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cedisacombr.sharepoint.com/sites/PortalPCP/Documentos Compartilhados/PCP/3.PERFILADOS/Controles/PERFILADEIRA U/2026/Perfiladeira 4,75mm/"/>
    </mc:Choice>
  </mc:AlternateContent>
  <xr:revisionPtr revIDLastSave="921" documentId="8_{C1EEA41C-5420-430C-9EB4-65B6F95271AD}" xr6:coauthVersionLast="47" xr6:coauthVersionMax="47" xr10:uidLastSave="{72CEE20E-401C-441C-98E7-4A6E69F4BDE6}"/>
  <bookViews>
    <workbookView xWindow="-108" yWindow="-108" windowWidth="23256" windowHeight="12456" tabRatio="675" xr2:uid="{00000000-000D-0000-FFFF-FFFF00000000}"/>
  </bookViews>
  <sheets>
    <sheet name="Dados Programa" sheetId="14" r:id="rId1"/>
    <sheet name="memoria" sheetId="144" r:id="rId2"/>
    <sheet name="rascunho" sheetId="125" r:id="rId3"/>
    <sheet name="prog im" sheetId="141" r:id="rId4"/>
    <sheet name="Faturamento" sheetId="36" r:id="rId5"/>
    <sheet name="Produtividade" sheetId="66" r:id="rId6"/>
    <sheet name="Ferramental" sheetId="32" r:id="rId7"/>
    <sheet name="Estoque" sheetId="16" r:id="rId8"/>
    <sheet name="MP" sheetId="17" state="hidden" r:id="rId9"/>
    <sheet name="Plan1" sheetId="25" state="hidden" r:id="rId10"/>
    <sheet name="Plan2" sheetId="26" state="hidden" r:id="rId11"/>
    <sheet name="Plan3" sheetId="27" state="hidden" r:id="rId12"/>
    <sheet name="Plan4" sheetId="28" state="hidden" r:id="rId13"/>
    <sheet name="Plan5" sheetId="29" state="hidden" r:id="rId14"/>
    <sheet name="Plan6" sheetId="30" state="hidden" r:id="rId15"/>
    <sheet name="Plan7" sheetId="31" state="hidden" r:id="rId16"/>
    <sheet name="Semama" sheetId="53" state="hidden" r:id="rId17"/>
    <sheet name="fat-06-24" sheetId="154" state="hidden" r:id="rId18"/>
    <sheet name="fat-06-23" sheetId="135" state="hidden" r:id="rId19"/>
    <sheet name="fat-01-23" sheetId="122" state="hidden" r:id="rId20"/>
    <sheet name="fat-02-23" sheetId="129" state="hidden" r:id="rId21"/>
    <sheet name="fat-03-23" sheetId="130" state="hidden" r:id="rId22"/>
    <sheet name="fat-04-23" sheetId="131" state="hidden" r:id="rId23"/>
    <sheet name="fat-05-23" sheetId="133" state="hidden" r:id="rId24"/>
    <sheet name="fat-07-23" sheetId="137" state="hidden" r:id="rId25"/>
    <sheet name="fat-08-23" sheetId="139" state="hidden" r:id="rId26"/>
    <sheet name="fat-04-24" sheetId="152" state="hidden" r:id="rId27"/>
    <sheet name="fat-05-24" sheetId="153" state="hidden" r:id="rId28"/>
    <sheet name="fat-09-24" sheetId="158" state="hidden" r:id="rId29"/>
    <sheet name="fat-09-23" sheetId="143" state="hidden" r:id="rId30"/>
    <sheet name="fat-10-23" sheetId="145" state="hidden" r:id="rId31"/>
    <sheet name="fat-11-23" sheetId="146" state="hidden" r:id="rId32"/>
    <sheet name="fat-12-23" sheetId="147" state="hidden" r:id="rId33"/>
    <sheet name="fat-01-24" sheetId="150" state="hidden" r:id="rId34"/>
    <sheet name="fat-02-24" sheetId="149" state="hidden" r:id="rId35"/>
    <sheet name="fat-03-24" sheetId="151" state="hidden" r:id="rId36"/>
    <sheet name="cod paradas" sheetId="124" r:id="rId37"/>
    <sheet name="fat-07-24" sheetId="155" state="hidden" r:id="rId38"/>
    <sheet name="fat-08-24" sheetId="157" state="hidden" r:id="rId39"/>
    <sheet name="fat-10-24" sheetId="159" state="hidden" r:id="rId40"/>
    <sheet name="Velocidade" sheetId="69" r:id="rId41"/>
    <sheet name="fat-11-24" sheetId="160" state="hidden" r:id="rId42"/>
    <sheet name="fat-12-24" sheetId="161" state="hidden" r:id="rId43"/>
    <sheet name="fat-01-25" sheetId="162" state="hidden" r:id="rId44"/>
    <sheet name="fat-02-25" sheetId="164" state="hidden" r:id="rId45"/>
    <sheet name="fat-03-25" sheetId="165" state="hidden" r:id="rId46"/>
    <sheet name="fat-04-25" sheetId="166" state="hidden" r:id="rId47"/>
    <sheet name="fat-05-25" sheetId="167" state="hidden" r:id="rId48"/>
    <sheet name="fat-06-25" sheetId="172" state="hidden" r:id="rId49"/>
    <sheet name="fat-07-25" sheetId="173" state="hidden" r:id="rId50"/>
    <sheet name="fat-08-25" sheetId="174" state="hidden" r:id="rId51"/>
    <sheet name="fat-09-25" sheetId="175" state="hidden" r:id="rId52"/>
    <sheet name="fat-10-25" sheetId="176" state="hidden" r:id="rId53"/>
    <sheet name="fat-11-25" sheetId="178" state="hidden" r:id="rId54"/>
    <sheet name="fat-12-25" sheetId="179" state="hidden" r:id="rId55"/>
    <sheet name="fat-01-26" sheetId="180" r:id="rId56"/>
    <sheet name="fat-02-26" sheetId="181" r:id="rId57"/>
    <sheet name="fat-03-26" sheetId="182" r:id="rId58"/>
    <sheet name="fat-04-26" sheetId="183" r:id="rId59"/>
    <sheet name="fat-05-26" sheetId="184" r:id="rId60"/>
  </sheets>
  <definedNames>
    <definedName name="_xlnm._FilterDatabase" localSheetId="0" hidden="1">'Dados Programa'!$B$3:$Q$29</definedName>
    <definedName name="_xlnm._FilterDatabase" localSheetId="7" hidden="1">Estoque!$A$1:$T$259</definedName>
    <definedName name="_xlnm._FilterDatabase" localSheetId="35" hidden="1">'fat-03-24'!$A$1:$C$1</definedName>
    <definedName name="_xlnm._FilterDatabase" localSheetId="4" hidden="1">Faturamento!$A$2:$EE$284</definedName>
    <definedName name="_xlnm._FilterDatabase" localSheetId="6" hidden="1">Ferramental!$C$28:$H$28</definedName>
    <definedName name="_xlnm._FilterDatabase" localSheetId="1" hidden="1">memoria!$A$5:$L$5</definedName>
    <definedName name="_xlnm._FilterDatabase" localSheetId="9" hidden="1">Plan1!$A$3:$I$138</definedName>
    <definedName name="_xlnm._FilterDatabase" localSheetId="11" hidden="1">Plan3!$A$1:$B$231</definedName>
    <definedName name="_xlnm._FilterDatabase" localSheetId="5" hidden="1">Produtividade!$A$1:$G$223</definedName>
    <definedName name="_xlnm._FilterDatabase" localSheetId="3" hidden="1">'prog im'!$A$1:$F$57</definedName>
    <definedName name="_xlnm._FilterDatabase" localSheetId="2" hidden="1">rascunho!$A$1:$G$1</definedName>
    <definedName name="_xlnm._FilterDatabase" localSheetId="40" hidden="1">Velocidade!$A$1:$T$168</definedName>
    <definedName name="Z_1917D713_F57E_4D85_9DFC_20B35978F190_.wvu.Cols" localSheetId="0" hidden="1">'Dados Programa'!$A:$A</definedName>
    <definedName name="Z_1917D713_F57E_4D85_9DFC_20B35978F190_.wvu.Cols" localSheetId="4" hidden="1">Faturamento!$C:$BJ</definedName>
    <definedName name="Z_1917D713_F57E_4D85_9DFC_20B35978F190_.wvu.Cols" localSheetId="8" hidden="1">MP!$B:$J,MP!$W:$X</definedName>
    <definedName name="Z_1917D713_F57E_4D85_9DFC_20B35978F190_.wvu.Cols" localSheetId="15" hidden="1">Plan7!$F:$F,Plan7!$I:$I,Plan7!$L:$P,Plan7!$AC:$AD</definedName>
    <definedName name="Z_1917D713_F57E_4D85_9DFC_20B35978F190_.wvu.FilterData" localSheetId="0" hidden="1">'Dados Programa'!$A$3:$Q$3</definedName>
    <definedName name="Z_1917D713_F57E_4D85_9DFC_20B35978F190_.wvu.FilterData" localSheetId="7" hidden="1">Estoque!$A$1:$T$258</definedName>
    <definedName name="Z_1917D713_F57E_4D85_9DFC_20B35978F190_.wvu.FilterData" localSheetId="4" hidden="1">Faturamento!$A$2:$EE$283</definedName>
    <definedName name="Z_1917D713_F57E_4D85_9DFC_20B35978F190_.wvu.FilterData" localSheetId="6" hidden="1">Ferramental!$C$28:$H$28</definedName>
    <definedName name="Z_1917D713_F57E_4D85_9DFC_20B35978F190_.wvu.FilterData" localSheetId="9" hidden="1">Plan1!$A$3:$I$138</definedName>
    <definedName name="Z_1917D713_F57E_4D85_9DFC_20B35978F190_.wvu.FilterData" localSheetId="11" hidden="1">Plan3!$A$1:$B$231</definedName>
    <definedName name="Z_1917D713_F57E_4D85_9DFC_20B35978F190_.wvu.FilterData" localSheetId="5" hidden="1">Produtividade!$A$1:$G$222</definedName>
    <definedName name="Z_1917D713_F57E_4D85_9DFC_20B35978F190_.wvu.FilterData" localSheetId="2" hidden="1">rascunho!$A$1:$F$447</definedName>
    <definedName name="Z_1917D713_F57E_4D85_9DFC_20B35978F190_.wvu.FilterData" localSheetId="40" hidden="1">Velocidade!$A$1:$T$168</definedName>
    <definedName name="Z_1917D713_F57E_4D85_9DFC_20B35978F190_.wvu.Rows" localSheetId="15" hidden="1">Plan7!$1:$7</definedName>
    <definedName name="Z_4A569969_72E0_4E6F_B543_4D5BE200D9C4_.wvu.Cols" localSheetId="0" hidden="1">'Dados Programa'!$A:$A</definedName>
    <definedName name="Z_4A569969_72E0_4E6F_B543_4D5BE200D9C4_.wvu.Cols" localSheetId="4" hidden="1">Faturamento!$C:$BJ</definedName>
    <definedName name="Z_4A569969_72E0_4E6F_B543_4D5BE200D9C4_.wvu.Cols" localSheetId="8" hidden="1">MP!$B:$J,MP!$W:$X</definedName>
    <definedName name="Z_4A569969_72E0_4E6F_B543_4D5BE200D9C4_.wvu.Cols" localSheetId="15" hidden="1">Plan7!$F:$F,Plan7!$I:$I,Plan7!$L:$P,Plan7!$AC:$AD</definedName>
    <definedName name="Z_4A569969_72E0_4E6F_B543_4D5BE200D9C4_.wvu.FilterData" localSheetId="0" hidden="1">'Dados Programa'!$A$3:$Q$3</definedName>
    <definedName name="Z_4A569969_72E0_4E6F_B543_4D5BE200D9C4_.wvu.FilterData" localSheetId="7" hidden="1">Estoque!$A$1:$T$258</definedName>
    <definedName name="Z_4A569969_72E0_4E6F_B543_4D5BE200D9C4_.wvu.FilterData" localSheetId="4" hidden="1">Faturamento!$A$2:$EE$283</definedName>
    <definedName name="Z_4A569969_72E0_4E6F_B543_4D5BE200D9C4_.wvu.FilterData" localSheetId="6" hidden="1">Ferramental!$C$28:$H$28</definedName>
    <definedName name="Z_4A569969_72E0_4E6F_B543_4D5BE200D9C4_.wvu.FilterData" localSheetId="9" hidden="1">Plan1!$A$3:$I$138</definedName>
    <definedName name="Z_4A569969_72E0_4E6F_B543_4D5BE200D9C4_.wvu.FilterData" localSheetId="11" hidden="1">Plan3!$A$1:$B$231</definedName>
    <definedName name="Z_4A569969_72E0_4E6F_B543_4D5BE200D9C4_.wvu.FilterData" localSheetId="5" hidden="1">Produtividade!$A$1:$G$222</definedName>
    <definedName name="Z_4A569969_72E0_4E6F_B543_4D5BE200D9C4_.wvu.FilterData" localSheetId="2" hidden="1">rascunho!$A$1:$F$447</definedName>
    <definedName name="Z_4A569969_72E0_4E6F_B543_4D5BE200D9C4_.wvu.FilterData" localSheetId="40" hidden="1">Velocidade!$A$1:$T$168</definedName>
    <definedName name="Z_4A569969_72E0_4E6F_B543_4D5BE200D9C4_.wvu.Rows" localSheetId="15" hidden="1">Plan7!$1:$7</definedName>
    <definedName name="Z_AF408830_D859_46DC_8CD9_3325B19FB11B_.wvu.FilterData" localSheetId="0" hidden="1">'Dados Programa'!$A$3:$Q$3</definedName>
    <definedName name="Z_C1920313_2E1B_4284_B22E_04D7D2515D3D_.wvu.Cols" localSheetId="0" hidden="1">'Dados Programa'!$A:$A</definedName>
    <definedName name="Z_C1920313_2E1B_4284_B22E_04D7D2515D3D_.wvu.Cols" localSheetId="4" hidden="1">Faturamento!$C:$BJ</definedName>
    <definedName name="Z_C1920313_2E1B_4284_B22E_04D7D2515D3D_.wvu.Cols" localSheetId="8" hidden="1">MP!$B:$J,MP!$W:$X</definedName>
    <definedName name="Z_C1920313_2E1B_4284_B22E_04D7D2515D3D_.wvu.Cols" localSheetId="15" hidden="1">Plan7!$F:$F,Plan7!$I:$I,Plan7!$L:$P,Plan7!$AC:$AD</definedName>
    <definedName name="Z_C1920313_2E1B_4284_B22E_04D7D2515D3D_.wvu.FilterData" localSheetId="0" hidden="1">'Dados Programa'!$A$3:$Q$3</definedName>
    <definedName name="Z_C1920313_2E1B_4284_B22E_04D7D2515D3D_.wvu.FilterData" localSheetId="7" hidden="1">Estoque!$A$1:$T$258</definedName>
    <definedName name="Z_C1920313_2E1B_4284_B22E_04D7D2515D3D_.wvu.FilterData" localSheetId="4" hidden="1">Faturamento!$A$2:$EE$283</definedName>
    <definedName name="Z_C1920313_2E1B_4284_B22E_04D7D2515D3D_.wvu.FilterData" localSheetId="6" hidden="1">Ferramental!$C$28:$H$28</definedName>
    <definedName name="Z_C1920313_2E1B_4284_B22E_04D7D2515D3D_.wvu.FilterData" localSheetId="9" hidden="1">Plan1!$A$3:$I$138</definedName>
    <definedName name="Z_C1920313_2E1B_4284_B22E_04D7D2515D3D_.wvu.FilterData" localSheetId="11" hidden="1">Plan3!$A$1:$B$231</definedName>
    <definedName name="Z_C1920313_2E1B_4284_B22E_04D7D2515D3D_.wvu.FilterData" localSheetId="5" hidden="1">Produtividade!$A$1:$G$222</definedName>
    <definedName name="Z_C1920313_2E1B_4284_B22E_04D7D2515D3D_.wvu.FilterData" localSheetId="2" hidden="1">rascunho!$A$1:$F$447</definedName>
    <definedName name="Z_C1920313_2E1B_4284_B22E_04D7D2515D3D_.wvu.FilterData" localSheetId="40" hidden="1">Velocidade!$A$1:$T$168</definedName>
    <definedName name="Z_C1920313_2E1B_4284_B22E_04D7D2515D3D_.wvu.Rows" localSheetId="15" hidden="1">Plan7!$1:$7</definedName>
    <definedName name="Z_DD8F81D2_D77F_4C49_9579_5B0CC019E605_.wvu.FilterData" localSheetId="2" hidden="1">rascunho!$A$1:$F$447</definedName>
    <definedName name="Z_E49C6FC6_F938_460F_BF1C_1C251746F098_.wvu.FilterData" localSheetId="0" hidden="1">'Dados Programa'!$A$3:$Q$3</definedName>
    <definedName name="Z_E49C6FC6_F938_460F_BF1C_1C251746F098_.wvu.FilterData" localSheetId="2" hidden="1">rascunho!$A$1:$F$447</definedName>
  </definedNames>
  <calcPr calcId="191028"/>
  <customWorkbookViews>
    <customWorkbookView name="ARTHUR DOS SANTOS ALMEIDA - Modo de exibição pessoal" guid="{1917D713-F57E-4D85-9DFC-20B35978F190}" mergeInterval="0" personalView="1" xWindow="120" yWindow="98" windowWidth="1402" windowHeight="795" tabRatio="675" activeSheetId="14"/>
    <customWorkbookView name="LUAN SILVA THOMAS - Modo de exibição pessoal" guid="{C1920313-2E1B-4284-B22E-04D7D2515D3D}" mergeInterval="0" personalView="1" maximized="1" windowWidth="1366" windowHeight="482" tabRatio="675" activeSheetId="14"/>
    <customWorkbookView name="MARIANA MENEZES DOS REIS - Modo de exibição pessoal" guid="{4A569969-72E0-4E6F-B543-4D5BE200D9C4}" autoUpdate="1" mergeInterval="15" personalView="1" maximized="1" windowWidth="1895" windowHeight="785" tabRatio="675" activeSheetId="1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44" l="1"/>
  <c r="K22" i="144"/>
  <c r="O21" i="14"/>
  <c r="H25" i="144"/>
  <c r="A33" i="144"/>
  <c r="B33" i="144"/>
  <c r="C33" i="144"/>
  <c r="D33" i="144"/>
  <c r="G33" i="144"/>
  <c r="H33" i="144"/>
  <c r="I33" i="144"/>
  <c r="J33" i="144"/>
  <c r="K33" i="144"/>
  <c r="L33" i="144"/>
  <c r="A34" i="144"/>
  <c r="B34" i="144"/>
  <c r="C34" i="144"/>
  <c r="D34" i="144"/>
  <c r="G34" i="144"/>
  <c r="H34" i="144"/>
  <c r="I34" i="144"/>
  <c r="J34" i="144"/>
  <c r="L34" i="144"/>
  <c r="A35" i="144"/>
  <c r="B35" i="144"/>
  <c r="C35" i="144"/>
  <c r="D35" i="144"/>
  <c r="G35" i="144"/>
  <c r="H35" i="144"/>
  <c r="I35" i="144"/>
  <c r="J35" i="144"/>
  <c r="L35" i="144"/>
  <c r="A36" i="144"/>
  <c r="B36" i="144"/>
  <c r="C36" i="144"/>
  <c r="D36" i="144"/>
  <c r="G36" i="144"/>
  <c r="H36" i="144"/>
  <c r="I36" i="144"/>
  <c r="J36" i="144"/>
  <c r="L36" i="144"/>
  <c r="A37" i="144"/>
  <c r="B37" i="144"/>
  <c r="C37" i="144"/>
  <c r="D37" i="144"/>
  <c r="G37" i="144"/>
  <c r="H37" i="144"/>
  <c r="I37" i="144"/>
  <c r="J37" i="144"/>
  <c r="L37" i="144"/>
  <c r="A38" i="144"/>
  <c r="B38" i="144"/>
  <c r="C38" i="144"/>
  <c r="D38" i="144"/>
  <c r="G38" i="144"/>
  <c r="H38" i="144"/>
  <c r="I38" i="144"/>
  <c r="J38" i="144"/>
  <c r="L38" i="144"/>
  <c r="A39" i="144"/>
  <c r="B39" i="144"/>
  <c r="C39" i="144"/>
  <c r="D39" i="144"/>
  <c r="G39" i="144"/>
  <c r="H39" i="144"/>
  <c r="I39" i="144"/>
  <c r="J39" i="144"/>
  <c r="L39" i="144"/>
  <c r="A40" i="144"/>
  <c r="B40" i="144"/>
  <c r="C40" i="144"/>
  <c r="D40" i="144"/>
  <c r="G40" i="144"/>
  <c r="H40" i="144"/>
  <c r="I40" i="144"/>
  <c r="J40" i="144"/>
  <c r="L40" i="144"/>
  <c r="A41" i="144"/>
  <c r="B41" i="144"/>
  <c r="C41" i="144"/>
  <c r="D41" i="144"/>
  <c r="G41" i="144"/>
  <c r="H41" i="144"/>
  <c r="I41" i="144"/>
  <c r="J41" i="144"/>
  <c r="K41" i="144"/>
  <c r="L41" i="144"/>
  <c r="A42" i="144"/>
  <c r="B42" i="144"/>
  <c r="C42" i="144"/>
  <c r="D42" i="144"/>
  <c r="G42" i="144"/>
  <c r="H42" i="144"/>
  <c r="I42" i="144"/>
  <c r="J42" i="144"/>
  <c r="L42" i="144"/>
  <c r="A43" i="144"/>
  <c r="B43" i="144"/>
  <c r="C43" i="144"/>
  <c r="D43" i="144"/>
  <c r="G43" i="144"/>
  <c r="H43" i="144"/>
  <c r="I43" i="144"/>
  <c r="J43" i="144"/>
  <c r="L43" i="144"/>
  <c r="A44" i="144"/>
  <c r="B44" i="144"/>
  <c r="C44" i="144"/>
  <c r="D44" i="144"/>
  <c r="G44" i="144"/>
  <c r="E44" i="144" s="1"/>
  <c r="H44" i="144"/>
  <c r="I44" i="144"/>
  <c r="J44" i="144"/>
  <c r="L44" i="144"/>
  <c r="A45" i="144"/>
  <c r="B45" i="144"/>
  <c r="C45" i="144"/>
  <c r="D45" i="144"/>
  <c r="G45" i="144"/>
  <c r="E45" i="144" s="1"/>
  <c r="H45" i="144"/>
  <c r="I45" i="144"/>
  <c r="J45" i="144"/>
  <c r="K45" i="144"/>
  <c r="L45" i="144"/>
  <c r="A46" i="144"/>
  <c r="B46" i="144"/>
  <c r="C46" i="144"/>
  <c r="D46" i="144"/>
  <c r="G46" i="144"/>
  <c r="E46" i="144" s="1"/>
  <c r="H46" i="144"/>
  <c r="I46" i="144"/>
  <c r="J46" i="144"/>
  <c r="L46" i="144"/>
  <c r="A47" i="144"/>
  <c r="B47" i="144"/>
  <c r="C47" i="144"/>
  <c r="D47" i="144"/>
  <c r="G47" i="144"/>
  <c r="E47" i="144" s="1"/>
  <c r="H47" i="144"/>
  <c r="I47" i="144"/>
  <c r="J47" i="144"/>
  <c r="L47" i="144"/>
  <c r="A48" i="144"/>
  <c r="B48" i="144"/>
  <c r="C48" i="144"/>
  <c r="D48" i="144"/>
  <c r="G48" i="144"/>
  <c r="E48" i="144" s="1"/>
  <c r="H48" i="144"/>
  <c r="I48" i="144"/>
  <c r="J48" i="144"/>
  <c r="L48" i="144"/>
  <c r="A49" i="144"/>
  <c r="B49" i="144"/>
  <c r="C49" i="144"/>
  <c r="D49" i="144"/>
  <c r="G49" i="144"/>
  <c r="E49" i="144" s="1"/>
  <c r="H49" i="144"/>
  <c r="I49" i="144"/>
  <c r="J49" i="144"/>
  <c r="L49" i="144"/>
  <c r="A50" i="144"/>
  <c r="B50" i="144"/>
  <c r="C50" i="144"/>
  <c r="D50" i="144"/>
  <c r="G50" i="144"/>
  <c r="E50" i="144" s="1"/>
  <c r="H50" i="144"/>
  <c r="I50" i="144"/>
  <c r="J50" i="144"/>
  <c r="L50" i="144"/>
  <c r="A51" i="144"/>
  <c r="B51" i="144"/>
  <c r="C51" i="144"/>
  <c r="D51" i="144"/>
  <c r="G51" i="144"/>
  <c r="E51" i="144" s="1"/>
  <c r="H51" i="144"/>
  <c r="I51" i="144"/>
  <c r="J51" i="144"/>
  <c r="K51" i="144"/>
  <c r="L51" i="144"/>
  <c r="A52" i="144"/>
  <c r="B52" i="144"/>
  <c r="C52" i="144"/>
  <c r="D52" i="144"/>
  <c r="G52" i="144"/>
  <c r="E52" i="144" s="1"/>
  <c r="H52" i="144"/>
  <c r="I52" i="144"/>
  <c r="J52" i="144"/>
  <c r="L52" i="144"/>
  <c r="A53" i="144"/>
  <c r="B53" i="144"/>
  <c r="C53" i="144"/>
  <c r="D53" i="144"/>
  <c r="G53" i="144"/>
  <c r="E53" i="144" s="1"/>
  <c r="H53" i="144"/>
  <c r="I53" i="144"/>
  <c r="J53" i="144"/>
  <c r="K53" i="144"/>
  <c r="L53" i="144"/>
  <c r="A54" i="144"/>
  <c r="B54" i="144"/>
  <c r="C54" i="144"/>
  <c r="D54" i="144"/>
  <c r="G54" i="144"/>
  <c r="E54" i="144" s="1"/>
  <c r="H54" i="144"/>
  <c r="I54" i="144"/>
  <c r="J54" i="144"/>
  <c r="L54" i="144"/>
  <c r="A55" i="144"/>
  <c r="B55" i="144"/>
  <c r="C55" i="144"/>
  <c r="D55" i="144"/>
  <c r="G55" i="144"/>
  <c r="E55" i="144" s="1"/>
  <c r="H55" i="144"/>
  <c r="I55" i="144"/>
  <c r="J55" i="144"/>
  <c r="L55" i="144"/>
  <c r="I2" i="14"/>
  <c r="M21" i="14"/>
  <c r="A7" i="144"/>
  <c r="B7" i="144"/>
  <c r="C7" i="144"/>
  <c r="D7" i="144"/>
  <c r="G7" i="144"/>
  <c r="H7" i="144"/>
  <c r="I7" i="144"/>
  <c r="J7" i="144"/>
  <c r="K7" i="144"/>
  <c r="L7" i="144"/>
  <c r="A8" i="144"/>
  <c r="B8" i="144"/>
  <c r="C8" i="144"/>
  <c r="D8" i="144"/>
  <c r="G8" i="144"/>
  <c r="H8" i="144"/>
  <c r="I8" i="144"/>
  <c r="J8" i="144"/>
  <c r="L8" i="144"/>
  <c r="A9" i="144"/>
  <c r="B9" i="144"/>
  <c r="C9" i="144"/>
  <c r="D9" i="144"/>
  <c r="G9" i="144"/>
  <c r="H9" i="144"/>
  <c r="I9" i="144"/>
  <c r="J9" i="144"/>
  <c r="L9" i="144"/>
  <c r="A10" i="144"/>
  <c r="B10" i="144"/>
  <c r="C10" i="144"/>
  <c r="D10" i="144"/>
  <c r="G10" i="144"/>
  <c r="H10" i="144"/>
  <c r="I10" i="144"/>
  <c r="J10" i="144"/>
  <c r="L10" i="144"/>
  <c r="A11" i="144"/>
  <c r="B11" i="144"/>
  <c r="C11" i="144"/>
  <c r="D11" i="144"/>
  <c r="G11" i="144"/>
  <c r="H11" i="144"/>
  <c r="I11" i="144"/>
  <c r="J11" i="144"/>
  <c r="L11" i="144"/>
  <c r="A12" i="144"/>
  <c r="B12" i="144"/>
  <c r="C12" i="144"/>
  <c r="D12" i="144"/>
  <c r="G12" i="144"/>
  <c r="H12" i="144"/>
  <c r="I12" i="144"/>
  <c r="J12" i="144"/>
  <c r="L12" i="144"/>
  <c r="A13" i="144"/>
  <c r="B13" i="144"/>
  <c r="C13" i="144"/>
  <c r="D13" i="144"/>
  <c r="G13" i="144"/>
  <c r="H13" i="144"/>
  <c r="I13" i="144"/>
  <c r="J13" i="144"/>
  <c r="L13" i="144"/>
  <c r="A14" i="144"/>
  <c r="B14" i="144"/>
  <c r="C14" i="144"/>
  <c r="D14" i="144"/>
  <c r="G14" i="144"/>
  <c r="H14" i="144"/>
  <c r="I14" i="144"/>
  <c r="J14" i="144"/>
  <c r="K14" i="144"/>
  <c r="L14" i="144"/>
  <c r="A15" i="144"/>
  <c r="B15" i="144"/>
  <c r="C15" i="144"/>
  <c r="D15" i="144"/>
  <c r="G15" i="144"/>
  <c r="H15" i="144"/>
  <c r="I15" i="144"/>
  <c r="J15" i="144"/>
  <c r="K15" i="144"/>
  <c r="L15" i="144"/>
  <c r="A16" i="144"/>
  <c r="B16" i="144"/>
  <c r="C16" i="144"/>
  <c r="D16" i="144"/>
  <c r="G16" i="144"/>
  <c r="H16" i="144"/>
  <c r="I16" i="144"/>
  <c r="J16" i="144"/>
  <c r="K16" i="144"/>
  <c r="L16" i="144"/>
  <c r="A17" i="144"/>
  <c r="B17" i="144"/>
  <c r="C17" i="144"/>
  <c r="D17" i="144"/>
  <c r="G17" i="144"/>
  <c r="H17" i="144"/>
  <c r="I17" i="144"/>
  <c r="J17" i="144"/>
  <c r="L17" i="144"/>
  <c r="A18" i="144"/>
  <c r="B18" i="144"/>
  <c r="C18" i="144"/>
  <c r="D18" i="144"/>
  <c r="G18" i="144"/>
  <c r="H18" i="144"/>
  <c r="I18" i="144"/>
  <c r="J18" i="144"/>
  <c r="L18" i="144"/>
  <c r="A19" i="144"/>
  <c r="B19" i="144"/>
  <c r="C19" i="144"/>
  <c r="D19" i="144"/>
  <c r="G19" i="144"/>
  <c r="E19" i="144" s="1"/>
  <c r="H19" i="144"/>
  <c r="I19" i="144"/>
  <c r="J19" i="144"/>
  <c r="L19" i="144"/>
  <c r="A20" i="144"/>
  <c r="B20" i="144"/>
  <c r="C20" i="144"/>
  <c r="D20" i="144"/>
  <c r="G20" i="144"/>
  <c r="H20" i="144"/>
  <c r="I20" i="144"/>
  <c r="J20" i="144"/>
  <c r="K20" i="144"/>
  <c r="L20" i="144"/>
  <c r="A21" i="144"/>
  <c r="B21" i="144"/>
  <c r="C21" i="144"/>
  <c r="D21" i="144"/>
  <c r="G21" i="144"/>
  <c r="H21" i="144"/>
  <c r="I21" i="144"/>
  <c r="J21" i="144"/>
  <c r="L21" i="144"/>
  <c r="A22" i="144"/>
  <c r="B22" i="144"/>
  <c r="C22" i="144"/>
  <c r="D22" i="144"/>
  <c r="G22" i="144"/>
  <c r="H22" i="144"/>
  <c r="I22" i="144"/>
  <c r="J22" i="144"/>
  <c r="L22" i="144"/>
  <c r="A23" i="144"/>
  <c r="B23" i="144"/>
  <c r="C23" i="144"/>
  <c r="D23" i="144"/>
  <c r="G23" i="144"/>
  <c r="I23" i="144"/>
  <c r="J23" i="144"/>
  <c r="L23" i="144"/>
  <c r="A24" i="144"/>
  <c r="B24" i="144"/>
  <c r="C24" i="144"/>
  <c r="D24" i="144"/>
  <c r="G24" i="144"/>
  <c r="H24" i="144"/>
  <c r="I24" i="144"/>
  <c r="J24" i="144"/>
  <c r="L24" i="144"/>
  <c r="A25" i="144"/>
  <c r="B25" i="144"/>
  <c r="C25" i="144"/>
  <c r="D25" i="144"/>
  <c r="G25" i="144"/>
  <c r="I25" i="144"/>
  <c r="J25" i="144"/>
  <c r="K25" i="144"/>
  <c r="L25" i="144"/>
  <c r="A26" i="144"/>
  <c r="B26" i="144"/>
  <c r="C26" i="144"/>
  <c r="D26" i="144"/>
  <c r="G26" i="144"/>
  <c r="H26" i="144"/>
  <c r="I26" i="144"/>
  <c r="J26" i="144"/>
  <c r="L26" i="144"/>
  <c r="A27" i="144"/>
  <c r="B27" i="144"/>
  <c r="C27" i="144"/>
  <c r="D27" i="144"/>
  <c r="G27" i="144"/>
  <c r="H27" i="144"/>
  <c r="I27" i="144"/>
  <c r="J27" i="144"/>
  <c r="K27" i="144"/>
  <c r="L27" i="144"/>
  <c r="A28" i="144"/>
  <c r="B28" i="144"/>
  <c r="C28" i="144"/>
  <c r="D28" i="144"/>
  <c r="G28" i="144"/>
  <c r="H28" i="144"/>
  <c r="I28" i="144"/>
  <c r="J28" i="144"/>
  <c r="L28" i="144"/>
  <c r="A29" i="144"/>
  <c r="B29" i="144"/>
  <c r="C29" i="144"/>
  <c r="D29" i="144"/>
  <c r="G29" i="144"/>
  <c r="H29" i="144"/>
  <c r="I29" i="144"/>
  <c r="J29" i="144"/>
  <c r="L29" i="144"/>
  <c r="A30" i="144"/>
  <c r="B30" i="144"/>
  <c r="C30" i="144"/>
  <c r="D30" i="144"/>
  <c r="G30" i="144"/>
  <c r="H30" i="144"/>
  <c r="I30" i="144"/>
  <c r="J30" i="144"/>
  <c r="L30" i="144"/>
  <c r="A31" i="144"/>
  <c r="B31" i="144"/>
  <c r="C31" i="144"/>
  <c r="D31" i="144"/>
  <c r="G31" i="144"/>
  <c r="H31" i="144"/>
  <c r="I31" i="144"/>
  <c r="J31" i="144"/>
  <c r="L31" i="144"/>
  <c r="A32" i="144"/>
  <c r="B32" i="144"/>
  <c r="C32" i="144"/>
  <c r="D32" i="144"/>
  <c r="G32" i="144"/>
  <c r="H32" i="144"/>
  <c r="I32" i="144"/>
  <c r="J32" i="144"/>
  <c r="L32" i="144"/>
  <c r="M15" i="14"/>
  <c r="H23" i="144" l="1"/>
  <c r="J2" i="14"/>
  <c r="E7" i="144"/>
  <c r="E11" i="144"/>
  <c r="E14" i="144"/>
  <c r="E16" i="144"/>
  <c r="E20" i="144"/>
  <c r="E21" i="144"/>
  <c r="E24" i="144"/>
  <c r="E25" i="144"/>
  <c r="E29" i="144"/>
  <c r="E40" i="144"/>
  <c r="E35" i="144"/>
  <c r="E36" i="144"/>
  <c r="E37" i="144"/>
  <c r="E38" i="144"/>
  <c r="E39" i="144"/>
  <c r="E42" i="144"/>
  <c r="E22" i="144"/>
  <c r="E26" i="144"/>
  <c r="E27" i="144"/>
  <c r="E30" i="144"/>
  <c r="E31" i="144"/>
  <c r="E32" i="144"/>
  <c r="E41" i="144"/>
  <c r="E43" i="144"/>
  <c r="E8" i="144"/>
  <c r="E9" i="144"/>
  <c r="E10" i="144"/>
  <c r="E12" i="144"/>
  <c r="E13" i="144"/>
  <c r="E15" i="144"/>
  <c r="E17" i="144"/>
  <c r="E18" i="144"/>
  <c r="E23" i="144"/>
  <c r="E28" i="144"/>
  <c r="E33" i="144"/>
  <c r="E34" i="144"/>
  <c r="M42" i="14" l="1"/>
  <c r="M41" i="14"/>
  <c r="M40" i="14"/>
  <c r="M39" i="14"/>
  <c r="M38" i="14"/>
  <c r="M37" i="14"/>
  <c r="M35" i="14"/>
  <c r="M36" i="14"/>
  <c r="M34" i="14"/>
  <c r="M32" i="14"/>
  <c r="M30" i="14"/>
  <c r="M29" i="14"/>
  <c r="M28" i="14"/>
  <c r="M27" i="14"/>
  <c r="DW4" i="36"/>
  <c r="DW5" i="36"/>
  <c r="DW6" i="36"/>
  <c r="DW7" i="36"/>
  <c r="DW8" i="36"/>
  <c r="DW9" i="36"/>
  <c r="DW10" i="36"/>
  <c r="DW11" i="36"/>
  <c r="DW12" i="36"/>
  <c r="DW13" i="36"/>
  <c r="DW14" i="36"/>
  <c r="DW15" i="36"/>
  <c r="DW16" i="36"/>
  <c r="DW17" i="36"/>
  <c r="DW18" i="36"/>
  <c r="DW19" i="36"/>
  <c r="DW20" i="36"/>
  <c r="DW21" i="36"/>
  <c r="DW22" i="36"/>
  <c r="DW23" i="36"/>
  <c r="DW24" i="36"/>
  <c r="DW25" i="36"/>
  <c r="DW26" i="36"/>
  <c r="DW27" i="36"/>
  <c r="DW28" i="36"/>
  <c r="DW29" i="36"/>
  <c r="DW30" i="36"/>
  <c r="DW31" i="36"/>
  <c r="DW32" i="36"/>
  <c r="DW33" i="36"/>
  <c r="DW34" i="36"/>
  <c r="DW35" i="36"/>
  <c r="DW36" i="36"/>
  <c r="DW37" i="36"/>
  <c r="DW38" i="36"/>
  <c r="DW39" i="36"/>
  <c r="DW40" i="36"/>
  <c r="DW41" i="36"/>
  <c r="DW42" i="36"/>
  <c r="DW43" i="36"/>
  <c r="DW44" i="36"/>
  <c r="DW45" i="36"/>
  <c r="DW46" i="36"/>
  <c r="DW47" i="36"/>
  <c r="DW48" i="36"/>
  <c r="DW49" i="36"/>
  <c r="DW50" i="36"/>
  <c r="DW51" i="36"/>
  <c r="DW52" i="36"/>
  <c r="DW53" i="36"/>
  <c r="DW54" i="36"/>
  <c r="DW55" i="36"/>
  <c r="DW56" i="36"/>
  <c r="DW57" i="36"/>
  <c r="DW58" i="36"/>
  <c r="DW59" i="36"/>
  <c r="DW60" i="36"/>
  <c r="DW61" i="36"/>
  <c r="DW62" i="36"/>
  <c r="DW63" i="36"/>
  <c r="DW64" i="36"/>
  <c r="DW65" i="36"/>
  <c r="DW66" i="36"/>
  <c r="DW67" i="36"/>
  <c r="DW68" i="36"/>
  <c r="DW69" i="36"/>
  <c r="DW70" i="36"/>
  <c r="DW71" i="36"/>
  <c r="DW72" i="36"/>
  <c r="DW73" i="36"/>
  <c r="DW74" i="36"/>
  <c r="DW75" i="36"/>
  <c r="DW76" i="36"/>
  <c r="DW77" i="36"/>
  <c r="DW78" i="36"/>
  <c r="DW79" i="36"/>
  <c r="DW80" i="36"/>
  <c r="DW81" i="36"/>
  <c r="DW82" i="36"/>
  <c r="DW83" i="36"/>
  <c r="DW84" i="36"/>
  <c r="DW85" i="36"/>
  <c r="DW86" i="36"/>
  <c r="DW87" i="36"/>
  <c r="DW88" i="36"/>
  <c r="DW89" i="36"/>
  <c r="DW90" i="36"/>
  <c r="DW91" i="36"/>
  <c r="DW92" i="36"/>
  <c r="DW93" i="36"/>
  <c r="DW94" i="36"/>
  <c r="DW95" i="36"/>
  <c r="DW96" i="36"/>
  <c r="DW97" i="36"/>
  <c r="DW98" i="36"/>
  <c r="DW99" i="36"/>
  <c r="DW100" i="36"/>
  <c r="DW101" i="36"/>
  <c r="DW102" i="36"/>
  <c r="DW103" i="36"/>
  <c r="DW104" i="36"/>
  <c r="DW105" i="36"/>
  <c r="DW106" i="36"/>
  <c r="DW107" i="36"/>
  <c r="DW108" i="36"/>
  <c r="DW109" i="36"/>
  <c r="DW110" i="36"/>
  <c r="DW111" i="36"/>
  <c r="DW112" i="36"/>
  <c r="DW113" i="36"/>
  <c r="DW114" i="36"/>
  <c r="DW115" i="36"/>
  <c r="DW116" i="36"/>
  <c r="DW117" i="36"/>
  <c r="DW118" i="36"/>
  <c r="DW119" i="36"/>
  <c r="DW120" i="36"/>
  <c r="DW121" i="36"/>
  <c r="DW122" i="36"/>
  <c r="DW123" i="36"/>
  <c r="DW124" i="36"/>
  <c r="DW125" i="36"/>
  <c r="DW126" i="36"/>
  <c r="DW127" i="36"/>
  <c r="DW128" i="36"/>
  <c r="DW129" i="36"/>
  <c r="DW130" i="36"/>
  <c r="DW131" i="36"/>
  <c r="DW132" i="36"/>
  <c r="DW133" i="36"/>
  <c r="DW134" i="36"/>
  <c r="DW135" i="36"/>
  <c r="DW136" i="36"/>
  <c r="DW137" i="36"/>
  <c r="DW138" i="36"/>
  <c r="DW139" i="36"/>
  <c r="DW140" i="36"/>
  <c r="DW141" i="36"/>
  <c r="DW142" i="36"/>
  <c r="DW143" i="36"/>
  <c r="DW144" i="36"/>
  <c r="DW145" i="36"/>
  <c r="DW146" i="36"/>
  <c r="DW147" i="36"/>
  <c r="DW148" i="36"/>
  <c r="DW149" i="36"/>
  <c r="DW150" i="36"/>
  <c r="DW151" i="36"/>
  <c r="DW152" i="36"/>
  <c r="DW153" i="36"/>
  <c r="DW154" i="36"/>
  <c r="DW155" i="36"/>
  <c r="DW156" i="36"/>
  <c r="DW157" i="36"/>
  <c r="DW158" i="36"/>
  <c r="DW159" i="36"/>
  <c r="DW160" i="36"/>
  <c r="DW161" i="36"/>
  <c r="DW162" i="36"/>
  <c r="DW163" i="36"/>
  <c r="DW164" i="36"/>
  <c r="DW165" i="36"/>
  <c r="DW166" i="36"/>
  <c r="DW167" i="36"/>
  <c r="DW168" i="36"/>
  <c r="DW169" i="36"/>
  <c r="DW170" i="36"/>
  <c r="DW171" i="36"/>
  <c r="DW172" i="36"/>
  <c r="DW173" i="36"/>
  <c r="DW174" i="36"/>
  <c r="DW175" i="36"/>
  <c r="DW176" i="36"/>
  <c r="DW177" i="36"/>
  <c r="DW178" i="36"/>
  <c r="DW179" i="36"/>
  <c r="DW180" i="36"/>
  <c r="DW181" i="36"/>
  <c r="DW182" i="36"/>
  <c r="DW183" i="36"/>
  <c r="DW184" i="36"/>
  <c r="DW185" i="36"/>
  <c r="DW186" i="36"/>
  <c r="DW187" i="36"/>
  <c r="DW188" i="36"/>
  <c r="DW189" i="36"/>
  <c r="DW190" i="36"/>
  <c r="DW191" i="36"/>
  <c r="DW192" i="36"/>
  <c r="DW193" i="36"/>
  <c r="DW194" i="36"/>
  <c r="DW195" i="36"/>
  <c r="DW196" i="36"/>
  <c r="DW197" i="36"/>
  <c r="DW198" i="36"/>
  <c r="DW199" i="36"/>
  <c r="DW200" i="36"/>
  <c r="DW201" i="36"/>
  <c r="DW202" i="36"/>
  <c r="DW203" i="36"/>
  <c r="DW204" i="36"/>
  <c r="DW205" i="36"/>
  <c r="DW206" i="36"/>
  <c r="DW207" i="36"/>
  <c r="DW208" i="36"/>
  <c r="DW209" i="36"/>
  <c r="DW210" i="36"/>
  <c r="DW211" i="36"/>
  <c r="DW212" i="36"/>
  <c r="DW213" i="36"/>
  <c r="DW214" i="36"/>
  <c r="DW215" i="36"/>
  <c r="DW216" i="36"/>
  <c r="DW217" i="36"/>
  <c r="DW218" i="36"/>
  <c r="DW219" i="36"/>
  <c r="DW220" i="36"/>
  <c r="DW221" i="36"/>
  <c r="DW222" i="36"/>
  <c r="DW223" i="36"/>
  <c r="DW224" i="36"/>
  <c r="DW225" i="36"/>
  <c r="DW226" i="36"/>
  <c r="DW227" i="36"/>
  <c r="DW228" i="36"/>
  <c r="DW229" i="36"/>
  <c r="DW230" i="36"/>
  <c r="DW231" i="36"/>
  <c r="DW232" i="36"/>
  <c r="DW233" i="36"/>
  <c r="DW234" i="36"/>
  <c r="DW235" i="36"/>
  <c r="DW236" i="36"/>
  <c r="DW237" i="36"/>
  <c r="DW238" i="36"/>
  <c r="DW239" i="36"/>
  <c r="DW240" i="36"/>
  <c r="DW241" i="36"/>
  <c r="DW242" i="36"/>
  <c r="DW243" i="36"/>
  <c r="DW244" i="36"/>
  <c r="DW245" i="36"/>
  <c r="DW246" i="36"/>
  <c r="DW247" i="36"/>
  <c r="DW248" i="36"/>
  <c r="DW249" i="36"/>
  <c r="DW250" i="36"/>
  <c r="DW251" i="36"/>
  <c r="DW252" i="36"/>
  <c r="DW253" i="36"/>
  <c r="DW254" i="36"/>
  <c r="DW255" i="36"/>
  <c r="DW256" i="36"/>
  <c r="DW257" i="36"/>
  <c r="DW258" i="36"/>
  <c r="DW259" i="36"/>
  <c r="DW260" i="36"/>
  <c r="DW261" i="36"/>
  <c r="DW262" i="36"/>
  <c r="DW263" i="36"/>
  <c r="DW264" i="36"/>
  <c r="DW265" i="36"/>
  <c r="DW266" i="36"/>
  <c r="DW267" i="36"/>
  <c r="DW268" i="36"/>
  <c r="DW269" i="36"/>
  <c r="DW270" i="36"/>
  <c r="DW271" i="36"/>
  <c r="DW272" i="36"/>
  <c r="DW273" i="36"/>
  <c r="DW274" i="36"/>
  <c r="DW275" i="36"/>
  <c r="DW276" i="36"/>
  <c r="DW277" i="36"/>
  <c r="DW278" i="36"/>
  <c r="DW279" i="36"/>
  <c r="DW280" i="36"/>
  <c r="DW281" i="36"/>
  <c r="DW282" i="36"/>
  <c r="DW283" i="36"/>
  <c r="DW284" i="36"/>
  <c r="DW285" i="36"/>
  <c r="DW286" i="36"/>
  <c r="DW287" i="36"/>
  <c r="DW288" i="36"/>
  <c r="DW289" i="36"/>
  <c r="DW290" i="36"/>
  <c r="DW291" i="36"/>
  <c r="DW292" i="36"/>
  <c r="DW293" i="36"/>
  <c r="DW294" i="36"/>
  <c r="DW295" i="36"/>
  <c r="DW296" i="36"/>
  <c r="DW297" i="36"/>
  <c r="DW298" i="36"/>
  <c r="DW299" i="36"/>
  <c r="DW300" i="36"/>
  <c r="DW301" i="36"/>
  <c r="DW302" i="36"/>
  <c r="DW303" i="36"/>
  <c r="DW304" i="36"/>
  <c r="DW305" i="36"/>
  <c r="DW306" i="36"/>
  <c r="DW307" i="36"/>
  <c r="DW308" i="36"/>
  <c r="DW309" i="36"/>
  <c r="DW310" i="36"/>
  <c r="DW311" i="36"/>
  <c r="DW312" i="36"/>
  <c r="DW313" i="36"/>
  <c r="DW314" i="36"/>
  <c r="DW315" i="36"/>
  <c r="DW316" i="36"/>
  <c r="DW317" i="36"/>
  <c r="DW318" i="36"/>
  <c r="DW319" i="36"/>
  <c r="DW320" i="36"/>
  <c r="DW321" i="36"/>
  <c r="DW322" i="36"/>
  <c r="DW323" i="36"/>
  <c r="DW324" i="36"/>
  <c r="DW325" i="36"/>
  <c r="DW326" i="36"/>
  <c r="DW327" i="36"/>
  <c r="DW328" i="36"/>
  <c r="DW329" i="36"/>
  <c r="DW330" i="36"/>
  <c r="DW331" i="36"/>
  <c r="DW332" i="36"/>
  <c r="DW333" i="36"/>
  <c r="DW334" i="36"/>
  <c r="DW335" i="36"/>
  <c r="DW336" i="36"/>
  <c r="DW337" i="36"/>
  <c r="DW338" i="36"/>
  <c r="DW339" i="36"/>
  <c r="DW340" i="36"/>
  <c r="DW341" i="36"/>
  <c r="DW342" i="36"/>
  <c r="DW343" i="36"/>
  <c r="DW344" i="36"/>
  <c r="DW345" i="36"/>
  <c r="DW346" i="36"/>
  <c r="DW347" i="36"/>
  <c r="DW348" i="36"/>
  <c r="DW349" i="36"/>
  <c r="DW350" i="36"/>
  <c r="DW351" i="36"/>
  <c r="DW352" i="36"/>
  <c r="DW353" i="36"/>
  <c r="DW354" i="36"/>
  <c r="DW3" i="36"/>
  <c r="DW2" i="36" l="1"/>
  <c r="M19" i="14" l="1"/>
  <c r="M18" i="14"/>
  <c r="M16" i="14"/>
  <c r="M17" i="14"/>
  <c r="M14" i="14"/>
  <c r="M10" i="14"/>
  <c r="M12" i="14"/>
  <c r="M8" i="14"/>
  <c r="A6" i="144"/>
  <c r="B6" i="144"/>
  <c r="C6" i="144"/>
  <c r="D6" i="144"/>
  <c r="G6" i="144"/>
  <c r="H6" i="144"/>
  <c r="H5" i="144" s="1"/>
  <c r="I6" i="144"/>
  <c r="J6" i="144"/>
  <c r="L6" i="144"/>
  <c r="EA277" i="36"/>
  <c r="DH277" i="36"/>
  <c r="DI277" i="36"/>
  <c r="DJ277" i="36"/>
  <c r="DK277" i="36"/>
  <c r="DL277" i="36"/>
  <c r="DM277" i="36"/>
  <c r="DN277" i="36"/>
  <c r="DO277" i="36"/>
  <c r="DP277" i="36"/>
  <c r="DQ277" i="36"/>
  <c r="DR277" i="36"/>
  <c r="DS277" i="36"/>
  <c r="DT277" i="36"/>
  <c r="DU277" i="36"/>
  <c r="DV277" i="36"/>
  <c r="EB277" i="36"/>
  <c r="DG277" i="36"/>
  <c r="DX277" i="36" l="1"/>
  <c r="DY277" i="36" s="1"/>
  <c r="D5" i="144"/>
  <c r="E6" i="144" l="1"/>
  <c r="M5" i="14" l="1"/>
  <c r="M11" i="14" l="1"/>
  <c r="M7" i="14"/>
  <c r="M9" i="14"/>
  <c r="M6" i="14"/>
  <c r="M4" i="14"/>
  <c r="DV7" i="36" l="1"/>
  <c r="DV8" i="36"/>
  <c r="DV9" i="36"/>
  <c r="DV10" i="36"/>
  <c r="DV11" i="36"/>
  <c r="DV12" i="36"/>
  <c r="DV13" i="36"/>
  <c r="DV14" i="36"/>
  <c r="DV15" i="36"/>
  <c r="DV16" i="36"/>
  <c r="DV17" i="36"/>
  <c r="DV18" i="36"/>
  <c r="DV19" i="36"/>
  <c r="DV20" i="36"/>
  <c r="DV21" i="36"/>
  <c r="DV22" i="36"/>
  <c r="DV23" i="36"/>
  <c r="DV24" i="36"/>
  <c r="DV25" i="36"/>
  <c r="DV26" i="36"/>
  <c r="DV27" i="36"/>
  <c r="DV28" i="36"/>
  <c r="DV29" i="36"/>
  <c r="DV30" i="36"/>
  <c r="DV31" i="36"/>
  <c r="DV32" i="36"/>
  <c r="DV33" i="36"/>
  <c r="DV34" i="36"/>
  <c r="DV35" i="36"/>
  <c r="DV36" i="36"/>
  <c r="DV37" i="36"/>
  <c r="DV38" i="36"/>
  <c r="DV39" i="36"/>
  <c r="DV40" i="36"/>
  <c r="DV41" i="36"/>
  <c r="DV42" i="36"/>
  <c r="DV43" i="36"/>
  <c r="DV44" i="36"/>
  <c r="DV45" i="36"/>
  <c r="DV46" i="36"/>
  <c r="DV47" i="36"/>
  <c r="DV48" i="36"/>
  <c r="DV49" i="36"/>
  <c r="DV50" i="36"/>
  <c r="DV51" i="36"/>
  <c r="DV52" i="36"/>
  <c r="DV53" i="36"/>
  <c r="DV54" i="36"/>
  <c r="DV55" i="36"/>
  <c r="DV56" i="36"/>
  <c r="DV57" i="36"/>
  <c r="DV58" i="36"/>
  <c r="DV59" i="36"/>
  <c r="DV60" i="36"/>
  <c r="DV61" i="36"/>
  <c r="DV62" i="36"/>
  <c r="DV63" i="36"/>
  <c r="DV64" i="36"/>
  <c r="DV65" i="36"/>
  <c r="DV66" i="36"/>
  <c r="DV67" i="36"/>
  <c r="DV68" i="36"/>
  <c r="DV69" i="36"/>
  <c r="DV70" i="36"/>
  <c r="DV71" i="36"/>
  <c r="DV72" i="36"/>
  <c r="DV73" i="36"/>
  <c r="DV74" i="36"/>
  <c r="DV75" i="36"/>
  <c r="DV76" i="36"/>
  <c r="DV77" i="36"/>
  <c r="DV78" i="36"/>
  <c r="DV79" i="36"/>
  <c r="DV80" i="36"/>
  <c r="DV81" i="36"/>
  <c r="DV82" i="36"/>
  <c r="DV83" i="36"/>
  <c r="DV84" i="36"/>
  <c r="DV85" i="36"/>
  <c r="DV86" i="36"/>
  <c r="DV87" i="36"/>
  <c r="DV88" i="36"/>
  <c r="DV89" i="36"/>
  <c r="DV90" i="36"/>
  <c r="DV91" i="36"/>
  <c r="DV92" i="36"/>
  <c r="DV93" i="36"/>
  <c r="DV94" i="36"/>
  <c r="DV95" i="36"/>
  <c r="DV96" i="36"/>
  <c r="DV97" i="36"/>
  <c r="DV98" i="36"/>
  <c r="DV99" i="36"/>
  <c r="DV100" i="36"/>
  <c r="DV101" i="36"/>
  <c r="DV102" i="36"/>
  <c r="DV103" i="36"/>
  <c r="DV104" i="36"/>
  <c r="DV105" i="36"/>
  <c r="DV106" i="36"/>
  <c r="DV107" i="36"/>
  <c r="DV108" i="36"/>
  <c r="DV109" i="36"/>
  <c r="DV110" i="36"/>
  <c r="DV111" i="36"/>
  <c r="DV112" i="36"/>
  <c r="DV113" i="36"/>
  <c r="DV114" i="36"/>
  <c r="DV115" i="36"/>
  <c r="DV116" i="36"/>
  <c r="DV117" i="36"/>
  <c r="DV118" i="36"/>
  <c r="DV119" i="36"/>
  <c r="DV120" i="36"/>
  <c r="DV121" i="36"/>
  <c r="DV122" i="36"/>
  <c r="DV123" i="36"/>
  <c r="DV124" i="36"/>
  <c r="DV125" i="36"/>
  <c r="DV126" i="36"/>
  <c r="DV127" i="36"/>
  <c r="DV128" i="36"/>
  <c r="DV129" i="36"/>
  <c r="DV130" i="36"/>
  <c r="DV131" i="36"/>
  <c r="DV132" i="36"/>
  <c r="DV133" i="36"/>
  <c r="DV134" i="36"/>
  <c r="DV135" i="36"/>
  <c r="DV136" i="36"/>
  <c r="DV137" i="36"/>
  <c r="DV138" i="36"/>
  <c r="DV139" i="36"/>
  <c r="DV140" i="36"/>
  <c r="DV141" i="36"/>
  <c r="DV142" i="36"/>
  <c r="DV143" i="36"/>
  <c r="DV144" i="36"/>
  <c r="DV145" i="36"/>
  <c r="DV146" i="36"/>
  <c r="DV147" i="36"/>
  <c r="DV148" i="36"/>
  <c r="DV149" i="36"/>
  <c r="DV150" i="36"/>
  <c r="DV151" i="36"/>
  <c r="DV152" i="36"/>
  <c r="DV153" i="36"/>
  <c r="DV154" i="36"/>
  <c r="DV155" i="36"/>
  <c r="DV156" i="36"/>
  <c r="DV157" i="36"/>
  <c r="DV158" i="36"/>
  <c r="DV159" i="36"/>
  <c r="DV160" i="36"/>
  <c r="DV161" i="36"/>
  <c r="DV162" i="36"/>
  <c r="DV163" i="36"/>
  <c r="DV164" i="36"/>
  <c r="DV165" i="36"/>
  <c r="DV166" i="36"/>
  <c r="DV167" i="36"/>
  <c r="DV168" i="36"/>
  <c r="DV169" i="36"/>
  <c r="DV170" i="36"/>
  <c r="DV171" i="36"/>
  <c r="DV172" i="36"/>
  <c r="DV173" i="36"/>
  <c r="DV174" i="36"/>
  <c r="DV175" i="36"/>
  <c r="DV176" i="36"/>
  <c r="DV177" i="36"/>
  <c r="DV178" i="36"/>
  <c r="DV179" i="36"/>
  <c r="DV180" i="36"/>
  <c r="DV181" i="36"/>
  <c r="DV182" i="36"/>
  <c r="DV183" i="36"/>
  <c r="DV184" i="36"/>
  <c r="DV185" i="36"/>
  <c r="DV186" i="36"/>
  <c r="DV187" i="36"/>
  <c r="DV188" i="36"/>
  <c r="DV189" i="36"/>
  <c r="DV190" i="36"/>
  <c r="DV191" i="36"/>
  <c r="DV192" i="36"/>
  <c r="DV193" i="36"/>
  <c r="DV194" i="36"/>
  <c r="DV195" i="36"/>
  <c r="DV196" i="36"/>
  <c r="DV197" i="36"/>
  <c r="DV198" i="36"/>
  <c r="DV199" i="36"/>
  <c r="DV200" i="36"/>
  <c r="DV201" i="36"/>
  <c r="DV202" i="36"/>
  <c r="DV203" i="36"/>
  <c r="DV204" i="36"/>
  <c r="DV205" i="36"/>
  <c r="DV206" i="36"/>
  <c r="DV207" i="36"/>
  <c r="DV208" i="36"/>
  <c r="DV209" i="36"/>
  <c r="DV210" i="36"/>
  <c r="DV211" i="36"/>
  <c r="DV212" i="36"/>
  <c r="DV213" i="36"/>
  <c r="DV214" i="36"/>
  <c r="DV215" i="36"/>
  <c r="DV216" i="36"/>
  <c r="DV217" i="36"/>
  <c r="DV218" i="36"/>
  <c r="DV219" i="36"/>
  <c r="DV220" i="36"/>
  <c r="DV221" i="36"/>
  <c r="DV222" i="36"/>
  <c r="DV223" i="36"/>
  <c r="DV224" i="36"/>
  <c r="DV225" i="36"/>
  <c r="DV226" i="36"/>
  <c r="DV227" i="36"/>
  <c r="DV228" i="36"/>
  <c r="DV229" i="36"/>
  <c r="DV230" i="36"/>
  <c r="DV231" i="36"/>
  <c r="DV232" i="36"/>
  <c r="DV233" i="36"/>
  <c r="DV234" i="36"/>
  <c r="DV235" i="36"/>
  <c r="DV236" i="36"/>
  <c r="DV237" i="36"/>
  <c r="DV238" i="36"/>
  <c r="DV239" i="36"/>
  <c r="DV240" i="36"/>
  <c r="DV241" i="36"/>
  <c r="DV242" i="36"/>
  <c r="DV243" i="36"/>
  <c r="DV244" i="36"/>
  <c r="DV245" i="36"/>
  <c r="DV246" i="36"/>
  <c r="DV247" i="36"/>
  <c r="DV248" i="36"/>
  <c r="DV249" i="36"/>
  <c r="DV250" i="36"/>
  <c r="DV251" i="36"/>
  <c r="DV252" i="36"/>
  <c r="DV253" i="36"/>
  <c r="DV254" i="36"/>
  <c r="DV255" i="36"/>
  <c r="DV256" i="36"/>
  <c r="DV257" i="36"/>
  <c r="DV258" i="36"/>
  <c r="DV259" i="36"/>
  <c r="DV260" i="36"/>
  <c r="DV261" i="36"/>
  <c r="DV262" i="36"/>
  <c r="DV263" i="36"/>
  <c r="DV264" i="36"/>
  <c r="DV265" i="36"/>
  <c r="DV266" i="36"/>
  <c r="DV267" i="36"/>
  <c r="DV268" i="36"/>
  <c r="DV269" i="36"/>
  <c r="DV270" i="36"/>
  <c r="DV271" i="36"/>
  <c r="DV272" i="36"/>
  <c r="DV273" i="36"/>
  <c r="DV274" i="36"/>
  <c r="DV275" i="36"/>
  <c r="DV276" i="36"/>
  <c r="DV278" i="36"/>
  <c r="DV279" i="36"/>
  <c r="DV280" i="36"/>
  <c r="DV281" i="36"/>
  <c r="DV282" i="36"/>
  <c r="DV283" i="36"/>
  <c r="DV284" i="36"/>
  <c r="DV285" i="36"/>
  <c r="DV286" i="36"/>
  <c r="DV287" i="36"/>
  <c r="DV288" i="36"/>
  <c r="DV289" i="36"/>
  <c r="DV290" i="36"/>
  <c r="DV291" i="36"/>
  <c r="DV292" i="36"/>
  <c r="DV293" i="36"/>
  <c r="DV294" i="36"/>
  <c r="DV295" i="36"/>
  <c r="DV296" i="36"/>
  <c r="DV297" i="36"/>
  <c r="DV298" i="36"/>
  <c r="DV299" i="36"/>
  <c r="DV300" i="36"/>
  <c r="DV301" i="36"/>
  <c r="DV302" i="36"/>
  <c r="DV303" i="36"/>
  <c r="DV304" i="36"/>
  <c r="DV305" i="36"/>
  <c r="DV306" i="36"/>
  <c r="DV307" i="36"/>
  <c r="DV308" i="36"/>
  <c r="DV309" i="36"/>
  <c r="DV310" i="36"/>
  <c r="DV311" i="36"/>
  <c r="DV312" i="36"/>
  <c r="DV313" i="36"/>
  <c r="DV314" i="36"/>
  <c r="DV315" i="36"/>
  <c r="DV316" i="36"/>
  <c r="DV317" i="36"/>
  <c r="DV318" i="36"/>
  <c r="DV319" i="36"/>
  <c r="DV320" i="36"/>
  <c r="DV321" i="36"/>
  <c r="DV322" i="36"/>
  <c r="DV323" i="36"/>
  <c r="DV324" i="36"/>
  <c r="DV325" i="36"/>
  <c r="DV326" i="36"/>
  <c r="DV327" i="36"/>
  <c r="DV328" i="36"/>
  <c r="DV329" i="36"/>
  <c r="DV330" i="36"/>
  <c r="DV331" i="36"/>
  <c r="DV332" i="36"/>
  <c r="DV333" i="36"/>
  <c r="DV334" i="36"/>
  <c r="DV335" i="36"/>
  <c r="DV336" i="36"/>
  <c r="DV337" i="36"/>
  <c r="DV338" i="36"/>
  <c r="DV339" i="36"/>
  <c r="DV340" i="36"/>
  <c r="DV341" i="36"/>
  <c r="DV342" i="36"/>
  <c r="DV343" i="36"/>
  <c r="DV344" i="36"/>
  <c r="DV345" i="36"/>
  <c r="DV346" i="36"/>
  <c r="DV347" i="36"/>
  <c r="DV348" i="36"/>
  <c r="DV349" i="36"/>
  <c r="DV350" i="36"/>
  <c r="DV351" i="36"/>
  <c r="DV352" i="36"/>
  <c r="DV353" i="36"/>
  <c r="DV354" i="36"/>
  <c r="DV6" i="36"/>
  <c r="DV4" i="36"/>
  <c r="DV5" i="36"/>
  <c r="DV3" i="36"/>
  <c r="DV2" i="36" l="1"/>
  <c r="DU4" i="36" l="1"/>
  <c r="DU5" i="36"/>
  <c r="DU6" i="36"/>
  <c r="DU7" i="36"/>
  <c r="DU8" i="36"/>
  <c r="DU9" i="36"/>
  <c r="DU10" i="36"/>
  <c r="DU11" i="36"/>
  <c r="DU12" i="36"/>
  <c r="DU13" i="36"/>
  <c r="DU14" i="36"/>
  <c r="DU15" i="36"/>
  <c r="DU16" i="36"/>
  <c r="DU17" i="36"/>
  <c r="DU18" i="36"/>
  <c r="DU19" i="36"/>
  <c r="DU20" i="36"/>
  <c r="DU21" i="36"/>
  <c r="DU22" i="36"/>
  <c r="DU23" i="36"/>
  <c r="DU24" i="36"/>
  <c r="DU25" i="36"/>
  <c r="DU26" i="36"/>
  <c r="DU27" i="36"/>
  <c r="DU28" i="36"/>
  <c r="DU29" i="36"/>
  <c r="DU30" i="36"/>
  <c r="DU31" i="36"/>
  <c r="DU32" i="36"/>
  <c r="DU33" i="36"/>
  <c r="DU34" i="36"/>
  <c r="DU35" i="36"/>
  <c r="DU36" i="36"/>
  <c r="DU37" i="36"/>
  <c r="DU38" i="36"/>
  <c r="DU39" i="36"/>
  <c r="DU40" i="36"/>
  <c r="DU41" i="36"/>
  <c r="DU42" i="36"/>
  <c r="DU43" i="36"/>
  <c r="DU44" i="36"/>
  <c r="DU45" i="36"/>
  <c r="DU46" i="36"/>
  <c r="DU47" i="36"/>
  <c r="DU48" i="36"/>
  <c r="DU49" i="36"/>
  <c r="DU50" i="36"/>
  <c r="DU51" i="36"/>
  <c r="DU52" i="36"/>
  <c r="DU53" i="36"/>
  <c r="DU54" i="36"/>
  <c r="DU55" i="36"/>
  <c r="DU56" i="36"/>
  <c r="DU57" i="36"/>
  <c r="DU58" i="36"/>
  <c r="DU59" i="36"/>
  <c r="DU60" i="36"/>
  <c r="DU61" i="36"/>
  <c r="DU62" i="36"/>
  <c r="DU63" i="36"/>
  <c r="DU64" i="36"/>
  <c r="DU65" i="36"/>
  <c r="DU66" i="36"/>
  <c r="DU67" i="36"/>
  <c r="DU68" i="36"/>
  <c r="DU69" i="36"/>
  <c r="DU70" i="36"/>
  <c r="DU71" i="36"/>
  <c r="DU72" i="36"/>
  <c r="DU73" i="36"/>
  <c r="DU74" i="36"/>
  <c r="DU75" i="36"/>
  <c r="DU76" i="36"/>
  <c r="DU77" i="36"/>
  <c r="DU78" i="36"/>
  <c r="DU79" i="36"/>
  <c r="DU80" i="36"/>
  <c r="DU81" i="36"/>
  <c r="DU82" i="36"/>
  <c r="DU83" i="36"/>
  <c r="DU84" i="36"/>
  <c r="DU85" i="36"/>
  <c r="DU86" i="36"/>
  <c r="DU87" i="36"/>
  <c r="DU88" i="36"/>
  <c r="DU89" i="36"/>
  <c r="DU90" i="36"/>
  <c r="DU91" i="36"/>
  <c r="DU92" i="36"/>
  <c r="DU93" i="36"/>
  <c r="DU94" i="36"/>
  <c r="DU95" i="36"/>
  <c r="DU96" i="36"/>
  <c r="DU97" i="36"/>
  <c r="DU98" i="36"/>
  <c r="DU99" i="36"/>
  <c r="DU100" i="36"/>
  <c r="DU101" i="36"/>
  <c r="DU102" i="36"/>
  <c r="DU103" i="36"/>
  <c r="DU104" i="36"/>
  <c r="DU105" i="36"/>
  <c r="DU106" i="36"/>
  <c r="DU107" i="36"/>
  <c r="DU108" i="36"/>
  <c r="DU109" i="36"/>
  <c r="DU110" i="36"/>
  <c r="DU111" i="36"/>
  <c r="DU112" i="36"/>
  <c r="DU113" i="36"/>
  <c r="DU114" i="36"/>
  <c r="DU115" i="36"/>
  <c r="DU116" i="36"/>
  <c r="DU117" i="36"/>
  <c r="DU118" i="36"/>
  <c r="DU119" i="36"/>
  <c r="DU120" i="36"/>
  <c r="DU121" i="36"/>
  <c r="DU122" i="36"/>
  <c r="DU123" i="36"/>
  <c r="DU124" i="36"/>
  <c r="DU125" i="36"/>
  <c r="DU126" i="36"/>
  <c r="DU127" i="36"/>
  <c r="DU128" i="36"/>
  <c r="DU129" i="36"/>
  <c r="DU130" i="36"/>
  <c r="DU131" i="36"/>
  <c r="DU132" i="36"/>
  <c r="DU133" i="36"/>
  <c r="DU134" i="36"/>
  <c r="DU135" i="36"/>
  <c r="DU136" i="36"/>
  <c r="DU137" i="36"/>
  <c r="DU138" i="36"/>
  <c r="DU139" i="36"/>
  <c r="DU140" i="36"/>
  <c r="DU141" i="36"/>
  <c r="DU142" i="36"/>
  <c r="DU143" i="36"/>
  <c r="DU144" i="36"/>
  <c r="DU145" i="36"/>
  <c r="DU146" i="36"/>
  <c r="DU147" i="36"/>
  <c r="DU148" i="36"/>
  <c r="DU149" i="36"/>
  <c r="DU150" i="36"/>
  <c r="DU151" i="36"/>
  <c r="DU152" i="36"/>
  <c r="DU153" i="36"/>
  <c r="DU154" i="36"/>
  <c r="DU155" i="36"/>
  <c r="DU156" i="36"/>
  <c r="DU157" i="36"/>
  <c r="DU158" i="36"/>
  <c r="DU159" i="36"/>
  <c r="DU160" i="36"/>
  <c r="DU161" i="36"/>
  <c r="DU162" i="36"/>
  <c r="DU163" i="36"/>
  <c r="DU164" i="36"/>
  <c r="DU165" i="36"/>
  <c r="DU166" i="36"/>
  <c r="DU167" i="36"/>
  <c r="DU168" i="36"/>
  <c r="DU169" i="36"/>
  <c r="DU170" i="36"/>
  <c r="DU171" i="36"/>
  <c r="DU172" i="36"/>
  <c r="DU173" i="36"/>
  <c r="DU174" i="36"/>
  <c r="DU175" i="36"/>
  <c r="DU176" i="36"/>
  <c r="DU177" i="36"/>
  <c r="DU178" i="36"/>
  <c r="DU179" i="36"/>
  <c r="DU180" i="36"/>
  <c r="DU181" i="36"/>
  <c r="DU182" i="36"/>
  <c r="DU183" i="36"/>
  <c r="DU184" i="36"/>
  <c r="DU185" i="36"/>
  <c r="DU186" i="36"/>
  <c r="DU187" i="36"/>
  <c r="DU188" i="36"/>
  <c r="DU189" i="36"/>
  <c r="DU190" i="36"/>
  <c r="DU191" i="36"/>
  <c r="DU192" i="36"/>
  <c r="DU193" i="36"/>
  <c r="DU194" i="36"/>
  <c r="DU195" i="36"/>
  <c r="DU196" i="36"/>
  <c r="DU197" i="36"/>
  <c r="DU198" i="36"/>
  <c r="DU199" i="36"/>
  <c r="DU200" i="36"/>
  <c r="DU201" i="36"/>
  <c r="DU202" i="36"/>
  <c r="DU203" i="36"/>
  <c r="DU204" i="36"/>
  <c r="DU205" i="36"/>
  <c r="DU206" i="36"/>
  <c r="DU207" i="36"/>
  <c r="DU208" i="36"/>
  <c r="DU209" i="36"/>
  <c r="DU210" i="36"/>
  <c r="DU211" i="36"/>
  <c r="DU212" i="36"/>
  <c r="DU213" i="36"/>
  <c r="DU214" i="36"/>
  <c r="DU215" i="36"/>
  <c r="DU216" i="36"/>
  <c r="DU217" i="36"/>
  <c r="DU218" i="36"/>
  <c r="DU219" i="36"/>
  <c r="DU220" i="36"/>
  <c r="DU221" i="36"/>
  <c r="DU222" i="36"/>
  <c r="DU223" i="36"/>
  <c r="DU224" i="36"/>
  <c r="DU225" i="36"/>
  <c r="DU226" i="36"/>
  <c r="DU227" i="36"/>
  <c r="DU228" i="36"/>
  <c r="DU229" i="36"/>
  <c r="DU230" i="36"/>
  <c r="DU231" i="36"/>
  <c r="DU232" i="36"/>
  <c r="DU233" i="36"/>
  <c r="DU234" i="36"/>
  <c r="DU235" i="36"/>
  <c r="DU236" i="36"/>
  <c r="DU237" i="36"/>
  <c r="DU238" i="36"/>
  <c r="DU239" i="36"/>
  <c r="DU240" i="36"/>
  <c r="DU241" i="36"/>
  <c r="DU242" i="36"/>
  <c r="DU243" i="36"/>
  <c r="DU244" i="36"/>
  <c r="DU245" i="36"/>
  <c r="DU246" i="36"/>
  <c r="DU247" i="36"/>
  <c r="DU248" i="36"/>
  <c r="DU249" i="36"/>
  <c r="DU250" i="36"/>
  <c r="DU251" i="36"/>
  <c r="DU252" i="36"/>
  <c r="DU253" i="36"/>
  <c r="DU254" i="36"/>
  <c r="DU255" i="36"/>
  <c r="DU256" i="36"/>
  <c r="DU257" i="36"/>
  <c r="DU258" i="36"/>
  <c r="DU259" i="36"/>
  <c r="DU260" i="36"/>
  <c r="DU261" i="36"/>
  <c r="DU262" i="36"/>
  <c r="DU263" i="36"/>
  <c r="DU264" i="36"/>
  <c r="DU265" i="36"/>
  <c r="DU266" i="36"/>
  <c r="DU267" i="36"/>
  <c r="DU268" i="36"/>
  <c r="DU269" i="36"/>
  <c r="DU270" i="36"/>
  <c r="DU271" i="36"/>
  <c r="DU272" i="36"/>
  <c r="DU273" i="36"/>
  <c r="DU274" i="36"/>
  <c r="DU275" i="36"/>
  <c r="DU276" i="36"/>
  <c r="DU278" i="36"/>
  <c r="DU279" i="36"/>
  <c r="DU280" i="36"/>
  <c r="DU281" i="36"/>
  <c r="DU282" i="36"/>
  <c r="DU283" i="36"/>
  <c r="DU284" i="36"/>
  <c r="DU285" i="36"/>
  <c r="DU286" i="36"/>
  <c r="DU287" i="36"/>
  <c r="DU288" i="36"/>
  <c r="DU289" i="36"/>
  <c r="DU290" i="36"/>
  <c r="DU291" i="36"/>
  <c r="DU292" i="36"/>
  <c r="DU293" i="36"/>
  <c r="DU294" i="36"/>
  <c r="DU295" i="36"/>
  <c r="DU296" i="36"/>
  <c r="DU297" i="36"/>
  <c r="DU298" i="36"/>
  <c r="DU299" i="36"/>
  <c r="DU300" i="36"/>
  <c r="DU301" i="36"/>
  <c r="DU302" i="36"/>
  <c r="DU303" i="36"/>
  <c r="DU304" i="36"/>
  <c r="DU305" i="36"/>
  <c r="DU306" i="36"/>
  <c r="DU307" i="36"/>
  <c r="DU308" i="36"/>
  <c r="DU309" i="36"/>
  <c r="DU310" i="36"/>
  <c r="DU311" i="36"/>
  <c r="DU312" i="36"/>
  <c r="DU313" i="36"/>
  <c r="DU314" i="36"/>
  <c r="DU315" i="36"/>
  <c r="DU316" i="36"/>
  <c r="DU317" i="36"/>
  <c r="DU318" i="36"/>
  <c r="DU319" i="36"/>
  <c r="DU320" i="36"/>
  <c r="DU321" i="36"/>
  <c r="DU322" i="36"/>
  <c r="DU323" i="36"/>
  <c r="DU324" i="36"/>
  <c r="DU325" i="36"/>
  <c r="DU326" i="36"/>
  <c r="DU327" i="36"/>
  <c r="DU328" i="36"/>
  <c r="DU329" i="36"/>
  <c r="DU330" i="36"/>
  <c r="DU331" i="36"/>
  <c r="DU332" i="36"/>
  <c r="DU333" i="36"/>
  <c r="DU334" i="36"/>
  <c r="DU335" i="36"/>
  <c r="DU336" i="36"/>
  <c r="DU337" i="36"/>
  <c r="DU338" i="36"/>
  <c r="DU339" i="36"/>
  <c r="DU340" i="36"/>
  <c r="DU341" i="36"/>
  <c r="DU342" i="36"/>
  <c r="DU343" i="36"/>
  <c r="DU344" i="36"/>
  <c r="DU345" i="36"/>
  <c r="DU346" i="36"/>
  <c r="DU347" i="36"/>
  <c r="DU348" i="36"/>
  <c r="DU349" i="36"/>
  <c r="DU350" i="36"/>
  <c r="DU351" i="36"/>
  <c r="DU352" i="36"/>
  <c r="DU353" i="36"/>
  <c r="DU354" i="36"/>
  <c r="DU3" i="36"/>
  <c r="DU2" i="36" l="1"/>
  <c r="DT4" i="36" l="1"/>
  <c r="DT5" i="36"/>
  <c r="DT6" i="36"/>
  <c r="DT7" i="36"/>
  <c r="DT8" i="36"/>
  <c r="DT9" i="36"/>
  <c r="DT10" i="36"/>
  <c r="DT11" i="36"/>
  <c r="DT12" i="36"/>
  <c r="DT13" i="36"/>
  <c r="DT14" i="36"/>
  <c r="DT15" i="36"/>
  <c r="DT16" i="36"/>
  <c r="DT17" i="36"/>
  <c r="DT18" i="36"/>
  <c r="DT19" i="36"/>
  <c r="DT20" i="36"/>
  <c r="DT21" i="36"/>
  <c r="DT22" i="36"/>
  <c r="DT23" i="36"/>
  <c r="DT24" i="36"/>
  <c r="DT25" i="36"/>
  <c r="DT26" i="36"/>
  <c r="DT27" i="36"/>
  <c r="DT28" i="36"/>
  <c r="DT29" i="36"/>
  <c r="DT30" i="36"/>
  <c r="DT31" i="36"/>
  <c r="DT32" i="36"/>
  <c r="DT33" i="36"/>
  <c r="DT34" i="36"/>
  <c r="DT35" i="36"/>
  <c r="DT36" i="36"/>
  <c r="DT37" i="36"/>
  <c r="DT38" i="36"/>
  <c r="DT39" i="36"/>
  <c r="DT40" i="36"/>
  <c r="DT41" i="36"/>
  <c r="DT42" i="36"/>
  <c r="DT43" i="36"/>
  <c r="DT44" i="36"/>
  <c r="DT45" i="36"/>
  <c r="DT46" i="36"/>
  <c r="DT47" i="36"/>
  <c r="DT48" i="36"/>
  <c r="DT49" i="36"/>
  <c r="DT50" i="36"/>
  <c r="DT51" i="36"/>
  <c r="DT52" i="36"/>
  <c r="DT53" i="36"/>
  <c r="DT54" i="36"/>
  <c r="DT55" i="36"/>
  <c r="DT56" i="36"/>
  <c r="DT57" i="36"/>
  <c r="DT58" i="36"/>
  <c r="DT59" i="36"/>
  <c r="DT60" i="36"/>
  <c r="DT61" i="36"/>
  <c r="DT62" i="36"/>
  <c r="DT63" i="36"/>
  <c r="DT64" i="36"/>
  <c r="DT65" i="36"/>
  <c r="DT66" i="36"/>
  <c r="DT67" i="36"/>
  <c r="DT68" i="36"/>
  <c r="DT69" i="36"/>
  <c r="DT70" i="36"/>
  <c r="DT71" i="36"/>
  <c r="DT72" i="36"/>
  <c r="DT73" i="36"/>
  <c r="DT74" i="36"/>
  <c r="DT75" i="36"/>
  <c r="DT76" i="36"/>
  <c r="DT77" i="36"/>
  <c r="DT78" i="36"/>
  <c r="DT79" i="36"/>
  <c r="DT80" i="36"/>
  <c r="DT81" i="36"/>
  <c r="DT82" i="36"/>
  <c r="DT83" i="36"/>
  <c r="DT84" i="36"/>
  <c r="DT85" i="36"/>
  <c r="DT86" i="36"/>
  <c r="DT87" i="36"/>
  <c r="DT88" i="36"/>
  <c r="DT89" i="36"/>
  <c r="DT90" i="36"/>
  <c r="DT91" i="36"/>
  <c r="DT92" i="36"/>
  <c r="DT93" i="36"/>
  <c r="DT94" i="36"/>
  <c r="DT95" i="36"/>
  <c r="DT96" i="36"/>
  <c r="DT97" i="36"/>
  <c r="DT98" i="36"/>
  <c r="DT99" i="36"/>
  <c r="DT100" i="36"/>
  <c r="DT101" i="36"/>
  <c r="DT102" i="36"/>
  <c r="DT103" i="36"/>
  <c r="DT104" i="36"/>
  <c r="DT105" i="36"/>
  <c r="DT106" i="36"/>
  <c r="DT107" i="36"/>
  <c r="DT108" i="36"/>
  <c r="DT109" i="36"/>
  <c r="DT110" i="36"/>
  <c r="DT111" i="36"/>
  <c r="DT112" i="36"/>
  <c r="DT113" i="36"/>
  <c r="DT114" i="36"/>
  <c r="DT115" i="36"/>
  <c r="DT116" i="36"/>
  <c r="DT117" i="36"/>
  <c r="DT118" i="36"/>
  <c r="DT119" i="36"/>
  <c r="DT120" i="36"/>
  <c r="DT121" i="36"/>
  <c r="DT122" i="36"/>
  <c r="DT123" i="36"/>
  <c r="DT124" i="36"/>
  <c r="DT125" i="36"/>
  <c r="DT126" i="36"/>
  <c r="DT127" i="36"/>
  <c r="DT128" i="36"/>
  <c r="DT129" i="36"/>
  <c r="DT130" i="36"/>
  <c r="DT131" i="36"/>
  <c r="DT132" i="36"/>
  <c r="DT133" i="36"/>
  <c r="DT134" i="36"/>
  <c r="DT135" i="36"/>
  <c r="DT136" i="36"/>
  <c r="DT137" i="36"/>
  <c r="DT138" i="36"/>
  <c r="DT139" i="36"/>
  <c r="DT140" i="36"/>
  <c r="DT141" i="36"/>
  <c r="DT142" i="36"/>
  <c r="DT143" i="36"/>
  <c r="DT144" i="36"/>
  <c r="DT145" i="36"/>
  <c r="DT146" i="36"/>
  <c r="DT147" i="36"/>
  <c r="DT148" i="36"/>
  <c r="DT149" i="36"/>
  <c r="DT150" i="36"/>
  <c r="DT151" i="36"/>
  <c r="DT152" i="36"/>
  <c r="DT153" i="36"/>
  <c r="DT154" i="36"/>
  <c r="DT155" i="36"/>
  <c r="DT156" i="36"/>
  <c r="DT157" i="36"/>
  <c r="DT158" i="36"/>
  <c r="DT159" i="36"/>
  <c r="DT160" i="36"/>
  <c r="DT161" i="36"/>
  <c r="DT162" i="36"/>
  <c r="DT163" i="36"/>
  <c r="DT164" i="36"/>
  <c r="DT165" i="36"/>
  <c r="DT166" i="36"/>
  <c r="DT167" i="36"/>
  <c r="DT168" i="36"/>
  <c r="DT169" i="36"/>
  <c r="DT170" i="36"/>
  <c r="DT171" i="36"/>
  <c r="DT172" i="36"/>
  <c r="DT173" i="36"/>
  <c r="DT174" i="36"/>
  <c r="DT175" i="36"/>
  <c r="DT176" i="36"/>
  <c r="DT177" i="36"/>
  <c r="DT178" i="36"/>
  <c r="DT179" i="36"/>
  <c r="DT180" i="36"/>
  <c r="DT181" i="36"/>
  <c r="DT182" i="36"/>
  <c r="DT183" i="36"/>
  <c r="DT184" i="36"/>
  <c r="DT185" i="36"/>
  <c r="DT186" i="36"/>
  <c r="DT187" i="36"/>
  <c r="DT188" i="36"/>
  <c r="DT189" i="36"/>
  <c r="DT190" i="36"/>
  <c r="DT191" i="36"/>
  <c r="DT192" i="36"/>
  <c r="DT193" i="36"/>
  <c r="DT194" i="36"/>
  <c r="DT195" i="36"/>
  <c r="DT196" i="36"/>
  <c r="DT197" i="36"/>
  <c r="DT198" i="36"/>
  <c r="DT199" i="36"/>
  <c r="DT200" i="36"/>
  <c r="DT201" i="36"/>
  <c r="DT202" i="36"/>
  <c r="DT203" i="36"/>
  <c r="DT204" i="36"/>
  <c r="DT205" i="36"/>
  <c r="DT206" i="36"/>
  <c r="DT207" i="36"/>
  <c r="DT208" i="36"/>
  <c r="DT209" i="36"/>
  <c r="DT210" i="36"/>
  <c r="DT211" i="36"/>
  <c r="DT212" i="36"/>
  <c r="DT213" i="36"/>
  <c r="DT214" i="36"/>
  <c r="DT215" i="36"/>
  <c r="DT216" i="36"/>
  <c r="DT217" i="36"/>
  <c r="DT218" i="36"/>
  <c r="DT219" i="36"/>
  <c r="DT220" i="36"/>
  <c r="DT221" i="36"/>
  <c r="DT222" i="36"/>
  <c r="DT223" i="36"/>
  <c r="DT224" i="36"/>
  <c r="DT225" i="36"/>
  <c r="DT226" i="36"/>
  <c r="DT227" i="36"/>
  <c r="DT228" i="36"/>
  <c r="DT229" i="36"/>
  <c r="DT230" i="36"/>
  <c r="DT231" i="36"/>
  <c r="DT232" i="36"/>
  <c r="DT233" i="36"/>
  <c r="DT234" i="36"/>
  <c r="DT235" i="36"/>
  <c r="DT236" i="36"/>
  <c r="DT237" i="36"/>
  <c r="DT238" i="36"/>
  <c r="DT239" i="36"/>
  <c r="DT240" i="36"/>
  <c r="DT241" i="36"/>
  <c r="DT242" i="36"/>
  <c r="DT243" i="36"/>
  <c r="DT244" i="36"/>
  <c r="DT245" i="36"/>
  <c r="DT246" i="36"/>
  <c r="DT247" i="36"/>
  <c r="DT248" i="36"/>
  <c r="DT249" i="36"/>
  <c r="DT250" i="36"/>
  <c r="DT251" i="36"/>
  <c r="DT252" i="36"/>
  <c r="DT253" i="36"/>
  <c r="DT254" i="36"/>
  <c r="DT255" i="36"/>
  <c r="DT256" i="36"/>
  <c r="DT257" i="36"/>
  <c r="DT258" i="36"/>
  <c r="DT259" i="36"/>
  <c r="DT260" i="36"/>
  <c r="DT261" i="36"/>
  <c r="DT262" i="36"/>
  <c r="DT263" i="36"/>
  <c r="DT264" i="36"/>
  <c r="DT265" i="36"/>
  <c r="DT266" i="36"/>
  <c r="DT267" i="36"/>
  <c r="DT268" i="36"/>
  <c r="DT269" i="36"/>
  <c r="DT270" i="36"/>
  <c r="DT271" i="36"/>
  <c r="DT272" i="36"/>
  <c r="DT273" i="36"/>
  <c r="DT274" i="36"/>
  <c r="DT275" i="36"/>
  <c r="DT276" i="36"/>
  <c r="DT278" i="36"/>
  <c r="DT279" i="36"/>
  <c r="DT280" i="36"/>
  <c r="DT281" i="36"/>
  <c r="DT282" i="36"/>
  <c r="DT283" i="36"/>
  <c r="DT284" i="36"/>
  <c r="DT285" i="36"/>
  <c r="DT286" i="36"/>
  <c r="DT287" i="36"/>
  <c r="DT288" i="36"/>
  <c r="DT289" i="36"/>
  <c r="DT290" i="36"/>
  <c r="DT291" i="36"/>
  <c r="DT292" i="36"/>
  <c r="DT293" i="36"/>
  <c r="DT294" i="36"/>
  <c r="DT295" i="36"/>
  <c r="DT296" i="36"/>
  <c r="DT297" i="36"/>
  <c r="DT298" i="36"/>
  <c r="DT299" i="36"/>
  <c r="DT300" i="36"/>
  <c r="DT301" i="36"/>
  <c r="DT302" i="36"/>
  <c r="DT303" i="36"/>
  <c r="DT304" i="36"/>
  <c r="DT305" i="36"/>
  <c r="DT306" i="36"/>
  <c r="DT307" i="36"/>
  <c r="DT308" i="36"/>
  <c r="DT309" i="36"/>
  <c r="DT310" i="36"/>
  <c r="DT311" i="36"/>
  <c r="DT312" i="36"/>
  <c r="DT313" i="36"/>
  <c r="DT314" i="36"/>
  <c r="DT315" i="36"/>
  <c r="DT316" i="36"/>
  <c r="DT317" i="36"/>
  <c r="DT318" i="36"/>
  <c r="DT319" i="36"/>
  <c r="DT320" i="36"/>
  <c r="DT321" i="36"/>
  <c r="DT322" i="36"/>
  <c r="DT323" i="36"/>
  <c r="DT324" i="36"/>
  <c r="DT325" i="36"/>
  <c r="DT326" i="36"/>
  <c r="DT327" i="36"/>
  <c r="DT328" i="36"/>
  <c r="DT329" i="36"/>
  <c r="DT330" i="36"/>
  <c r="DT331" i="36"/>
  <c r="DT332" i="36"/>
  <c r="DT333" i="36"/>
  <c r="DT334" i="36"/>
  <c r="DT335" i="36"/>
  <c r="DT336" i="36"/>
  <c r="DT337" i="36"/>
  <c r="DT338" i="36"/>
  <c r="DT339" i="36"/>
  <c r="DT340" i="36"/>
  <c r="DT341" i="36"/>
  <c r="DT342" i="36"/>
  <c r="DT343" i="36"/>
  <c r="DT344" i="36"/>
  <c r="DT345" i="36"/>
  <c r="DT346" i="36"/>
  <c r="DT347" i="36"/>
  <c r="DT348" i="36"/>
  <c r="DT349" i="36"/>
  <c r="DT350" i="36"/>
  <c r="DT351" i="36"/>
  <c r="DT352" i="36"/>
  <c r="DT353" i="36"/>
  <c r="DT354" i="36"/>
  <c r="DT3" i="36"/>
  <c r="DS4" i="36"/>
  <c r="DS5" i="36"/>
  <c r="DS6" i="36"/>
  <c r="DS7" i="36"/>
  <c r="DS8" i="36"/>
  <c r="DS9" i="36"/>
  <c r="DS10" i="36"/>
  <c r="DS11" i="36"/>
  <c r="DS12" i="36"/>
  <c r="DS13" i="36"/>
  <c r="DS14" i="36"/>
  <c r="DS15" i="36"/>
  <c r="DS16" i="36"/>
  <c r="DS17" i="36"/>
  <c r="DS18" i="36"/>
  <c r="DS19" i="36"/>
  <c r="DS20" i="36"/>
  <c r="DS21" i="36"/>
  <c r="DS22" i="36"/>
  <c r="DS23" i="36"/>
  <c r="DS24" i="36"/>
  <c r="DS25" i="36"/>
  <c r="DS26" i="36"/>
  <c r="DS27" i="36"/>
  <c r="DS28" i="36"/>
  <c r="DS29" i="36"/>
  <c r="DS30" i="36"/>
  <c r="DS31" i="36"/>
  <c r="DS32" i="36"/>
  <c r="DS33" i="36"/>
  <c r="DS34" i="36"/>
  <c r="DS35" i="36"/>
  <c r="DS36" i="36"/>
  <c r="DS37" i="36"/>
  <c r="DS38" i="36"/>
  <c r="DS39" i="36"/>
  <c r="DS40" i="36"/>
  <c r="DS41" i="36"/>
  <c r="DS42" i="36"/>
  <c r="DS43" i="36"/>
  <c r="DS44" i="36"/>
  <c r="DS45" i="36"/>
  <c r="DS46" i="36"/>
  <c r="DS47" i="36"/>
  <c r="DS48" i="36"/>
  <c r="DS49" i="36"/>
  <c r="DS50" i="36"/>
  <c r="DS51" i="36"/>
  <c r="DS52" i="36"/>
  <c r="DS53" i="36"/>
  <c r="DS54" i="36"/>
  <c r="DS55" i="36"/>
  <c r="DS56" i="36"/>
  <c r="DS57" i="36"/>
  <c r="DS58" i="36"/>
  <c r="DS59" i="36"/>
  <c r="DS60" i="36"/>
  <c r="DS61" i="36"/>
  <c r="DS62" i="36"/>
  <c r="DS63" i="36"/>
  <c r="DS64" i="36"/>
  <c r="DS65" i="36"/>
  <c r="DS66" i="36"/>
  <c r="DS67" i="36"/>
  <c r="DS68" i="36"/>
  <c r="DS69" i="36"/>
  <c r="DS70" i="36"/>
  <c r="DS71" i="36"/>
  <c r="DS72" i="36"/>
  <c r="DS73" i="36"/>
  <c r="DS74" i="36"/>
  <c r="DS75" i="36"/>
  <c r="DS76" i="36"/>
  <c r="DS77" i="36"/>
  <c r="DS78" i="36"/>
  <c r="DS79" i="36"/>
  <c r="DS80" i="36"/>
  <c r="DS81" i="36"/>
  <c r="DS82" i="36"/>
  <c r="DS83" i="36"/>
  <c r="DS84" i="36"/>
  <c r="DS85" i="36"/>
  <c r="DS86" i="36"/>
  <c r="DS87" i="36"/>
  <c r="DS88" i="36"/>
  <c r="DS89" i="36"/>
  <c r="DS90" i="36"/>
  <c r="DS91" i="36"/>
  <c r="DS92" i="36"/>
  <c r="DS93" i="36"/>
  <c r="DS94" i="36"/>
  <c r="DS95" i="36"/>
  <c r="DS96" i="36"/>
  <c r="DS97" i="36"/>
  <c r="DS98" i="36"/>
  <c r="DS99" i="36"/>
  <c r="DS100" i="36"/>
  <c r="DS101" i="36"/>
  <c r="DS102" i="36"/>
  <c r="DS103" i="36"/>
  <c r="DS104" i="36"/>
  <c r="DS105" i="36"/>
  <c r="DS106" i="36"/>
  <c r="DS107" i="36"/>
  <c r="DS108" i="36"/>
  <c r="DS109" i="36"/>
  <c r="DS110" i="36"/>
  <c r="DS111" i="36"/>
  <c r="DS112" i="36"/>
  <c r="DS113" i="36"/>
  <c r="DS114" i="36"/>
  <c r="DS115" i="36"/>
  <c r="DS116" i="36"/>
  <c r="DS117" i="36"/>
  <c r="DS118" i="36"/>
  <c r="DS119" i="36"/>
  <c r="DS120" i="36"/>
  <c r="DS121" i="36"/>
  <c r="DS122" i="36"/>
  <c r="DS123" i="36"/>
  <c r="DS124" i="36"/>
  <c r="DS125" i="36"/>
  <c r="DS126" i="36"/>
  <c r="DS127" i="36"/>
  <c r="DS128" i="36"/>
  <c r="DS129" i="36"/>
  <c r="DS130" i="36"/>
  <c r="DS131" i="36"/>
  <c r="DS132" i="36"/>
  <c r="DS133" i="36"/>
  <c r="DS134" i="36"/>
  <c r="DS135" i="36"/>
  <c r="DS136" i="36"/>
  <c r="DS137" i="36"/>
  <c r="DS138" i="36"/>
  <c r="DS139" i="36"/>
  <c r="DS140" i="36"/>
  <c r="DS141" i="36"/>
  <c r="DS142" i="36"/>
  <c r="DS143" i="36"/>
  <c r="DS144" i="36"/>
  <c r="DS145" i="36"/>
  <c r="DS146" i="36"/>
  <c r="DS147" i="36"/>
  <c r="DS148" i="36"/>
  <c r="DS149" i="36"/>
  <c r="DS150" i="36"/>
  <c r="DS151" i="36"/>
  <c r="DS152" i="36"/>
  <c r="DS153" i="36"/>
  <c r="DS154" i="36"/>
  <c r="DS155" i="36"/>
  <c r="DS156" i="36"/>
  <c r="DS157" i="36"/>
  <c r="DS158" i="36"/>
  <c r="DS159" i="36"/>
  <c r="DS160" i="36"/>
  <c r="DS161" i="36"/>
  <c r="DS162" i="36"/>
  <c r="DS163" i="36"/>
  <c r="DS164" i="36"/>
  <c r="DS165" i="36"/>
  <c r="DS166" i="36"/>
  <c r="DS167" i="36"/>
  <c r="DS168" i="36"/>
  <c r="DS169" i="36"/>
  <c r="DS170" i="36"/>
  <c r="DS171" i="36"/>
  <c r="DS172" i="36"/>
  <c r="DS173" i="36"/>
  <c r="DS174" i="36"/>
  <c r="DS175" i="36"/>
  <c r="DS176" i="36"/>
  <c r="DS177" i="36"/>
  <c r="DS178" i="36"/>
  <c r="DS179" i="36"/>
  <c r="DS180" i="36"/>
  <c r="DS181" i="36"/>
  <c r="DS182" i="36"/>
  <c r="DS183" i="36"/>
  <c r="DS184" i="36"/>
  <c r="DS185" i="36"/>
  <c r="DS186" i="36"/>
  <c r="DS187" i="36"/>
  <c r="DS188" i="36"/>
  <c r="DS189" i="36"/>
  <c r="DS190" i="36"/>
  <c r="DS191" i="36"/>
  <c r="DS192" i="36"/>
  <c r="DS193" i="36"/>
  <c r="DS194" i="36"/>
  <c r="DS195" i="36"/>
  <c r="DS196" i="36"/>
  <c r="DS197" i="36"/>
  <c r="DS198" i="36"/>
  <c r="DS199" i="36"/>
  <c r="DS200" i="36"/>
  <c r="DS201" i="36"/>
  <c r="DS202" i="36"/>
  <c r="DS203" i="36"/>
  <c r="DS204" i="36"/>
  <c r="DS205" i="36"/>
  <c r="DS206" i="36"/>
  <c r="DS207" i="36"/>
  <c r="DS208" i="36"/>
  <c r="DS209" i="36"/>
  <c r="DS210" i="36"/>
  <c r="DS211" i="36"/>
  <c r="DS212" i="36"/>
  <c r="DS213" i="36"/>
  <c r="DS214" i="36"/>
  <c r="DS215" i="36"/>
  <c r="DS216" i="36"/>
  <c r="DS217" i="36"/>
  <c r="DS218" i="36"/>
  <c r="DS219" i="36"/>
  <c r="DS220" i="36"/>
  <c r="DS221" i="36"/>
  <c r="DS222" i="36"/>
  <c r="DS223" i="36"/>
  <c r="DS224" i="36"/>
  <c r="DS225" i="36"/>
  <c r="DS226" i="36"/>
  <c r="DS227" i="36"/>
  <c r="DS228" i="36"/>
  <c r="DS229" i="36"/>
  <c r="DS230" i="36"/>
  <c r="DS231" i="36"/>
  <c r="DS232" i="36"/>
  <c r="DS233" i="36"/>
  <c r="DS234" i="36"/>
  <c r="DS235" i="36"/>
  <c r="DS236" i="36"/>
  <c r="DS237" i="36"/>
  <c r="DS238" i="36"/>
  <c r="DS239" i="36"/>
  <c r="DS240" i="36"/>
  <c r="DS241" i="36"/>
  <c r="DS242" i="36"/>
  <c r="DS243" i="36"/>
  <c r="DS244" i="36"/>
  <c r="DS245" i="36"/>
  <c r="DS246" i="36"/>
  <c r="DS247" i="36"/>
  <c r="DS248" i="36"/>
  <c r="DS249" i="36"/>
  <c r="DS250" i="36"/>
  <c r="DS251" i="36"/>
  <c r="DS252" i="36"/>
  <c r="DS253" i="36"/>
  <c r="DS254" i="36"/>
  <c r="DS255" i="36"/>
  <c r="DS256" i="36"/>
  <c r="DS257" i="36"/>
  <c r="DS258" i="36"/>
  <c r="DS259" i="36"/>
  <c r="DS260" i="36"/>
  <c r="DS261" i="36"/>
  <c r="DS262" i="36"/>
  <c r="DS263" i="36"/>
  <c r="DS264" i="36"/>
  <c r="DS265" i="36"/>
  <c r="DS266" i="36"/>
  <c r="DS267" i="36"/>
  <c r="DS268" i="36"/>
  <c r="DS269" i="36"/>
  <c r="DS270" i="36"/>
  <c r="DS271" i="36"/>
  <c r="DS272" i="36"/>
  <c r="DS273" i="36"/>
  <c r="DS274" i="36"/>
  <c r="DS275" i="36"/>
  <c r="DS276" i="36"/>
  <c r="DS278" i="36"/>
  <c r="DS279" i="36"/>
  <c r="DS280" i="36"/>
  <c r="DS281" i="36"/>
  <c r="DS282" i="36"/>
  <c r="DS283" i="36"/>
  <c r="DS284" i="36"/>
  <c r="DS285" i="36"/>
  <c r="DS286" i="36"/>
  <c r="DS287" i="36"/>
  <c r="DS288" i="36"/>
  <c r="DS289" i="36"/>
  <c r="DS290" i="36"/>
  <c r="DS291" i="36"/>
  <c r="DS292" i="36"/>
  <c r="DS293" i="36"/>
  <c r="DS294" i="36"/>
  <c r="DS295" i="36"/>
  <c r="DS296" i="36"/>
  <c r="DS297" i="36"/>
  <c r="DS298" i="36"/>
  <c r="DS299" i="36"/>
  <c r="DS300" i="36"/>
  <c r="DS301" i="36"/>
  <c r="DS302" i="36"/>
  <c r="DS303" i="36"/>
  <c r="DS304" i="36"/>
  <c r="DS305" i="36"/>
  <c r="DS306" i="36"/>
  <c r="DS307" i="36"/>
  <c r="DS308" i="36"/>
  <c r="DS309" i="36"/>
  <c r="DS310" i="36"/>
  <c r="DS311" i="36"/>
  <c r="DS312" i="36"/>
  <c r="DS313" i="36"/>
  <c r="DS314" i="36"/>
  <c r="DS315" i="36"/>
  <c r="DS316" i="36"/>
  <c r="DS317" i="36"/>
  <c r="DS318" i="36"/>
  <c r="DS319" i="36"/>
  <c r="DS320" i="36"/>
  <c r="DS321" i="36"/>
  <c r="DS322" i="36"/>
  <c r="DS323" i="36"/>
  <c r="DS324" i="36"/>
  <c r="DS325" i="36"/>
  <c r="DS326" i="36"/>
  <c r="DS327" i="36"/>
  <c r="DS328" i="36"/>
  <c r="DS329" i="36"/>
  <c r="DS330" i="36"/>
  <c r="DS331" i="36"/>
  <c r="DS332" i="36"/>
  <c r="DS333" i="36"/>
  <c r="DS334" i="36"/>
  <c r="DS335" i="36"/>
  <c r="DS336" i="36"/>
  <c r="DS337" i="36"/>
  <c r="DS338" i="36"/>
  <c r="DS339" i="36"/>
  <c r="DS340" i="36"/>
  <c r="DS341" i="36"/>
  <c r="DS342" i="36"/>
  <c r="DS343" i="36"/>
  <c r="DS344" i="36"/>
  <c r="DS345" i="36"/>
  <c r="DS346" i="36"/>
  <c r="DS347" i="36"/>
  <c r="DS348" i="36"/>
  <c r="DS349" i="36"/>
  <c r="DS350" i="36"/>
  <c r="DS351" i="36"/>
  <c r="DS352" i="36"/>
  <c r="DS353" i="36"/>
  <c r="DS354" i="36"/>
  <c r="DS3" i="36"/>
  <c r="DT2" i="36" l="1"/>
  <c r="DS2" i="36"/>
  <c r="M12" i="17" l="1"/>
  <c r="M11" i="17"/>
  <c r="M10" i="17"/>
  <c r="M9" i="17"/>
  <c r="M8" i="17"/>
  <c r="M7" i="17"/>
  <c r="M6" i="17"/>
  <c r="M5" i="17"/>
  <c r="M4" i="17"/>
  <c r="P45" i="66"/>
  <c r="J26" i="66"/>
  <c r="P35" i="66"/>
  <c r="P26" i="66"/>
  <c r="DR4" i="36" l="1"/>
  <c r="DX4" i="36" s="1"/>
  <c r="DR5" i="36"/>
  <c r="DX5" i="36" s="1"/>
  <c r="DR6" i="36"/>
  <c r="DX6" i="36" s="1"/>
  <c r="DR7" i="36"/>
  <c r="DX7" i="36" s="1"/>
  <c r="DR8" i="36"/>
  <c r="DX8" i="36" s="1"/>
  <c r="DR9" i="36"/>
  <c r="DX9" i="36" s="1"/>
  <c r="DR10" i="36"/>
  <c r="DX10" i="36" s="1"/>
  <c r="DR11" i="36"/>
  <c r="DX11" i="36" s="1"/>
  <c r="DR12" i="36"/>
  <c r="DX12" i="36" s="1"/>
  <c r="DR13" i="36"/>
  <c r="DX13" i="36" s="1"/>
  <c r="DR14" i="36"/>
  <c r="DX14" i="36" s="1"/>
  <c r="DR15" i="36"/>
  <c r="DX15" i="36" s="1"/>
  <c r="DR16" i="36"/>
  <c r="DX16" i="36" s="1"/>
  <c r="DR17" i="36"/>
  <c r="DX17" i="36" s="1"/>
  <c r="DR18" i="36"/>
  <c r="DX18" i="36" s="1"/>
  <c r="DR19" i="36"/>
  <c r="DX19" i="36" s="1"/>
  <c r="DR20" i="36"/>
  <c r="DX20" i="36" s="1"/>
  <c r="DR21" i="36"/>
  <c r="DX21" i="36" s="1"/>
  <c r="DR22" i="36"/>
  <c r="DX22" i="36" s="1"/>
  <c r="DR23" i="36"/>
  <c r="DX23" i="36" s="1"/>
  <c r="DR24" i="36"/>
  <c r="DX24" i="36" s="1"/>
  <c r="DR25" i="36"/>
  <c r="DX25" i="36" s="1"/>
  <c r="DR26" i="36"/>
  <c r="DX26" i="36" s="1"/>
  <c r="DR27" i="36"/>
  <c r="DX27" i="36" s="1"/>
  <c r="DR28" i="36"/>
  <c r="DX28" i="36" s="1"/>
  <c r="DR29" i="36"/>
  <c r="DX29" i="36" s="1"/>
  <c r="DR30" i="36"/>
  <c r="DX30" i="36" s="1"/>
  <c r="DR31" i="36"/>
  <c r="DX31" i="36" s="1"/>
  <c r="DR32" i="36"/>
  <c r="DX32" i="36" s="1"/>
  <c r="DR33" i="36"/>
  <c r="DX33" i="36" s="1"/>
  <c r="DR34" i="36"/>
  <c r="DX34" i="36" s="1"/>
  <c r="DR35" i="36"/>
  <c r="DX35" i="36" s="1"/>
  <c r="DR36" i="36"/>
  <c r="DX36" i="36" s="1"/>
  <c r="DR37" i="36"/>
  <c r="DX37" i="36" s="1"/>
  <c r="DR38" i="36"/>
  <c r="DX38" i="36" s="1"/>
  <c r="DR39" i="36"/>
  <c r="DX39" i="36" s="1"/>
  <c r="DR40" i="36"/>
  <c r="DX40" i="36" s="1"/>
  <c r="DR41" i="36"/>
  <c r="DX41" i="36" s="1"/>
  <c r="DR42" i="36"/>
  <c r="DX42" i="36" s="1"/>
  <c r="DR43" i="36"/>
  <c r="DX43" i="36" s="1"/>
  <c r="DR44" i="36"/>
  <c r="DX44" i="36" s="1"/>
  <c r="DR45" i="36"/>
  <c r="DX45" i="36" s="1"/>
  <c r="DR46" i="36"/>
  <c r="DX46" i="36" s="1"/>
  <c r="DR47" i="36"/>
  <c r="DX47" i="36" s="1"/>
  <c r="DR48" i="36"/>
  <c r="DX48" i="36" s="1"/>
  <c r="DR49" i="36"/>
  <c r="DX49" i="36" s="1"/>
  <c r="DR50" i="36"/>
  <c r="DX50" i="36" s="1"/>
  <c r="DR51" i="36"/>
  <c r="DX51" i="36" s="1"/>
  <c r="DR52" i="36"/>
  <c r="DX52" i="36" s="1"/>
  <c r="DR53" i="36"/>
  <c r="DX53" i="36" s="1"/>
  <c r="DR54" i="36"/>
  <c r="DX54" i="36" s="1"/>
  <c r="DR55" i="36"/>
  <c r="DX55" i="36" s="1"/>
  <c r="DR56" i="36"/>
  <c r="DX56" i="36" s="1"/>
  <c r="DR57" i="36"/>
  <c r="DX57" i="36" s="1"/>
  <c r="DR58" i="36"/>
  <c r="DX58" i="36" s="1"/>
  <c r="DR59" i="36"/>
  <c r="DX59" i="36" s="1"/>
  <c r="DR60" i="36"/>
  <c r="DX60" i="36" s="1"/>
  <c r="DR61" i="36"/>
  <c r="DX61" i="36" s="1"/>
  <c r="DR62" i="36"/>
  <c r="DX62" i="36" s="1"/>
  <c r="DR63" i="36"/>
  <c r="DX63" i="36" s="1"/>
  <c r="DR64" i="36"/>
  <c r="DX64" i="36" s="1"/>
  <c r="DR65" i="36"/>
  <c r="DX65" i="36" s="1"/>
  <c r="DR66" i="36"/>
  <c r="DX66" i="36" s="1"/>
  <c r="DR67" i="36"/>
  <c r="DX67" i="36" s="1"/>
  <c r="DR68" i="36"/>
  <c r="DX68" i="36" s="1"/>
  <c r="DR69" i="36"/>
  <c r="DX69" i="36" s="1"/>
  <c r="DR70" i="36"/>
  <c r="DX70" i="36" s="1"/>
  <c r="DR71" i="36"/>
  <c r="DX71" i="36" s="1"/>
  <c r="DR72" i="36"/>
  <c r="DX72" i="36" s="1"/>
  <c r="DR73" i="36"/>
  <c r="DX73" i="36" s="1"/>
  <c r="DR74" i="36"/>
  <c r="DX74" i="36" s="1"/>
  <c r="DR75" i="36"/>
  <c r="DX75" i="36" s="1"/>
  <c r="DR76" i="36"/>
  <c r="DX76" i="36" s="1"/>
  <c r="DR77" i="36"/>
  <c r="DX77" i="36" s="1"/>
  <c r="DR78" i="36"/>
  <c r="DX78" i="36" s="1"/>
  <c r="DR79" i="36"/>
  <c r="DX79" i="36" s="1"/>
  <c r="DR80" i="36"/>
  <c r="DX80" i="36" s="1"/>
  <c r="DR81" i="36"/>
  <c r="DX81" i="36" s="1"/>
  <c r="DR82" i="36"/>
  <c r="DX82" i="36" s="1"/>
  <c r="DR83" i="36"/>
  <c r="DX83" i="36" s="1"/>
  <c r="DR84" i="36"/>
  <c r="DX84" i="36" s="1"/>
  <c r="DR85" i="36"/>
  <c r="DX85" i="36" s="1"/>
  <c r="DR86" i="36"/>
  <c r="DX86" i="36" s="1"/>
  <c r="DR87" i="36"/>
  <c r="DX87" i="36" s="1"/>
  <c r="DR88" i="36"/>
  <c r="DX88" i="36" s="1"/>
  <c r="DR89" i="36"/>
  <c r="DX89" i="36" s="1"/>
  <c r="DR90" i="36"/>
  <c r="DX90" i="36" s="1"/>
  <c r="DR91" i="36"/>
  <c r="DX91" i="36" s="1"/>
  <c r="DR92" i="36"/>
  <c r="DX92" i="36" s="1"/>
  <c r="DR93" i="36"/>
  <c r="DX93" i="36" s="1"/>
  <c r="DR94" i="36"/>
  <c r="DX94" i="36" s="1"/>
  <c r="DR95" i="36"/>
  <c r="DX95" i="36" s="1"/>
  <c r="DR96" i="36"/>
  <c r="DX96" i="36" s="1"/>
  <c r="DR97" i="36"/>
  <c r="DX97" i="36" s="1"/>
  <c r="DR98" i="36"/>
  <c r="DX98" i="36" s="1"/>
  <c r="DR99" i="36"/>
  <c r="DX99" i="36" s="1"/>
  <c r="DR100" i="36"/>
  <c r="DX100" i="36" s="1"/>
  <c r="DR101" i="36"/>
  <c r="DX101" i="36" s="1"/>
  <c r="DR102" i="36"/>
  <c r="DX102" i="36" s="1"/>
  <c r="DR103" i="36"/>
  <c r="DX103" i="36" s="1"/>
  <c r="DR104" i="36"/>
  <c r="DX104" i="36" s="1"/>
  <c r="DR105" i="36"/>
  <c r="DX105" i="36" s="1"/>
  <c r="DR106" i="36"/>
  <c r="DX106" i="36" s="1"/>
  <c r="DR107" i="36"/>
  <c r="DX107" i="36" s="1"/>
  <c r="DR108" i="36"/>
  <c r="DX108" i="36" s="1"/>
  <c r="DR109" i="36"/>
  <c r="DX109" i="36" s="1"/>
  <c r="DR110" i="36"/>
  <c r="DX110" i="36" s="1"/>
  <c r="DR111" i="36"/>
  <c r="DX111" i="36" s="1"/>
  <c r="DR112" i="36"/>
  <c r="DX112" i="36" s="1"/>
  <c r="DR113" i="36"/>
  <c r="DX113" i="36" s="1"/>
  <c r="DR114" i="36"/>
  <c r="DX114" i="36" s="1"/>
  <c r="DR115" i="36"/>
  <c r="DX115" i="36" s="1"/>
  <c r="DR116" i="36"/>
  <c r="DX116" i="36" s="1"/>
  <c r="DR117" i="36"/>
  <c r="DX117" i="36" s="1"/>
  <c r="DR118" i="36"/>
  <c r="DX118" i="36" s="1"/>
  <c r="DR119" i="36"/>
  <c r="DX119" i="36" s="1"/>
  <c r="DR120" i="36"/>
  <c r="DX120" i="36" s="1"/>
  <c r="DR121" i="36"/>
  <c r="DX121" i="36" s="1"/>
  <c r="DR122" i="36"/>
  <c r="DX122" i="36" s="1"/>
  <c r="DR123" i="36"/>
  <c r="DX123" i="36" s="1"/>
  <c r="DR124" i="36"/>
  <c r="DX124" i="36" s="1"/>
  <c r="DR125" i="36"/>
  <c r="DX125" i="36" s="1"/>
  <c r="DR126" i="36"/>
  <c r="DX126" i="36" s="1"/>
  <c r="DR127" i="36"/>
  <c r="DX127" i="36" s="1"/>
  <c r="DR128" i="36"/>
  <c r="DX128" i="36" s="1"/>
  <c r="DR129" i="36"/>
  <c r="DX129" i="36" s="1"/>
  <c r="DR130" i="36"/>
  <c r="DX130" i="36" s="1"/>
  <c r="DR131" i="36"/>
  <c r="DX131" i="36" s="1"/>
  <c r="DR132" i="36"/>
  <c r="DX132" i="36" s="1"/>
  <c r="DR133" i="36"/>
  <c r="DX133" i="36" s="1"/>
  <c r="DR134" i="36"/>
  <c r="DX134" i="36" s="1"/>
  <c r="DR135" i="36"/>
  <c r="DX135" i="36" s="1"/>
  <c r="DR136" i="36"/>
  <c r="DX136" i="36" s="1"/>
  <c r="DR137" i="36"/>
  <c r="DX137" i="36" s="1"/>
  <c r="DR138" i="36"/>
  <c r="DX138" i="36" s="1"/>
  <c r="DR139" i="36"/>
  <c r="DX139" i="36" s="1"/>
  <c r="DR140" i="36"/>
  <c r="DX140" i="36" s="1"/>
  <c r="DR141" i="36"/>
  <c r="DX141" i="36" s="1"/>
  <c r="DR142" i="36"/>
  <c r="DX142" i="36" s="1"/>
  <c r="DR143" i="36"/>
  <c r="DX143" i="36" s="1"/>
  <c r="DR144" i="36"/>
  <c r="DX144" i="36" s="1"/>
  <c r="DR145" i="36"/>
  <c r="DX145" i="36" s="1"/>
  <c r="DR146" i="36"/>
  <c r="DX146" i="36" s="1"/>
  <c r="DR147" i="36"/>
  <c r="DX147" i="36" s="1"/>
  <c r="DR148" i="36"/>
  <c r="DX148" i="36" s="1"/>
  <c r="DR149" i="36"/>
  <c r="DX149" i="36" s="1"/>
  <c r="DR150" i="36"/>
  <c r="DX150" i="36" s="1"/>
  <c r="DR151" i="36"/>
  <c r="DX151" i="36" s="1"/>
  <c r="DR152" i="36"/>
  <c r="DX152" i="36" s="1"/>
  <c r="DR153" i="36"/>
  <c r="DX153" i="36" s="1"/>
  <c r="DR154" i="36"/>
  <c r="DX154" i="36" s="1"/>
  <c r="DR155" i="36"/>
  <c r="DX155" i="36" s="1"/>
  <c r="DR156" i="36"/>
  <c r="DX156" i="36" s="1"/>
  <c r="DR157" i="36"/>
  <c r="DX157" i="36" s="1"/>
  <c r="DR158" i="36"/>
  <c r="DX158" i="36" s="1"/>
  <c r="DR159" i="36"/>
  <c r="DX159" i="36" s="1"/>
  <c r="DR160" i="36"/>
  <c r="DX160" i="36" s="1"/>
  <c r="DR161" i="36"/>
  <c r="DX161" i="36" s="1"/>
  <c r="DR162" i="36"/>
  <c r="DX162" i="36" s="1"/>
  <c r="DR163" i="36"/>
  <c r="DX163" i="36" s="1"/>
  <c r="DR164" i="36"/>
  <c r="DX164" i="36" s="1"/>
  <c r="DR165" i="36"/>
  <c r="DX165" i="36" s="1"/>
  <c r="DR166" i="36"/>
  <c r="DX166" i="36" s="1"/>
  <c r="DR167" i="36"/>
  <c r="DX167" i="36" s="1"/>
  <c r="DR168" i="36"/>
  <c r="DX168" i="36" s="1"/>
  <c r="DR169" i="36"/>
  <c r="DX169" i="36" s="1"/>
  <c r="DR170" i="36"/>
  <c r="DX170" i="36" s="1"/>
  <c r="DR171" i="36"/>
  <c r="DX171" i="36" s="1"/>
  <c r="DR172" i="36"/>
  <c r="DX172" i="36" s="1"/>
  <c r="DR173" i="36"/>
  <c r="DX173" i="36" s="1"/>
  <c r="DR174" i="36"/>
  <c r="DX174" i="36" s="1"/>
  <c r="DR175" i="36"/>
  <c r="DX175" i="36" s="1"/>
  <c r="DR176" i="36"/>
  <c r="DX176" i="36" s="1"/>
  <c r="DR177" i="36"/>
  <c r="DX177" i="36" s="1"/>
  <c r="DR178" i="36"/>
  <c r="DX178" i="36" s="1"/>
  <c r="DR179" i="36"/>
  <c r="DX179" i="36" s="1"/>
  <c r="DR180" i="36"/>
  <c r="DX180" i="36" s="1"/>
  <c r="DR181" i="36"/>
  <c r="DX181" i="36" s="1"/>
  <c r="DR182" i="36"/>
  <c r="DX182" i="36" s="1"/>
  <c r="DR183" i="36"/>
  <c r="DX183" i="36" s="1"/>
  <c r="DR184" i="36"/>
  <c r="DX184" i="36" s="1"/>
  <c r="DR185" i="36"/>
  <c r="DX185" i="36" s="1"/>
  <c r="DR186" i="36"/>
  <c r="DX186" i="36" s="1"/>
  <c r="DR187" i="36"/>
  <c r="DX187" i="36" s="1"/>
  <c r="DR188" i="36"/>
  <c r="DX188" i="36" s="1"/>
  <c r="DR189" i="36"/>
  <c r="DX189" i="36" s="1"/>
  <c r="DR190" i="36"/>
  <c r="DX190" i="36" s="1"/>
  <c r="DR191" i="36"/>
  <c r="DX191" i="36" s="1"/>
  <c r="DR192" i="36"/>
  <c r="DX192" i="36" s="1"/>
  <c r="DR193" i="36"/>
  <c r="DX193" i="36" s="1"/>
  <c r="DR194" i="36"/>
  <c r="DX194" i="36" s="1"/>
  <c r="DR195" i="36"/>
  <c r="DX195" i="36" s="1"/>
  <c r="DR196" i="36"/>
  <c r="DX196" i="36" s="1"/>
  <c r="DR197" i="36"/>
  <c r="DX197" i="36" s="1"/>
  <c r="DR198" i="36"/>
  <c r="DX198" i="36" s="1"/>
  <c r="DR199" i="36"/>
  <c r="DX199" i="36" s="1"/>
  <c r="DR200" i="36"/>
  <c r="DX200" i="36" s="1"/>
  <c r="DR201" i="36"/>
  <c r="DX201" i="36" s="1"/>
  <c r="DR202" i="36"/>
  <c r="DX202" i="36" s="1"/>
  <c r="DR203" i="36"/>
  <c r="DX203" i="36" s="1"/>
  <c r="DR204" i="36"/>
  <c r="DX204" i="36" s="1"/>
  <c r="DR205" i="36"/>
  <c r="DX205" i="36" s="1"/>
  <c r="DR206" i="36"/>
  <c r="DX206" i="36" s="1"/>
  <c r="DR207" i="36"/>
  <c r="DX207" i="36" s="1"/>
  <c r="DR208" i="36"/>
  <c r="DX208" i="36" s="1"/>
  <c r="DR209" i="36"/>
  <c r="DX209" i="36" s="1"/>
  <c r="DR210" i="36"/>
  <c r="DX210" i="36" s="1"/>
  <c r="DR211" i="36"/>
  <c r="DX211" i="36" s="1"/>
  <c r="DR212" i="36"/>
  <c r="DX212" i="36" s="1"/>
  <c r="DR213" i="36"/>
  <c r="DX213" i="36" s="1"/>
  <c r="DR214" i="36"/>
  <c r="DX214" i="36" s="1"/>
  <c r="DR215" i="36"/>
  <c r="DX215" i="36" s="1"/>
  <c r="DR216" i="36"/>
  <c r="DX216" i="36" s="1"/>
  <c r="DR217" i="36"/>
  <c r="DX217" i="36" s="1"/>
  <c r="DR218" i="36"/>
  <c r="DX218" i="36" s="1"/>
  <c r="DR219" i="36"/>
  <c r="DX219" i="36" s="1"/>
  <c r="DR220" i="36"/>
  <c r="DX220" i="36" s="1"/>
  <c r="DR221" i="36"/>
  <c r="DX221" i="36" s="1"/>
  <c r="DR222" i="36"/>
  <c r="DX222" i="36" s="1"/>
  <c r="DR223" i="36"/>
  <c r="DX223" i="36" s="1"/>
  <c r="DR224" i="36"/>
  <c r="DX224" i="36" s="1"/>
  <c r="DR225" i="36"/>
  <c r="DX225" i="36" s="1"/>
  <c r="DR226" i="36"/>
  <c r="DX226" i="36" s="1"/>
  <c r="DR227" i="36"/>
  <c r="DX227" i="36" s="1"/>
  <c r="DR228" i="36"/>
  <c r="DX228" i="36" s="1"/>
  <c r="DR229" i="36"/>
  <c r="DX229" i="36" s="1"/>
  <c r="DR230" i="36"/>
  <c r="DX230" i="36" s="1"/>
  <c r="DR231" i="36"/>
  <c r="DX231" i="36" s="1"/>
  <c r="DR232" i="36"/>
  <c r="DX232" i="36" s="1"/>
  <c r="DR233" i="36"/>
  <c r="DX233" i="36" s="1"/>
  <c r="DR234" i="36"/>
  <c r="DX234" i="36" s="1"/>
  <c r="DR235" i="36"/>
  <c r="DX235" i="36" s="1"/>
  <c r="DR236" i="36"/>
  <c r="DX236" i="36" s="1"/>
  <c r="DR237" i="36"/>
  <c r="DX237" i="36" s="1"/>
  <c r="DR238" i="36"/>
  <c r="DX238" i="36" s="1"/>
  <c r="DR239" i="36"/>
  <c r="DX239" i="36" s="1"/>
  <c r="DR240" i="36"/>
  <c r="DX240" i="36" s="1"/>
  <c r="DR241" i="36"/>
  <c r="DX241" i="36" s="1"/>
  <c r="DR242" i="36"/>
  <c r="DX242" i="36" s="1"/>
  <c r="DR243" i="36"/>
  <c r="DX243" i="36" s="1"/>
  <c r="DR244" i="36"/>
  <c r="DX244" i="36" s="1"/>
  <c r="DR245" i="36"/>
  <c r="DX245" i="36" s="1"/>
  <c r="DR246" i="36"/>
  <c r="DX246" i="36" s="1"/>
  <c r="DR247" i="36"/>
  <c r="DX247" i="36" s="1"/>
  <c r="DR248" i="36"/>
  <c r="DX248" i="36" s="1"/>
  <c r="DR249" i="36"/>
  <c r="DX249" i="36" s="1"/>
  <c r="DR250" i="36"/>
  <c r="DX250" i="36" s="1"/>
  <c r="DR251" i="36"/>
  <c r="DX251" i="36" s="1"/>
  <c r="DR252" i="36"/>
  <c r="DX252" i="36" s="1"/>
  <c r="DR253" i="36"/>
  <c r="DX253" i="36" s="1"/>
  <c r="DR254" i="36"/>
  <c r="DX254" i="36" s="1"/>
  <c r="DR255" i="36"/>
  <c r="DX255" i="36" s="1"/>
  <c r="DR256" i="36"/>
  <c r="DX256" i="36" s="1"/>
  <c r="DR257" i="36"/>
  <c r="DX257" i="36" s="1"/>
  <c r="DR258" i="36"/>
  <c r="DX258" i="36" s="1"/>
  <c r="DR259" i="36"/>
  <c r="DX259" i="36" s="1"/>
  <c r="DR260" i="36"/>
  <c r="DX260" i="36" s="1"/>
  <c r="DR261" i="36"/>
  <c r="DX261" i="36" s="1"/>
  <c r="DR262" i="36"/>
  <c r="DX262" i="36" s="1"/>
  <c r="DR263" i="36"/>
  <c r="DX263" i="36" s="1"/>
  <c r="DR264" i="36"/>
  <c r="DX264" i="36" s="1"/>
  <c r="DR265" i="36"/>
  <c r="DX265" i="36" s="1"/>
  <c r="DR266" i="36"/>
  <c r="DX266" i="36" s="1"/>
  <c r="DR267" i="36"/>
  <c r="DX267" i="36" s="1"/>
  <c r="DR268" i="36"/>
  <c r="DX268" i="36" s="1"/>
  <c r="DR269" i="36"/>
  <c r="DX269" i="36" s="1"/>
  <c r="DR270" i="36"/>
  <c r="DX270" i="36" s="1"/>
  <c r="DR271" i="36"/>
  <c r="DX271" i="36" s="1"/>
  <c r="DR272" i="36"/>
  <c r="DX272" i="36" s="1"/>
  <c r="DR273" i="36"/>
  <c r="DX273" i="36" s="1"/>
  <c r="DR274" i="36"/>
  <c r="DX274" i="36" s="1"/>
  <c r="DR275" i="36"/>
  <c r="DX275" i="36" s="1"/>
  <c r="DR276" i="36"/>
  <c r="DX276" i="36" s="1"/>
  <c r="DR278" i="36"/>
  <c r="DX278" i="36" s="1"/>
  <c r="DR279" i="36"/>
  <c r="DX279" i="36" s="1"/>
  <c r="DR280" i="36"/>
  <c r="DX280" i="36" s="1"/>
  <c r="DR281" i="36"/>
  <c r="DX281" i="36" s="1"/>
  <c r="DR282" i="36"/>
  <c r="DX282" i="36" s="1"/>
  <c r="DR283" i="36"/>
  <c r="DX283" i="36" s="1"/>
  <c r="DR284" i="36"/>
  <c r="DR285" i="36"/>
  <c r="DR286" i="36"/>
  <c r="DR287" i="36"/>
  <c r="DR288" i="36"/>
  <c r="DR289" i="36"/>
  <c r="DR290" i="36"/>
  <c r="DR291" i="36"/>
  <c r="DR292" i="36"/>
  <c r="DR293" i="36"/>
  <c r="DR294" i="36"/>
  <c r="DR295" i="36"/>
  <c r="DR296" i="36"/>
  <c r="DR297" i="36"/>
  <c r="DR298" i="36"/>
  <c r="DR299" i="36"/>
  <c r="DR300" i="36"/>
  <c r="DR301" i="36"/>
  <c r="DR302" i="36"/>
  <c r="DR303" i="36"/>
  <c r="DR304" i="36"/>
  <c r="DR305" i="36"/>
  <c r="DR306" i="36"/>
  <c r="DR307" i="36"/>
  <c r="DR308" i="36"/>
  <c r="DR309" i="36"/>
  <c r="DR310" i="36"/>
  <c r="DR311" i="36"/>
  <c r="DR312" i="36"/>
  <c r="DR313" i="36"/>
  <c r="DR314" i="36"/>
  <c r="DR315" i="36"/>
  <c r="DR316" i="36"/>
  <c r="DR317" i="36"/>
  <c r="DR318" i="36"/>
  <c r="DR319" i="36"/>
  <c r="DR320" i="36"/>
  <c r="DR321" i="36"/>
  <c r="DR322" i="36"/>
  <c r="DR323" i="36"/>
  <c r="DR324" i="36"/>
  <c r="DR325" i="36"/>
  <c r="DR326" i="36"/>
  <c r="DR327" i="36"/>
  <c r="DR328" i="36"/>
  <c r="DR329" i="36"/>
  <c r="DR330" i="36"/>
  <c r="DR331" i="36"/>
  <c r="DR332" i="36"/>
  <c r="DR333" i="36"/>
  <c r="DR334" i="36"/>
  <c r="DR335" i="36"/>
  <c r="DR336" i="36"/>
  <c r="DR337" i="36"/>
  <c r="DR338" i="36"/>
  <c r="DR339" i="36"/>
  <c r="DR340" i="36"/>
  <c r="DR341" i="36"/>
  <c r="DR342" i="36"/>
  <c r="DR343" i="36"/>
  <c r="DR344" i="36"/>
  <c r="DR345" i="36"/>
  <c r="DR346" i="36"/>
  <c r="DR347" i="36"/>
  <c r="DR348" i="36"/>
  <c r="DR349" i="36"/>
  <c r="DR350" i="36"/>
  <c r="DR351" i="36"/>
  <c r="DR352" i="36"/>
  <c r="DR353" i="36"/>
  <c r="DR354" i="36"/>
  <c r="DR3" i="36"/>
  <c r="DX3" i="36" s="1"/>
  <c r="DQ4" i="36"/>
  <c r="DQ5" i="36"/>
  <c r="DQ6" i="36"/>
  <c r="DQ7" i="36"/>
  <c r="DQ8" i="36"/>
  <c r="DQ9" i="36"/>
  <c r="DQ10" i="36"/>
  <c r="DQ11" i="36"/>
  <c r="DQ12" i="36"/>
  <c r="DQ13" i="36"/>
  <c r="DQ14" i="36"/>
  <c r="DQ15" i="36"/>
  <c r="DQ16" i="36"/>
  <c r="DQ17" i="36"/>
  <c r="DQ18" i="36"/>
  <c r="DQ19" i="36"/>
  <c r="DQ20" i="36"/>
  <c r="DQ21" i="36"/>
  <c r="DQ22" i="36"/>
  <c r="DQ23" i="36"/>
  <c r="DQ24" i="36"/>
  <c r="DQ25" i="36"/>
  <c r="DQ26" i="36"/>
  <c r="DQ27" i="36"/>
  <c r="DQ28" i="36"/>
  <c r="DQ29" i="36"/>
  <c r="DQ30" i="36"/>
  <c r="DQ31" i="36"/>
  <c r="DQ32" i="36"/>
  <c r="DQ33" i="36"/>
  <c r="DQ34" i="36"/>
  <c r="DQ35" i="36"/>
  <c r="DQ36" i="36"/>
  <c r="DQ37" i="36"/>
  <c r="DQ38" i="36"/>
  <c r="DQ39" i="36"/>
  <c r="DQ40" i="36"/>
  <c r="DQ41" i="36"/>
  <c r="DQ42" i="36"/>
  <c r="DQ43" i="36"/>
  <c r="DQ44" i="36"/>
  <c r="DQ45" i="36"/>
  <c r="DQ46" i="36"/>
  <c r="DQ47" i="36"/>
  <c r="DQ48" i="36"/>
  <c r="DQ49" i="36"/>
  <c r="DQ50" i="36"/>
  <c r="DQ51" i="36"/>
  <c r="DQ52" i="36"/>
  <c r="DQ53" i="36"/>
  <c r="DQ54" i="36"/>
  <c r="DQ55" i="36"/>
  <c r="DQ56" i="36"/>
  <c r="DQ57" i="36"/>
  <c r="DQ58" i="36"/>
  <c r="DQ59" i="36"/>
  <c r="DQ60" i="36"/>
  <c r="DQ61" i="36"/>
  <c r="DQ62" i="36"/>
  <c r="DQ63" i="36"/>
  <c r="DQ64" i="36"/>
  <c r="DQ65" i="36"/>
  <c r="DQ66" i="36"/>
  <c r="DQ67" i="36"/>
  <c r="DQ68" i="36"/>
  <c r="DQ69" i="36"/>
  <c r="DQ70" i="36"/>
  <c r="DQ71" i="36"/>
  <c r="DQ72" i="36"/>
  <c r="DQ73" i="36"/>
  <c r="DQ74" i="36"/>
  <c r="DQ75" i="36"/>
  <c r="DQ76" i="36"/>
  <c r="DQ77" i="36"/>
  <c r="DQ78" i="36"/>
  <c r="DQ79" i="36"/>
  <c r="DQ80" i="36"/>
  <c r="DQ81" i="36"/>
  <c r="DQ82" i="36"/>
  <c r="DQ83" i="36"/>
  <c r="DQ84" i="36"/>
  <c r="DQ85" i="36"/>
  <c r="DQ86" i="36"/>
  <c r="DQ87" i="36"/>
  <c r="DQ88" i="36"/>
  <c r="DQ89" i="36"/>
  <c r="DQ90" i="36"/>
  <c r="DQ91" i="36"/>
  <c r="DQ92" i="36"/>
  <c r="DQ93" i="36"/>
  <c r="DQ94" i="36"/>
  <c r="DQ95" i="36"/>
  <c r="DQ96" i="36"/>
  <c r="DQ97" i="36"/>
  <c r="DQ98" i="36"/>
  <c r="DQ99" i="36"/>
  <c r="DQ100" i="36"/>
  <c r="DQ101" i="36"/>
  <c r="DQ102" i="36"/>
  <c r="DQ103" i="36"/>
  <c r="DQ104" i="36"/>
  <c r="DQ105" i="36"/>
  <c r="DQ106" i="36"/>
  <c r="DQ107" i="36"/>
  <c r="DQ108" i="36"/>
  <c r="DQ109" i="36"/>
  <c r="DQ110" i="36"/>
  <c r="DQ111" i="36"/>
  <c r="DQ112" i="36"/>
  <c r="DQ113" i="36"/>
  <c r="DQ114" i="36"/>
  <c r="DQ115" i="36"/>
  <c r="DQ116" i="36"/>
  <c r="DQ117" i="36"/>
  <c r="DQ118" i="36"/>
  <c r="DQ119" i="36"/>
  <c r="DQ120" i="36"/>
  <c r="DQ121" i="36"/>
  <c r="DQ122" i="36"/>
  <c r="DQ123" i="36"/>
  <c r="DQ124" i="36"/>
  <c r="DQ125" i="36"/>
  <c r="DQ126" i="36"/>
  <c r="DQ127" i="36"/>
  <c r="DQ128" i="36"/>
  <c r="DQ129" i="36"/>
  <c r="DQ130" i="36"/>
  <c r="DQ131" i="36"/>
  <c r="DQ132" i="36"/>
  <c r="DQ133" i="36"/>
  <c r="DQ134" i="36"/>
  <c r="DQ135" i="36"/>
  <c r="DQ136" i="36"/>
  <c r="DQ137" i="36"/>
  <c r="DQ138" i="36"/>
  <c r="DQ139" i="36"/>
  <c r="DQ140" i="36"/>
  <c r="DQ141" i="36"/>
  <c r="DQ142" i="36"/>
  <c r="DQ143" i="36"/>
  <c r="DQ144" i="36"/>
  <c r="DQ145" i="36"/>
  <c r="DQ146" i="36"/>
  <c r="DQ147" i="36"/>
  <c r="DQ148" i="36"/>
  <c r="DQ149" i="36"/>
  <c r="DQ150" i="36"/>
  <c r="DQ151" i="36"/>
  <c r="DQ152" i="36"/>
  <c r="DQ153" i="36"/>
  <c r="DQ154" i="36"/>
  <c r="DQ155" i="36"/>
  <c r="DQ156" i="36"/>
  <c r="DQ157" i="36"/>
  <c r="DQ158" i="36"/>
  <c r="DQ159" i="36"/>
  <c r="DQ160" i="36"/>
  <c r="DQ161" i="36"/>
  <c r="DQ162" i="36"/>
  <c r="DQ163" i="36"/>
  <c r="DQ164" i="36"/>
  <c r="DQ165" i="36"/>
  <c r="DQ166" i="36"/>
  <c r="DQ167" i="36"/>
  <c r="DQ168" i="36"/>
  <c r="DQ169" i="36"/>
  <c r="DQ170" i="36"/>
  <c r="DQ171" i="36"/>
  <c r="DQ172" i="36"/>
  <c r="DQ173" i="36"/>
  <c r="DQ174" i="36"/>
  <c r="DQ175" i="36"/>
  <c r="DQ176" i="36"/>
  <c r="DQ177" i="36"/>
  <c r="DQ178" i="36"/>
  <c r="DQ179" i="36"/>
  <c r="DQ180" i="36"/>
  <c r="DQ181" i="36"/>
  <c r="DQ182" i="36"/>
  <c r="DQ183" i="36"/>
  <c r="DQ184" i="36"/>
  <c r="DQ185" i="36"/>
  <c r="DQ186" i="36"/>
  <c r="DQ187" i="36"/>
  <c r="DQ188" i="36"/>
  <c r="DQ189" i="36"/>
  <c r="DQ190" i="36"/>
  <c r="DQ191" i="36"/>
  <c r="DQ192" i="36"/>
  <c r="DQ193" i="36"/>
  <c r="DQ194" i="36"/>
  <c r="DQ195" i="36"/>
  <c r="DQ196" i="36"/>
  <c r="DQ197" i="36"/>
  <c r="DQ198" i="36"/>
  <c r="DQ199" i="36"/>
  <c r="DQ200" i="36"/>
  <c r="DQ201" i="36"/>
  <c r="DQ202" i="36"/>
  <c r="DQ203" i="36"/>
  <c r="DQ204" i="36"/>
  <c r="DQ205" i="36"/>
  <c r="DQ206" i="36"/>
  <c r="DQ207" i="36"/>
  <c r="DQ208" i="36"/>
  <c r="DQ209" i="36"/>
  <c r="DQ210" i="36"/>
  <c r="DQ211" i="36"/>
  <c r="DQ212" i="36"/>
  <c r="DQ213" i="36"/>
  <c r="DQ214" i="36"/>
  <c r="DQ215" i="36"/>
  <c r="DQ216" i="36"/>
  <c r="DQ217" i="36"/>
  <c r="DQ218" i="36"/>
  <c r="DQ219" i="36"/>
  <c r="DQ220" i="36"/>
  <c r="DQ221" i="36"/>
  <c r="DQ222" i="36"/>
  <c r="DQ223" i="36"/>
  <c r="DQ224" i="36"/>
  <c r="DQ225" i="36"/>
  <c r="DQ226" i="36"/>
  <c r="DQ227" i="36"/>
  <c r="DQ228" i="36"/>
  <c r="DQ229" i="36"/>
  <c r="DQ230" i="36"/>
  <c r="DQ231" i="36"/>
  <c r="DQ232" i="36"/>
  <c r="DQ233" i="36"/>
  <c r="DQ234" i="36"/>
  <c r="DQ235" i="36"/>
  <c r="DQ236" i="36"/>
  <c r="DQ237" i="36"/>
  <c r="DQ238" i="36"/>
  <c r="DQ239" i="36"/>
  <c r="DQ240" i="36"/>
  <c r="DQ241" i="36"/>
  <c r="DQ242" i="36"/>
  <c r="DQ243" i="36"/>
  <c r="DQ244" i="36"/>
  <c r="DQ245" i="36"/>
  <c r="DQ246" i="36"/>
  <c r="DQ247" i="36"/>
  <c r="DQ248" i="36"/>
  <c r="DQ249" i="36"/>
  <c r="DQ250" i="36"/>
  <c r="DQ251" i="36"/>
  <c r="DQ252" i="36"/>
  <c r="DQ253" i="36"/>
  <c r="DQ254" i="36"/>
  <c r="DQ255" i="36"/>
  <c r="DQ256" i="36"/>
  <c r="DQ257" i="36"/>
  <c r="DQ258" i="36"/>
  <c r="DQ259" i="36"/>
  <c r="DQ260" i="36"/>
  <c r="DQ261" i="36"/>
  <c r="DQ262" i="36"/>
  <c r="DQ263" i="36"/>
  <c r="DQ264" i="36"/>
  <c r="DQ265" i="36"/>
  <c r="DQ266" i="36"/>
  <c r="DQ267" i="36"/>
  <c r="DQ268" i="36"/>
  <c r="DQ269" i="36"/>
  <c r="DQ270" i="36"/>
  <c r="DQ271" i="36"/>
  <c r="DQ272" i="36"/>
  <c r="DQ273" i="36"/>
  <c r="DQ274" i="36"/>
  <c r="DQ275" i="36"/>
  <c r="DQ276" i="36"/>
  <c r="DQ278" i="36"/>
  <c r="DQ279" i="36"/>
  <c r="DQ280" i="36"/>
  <c r="DQ281" i="36"/>
  <c r="DQ282" i="36"/>
  <c r="DQ283" i="36"/>
  <c r="DQ284" i="36"/>
  <c r="DQ285" i="36"/>
  <c r="DQ286" i="36"/>
  <c r="DQ287" i="36"/>
  <c r="DQ288" i="36"/>
  <c r="DQ289" i="36"/>
  <c r="DQ290" i="36"/>
  <c r="DQ291" i="36"/>
  <c r="DQ292" i="36"/>
  <c r="DQ293" i="36"/>
  <c r="DQ294" i="36"/>
  <c r="DQ295" i="36"/>
  <c r="DQ296" i="36"/>
  <c r="DQ297" i="36"/>
  <c r="DQ298" i="36"/>
  <c r="DQ299" i="36"/>
  <c r="DQ300" i="36"/>
  <c r="DQ301" i="36"/>
  <c r="DQ302" i="36"/>
  <c r="DQ303" i="36"/>
  <c r="DQ304" i="36"/>
  <c r="DQ305" i="36"/>
  <c r="DQ306" i="36"/>
  <c r="DQ307" i="36"/>
  <c r="DQ308" i="36"/>
  <c r="DQ309" i="36"/>
  <c r="DQ310" i="36"/>
  <c r="DQ311" i="36"/>
  <c r="DQ312" i="36"/>
  <c r="DQ313" i="36"/>
  <c r="DQ314" i="36"/>
  <c r="DQ315" i="36"/>
  <c r="DQ316" i="36"/>
  <c r="DQ317" i="36"/>
  <c r="DQ318" i="36"/>
  <c r="DQ319" i="36"/>
  <c r="DQ320" i="36"/>
  <c r="DQ321" i="36"/>
  <c r="DQ322" i="36"/>
  <c r="DQ323" i="36"/>
  <c r="DQ324" i="36"/>
  <c r="DQ325" i="36"/>
  <c r="DQ326" i="36"/>
  <c r="DQ327" i="36"/>
  <c r="DQ328" i="36"/>
  <c r="DQ329" i="36"/>
  <c r="DQ330" i="36"/>
  <c r="DQ331" i="36"/>
  <c r="DQ332" i="36"/>
  <c r="DQ333" i="36"/>
  <c r="DQ334" i="36"/>
  <c r="DQ335" i="36"/>
  <c r="DQ336" i="36"/>
  <c r="DQ337" i="36"/>
  <c r="DQ338" i="36"/>
  <c r="DQ339" i="36"/>
  <c r="DQ340" i="36"/>
  <c r="DQ341" i="36"/>
  <c r="DQ342" i="36"/>
  <c r="DQ343" i="36"/>
  <c r="DQ344" i="36"/>
  <c r="DQ345" i="36"/>
  <c r="DQ346" i="36"/>
  <c r="DQ347" i="36"/>
  <c r="DQ348" i="36"/>
  <c r="DQ349" i="36"/>
  <c r="DQ350" i="36"/>
  <c r="DQ351" i="36"/>
  <c r="DQ352" i="36"/>
  <c r="DQ353" i="36"/>
  <c r="DQ354" i="36"/>
  <c r="DQ3" i="36"/>
  <c r="DQ2" i="36" l="1"/>
  <c r="DR2" i="36"/>
  <c r="DP4" i="36" l="1"/>
  <c r="DP5" i="36"/>
  <c r="DP6" i="36"/>
  <c r="DY6" i="36" s="1"/>
  <c r="DP7" i="36"/>
  <c r="DP8" i="36"/>
  <c r="DP9" i="36"/>
  <c r="DP10" i="36"/>
  <c r="DP11" i="36"/>
  <c r="DP12" i="36"/>
  <c r="DP13" i="36"/>
  <c r="DP14" i="36"/>
  <c r="DP15" i="36"/>
  <c r="DP16" i="36"/>
  <c r="DP17" i="36"/>
  <c r="DP18" i="36"/>
  <c r="DP19" i="36"/>
  <c r="DP20" i="36"/>
  <c r="DP21" i="36"/>
  <c r="DP22" i="36"/>
  <c r="DP23" i="36"/>
  <c r="DP24" i="36"/>
  <c r="DP25" i="36"/>
  <c r="DP26" i="36"/>
  <c r="DP27" i="36"/>
  <c r="DP28" i="36"/>
  <c r="DP29" i="36"/>
  <c r="DP30" i="36"/>
  <c r="DP31" i="36"/>
  <c r="DP32" i="36"/>
  <c r="DP33" i="36"/>
  <c r="DP34" i="36"/>
  <c r="DP35" i="36"/>
  <c r="DP36" i="36"/>
  <c r="DP37" i="36"/>
  <c r="DP38" i="36"/>
  <c r="DP39" i="36"/>
  <c r="DP40" i="36"/>
  <c r="DP41" i="36"/>
  <c r="DP42" i="36"/>
  <c r="DP43" i="36"/>
  <c r="DP44" i="36"/>
  <c r="DP45" i="36"/>
  <c r="DP46" i="36"/>
  <c r="DP47" i="36"/>
  <c r="DP48" i="36"/>
  <c r="DP49" i="36"/>
  <c r="DP50" i="36"/>
  <c r="DP51" i="36"/>
  <c r="DP52" i="36"/>
  <c r="DP53" i="36"/>
  <c r="DP54" i="36"/>
  <c r="DP55" i="36"/>
  <c r="DP56" i="36"/>
  <c r="DP57" i="36"/>
  <c r="DP58" i="36"/>
  <c r="DP59" i="36"/>
  <c r="DP60" i="36"/>
  <c r="DP61" i="36"/>
  <c r="DP62" i="36"/>
  <c r="DP63" i="36"/>
  <c r="DP64" i="36"/>
  <c r="DP65" i="36"/>
  <c r="DP66" i="36"/>
  <c r="DP67" i="36"/>
  <c r="DP68" i="36"/>
  <c r="DP69" i="36"/>
  <c r="DP70" i="36"/>
  <c r="DP71" i="36"/>
  <c r="DP72" i="36"/>
  <c r="DP73" i="36"/>
  <c r="DP74" i="36"/>
  <c r="DP75" i="36"/>
  <c r="DP76" i="36"/>
  <c r="DP77" i="36"/>
  <c r="DP78" i="36"/>
  <c r="DP79" i="36"/>
  <c r="DP80" i="36"/>
  <c r="DP81" i="36"/>
  <c r="DP82" i="36"/>
  <c r="DP83" i="36"/>
  <c r="DP84" i="36"/>
  <c r="DP85" i="36"/>
  <c r="DP86" i="36"/>
  <c r="DP87" i="36"/>
  <c r="DP88" i="36"/>
  <c r="DP89" i="36"/>
  <c r="DP90" i="36"/>
  <c r="DP91" i="36"/>
  <c r="DP92" i="36"/>
  <c r="DP93" i="36"/>
  <c r="DP94" i="36"/>
  <c r="DP95" i="36"/>
  <c r="DP96" i="36"/>
  <c r="DP97" i="36"/>
  <c r="DP98" i="36"/>
  <c r="DP99" i="36"/>
  <c r="DP100" i="36"/>
  <c r="DP101" i="36"/>
  <c r="DP102" i="36"/>
  <c r="DP103" i="36"/>
  <c r="DP104" i="36"/>
  <c r="DP105" i="36"/>
  <c r="DP106" i="36"/>
  <c r="DP107" i="36"/>
  <c r="DP108" i="36"/>
  <c r="DP109" i="36"/>
  <c r="DP110" i="36"/>
  <c r="DP111" i="36"/>
  <c r="DP112" i="36"/>
  <c r="DP113" i="36"/>
  <c r="DP114" i="36"/>
  <c r="DP115" i="36"/>
  <c r="DP116" i="36"/>
  <c r="DP117" i="36"/>
  <c r="DP118" i="36"/>
  <c r="DP119" i="36"/>
  <c r="DP120" i="36"/>
  <c r="DP121" i="36"/>
  <c r="DP122" i="36"/>
  <c r="DP123" i="36"/>
  <c r="DP124" i="36"/>
  <c r="DP125" i="36"/>
  <c r="DP126" i="36"/>
  <c r="DP127" i="36"/>
  <c r="DP128" i="36"/>
  <c r="DP129" i="36"/>
  <c r="DP130" i="36"/>
  <c r="DP131" i="36"/>
  <c r="DP132" i="36"/>
  <c r="DP133" i="36"/>
  <c r="DP134" i="36"/>
  <c r="DP135" i="36"/>
  <c r="DP136" i="36"/>
  <c r="DP137" i="36"/>
  <c r="DP138" i="36"/>
  <c r="DP139" i="36"/>
  <c r="DP140" i="36"/>
  <c r="DP141" i="36"/>
  <c r="DP142" i="36"/>
  <c r="DP143" i="36"/>
  <c r="DP144" i="36"/>
  <c r="DP145" i="36"/>
  <c r="DP146" i="36"/>
  <c r="DP147" i="36"/>
  <c r="DP148" i="36"/>
  <c r="DP149" i="36"/>
  <c r="DP150" i="36"/>
  <c r="DP151" i="36"/>
  <c r="DP152" i="36"/>
  <c r="DP153" i="36"/>
  <c r="DP154" i="36"/>
  <c r="DP155" i="36"/>
  <c r="DP156" i="36"/>
  <c r="DP157" i="36"/>
  <c r="DP158" i="36"/>
  <c r="DP159" i="36"/>
  <c r="DP160" i="36"/>
  <c r="DP161" i="36"/>
  <c r="DP162" i="36"/>
  <c r="DP163" i="36"/>
  <c r="DP164" i="36"/>
  <c r="DP165" i="36"/>
  <c r="DP166" i="36"/>
  <c r="DP167" i="36"/>
  <c r="DP168" i="36"/>
  <c r="DP169" i="36"/>
  <c r="DP170" i="36"/>
  <c r="DP171" i="36"/>
  <c r="DP172" i="36"/>
  <c r="DP173" i="36"/>
  <c r="DP174" i="36"/>
  <c r="DP175" i="36"/>
  <c r="DP176" i="36"/>
  <c r="DP177" i="36"/>
  <c r="DP178" i="36"/>
  <c r="DP179" i="36"/>
  <c r="DP180" i="36"/>
  <c r="DP181" i="36"/>
  <c r="DP182" i="36"/>
  <c r="DP183" i="36"/>
  <c r="DP184" i="36"/>
  <c r="DP185" i="36"/>
  <c r="DP186" i="36"/>
  <c r="DP187" i="36"/>
  <c r="DP188" i="36"/>
  <c r="DP189" i="36"/>
  <c r="DP190" i="36"/>
  <c r="DP191" i="36"/>
  <c r="DP192" i="36"/>
  <c r="DP193" i="36"/>
  <c r="DP194" i="36"/>
  <c r="DP195" i="36"/>
  <c r="DP196" i="36"/>
  <c r="DP197" i="36"/>
  <c r="DP198" i="36"/>
  <c r="DP199" i="36"/>
  <c r="DP200" i="36"/>
  <c r="DP201" i="36"/>
  <c r="DP202" i="36"/>
  <c r="DP203" i="36"/>
  <c r="DP204" i="36"/>
  <c r="DP205" i="36"/>
  <c r="DP206" i="36"/>
  <c r="DP207" i="36"/>
  <c r="DP208" i="36"/>
  <c r="DP209" i="36"/>
  <c r="DP210" i="36"/>
  <c r="DP211" i="36"/>
  <c r="DP212" i="36"/>
  <c r="DP213" i="36"/>
  <c r="DP214" i="36"/>
  <c r="DP215" i="36"/>
  <c r="DP216" i="36"/>
  <c r="DP217" i="36"/>
  <c r="DP218" i="36"/>
  <c r="DP219" i="36"/>
  <c r="DP220" i="36"/>
  <c r="DP221" i="36"/>
  <c r="DP222" i="36"/>
  <c r="DP223" i="36"/>
  <c r="DP224" i="36"/>
  <c r="DP225" i="36"/>
  <c r="DP226" i="36"/>
  <c r="DP227" i="36"/>
  <c r="DP228" i="36"/>
  <c r="DP229" i="36"/>
  <c r="DP230" i="36"/>
  <c r="DP231" i="36"/>
  <c r="DP232" i="36"/>
  <c r="DP233" i="36"/>
  <c r="DP234" i="36"/>
  <c r="DP235" i="36"/>
  <c r="DP236" i="36"/>
  <c r="DP237" i="36"/>
  <c r="DP238" i="36"/>
  <c r="DP239" i="36"/>
  <c r="DP240" i="36"/>
  <c r="DP241" i="36"/>
  <c r="DP242" i="36"/>
  <c r="DP243" i="36"/>
  <c r="DP244" i="36"/>
  <c r="DP245" i="36"/>
  <c r="DP246" i="36"/>
  <c r="DP247" i="36"/>
  <c r="DP248" i="36"/>
  <c r="DP249" i="36"/>
  <c r="DP250" i="36"/>
  <c r="DP251" i="36"/>
  <c r="DP252" i="36"/>
  <c r="DP253" i="36"/>
  <c r="DP254" i="36"/>
  <c r="DP255" i="36"/>
  <c r="DP256" i="36"/>
  <c r="DP257" i="36"/>
  <c r="DP258" i="36"/>
  <c r="DP259" i="36"/>
  <c r="DP260" i="36"/>
  <c r="DP261" i="36"/>
  <c r="DP262" i="36"/>
  <c r="DP263" i="36"/>
  <c r="DP264" i="36"/>
  <c r="DP265" i="36"/>
  <c r="DP266" i="36"/>
  <c r="DP267" i="36"/>
  <c r="DP268" i="36"/>
  <c r="DP269" i="36"/>
  <c r="DP270" i="36"/>
  <c r="DP271" i="36"/>
  <c r="DP272" i="36"/>
  <c r="DP273" i="36"/>
  <c r="DP274" i="36"/>
  <c r="DP275" i="36"/>
  <c r="DP276" i="36"/>
  <c r="DP278" i="36"/>
  <c r="DP279" i="36"/>
  <c r="DP280" i="36"/>
  <c r="DP281" i="36"/>
  <c r="DP282" i="36"/>
  <c r="DP283" i="36"/>
  <c r="DP284" i="36"/>
  <c r="DP285" i="36"/>
  <c r="DP286" i="36"/>
  <c r="DP287" i="36"/>
  <c r="DP288" i="36"/>
  <c r="DP289" i="36"/>
  <c r="DP290" i="36"/>
  <c r="DP291" i="36"/>
  <c r="DP292" i="36"/>
  <c r="DP293" i="36"/>
  <c r="DP294" i="36"/>
  <c r="DP295" i="36"/>
  <c r="DP296" i="36"/>
  <c r="DP297" i="36"/>
  <c r="DP298" i="36"/>
  <c r="DP299" i="36"/>
  <c r="DP300" i="36"/>
  <c r="DP301" i="36"/>
  <c r="DP302" i="36"/>
  <c r="DP303" i="36"/>
  <c r="DP304" i="36"/>
  <c r="DP305" i="36"/>
  <c r="DP306" i="36"/>
  <c r="DP307" i="36"/>
  <c r="DP308" i="36"/>
  <c r="DP309" i="36"/>
  <c r="DP310" i="36"/>
  <c r="DP311" i="36"/>
  <c r="DP312" i="36"/>
  <c r="DP313" i="36"/>
  <c r="DP314" i="36"/>
  <c r="DP315" i="36"/>
  <c r="DP316" i="36"/>
  <c r="DP317" i="36"/>
  <c r="DP318" i="36"/>
  <c r="DP319" i="36"/>
  <c r="DP320" i="36"/>
  <c r="DP321" i="36"/>
  <c r="DP322" i="36"/>
  <c r="DP323" i="36"/>
  <c r="DP324" i="36"/>
  <c r="DP325" i="36"/>
  <c r="DP326" i="36"/>
  <c r="DP327" i="36"/>
  <c r="DP328" i="36"/>
  <c r="DP329" i="36"/>
  <c r="DP330" i="36"/>
  <c r="DP331" i="36"/>
  <c r="DP332" i="36"/>
  <c r="DP333" i="36"/>
  <c r="DP334" i="36"/>
  <c r="DP335" i="36"/>
  <c r="DP336" i="36"/>
  <c r="DP337" i="36"/>
  <c r="DP338" i="36"/>
  <c r="DP339" i="36"/>
  <c r="DP340" i="36"/>
  <c r="DP341" i="36"/>
  <c r="DP342" i="36"/>
  <c r="DP343" i="36"/>
  <c r="DP344" i="36"/>
  <c r="DP345" i="36"/>
  <c r="DP346" i="36"/>
  <c r="DP347" i="36"/>
  <c r="DP348" i="36"/>
  <c r="DP349" i="36"/>
  <c r="DP350" i="36"/>
  <c r="DP351" i="36"/>
  <c r="DP352" i="36"/>
  <c r="DP353" i="36"/>
  <c r="DP354" i="36"/>
  <c r="DP3" i="36"/>
  <c r="DO3" i="36"/>
  <c r="DO4" i="36"/>
  <c r="DO5" i="36"/>
  <c r="DO6" i="36"/>
  <c r="DO7" i="36"/>
  <c r="DO8" i="36"/>
  <c r="DO9" i="36"/>
  <c r="DO10" i="36"/>
  <c r="DO11" i="36"/>
  <c r="DO12" i="36"/>
  <c r="DO13" i="36"/>
  <c r="DO14" i="36"/>
  <c r="DO15" i="36"/>
  <c r="DO16" i="36"/>
  <c r="DO17" i="36"/>
  <c r="DO18" i="36"/>
  <c r="DO19" i="36"/>
  <c r="DO20" i="36"/>
  <c r="DO21" i="36"/>
  <c r="DO22" i="36"/>
  <c r="DO23" i="36"/>
  <c r="DO24" i="36"/>
  <c r="DO25" i="36"/>
  <c r="DO26" i="36"/>
  <c r="DO27" i="36"/>
  <c r="DO28" i="36"/>
  <c r="DO29" i="36"/>
  <c r="DO30" i="36"/>
  <c r="DO31" i="36"/>
  <c r="DO32" i="36"/>
  <c r="DO33" i="36"/>
  <c r="DO34" i="36"/>
  <c r="DO35" i="36"/>
  <c r="DO36" i="36"/>
  <c r="DO37" i="36"/>
  <c r="DO38" i="36"/>
  <c r="DO39" i="36"/>
  <c r="DO40" i="36"/>
  <c r="DO41" i="36"/>
  <c r="DO42" i="36"/>
  <c r="DO43" i="36"/>
  <c r="DO44" i="36"/>
  <c r="DO45" i="36"/>
  <c r="DO46" i="36"/>
  <c r="DO47" i="36"/>
  <c r="DO48" i="36"/>
  <c r="DO49" i="36"/>
  <c r="DO50" i="36"/>
  <c r="DO51" i="36"/>
  <c r="DO52" i="36"/>
  <c r="DO53" i="36"/>
  <c r="DO54" i="36"/>
  <c r="DO55" i="36"/>
  <c r="DO56" i="36"/>
  <c r="DO57" i="36"/>
  <c r="DO58" i="36"/>
  <c r="DO59" i="36"/>
  <c r="DO60" i="36"/>
  <c r="DO61" i="36"/>
  <c r="DO62" i="36"/>
  <c r="DO63" i="36"/>
  <c r="DO64" i="36"/>
  <c r="DO65" i="36"/>
  <c r="DO66" i="36"/>
  <c r="DO67" i="36"/>
  <c r="DO68" i="36"/>
  <c r="DO69" i="36"/>
  <c r="DO70" i="36"/>
  <c r="DO71" i="36"/>
  <c r="DO72" i="36"/>
  <c r="DO73" i="36"/>
  <c r="DO74" i="36"/>
  <c r="DO75" i="36"/>
  <c r="DO76" i="36"/>
  <c r="DO77" i="36"/>
  <c r="DO78" i="36"/>
  <c r="DO79" i="36"/>
  <c r="DO80" i="36"/>
  <c r="DO81" i="36"/>
  <c r="DO82" i="36"/>
  <c r="DO83" i="36"/>
  <c r="DO84" i="36"/>
  <c r="DO85" i="36"/>
  <c r="DO86" i="36"/>
  <c r="DO87" i="36"/>
  <c r="DO88" i="36"/>
  <c r="DO89" i="36"/>
  <c r="DO90" i="36"/>
  <c r="DO91" i="36"/>
  <c r="DO92" i="36"/>
  <c r="DO93" i="36"/>
  <c r="DO94" i="36"/>
  <c r="DO95" i="36"/>
  <c r="DO96" i="36"/>
  <c r="DO97" i="36"/>
  <c r="DO98" i="36"/>
  <c r="DO99" i="36"/>
  <c r="DO100" i="36"/>
  <c r="DO101" i="36"/>
  <c r="DO102" i="36"/>
  <c r="DO103" i="36"/>
  <c r="DO104" i="36"/>
  <c r="DO105" i="36"/>
  <c r="DO106" i="36"/>
  <c r="DO107" i="36"/>
  <c r="DO108" i="36"/>
  <c r="DO109" i="36"/>
  <c r="DO110" i="36"/>
  <c r="DO111" i="36"/>
  <c r="DO112" i="36"/>
  <c r="DO113" i="36"/>
  <c r="DO114" i="36"/>
  <c r="DO115" i="36"/>
  <c r="DO116" i="36"/>
  <c r="DO117" i="36"/>
  <c r="DO118" i="36"/>
  <c r="DO119" i="36"/>
  <c r="DO120" i="36"/>
  <c r="DO121" i="36"/>
  <c r="DO122" i="36"/>
  <c r="DO123" i="36"/>
  <c r="DO124" i="36"/>
  <c r="DO125" i="36"/>
  <c r="DO126" i="36"/>
  <c r="DO127" i="36"/>
  <c r="DO128" i="36"/>
  <c r="DO129" i="36"/>
  <c r="DO130" i="36"/>
  <c r="DO131" i="36"/>
  <c r="DO132" i="36"/>
  <c r="DO133" i="36"/>
  <c r="DO134" i="36"/>
  <c r="DO135" i="36"/>
  <c r="DO136" i="36"/>
  <c r="DO137" i="36"/>
  <c r="DO138" i="36"/>
  <c r="DO139" i="36"/>
  <c r="DO140" i="36"/>
  <c r="DO141" i="36"/>
  <c r="DO142" i="36"/>
  <c r="DO143" i="36"/>
  <c r="DO144" i="36"/>
  <c r="DO145" i="36"/>
  <c r="DO146" i="36"/>
  <c r="DO147" i="36"/>
  <c r="DO148" i="36"/>
  <c r="DO149" i="36"/>
  <c r="DO150" i="36"/>
  <c r="DO151" i="36"/>
  <c r="DO152" i="36"/>
  <c r="DO153" i="36"/>
  <c r="DO154" i="36"/>
  <c r="DO155" i="36"/>
  <c r="DO156" i="36"/>
  <c r="DO157" i="36"/>
  <c r="DO158" i="36"/>
  <c r="DO159" i="36"/>
  <c r="DO160" i="36"/>
  <c r="DO161" i="36"/>
  <c r="DO162" i="36"/>
  <c r="DO163" i="36"/>
  <c r="DO164" i="36"/>
  <c r="DO165" i="36"/>
  <c r="DO166" i="36"/>
  <c r="DO167" i="36"/>
  <c r="DO168" i="36"/>
  <c r="DO169" i="36"/>
  <c r="DO170" i="36"/>
  <c r="DO171" i="36"/>
  <c r="DO172" i="36"/>
  <c r="DO173" i="36"/>
  <c r="DO174" i="36"/>
  <c r="DO175" i="36"/>
  <c r="DO176" i="36"/>
  <c r="DO177" i="36"/>
  <c r="DO178" i="36"/>
  <c r="DO179" i="36"/>
  <c r="DO180" i="36"/>
  <c r="DO181" i="36"/>
  <c r="DO182" i="36"/>
  <c r="DO183" i="36"/>
  <c r="DO184" i="36"/>
  <c r="DO185" i="36"/>
  <c r="DO186" i="36"/>
  <c r="DO187" i="36"/>
  <c r="DO188" i="36"/>
  <c r="DO189" i="36"/>
  <c r="DO190" i="36"/>
  <c r="DO191" i="36"/>
  <c r="DO192" i="36"/>
  <c r="DO193" i="36"/>
  <c r="DO194" i="36"/>
  <c r="DO195" i="36"/>
  <c r="DO196" i="36"/>
  <c r="DO197" i="36"/>
  <c r="DO198" i="36"/>
  <c r="DO199" i="36"/>
  <c r="DO200" i="36"/>
  <c r="DO201" i="36"/>
  <c r="DO202" i="36"/>
  <c r="DO203" i="36"/>
  <c r="DO204" i="36"/>
  <c r="DO205" i="36"/>
  <c r="DO206" i="36"/>
  <c r="DO207" i="36"/>
  <c r="DO208" i="36"/>
  <c r="DO209" i="36"/>
  <c r="DO210" i="36"/>
  <c r="DO211" i="36"/>
  <c r="DO212" i="36"/>
  <c r="DO213" i="36"/>
  <c r="DO214" i="36"/>
  <c r="DO215" i="36"/>
  <c r="DO216" i="36"/>
  <c r="DO217" i="36"/>
  <c r="DO218" i="36"/>
  <c r="DO219" i="36"/>
  <c r="DO220" i="36"/>
  <c r="DO221" i="36"/>
  <c r="DO222" i="36"/>
  <c r="DO223" i="36"/>
  <c r="DO224" i="36"/>
  <c r="DO225" i="36"/>
  <c r="DO226" i="36"/>
  <c r="DO227" i="36"/>
  <c r="DO228" i="36"/>
  <c r="DO229" i="36"/>
  <c r="DO230" i="36"/>
  <c r="DO231" i="36"/>
  <c r="DO232" i="36"/>
  <c r="DO233" i="36"/>
  <c r="DO234" i="36"/>
  <c r="DO235" i="36"/>
  <c r="DO236" i="36"/>
  <c r="DO237" i="36"/>
  <c r="DO238" i="36"/>
  <c r="DO239" i="36"/>
  <c r="DO240" i="36"/>
  <c r="DO241" i="36"/>
  <c r="DO242" i="36"/>
  <c r="DO243" i="36"/>
  <c r="DO244" i="36"/>
  <c r="DO245" i="36"/>
  <c r="DO246" i="36"/>
  <c r="DO247" i="36"/>
  <c r="DO248" i="36"/>
  <c r="DO249" i="36"/>
  <c r="DO250" i="36"/>
  <c r="DO251" i="36"/>
  <c r="DO252" i="36"/>
  <c r="DO253" i="36"/>
  <c r="DO254" i="36"/>
  <c r="DO255" i="36"/>
  <c r="DO256" i="36"/>
  <c r="DO257" i="36"/>
  <c r="DO258" i="36"/>
  <c r="DO259" i="36"/>
  <c r="DO260" i="36"/>
  <c r="DO261" i="36"/>
  <c r="DO262" i="36"/>
  <c r="DO263" i="36"/>
  <c r="DO264" i="36"/>
  <c r="DO265" i="36"/>
  <c r="DO266" i="36"/>
  <c r="DO267" i="36"/>
  <c r="DO268" i="36"/>
  <c r="DO269" i="36"/>
  <c r="DO270" i="36"/>
  <c r="DO271" i="36"/>
  <c r="DO272" i="36"/>
  <c r="DO273" i="36"/>
  <c r="DO274" i="36"/>
  <c r="DO275" i="36"/>
  <c r="DO276" i="36"/>
  <c r="DO278" i="36"/>
  <c r="DO279" i="36"/>
  <c r="DO280" i="36"/>
  <c r="DO281" i="36"/>
  <c r="DO282" i="36"/>
  <c r="DO283" i="36"/>
  <c r="DO284" i="36"/>
  <c r="DO285" i="36"/>
  <c r="DO286" i="36"/>
  <c r="DO287" i="36"/>
  <c r="DO288" i="36"/>
  <c r="DO289" i="36"/>
  <c r="DO290" i="36"/>
  <c r="DO291" i="36"/>
  <c r="DO292" i="36"/>
  <c r="DO293" i="36"/>
  <c r="DO294" i="36"/>
  <c r="DO295" i="36"/>
  <c r="DO296" i="36"/>
  <c r="DO297" i="36"/>
  <c r="DO298" i="36"/>
  <c r="DO299" i="36"/>
  <c r="DO300" i="36"/>
  <c r="DO301" i="36"/>
  <c r="DO302" i="36"/>
  <c r="DO303" i="36"/>
  <c r="DO304" i="36"/>
  <c r="DO305" i="36"/>
  <c r="DO306" i="36"/>
  <c r="DO307" i="36"/>
  <c r="DO308" i="36"/>
  <c r="DO309" i="36"/>
  <c r="DO310" i="36"/>
  <c r="DO311" i="36"/>
  <c r="DO312" i="36"/>
  <c r="DO313" i="36"/>
  <c r="DO314" i="36"/>
  <c r="DO315" i="36"/>
  <c r="DO316" i="36"/>
  <c r="DO317" i="36"/>
  <c r="DO318" i="36"/>
  <c r="DO319" i="36"/>
  <c r="DO320" i="36"/>
  <c r="DO321" i="36"/>
  <c r="DO322" i="36"/>
  <c r="DO323" i="36"/>
  <c r="DO324" i="36"/>
  <c r="DO325" i="36"/>
  <c r="DO326" i="36"/>
  <c r="DO327" i="36"/>
  <c r="DO328" i="36"/>
  <c r="DO329" i="36"/>
  <c r="DO330" i="36"/>
  <c r="DO331" i="36"/>
  <c r="DO332" i="36"/>
  <c r="DO333" i="36"/>
  <c r="DO334" i="36"/>
  <c r="DO335" i="36"/>
  <c r="DO336" i="36"/>
  <c r="DO337" i="36"/>
  <c r="DO338" i="36"/>
  <c r="DO339" i="36"/>
  <c r="DO340" i="36"/>
  <c r="DO341" i="36"/>
  <c r="DO342" i="36"/>
  <c r="DO343" i="36"/>
  <c r="DO344" i="36"/>
  <c r="DO345" i="36"/>
  <c r="DO346" i="36"/>
  <c r="DO347" i="36"/>
  <c r="DO348" i="36"/>
  <c r="DO349" i="36"/>
  <c r="DO350" i="36"/>
  <c r="DO351" i="36"/>
  <c r="DO352" i="36"/>
  <c r="DO353" i="36"/>
  <c r="DO354" i="36"/>
  <c r="DM3" i="36"/>
  <c r="DN4" i="36"/>
  <c r="DN5" i="36"/>
  <c r="DN6" i="36"/>
  <c r="DN7" i="36"/>
  <c r="DN8" i="36"/>
  <c r="DN9" i="36"/>
  <c r="DN10" i="36"/>
  <c r="DN11" i="36"/>
  <c r="DN12" i="36"/>
  <c r="DN13" i="36"/>
  <c r="DN14" i="36"/>
  <c r="DN15" i="36"/>
  <c r="DN16" i="36"/>
  <c r="DN17" i="36"/>
  <c r="DN18" i="36"/>
  <c r="DN19" i="36"/>
  <c r="DN20" i="36"/>
  <c r="DN21" i="36"/>
  <c r="DN22" i="36"/>
  <c r="DN23" i="36"/>
  <c r="DN24" i="36"/>
  <c r="DN25" i="36"/>
  <c r="DN26" i="36"/>
  <c r="DN27" i="36"/>
  <c r="DN28" i="36"/>
  <c r="DN29" i="36"/>
  <c r="DN30" i="36"/>
  <c r="DN31" i="36"/>
  <c r="DN32" i="36"/>
  <c r="DN33" i="36"/>
  <c r="DN34" i="36"/>
  <c r="DN35" i="36"/>
  <c r="DN36" i="36"/>
  <c r="DN37" i="36"/>
  <c r="DN38" i="36"/>
  <c r="DN39" i="36"/>
  <c r="DN40" i="36"/>
  <c r="DN41" i="36"/>
  <c r="DN42" i="36"/>
  <c r="DN43" i="36"/>
  <c r="DN44" i="36"/>
  <c r="DN45" i="36"/>
  <c r="DN46" i="36"/>
  <c r="DN47" i="36"/>
  <c r="DN48" i="36"/>
  <c r="DN49" i="36"/>
  <c r="DN50" i="36"/>
  <c r="DN51" i="36"/>
  <c r="DN52" i="36"/>
  <c r="DN53" i="36"/>
  <c r="DN54" i="36"/>
  <c r="DN55" i="36"/>
  <c r="DN56" i="36"/>
  <c r="DN57" i="36"/>
  <c r="DN58" i="36"/>
  <c r="DN59" i="36"/>
  <c r="DN60" i="36"/>
  <c r="DN61" i="36"/>
  <c r="DN62" i="36"/>
  <c r="DN63" i="36"/>
  <c r="DN64" i="36"/>
  <c r="DN65" i="36"/>
  <c r="DN66" i="36"/>
  <c r="DN67" i="36"/>
  <c r="DN68" i="36"/>
  <c r="DN69" i="36"/>
  <c r="DN70" i="36"/>
  <c r="DN71" i="36"/>
  <c r="DN72" i="36"/>
  <c r="DN73" i="36"/>
  <c r="DN74" i="36"/>
  <c r="DN75" i="36"/>
  <c r="DN76" i="36"/>
  <c r="DN77" i="36"/>
  <c r="DN78" i="36"/>
  <c r="DN79" i="36"/>
  <c r="DN80" i="36"/>
  <c r="DN81" i="36"/>
  <c r="DN82" i="36"/>
  <c r="DN83" i="36"/>
  <c r="DN84" i="36"/>
  <c r="DN85" i="36"/>
  <c r="DN86" i="36"/>
  <c r="DN87" i="36"/>
  <c r="DN88" i="36"/>
  <c r="DN89" i="36"/>
  <c r="DN90" i="36"/>
  <c r="DN91" i="36"/>
  <c r="DN92" i="36"/>
  <c r="DN93" i="36"/>
  <c r="DN94" i="36"/>
  <c r="DN95" i="36"/>
  <c r="DN96" i="36"/>
  <c r="DN97" i="36"/>
  <c r="DN98" i="36"/>
  <c r="DN99" i="36"/>
  <c r="DN100" i="36"/>
  <c r="DN101" i="36"/>
  <c r="DN102" i="36"/>
  <c r="DN103" i="36"/>
  <c r="DN104" i="36"/>
  <c r="DN105" i="36"/>
  <c r="DN106" i="36"/>
  <c r="DN107" i="36"/>
  <c r="DN108" i="36"/>
  <c r="DN109" i="36"/>
  <c r="DN110" i="36"/>
  <c r="DN111" i="36"/>
  <c r="DN112" i="36"/>
  <c r="DN113" i="36"/>
  <c r="DN114" i="36"/>
  <c r="DN115" i="36"/>
  <c r="DN116" i="36"/>
  <c r="DN117" i="36"/>
  <c r="DN118" i="36"/>
  <c r="DN119" i="36"/>
  <c r="DN120" i="36"/>
  <c r="DN121" i="36"/>
  <c r="DN122" i="36"/>
  <c r="DN123" i="36"/>
  <c r="DN124" i="36"/>
  <c r="DN125" i="36"/>
  <c r="DN126" i="36"/>
  <c r="DN127" i="36"/>
  <c r="DN128" i="36"/>
  <c r="DN129" i="36"/>
  <c r="DN130" i="36"/>
  <c r="DN131" i="36"/>
  <c r="DN132" i="36"/>
  <c r="DN133" i="36"/>
  <c r="DN134" i="36"/>
  <c r="DN135" i="36"/>
  <c r="DN136" i="36"/>
  <c r="DN137" i="36"/>
  <c r="DN138" i="36"/>
  <c r="DN139" i="36"/>
  <c r="DN140" i="36"/>
  <c r="DN141" i="36"/>
  <c r="DN142" i="36"/>
  <c r="DN143" i="36"/>
  <c r="DN144" i="36"/>
  <c r="DN145" i="36"/>
  <c r="DN146" i="36"/>
  <c r="DN147" i="36"/>
  <c r="DN148" i="36"/>
  <c r="DN149" i="36"/>
  <c r="DN150" i="36"/>
  <c r="DN151" i="36"/>
  <c r="DN152" i="36"/>
  <c r="DN153" i="36"/>
  <c r="DN154" i="36"/>
  <c r="DN155" i="36"/>
  <c r="DN156" i="36"/>
  <c r="DN157" i="36"/>
  <c r="DN158" i="36"/>
  <c r="DN159" i="36"/>
  <c r="DN160" i="36"/>
  <c r="DN161" i="36"/>
  <c r="DN162" i="36"/>
  <c r="DN163" i="36"/>
  <c r="DN164" i="36"/>
  <c r="DN165" i="36"/>
  <c r="DN166" i="36"/>
  <c r="DN167" i="36"/>
  <c r="DN168" i="36"/>
  <c r="DN169" i="36"/>
  <c r="DN170" i="36"/>
  <c r="DN171" i="36"/>
  <c r="DN172" i="36"/>
  <c r="DN173" i="36"/>
  <c r="DN174" i="36"/>
  <c r="DN175" i="36"/>
  <c r="DN176" i="36"/>
  <c r="DN177" i="36"/>
  <c r="DN178" i="36"/>
  <c r="DN179" i="36"/>
  <c r="DN180" i="36"/>
  <c r="DN181" i="36"/>
  <c r="DN182" i="36"/>
  <c r="DN183" i="36"/>
  <c r="DN184" i="36"/>
  <c r="DN185" i="36"/>
  <c r="DN186" i="36"/>
  <c r="DN187" i="36"/>
  <c r="DN188" i="36"/>
  <c r="DN189" i="36"/>
  <c r="DN190" i="36"/>
  <c r="DN191" i="36"/>
  <c r="DN192" i="36"/>
  <c r="DN193" i="36"/>
  <c r="DN194" i="36"/>
  <c r="DN195" i="36"/>
  <c r="DN196" i="36"/>
  <c r="DN197" i="36"/>
  <c r="DN198" i="36"/>
  <c r="DN199" i="36"/>
  <c r="DN200" i="36"/>
  <c r="DN201" i="36"/>
  <c r="DN202" i="36"/>
  <c r="DN203" i="36"/>
  <c r="DN204" i="36"/>
  <c r="DN205" i="36"/>
  <c r="DN206" i="36"/>
  <c r="DN207" i="36"/>
  <c r="DN208" i="36"/>
  <c r="DN209" i="36"/>
  <c r="DN210" i="36"/>
  <c r="DN211" i="36"/>
  <c r="DN212" i="36"/>
  <c r="DN213" i="36"/>
  <c r="DN214" i="36"/>
  <c r="DN215" i="36"/>
  <c r="DN216" i="36"/>
  <c r="DN217" i="36"/>
  <c r="DN218" i="36"/>
  <c r="DN219" i="36"/>
  <c r="DN220" i="36"/>
  <c r="DN221" i="36"/>
  <c r="DN222" i="36"/>
  <c r="DN223" i="36"/>
  <c r="DN224" i="36"/>
  <c r="DN225" i="36"/>
  <c r="DN226" i="36"/>
  <c r="DN227" i="36"/>
  <c r="DN228" i="36"/>
  <c r="DN229" i="36"/>
  <c r="DN230" i="36"/>
  <c r="DN231" i="36"/>
  <c r="DN232" i="36"/>
  <c r="DN233" i="36"/>
  <c r="DN234" i="36"/>
  <c r="DN235" i="36"/>
  <c r="DN236" i="36"/>
  <c r="DN237" i="36"/>
  <c r="DN238" i="36"/>
  <c r="DN239" i="36"/>
  <c r="DN240" i="36"/>
  <c r="DN241" i="36"/>
  <c r="DN242" i="36"/>
  <c r="DN243" i="36"/>
  <c r="DN244" i="36"/>
  <c r="DN245" i="36"/>
  <c r="DN246" i="36"/>
  <c r="DN247" i="36"/>
  <c r="DN248" i="36"/>
  <c r="DN249" i="36"/>
  <c r="DN250" i="36"/>
  <c r="DN251" i="36"/>
  <c r="DN252" i="36"/>
  <c r="DN253" i="36"/>
  <c r="DN254" i="36"/>
  <c r="DN255" i="36"/>
  <c r="DN256" i="36"/>
  <c r="DN257" i="36"/>
  <c r="DN258" i="36"/>
  <c r="DN259" i="36"/>
  <c r="DN260" i="36"/>
  <c r="DN261" i="36"/>
  <c r="DN262" i="36"/>
  <c r="DN263" i="36"/>
  <c r="DN264" i="36"/>
  <c r="DN265" i="36"/>
  <c r="DN266" i="36"/>
  <c r="DN267" i="36"/>
  <c r="DN268" i="36"/>
  <c r="DN269" i="36"/>
  <c r="DN270" i="36"/>
  <c r="DN271" i="36"/>
  <c r="DN272" i="36"/>
  <c r="DN273" i="36"/>
  <c r="DN274" i="36"/>
  <c r="DN275" i="36"/>
  <c r="DN276" i="36"/>
  <c r="DN278" i="36"/>
  <c r="DN279" i="36"/>
  <c r="DN280" i="36"/>
  <c r="DN281" i="36"/>
  <c r="DN282" i="36"/>
  <c r="DN283" i="36"/>
  <c r="DN284" i="36"/>
  <c r="DN285" i="36"/>
  <c r="DN286" i="36"/>
  <c r="DN287" i="36"/>
  <c r="DN288" i="36"/>
  <c r="DN289" i="36"/>
  <c r="DN290" i="36"/>
  <c r="DN291" i="36"/>
  <c r="DN292" i="36"/>
  <c r="DN293" i="36"/>
  <c r="DN294" i="36"/>
  <c r="DN295" i="36"/>
  <c r="DN296" i="36"/>
  <c r="DN297" i="36"/>
  <c r="DN298" i="36"/>
  <c r="DN299" i="36"/>
  <c r="DN300" i="36"/>
  <c r="DN301" i="36"/>
  <c r="DN302" i="36"/>
  <c r="DN303" i="36"/>
  <c r="DN304" i="36"/>
  <c r="DN305" i="36"/>
  <c r="DN306" i="36"/>
  <c r="DN307" i="36"/>
  <c r="DN308" i="36"/>
  <c r="DN309" i="36"/>
  <c r="DN310" i="36"/>
  <c r="DN311" i="36"/>
  <c r="DN312" i="36"/>
  <c r="DN313" i="36"/>
  <c r="DN314" i="36"/>
  <c r="DN315" i="36"/>
  <c r="DN316" i="36"/>
  <c r="DN317" i="36"/>
  <c r="DN318" i="36"/>
  <c r="DN319" i="36"/>
  <c r="DN320" i="36"/>
  <c r="DN321" i="36"/>
  <c r="DN322" i="36"/>
  <c r="DN323" i="36"/>
  <c r="DN324" i="36"/>
  <c r="DN325" i="36"/>
  <c r="DN326" i="36"/>
  <c r="DN327" i="36"/>
  <c r="DN328" i="36"/>
  <c r="DN329" i="36"/>
  <c r="DN330" i="36"/>
  <c r="DN331" i="36"/>
  <c r="DN332" i="36"/>
  <c r="DN333" i="36"/>
  <c r="DN334" i="36"/>
  <c r="DN335" i="36"/>
  <c r="DN336" i="36"/>
  <c r="DN337" i="36"/>
  <c r="DN338" i="36"/>
  <c r="DN339" i="36"/>
  <c r="DN340" i="36"/>
  <c r="DN341" i="36"/>
  <c r="DN342" i="36"/>
  <c r="DN343" i="36"/>
  <c r="DN344" i="36"/>
  <c r="DN345" i="36"/>
  <c r="DN346" i="36"/>
  <c r="DN347" i="36"/>
  <c r="DN348" i="36"/>
  <c r="DN349" i="36"/>
  <c r="DN350" i="36"/>
  <c r="DN351" i="36"/>
  <c r="DN352" i="36"/>
  <c r="DN353" i="36"/>
  <c r="DN354" i="36"/>
  <c r="DN3" i="36"/>
  <c r="DM4" i="36"/>
  <c r="DM5" i="36"/>
  <c r="DM6" i="36"/>
  <c r="DM7" i="36"/>
  <c r="DM8" i="36"/>
  <c r="DM9" i="36"/>
  <c r="DM10" i="36"/>
  <c r="DM11" i="36"/>
  <c r="DM12" i="36"/>
  <c r="DM13" i="36"/>
  <c r="DM14" i="36"/>
  <c r="DM15" i="36"/>
  <c r="DM16" i="36"/>
  <c r="DM17" i="36"/>
  <c r="DM18" i="36"/>
  <c r="DM19" i="36"/>
  <c r="DM20" i="36"/>
  <c r="DM21" i="36"/>
  <c r="DM22" i="36"/>
  <c r="DM23" i="36"/>
  <c r="DM24" i="36"/>
  <c r="DM25" i="36"/>
  <c r="DM26" i="36"/>
  <c r="DM27" i="36"/>
  <c r="DM28" i="36"/>
  <c r="DM29" i="36"/>
  <c r="DM30" i="36"/>
  <c r="DM31" i="36"/>
  <c r="DM32" i="36"/>
  <c r="DM33" i="36"/>
  <c r="DM34" i="36"/>
  <c r="DM35" i="36"/>
  <c r="DM36" i="36"/>
  <c r="DM37" i="36"/>
  <c r="DM38" i="36"/>
  <c r="DM39" i="36"/>
  <c r="DM40" i="36"/>
  <c r="DM41" i="36"/>
  <c r="DM42" i="36"/>
  <c r="DM43" i="36"/>
  <c r="DM44" i="36"/>
  <c r="DM45" i="36"/>
  <c r="DM46" i="36"/>
  <c r="DM47" i="36"/>
  <c r="DM48" i="36"/>
  <c r="DM49" i="36"/>
  <c r="DM50" i="36"/>
  <c r="DM51" i="36"/>
  <c r="DM52" i="36"/>
  <c r="DM53" i="36"/>
  <c r="DM54" i="36"/>
  <c r="DM55" i="36"/>
  <c r="DM56" i="36"/>
  <c r="DM57" i="36"/>
  <c r="DM58" i="36"/>
  <c r="DM59" i="36"/>
  <c r="DM60" i="36"/>
  <c r="DM61" i="36"/>
  <c r="DM62" i="36"/>
  <c r="DM63" i="36"/>
  <c r="DM64" i="36"/>
  <c r="DM65" i="36"/>
  <c r="DM66" i="36"/>
  <c r="DM67" i="36"/>
  <c r="DM68" i="36"/>
  <c r="DM69" i="36"/>
  <c r="DM70" i="36"/>
  <c r="DM71" i="36"/>
  <c r="DM72" i="36"/>
  <c r="DM73" i="36"/>
  <c r="DM74" i="36"/>
  <c r="DM75" i="36"/>
  <c r="DM76" i="36"/>
  <c r="DM77" i="36"/>
  <c r="DM78" i="36"/>
  <c r="DM79" i="36"/>
  <c r="DM80" i="36"/>
  <c r="DM81" i="36"/>
  <c r="DM82" i="36"/>
  <c r="DM83" i="36"/>
  <c r="DM84" i="36"/>
  <c r="DM85" i="36"/>
  <c r="DM86" i="36"/>
  <c r="DM87" i="36"/>
  <c r="DM88" i="36"/>
  <c r="DM89" i="36"/>
  <c r="DM90" i="36"/>
  <c r="DM91" i="36"/>
  <c r="DM92" i="36"/>
  <c r="DM93" i="36"/>
  <c r="DM94" i="36"/>
  <c r="DM95" i="36"/>
  <c r="DM96" i="36"/>
  <c r="DM97" i="36"/>
  <c r="DM98" i="36"/>
  <c r="DM99" i="36"/>
  <c r="DM100" i="36"/>
  <c r="DM101" i="36"/>
  <c r="DM102" i="36"/>
  <c r="DM103" i="36"/>
  <c r="DM104" i="36"/>
  <c r="DM105" i="36"/>
  <c r="DM106" i="36"/>
  <c r="DM107" i="36"/>
  <c r="DM108" i="36"/>
  <c r="DM109" i="36"/>
  <c r="DM110" i="36"/>
  <c r="DM111" i="36"/>
  <c r="DM112" i="36"/>
  <c r="DM113" i="36"/>
  <c r="DM114" i="36"/>
  <c r="DM115" i="36"/>
  <c r="DM116" i="36"/>
  <c r="DM117" i="36"/>
  <c r="DM118" i="36"/>
  <c r="DM119" i="36"/>
  <c r="DM120" i="36"/>
  <c r="DM121" i="36"/>
  <c r="DM122" i="36"/>
  <c r="DM123" i="36"/>
  <c r="DM124" i="36"/>
  <c r="DM125" i="36"/>
  <c r="DM126" i="36"/>
  <c r="DM127" i="36"/>
  <c r="DM128" i="36"/>
  <c r="DM129" i="36"/>
  <c r="DM130" i="36"/>
  <c r="DM131" i="36"/>
  <c r="DM132" i="36"/>
  <c r="DM133" i="36"/>
  <c r="DM134" i="36"/>
  <c r="DM135" i="36"/>
  <c r="DM136" i="36"/>
  <c r="DM137" i="36"/>
  <c r="DM138" i="36"/>
  <c r="DM139" i="36"/>
  <c r="DM140" i="36"/>
  <c r="DM141" i="36"/>
  <c r="DM142" i="36"/>
  <c r="DM143" i="36"/>
  <c r="DM144" i="36"/>
  <c r="DM145" i="36"/>
  <c r="DM146" i="36"/>
  <c r="DM147" i="36"/>
  <c r="DM148" i="36"/>
  <c r="DM149" i="36"/>
  <c r="DM150" i="36"/>
  <c r="DM151" i="36"/>
  <c r="DM152" i="36"/>
  <c r="DM153" i="36"/>
  <c r="DM154" i="36"/>
  <c r="DM155" i="36"/>
  <c r="DM156" i="36"/>
  <c r="DM157" i="36"/>
  <c r="DM158" i="36"/>
  <c r="DM159" i="36"/>
  <c r="DM160" i="36"/>
  <c r="DM161" i="36"/>
  <c r="DM162" i="36"/>
  <c r="DM163" i="36"/>
  <c r="DM164" i="36"/>
  <c r="DM165" i="36"/>
  <c r="DM166" i="36"/>
  <c r="DM167" i="36"/>
  <c r="DM168" i="36"/>
  <c r="DM169" i="36"/>
  <c r="DM170" i="36"/>
  <c r="DM171" i="36"/>
  <c r="DM172" i="36"/>
  <c r="DM173" i="36"/>
  <c r="DM174" i="36"/>
  <c r="DM175" i="36"/>
  <c r="DM176" i="36"/>
  <c r="DM177" i="36"/>
  <c r="DM178" i="36"/>
  <c r="DM179" i="36"/>
  <c r="DM180" i="36"/>
  <c r="DM181" i="36"/>
  <c r="DM182" i="36"/>
  <c r="DM183" i="36"/>
  <c r="DM184" i="36"/>
  <c r="DM185" i="36"/>
  <c r="DM186" i="36"/>
  <c r="DM187" i="36"/>
  <c r="DM188" i="36"/>
  <c r="DM189" i="36"/>
  <c r="DM190" i="36"/>
  <c r="DM191" i="36"/>
  <c r="DM192" i="36"/>
  <c r="DM193" i="36"/>
  <c r="DM194" i="36"/>
  <c r="DM195" i="36"/>
  <c r="DM196" i="36"/>
  <c r="DM197" i="36"/>
  <c r="DM198" i="36"/>
  <c r="DM199" i="36"/>
  <c r="DM200" i="36"/>
  <c r="DM201" i="36"/>
  <c r="DM202" i="36"/>
  <c r="DM203" i="36"/>
  <c r="DM204" i="36"/>
  <c r="DM205" i="36"/>
  <c r="DM206" i="36"/>
  <c r="DM207" i="36"/>
  <c r="DM208" i="36"/>
  <c r="DM209" i="36"/>
  <c r="DM210" i="36"/>
  <c r="DM211" i="36"/>
  <c r="DM212" i="36"/>
  <c r="DM213" i="36"/>
  <c r="DM214" i="36"/>
  <c r="DM215" i="36"/>
  <c r="DM216" i="36"/>
  <c r="DM217" i="36"/>
  <c r="DM218" i="36"/>
  <c r="DM219" i="36"/>
  <c r="DM220" i="36"/>
  <c r="DM221" i="36"/>
  <c r="DM222" i="36"/>
  <c r="DM223" i="36"/>
  <c r="DM224" i="36"/>
  <c r="DM225" i="36"/>
  <c r="DM226" i="36"/>
  <c r="DM227" i="36"/>
  <c r="DM228" i="36"/>
  <c r="DM229" i="36"/>
  <c r="DM230" i="36"/>
  <c r="DM231" i="36"/>
  <c r="DM232" i="36"/>
  <c r="DM233" i="36"/>
  <c r="DM234" i="36"/>
  <c r="DM235" i="36"/>
  <c r="DM236" i="36"/>
  <c r="DM237" i="36"/>
  <c r="DM238" i="36"/>
  <c r="DM239" i="36"/>
  <c r="DM240" i="36"/>
  <c r="DM241" i="36"/>
  <c r="DM242" i="36"/>
  <c r="DM243" i="36"/>
  <c r="DM244" i="36"/>
  <c r="DM245" i="36"/>
  <c r="DM246" i="36"/>
  <c r="DM247" i="36"/>
  <c r="DM248" i="36"/>
  <c r="DM249" i="36"/>
  <c r="DM250" i="36"/>
  <c r="DM251" i="36"/>
  <c r="DM252" i="36"/>
  <c r="DM253" i="36"/>
  <c r="DM254" i="36"/>
  <c r="DM255" i="36"/>
  <c r="DM256" i="36"/>
  <c r="DM257" i="36"/>
  <c r="DM258" i="36"/>
  <c r="DM259" i="36"/>
  <c r="DM260" i="36"/>
  <c r="DM261" i="36"/>
  <c r="DM262" i="36"/>
  <c r="DM263" i="36"/>
  <c r="DM264" i="36"/>
  <c r="DM265" i="36"/>
  <c r="DM266" i="36"/>
  <c r="DM267" i="36"/>
  <c r="DM268" i="36"/>
  <c r="DM269" i="36"/>
  <c r="DM270" i="36"/>
  <c r="DM271" i="36"/>
  <c r="DM272" i="36"/>
  <c r="DM273" i="36"/>
  <c r="DM274" i="36"/>
  <c r="DM275" i="36"/>
  <c r="DM276" i="36"/>
  <c r="DM278" i="36"/>
  <c r="DM279" i="36"/>
  <c r="DM280" i="36"/>
  <c r="DM281" i="36"/>
  <c r="DM282" i="36"/>
  <c r="DM283" i="36"/>
  <c r="DM284" i="36"/>
  <c r="DM285" i="36"/>
  <c r="DM286" i="36"/>
  <c r="DM287" i="36"/>
  <c r="DM288" i="36"/>
  <c r="DM289" i="36"/>
  <c r="DM290" i="36"/>
  <c r="DM291" i="36"/>
  <c r="DM292" i="36"/>
  <c r="DM293" i="36"/>
  <c r="DM294" i="36"/>
  <c r="DM295" i="36"/>
  <c r="DM296" i="36"/>
  <c r="DM297" i="36"/>
  <c r="DM298" i="36"/>
  <c r="DM299" i="36"/>
  <c r="DM300" i="36"/>
  <c r="DM301" i="36"/>
  <c r="DM302" i="36"/>
  <c r="DM303" i="36"/>
  <c r="DM304" i="36"/>
  <c r="DM305" i="36"/>
  <c r="DM306" i="36"/>
  <c r="DM307" i="36"/>
  <c r="DM308" i="36"/>
  <c r="DM309" i="36"/>
  <c r="DM310" i="36"/>
  <c r="DM311" i="36"/>
  <c r="DM312" i="36"/>
  <c r="DM313" i="36"/>
  <c r="DM314" i="36"/>
  <c r="DM315" i="36"/>
  <c r="DM316" i="36"/>
  <c r="DM317" i="36"/>
  <c r="DM318" i="36"/>
  <c r="DM319" i="36"/>
  <c r="DM320" i="36"/>
  <c r="DM321" i="36"/>
  <c r="DM322" i="36"/>
  <c r="DM323" i="36"/>
  <c r="DM324" i="36"/>
  <c r="DM325" i="36"/>
  <c r="DM326" i="36"/>
  <c r="DM327" i="36"/>
  <c r="DM328" i="36"/>
  <c r="DM329" i="36"/>
  <c r="DM330" i="36"/>
  <c r="DM331" i="36"/>
  <c r="DM332" i="36"/>
  <c r="DM333" i="36"/>
  <c r="DM334" i="36"/>
  <c r="DM335" i="36"/>
  <c r="DM336" i="36"/>
  <c r="DM337" i="36"/>
  <c r="DM338" i="36"/>
  <c r="DM339" i="36"/>
  <c r="DM340" i="36"/>
  <c r="DM341" i="36"/>
  <c r="DM342" i="36"/>
  <c r="DM343" i="36"/>
  <c r="DM344" i="36"/>
  <c r="DM345" i="36"/>
  <c r="DM346" i="36"/>
  <c r="DM347" i="36"/>
  <c r="DM348" i="36"/>
  <c r="DM349" i="36"/>
  <c r="DM350" i="36"/>
  <c r="DM351" i="36"/>
  <c r="DM352" i="36"/>
  <c r="DM353" i="36"/>
  <c r="DM354" i="36"/>
  <c r="DL4" i="36"/>
  <c r="DL5" i="36"/>
  <c r="DL6" i="36"/>
  <c r="DL7" i="36"/>
  <c r="DL8" i="36"/>
  <c r="DL9" i="36"/>
  <c r="DL10" i="36"/>
  <c r="DL11" i="36"/>
  <c r="DL12" i="36"/>
  <c r="DL13" i="36"/>
  <c r="DL14" i="36"/>
  <c r="DL15" i="36"/>
  <c r="DL16" i="36"/>
  <c r="DL17" i="36"/>
  <c r="DL18" i="36"/>
  <c r="DL19" i="36"/>
  <c r="DL20" i="36"/>
  <c r="DL21" i="36"/>
  <c r="DL22" i="36"/>
  <c r="DL23" i="36"/>
  <c r="DL24" i="36"/>
  <c r="DL25" i="36"/>
  <c r="DL26" i="36"/>
  <c r="DL27" i="36"/>
  <c r="DL28" i="36"/>
  <c r="DL29" i="36"/>
  <c r="DL30" i="36"/>
  <c r="DL31" i="36"/>
  <c r="DL32" i="36"/>
  <c r="DL33" i="36"/>
  <c r="DL34" i="36"/>
  <c r="DL35" i="36"/>
  <c r="DL36" i="36"/>
  <c r="DL37" i="36"/>
  <c r="DL38" i="36"/>
  <c r="DL39" i="36"/>
  <c r="DL40" i="36"/>
  <c r="DL41" i="36"/>
  <c r="DL42" i="36"/>
  <c r="DL43" i="36"/>
  <c r="DL44" i="36"/>
  <c r="DL45" i="36"/>
  <c r="DL46" i="36"/>
  <c r="DL47" i="36"/>
  <c r="DL48" i="36"/>
  <c r="DL49" i="36"/>
  <c r="DL50" i="36"/>
  <c r="DL51" i="36"/>
  <c r="DL52" i="36"/>
  <c r="DL53" i="36"/>
  <c r="DL54" i="36"/>
  <c r="DL55" i="36"/>
  <c r="DL56" i="36"/>
  <c r="DL57" i="36"/>
  <c r="DL58" i="36"/>
  <c r="DL59" i="36"/>
  <c r="DL60" i="36"/>
  <c r="DL61" i="36"/>
  <c r="DL62" i="36"/>
  <c r="DL63" i="36"/>
  <c r="DL64" i="36"/>
  <c r="DL65" i="36"/>
  <c r="DL66" i="36"/>
  <c r="DL67" i="36"/>
  <c r="DL68" i="36"/>
  <c r="DL69" i="36"/>
  <c r="DL70" i="36"/>
  <c r="DL71" i="36"/>
  <c r="DL72" i="36"/>
  <c r="DL73" i="36"/>
  <c r="DL74" i="36"/>
  <c r="DL75" i="36"/>
  <c r="DL76" i="36"/>
  <c r="DL77" i="36"/>
  <c r="DL78" i="36"/>
  <c r="DL79" i="36"/>
  <c r="DL80" i="36"/>
  <c r="DL81" i="36"/>
  <c r="DL82" i="36"/>
  <c r="DL83" i="36"/>
  <c r="DL84" i="36"/>
  <c r="DL85" i="36"/>
  <c r="DL86" i="36"/>
  <c r="DL87" i="36"/>
  <c r="DL88" i="36"/>
  <c r="DL89" i="36"/>
  <c r="DL90" i="36"/>
  <c r="DL91" i="36"/>
  <c r="DL92" i="36"/>
  <c r="DL93" i="36"/>
  <c r="DL94" i="36"/>
  <c r="DL95" i="36"/>
  <c r="DL96" i="36"/>
  <c r="DL97" i="36"/>
  <c r="DL98" i="36"/>
  <c r="DL99" i="36"/>
  <c r="DL100" i="36"/>
  <c r="DL101" i="36"/>
  <c r="DL102" i="36"/>
  <c r="DL103" i="36"/>
  <c r="DL104" i="36"/>
  <c r="DL105" i="36"/>
  <c r="DL106" i="36"/>
  <c r="DL107" i="36"/>
  <c r="DL108" i="36"/>
  <c r="DL109" i="36"/>
  <c r="DL110" i="36"/>
  <c r="DL111" i="36"/>
  <c r="DL112" i="36"/>
  <c r="DL113" i="36"/>
  <c r="DL114" i="36"/>
  <c r="DL115" i="36"/>
  <c r="DL116" i="36"/>
  <c r="DL117" i="36"/>
  <c r="DL118" i="36"/>
  <c r="DL119" i="36"/>
  <c r="DL120" i="36"/>
  <c r="DL121" i="36"/>
  <c r="DL122" i="36"/>
  <c r="DL123" i="36"/>
  <c r="DL124" i="36"/>
  <c r="DL125" i="36"/>
  <c r="DL126" i="36"/>
  <c r="DL127" i="36"/>
  <c r="DL128" i="36"/>
  <c r="DL129" i="36"/>
  <c r="DL130" i="36"/>
  <c r="DL131" i="36"/>
  <c r="DL132" i="36"/>
  <c r="DL133" i="36"/>
  <c r="DL134" i="36"/>
  <c r="DL135" i="36"/>
  <c r="DL136" i="36"/>
  <c r="DL137" i="36"/>
  <c r="DL138" i="36"/>
  <c r="DL139" i="36"/>
  <c r="DL140" i="36"/>
  <c r="DL141" i="36"/>
  <c r="DL142" i="36"/>
  <c r="DL143" i="36"/>
  <c r="DL144" i="36"/>
  <c r="DL145" i="36"/>
  <c r="DL146" i="36"/>
  <c r="DL147" i="36"/>
  <c r="DL148" i="36"/>
  <c r="DL149" i="36"/>
  <c r="DL150" i="36"/>
  <c r="DL151" i="36"/>
  <c r="DL152" i="36"/>
  <c r="DL153" i="36"/>
  <c r="DL154" i="36"/>
  <c r="DL155" i="36"/>
  <c r="DL156" i="36"/>
  <c r="DL157" i="36"/>
  <c r="DL158" i="36"/>
  <c r="DL159" i="36"/>
  <c r="DL160" i="36"/>
  <c r="DL161" i="36"/>
  <c r="DL162" i="36"/>
  <c r="DL163" i="36"/>
  <c r="DL164" i="36"/>
  <c r="DL165" i="36"/>
  <c r="DL166" i="36"/>
  <c r="DL167" i="36"/>
  <c r="DL168" i="36"/>
  <c r="DL169" i="36"/>
  <c r="DL170" i="36"/>
  <c r="DL171" i="36"/>
  <c r="DL172" i="36"/>
  <c r="DL173" i="36"/>
  <c r="DL174" i="36"/>
  <c r="DL175" i="36"/>
  <c r="DL176" i="36"/>
  <c r="DL177" i="36"/>
  <c r="DL178" i="36"/>
  <c r="DL179" i="36"/>
  <c r="DL180" i="36"/>
  <c r="DL181" i="36"/>
  <c r="DL182" i="36"/>
  <c r="DL183" i="36"/>
  <c r="DL184" i="36"/>
  <c r="DL185" i="36"/>
  <c r="DL186" i="36"/>
  <c r="DL187" i="36"/>
  <c r="DL188" i="36"/>
  <c r="DL189" i="36"/>
  <c r="DL190" i="36"/>
  <c r="DL191" i="36"/>
  <c r="DL192" i="36"/>
  <c r="DL193" i="36"/>
  <c r="DL194" i="36"/>
  <c r="DL195" i="36"/>
  <c r="DL196" i="36"/>
  <c r="DL197" i="36"/>
  <c r="DL198" i="36"/>
  <c r="DL199" i="36"/>
  <c r="DL200" i="36"/>
  <c r="DL201" i="36"/>
  <c r="DL202" i="36"/>
  <c r="DL203" i="36"/>
  <c r="DL204" i="36"/>
  <c r="DL205" i="36"/>
  <c r="DL206" i="36"/>
  <c r="DL207" i="36"/>
  <c r="DL208" i="36"/>
  <c r="DL209" i="36"/>
  <c r="DL210" i="36"/>
  <c r="DL211" i="36"/>
  <c r="DL212" i="36"/>
  <c r="DL213" i="36"/>
  <c r="DL214" i="36"/>
  <c r="DL215" i="36"/>
  <c r="DL216" i="36"/>
  <c r="DL217" i="36"/>
  <c r="DL218" i="36"/>
  <c r="DL219" i="36"/>
  <c r="DL220" i="36"/>
  <c r="DL221" i="36"/>
  <c r="DL222" i="36"/>
  <c r="DL223" i="36"/>
  <c r="DL224" i="36"/>
  <c r="DL225" i="36"/>
  <c r="DL226" i="36"/>
  <c r="DL227" i="36"/>
  <c r="DL228" i="36"/>
  <c r="DL229" i="36"/>
  <c r="DL230" i="36"/>
  <c r="DL231" i="36"/>
  <c r="DL232" i="36"/>
  <c r="DL233" i="36"/>
  <c r="DL234" i="36"/>
  <c r="DL235" i="36"/>
  <c r="DL236" i="36"/>
  <c r="DL237" i="36"/>
  <c r="DL238" i="36"/>
  <c r="DL239" i="36"/>
  <c r="DL240" i="36"/>
  <c r="DL241" i="36"/>
  <c r="DL242" i="36"/>
  <c r="DL243" i="36"/>
  <c r="DL244" i="36"/>
  <c r="DL245" i="36"/>
  <c r="DL246" i="36"/>
  <c r="DL247" i="36"/>
  <c r="DL248" i="36"/>
  <c r="DL249" i="36"/>
  <c r="DL250" i="36"/>
  <c r="DL251" i="36"/>
  <c r="DL252" i="36"/>
  <c r="DL253" i="36"/>
  <c r="DL254" i="36"/>
  <c r="DL255" i="36"/>
  <c r="DL256" i="36"/>
  <c r="DL257" i="36"/>
  <c r="DL258" i="36"/>
  <c r="DL259" i="36"/>
  <c r="DL260" i="36"/>
  <c r="DL261" i="36"/>
  <c r="DL262" i="36"/>
  <c r="DL263" i="36"/>
  <c r="DL264" i="36"/>
  <c r="DL265" i="36"/>
  <c r="DL266" i="36"/>
  <c r="DL267" i="36"/>
  <c r="DL268" i="36"/>
  <c r="DL269" i="36"/>
  <c r="DL270" i="36"/>
  <c r="DL271" i="36"/>
  <c r="DL272" i="36"/>
  <c r="DL273" i="36"/>
  <c r="DL274" i="36"/>
  <c r="DL275" i="36"/>
  <c r="DL276" i="36"/>
  <c r="DL278" i="36"/>
  <c r="DL279" i="36"/>
  <c r="DL280" i="36"/>
  <c r="DL281" i="36"/>
  <c r="DL282" i="36"/>
  <c r="DL283" i="36"/>
  <c r="DL284" i="36"/>
  <c r="DL285" i="36"/>
  <c r="DL286" i="36"/>
  <c r="DL287" i="36"/>
  <c r="DL288" i="36"/>
  <c r="DL289" i="36"/>
  <c r="DL290" i="36"/>
  <c r="DL291" i="36"/>
  <c r="DL292" i="36"/>
  <c r="DL293" i="36"/>
  <c r="DL294" i="36"/>
  <c r="DL295" i="36"/>
  <c r="DL296" i="36"/>
  <c r="DL297" i="36"/>
  <c r="DL298" i="36"/>
  <c r="DL299" i="36"/>
  <c r="DL300" i="36"/>
  <c r="DL301" i="36"/>
  <c r="DL302" i="36"/>
  <c r="DL303" i="36"/>
  <c r="DL304" i="36"/>
  <c r="DL305" i="36"/>
  <c r="DL306" i="36"/>
  <c r="DL307" i="36"/>
  <c r="DL308" i="36"/>
  <c r="DL309" i="36"/>
  <c r="DL310" i="36"/>
  <c r="DL311" i="36"/>
  <c r="DL312" i="36"/>
  <c r="DL313" i="36"/>
  <c r="DL314" i="36"/>
  <c r="DL315" i="36"/>
  <c r="DL316" i="36"/>
  <c r="DL317" i="36"/>
  <c r="DL318" i="36"/>
  <c r="DL319" i="36"/>
  <c r="DL320" i="36"/>
  <c r="DL321" i="36"/>
  <c r="DL322" i="36"/>
  <c r="DL323" i="36"/>
  <c r="DL324" i="36"/>
  <c r="DL325" i="36"/>
  <c r="DL326" i="36"/>
  <c r="DL327" i="36"/>
  <c r="DL328" i="36"/>
  <c r="DL329" i="36"/>
  <c r="DL330" i="36"/>
  <c r="DL331" i="36"/>
  <c r="DL332" i="36"/>
  <c r="DL333" i="36"/>
  <c r="DL334" i="36"/>
  <c r="DL335" i="36"/>
  <c r="DL336" i="36"/>
  <c r="DL337" i="36"/>
  <c r="DL338" i="36"/>
  <c r="DL339" i="36"/>
  <c r="DL340" i="36"/>
  <c r="DL341" i="36"/>
  <c r="DL342" i="36"/>
  <c r="DL343" i="36"/>
  <c r="DL344" i="36"/>
  <c r="DL345" i="36"/>
  <c r="DL346" i="36"/>
  <c r="DL3" i="36"/>
  <c r="DY274" i="36" l="1"/>
  <c r="DY214" i="36"/>
  <c r="DY202" i="36"/>
  <c r="DY190" i="36"/>
  <c r="DY278" i="36"/>
  <c r="DY265" i="36"/>
  <c r="DY253" i="36"/>
  <c r="DY241" i="36"/>
  <c r="DY229" i="36"/>
  <c r="DY217" i="36"/>
  <c r="DY205" i="36"/>
  <c r="DY193" i="36"/>
  <c r="DY261" i="36"/>
  <c r="DY249" i="36"/>
  <c r="DY237" i="36"/>
  <c r="DY225" i="36"/>
  <c r="DY213" i="36"/>
  <c r="DY201" i="36"/>
  <c r="DY189" i="36"/>
  <c r="DY120" i="36"/>
  <c r="DY275" i="36"/>
  <c r="DY263" i="36"/>
  <c r="DY251" i="36"/>
  <c r="DY239" i="36"/>
  <c r="DY227" i="36"/>
  <c r="DY215" i="36"/>
  <c r="DY203" i="36"/>
  <c r="DY191" i="36"/>
  <c r="DY179" i="36"/>
  <c r="DY167" i="36"/>
  <c r="DY155" i="36"/>
  <c r="DY143" i="36"/>
  <c r="DY131" i="36"/>
  <c r="DY119" i="36"/>
  <c r="DY107" i="36"/>
  <c r="DY95" i="36"/>
  <c r="DY83" i="36"/>
  <c r="DY71" i="36"/>
  <c r="DY59" i="36"/>
  <c r="DY47" i="36"/>
  <c r="DY35" i="36"/>
  <c r="DY23" i="36"/>
  <c r="DY11" i="36"/>
  <c r="DY272" i="36"/>
  <c r="DY260" i="36"/>
  <c r="DY248" i="36"/>
  <c r="DY236" i="36"/>
  <c r="DY224" i="36"/>
  <c r="DY212" i="36"/>
  <c r="DY200" i="36"/>
  <c r="DY188" i="36"/>
  <c r="DY3" i="36"/>
  <c r="DY113" i="36"/>
  <c r="DY101" i="36"/>
  <c r="DY89" i="36"/>
  <c r="DY77" i="36"/>
  <c r="DY65" i="36"/>
  <c r="DY53" i="36"/>
  <c r="DY41" i="36"/>
  <c r="DY29" i="36"/>
  <c r="DY17" i="36"/>
  <c r="DY121" i="36"/>
  <c r="DY109" i="36"/>
  <c r="DY97" i="36"/>
  <c r="DY85" i="36"/>
  <c r="DY73" i="36"/>
  <c r="DY61" i="36"/>
  <c r="DY49" i="36"/>
  <c r="DY37" i="36"/>
  <c r="DY25" i="36"/>
  <c r="DY117" i="36"/>
  <c r="DY105" i="36"/>
  <c r="DY93" i="36"/>
  <c r="DY81" i="36"/>
  <c r="DY69" i="36"/>
  <c r="DY57" i="36"/>
  <c r="DY45" i="36"/>
  <c r="DY33" i="36"/>
  <c r="DY9" i="36"/>
  <c r="DY276" i="36"/>
  <c r="DY264" i="36"/>
  <c r="DY252" i="36"/>
  <c r="DY240" i="36"/>
  <c r="DY228" i="36"/>
  <c r="DY216" i="36"/>
  <c r="DY204" i="36"/>
  <c r="DY192" i="36"/>
  <c r="DY180" i="36"/>
  <c r="DY168" i="36"/>
  <c r="DY156" i="36"/>
  <c r="DY144" i="36"/>
  <c r="DY132" i="36"/>
  <c r="DY108" i="36"/>
  <c r="DY84" i="36"/>
  <c r="DY60" i="36"/>
  <c r="DY36" i="36"/>
  <c r="DY12" i="36"/>
  <c r="DY281" i="36"/>
  <c r="DY268" i="36"/>
  <c r="DY256" i="36"/>
  <c r="DY244" i="36"/>
  <c r="DY232" i="36"/>
  <c r="DY220" i="36"/>
  <c r="DY208" i="36"/>
  <c r="DY196" i="36"/>
  <c r="DY184" i="36"/>
  <c r="DY172" i="36"/>
  <c r="DY160" i="36"/>
  <c r="DY148" i="36"/>
  <c r="DY136" i="36"/>
  <c r="DY124" i="36"/>
  <c r="DY100" i="36"/>
  <c r="DY76" i="36"/>
  <c r="DY52" i="36"/>
  <c r="DY28" i="36"/>
  <c r="DY4" i="36"/>
  <c r="DY176" i="36"/>
  <c r="DY164" i="36"/>
  <c r="DY152" i="36"/>
  <c r="DY140" i="36"/>
  <c r="DY128" i="36"/>
  <c r="DY116" i="36"/>
  <c r="DY92" i="36"/>
  <c r="DY68" i="36"/>
  <c r="DY44" i="36"/>
  <c r="DY20" i="36"/>
  <c r="DY21" i="36"/>
  <c r="DY13" i="36"/>
  <c r="DY5" i="36"/>
  <c r="DY280" i="36"/>
  <c r="DY271" i="36"/>
  <c r="DY255" i="36"/>
  <c r="DY247" i="36"/>
  <c r="DY231" i="36"/>
  <c r="DY223" i="36"/>
  <c r="DY207" i="36"/>
  <c r="DY199" i="36"/>
  <c r="DY183" i="36"/>
  <c r="DY175" i="36"/>
  <c r="DY159" i="36"/>
  <c r="DY151" i="36"/>
  <c r="DY135" i="36"/>
  <c r="DY127" i="36"/>
  <c r="DY111" i="36"/>
  <c r="DY103" i="36"/>
  <c r="DY87" i="36"/>
  <c r="DY79" i="36"/>
  <c r="DY63" i="36"/>
  <c r="DY55" i="36"/>
  <c r="DY39" i="36"/>
  <c r="DY31" i="36"/>
  <c r="DY15" i="36"/>
  <c r="DY7" i="36"/>
  <c r="DY112" i="36"/>
  <c r="DY104" i="36"/>
  <c r="DY96" i="36"/>
  <c r="DY88" i="36"/>
  <c r="DY80" i="36"/>
  <c r="DY72" i="36"/>
  <c r="DY64" i="36"/>
  <c r="DY56" i="36"/>
  <c r="DY48" i="36"/>
  <c r="DY40" i="36"/>
  <c r="DY32" i="36"/>
  <c r="DY24" i="36"/>
  <c r="DY16" i="36"/>
  <c r="DY8" i="36"/>
  <c r="DY273" i="36"/>
  <c r="DY257" i="36"/>
  <c r="DY233" i="36"/>
  <c r="DY209" i="36"/>
  <c r="DY185" i="36"/>
  <c r="DY177" i="36"/>
  <c r="DY169" i="36"/>
  <c r="DY161" i="36"/>
  <c r="DY153" i="36"/>
  <c r="DY145" i="36"/>
  <c r="DY137" i="36"/>
  <c r="DY129" i="36"/>
  <c r="DY279" i="36"/>
  <c r="DY270" i="36"/>
  <c r="DY262" i="36"/>
  <c r="DY254" i="36"/>
  <c r="DY246" i="36"/>
  <c r="DY238" i="36"/>
  <c r="DY230" i="36"/>
  <c r="DY222" i="36"/>
  <c r="DY206" i="36"/>
  <c r="DY198" i="36"/>
  <c r="DY182" i="36"/>
  <c r="DY174" i="36"/>
  <c r="DY166" i="36"/>
  <c r="DY158" i="36"/>
  <c r="DY150" i="36"/>
  <c r="DY142" i="36"/>
  <c r="DY134" i="36"/>
  <c r="DY126" i="36"/>
  <c r="DY118" i="36"/>
  <c r="DY110" i="36"/>
  <c r="DY102" i="36"/>
  <c r="DY94" i="36"/>
  <c r="DY86" i="36"/>
  <c r="DY78" i="36"/>
  <c r="DY70" i="36"/>
  <c r="DY62" i="36"/>
  <c r="DY54" i="36"/>
  <c r="DY46" i="36"/>
  <c r="DY38" i="36"/>
  <c r="DY30" i="36"/>
  <c r="DY22" i="36"/>
  <c r="DY14" i="36"/>
  <c r="DY122" i="36"/>
  <c r="DY114" i="36"/>
  <c r="DY106" i="36"/>
  <c r="DY98" i="36"/>
  <c r="DY90" i="36"/>
  <c r="DY82" i="36"/>
  <c r="DY74" i="36"/>
  <c r="DY66" i="36"/>
  <c r="DY58" i="36"/>
  <c r="DY50" i="36"/>
  <c r="DY42" i="36"/>
  <c r="DY34" i="36"/>
  <c r="DY26" i="36"/>
  <c r="DY18" i="36"/>
  <c r="DY10" i="36"/>
  <c r="DY269" i="36"/>
  <c r="DY245" i="36"/>
  <c r="DY221" i="36"/>
  <c r="DY197" i="36"/>
  <c r="DY181" i="36"/>
  <c r="DY173" i="36"/>
  <c r="DY165" i="36"/>
  <c r="DY157" i="36"/>
  <c r="DY149" i="36"/>
  <c r="DY141" i="36"/>
  <c r="DY133" i="36"/>
  <c r="DY125" i="36"/>
  <c r="DY267" i="36"/>
  <c r="DY259" i="36"/>
  <c r="DY243" i="36"/>
  <c r="DY235" i="36"/>
  <c r="DY219" i="36"/>
  <c r="DY211" i="36"/>
  <c r="DY195" i="36"/>
  <c r="DY187" i="36"/>
  <c r="DY171" i="36"/>
  <c r="DY163" i="36"/>
  <c r="DY147" i="36"/>
  <c r="DY139" i="36"/>
  <c r="DY123" i="36"/>
  <c r="DY115" i="36"/>
  <c r="DY99" i="36"/>
  <c r="DY91" i="36"/>
  <c r="DY75" i="36"/>
  <c r="DY67" i="36"/>
  <c r="DY51" i="36"/>
  <c r="DY43" i="36"/>
  <c r="DY27" i="36"/>
  <c r="DY19" i="36"/>
  <c r="DY266" i="36"/>
  <c r="DY258" i="36"/>
  <c r="DY250" i="36"/>
  <c r="DY242" i="36"/>
  <c r="DY234" i="36"/>
  <c r="DY226" i="36"/>
  <c r="DY218" i="36"/>
  <c r="DY210" i="36"/>
  <c r="DY194" i="36"/>
  <c r="DY186" i="36"/>
  <c r="DY178" i="36"/>
  <c r="DY170" i="36"/>
  <c r="DY162" i="36"/>
  <c r="DY154" i="36"/>
  <c r="DY146" i="36"/>
  <c r="DY138" i="36"/>
  <c r="DY130" i="36"/>
  <c r="DP2" i="36"/>
  <c r="DO2" i="36"/>
  <c r="DN2" i="36"/>
  <c r="DM2" i="36"/>
  <c r="I49" i="16" l="1"/>
  <c r="I3" i="16"/>
  <c r="I4" i="16"/>
  <c r="I5" i="16"/>
  <c r="I6" i="16"/>
  <c r="I7" i="16"/>
  <c r="I8" i="16"/>
  <c r="I9" i="16"/>
  <c r="I10" i="16"/>
  <c r="K23" i="144" s="1"/>
  <c r="I11" i="16"/>
  <c r="I12" i="16"/>
  <c r="I13" i="16"/>
  <c r="I14" i="16"/>
  <c r="I15" i="16"/>
  <c r="I16" i="16"/>
  <c r="I17" i="16"/>
  <c r="O16" i="14" s="1"/>
  <c r="K18" i="144" s="1"/>
  <c r="I18" i="16"/>
  <c r="O22" i="14" s="1"/>
  <c r="K24" i="144" s="1"/>
  <c r="I19" i="16"/>
  <c r="O7" i="14" s="1"/>
  <c r="K9" i="144" s="1"/>
  <c r="I20" i="16"/>
  <c r="I21" i="16"/>
  <c r="I22" i="16"/>
  <c r="I23" i="16"/>
  <c r="I24" i="16"/>
  <c r="I25" i="16"/>
  <c r="I26" i="16"/>
  <c r="I27" i="16"/>
  <c r="I28" i="16"/>
  <c r="I29" i="16"/>
  <c r="I30" i="16"/>
  <c r="O24" i="14" s="1"/>
  <c r="K26" i="144" s="1"/>
  <c r="I31" i="16"/>
  <c r="I32" i="16"/>
  <c r="I33" i="16"/>
  <c r="I34" i="16"/>
  <c r="I35" i="16"/>
  <c r="I36" i="16"/>
  <c r="I37" i="16"/>
  <c r="I38" i="16"/>
  <c r="O17" i="14" s="1"/>
  <c r="K19" i="144" s="1"/>
  <c r="I39" i="16"/>
  <c r="I40" i="16"/>
  <c r="I41" i="16"/>
  <c r="I42" i="16"/>
  <c r="I43" i="16"/>
  <c r="I44" i="16"/>
  <c r="I45" i="16"/>
  <c r="I46" i="16"/>
  <c r="O26" i="14" s="1"/>
  <c r="K28" i="144" s="1"/>
  <c r="I47" i="16"/>
  <c r="I48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O27" i="14" s="1"/>
  <c r="K29" i="144" s="1"/>
  <c r="I74" i="16"/>
  <c r="I75" i="16"/>
  <c r="I76" i="16"/>
  <c r="I77" i="16"/>
  <c r="I78" i="16"/>
  <c r="I79" i="16"/>
  <c r="I80" i="16"/>
  <c r="I81" i="16"/>
  <c r="I82" i="16"/>
  <c r="I83" i="16"/>
  <c r="I84" i="16"/>
  <c r="I85" i="16"/>
  <c r="O34" i="14" s="1"/>
  <c r="K36" i="144" s="1"/>
  <c r="I86" i="16"/>
  <c r="I87" i="16"/>
  <c r="O28" i="14" s="1"/>
  <c r="K30" i="144" s="1"/>
  <c r="I88" i="16"/>
  <c r="O9" i="14" s="1"/>
  <c r="K11" i="144" s="1"/>
  <c r="I89" i="16"/>
  <c r="I90" i="16"/>
  <c r="I91" i="16"/>
  <c r="I92" i="16"/>
  <c r="I93" i="16"/>
  <c r="I94" i="16"/>
  <c r="I95" i="16"/>
  <c r="O38" i="14" s="1"/>
  <c r="K40" i="144" s="1"/>
  <c r="I96" i="16"/>
  <c r="I97" i="16"/>
  <c r="I98" i="16"/>
  <c r="O29" i="14" s="1"/>
  <c r="K31" i="144" s="1"/>
  <c r="I99" i="16"/>
  <c r="I100" i="16"/>
  <c r="I101" i="16"/>
  <c r="I102" i="16"/>
  <c r="I103" i="16"/>
  <c r="I104" i="16"/>
  <c r="I105" i="16"/>
  <c r="I106" i="16"/>
  <c r="O40" i="14" s="1"/>
  <c r="K42" i="144" s="1"/>
  <c r="I107" i="16"/>
  <c r="I108" i="16"/>
  <c r="I109" i="16"/>
  <c r="O30" i="14" s="1"/>
  <c r="K32" i="144" s="1"/>
  <c r="I110" i="16"/>
  <c r="O10" i="14" s="1"/>
  <c r="K12" i="144" s="1"/>
  <c r="I111" i="16"/>
  <c r="I112" i="16"/>
  <c r="I113" i="16"/>
  <c r="I114" i="16"/>
  <c r="I115" i="16"/>
  <c r="I116" i="16"/>
  <c r="I117" i="16"/>
  <c r="I118" i="16"/>
  <c r="I119" i="16"/>
  <c r="I120" i="16"/>
  <c r="O32" i="14" s="1"/>
  <c r="K34" i="144" s="1"/>
  <c r="I121" i="16"/>
  <c r="O11" i="14" s="1"/>
  <c r="K13" i="144" s="1"/>
  <c r="I122" i="16"/>
  <c r="I123" i="16"/>
  <c r="I124" i="16"/>
  <c r="I125" i="16"/>
  <c r="I126" i="16"/>
  <c r="I127" i="16"/>
  <c r="I128" i="16"/>
  <c r="I129" i="16"/>
  <c r="I130" i="16"/>
  <c r="I131" i="16"/>
  <c r="I132" i="16"/>
  <c r="O33" i="14" s="1"/>
  <c r="K35" i="144" s="1"/>
  <c r="I133" i="16"/>
  <c r="I134" i="16"/>
  <c r="I135" i="16"/>
  <c r="O47" i="14" s="1"/>
  <c r="K48" i="144" s="1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O15" i="14" s="1"/>
  <c r="K17" i="144" s="1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O36" i="14" s="1"/>
  <c r="K38" i="144" s="1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O53" i="14" l="1"/>
  <c r="K54" i="144" s="1"/>
  <c r="O51" i="14"/>
  <c r="K52" i="144" s="1"/>
  <c r="O54" i="14"/>
  <c r="K55" i="144" s="1"/>
  <c r="O48" i="14"/>
  <c r="K49" i="144" s="1"/>
  <c r="O46" i="14"/>
  <c r="K47" i="144" s="1"/>
  <c r="O45" i="14"/>
  <c r="K46" i="144" s="1"/>
  <c r="O49" i="14"/>
  <c r="K50" i="144" s="1"/>
  <c r="O4" i="14"/>
  <c r="K6" i="144" s="1"/>
  <c r="O8" i="14"/>
  <c r="K10" i="144" s="1"/>
  <c r="O37" i="14"/>
  <c r="K39" i="144" s="1"/>
  <c r="K44" i="144"/>
  <c r="O6" i="14"/>
  <c r="K8" i="144" s="1"/>
  <c r="O35" i="14"/>
  <c r="K37" i="144" s="1"/>
  <c r="O43" i="14"/>
  <c r="O41" i="14"/>
  <c r="K43" i="144" s="1"/>
  <c r="K5" i="144" l="1"/>
  <c r="O2" i="14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2" i="16"/>
  <c r="I2" i="16"/>
  <c r="DK4" i="36" l="1"/>
  <c r="DK5" i="36"/>
  <c r="DK6" i="36"/>
  <c r="DK7" i="36"/>
  <c r="DK8" i="36"/>
  <c r="DK9" i="36"/>
  <c r="DK10" i="36"/>
  <c r="DK11" i="36"/>
  <c r="DK12" i="36"/>
  <c r="DK13" i="36"/>
  <c r="DK14" i="36"/>
  <c r="DK15" i="36"/>
  <c r="DK16" i="36"/>
  <c r="DK17" i="36"/>
  <c r="DK18" i="36"/>
  <c r="DK19" i="36"/>
  <c r="DK20" i="36"/>
  <c r="DK21" i="36"/>
  <c r="DK22" i="36"/>
  <c r="DK23" i="36"/>
  <c r="DK24" i="36"/>
  <c r="DK25" i="36"/>
  <c r="DK26" i="36"/>
  <c r="DK27" i="36"/>
  <c r="DK28" i="36"/>
  <c r="DK29" i="36"/>
  <c r="DK30" i="36"/>
  <c r="DK31" i="36"/>
  <c r="DK32" i="36"/>
  <c r="DK33" i="36"/>
  <c r="DK34" i="36"/>
  <c r="DK35" i="36"/>
  <c r="DK36" i="36"/>
  <c r="DK37" i="36"/>
  <c r="DK38" i="36"/>
  <c r="DK39" i="36"/>
  <c r="DK40" i="36"/>
  <c r="DK41" i="36"/>
  <c r="DK42" i="36"/>
  <c r="DK43" i="36"/>
  <c r="DK44" i="36"/>
  <c r="DK45" i="36"/>
  <c r="DK46" i="36"/>
  <c r="DK47" i="36"/>
  <c r="DK48" i="36"/>
  <c r="DK49" i="36"/>
  <c r="DK50" i="36"/>
  <c r="DK51" i="36"/>
  <c r="DK52" i="36"/>
  <c r="DK53" i="36"/>
  <c r="DK54" i="36"/>
  <c r="DK55" i="36"/>
  <c r="DK56" i="36"/>
  <c r="DK57" i="36"/>
  <c r="DK58" i="36"/>
  <c r="DK59" i="36"/>
  <c r="DK60" i="36"/>
  <c r="DK61" i="36"/>
  <c r="DK62" i="36"/>
  <c r="DK63" i="36"/>
  <c r="DK64" i="36"/>
  <c r="DK65" i="36"/>
  <c r="DK66" i="36"/>
  <c r="DK67" i="36"/>
  <c r="DK68" i="36"/>
  <c r="DK69" i="36"/>
  <c r="DK70" i="36"/>
  <c r="DK71" i="36"/>
  <c r="DK72" i="36"/>
  <c r="DK73" i="36"/>
  <c r="DK74" i="36"/>
  <c r="DK75" i="36"/>
  <c r="DK76" i="36"/>
  <c r="DK77" i="36"/>
  <c r="DK78" i="36"/>
  <c r="DK79" i="36"/>
  <c r="DK80" i="36"/>
  <c r="DK81" i="36"/>
  <c r="DK82" i="36"/>
  <c r="DK83" i="36"/>
  <c r="DK84" i="36"/>
  <c r="DK85" i="36"/>
  <c r="DK86" i="36"/>
  <c r="DK87" i="36"/>
  <c r="DK88" i="36"/>
  <c r="DK89" i="36"/>
  <c r="DK90" i="36"/>
  <c r="DK91" i="36"/>
  <c r="DK92" i="36"/>
  <c r="DK93" i="36"/>
  <c r="DK94" i="36"/>
  <c r="DK95" i="36"/>
  <c r="DK96" i="36"/>
  <c r="DK97" i="36"/>
  <c r="DK98" i="36"/>
  <c r="DK99" i="36"/>
  <c r="DK100" i="36"/>
  <c r="DK101" i="36"/>
  <c r="DK102" i="36"/>
  <c r="DK103" i="36"/>
  <c r="DK104" i="36"/>
  <c r="DK105" i="36"/>
  <c r="DK106" i="36"/>
  <c r="DK107" i="36"/>
  <c r="DK108" i="36"/>
  <c r="DK109" i="36"/>
  <c r="DK110" i="36"/>
  <c r="DK111" i="36"/>
  <c r="DK112" i="36"/>
  <c r="DK113" i="36"/>
  <c r="DK114" i="36"/>
  <c r="DK115" i="36"/>
  <c r="DK116" i="36"/>
  <c r="DK117" i="36"/>
  <c r="DK118" i="36"/>
  <c r="DK119" i="36"/>
  <c r="DK120" i="36"/>
  <c r="DK121" i="36"/>
  <c r="DK122" i="36"/>
  <c r="DK123" i="36"/>
  <c r="DK124" i="36"/>
  <c r="DK125" i="36"/>
  <c r="DK126" i="36"/>
  <c r="DK127" i="36"/>
  <c r="DK128" i="36"/>
  <c r="DK129" i="36"/>
  <c r="DK130" i="36"/>
  <c r="DK131" i="36"/>
  <c r="DK132" i="36"/>
  <c r="DK133" i="36"/>
  <c r="DK134" i="36"/>
  <c r="DK135" i="36"/>
  <c r="DK136" i="36"/>
  <c r="DK137" i="36"/>
  <c r="DK138" i="36"/>
  <c r="DK139" i="36"/>
  <c r="DK140" i="36"/>
  <c r="DK141" i="36"/>
  <c r="DK142" i="36"/>
  <c r="DK143" i="36"/>
  <c r="DK144" i="36"/>
  <c r="DK145" i="36"/>
  <c r="DK146" i="36"/>
  <c r="DK147" i="36"/>
  <c r="DK148" i="36"/>
  <c r="DK149" i="36"/>
  <c r="DK150" i="36"/>
  <c r="DK151" i="36"/>
  <c r="DK152" i="36"/>
  <c r="DK153" i="36"/>
  <c r="DK154" i="36"/>
  <c r="DK155" i="36"/>
  <c r="DK156" i="36"/>
  <c r="DK157" i="36"/>
  <c r="DK158" i="36"/>
  <c r="DK159" i="36"/>
  <c r="DK160" i="36"/>
  <c r="DK161" i="36"/>
  <c r="DK162" i="36"/>
  <c r="DK163" i="36"/>
  <c r="DK164" i="36"/>
  <c r="DK165" i="36"/>
  <c r="DK166" i="36"/>
  <c r="DK167" i="36"/>
  <c r="DK168" i="36"/>
  <c r="DK169" i="36"/>
  <c r="DK170" i="36"/>
  <c r="DK171" i="36"/>
  <c r="DK172" i="36"/>
  <c r="DK173" i="36"/>
  <c r="DK174" i="36"/>
  <c r="DK175" i="36"/>
  <c r="DK176" i="36"/>
  <c r="DK177" i="36"/>
  <c r="DK178" i="36"/>
  <c r="DK179" i="36"/>
  <c r="DK180" i="36"/>
  <c r="DK181" i="36"/>
  <c r="DK182" i="36"/>
  <c r="DK183" i="36"/>
  <c r="DK184" i="36"/>
  <c r="DK185" i="36"/>
  <c r="DK186" i="36"/>
  <c r="DK187" i="36"/>
  <c r="DK188" i="36"/>
  <c r="DK189" i="36"/>
  <c r="DK190" i="36"/>
  <c r="DK191" i="36"/>
  <c r="DK192" i="36"/>
  <c r="DK193" i="36"/>
  <c r="DK194" i="36"/>
  <c r="DK195" i="36"/>
  <c r="DK196" i="36"/>
  <c r="DK197" i="36"/>
  <c r="DK198" i="36"/>
  <c r="DK199" i="36"/>
  <c r="DK200" i="36"/>
  <c r="DK201" i="36"/>
  <c r="DK202" i="36"/>
  <c r="DK203" i="36"/>
  <c r="DK204" i="36"/>
  <c r="DK205" i="36"/>
  <c r="DK206" i="36"/>
  <c r="DK207" i="36"/>
  <c r="DK208" i="36"/>
  <c r="DK209" i="36"/>
  <c r="DK210" i="36"/>
  <c r="DK211" i="36"/>
  <c r="DK212" i="36"/>
  <c r="DK213" i="36"/>
  <c r="DK214" i="36"/>
  <c r="DK215" i="36"/>
  <c r="DK216" i="36"/>
  <c r="DK217" i="36"/>
  <c r="DK218" i="36"/>
  <c r="DK219" i="36"/>
  <c r="DK220" i="36"/>
  <c r="DK221" i="36"/>
  <c r="DK222" i="36"/>
  <c r="DK223" i="36"/>
  <c r="DK224" i="36"/>
  <c r="DK225" i="36"/>
  <c r="DK226" i="36"/>
  <c r="DK227" i="36"/>
  <c r="DK228" i="36"/>
  <c r="DK229" i="36"/>
  <c r="DK230" i="36"/>
  <c r="DK231" i="36"/>
  <c r="DK232" i="36"/>
  <c r="DK233" i="36"/>
  <c r="DK234" i="36"/>
  <c r="DK235" i="36"/>
  <c r="DK236" i="36"/>
  <c r="DK237" i="36"/>
  <c r="DK238" i="36"/>
  <c r="DK239" i="36"/>
  <c r="DK240" i="36"/>
  <c r="DK241" i="36"/>
  <c r="DK242" i="36"/>
  <c r="DK243" i="36"/>
  <c r="DK244" i="36"/>
  <c r="DK245" i="36"/>
  <c r="DK246" i="36"/>
  <c r="DK247" i="36"/>
  <c r="DK248" i="36"/>
  <c r="DK249" i="36"/>
  <c r="DK250" i="36"/>
  <c r="DK251" i="36"/>
  <c r="DK252" i="36"/>
  <c r="DK253" i="36"/>
  <c r="DK254" i="36"/>
  <c r="DK255" i="36"/>
  <c r="DK256" i="36"/>
  <c r="DK257" i="36"/>
  <c r="DK258" i="36"/>
  <c r="DK259" i="36"/>
  <c r="DK260" i="36"/>
  <c r="DK261" i="36"/>
  <c r="DK262" i="36"/>
  <c r="DK263" i="36"/>
  <c r="DK264" i="36"/>
  <c r="DK265" i="36"/>
  <c r="DK266" i="36"/>
  <c r="DK267" i="36"/>
  <c r="DK268" i="36"/>
  <c r="DK269" i="36"/>
  <c r="DK270" i="36"/>
  <c r="DK271" i="36"/>
  <c r="DK272" i="36"/>
  <c r="DK273" i="36"/>
  <c r="DK274" i="36"/>
  <c r="DK275" i="36"/>
  <c r="DK276" i="36"/>
  <c r="DK278" i="36"/>
  <c r="DK279" i="36"/>
  <c r="DK280" i="36"/>
  <c r="DK281" i="36"/>
  <c r="DK282" i="36"/>
  <c r="DK283" i="36"/>
  <c r="DK284" i="36"/>
  <c r="DK285" i="36"/>
  <c r="DK286" i="36"/>
  <c r="DK287" i="36"/>
  <c r="DK288" i="36"/>
  <c r="DK289" i="36"/>
  <c r="DK290" i="36"/>
  <c r="DK291" i="36"/>
  <c r="DK292" i="36"/>
  <c r="DK293" i="36"/>
  <c r="DK294" i="36"/>
  <c r="DK295" i="36"/>
  <c r="DK296" i="36"/>
  <c r="DK297" i="36"/>
  <c r="DK298" i="36"/>
  <c r="DK299" i="36"/>
  <c r="DK300" i="36"/>
  <c r="DK301" i="36"/>
  <c r="DK302" i="36"/>
  <c r="DK303" i="36"/>
  <c r="DK304" i="36"/>
  <c r="DK305" i="36"/>
  <c r="DK306" i="36"/>
  <c r="DK307" i="36"/>
  <c r="DK308" i="36"/>
  <c r="DK309" i="36"/>
  <c r="DK310" i="36"/>
  <c r="DK311" i="36"/>
  <c r="DK312" i="36"/>
  <c r="DK313" i="36"/>
  <c r="DK314" i="36"/>
  <c r="DK315" i="36"/>
  <c r="DK316" i="36"/>
  <c r="DK317" i="36"/>
  <c r="DK318" i="36"/>
  <c r="DK319" i="36"/>
  <c r="DK320" i="36"/>
  <c r="DK321" i="36"/>
  <c r="DK322" i="36"/>
  <c r="DK323" i="36"/>
  <c r="DK324" i="36"/>
  <c r="DK325" i="36"/>
  <c r="DK326" i="36"/>
  <c r="DK327" i="36"/>
  <c r="DK328" i="36"/>
  <c r="DK329" i="36"/>
  <c r="DK330" i="36"/>
  <c r="DK331" i="36"/>
  <c r="DK332" i="36"/>
  <c r="DK333" i="36"/>
  <c r="DK334" i="36"/>
  <c r="DK335" i="36"/>
  <c r="DK336" i="36"/>
  <c r="DK337" i="36"/>
  <c r="DK338" i="36"/>
  <c r="DK339" i="36"/>
  <c r="DK340" i="36"/>
  <c r="DK341" i="36"/>
  <c r="DK342" i="36"/>
  <c r="DK343" i="36"/>
  <c r="DK344" i="36"/>
  <c r="DK345" i="36"/>
  <c r="DK346" i="36"/>
  <c r="DK3" i="36"/>
  <c r="DJ4" i="36"/>
  <c r="DJ5" i="36"/>
  <c r="DJ6" i="36"/>
  <c r="DJ7" i="36"/>
  <c r="DJ8" i="36"/>
  <c r="DJ9" i="36"/>
  <c r="DJ10" i="36"/>
  <c r="DJ11" i="36"/>
  <c r="DJ12" i="36"/>
  <c r="DJ13" i="36"/>
  <c r="DJ14" i="36"/>
  <c r="DJ15" i="36"/>
  <c r="DJ16" i="36"/>
  <c r="DJ17" i="36"/>
  <c r="DJ18" i="36"/>
  <c r="DJ19" i="36"/>
  <c r="DJ20" i="36"/>
  <c r="DJ21" i="36"/>
  <c r="DJ22" i="36"/>
  <c r="DJ23" i="36"/>
  <c r="DJ24" i="36"/>
  <c r="DJ25" i="36"/>
  <c r="DJ26" i="36"/>
  <c r="DJ27" i="36"/>
  <c r="DJ28" i="36"/>
  <c r="DJ29" i="36"/>
  <c r="DJ30" i="36"/>
  <c r="DJ31" i="36"/>
  <c r="DJ32" i="36"/>
  <c r="DJ33" i="36"/>
  <c r="DJ34" i="36"/>
  <c r="DJ35" i="36"/>
  <c r="DJ36" i="36"/>
  <c r="DJ37" i="36"/>
  <c r="DJ38" i="36"/>
  <c r="DJ39" i="36"/>
  <c r="DJ40" i="36"/>
  <c r="DJ41" i="36"/>
  <c r="DJ42" i="36"/>
  <c r="DJ43" i="36"/>
  <c r="DJ44" i="36"/>
  <c r="DJ45" i="36"/>
  <c r="DJ46" i="36"/>
  <c r="DJ47" i="36"/>
  <c r="DJ48" i="36"/>
  <c r="DJ49" i="36"/>
  <c r="DJ50" i="36"/>
  <c r="DJ51" i="36"/>
  <c r="DJ52" i="36"/>
  <c r="DJ53" i="36"/>
  <c r="DJ54" i="36"/>
  <c r="DJ55" i="36"/>
  <c r="DJ56" i="36"/>
  <c r="DJ57" i="36"/>
  <c r="DJ58" i="36"/>
  <c r="DJ59" i="36"/>
  <c r="DJ60" i="36"/>
  <c r="DJ61" i="36"/>
  <c r="DJ62" i="36"/>
  <c r="DJ63" i="36"/>
  <c r="DJ64" i="36"/>
  <c r="DJ65" i="36"/>
  <c r="DJ66" i="36"/>
  <c r="DJ67" i="36"/>
  <c r="DJ68" i="36"/>
  <c r="DJ69" i="36"/>
  <c r="DJ70" i="36"/>
  <c r="DJ71" i="36"/>
  <c r="DJ72" i="36"/>
  <c r="DJ73" i="36"/>
  <c r="DJ74" i="36"/>
  <c r="DJ75" i="36"/>
  <c r="DJ76" i="36"/>
  <c r="DJ77" i="36"/>
  <c r="DJ78" i="36"/>
  <c r="DJ79" i="36"/>
  <c r="DJ80" i="36"/>
  <c r="DJ81" i="36"/>
  <c r="DJ82" i="36"/>
  <c r="DJ83" i="36"/>
  <c r="DJ84" i="36"/>
  <c r="DJ85" i="36"/>
  <c r="DJ86" i="36"/>
  <c r="DJ87" i="36"/>
  <c r="DJ88" i="36"/>
  <c r="DJ89" i="36"/>
  <c r="DJ90" i="36"/>
  <c r="DJ91" i="36"/>
  <c r="DJ92" i="36"/>
  <c r="DJ93" i="36"/>
  <c r="DJ94" i="36"/>
  <c r="DJ95" i="36"/>
  <c r="DJ96" i="36"/>
  <c r="DJ97" i="36"/>
  <c r="DJ98" i="36"/>
  <c r="DJ99" i="36"/>
  <c r="DJ100" i="36"/>
  <c r="DJ101" i="36"/>
  <c r="DJ102" i="36"/>
  <c r="DJ103" i="36"/>
  <c r="DJ104" i="36"/>
  <c r="DJ105" i="36"/>
  <c r="DJ106" i="36"/>
  <c r="DJ107" i="36"/>
  <c r="DJ108" i="36"/>
  <c r="DJ109" i="36"/>
  <c r="DJ110" i="36"/>
  <c r="DJ111" i="36"/>
  <c r="DJ112" i="36"/>
  <c r="DJ113" i="36"/>
  <c r="DJ114" i="36"/>
  <c r="DJ115" i="36"/>
  <c r="DJ116" i="36"/>
  <c r="DJ117" i="36"/>
  <c r="DJ118" i="36"/>
  <c r="DJ119" i="36"/>
  <c r="DJ120" i="36"/>
  <c r="DJ121" i="36"/>
  <c r="DJ122" i="36"/>
  <c r="DJ123" i="36"/>
  <c r="DJ124" i="36"/>
  <c r="DJ125" i="36"/>
  <c r="DJ126" i="36"/>
  <c r="DJ127" i="36"/>
  <c r="DJ128" i="36"/>
  <c r="DJ129" i="36"/>
  <c r="DJ130" i="36"/>
  <c r="DJ131" i="36"/>
  <c r="DJ132" i="36"/>
  <c r="DJ133" i="36"/>
  <c r="DJ134" i="36"/>
  <c r="DJ135" i="36"/>
  <c r="DJ136" i="36"/>
  <c r="DJ137" i="36"/>
  <c r="DJ138" i="36"/>
  <c r="DJ139" i="36"/>
  <c r="DJ140" i="36"/>
  <c r="DJ141" i="36"/>
  <c r="DJ142" i="36"/>
  <c r="DJ143" i="36"/>
  <c r="DJ144" i="36"/>
  <c r="DJ145" i="36"/>
  <c r="DJ146" i="36"/>
  <c r="DJ147" i="36"/>
  <c r="DJ148" i="36"/>
  <c r="DJ149" i="36"/>
  <c r="DJ150" i="36"/>
  <c r="DJ151" i="36"/>
  <c r="DJ152" i="36"/>
  <c r="DJ153" i="36"/>
  <c r="DJ154" i="36"/>
  <c r="DJ155" i="36"/>
  <c r="DJ156" i="36"/>
  <c r="DJ157" i="36"/>
  <c r="DJ158" i="36"/>
  <c r="DJ159" i="36"/>
  <c r="DJ160" i="36"/>
  <c r="DJ161" i="36"/>
  <c r="DJ162" i="36"/>
  <c r="DJ163" i="36"/>
  <c r="DJ164" i="36"/>
  <c r="DJ165" i="36"/>
  <c r="DJ166" i="36"/>
  <c r="DJ167" i="36"/>
  <c r="DJ168" i="36"/>
  <c r="DJ169" i="36"/>
  <c r="DJ170" i="36"/>
  <c r="DJ171" i="36"/>
  <c r="DJ172" i="36"/>
  <c r="DJ173" i="36"/>
  <c r="DJ174" i="36"/>
  <c r="DJ175" i="36"/>
  <c r="DJ176" i="36"/>
  <c r="DJ177" i="36"/>
  <c r="DJ178" i="36"/>
  <c r="DJ179" i="36"/>
  <c r="DJ180" i="36"/>
  <c r="DJ181" i="36"/>
  <c r="DJ182" i="36"/>
  <c r="DJ183" i="36"/>
  <c r="DJ184" i="36"/>
  <c r="DJ185" i="36"/>
  <c r="DJ186" i="36"/>
  <c r="DJ187" i="36"/>
  <c r="DJ188" i="36"/>
  <c r="DJ189" i="36"/>
  <c r="DJ190" i="36"/>
  <c r="DJ191" i="36"/>
  <c r="DJ192" i="36"/>
  <c r="DJ193" i="36"/>
  <c r="DJ194" i="36"/>
  <c r="DJ195" i="36"/>
  <c r="DJ196" i="36"/>
  <c r="DJ197" i="36"/>
  <c r="DJ198" i="36"/>
  <c r="DJ199" i="36"/>
  <c r="DJ200" i="36"/>
  <c r="DJ201" i="36"/>
  <c r="DJ202" i="36"/>
  <c r="DJ203" i="36"/>
  <c r="DJ204" i="36"/>
  <c r="DJ205" i="36"/>
  <c r="DJ206" i="36"/>
  <c r="DJ207" i="36"/>
  <c r="DJ208" i="36"/>
  <c r="DJ209" i="36"/>
  <c r="DJ210" i="36"/>
  <c r="DJ211" i="36"/>
  <c r="DJ212" i="36"/>
  <c r="DJ213" i="36"/>
  <c r="DJ214" i="36"/>
  <c r="DJ215" i="36"/>
  <c r="DJ216" i="36"/>
  <c r="DJ217" i="36"/>
  <c r="DJ218" i="36"/>
  <c r="DJ219" i="36"/>
  <c r="DJ220" i="36"/>
  <c r="DJ221" i="36"/>
  <c r="DJ222" i="36"/>
  <c r="DJ223" i="36"/>
  <c r="DJ224" i="36"/>
  <c r="DJ225" i="36"/>
  <c r="DJ226" i="36"/>
  <c r="DJ227" i="36"/>
  <c r="DJ228" i="36"/>
  <c r="DJ229" i="36"/>
  <c r="DJ230" i="36"/>
  <c r="DJ231" i="36"/>
  <c r="DJ232" i="36"/>
  <c r="DJ233" i="36"/>
  <c r="DJ234" i="36"/>
  <c r="DJ235" i="36"/>
  <c r="DJ236" i="36"/>
  <c r="DJ237" i="36"/>
  <c r="DJ238" i="36"/>
  <c r="DJ239" i="36"/>
  <c r="DJ240" i="36"/>
  <c r="DJ241" i="36"/>
  <c r="DJ242" i="36"/>
  <c r="DJ243" i="36"/>
  <c r="DJ244" i="36"/>
  <c r="DJ245" i="36"/>
  <c r="DJ246" i="36"/>
  <c r="DJ247" i="36"/>
  <c r="DJ248" i="36"/>
  <c r="DJ249" i="36"/>
  <c r="DJ250" i="36"/>
  <c r="DJ251" i="36"/>
  <c r="DJ252" i="36"/>
  <c r="DJ253" i="36"/>
  <c r="DJ254" i="36"/>
  <c r="DJ255" i="36"/>
  <c r="DJ256" i="36"/>
  <c r="DJ257" i="36"/>
  <c r="DJ258" i="36"/>
  <c r="DJ259" i="36"/>
  <c r="DJ260" i="36"/>
  <c r="DJ261" i="36"/>
  <c r="DJ262" i="36"/>
  <c r="DJ263" i="36"/>
  <c r="DJ264" i="36"/>
  <c r="DJ265" i="36"/>
  <c r="DJ266" i="36"/>
  <c r="DJ267" i="36"/>
  <c r="DJ268" i="36"/>
  <c r="DJ269" i="36"/>
  <c r="DJ270" i="36"/>
  <c r="DJ271" i="36"/>
  <c r="DJ272" i="36"/>
  <c r="DJ273" i="36"/>
  <c r="DJ274" i="36"/>
  <c r="DJ275" i="36"/>
  <c r="DJ276" i="36"/>
  <c r="DJ278" i="36"/>
  <c r="DJ279" i="36"/>
  <c r="DJ280" i="36"/>
  <c r="DJ281" i="36"/>
  <c r="DJ282" i="36"/>
  <c r="DJ283" i="36"/>
  <c r="DJ284" i="36"/>
  <c r="DJ285" i="36"/>
  <c r="DJ286" i="36"/>
  <c r="DJ287" i="36"/>
  <c r="DJ288" i="36"/>
  <c r="DJ289" i="36"/>
  <c r="DJ290" i="36"/>
  <c r="DJ291" i="36"/>
  <c r="DJ292" i="36"/>
  <c r="DJ293" i="36"/>
  <c r="DJ294" i="36"/>
  <c r="DJ295" i="36"/>
  <c r="DJ296" i="36"/>
  <c r="DJ297" i="36"/>
  <c r="DJ298" i="36"/>
  <c r="DJ299" i="36"/>
  <c r="DJ300" i="36"/>
  <c r="DJ301" i="36"/>
  <c r="DJ302" i="36"/>
  <c r="DJ303" i="36"/>
  <c r="DJ304" i="36"/>
  <c r="DJ305" i="36"/>
  <c r="DJ306" i="36"/>
  <c r="DJ307" i="36"/>
  <c r="DJ308" i="36"/>
  <c r="DJ309" i="36"/>
  <c r="DJ310" i="36"/>
  <c r="DJ311" i="36"/>
  <c r="DJ312" i="36"/>
  <c r="DJ313" i="36"/>
  <c r="DJ314" i="36"/>
  <c r="DJ315" i="36"/>
  <c r="DJ316" i="36"/>
  <c r="DJ317" i="36"/>
  <c r="DJ318" i="36"/>
  <c r="DJ319" i="36"/>
  <c r="DJ320" i="36"/>
  <c r="DJ321" i="36"/>
  <c r="DJ322" i="36"/>
  <c r="DJ323" i="36"/>
  <c r="DJ324" i="36"/>
  <c r="DJ325" i="36"/>
  <c r="DJ326" i="36"/>
  <c r="DJ327" i="36"/>
  <c r="DJ328" i="36"/>
  <c r="DJ329" i="36"/>
  <c r="DJ330" i="36"/>
  <c r="DJ331" i="36"/>
  <c r="DJ332" i="36"/>
  <c r="DJ333" i="36"/>
  <c r="DJ334" i="36"/>
  <c r="DJ335" i="36"/>
  <c r="DJ336" i="36"/>
  <c r="DJ337" i="36"/>
  <c r="DJ338" i="36"/>
  <c r="DJ339" i="36"/>
  <c r="DJ340" i="36"/>
  <c r="DJ341" i="36"/>
  <c r="DJ342" i="36"/>
  <c r="DJ343" i="36"/>
  <c r="DJ344" i="36"/>
  <c r="DJ345" i="36"/>
  <c r="DJ346" i="36"/>
  <c r="DJ3" i="36"/>
  <c r="DI4" i="36"/>
  <c r="DI5" i="36"/>
  <c r="DI6" i="36"/>
  <c r="DI7" i="36"/>
  <c r="DI8" i="36"/>
  <c r="DI9" i="36"/>
  <c r="DI10" i="36"/>
  <c r="DI11" i="36"/>
  <c r="DI12" i="36"/>
  <c r="DI13" i="36"/>
  <c r="DI14" i="36"/>
  <c r="DI15" i="36"/>
  <c r="DI16" i="36"/>
  <c r="DI17" i="36"/>
  <c r="DI18" i="36"/>
  <c r="DI19" i="36"/>
  <c r="DI20" i="36"/>
  <c r="DI21" i="36"/>
  <c r="DI22" i="36"/>
  <c r="DI23" i="36"/>
  <c r="DI24" i="36"/>
  <c r="DI25" i="36"/>
  <c r="DI26" i="36"/>
  <c r="DI27" i="36"/>
  <c r="DI28" i="36"/>
  <c r="DI29" i="36"/>
  <c r="DI30" i="36"/>
  <c r="DI31" i="36"/>
  <c r="DI32" i="36"/>
  <c r="DI33" i="36"/>
  <c r="DI34" i="36"/>
  <c r="DI35" i="36"/>
  <c r="DI36" i="36"/>
  <c r="DI37" i="36"/>
  <c r="DI38" i="36"/>
  <c r="DI39" i="36"/>
  <c r="DI40" i="36"/>
  <c r="DI41" i="36"/>
  <c r="DI42" i="36"/>
  <c r="DI43" i="36"/>
  <c r="DI44" i="36"/>
  <c r="DI45" i="36"/>
  <c r="DI46" i="36"/>
  <c r="DI47" i="36"/>
  <c r="DI48" i="36"/>
  <c r="DI49" i="36"/>
  <c r="DI50" i="36"/>
  <c r="DI51" i="36"/>
  <c r="DI52" i="36"/>
  <c r="DI53" i="36"/>
  <c r="DI54" i="36"/>
  <c r="DI55" i="36"/>
  <c r="DI56" i="36"/>
  <c r="DI57" i="36"/>
  <c r="DI58" i="36"/>
  <c r="DI59" i="36"/>
  <c r="DI60" i="36"/>
  <c r="DI61" i="36"/>
  <c r="DI62" i="36"/>
  <c r="DI63" i="36"/>
  <c r="DI64" i="36"/>
  <c r="DI65" i="36"/>
  <c r="DI66" i="36"/>
  <c r="DI67" i="36"/>
  <c r="DI68" i="36"/>
  <c r="DI69" i="36"/>
  <c r="DI70" i="36"/>
  <c r="DI71" i="36"/>
  <c r="DI72" i="36"/>
  <c r="DI73" i="36"/>
  <c r="DI74" i="36"/>
  <c r="DI75" i="36"/>
  <c r="DI76" i="36"/>
  <c r="DI77" i="36"/>
  <c r="DI78" i="36"/>
  <c r="DI79" i="36"/>
  <c r="DI80" i="36"/>
  <c r="DI81" i="36"/>
  <c r="DI82" i="36"/>
  <c r="DI83" i="36"/>
  <c r="DI84" i="36"/>
  <c r="DI85" i="36"/>
  <c r="DI86" i="36"/>
  <c r="DI87" i="36"/>
  <c r="DI88" i="36"/>
  <c r="DI89" i="36"/>
  <c r="DI90" i="36"/>
  <c r="DI91" i="36"/>
  <c r="DI92" i="36"/>
  <c r="DI93" i="36"/>
  <c r="DI94" i="36"/>
  <c r="DI95" i="36"/>
  <c r="DI96" i="36"/>
  <c r="DI97" i="36"/>
  <c r="DI98" i="36"/>
  <c r="DI99" i="36"/>
  <c r="DI100" i="36"/>
  <c r="DI101" i="36"/>
  <c r="DI102" i="36"/>
  <c r="DI103" i="36"/>
  <c r="DI104" i="36"/>
  <c r="DI105" i="36"/>
  <c r="DI106" i="36"/>
  <c r="DI107" i="36"/>
  <c r="DI108" i="36"/>
  <c r="DI109" i="36"/>
  <c r="DI110" i="36"/>
  <c r="DI111" i="36"/>
  <c r="DI112" i="36"/>
  <c r="DI113" i="36"/>
  <c r="DI114" i="36"/>
  <c r="DI115" i="36"/>
  <c r="DI116" i="36"/>
  <c r="DI117" i="36"/>
  <c r="DI118" i="36"/>
  <c r="DI119" i="36"/>
  <c r="DI120" i="36"/>
  <c r="DI121" i="36"/>
  <c r="DI122" i="36"/>
  <c r="DI123" i="36"/>
  <c r="DI124" i="36"/>
  <c r="DI125" i="36"/>
  <c r="DI126" i="36"/>
  <c r="DI127" i="36"/>
  <c r="DI128" i="36"/>
  <c r="DI129" i="36"/>
  <c r="DI130" i="36"/>
  <c r="DI131" i="36"/>
  <c r="DI132" i="36"/>
  <c r="DI133" i="36"/>
  <c r="DI134" i="36"/>
  <c r="DI135" i="36"/>
  <c r="DI136" i="36"/>
  <c r="DI137" i="36"/>
  <c r="DI138" i="36"/>
  <c r="DI139" i="36"/>
  <c r="DI140" i="36"/>
  <c r="DI141" i="36"/>
  <c r="DI142" i="36"/>
  <c r="DI143" i="36"/>
  <c r="DI144" i="36"/>
  <c r="DI145" i="36"/>
  <c r="DI146" i="36"/>
  <c r="DI147" i="36"/>
  <c r="DI148" i="36"/>
  <c r="DI149" i="36"/>
  <c r="DI150" i="36"/>
  <c r="DI151" i="36"/>
  <c r="DI152" i="36"/>
  <c r="DI153" i="36"/>
  <c r="DI154" i="36"/>
  <c r="DI155" i="36"/>
  <c r="DI156" i="36"/>
  <c r="DI157" i="36"/>
  <c r="DI158" i="36"/>
  <c r="DI159" i="36"/>
  <c r="DI160" i="36"/>
  <c r="DI161" i="36"/>
  <c r="DI162" i="36"/>
  <c r="DI163" i="36"/>
  <c r="DI164" i="36"/>
  <c r="DI165" i="36"/>
  <c r="DI166" i="36"/>
  <c r="DI167" i="36"/>
  <c r="DI168" i="36"/>
  <c r="DI169" i="36"/>
  <c r="DI170" i="36"/>
  <c r="DI171" i="36"/>
  <c r="DI172" i="36"/>
  <c r="DI173" i="36"/>
  <c r="DI174" i="36"/>
  <c r="DI175" i="36"/>
  <c r="DI176" i="36"/>
  <c r="DI177" i="36"/>
  <c r="DI178" i="36"/>
  <c r="DI179" i="36"/>
  <c r="DI180" i="36"/>
  <c r="DI181" i="36"/>
  <c r="DI182" i="36"/>
  <c r="DI183" i="36"/>
  <c r="DI184" i="36"/>
  <c r="DI185" i="36"/>
  <c r="DI186" i="36"/>
  <c r="DI187" i="36"/>
  <c r="DI188" i="36"/>
  <c r="DI189" i="36"/>
  <c r="DI190" i="36"/>
  <c r="DI191" i="36"/>
  <c r="DI192" i="36"/>
  <c r="DI193" i="36"/>
  <c r="DI194" i="36"/>
  <c r="DI195" i="36"/>
  <c r="DI196" i="36"/>
  <c r="DI197" i="36"/>
  <c r="DI198" i="36"/>
  <c r="DI199" i="36"/>
  <c r="DI200" i="36"/>
  <c r="DI201" i="36"/>
  <c r="DI202" i="36"/>
  <c r="DI203" i="36"/>
  <c r="DI204" i="36"/>
  <c r="DI205" i="36"/>
  <c r="DI206" i="36"/>
  <c r="DI207" i="36"/>
  <c r="DI208" i="36"/>
  <c r="DI209" i="36"/>
  <c r="DI210" i="36"/>
  <c r="DI211" i="36"/>
  <c r="DI212" i="36"/>
  <c r="DI213" i="36"/>
  <c r="DI214" i="36"/>
  <c r="DI215" i="36"/>
  <c r="DI216" i="36"/>
  <c r="DI217" i="36"/>
  <c r="DI218" i="36"/>
  <c r="DI219" i="36"/>
  <c r="DI220" i="36"/>
  <c r="DI221" i="36"/>
  <c r="DI222" i="36"/>
  <c r="DI223" i="36"/>
  <c r="DI224" i="36"/>
  <c r="DI225" i="36"/>
  <c r="DI226" i="36"/>
  <c r="DI227" i="36"/>
  <c r="DI228" i="36"/>
  <c r="DI229" i="36"/>
  <c r="DI230" i="36"/>
  <c r="DI231" i="36"/>
  <c r="DI232" i="36"/>
  <c r="DI233" i="36"/>
  <c r="DI234" i="36"/>
  <c r="DI235" i="36"/>
  <c r="DI236" i="36"/>
  <c r="DI237" i="36"/>
  <c r="DI238" i="36"/>
  <c r="DI239" i="36"/>
  <c r="DI240" i="36"/>
  <c r="DI241" i="36"/>
  <c r="DI242" i="36"/>
  <c r="DI243" i="36"/>
  <c r="DI244" i="36"/>
  <c r="DI245" i="36"/>
  <c r="DI246" i="36"/>
  <c r="DI247" i="36"/>
  <c r="DI248" i="36"/>
  <c r="DI249" i="36"/>
  <c r="DI250" i="36"/>
  <c r="DI251" i="36"/>
  <c r="DI252" i="36"/>
  <c r="DI253" i="36"/>
  <c r="DI254" i="36"/>
  <c r="DI255" i="36"/>
  <c r="DI256" i="36"/>
  <c r="DI257" i="36"/>
  <c r="DI258" i="36"/>
  <c r="DI259" i="36"/>
  <c r="DI260" i="36"/>
  <c r="DI261" i="36"/>
  <c r="DI262" i="36"/>
  <c r="DI263" i="36"/>
  <c r="DI264" i="36"/>
  <c r="DI265" i="36"/>
  <c r="DI266" i="36"/>
  <c r="DI267" i="36"/>
  <c r="DI268" i="36"/>
  <c r="DI269" i="36"/>
  <c r="DI270" i="36"/>
  <c r="DI271" i="36"/>
  <c r="DI272" i="36"/>
  <c r="DI273" i="36"/>
  <c r="DI274" i="36"/>
  <c r="DI275" i="36"/>
  <c r="DI276" i="36"/>
  <c r="DI278" i="36"/>
  <c r="DI279" i="36"/>
  <c r="DI280" i="36"/>
  <c r="DI281" i="36"/>
  <c r="DI282" i="36"/>
  <c r="DI283" i="36"/>
  <c r="DI284" i="36"/>
  <c r="DI285" i="36"/>
  <c r="DI286" i="36"/>
  <c r="DI287" i="36"/>
  <c r="DI288" i="36"/>
  <c r="DI289" i="36"/>
  <c r="DI290" i="36"/>
  <c r="DI291" i="36"/>
  <c r="DI292" i="36"/>
  <c r="DI293" i="36"/>
  <c r="DI294" i="36"/>
  <c r="DI295" i="36"/>
  <c r="DI296" i="36"/>
  <c r="DI297" i="36"/>
  <c r="DI298" i="36"/>
  <c r="DI299" i="36"/>
  <c r="DI300" i="36"/>
  <c r="DI301" i="36"/>
  <c r="DI302" i="36"/>
  <c r="DI303" i="36"/>
  <c r="DI304" i="36"/>
  <c r="DI305" i="36"/>
  <c r="DI306" i="36"/>
  <c r="DI307" i="36"/>
  <c r="DI308" i="36"/>
  <c r="DI309" i="36"/>
  <c r="DI310" i="36"/>
  <c r="DI311" i="36"/>
  <c r="DI312" i="36"/>
  <c r="DI313" i="36"/>
  <c r="DI314" i="36"/>
  <c r="DI315" i="36"/>
  <c r="DI316" i="36"/>
  <c r="DI317" i="36"/>
  <c r="DI318" i="36"/>
  <c r="DI319" i="36"/>
  <c r="DI320" i="36"/>
  <c r="DI321" i="36"/>
  <c r="DI322" i="36"/>
  <c r="DI323" i="36"/>
  <c r="DI324" i="36"/>
  <c r="DI325" i="36"/>
  <c r="DI326" i="36"/>
  <c r="DI327" i="36"/>
  <c r="DI328" i="36"/>
  <c r="DI329" i="36"/>
  <c r="DI330" i="36"/>
  <c r="DI331" i="36"/>
  <c r="DI332" i="36"/>
  <c r="DI333" i="36"/>
  <c r="DI334" i="36"/>
  <c r="DI335" i="36"/>
  <c r="DI336" i="36"/>
  <c r="DI337" i="36"/>
  <c r="DI338" i="36"/>
  <c r="DI339" i="36"/>
  <c r="DI340" i="36"/>
  <c r="DI341" i="36"/>
  <c r="DI342" i="36"/>
  <c r="DI343" i="36"/>
  <c r="DI344" i="36"/>
  <c r="DI345" i="36"/>
  <c r="DI346" i="36"/>
  <c r="DI3" i="36"/>
  <c r="DH346" i="36"/>
  <c r="DH345" i="36"/>
  <c r="DH344" i="36"/>
  <c r="DH343" i="36"/>
  <c r="DH342" i="36"/>
  <c r="DH341" i="36"/>
  <c r="DH340" i="36"/>
  <c r="DH339" i="36"/>
  <c r="DH338" i="36"/>
  <c r="DH337" i="36"/>
  <c r="DH336" i="36"/>
  <c r="DH335" i="36"/>
  <c r="DH334" i="36"/>
  <c r="DH333" i="36"/>
  <c r="DH332" i="36"/>
  <c r="DH331" i="36"/>
  <c r="DH330" i="36"/>
  <c r="DH329" i="36"/>
  <c r="DH328" i="36"/>
  <c r="DH327" i="36"/>
  <c r="DH326" i="36"/>
  <c r="DH325" i="36"/>
  <c r="DH324" i="36"/>
  <c r="DH323" i="36"/>
  <c r="DH322" i="36"/>
  <c r="DH321" i="36"/>
  <c r="DH320" i="36"/>
  <c r="DH319" i="36"/>
  <c r="DH318" i="36"/>
  <c r="DH317" i="36"/>
  <c r="DH316" i="36"/>
  <c r="DH315" i="36"/>
  <c r="DH314" i="36"/>
  <c r="DH313" i="36"/>
  <c r="DH312" i="36"/>
  <c r="DH311" i="36"/>
  <c r="DH310" i="36"/>
  <c r="DH309" i="36"/>
  <c r="DH308" i="36"/>
  <c r="DH307" i="36"/>
  <c r="DH306" i="36"/>
  <c r="DH305" i="36"/>
  <c r="DH304" i="36"/>
  <c r="DH303" i="36"/>
  <c r="DH302" i="36"/>
  <c r="DH301" i="36"/>
  <c r="DH300" i="36"/>
  <c r="DH299" i="36"/>
  <c r="DH298" i="36"/>
  <c r="DH297" i="36"/>
  <c r="DH296" i="36"/>
  <c r="DH295" i="36"/>
  <c r="DH294" i="36"/>
  <c r="DH293" i="36"/>
  <c r="DH292" i="36"/>
  <c r="DH291" i="36"/>
  <c r="DH290" i="36"/>
  <c r="DH289" i="36"/>
  <c r="DH288" i="36"/>
  <c r="DH287" i="36"/>
  <c r="DH286" i="36"/>
  <c r="DH285" i="36"/>
  <c r="DH284" i="36"/>
  <c r="DH283" i="36"/>
  <c r="DH282" i="36"/>
  <c r="DH281" i="36"/>
  <c r="DH280" i="36"/>
  <c r="DH279" i="36"/>
  <c r="DH278" i="36"/>
  <c r="DH276" i="36"/>
  <c r="DH275" i="36"/>
  <c r="DH274" i="36"/>
  <c r="DH273" i="36"/>
  <c r="DH272" i="36"/>
  <c r="DH271" i="36"/>
  <c r="DH270" i="36"/>
  <c r="DH269" i="36"/>
  <c r="DH268" i="36"/>
  <c r="DH267" i="36"/>
  <c r="DH266" i="36"/>
  <c r="DH265" i="36"/>
  <c r="DH264" i="36"/>
  <c r="DH263" i="36"/>
  <c r="DH262" i="36"/>
  <c r="DH261" i="36"/>
  <c r="DH260" i="36"/>
  <c r="DH259" i="36"/>
  <c r="DH258" i="36"/>
  <c r="DH257" i="36"/>
  <c r="DH256" i="36"/>
  <c r="DH255" i="36"/>
  <c r="DH254" i="36"/>
  <c r="DH253" i="36"/>
  <c r="DH252" i="36"/>
  <c r="DH251" i="36"/>
  <c r="DH250" i="36"/>
  <c r="DH249" i="36"/>
  <c r="DH248" i="36"/>
  <c r="DH247" i="36"/>
  <c r="DH246" i="36"/>
  <c r="DH245" i="36"/>
  <c r="DH244" i="36"/>
  <c r="DH243" i="36"/>
  <c r="DH242" i="36"/>
  <c r="DH241" i="36"/>
  <c r="DH240" i="36"/>
  <c r="DH239" i="36"/>
  <c r="DH238" i="36"/>
  <c r="DH237" i="36"/>
  <c r="DH236" i="36"/>
  <c r="DH235" i="36"/>
  <c r="DH234" i="36"/>
  <c r="DH233" i="36"/>
  <c r="DH232" i="36"/>
  <c r="DH231" i="36"/>
  <c r="DH230" i="36"/>
  <c r="DH229" i="36"/>
  <c r="DH228" i="36"/>
  <c r="DH227" i="36"/>
  <c r="DH226" i="36"/>
  <c r="DH225" i="36"/>
  <c r="DH224" i="36"/>
  <c r="DH223" i="36"/>
  <c r="DH222" i="36"/>
  <c r="DH221" i="36"/>
  <c r="DH220" i="36"/>
  <c r="DH219" i="36"/>
  <c r="DH218" i="36"/>
  <c r="DH217" i="36"/>
  <c r="DH216" i="36"/>
  <c r="DH215" i="36"/>
  <c r="DH214" i="36"/>
  <c r="DH213" i="36"/>
  <c r="DH212" i="36"/>
  <c r="DH211" i="36"/>
  <c r="DH210" i="36"/>
  <c r="DH209" i="36"/>
  <c r="DH208" i="36"/>
  <c r="DH207" i="36"/>
  <c r="DH206" i="36"/>
  <c r="DH205" i="36"/>
  <c r="DH204" i="36"/>
  <c r="DH203" i="36"/>
  <c r="DH202" i="36"/>
  <c r="DH201" i="36"/>
  <c r="DH200" i="36"/>
  <c r="DH199" i="36"/>
  <c r="DH198" i="36"/>
  <c r="DH197" i="36"/>
  <c r="DH196" i="36"/>
  <c r="DH195" i="36"/>
  <c r="DH194" i="36"/>
  <c r="DH193" i="36"/>
  <c r="DH192" i="36"/>
  <c r="DH191" i="36"/>
  <c r="DH190" i="36"/>
  <c r="DH189" i="36"/>
  <c r="DH188" i="36"/>
  <c r="DH187" i="36"/>
  <c r="DH186" i="36"/>
  <c r="DH185" i="36"/>
  <c r="DH184" i="36"/>
  <c r="DH183" i="36"/>
  <c r="DH182" i="36"/>
  <c r="DH181" i="36"/>
  <c r="DH180" i="36"/>
  <c r="DH179" i="36"/>
  <c r="DH178" i="36"/>
  <c r="DH177" i="36"/>
  <c r="DH176" i="36"/>
  <c r="DH175" i="36"/>
  <c r="DH174" i="36"/>
  <c r="DH173" i="36"/>
  <c r="DH172" i="36"/>
  <c r="DH171" i="36"/>
  <c r="DH170" i="36"/>
  <c r="DH169" i="36"/>
  <c r="DH168" i="36"/>
  <c r="DH167" i="36"/>
  <c r="DH166" i="36"/>
  <c r="DH165" i="36"/>
  <c r="DH164" i="36"/>
  <c r="DH163" i="36"/>
  <c r="DH162" i="36"/>
  <c r="DH161" i="36"/>
  <c r="DH160" i="36"/>
  <c r="DH159" i="36"/>
  <c r="DH158" i="36"/>
  <c r="DH157" i="36"/>
  <c r="DH156" i="36"/>
  <c r="DH155" i="36"/>
  <c r="DH154" i="36"/>
  <c r="DH153" i="36"/>
  <c r="DH152" i="36"/>
  <c r="DH151" i="36"/>
  <c r="DH150" i="36"/>
  <c r="DH149" i="36"/>
  <c r="DH148" i="36"/>
  <c r="DH147" i="36"/>
  <c r="DH146" i="36"/>
  <c r="DH145" i="36"/>
  <c r="DH144" i="36"/>
  <c r="DH143" i="36"/>
  <c r="DH142" i="36"/>
  <c r="DH141" i="36"/>
  <c r="DH140" i="36"/>
  <c r="DH139" i="36"/>
  <c r="DH138" i="36"/>
  <c r="DH137" i="36"/>
  <c r="DH136" i="36"/>
  <c r="DH135" i="36"/>
  <c r="DH134" i="36"/>
  <c r="DH133" i="36"/>
  <c r="DH132" i="36"/>
  <c r="DH131" i="36"/>
  <c r="DH130" i="36"/>
  <c r="DH129" i="36"/>
  <c r="DH128" i="36"/>
  <c r="DH127" i="36"/>
  <c r="DH126" i="36"/>
  <c r="DH125" i="36"/>
  <c r="DH124" i="36"/>
  <c r="DH123" i="36"/>
  <c r="DH122" i="36"/>
  <c r="DH121" i="36"/>
  <c r="DH120" i="36"/>
  <c r="DH119" i="36"/>
  <c r="DH118" i="36"/>
  <c r="DH117" i="36"/>
  <c r="DH116" i="36"/>
  <c r="DH115" i="36"/>
  <c r="DH114" i="36"/>
  <c r="DH113" i="36"/>
  <c r="DH112" i="36"/>
  <c r="DH111" i="36"/>
  <c r="DH110" i="36"/>
  <c r="DH109" i="36"/>
  <c r="DH108" i="36"/>
  <c r="DH107" i="36"/>
  <c r="DH106" i="36"/>
  <c r="DH105" i="36"/>
  <c r="DH104" i="36"/>
  <c r="DH103" i="36"/>
  <c r="DH102" i="36"/>
  <c r="DH101" i="36"/>
  <c r="DH100" i="36"/>
  <c r="DH99" i="36"/>
  <c r="DH98" i="36"/>
  <c r="DH97" i="36"/>
  <c r="DH96" i="36"/>
  <c r="DH95" i="36"/>
  <c r="DH94" i="36"/>
  <c r="DH93" i="36"/>
  <c r="DH92" i="36"/>
  <c r="DH91" i="36"/>
  <c r="DH90" i="36"/>
  <c r="DH89" i="36"/>
  <c r="DH88" i="36"/>
  <c r="DH87" i="36"/>
  <c r="DH86" i="36"/>
  <c r="DH85" i="36"/>
  <c r="DH84" i="36"/>
  <c r="DH83" i="36"/>
  <c r="DH82" i="36"/>
  <c r="DH81" i="36"/>
  <c r="DH80" i="36"/>
  <c r="DH79" i="36"/>
  <c r="DH78" i="36"/>
  <c r="DH77" i="36"/>
  <c r="DH76" i="36"/>
  <c r="DH75" i="36"/>
  <c r="DH74" i="36"/>
  <c r="DH73" i="36"/>
  <c r="DH72" i="36"/>
  <c r="DH71" i="36"/>
  <c r="DH70" i="36"/>
  <c r="DH69" i="36"/>
  <c r="DH68" i="36"/>
  <c r="DH67" i="36"/>
  <c r="DH66" i="36"/>
  <c r="DH65" i="36"/>
  <c r="DH64" i="36"/>
  <c r="DH63" i="36"/>
  <c r="DH62" i="36"/>
  <c r="DH61" i="36"/>
  <c r="DH60" i="36"/>
  <c r="DH59" i="36"/>
  <c r="DH58" i="36"/>
  <c r="DH57" i="36"/>
  <c r="DH56" i="36"/>
  <c r="DH55" i="36"/>
  <c r="DH54" i="36"/>
  <c r="DH53" i="36"/>
  <c r="DH52" i="36"/>
  <c r="DH51" i="36"/>
  <c r="DH50" i="36"/>
  <c r="DH49" i="36"/>
  <c r="DH48" i="36"/>
  <c r="DH47" i="36"/>
  <c r="DH46" i="36"/>
  <c r="DH45" i="36"/>
  <c r="DH44" i="36"/>
  <c r="DH43" i="36"/>
  <c r="DH42" i="36"/>
  <c r="DH41" i="36"/>
  <c r="DH40" i="36"/>
  <c r="DH39" i="36"/>
  <c r="DH38" i="36"/>
  <c r="DH37" i="36"/>
  <c r="DH36" i="36"/>
  <c r="DH35" i="36"/>
  <c r="DH34" i="36"/>
  <c r="DH33" i="36"/>
  <c r="DH32" i="36"/>
  <c r="DH31" i="36"/>
  <c r="DH30" i="36"/>
  <c r="DH29" i="36"/>
  <c r="DH28" i="36"/>
  <c r="DH27" i="36"/>
  <c r="DH26" i="36"/>
  <c r="DH25" i="36"/>
  <c r="DH24" i="36"/>
  <c r="DH23" i="36"/>
  <c r="DH22" i="36"/>
  <c r="DH21" i="36"/>
  <c r="DH20" i="36"/>
  <c r="DH19" i="36"/>
  <c r="DH18" i="36"/>
  <c r="DH17" i="36"/>
  <c r="DH16" i="36"/>
  <c r="DH15" i="36"/>
  <c r="DH14" i="36"/>
  <c r="DH13" i="36"/>
  <c r="DH12" i="36"/>
  <c r="DH11" i="36"/>
  <c r="DH10" i="36"/>
  <c r="DH9" i="36"/>
  <c r="DH8" i="36"/>
  <c r="DH7" i="36"/>
  <c r="DH6" i="36"/>
  <c r="DH5" i="36"/>
  <c r="DH4" i="36"/>
  <c r="DH3" i="36"/>
  <c r="DK2" i="36" l="1"/>
  <c r="DJ2" i="36"/>
  <c r="DI2" i="36"/>
  <c r="DL2" i="36"/>
  <c r="DH2" i="36"/>
  <c r="DG4" i="36" l="1"/>
  <c r="DG5" i="36"/>
  <c r="DG6" i="36"/>
  <c r="DG7" i="36"/>
  <c r="DG8" i="36"/>
  <c r="DG9" i="36"/>
  <c r="DG10" i="36"/>
  <c r="DG11" i="36"/>
  <c r="DG12" i="36"/>
  <c r="DG13" i="36"/>
  <c r="DG14" i="36"/>
  <c r="DG15" i="36"/>
  <c r="DG16" i="36"/>
  <c r="DG17" i="36"/>
  <c r="DG18" i="36"/>
  <c r="DG19" i="36"/>
  <c r="DG20" i="36"/>
  <c r="DG21" i="36"/>
  <c r="DG22" i="36"/>
  <c r="DG23" i="36"/>
  <c r="DG24" i="36"/>
  <c r="DG25" i="36"/>
  <c r="DG26" i="36"/>
  <c r="DG27" i="36"/>
  <c r="DG28" i="36"/>
  <c r="DG29" i="36"/>
  <c r="DG30" i="36"/>
  <c r="DG31" i="36"/>
  <c r="DG32" i="36"/>
  <c r="DG33" i="36"/>
  <c r="DG34" i="36"/>
  <c r="DG35" i="36"/>
  <c r="DG36" i="36"/>
  <c r="DG37" i="36"/>
  <c r="DG38" i="36"/>
  <c r="DG39" i="36"/>
  <c r="DG40" i="36"/>
  <c r="DG41" i="36"/>
  <c r="DG42" i="36"/>
  <c r="DG43" i="36"/>
  <c r="DG44" i="36"/>
  <c r="DG45" i="36"/>
  <c r="DG46" i="36"/>
  <c r="DG47" i="36"/>
  <c r="DG48" i="36"/>
  <c r="DG49" i="36"/>
  <c r="DG50" i="36"/>
  <c r="DG51" i="36"/>
  <c r="DG52" i="36"/>
  <c r="DG53" i="36"/>
  <c r="DG54" i="36"/>
  <c r="DG55" i="36"/>
  <c r="DG56" i="36"/>
  <c r="DG57" i="36"/>
  <c r="DG58" i="36"/>
  <c r="DG59" i="36"/>
  <c r="DG60" i="36"/>
  <c r="DG61" i="36"/>
  <c r="DG62" i="36"/>
  <c r="DG63" i="36"/>
  <c r="DG64" i="36"/>
  <c r="DG65" i="36"/>
  <c r="DG66" i="36"/>
  <c r="DG67" i="36"/>
  <c r="DG68" i="36"/>
  <c r="DG69" i="36"/>
  <c r="DG70" i="36"/>
  <c r="DG71" i="36"/>
  <c r="DG72" i="36"/>
  <c r="DG73" i="36"/>
  <c r="DG74" i="36"/>
  <c r="DG75" i="36"/>
  <c r="DG76" i="36"/>
  <c r="DG77" i="36"/>
  <c r="DG78" i="36"/>
  <c r="DG79" i="36"/>
  <c r="DG80" i="36"/>
  <c r="DG81" i="36"/>
  <c r="DG82" i="36"/>
  <c r="DG83" i="36"/>
  <c r="DG84" i="36"/>
  <c r="DG85" i="36"/>
  <c r="DG86" i="36"/>
  <c r="DG87" i="36"/>
  <c r="DG88" i="36"/>
  <c r="DG89" i="36"/>
  <c r="DG90" i="36"/>
  <c r="DG91" i="36"/>
  <c r="DG92" i="36"/>
  <c r="DG93" i="36"/>
  <c r="DG94" i="36"/>
  <c r="DG95" i="36"/>
  <c r="DG96" i="36"/>
  <c r="DG97" i="36"/>
  <c r="DG98" i="36"/>
  <c r="DG99" i="36"/>
  <c r="DG100" i="36"/>
  <c r="DG101" i="36"/>
  <c r="DG102" i="36"/>
  <c r="DG103" i="36"/>
  <c r="DG104" i="36"/>
  <c r="DG105" i="36"/>
  <c r="DG106" i="36"/>
  <c r="DG107" i="36"/>
  <c r="DG108" i="36"/>
  <c r="DG109" i="36"/>
  <c r="DG110" i="36"/>
  <c r="DG111" i="36"/>
  <c r="DG112" i="36"/>
  <c r="DG113" i="36"/>
  <c r="DG114" i="36"/>
  <c r="DG115" i="36"/>
  <c r="DG116" i="36"/>
  <c r="DG117" i="36"/>
  <c r="DG118" i="36"/>
  <c r="DG119" i="36"/>
  <c r="DG120" i="36"/>
  <c r="DG121" i="36"/>
  <c r="DG122" i="36"/>
  <c r="DG123" i="36"/>
  <c r="DG124" i="36"/>
  <c r="DG125" i="36"/>
  <c r="DG126" i="36"/>
  <c r="DG127" i="36"/>
  <c r="DG128" i="36"/>
  <c r="DG129" i="36"/>
  <c r="DG130" i="36"/>
  <c r="DG131" i="36"/>
  <c r="DG132" i="36"/>
  <c r="DG133" i="36"/>
  <c r="DG134" i="36"/>
  <c r="DG135" i="36"/>
  <c r="DG136" i="36"/>
  <c r="DG137" i="36"/>
  <c r="DG138" i="36"/>
  <c r="DG139" i="36"/>
  <c r="DG140" i="36"/>
  <c r="DG141" i="36"/>
  <c r="DG142" i="36"/>
  <c r="DG143" i="36"/>
  <c r="DG144" i="36"/>
  <c r="DG145" i="36"/>
  <c r="DG146" i="36"/>
  <c r="DG147" i="36"/>
  <c r="DG148" i="36"/>
  <c r="DG149" i="36"/>
  <c r="DG150" i="36"/>
  <c r="DG151" i="36"/>
  <c r="DG152" i="36"/>
  <c r="DG153" i="36"/>
  <c r="DG154" i="36"/>
  <c r="DG155" i="36"/>
  <c r="DG156" i="36"/>
  <c r="DG157" i="36"/>
  <c r="DG158" i="36"/>
  <c r="DG159" i="36"/>
  <c r="DG160" i="36"/>
  <c r="DG161" i="36"/>
  <c r="DG162" i="36"/>
  <c r="DG163" i="36"/>
  <c r="DG164" i="36"/>
  <c r="DG165" i="36"/>
  <c r="DG166" i="36"/>
  <c r="DG167" i="36"/>
  <c r="DG168" i="36"/>
  <c r="DG169" i="36"/>
  <c r="DG170" i="36"/>
  <c r="DG171" i="36"/>
  <c r="DG172" i="36"/>
  <c r="DG173" i="36"/>
  <c r="DG174" i="36"/>
  <c r="DG175" i="36"/>
  <c r="DG176" i="36"/>
  <c r="DG177" i="36"/>
  <c r="DG178" i="36"/>
  <c r="DG179" i="36"/>
  <c r="DG180" i="36"/>
  <c r="DG181" i="36"/>
  <c r="DG182" i="36"/>
  <c r="DG183" i="36"/>
  <c r="DG184" i="36"/>
  <c r="DG185" i="36"/>
  <c r="DG186" i="36"/>
  <c r="DG187" i="36"/>
  <c r="DG188" i="36"/>
  <c r="DG189" i="36"/>
  <c r="DG190" i="36"/>
  <c r="DG191" i="36"/>
  <c r="DG192" i="36"/>
  <c r="DG193" i="36"/>
  <c r="DG194" i="36"/>
  <c r="DG195" i="36"/>
  <c r="DG196" i="36"/>
  <c r="DG197" i="36"/>
  <c r="DG198" i="36"/>
  <c r="DG199" i="36"/>
  <c r="DG200" i="36"/>
  <c r="DG201" i="36"/>
  <c r="DG202" i="36"/>
  <c r="DG203" i="36"/>
  <c r="DG204" i="36"/>
  <c r="DG205" i="36"/>
  <c r="DG206" i="36"/>
  <c r="DG207" i="36"/>
  <c r="DG208" i="36"/>
  <c r="DG209" i="36"/>
  <c r="DG210" i="36"/>
  <c r="DG211" i="36"/>
  <c r="DG212" i="36"/>
  <c r="DG213" i="36"/>
  <c r="DG214" i="36"/>
  <c r="DG215" i="36"/>
  <c r="DG216" i="36"/>
  <c r="DG217" i="36"/>
  <c r="DG218" i="36"/>
  <c r="DG219" i="36"/>
  <c r="DG220" i="36"/>
  <c r="DG221" i="36"/>
  <c r="DG222" i="36"/>
  <c r="DG223" i="36"/>
  <c r="DG224" i="36"/>
  <c r="DG225" i="36"/>
  <c r="DG226" i="36"/>
  <c r="DG227" i="36"/>
  <c r="DG228" i="36"/>
  <c r="DG229" i="36"/>
  <c r="DG230" i="36"/>
  <c r="DG231" i="36"/>
  <c r="DG232" i="36"/>
  <c r="DG233" i="36"/>
  <c r="DG234" i="36"/>
  <c r="DG235" i="36"/>
  <c r="DG236" i="36"/>
  <c r="DG237" i="36"/>
  <c r="DG238" i="36"/>
  <c r="DG239" i="36"/>
  <c r="DG240" i="36"/>
  <c r="DG241" i="36"/>
  <c r="DG242" i="36"/>
  <c r="DG243" i="36"/>
  <c r="DG244" i="36"/>
  <c r="DG245" i="36"/>
  <c r="DG246" i="36"/>
  <c r="DG247" i="36"/>
  <c r="DG248" i="36"/>
  <c r="DG249" i="36"/>
  <c r="DG250" i="36"/>
  <c r="DG251" i="36"/>
  <c r="DG252" i="36"/>
  <c r="DG253" i="36"/>
  <c r="DG254" i="36"/>
  <c r="DG255" i="36"/>
  <c r="DG256" i="36"/>
  <c r="DG257" i="36"/>
  <c r="DG258" i="36"/>
  <c r="DG259" i="36"/>
  <c r="DG260" i="36"/>
  <c r="DG261" i="36"/>
  <c r="DG262" i="36"/>
  <c r="DG263" i="36"/>
  <c r="DG264" i="36"/>
  <c r="DG265" i="36"/>
  <c r="DG266" i="36"/>
  <c r="DG267" i="36"/>
  <c r="DG268" i="36"/>
  <c r="DG269" i="36"/>
  <c r="DG270" i="36"/>
  <c r="DG271" i="36"/>
  <c r="DG272" i="36"/>
  <c r="DG273" i="36"/>
  <c r="DG274" i="36"/>
  <c r="DG275" i="36"/>
  <c r="DG276" i="36"/>
  <c r="DG278" i="36"/>
  <c r="DG279" i="36"/>
  <c r="DG280" i="36"/>
  <c r="DG281" i="36"/>
  <c r="DG282" i="36"/>
  <c r="DG283" i="36"/>
  <c r="DG284" i="36"/>
  <c r="DG285" i="36"/>
  <c r="DG286" i="36"/>
  <c r="DG287" i="36"/>
  <c r="DG288" i="36"/>
  <c r="DG289" i="36"/>
  <c r="DG290" i="36"/>
  <c r="DG291" i="36"/>
  <c r="DG292" i="36"/>
  <c r="DG293" i="36"/>
  <c r="DG294" i="36"/>
  <c r="DG295" i="36"/>
  <c r="DG296" i="36"/>
  <c r="DG297" i="36"/>
  <c r="DG298" i="36"/>
  <c r="DG299" i="36"/>
  <c r="DG300" i="36"/>
  <c r="DG301" i="36"/>
  <c r="DG302" i="36"/>
  <c r="DG303" i="36"/>
  <c r="DG304" i="36"/>
  <c r="DG305" i="36"/>
  <c r="DG306" i="36"/>
  <c r="DG307" i="36"/>
  <c r="DG308" i="36"/>
  <c r="DG309" i="36"/>
  <c r="DG310" i="36"/>
  <c r="DG311" i="36"/>
  <c r="DG312" i="36"/>
  <c r="DG313" i="36"/>
  <c r="DG314" i="36"/>
  <c r="DG315" i="36"/>
  <c r="DG316" i="36"/>
  <c r="DG317" i="36"/>
  <c r="DG318" i="36"/>
  <c r="DG319" i="36"/>
  <c r="DG320" i="36"/>
  <c r="DG321" i="36"/>
  <c r="DG322" i="36"/>
  <c r="DG323" i="36"/>
  <c r="DG324" i="36"/>
  <c r="DG325" i="36"/>
  <c r="DG326" i="36"/>
  <c r="DG327" i="36"/>
  <c r="DG328" i="36"/>
  <c r="DG329" i="36"/>
  <c r="DG330" i="36"/>
  <c r="DG331" i="36"/>
  <c r="DG332" i="36"/>
  <c r="DG333" i="36"/>
  <c r="DG334" i="36"/>
  <c r="DG335" i="36"/>
  <c r="DG336" i="36"/>
  <c r="DG337" i="36"/>
  <c r="DG338" i="36"/>
  <c r="DG339" i="36"/>
  <c r="DG340" i="36"/>
  <c r="DG341" i="36"/>
  <c r="DG342" i="36"/>
  <c r="DG343" i="36"/>
  <c r="DG344" i="36"/>
  <c r="DG345" i="36"/>
  <c r="DG346" i="36"/>
  <c r="DG3" i="36"/>
  <c r="DF4" i="36"/>
  <c r="DF5" i="36"/>
  <c r="DF6" i="36"/>
  <c r="DF7" i="36"/>
  <c r="DF8" i="36"/>
  <c r="DF9" i="36"/>
  <c r="DF10" i="36"/>
  <c r="DF11" i="36"/>
  <c r="DF12" i="36"/>
  <c r="DF13" i="36"/>
  <c r="DF14" i="36"/>
  <c r="DF15" i="36"/>
  <c r="DF16" i="36"/>
  <c r="DF17" i="36"/>
  <c r="DF18" i="36"/>
  <c r="DF19" i="36"/>
  <c r="DF20" i="36"/>
  <c r="DF21" i="36"/>
  <c r="DF22" i="36"/>
  <c r="DF23" i="36"/>
  <c r="DF24" i="36"/>
  <c r="DF25" i="36"/>
  <c r="DF26" i="36"/>
  <c r="DF27" i="36"/>
  <c r="DF28" i="36"/>
  <c r="DF29" i="36"/>
  <c r="DF30" i="36"/>
  <c r="DF31" i="36"/>
  <c r="DF32" i="36"/>
  <c r="DF33" i="36"/>
  <c r="DF34" i="36"/>
  <c r="DF35" i="36"/>
  <c r="DF36" i="36"/>
  <c r="DF37" i="36"/>
  <c r="DF38" i="36"/>
  <c r="DF39" i="36"/>
  <c r="DF40" i="36"/>
  <c r="DF41" i="36"/>
  <c r="DF42" i="36"/>
  <c r="DF43" i="36"/>
  <c r="DF44" i="36"/>
  <c r="DF45" i="36"/>
  <c r="DF46" i="36"/>
  <c r="DF47" i="36"/>
  <c r="DF48" i="36"/>
  <c r="DF49" i="36"/>
  <c r="DF50" i="36"/>
  <c r="DF51" i="36"/>
  <c r="DF52" i="36"/>
  <c r="DF53" i="36"/>
  <c r="DF54" i="36"/>
  <c r="DF55" i="36"/>
  <c r="DF56" i="36"/>
  <c r="DF57" i="36"/>
  <c r="DF58" i="36"/>
  <c r="DF59" i="36"/>
  <c r="DF60" i="36"/>
  <c r="DF61" i="36"/>
  <c r="DF62" i="36"/>
  <c r="DF63" i="36"/>
  <c r="DF64" i="36"/>
  <c r="DF65" i="36"/>
  <c r="DF66" i="36"/>
  <c r="DF67" i="36"/>
  <c r="DF68" i="36"/>
  <c r="DF69" i="36"/>
  <c r="DF70" i="36"/>
  <c r="DF71" i="36"/>
  <c r="DF72" i="36"/>
  <c r="DF73" i="36"/>
  <c r="DF74" i="36"/>
  <c r="DF75" i="36"/>
  <c r="DF76" i="36"/>
  <c r="DF77" i="36"/>
  <c r="DF78" i="36"/>
  <c r="DF79" i="36"/>
  <c r="DF80" i="36"/>
  <c r="DF81" i="36"/>
  <c r="DF82" i="36"/>
  <c r="DF83" i="36"/>
  <c r="DF84" i="36"/>
  <c r="DF85" i="36"/>
  <c r="DF86" i="36"/>
  <c r="DF87" i="36"/>
  <c r="DF88" i="36"/>
  <c r="DF89" i="36"/>
  <c r="DF90" i="36"/>
  <c r="DF91" i="36"/>
  <c r="DF92" i="36"/>
  <c r="DF93" i="36"/>
  <c r="DF94" i="36"/>
  <c r="DF95" i="36"/>
  <c r="DF96" i="36"/>
  <c r="DF97" i="36"/>
  <c r="DF98" i="36"/>
  <c r="DF99" i="36"/>
  <c r="DF100" i="36"/>
  <c r="DF101" i="36"/>
  <c r="DF102" i="36"/>
  <c r="DF103" i="36"/>
  <c r="DF104" i="36"/>
  <c r="DF105" i="36"/>
  <c r="DF106" i="36"/>
  <c r="DF107" i="36"/>
  <c r="DF108" i="36"/>
  <c r="DF109" i="36"/>
  <c r="DF110" i="36"/>
  <c r="DF111" i="36"/>
  <c r="DF112" i="36"/>
  <c r="DF113" i="36"/>
  <c r="DF114" i="36"/>
  <c r="DF115" i="36"/>
  <c r="DF116" i="36"/>
  <c r="DF117" i="36"/>
  <c r="DF118" i="36"/>
  <c r="DF119" i="36"/>
  <c r="DF120" i="36"/>
  <c r="DF121" i="36"/>
  <c r="DF122" i="36"/>
  <c r="DF123" i="36"/>
  <c r="DF124" i="36"/>
  <c r="DF125" i="36"/>
  <c r="DF126" i="36"/>
  <c r="DF127" i="36"/>
  <c r="DF128" i="36"/>
  <c r="DF129" i="36"/>
  <c r="DF130" i="36"/>
  <c r="DF131" i="36"/>
  <c r="DF132" i="36"/>
  <c r="DF133" i="36"/>
  <c r="DF134" i="36"/>
  <c r="DF135" i="36"/>
  <c r="DF136" i="36"/>
  <c r="DF137" i="36"/>
  <c r="DF138" i="36"/>
  <c r="DF139" i="36"/>
  <c r="DF140" i="36"/>
  <c r="DF141" i="36"/>
  <c r="DF142" i="36"/>
  <c r="DF143" i="36"/>
  <c r="DF144" i="36"/>
  <c r="DF145" i="36"/>
  <c r="DF146" i="36"/>
  <c r="DF147" i="36"/>
  <c r="DF148" i="36"/>
  <c r="DF149" i="36"/>
  <c r="DF150" i="36"/>
  <c r="DF151" i="36"/>
  <c r="DF152" i="36"/>
  <c r="DF153" i="36"/>
  <c r="DF154" i="36"/>
  <c r="DF155" i="36"/>
  <c r="DF156" i="36"/>
  <c r="DF157" i="36"/>
  <c r="DF158" i="36"/>
  <c r="DF159" i="36"/>
  <c r="DF160" i="36"/>
  <c r="DF161" i="36"/>
  <c r="DF162" i="36"/>
  <c r="DF163" i="36"/>
  <c r="DF164" i="36"/>
  <c r="DF165" i="36"/>
  <c r="DF166" i="36"/>
  <c r="DF167" i="36"/>
  <c r="DF168" i="36"/>
  <c r="DF169" i="36"/>
  <c r="DF170" i="36"/>
  <c r="DF171" i="36"/>
  <c r="DF172" i="36"/>
  <c r="DF173" i="36"/>
  <c r="DF174" i="36"/>
  <c r="DF175" i="36"/>
  <c r="DF176" i="36"/>
  <c r="DF177" i="36"/>
  <c r="DF178" i="36"/>
  <c r="DF179" i="36"/>
  <c r="DF180" i="36"/>
  <c r="DF181" i="36"/>
  <c r="DF182" i="36"/>
  <c r="DF183" i="36"/>
  <c r="DF184" i="36"/>
  <c r="DF185" i="36"/>
  <c r="DF186" i="36"/>
  <c r="DF187" i="36"/>
  <c r="DF188" i="36"/>
  <c r="DF189" i="36"/>
  <c r="DF190" i="36"/>
  <c r="DF191" i="36"/>
  <c r="DF192" i="36"/>
  <c r="DF193" i="36"/>
  <c r="DF194" i="36"/>
  <c r="DF195" i="36"/>
  <c r="DF196" i="36"/>
  <c r="DF197" i="36"/>
  <c r="DF198" i="36"/>
  <c r="DF199" i="36"/>
  <c r="DF200" i="36"/>
  <c r="DF201" i="36"/>
  <c r="DF202" i="36"/>
  <c r="DF203" i="36"/>
  <c r="DF204" i="36"/>
  <c r="DF205" i="36"/>
  <c r="DF206" i="36"/>
  <c r="DF207" i="36"/>
  <c r="DF208" i="36"/>
  <c r="DF209" i="36"/>
  <c r="DF210" i="36"/>
  <c r="DF211" i="36"/>
  <c r="DF212" i="36"/>
  <c r="DF213" i="36"/>
  <c r="DF214" i="36"/>
  <c r="DF215" i="36"/>
  <c r="DF216" i="36"/>
  <c r="DF217" i="36"/>
  <c r="DF218" i="36"/>
  <c r="DF219" i="36"/>
  <c r="DF220" i="36"/>
  <c r="DF221" i="36"/>
  <c r="DF222" i="36"/>
  <c r="DF223" i="36"/>
  <c r="DF224" i="36"/>
  <c r="DF225" i="36"/>
  <c r="DF226" i="36"/>
  <c r="DF227" i="36"/>
  <c r="DF228" i="36"/>
  <c r="DF229" i="36"/>
  <c r="DF230" i="36"/>
  <c r="DF231" i="36"/>
  <c r="DF232" i="36"/>
  <c r="DF233" i="36"/>
  <c r="DF234" i="36"/>
  <c r="DF235" i="36"/>
  <c r="DF236" i="36"/>
  <c r="DF237" i="36"/>
  <c r="DF238" i="36"/>
  <c r="DF239" i="36"/>
  <c r="DF240" i="36"/>
  <c r="DF241" i="36"/>
  <c r="DF242" i="36"/>
  <c r="DF243" i="36"/>
  <c r="DF244" i="36"/>
  <c r="DF245" i="36"/>
  <c r="DF246" i="36"/>
  <c r="DF247" i="36"/>
  <c r="DF248" i="36"/>
  <c r="DF249" i="36"/>
  <c r="DF250" i="36"/>
  <c r="DF251" i="36"/>
  <c r="DF252" i="36"/>
  <c r="DF253" i="36"/>
  <c r="DF254" i="36"/>
  <c r="DF255" i="36"/>
  <c r="DF256" i="36"/>
  <c r="DF257" i="36"/>
  <c r="DF258" i="36"/>
  <c r="DF259" i="36"/>
  <c r="DF260" i="36"/>
  <c r="DF261" i="36"/>
  <c r="DF262" i="36"/>
  <c r="DF263" i="36"/>
  <c r="DF264" i="36"/>
  <c r="DF265" i="36"/>
  <c r="DF266" i="36"/>
  <c r="DF267" i="36"/>
  <c r="DF268" i="36"/>
  <c r="DF269" i="36"/>
  <c r="DF270" i="36"/>
  <c r="DF271" i="36"/>
  <c r="DF272" i="36"/>
  <c r="DF273" i="36"/>
  <c r="DF274" i="36"/>
  <c r="DF275" i="36"/>
  <c r="DF276" i="36"/>
  <c r="DF278" i="36"/>
  <c r="DF279" i="36"/>
  <c r="DF280" i="36"/>
  <c r="DF281" i="36"/>
  <c r="DF282" i="36"/>
  <c r="DF283" i="36"/>
  <c r="DF284" i="36"/>
  <c r="DF285" i="36"/>
  <c r="DF286" i="36"/>
  <c r="DF287" i="36"/>
  <c r="DF288" i="36"/>
  <c r="DF289" i="36"/>
  <c r="DF290" i="36"/>
  <c r="DF291" i="36"/>
  <c r="DF292" i="36"/>
  <c r="DF293" i="36"/>
  <c r="DF294" i="36"/>
  <c r="DF295" i="36"/>
  <c r="DF296" i="36"/>
  <c r="DF297" i="36"/>
  <c r="DF298" i="36"/>
  <c r="DF299" i="36"/>
  <c r="DF300" i="36"/>
  <c r="DF301" i="36"/>
  <c r="DF302" i="36"/>
  <c r="DF303" i="36"/>
  <c r="DF304" i="36"/>
  <c r="DF305" i="36"/>
  <c r="DF306" i="36"/>
  <c r="DF307" i="36"/>
  <c r="DF308" i="36"/>
  <c r="DF309" i="36"/>
  <c r="DF310" i="36"/>
  <c r="DF311" i="36"/>
  <c r="DF312" i="36"/>
  <c r="DF313" i="36"/>
  <c r="DF314" i="36"/>
  <c r="DF315" i="36"/>
  <c r="DF316" i="36"/>
  <c r="DF317" i="36"/>
  <c r="DF318" i="36"/>
  <c r="DF319" i="36"/>
  <c r="DF320" i="36"/>
  <c r="DF321" i="36"/>
  <c r="DF322" i="36"/>
  <c r="DF323" i="36"/>
  <c r="DF324" i="36"/>
  <c r="DF325" i="36"/>
  <c r="DF326" i="36"/>
  <c r="DF327" i="36"/>
  <c r="DF328" i="36"/>
  <c r="DF329" i="36"/>
  <c r="DF330" i="36"/>
  <c r="DF331" i="36"/>
  <c r="DF332" i="36"/>
  <c r="DF333" i="36"/>
  <c r="DF334" i="36"/>
  <c r="DF335" i="36"/>
  <c r="DF336" i="36"/>
  <c r="DF337" i="36"/>
  <c r="DF338" i="36"/>
  <c r="DF339" i="36"/>
  <c r="DF340" i="36"/>
  <c r="DF341" i="36"/>
  <c r="DF342" i="36"/>
  <c r="DF343" i="36"/>
  <c r="DF344" i="36"/>
  <c r="DF345" i="36"/>
  <c r="DF346" i="36"/>
  <c r="DF3" i="36"/>
  <c r="DG2" i="36" l="1"/>
  <c r="DF2" i="36"/>
  <c r="DE195" i="36" l="1"/>
  <c r="DE196" i="36"/>
  <c r="DE197" i="36"/>
  <c r="DE198" i="36"/>
  <c r="DE199" i="36"/>
  <c r="DE200" i="36"/>
  <c r="DE201" i="36"/>
  <c r="DE202" i="36"/>
  <c r="DE203" i="36"/>
  <c r="DE204" i="36"/>
  <c r="DE205" i="36"/>
  <c r="DE206" i="36"/>
  <c r="DE207" i="36"/>
  <c r="DE208" i="36"/>
  <c r="DE209" i="36"/>
  <c r="DE210" i="36"/>
  <c r="DE211" i="36"/>
  <c r="DE212" i="36"/>
  <c r="DE213" i="36"/>
  <c r="DE214" i="36"/>
  <c r="DE215" i="36"/>
  <c r="DE216" i="36"/>
  <c r="DE217" i="36"/>
  <c r="DE218" i="36"/>
  <c r="DE219" i="36"/>
  <c r="DE220" i="36"/>
  <c r="DE221" i="36"/>
  <c r="DE222" i="36"/>
  <c r="DE223" i="36"/>
  <c r="DE224" i="36"/>
  <c r="DE225" i="36"/>
  <c r="DE226" i="36"/>
  <c r="DE227" i="36"/>
  <c r="DE228" i="36"/>
  <c r="DE229" i="36"/>
  <c r="DE230" i="36"/>
  <c r="DE231" i="36"/>
  <c r="DE232" i="36"/>
  <c r="DE233" i="36"/>
  <c r="DE234" i="36"/>
  <c r="DE235" i="36"/>
  <c r="DE236" i="36"/>
  <c r="DE237" i="36"/>
  <c r="DE238" i="36"/>
  <c r="DE239" i="36"/>
  <c r="DE240" i="36"/>
  <c r="DE241" i="36"/>
  <c r="DE242" i="36"/>
  <c r="DE243" i="36"/>
  <c r="DE244" i="36"/>
  <c r="DE245" i="36"/>
  <c r="DE246" i="36"/>
  <c r="DE247" i="36"/>
  <c r="DE248" i="36"/>
  <c r="DE249" i="36"/>
  <c r="DE250" i="36"/>
  <c r="DE251" i="36"/>
  <c r="DE252" i="36"/>
  <c r="DE253" i="36"/>
  <c r="DE254" i="36"/>
  <c r="DE255" i="36"/>
  <c r="DE256" i="36"/>
  <c r="DE257" i="36"/>
  <c r="DE258" i="36"/>
  <c r="DE259" i="36"/>
  <c r="DE260" i="36"/>
  <c r="DE261" i="36"/>
  <c r="DE262" i="36"/>
  <c r="DE263" i="36"/>
  <c r="DE264" i="36"/>
  <c r="DE265" i="36"/>
  <c r="DE266" i="36"/>
  <c r="DE267" i="36"/>
  <c r="DE268" i="36"/>
  <c r="DE269" i="36"/>
  <c r="DE270" i="36"/>
  <c r="DE271" i="36"/>
  <c r="DE272" i="36"/>
  <c r="DE273" i="36"/>
  <c r="DE274" i="36"/>
  <c r="DE275" i="36"/>
  <c r="DE276" i="36"/>
  <c r="DE278" i="36"/>
  <c r="DE279" i="36"/>
  <c r="DE280" i="36"/>
  <c r="DE281" i="36"/>
  <c r="DE282" i="36"/>
  <c r="DE283" i="36"/>
  <c r="DE284" i="36"/>
  <c r="DE285" i="36"/>
  <c r="DE286" i="36"/>
  <c r="DE287" i="36"/>
  <c r="DE288" i="36"/>
  <c r="DE289" i="36"/>
  <c r="DE290" i="36"/>
  <c r="DE291" i="36"/>
  <c r="DE292" i="36"/>
  <c r="DE293" i="36"/>
  <c r="DE294" i="36"/>
  <c r="DE295" i="36"/>
  <c r="DE296" i="36"/>
  <c r="DE297" i="36"/>
  <c r="DE298" i="36"/>
  <c r="DE299" i="36"/>
  <c r="DE300" i="36"/>
  <c r="DE301" i="36"/>
  <c r="DE302" i="36"/>
  <c r="DE303" i="36"/>
  <c r="DE304" i="36"/>
  <c r="DE305" i="36"/>
  <c r="DE306" i="36"/>
  <c r="DE307" i="36"/>
  <c r="DE308" i="36"/>
  <c r="DE309" i="36"/>
  <c r="DE310" i="36"/>
  <c r="DE311" i="36"/>
  <c r="DE312" i="36"/>
  <c r="DE313" i="36"/>
  <c r="DE314" i="36"/>
  <c r="DE315" i="36"/>
  <c r="DE316" i="36"/>
  <c r="DE317" i="36"/>
  <c r="DE318" i="36"/>
  <c r="DE319" i="36"/>
  <c r="DE320" i="36"/>
  <c r="DE321" i="36"/>
  <c r="DE322" i="36"/>
  <c r="DE323" i="36"/>
  <c r="DE324" i="36"/>
  <c r="DE325" i="36"/>
  <c r="DE326" i="36"/>
  <c r="DE327" i="36"/>
  <c r="DE328" i="36"/>
  <c r="DE329" i="36"/>
  <c r="DE330" i="36"/>
  <c r="DE331" i="36"/>
  <c r="DE332" i="36"/>
  <c r="DE333" i="36"/>
  <c r="DE334" i="36"/>
  <c r="DE335" i="36"/>
  <c r="DE336" i="36"/>
  <c r="DE337" i="36"/>
  <c r="DE338" i="36"/>
  <c r="DE339" i="36"/>
  <c r="DE340" i="36"/>
  <c r="DE341" i="36"/>
  <c r="DE342" i="36"/>
  <c r="DE343" i="36"/>
  <c r="DE344" i="36"/>
  <c r="DE345" i="36"/>
  <c r="DE346" i="36"/>
  <c r="DE7" i="36"/>
  <c r="DE8" i="36"/>
  <c r="DE9" i="36"/>
  <c r="DE10" i="36"/>
  <c r="DE11" i="36"/>
  <c r="DE12" i="36"/>
  <c r="DE13" i="36"/>
  <c r="DE14" i="36"/>
  <c r="DE15" i="36"/>
  <c r="DE16" i="36"/>
  <c r="DE17" i="36"/>
  <c r="DE18" i="36"/>
  <c r="DE19" i="36"/>
  <c r="DE20" i="36"/>
  <c r="DE21" i="36"/>
  <c r="DE22" i="36"/>
  <c r="DE23" i="36"/>
  <c r="DE24" i="36"/>
  <c r="DE25" i="36"/>
  <c r="DE26" i="36"/>
  <c r="DE27" i="36"/>
  <c r="DE28" i="36"/>
  <c r="DE29" i="36"/>
  <c r="DE30" i="36"/>
  <c r="DE31" i="36"/>
  <c r="DE32" i="36"/>
  <c r="DE33" i="36"/>
  <c r="DE34" i="36"/>
  <c r="DE35" i="36"/>
  <c r="DE36" i="36"/>
  <c r="DE37" i="36"/>
  <c r="DE38" i="36"/>
  <c r="DE39" i="36"/>
  <c r="DE40" i="36"/>
  <c r="DE41" i="36"/>
  <c r="DE42" i="36"/>
  <c r="DE43" i="36"/>
  <c r="DE44" i="36"/>
  <c r="DE45" i="36"/>
  <c r="DE46" i="36"/>
  <c r="DE47" i="36"/>
  <c r="DE48" i="36"/>
  <c r="DE49" i="36"/>
  <c r="DE50" i="36"/>
  <c r="DE51" i="36"/>
  <c r="DE52" i="36"/>
  <c r="DE53" i="36"/>
  <c r="DE54" i="36"/>
  <c r="DE55" i="36"/>
  <c r="DE56" i="36"/>
  <c r="DE57" i="36"/>
  <c r="DE58" i="36"/>
  <c r="DE59" i="36"/>
  <c r="DE60" i="36"/>
  <c r="DE61" i="36"/>
  <c r="DE62" i="36"/>
  <c r="DE63" i="36"/>
  <c r="DE64" i="36"/>
  <c r="DE65" i="36"/>
  <c r="DE66" i="36"/>
  <c r="DE67" i="36"/>
  <c r="DE68" i="36"/>
  <c r="DE69" i="36"/>
  <c r="DE70" i="36"/>
  <c r="DE71" i="36"/>
  <c r="DE72" i="36"/>
  <c r="DE73" i="36"/>
  <c r="DE74" i="36"/>
  <c r="DE75" i="36"/>
  <c r="DE76" i="36"/>
  <c r="DE77" i="36"/>
  <c r="DE78" i="36"/>
  <c r="DE79" i="36"/>
  <c r="DE80" i="36"/>
  <c r="DE81" i="36"/>
  <c r="DE82" i="36"/>
  <c r="DE83" i="36"/>
  <c r="DE84" i="36"/>
  <c r="DE85" i="36"/>
  <c r="DE86" i="36"/>
  <c r="DE87" i="36"/>
  <c r="DE88" i="36"/>
  <c r="DE89" i="36"/>
  <c r="DE90" i="36"/>
  <c r="DE91" i="36"/>
  <c r="DE92" i="36"/>
  <c r="DE94" i="36"/>
  <c r="DE95" i="36"/>
  <c r="DE96" i="36"/>
  <c r="DE97" i="36"/>
  <c r="DE98" i="36"/>
  <c r="DE99" i="36"/>
  <c r="DE100" i="36"/>
  <c r="DE101" i="36"/>
  <c r="DE102" i="36"/>
  <c r="DE103" i="36"/>
  <c r="DE104" i="36"/>
  <c r="DE105" i="36"/>
  <c r="DE106" i="36"/>
  <c r="DE107" i="36"/>
  <c r="DE108" i="36"/>
  <c r="DE109" i="36"/>
  <c r="DE110" i="36"/>
  <c r="DE111" i="36"/>
  <c r="DE112" i="36"/>
  <c r="DE113" i="36"/>
  <c r="DE114" i="36"/>
  <c r="DE115" i="36"/>
  <c r="DE116" i="36"/>
  <c r="DE117" i="36"/>
  <c r="DE118" i="36"/>
  <c r="DE119" i="36"/>
  <c r="DE120" i="36"/>
  <c r="DE121" i="36"/>
  <c r="DE122" i="36"/>
  <c r="DE123" i="36"/>
  <c r="DE124" i="36"/>
  <c r="DE125" i="36"/>
  <c r="DE126" i="36"/>
  <c r="DE127" i="36"/>
  <c r="DE128" i="36"/>
  <c r="DE129" i="36"/>
  <c r="DE130" i="36"/>
  <c r="DE131" i="36"/>
  <c r="DE132" i="36"/>
  <c r="DE133" i="36"/>
  <c r="DE134" i="36"/>
  <c r="DE135" i="36"/>
  <c r="DE136" i="36"/>
  <c r="DE137" i="36"/>
  <c r="DE138" i="36"/>
  <c r="DE139" i="36"/>
  <c r="DE140" i="36"/>
  <c r="DE141" i="36"/>
  <c r="DE142" i="36"/>
  <c r="DE143" i="36"/>
  <c r="DE144" i="36"/>
  <c r="DE145" i="36"/>
  <c r="DE146" i="36"/>
  <c r="DE147" i="36"/>
  <c r="DE148" i="36"/>
  <c r="DE149" i="36"/>
  <c r="DE150" i="36"/>
  <c r="DE151" i="36"/>
  <c r="DE152" i="36"/>
  <c r="DE153" i="36"/>
  <c r="DE154" i="36"/>
  <c r="DE155" i="36"/>
  <c r="DE156" i="36"/>
  <c r="DE157" i="36"/>
  <c r="DE158" i="36"/>
  <c r="DE159" i="36"/>
  <c r="DE160" i="36"/>
  <c r="DE161" i="36"/>
  <c r="DE162" i="36"/>
  <c r="DE163" i="36"/>
  <c r="DE164" i="36"/>
  <c r="DE165" i="36"/>
  <c r="DE166" i="36"/>
  <c r="DE167" i="36"/>
  <c r="DE168" i="36"/>
  <c r="DE169" i="36"/>
  <c r="DE170" i="36"/>
  <c r="DE171" i="36"/>
  <c r="DE172" i="36"/>
  <c r="DE173" i="36"/>
  <c r="DE174" i="36"/>
  <c r="DE175" i="36"/>
  <c r="DE176" i="36"/>
  <c r="DE177" i="36"/>
  <c r="DE178" i="36"/>
  <c r="DE179" i="36"/>
  <c r="DE180" i="36"/>
  <c r="DE181" i="36"/>
  <c r="DE182" i="36"/>
  <c r="DE183" i="36"/>
  <c r="DE184" i="36"/>
  <c r="DE185" i="36"/>
  <c r="DE186" i="36"/>
  <c r="DE187" i="36"/>
  <c r="DE188" i="36"/>
  <c r="DE189" i="36"/>
  <c r="DE190" i="36"/>
  <c r="DE191" i="36"/>
  <c r="DE192" i="36"/>
  <c r="DE193" i="36"/>
  <c r="DE194" i="36"/>
  <c r="DE4" i="36"/>
  <c r="DE5" i="36"/>
  <c r="DE6" i="36"/>
  <c r="DE3" i="36"/>
  <c r="DD4" i="36"/>
  <c r="DD5" i="36"/>
  <c r="DD6" i="36"/>
  <c r="DD7" i="36"/>
  <c r="DD8" i="36"/>
  <c r="DD9" i="36"/>
  <c r="DD10" i="36"/>
  <c r="DD11" i="36"/>
  <c r="DD12" i="36"/>
  <c r="DD13" i="36"/>
  <c r="DD14" i="36"/>
  <c r="DD15" i="36"/>
  <c r="DD16" i="36"/>
  <c r="DD17" i="36"/>
  <c r="DD18" i="36"/>
  <c r="DD19" i="36"/>
  <c r="DD20" i="36"/>
  <c r="DD21" i="36"/>
  <c r="DD22" i="36"/>
  <c r="DD23" i="36"/>
  <c r="DD24" i="36"/>
  <c r="DD25" i="36"/>
  <c r="DD26" i="36"/>
  <c r="DD27" i="36"/>
  <c r="DD28" i="36"/>
  <c r="DD29" i="36"/>
  <c r="DD30" i="36"/>
  <c r="DD31" i="36"/>
  <c r="DD32" i="36"/>
  <c r="DD33" i="36"/>
  <c r="DD34" i="36"/>
  <c r="DD35" i="36"/>
  <c r="DD36" i="36"/>
  <c r="DD37" i="36"/>
  <c r="DD38" i="36"/>
  <c r="DD39" i="36"/>
  <c r="DD40" i="36"/>
  <c r="DD41" i="36"/>
  <c r="DD42" i="36"/>
  <c r="DD43" i="36"/>
  <c r="DD44" i="36"/>
  <c r="DD45" i="36"/>
  <c r="DD46" i="36"/>
  <c r="DD47" i="36"/>
  <c r="DD48" i="36"/>
  <c r="DD49" i="36"/>
  <c r="DD50" i="36"/>
  <c r="DD51" i="36"/>
  <c r="DD52" i="36"/>
  <c r="DD53" i="36"/>
  <c r="DD54" i="36"/>
  <c r="DD55" i="36"/>
  <c r="DD56" i="36"/>
  <c r="DD57" i="36"/>
  <c r="DD58" i="36"/>
  <c r="DD59" i="36"/>
  <c r="DD60" i="36"/>
  <c r="DD61" i="36"/>
  <c r="DD62" i="36"/>
  <c r="DD63" i="36"/>
  <c r="DD64" i="36"/>
  <c r="DD65" i="36"/>
  <c r="DD66" i="36"/>
  <c r="DD67" i="36"/>
  <c r="DD68" i="36"/>
  <c r="DD69" i="36"/>
  <c r="DD70" i="36"/>
  <c r="DD71" i="36"/>
  <c r="DD72" i="36"/>
  <c r="DD73" i="36"/>
  <c r="DD74" i="36"/>
  <c r="DD75" i="36"/>
  <c r="DD76" i="36"/>
  <c r="DD77" i="36"/>
  <c r="DD78" i="36"/>
  <c r="DD79" i="36"/>
  <c r="DD80" i="36"/>
  <c r="DD81" i="36"/>
  <c r="DD82" i="36"/>
  <c r="DD83" i="36"/>
  <c r="DD84" i="36"/>
  <c r="DD85" i="36"/>
  <c r="DD86" i="36"/>
  <c r="DD87" i="36"/>
  <c r="DD88" i="36"/>
  <c r="DD89" i="36"/>
  <c r="DD90" i="36"/>
  <c r="DD91" i="36"/>
  <c r="DD92" i="36"/>
  <c r="DD93" i="36"/>
  <c r="DD94" i="36"/>
  <c r="DD95" i="36"/>
  <c r="DD96" i="36"/>
  <c r="DD97" i="36"/>
  <c r="DD98" i="36"/>
  <c r="DD99" i="36"/>
  <c r="DD100" i="36"/>
  <c r="DD101" i="36"/>
  <c r="DD102" i="36"/>
  <c r="DD103" i="36"/>
  <c r="DD104" i="36"/>
  <c r="DD105" i="36"/>
  <c r="DD106" i="36"/>
  <c r="DD107" i="36"/>
  <c r="DD108" i="36"/>
  <c r="DD109" i="36"/>
  <c r="DD110" i="36"/>
  <c r="DD111" i="36"/>
  <c r="DD112" i="36"/>
  <c r="DD113" i="36"/>
  <c r="DD114" i="36"/>
  <c r="DD115" i="36"/>
  <c r="DD116" i="36"/>
  <c r="DD117" i="36"/>
  <c r="DD118" i="36"/>
  <c r="DD119" i="36"/>
  <c r="DD120" i="36"/>
  <c r="DD121" i="36"/>
  <c r="DD122" i="36"/>
  <c r="DD123" i="36"/>
  <c r="DD124" i="36"/>
  <c r="DD125" i="36"/>
  <c r="DD126" i="36"/>
  <c r="DD127" i="36"/>
  <c r="DD128" i="36"/>
  <c r="DD129" i="36"/>
  <c r="DD130" i="36"/>
  <c r="DD131" i="36"/>
  <c r="DD132" i="36"/>
  <c r="DD133" i="36"/>
  <c r="DD134" i="36"/>
  <c r="DD135" i="36"/>
  <c r="DD136" i="36"/>
  <c r="DD137" i="36"/>
  <c r="DD138" i="36"/>
  <c r="DD139" i="36"/>
  <c r="DD140" i="36"/>
  <c r="DD141" i="36"/>
  <c r="DD142" i="36"/>
  <c r="DD143" i="36"/>
  <c r="DD144" i="36"/>
  <c r="DD145" i="36"/>
  <c r="DD146" i="36"/>
  <c r="DD147" i="36"/>
  <c r="DD148" i="36"/>
  <c r="DD149" i="36"/>
  <c r="DD150" i="36"/>
  <c r="DD151" i="36"/>
  <c r="DD152" i="36"/>
  <c r="DD153" i="36"/>
  <c r="DD154" i="36"/>
  <c r="DD155" i="36"/>
  <c r="DD156" i="36"/>
  <c r="DD157" i="36"/>
  <c r="DD158" i="36"/>
  <c r="DD159" i="36"/>
  <c r="DD160" i="36"/>
  <c r="DD161" i="36"/>
  <c r="DD162" i="36"/>
  <c r="DD163" i="36"/>
  <c r="DD164" i="36"/>
  <c r="DD165" i="36"/>
  <c r="DD166" i="36"/>
  <c r="DD167" i="36"/>
  <c r="DD168" i="36"/>
  <c r="DD169" i="36"/>
  <c r="DD170" i="36"/>
  <c r="DD171" i="36"/>
  <c r="DD172" i="36"/>
  <c r="DD173" i="36"/>
  <c r="DD174" i="36"/>
  <c r="DD175" i="36"/>
  <c r="DD176" i="36"/>
  <c r="DD177" i="36"/>
  <c r="DD178" i="36"/>
  <c r="DD179" i="36"/>
  <c r="DD180" i="36"/>
  <c r="DD181" i="36"/>
  <c r="DD182" i="36"/>
  <c r="DD183" i="36"/>
  <c r="DD184" i="36"/>
  <c r="DD185" i="36"/>
  <c r="DD186" i="36"/>
  <c r="DD187" i="36"/>
  <c r="DD188" i="36"/>
  <c r="DD189" i="36"/>
  <c r="DD190" i="36"/>
  <c r="DD191" i="36"/>
  <c r="DD192" i="36"/>
  <c r="DD193" i="36"/>
  <c r="DD194" i="36"/>
  <c r="DD195" i="36"/>
  <c r="DD196" i="36"/>
  <c r="DD197" i="36"/>
  <c r="DD198" i="36"/>
  <c r="DD199" i="36"/>
  <c r="DD200" i="36"/>
  <c r="DD201" i="36"/>
  <c r="DD202" i="36"/>
  <c r="DD203" i="36"/>
  <c r="DD204" i="36"/>
  <c r="DD205" i="36"/>
  <c r="DD206" i="36"/>
  <c r="DD207" i="36"/>
  <c r="DD208" i="36"/>
  <c r="DD209" i="36"/>
  <c r="DD210" i="36"/>
  <c r="DD211" i="36"/>
  <c r="DD212" i="36"/>
  <c r="DD213" i="36"/>
  <c r="DD214" i="36"/>
  <c r="DD215" i="36"/>
  <c r="DD216" i="36"/>
  <c r="DD217" i="36"/>
  <c r="DD218" i="36"/>
  <c r="DD219" i="36"/>
  <c r="DD220" i="36"/>
  <c r="DD221" i="36"/>
  <c r="DD222" i="36"/>
  <c r="DD223" i="36"/>
  <c r="DD224" i="36"/>
  <c r="DD225" i="36"/>
  <c r="DD226" i="36"/>
  <c r="DD227" i="36"/>
  <c r="DD228" i="36"/>
  <c r="DD229" i="36"/>
  <c r="DD230" i="36"/>
  <c r="DD231" i="36"/>
  <c r="DD232" i="36"/>
  <c r="DD233" i="36"/>
  <c r="DD234" i="36"/>
  <c r="DD235" i="36"/>
  <c r="DD236" i="36"/>
  <c r="DD237" i="36"/>
  <c r="DD238" i="36"/>
  <c r="DD239" i="36"/>
  <c r="DD240" i="36"/>
  <c r="DD241" i="36"/>
  <c r="DD242" i="36"/>
  <c r="DD243" i="36"/>
  <c r="DD244" i="36"/>
  <c r="DD245" i="36"/>
  <c r="DD246" i="36"/>
  <c r="DD247" i="36"/>
  <c r="DD248" i="36"/>
  <c r="DD249" i="36"/>
  <c r="DD250" i="36"/>
  <c r="DD251" i="36"/>
  <c r="DD252" i="36"/>
  <c r="DD253" i="36"/>
  <c r="DD254" i="36"/>
  <c r="DD255" i="36"/>
  <c r="DD256" i="36"/>
  <c r="DD257" i="36"/>
  <c r="DD258" i="36"/>
  <c r="DD259" i="36"/>
  <c r="DD260" i="36"/>
  <c r="DD261" i="36"/>
  <c r="DD262" i="36"/>
  <c r="DD263" i="36"/>
  <c r="DD264" i="36"/>
  <c r="DD265" i="36"/>
  <c r="DD266" i="36"/>
  <c r="DD267" i="36"/>
  <c r="DD268" i="36"/>
  <c r="DD269" i="36"/>
  <c r="DD270" i="36"/>
  <c r="DD271" i="36"/>
  <c r="DD272" i="36"/>
  <c r="DD273" i="36"/>
  <c r="DD274" i="36"/>
  <c r="DD275" i="36"/>
  <c r="DD276" i="36"/>
  <c r="DD278" i="36"/>
  <c r="DD279" i="36"/>
  <c r="DD280" i="36"/>
  <c r="DD281" i="36"/>
  <c r="DD282" i="36"/>
  <c r="DD283" i="36"/>
  <c r="DD284" i="36"/>
  <c r="DD3" i="36"/>
  <c r="DE2" i="36" l="1"/>
  <c r="DD2" i="36"/>
  <c r="DC31" i="36" l="1"/>
  <c r="DC32" i="36"/>
  <c r="DC33" i="36"/>
  <c r="DC34" i="36"/>
  <c r="DC35" i="36"/>
  <c r="DC36" i="36"/>
  <c r="DC37" i="36"/>
  <c r="DC38" i="36"/>
  <c r="DC39" i="36"/>
  <c r="DC40" i="36"/>
  <c r="DC41" i="36"/>
  <c r="DC42" i="36"/>
  <c r="DC43" i="36"/>
  <c r="DC44" i="36"/>
  <c r="DC45" i="36"/>
  <c r="DC46" i="36"/>
  <c r="DC47" i="36"/>
  <c r="DC48" i="36"/>
  <c r="DC49" i="36"/>
  <c r="DC50" i="36"/>
  <c r="DC51" i="36"/>
  <c r="DC52" i="36"/>
  <c r="DC53" i="36"/>
  <c r="DC54" i="36"/>
  <c r="DC55" i="36"/>
  <c r="DC56" i="36"/>
  <c r="DC57" i="36"/>
  <c r="DC58" i="36"/>
  <c r="DC59" i="36"/>
  <c r="DC60" i="36"/>
  <c r="DC61" i="36"/>
  <c r="DC62" i="36"/>
  <c r="DC63" i="36"/>
  <c r="DC64" i="36"/>
  <c r="DC65" i="36"/>
  <c r="DC66" i="36"/>
  <c r="DC67" i="36"/>
  <c r="DC68" i="36"/>
  <c r="DC69" i="36"/>
  <c r="DC70" i="36"/>
  <c r="DC71" i="36"/>
  <c r="DC72" i="36"/>
  <c r="DC73" i="36"/>
  <c r="DC74" i="36"/>
  <c r="DC75" i="36"/>
  <c r="DC76" i="36"/>
  <c r="DC77" i="36"/>
  <c r="DC78" i="36"/>
  <c r="DC79" i="36"/>
  <c r="DC80" i="36"/>
  <c r="DC81" i="36"/>
  <c r="DC82" i="36"/>
  <c r="DC83" i="36"/>
  <c r="DC84" i="36"/>
  <c r="DC85" i="36"/>
  <c r="DC86" i="36"/>
  <c r="DC87" i="36"/>
  <c r="DC88" i="36"/>
  <c r="DC89" i="36"/>
  <c r="DC90" i="36"/>
  <c r="DC91" i="36"/>
  <c r="DC92" i="36"/>
  <c r="DC93" i="36"/>
  <c r="DC94" i="36"/>
  <c r="DC95" i="36"/>
  <c r="DC96" i="36"/>
  <c r="DC97" i="36"/>
  <c r="DC98" i="36"/>
  <c r="DC99" i="36"/>
  <c r="DC100" i="36"/>
  <c r="DC101" i="36"/>
  <c r="DC102" i="36"/>
  <c r="DC103" i="36"/>
  <c r="DC104" i="36"/>
  <c r="DC105" i="36"/>
  <c r="DC106" i="36"/>
  <c r="DC107" i="36"/>
  <c r="DC108" i="36"/>
  <c r="DC109" i="36"/>
  <c r="DC110" i="36"/>
  <c r="DC111" i="36"/>
  <c r="DC112" i="36"/>
  <c r="DC113" i="36"/>
  <c r="DC114" i="36"/>
  <c r="DC115" i="36"/>
  <c r="DC116" i="36"/>
  <c r="DC117" i="36"/>
  <c r="DC118" i="36"/>
  <c r="DC119" i="36"/>
  <c r="DC120" i="36"/>
  <c r="DC121" i="36"/>
  <c r="DC122" i="36"/>
  <c r="DC123" i="36"/>
  <c r="DC124" i="36"/>
  <c r="DC125" i="36"/>
  <c r="DC126" i="36"/>
  <c r="DC127" i="36"/>
  <c r="DC128" i="36"/>
  <c r="DC129" i="36"/>
  <c r="DC130" i="36"/>
  <c r="DC131" i="36"/>
  <c r="DC132" i="36"/>
  <c r="DC133" i="36"/>
  <c r="DC134" i="36"/>
  <c r="DC135" i="36"/>
  <c r="DC136" i="36"/>
  <c r="DC137" i="36"/>
  <c r="DC138" i="36"/>
  <c r="DC139" i="36"/>
  <c r="DC140" i="36"/>
  <c r="DC141" i="36"/>
  <c r="DC142" i="36"/>
  <c r="DC143" i="36"/>
  <c r="DC144" i="36"/>
  <c r="DC145" i="36"/>
  <c r="DC146" i="36"/>
  <c r="DC147" i="36"/>
  <c r="DC148" i="36"/>
  <c r="DC149" i="36"/>
  <c r="DC150" i="36"/>
  <c r="DC151" i="36"/>
  <c r="DC152" i="36"/>
  <c r="DC153" i="36"/>
  <c r="DC154" i="36"/>
  <c r="DC155" i="36"/>
  <c r="DC156" i="36"/>
  <c r="DC157" i="36"/>
  <c r="DC158" i="36"/>
  <c r="DC159" i="36"/>
  <c r="DC160" i="36"/>
  <c r="DC161" i="36"/>
  <c r="DC162" i="36"/>
  <c r="DC163" i="36"/>
  <c r="DC164" i="36"/>
  <c r="DC165" i="36"/>
  <c r="DC166" i="36"/>
  <c r="DC167" i="36"/>
  <c r="DC168" i="36"/>
  <c r="DC169" i="36"/>
  <c r="DC170" i="36"/>
  <c r="DC171" i="36"/>
  <c r="DC172" i="36"/>
  <c r="DC173" i="36"/>
  <c r="DC174" i="36"/>
  <c r="DC175" i="36"/>
  <c r="DC176" i="36"/>
  <c r="DC177" i="36"/>
  <c r="DC178" i="36"/>
  <c r="DC179" i="36"/>
  <c r="DC180" i="36"/>
  <c r="DC181" i="36"/>
  <c r="DC182" i="36"/>
  <c r="DC183" i="36"/>
  <c r="DC184" i="36"/>
  <c r="DC185" i="36"/>
  <c r="DC186" i="36"/>
  <c r="DC187" i="36"/>
  <c r="DC188" i="36"/>
  <c r="DC189" i="36"/>
  <c r="DC190" i="36"/>
  <c r="DC191" i="36"/>
  <c r="DC192" i="36"/>
  <c r="DC193" i="36"/>
  <c r="DC194" i="36"/>
  <c r="DC195" i="36"/>
  <c r="DC196" i="36"/>
  <c r="DC197" i="36"/>
  <c r="DC198" i="36"/>
  <c r="DC199" i="36"/>
  <c r="DC200" i="36"/>
  <c r="DC201" i="36"/>
  <c r="DC202" i="36"/>
  <c r="DC203" i="36"/>
  <c r="DC204" i="36"/>
  <c r="DC205" i="36"/>
  <c r="DC206" i="36"/>
  <c r="DC207" i="36"/>
  <c r="DC208" i="36"/>
  <c r="DC209" i="36"/>
  <c r="DC210" i="36"/>
  <c r="DC211" i="36"/>
  <c r="DC212" i="36"/>
  <c r="DC213" i="36"/>
  <c r="DC214" i="36"/>
  <c r="DC215" i="36"/>
  <c r="DC216" i="36"/>
  <c r="DC217" i="36"/>
  <c r="DC218" i="36"/>
  <c r="DC219" i="36"/>
  <c r="DC220" i="36"/>
  <c r="DC221" i="36"/>
  <c r="DC222" i="36"/>
  <c r="DC223" i="36"/>
  <c r="DC224" i="36"/>
  <c r="DC225" i="36"/>
  <c r="DC226" i="36"/>
  <c r="DC227" i="36"/>
  <c r="DC228" i="36"/>
  <c r="DC229" i="36"/>
  <c r="DC230" i="36"/>
  <c r="DC231" i="36"/>
  <c r="DC232" i="36"/>
  <c r="DC233" i="36"/>
  <c r="DC234" i="36"/>
  <c r="DC235" i="36"/>
  <c r="DC236" i="36"/>
  <c r="DC237" i="36"/>
  <c r="DC238" i="36"/>
  <c r="DC239" i="36"/>
  <c r="DC240" i="36"/>
  <c r="DC241" i="36"/>
  <c r="DC242" i="36"/>
  <c r="DC243" i="36"/>
  <c r="DC244" i="36"/>
  <c r="DC245" i="36"/>
  <c r="DC246" i="36"/>
  <c r="DC247" i="36"/>
  <c r="DC248" i="36"/>
  <c r="DC249" i="36"/>
  <c r="DC250" i="36"/>
  <c r="DC251" i="36"/>
  <c r="DC252" i="36"/>
  <c r="DC253" i="36"/>
  <c r="DC254" i="36"/>
  <c r="DC255" i="36"/>
  <c r="DC256" i="36"/>
  <c r="DC257" i="36"/>
  <c r="DC258" i="36"/>
  <c r="DC259" i="36"/>
  <c r="DC260" i="36"/>
  <c r="DC261" i="36"/>
  <c r="DC262" i="36"/>
  <c r="DC263" i="36"/>
  <c r="DC264" i="36"/>
  <c r="DC265" i="36"/>
  <c r="DC266" i="36"/>
  <c r="DC267" i="36"/>
  <c r="DC268" i="36"/>
  <c r="DC269" i="36"/>
  <c r="DC270" i="36"/>
  <c r="DC271" i="36"/>
  <c r="DC272" i="36"/>
  <c r="DC273" i="36"/>
  <c r="DC274" i="36"/>
  <c r="DC275" i="36"/>
  <c r="DC276" i="36"/>
  <c r="DC278" i="36"/>
  <c r="DC279" i="36"/>
  <c r="DC280" i="36"/>
  <c r="DC281" i="36"/>
  <c r="DC282" i="36"/>
  <c r="DC283" i="36"/>
  <c r="DC284" i="36"/>
  <c r="DC285" i="36"/>
  <c r="DC286" i="36"/>
  <c r="DC287" i="36"/>
  <c r="DC288" i="36"/>
  <c r="DC289" i="36"/>
  <c r="DC290" i="36"/>
  <c r="DC291" i="36"/>
  <c r="DC292" i="36"/>
  <c r="DC293" i="36"/>
  <c r="DC294" i="36"/>
  <c r="DC295" i="36"/>
  <c r="DC296" i="36"/>
  <c r="DC297" i="36"/>
  <c r="DC298" i="36"/>
  <c r="DC299" i="36"/>
  <c r="DC300" i="36"/>
  <c r="DC301" i="36"/>
  <c r="DC302" i="36"/>
  <c r="DC303" i="36"/>
  <c r="DC304" i="36"/>
  <c r="DC305" i="36"/>
  <c r="DC306" i="36"/>
  <c r="DC307" i="36"/>
  <c r="DC308" i="36"/>
  <c r="DC309" i="36"/>
  <c r="DC310" i="36"/>
  <c r="DC311" i="36"/>
  <c r="DC312" i="36"/>
  <c r="DC313" i="36"/>
  <c r="DC314" i="36"/>
  <c r="DC315" i="36"/>
  <c r="DC316" i="36"/>
  <c r="DC317" i="36"/>
  <c r="DC318" i="36"/>
  <c r="DC319" i="36"/>
  <c r="DC320" i="36"/>
  <c r="DC321" i="36"/>
  <c r="DC322" i="36"/>
  <c r="DC323" i="36"/>
  <c r="DC324" i="36"/>
  <c r="DC325" i="36"/>
  <c r="DC326" i="36"/>
  <c r="DC327" i="36"/>
  <c r="DC328" i="36"/>
  <c r="DC329" i="36"/>
  <c r="DC330" i="36"/>
  <c r="DC331" i="36"/>
  <c r="DC332" i="36"/>
  <c r="DC333" i="36"/>
  <c r="DC334" i="36"/>
  <c r="DC335" i="36"/>
  <c r="DC336" i="36"/>
  <c r="DC337" i="36"/>
  <c r="DC338" i="36"/>
  <c r="DC339" i="36"/>
  <c r="DC340" i="36"/>
  <c r="DC341" i="36"/>
  <c r="DC342" i="36"/>
  <c r="DC343" i="36"/>
  <c r="DC344" i="36"/>
  <c r="DC30" i="36"/>
  <c r="DC19" i="36"/>
  <c r="DC20" i="36"/>
  <c r="DC21" i="36"/>
  <c r="DC22" i="36"/>
  <c r="DC23" i="36"/>
  <c r="DC24" i="36"/>
  <c r="DC25" i="36"/>
  <c r="DC26" i="36"/>
  <c r="DC27" i="36"/>
  <c r="DC28" i="36"/>
  <c r="DC29" i="36"/>
  <c r="DC18" i="36"/>
  <c r="DC10" i="36"/>
  <c r="DC11" i="36"/>
  <c r="DC12" i="36"/>
  <c r="DC13" i="36"/>
  <c r="DC14" i="36"/>
  <c r="DC15" i="36"/>
  <c r="DC16" i="36"/>
  <c r="DC17" i="36"/>
  <c r="DC7" i="36"/>
  <c r="DC8" i="36"/>
  <c r="DC9" i="36"/>
  <c r="DC3" i="36"/>
  <c r="DC4" i="36"/>
  <c r="DC5" i="36"/>
  <c r="DC6" i="36"/>
  <c r="DC345" i="36"/>
  <c r="DC346" i="36"/>
  <c r="DC347" i="36"/>
  <c r="DC348" i="36"/>
  <c r="DC349" i="36"/>
  <c r="DC350" i="36"/>
  <c r="DC351" i="36"/>
  <c r="DC352" i="36"/>
  <c r="DC353" i="36"/>
  <c r="DC354" i="36"/>
  <c r="DC2" i="36" l="1"/>
  <c r="DB4" i="36" l="1"/>
  <c r="DB5" i="36"/>
  <c r="DB6" i="36"/>
  <c r="DB7" i="36"/>
  <c r="DB8" i="36"/>
  <c r="DB9" i="36"/>
  <c r="DB10" i="36"/>
  <c r="DB11" i="36"/>
  <c r="DB12" i="36"/>
  <c r="DB13" i="36"/>
  <c r="DB14" i="36"/>
  <c r="DB15" i="36"/>
  <c r="DB16" i="36"/>
  <c r="DB17" i="36"/>
  <c r="DB18" i="36"/>
  <c r="DB19" i="36"/>
  <c r="DB20" i="36"/>
  <c r="DB21" i="36"/>
  <c r="DB22" i="36"/>
  <c r="DB23" i="36"/>
  <c r="DB24" i="36"/>
  <c r="DB25" i="36"/>
  <c r="DB26" i="36"/>
  <c r="DB27" i="36"/>
  <c r="DB28" i="36"/>
  <c r="DB29" i="36"/>
  <c r="DB30" i="36"/>
  <c r="DB31" i="36"/>
  <c r="DB32" i="36"/>
  <c r="DB33" i="36"/>
  <c r="DB34" i="36"/>
  <c r="DB35" i="36"/>
  <c r="DB36" i="36"/>
  <c r="DB37" i="36"/>
  <c r="DB38" i="36"/>
  <c r="DB39" i="36"/>
  <c r="DB40" i="36"/>
  <c r="DB41" i="36"/>
  <c r="DB42" i="36"/>
  <c r="DB43" i="36"/>
  <c r="DB44" i="36"/>
  <c r="DB45" i="36"/>
  <c r="DB46" i="36"/>
  <c r="DB47" i="36"/>
  <c r="DB48" i="36"/>
  <c r="DB49" i="36"/>
  <c r="DB50" i="36"/>
  <c r="DB51" i="36"/>
  <c r="DB52" i="36"/>
  <c r="DB53" i="36"/>
  <c r="DB54" i="36"/>
  <c r="DB55" i="36"/>
  <c r="DB56" i="36"/>
  <c r="DB57" i="36"/>
  <c r="DB58" i="36"/>
  <c r="DB59" i="36"/>
  <c r="DB60" i="36"/>
  <c r="DB61" i="36"/>
  <c r="DB62" i="36"/>
  <c r="DB63" i="36"/>
  <c r="DB64" i="36"/>
  <c r="DB65" i="36"/>
  <c r="DB66" i="36"/>
  <c r="DB67" i="36"/>
  <c r="DB68" i="36"/>
  <c r="DB69" i="36"/>
  <c r="DB70" i="36"/>
  <c r="DB71" i="36"/>
  <c r="DB72" i="36"/>
  <c r="DB73" i="36"/>
  <c r="DB74" i="36"/>
  <c r="DB75" i="36"/>
  <c r="DB76" i="36"/>
  <c r="DB77" i="36"/>
  <c r="DB78" i="36"/>
  <c r="DB79" i="36"/>
  <c r="DB80" i="36"/>
  <c r="DB81" i="36"/>
  <c r="DB82" i="36"/>
  <c r="DB83" i="36"/>
  <c r="DB84" i="36"/>
  <c r="DB85" i="36"/>
  <c r="DB86" i="36"/>
  <c r="DB87" i="36"/>
  <c r="DB88" i="36"/>
  <c r="DB89" i="36"/>
  <c r="DB90" i="36"/>
  <c r="DB91" i="36"/>
  <c r="DB92" i="36"/>
  <c r="DB93" i="36"/>
  <c r="DB94" i="36"/>
  <c r="DB95" i="36"/>
  <c r="DB96" i="36"/>
  <c r="DB97" i="36"/>
  <c r="DB98" i="36"/>
  <c r="DB99" i="36"/>
  <c r="DB100" i="36"/>
  <c r="DB101" i="36"/>
  <c r="DB102" i="36"/>
  <c r="DB103" i="36"/>
  <c r="DB104" i="36"/>
  <c r="DB105" i="36"/>
  <c r="DB106" i="36"/>
  <c r="DB107" i="36"/>
  <c r="DB108" i="36"/>
  <c r="DB109" i="36"/>
  <c r="DB110" i="36"/>
  <c r="DB111" i="36"/>
  <c r="DB112" i="36"/>
  <c r="DB113" i="36"/>
  <c r="DB114" i="36"/>
  <c r="DB115" i="36"/>
  <c r="DB116" i="36"/>
  <c r="DB117" i="36"/>
  <c r="DB118" i="36"/>
  <c r="DB119" i="36"/>
  <c r="DB120" i="36"/>
  <c r="DB121" i="36"/>
  <c r="DB122" i="36"/>
  <c r="DB123" i="36"/>
  <c r="DB124" i="36"/>
  <c r="DB125" i="36"/>
  <c r="DB126" i="36"/>
  <c r="DB127" i="36"/>
  <c r="DB128" i="36"/>
  <c r="DB129" i="36"/>
  <c r="DB130" i="36"/>
  <c r="DB131" i="36"/>
  <c r="DB132" i="36"/>
  <c r="DB133" i="36"/>
  <c r="DB134" i="36"/>
  <c r="DB135" i="36"/>
  <c r="DB136" i="36"/>
  <c r="DB137" i="36"/>
  <c r="DB138" i="36"/>
  <c r="DB139" i="36"/>
  <c r="DB140" i="36"/>
  <c r="DB141" i="36"/>
  <c r="DB142" i="36"/>
  <c r="DB143" i="36"/>
  <c r="DB144" i="36"/>
  <c r="DB145" i="36"/>
  <c r="DB146" i="36"/>
  <c r="DB147" i="36"/>
  <c r="DB148" i="36"/>
  <c r="DB149" i="36"/>
  <c r="DB150" i="36"/>
  <c r="DB151" i="36"/>
  <c r="DB152" i="36"/>
  <c r="DB153" i="36"/>
  <c r="DB154" i="36"/>
  <c r="DB155" i="36"/>
  <c r="DB156" i="36"/>
  <c r="DB157" i="36"/>
  <c r="DB158" i="36"/>
  <c r="DB159" i="36"/>
  <c r="DB160" i="36"/>
  <c r="DB161" i="36"/>
  <c r="DB162" i="36"/>
  <c r="DB163" i="36"/>
  <c r="DB164" i="36"/>
  <c r="DB165" i="36"/>
  <c r="DB166" i="36"/>
  <c r="DB167" i="36"/>
  <c r="DB168" i="36"/>
  <c r="DB169" i="36"/>
  <c r="DB170" i="36"/>
  <c r="DB171" i="36"/>
  <c r="DB172" i="36"/>
  <c r="DB173" i="36"/>
  <c r="DB174" i="36"/>
  <c r="DB175" i="36"/>
  <c r="DB176" i="36"/>
  <c r="DB177" i="36"/>
  <c r="DB178" i="36"/>
  <c r="DB179" i="36"/>
  <c r="DB180" i="36"/>
  <c r="DB181" i="36"/>
  <c r="DB182" i="36"/>
  <c r="DB183" i="36"/>
  <c r="DB184" i="36"/>
  <c r="DB185" i="36"/>
  <c r="DB186" i="36"/>
  <c r="DB187" i="36"/>
  <c r="DB188" i="36"/>
  <c r="DB189" i="36"/>
  <c r="DB190" i="36"/>
  <c r="DB191" i="36"/>
  <c r="DB192" i="36"/>
  <c r="DB193" i="36"/>
  <c r="DB194" i="36"/>
  <c r="DB195" i="36"/>
  <c r="DB196" i="36"/>
  <c r="DB197" i="36"/>
  <c r="DB198" i="36"/>
  <c r="DB199" i="36"/>
  <c r="DB200" i="36"/>
  <c r="DB201" i="36"/>
  <c r="DB202" i="36"/>
  <c r="DB203" i="36"/>
  <c r="DB204" i="36"/>
  <c r="DB205" i="36"/>
  <c r="DB206" i="36"/>
  <c r="DB207" i="36"/>
  <c r="DB208" i="36"/>
  <c r="DB209" i="36"/>
  <c r="DB210" i="36"/>
  <c r="DB211" i="36"/>
  <c r="DB212" i="36"/>
  <c r="DB213" i="36"/>
  <c r="DB214" i="36"/>
  <c r="DB215" i="36"/>
  <c r="DB216" i="36"/>
  <c r="DB217" i="36"/>
  <c r="DB218" i="36"/>
  <c r="DB219" i="36"/>
  <c r="DB220" i="36"/>
  <c r="DB221" i="36"/>
  <c r="DB222" i="36"/>
  <c r="DB223" i="36"/>
  <c r="DB224" i="36"/>
  <c r="DB225" i="36"/>
  <c r="DB226" i="36"/>
  <c r="DB227" i="36"/>
  <c r="DB228" i="36"/>
  <c r="DB229" i="36"/>
  <c r="DB230" i="36"/>
  <c r="DB231" i="36"/>
  <c r="DB232" i="36"/>
  <c r="DB233" i="36"/>
  <c r="DB234" i="36"/>
  <c r="DB235" i="36"/>
  <c r="DB236" i="36"/>
  <c r="DB237" i="36"/>
  <c r="DB238" i="36"/>
  <c r="DB239" i="36"/>
  <c r="DB240" i="36"/>
  <c r="DB241" i="36"/>
  <c r="DB242" i="36"/>
  <c r="DB243" i="36"/>
  <c r="DB244" i="36"/>
  <c r="DB245" i="36"/>
  <c r="DB246" i="36"/>
  <c r="DB247" i="36"/>
  <c r="DB248" i="36"/>
  <c r="DB249" i="36"/>
  <c r="DB250" i="36"/>
  <c r="DB251" i="36"/>
  <c r="DB252" i="36"/>
  <c r="DB253" i="36"/>
  <c r="DB254" i="36"/>
  <c r="DB255" i="36"/>
  <c r="DB256" i="36"/>
  <c r="DB257" i="36"/>
  <c r="DB258" i="36"/>
  <c r="DB259" i="36"/>
  <c r="DB260" i="36"/>
  <c r="DB261" i="36"/>
  <c r="DB262" i="36"/>
  <c r="DB263" i="36"/>
  <c r="DB264" i="36"/>
  <c r="DB265" i="36"/>
  <c r="DB266" i="36"/>
  <c r="DB267" i="36"/>
  <c r="DB268" i="36"/>
  <c r="DB269" i="36"/>
  <c r="DB270" i="36"/>
  <c r="DB271" i="36"/>
  <c r="DB272" i="36"/>
  <c r="DB273" i="36"/>
  <c r="DB274" i="36"/>
  <c r="DB275" i="36"/>
  <c r="DB276" i="36"/>
  <c r="DB278" i="36"/>
  <c r="DB279" i="36"/>
  <c r="DB280" i="36"/>
  <c r="DB281" i="36"/>
  <c r="DB282" i="36"/>
  <c r="DB283" i="36"/>
  <c r="DB284" i="36"/>
  <c r="DB3" i="36"/>
  <c r="DB2" i="36" l="1"/>
  <c r="DA4" i="36" l="1"/>
  <c r="DA5" i="36"/>
  <c r="DA6" i="36"/>
  <c r="DA7" i="36"/>
  <c r="DA8" i="36"/>
  <c r="DA9" i="36"/>
  <c r="DA10" i="36"/>
  <c r="DA11" i="36"/>
  <c r="DA12" i="36"/>
  <c r="DA13" i="36"/>
  <c r="DA14" i="36"/>
  <c r="DA15" i="36"/>
  <c r="DA16" i="36"/>
  <c r="DA17" i="36"/>
  <c r="DA18" i="36"/>
  <c r="DA19" i="36"/>
  <c r="DA20" i="36"/>
  <c r="DA21" i="36"/>
  <c r="DA22" i="36"/>
  <c r="DA23" i="36"/>
  <c r="DA24" i="36"/>
  <c r="DA25" i="36"/>
  <c r="DA26" i="36"/>
  <c r="DA27" i="36"/>
  <c r="DA28" i="36"/>
  <c r="DA29" i="36"/>
  <c r="DA30" i="36"/>
  <c r="DA31" i="36"/>
  <c r="DA32" i="36"/>
  <c r="DA33" i="36"/>
  <c r="DA34" i="36"/>
  <c r="DA35" i="36"/>
  <c r="DA36" i="36"/>
  <c r="DA37" i="36"/>
  <c r="DA38" i="36"/>
  <c r="DA39" i="36"/>
  <c r="DA40" i="36"/>
  <c r="DA41" i="36"/>
  <c r="DA42" i="36"/>
  <c r="DA43" i="36"/>
  <c r="DA44" i="36"/>
  <c r="DA45" i="36"/>
  <c r="DA46" i="36"/>
  <c r="DA47" i="36"/>
  <c r="DA48" i="36"/>
  <c r="DA49" i="36"/>
  <c r="DA50" i="36"/>
  <c r="DA51" i="36"/>
  <c r="DA52" i="36"/>
  <c r="DA53" i="36"/>
  <c r="DA54" i="36"/>
  <c r="DA55" i="36"/>
  <c r="DA56" i="36"/>
  <c r="DA57" i="36"/>
  <c r="DA58" i="36"/>
  <c r="DA59" i="36"/>
  <c r="DA60" i="36"/>
  <c r="DA61" i="36"/>
  <c r="DA62" i="36"/>
  <c r="DA63" i="36"/>
  <c r="DA64" i="36"/>
  <c r="DA65" i="36"/>
  <c r="DA66" i="36"/>
  <c r="DA67" i="36"/>
  <c r="DA68" i="36"/>
  <c r="DA69" i="36"/>
  <c r="DA70" i="36"/>
  <c r="DA71" i="36"/>
  <c r="DA72" i="36"/>
  <c r="DA73" i="36"/>
  <c r="DA74" i="36"/>
  <c r="DA75" i="36"/>
  <c r="DA76" i="36"/>
  <c r="DA77" i="36"/>
  <c r="DA78" i="36"/>
  <c r="DA79" i="36"/>
  <c r="DA80" i="36"/>
  <c r="DA81" i="36"/>
  <c r="DA82" i="36"/>
  <c r="DA83" i="36"/>
  <c r="DA84" i="36"/>
  <c r="DA85" i="36"/>
  <c r="DA86" i="36"/>
  <c r="DA87" i="36"/>
  <c r="DA88" i="36"/>
  <c r="DA89" i="36"/>
  <c r="DA90" i="36"/>
  <c r="DA91" i="36"/>
  <c r="DA92" i="36"/>
  <c r="DA93" i="36"/>
  <c r="DA94" i="36"/>
  <c r="DA95" i="36"/>
  <c r="DA96" i="36"/>
  <c r="DA97" i="36"/>
  <c r="DA98" i="36"/>
  <c r="DA99" i="36"/>
  <c r="DA100" i="36"/>
  <c r="DA101" i="36"/>
  <c r="DA102" i="36"/>
  <c r="DA103" i="36"/>
  <c r="DA104" i="36"/>
  <c r="DA105" i="36"/>
  <c r="DA106" i="36"/>
  <c r="DA107" i="36"/>
  <c r="DA108" i="36"/>
  <c r="DA109" i="36"/>
  <c r="DA110" i="36"/>
  <c r="DA111" i="36"/>
  <c r="DA112" i="36"/>
  <c r="DA113" i="36"/>
  <c r="DA114" i="36"/>
  <c r="DA115" i="36"/>
  <c r="DA116" i="36"/>
  <c r="DA117" i="36"/>
  <c r="DA118" i="36"/>
  <c r="DA119" i="36"/>
  <c r="DA120" i="36"/>
  <c r="DA121" i="36"/>
  <c r="DA122" i="36"/>
  <c r="DA123" i="36"/>
  <c r="DA124" i="36"/>
  <c r="DA125" i="36"/>
  <c r="DA126" i="36"/>
  <c r="DA127" i="36"/>
  <c r="DA128" i="36"/>
  <c r="DA129" i="36"/>
  <c r="DA130" i="36"/>
  <c r="DA131" i="36"/>
  <c r="DA132" i="36"/>
  <c r="DA133" i="36"/>
  <c r="DA134" i="36"/>
  <c r="DA135" i="36"/>
  <c r="DA136" i="36"/>
  <c r="DA137" i="36"/>
  <c r="DA138" i="36"/>
  <c r="DA139" i="36"/>
  <c r="DA140" i="36"/>
  <c r="DA141" i="36"/>
  <c r="DA142" i="36"/>
  <c r="DA143" i="36"/>
  <c r="DA144" i="36"/>
  <c r="DA145" i="36"/>
  <c r="DA146" i="36"/>
  <c r="DA147" i="36"/>
  <c r="DA148" i="36"/>
  <c r="DA149" i="36"/>
  <c r="DA150" i="36"/>
  <c r="DA151" i="36"/>
  <c r="DA152" i="36"/>
  <c r="DA153" i="36"/>
  <c r="DA154" i="36"/>
  <c r="DA155" i="36"/>
  <c r="DA156" i="36"/>
  <c r="DA157" i="36"/>
  <c r="DA158" i="36"/>
  <c r="DA159" i="36"/>
  <c r="DA160" i="36"/>
  <c r="DA161" i="36"/>
  <c r="DA162" i="36"/>
  <c r="DA163" i="36"/>
  <c r="DA164" i="36"/>
  <c r="DA165" i="36"/>
  <c r="DA166" i="36"/>
  <c r="DA167" i="36"/>
  <c r="DA168" i="36"/>
  <c r="DA169" i="36"/>
  <c r="DA170" i="36"/>
  <c r="DA171" i="36"/>
  <c r="DA172" i="36"/>
  <c r="DA173" i="36"/>
  <c r="DA174" i="36"/>
  <c r="DA175" i="36"/>
  <c r="DA176" i="36"/>
  <c r="DA177" i="36"/>
  <c r="DA178" i="36"/>
  <c r="DA179" i="36"/>
  <c r="DA180" i="36"/>
  <c r="DA181" i="36"/>
  <c r="DA182" i="36"/>
  <c r="DA183" i="36"/>
  <c r="DA184" i="36"/>
  <c r="DA185" i="36"/>
  <c r="DA186" i="36"/>
  <c r="DA187" i="36"/>
  <c r="DA188" i="36"/>
  <c r="DA189" i="36"/>
  <c r="DA190" i="36"/>
  <c r="DA191" i="36"/>
  <c r="DA192" i="36"/>
  <c r="DA193" i="36"/>
  <c r="DA194" i="36"/>
  <c r="DA195" i="36"/>
  <c r="DA196" i="36"/>
  <c r="DA197" i="36"/>
  <c r="DA198" i="36"/>
  <c r="DA199" i="36"/>
  <c r="DA200" i="36"/>
  <c r="DA201" i="36"/>
  <c r="DA202" i="36"/>
  <c r="DA203" i="36"/>
  <c r="DA204" i="36"/>
  <c r="DA205" i="36"/>
  <c r="DA206" i="36"/>
  <c r="DA207" i="36"/>
  <c r="DA208" i="36"/>
  <c r="DA209" i="36"/>
  <c r="DA210" i="36"/>
  <c r="DA211" i="36"/>
  <c r="DA212" i="36"/>
  <c r="DA213" i="36"/>
  <c r="DA214" i="36"/>
  <c r="DA215" i="36"/>
  <c r="DA216" i="36"/>
  <c r="DA217" i="36"/>
  <c r="DA218" i="36"/>
  <c r="DA219" i="36"/>
  <c r="DA220" i="36"/>
  <c r="DA221" i="36"/>
  <c r="DA222" i="36"/>
  <c r="DA223" i="36"/>
  <c r="DA224" i="36"/>
  <c r="DA225" i="36"/>
  <c r="DA226" i="36"/>
  <c r="DA227" i="36"/>
  <c r="DA228" i="36"/>
  <c r="DA229" i="36"/>
  <c r="DA230" i="36"/>
  <c r="DA231" i="36"/>
  <c r="DA232" i="36"/>
  <c r="DA233" i="36"/>
  <c r="DA234" i="36"/>
  <c r="DA235" i="36"/>
  <c r="DA236" i="36"/>
  <c r="DA237" i="36"/>
  <c r="DA238" i="36"/>
  <c r="DA239" i="36"/>
  <c r="DA240" i="36"/>
  <c r="DA241" i="36"/>
  <c r="DA242" i="36"/>
  <c r="DA243" i="36"/>
  <c r="DA244" i="36"/>
  <c r="DA245" i="36"/>
  <c r="DA246" i="36"/>
  <c r="DA247" i="36"/>
  <c r="DA248" i="36"/>
  <c r="DA249" i="36"/>
  <c r="DA250" i="36"/>
  <c r="DA251" i="36"/>
  <c r="DA252" i="36"/>
  <c r="DA253" i="36"/>
  <c r="DA254" i="36"/>
  <c r="DA255" i="36"/>
  <c r="DA256" i="36"/>
  <c r="DA257" i="36"/>
  <c r="DA258" i="36"/>
  <c r="DA259" i="36"/>
  <c r="DA260" i="36"/>
  <c r="DA261" i="36"/>
  <c r="DA262" i="36"/>
  <c r="DA263" i="36"/>
  <c r="DA264" i="36"/>
  <c r="DA265" i="36"/>
  <c r="DA266" i="36"/>
  <c r="DA267" i="36"/>
  <c r="DA268" i="36"/>
  <c r="DA269" i="36"/>
  <c r="DA270" i="36"/>
  <c r="DA271" i="36"/>
  <c r="DA272" i="36"/>
  <c r="DA273" i="36"/>
  <c r="DA274" i="36"/>
  <c r="DA275" i="36"/>
  <c r="DA276" i="36"/>
  <c r="DA278" i="36"/>
  <c r="DA279" i="36"/>
  <c r="DA280" i="36"/>
  <c r="DA281" i="36"/>
  <c r="DA282" i="36"/>
  <c r="DA283" i="36"/>
  <c r="DA284" i="36"/>
  <c r="DA3" i="36"/>
  <c r="CZ69" i="36"/>
  <c r="DA2" i="36" l="1"/>
  <c r="CZ4" i="36" l="1"/>
  <c r="CZ5" i="36"/>
  <c r="CZ6" i="36"/>
  <c r="CZ7" i="36"/>
  <c r="CZ8" i="36"/>
  <c r="CZ9" i="36"/>
  <c r="CZ10" i="36"/>
  <c r="CZ11" i="36"/>
  <c r="CZ12" i="36"/>
  <c r="CZ13" i="36"/>
  <c r="CZ14" i="36"/>
  <c r="CZ15" i="36"/>
  <c r="CZ16" i="36"/>
  <c r="CZ17" i="36"/>
  <c r="CZ18" i="36"/>
  <c r="CZ19" i="36"/>
  <c r="CZ20" i="36"/>
  <c r="CZ21" i="36"/>
  <c r="CZ22" i="36"/>
  <c r="CZ23" i="36"/>
  <c r="CZ24" i="36"/>
  <c r="CZ25" i="36"/>
  <c r="CZ26" i="36"/>
  <c r="CZ27" i="36"/>
  <c r="CZ28" i="36"/>
  <c r="CZ29" i="36"/>
  <c r="CZ30" i="36"/>
  <c r="CZ31" i="36"/>
  <c r="CZ32" i="36"/>
  <c r="CZ33" i="36"/>
  <c r="CZ34" i="36"/>
  <c r="CZ35" i="36"/>
  <c r="CZ36" i="36"/>
  <c r="CZ37" i="36"/>
  <c r="CZ38" i="36"/>
  <c r="CZ39" i="36"/>
  <c r="CZ40" i="36"/>
  <c r="CZ41" i="36"/>
  <c r="CZ42" i="36"/>
  <c r="CZ43" i="36"/>
  <c r="CZ44" i="36"/>
  <c r="CZ45" i="36"/>
  <c r="CZ46" i="36"/>
  <c r="CZ47" i="36"/>
  <c r="CZ48" i="36"/>
  <c r="CZ49" i="36"/>
  <c r="CZ50" i="36"/>
  <c r="CZ51" i="36"/>
  <c r="CZ52" i="36"/>
  <c r="CZ53" i="36"/>
  <c r="CZ54" i="36"/>
  <c r="CZ55" i="36"/>
  <c r="CZ56" i="36"/>
  <c r="CZ57" i="36"/>
  <c r="CZ58" i="36"/>
  <c r="CZ59" i="36"/>
  <c r="CZ60" i="36"/>
  <c r="CZ61" i="36"/>
  <c r="CZ62" i="36"/>
  <c r="CZ63" i="36"/>
  <c r="CZ64" i="36"/>
  <c r="CZ65" i="36"/>
  <c r="CZ66" i="36"/>
  <c r="CZ67" i="36"/>
  <c r="CZ68" i="36"/>
  <c r="CZ70" i="36"/>
  <c r="CZ71" i="36"/>
  <c r="CZ72" i="36"/>
  <c r="CZ73" i="36"/>
  <c r="CZ74" i="36"/>
  <c r="CZ75" i="36"/>
  <c r="CZ76" i="36"/>
  <c r="CZ77" i="36"/>
  <c r="CZ78" i="36"/>
  <c r="CZ79" i="36"/>
  <c r="CZ80" i="36"/>
  <c r="CZ81" i="36"/>
  <c r="CZ82" i="36"/>
  <c r="CZ83" i="36"/>
  <c r="CZ84" i="36"/>
  <c r="CZ85" i="36"/>
  <c r="CZ86" i="36"/>
  <c r="CZ87" i="36"/>
  <c r="CZ88" i="36"/>
  <c r="CZ89" i="36"/>
  <c r="CZ90" i="36"/>
  <c r="CZ91" i="36"/>
  <c r="CZ92" i="36"/>
  <c r="CZ93" i="36"/>
  <c r="CZ94" i="36"/>
  <c r="CZ95" i="36"/>
  <c r="CZ96" i="36"/>
  <c r="CZ97" i="36"/>
  <c r="CZ98" i="36"/>
  <c r="CZ99" i="36"/>
  <c r="CZ100" i="36"/>
  <c r="CZ101" i="36"/>
  <c r="CZ102" i="36"/>
  <c r="CZ103" i="36"/>
  <c r="CZ104" i="36"/>
  <c r="CZ105" i="36"/>
  <c r="CZ106" i="36"/>
  <c r="CZ107" i="36"/>
  <c r="CZ108" i="36"/>
  <c r="CZ109" i="36"/>
  <c r="CZ110" i="36"/>
  <c r="CZ111" i="36"/>
  <c r="CZ112" i="36"/>
  <c r="CZ113" i="36"/>
  <c r="CZ114" i="36"/>
  <c r="CZ115" i="36"/>
  <c r="CZ116" i="36"/>
  <c r="CZ117" i="36"/>
  <c r="CZ118" i="36"/>
  <c r="CZ119" i="36"/>
  <c r="CZ120" i="36"/>
  <c r="CZ121" i="36"/>
  <c r="CZ122" i="36"/>
  <c r="CZ123" i="36"/>
  <c r="CZ124" i="36"/>
  <c r="CZ125" i="36"/>
  <c r="CZ126" i="36"/>
  <c r="CZ127" i="36"/>
  <c r="CZ128" i="36"/>
  <c r="CZ129" i="36"/>
  <c r="CZ130" i="36"/>
  <c r="CZ131" i="36"/>
  <c r="CZ132" i="36"/>
  <c r="CZ133" i="36"/>
  <c r="CZ134" i="36"/>
  <c r="CZ135" i="36"/>
  <c r="CZ136" i="36"/>
  <c r="CZ137" i="36"/>
  <c r="CZ138" i="36"/>
  <c r="CZ139" i="36"/>
  <c r="CZ140" i="36"/>
  <c r="CZ141" i="36"/>
  <c r="CZ142" i="36"/>
  <c r="CZ143" i="36"/>
  <c r="CZ144" i="36"/>
  <c r="CZ145" i="36"/>
  <c r="CZ146" i="36"/>
  <c r="CZ147" i="36"/>
  <c r="CZ148" i="36"/>
  <c r="CZ149" i="36"/>
  <c r="CZ150" i="36"/>
  <c r="CZ151" i="36"/>
  <c r="CZ152" i="36"/>
  <c r="CZ153" i="36"/>
  <c r="CZ154" i="36"/>
  <c r="CZ155" i="36"/>
  <c r="CZ156" i="36"/>
  <c r="CZ157" i="36"/>
  <c r="CZ158" i="36"/>
  <c r="CZ159" i="36"/>
  <c r="CZ160" i="36"/>
  <c r="CZ161" i="36"/>
  <c r="CZ162" i="36"/>
  <c r="CZ163" i="36"/>
  <c r="CZ164" i="36"/>
  <c r="CZ165" i="36"/>
  <c r="CZ166" i="36"/>
  <c r="CZ167" i="36"/>
  <c r="CZ168" i="36"/>
  <c r="CZ169" i="36"/>
  <c r="CZ170" i="36"/>
  <c r="CZ171" i="36"/>
  <c r="CZ172" i="36"/>
  <c r="CZ173" i="36"/>
  <c r="CZ174" i="36"/>
  <c r="CZ175" i="36"/>
  <c r="CZ176" i="36"/>
  <c r="CZ177" i="36"/>
  <c r="CZ178" i="36"/>
  <c r="CZ179" i="36"/>
  <c r="CZ180" i="36"/>
  <c r="CZ181" i="36"/>
  <c r="CZ182" i="36"/>
  <c r="CZ183" i="36"/>
  <c r="CZ184" i="36"/>
  <c r="CZ185" i="36"/>
  <c r="CZ186" i="36"/>
  <c r="CZ187" i="36"/>
  <c r="CZ188" i="36"/>
  <c r="CZ189" i="36"/>
  <c r="CZ190" i="36"/>
  <c r="CZ191" i="36"/>
  <c r="CZ192" i="36"/>
  <c r="CZ193" i="36"/>
  <c r="CZ194" i="36"/>
  <c r="CZ195" i="36"/>
  <c r="CZ196" i="36"/>
  <c r="CZ197" i="36"/>
  <c r="CZ198" i="36"/>
  <c r="CZ199" i="36"/>
  <c r="CZ200" i="36"/>
  <c r="CZ201" i="36"/>
  <c r="CZ202" i="36"/>
  <c r="CZ203" i="36"/>
  <c r="CZ204" i="36"/>
  <c r="CZ205" i="36"/>
  <c r="CZ206" i="36"/>
  <c r="CZ207" i="36"/>
  <c r="CZ208" i="36"/>
  <c r="CZ209" i="36"/>
  <c r="CZ210" i="36"/>
  <c r="CZ211" i="36"/>
  <c r="CZ212" i="36"/>
  <c r="CZ213" i="36"/>
  <c r="CZ214" i="36"/>
  <c r="CZ215" i="36"/>
  <c r="CZ216" i="36"/>
  <c r="CZ217" i="36"/>
  <c r="CZ218" i="36"/>
  <c r="CZ219" i="36"/>
  <c r="CZ220" i="36"/>
  <c r="CZ221" i="36"/>
  <c r="CZ222" i="36"/>
  <c r="CZ223" i="36"/>
  <c r="CZ224" i="36"/>
  <c r="CZ225" i="36"/>
  <c r="CZ226" i="36"/>
  <c r="CZ227" i="36"/>
  <c r="CZ228" i="36"/>
  <c r="CZ229" i="36"/>
  <c r="CZ230" i="36"/>
  <c r="CZ231" i="36"/>
  <c r="CZ232" i="36"/>
  <c r="CZ233" i="36"/>
  <c r="CZ234" i="36"/>
  <c r="CZ235" i="36"/>
  <c r="CZ236" i="36"/>
  <c r="CZ237" i="36"/>
  <c r="CZ238" i="36"/>
  <c r="CZ239" i="36"/>
  <c r="CZ240" i="36"/>
  <c r="CZ241" i="36"/>
  <c r="CZ242" i="36"/>
  <c r="CZ243" i="36"/>
  <c r="CZ244" i="36"/>
  <c r="CZ245" i="36"/>
  <c r="CZ246" i="36"/>
  <c r="CZ247" i="36"/>
  <c r="CZ248" i="36"/>
  <c r="CZ249" i="36"/>
  <c r="CZ250" i="36"/>
  <c r="CZ251" i="36"/>
  <c r="CZ252" i="36"/>
  <c r="CZ253" i="36"/>
  <c r="CZ254" i="36"/>
  <c r="CZ255" i="36"/>
  <c r="CZ256" i="36"/>
  <c r="CZ257" i="36"/>
  <c r="CZ258" i="36"/>
  <c r="CZ259" i="36"/>
  <c r="CZ260" i="36"/>
  <c r="CZ261" i="36"/>
  <c r="CZ262" i="36"/>
  <c r="CZ263" i="36"/>
  <c r="CZ264" i="36"/>
  <c r="CZ265" i="36"/>
  <c r="CZ266" i="36"/>
  <c r="CZ267" i="36"/>
  <c r="CZ268" i="36"/>
  <c r="CZ269" i="36"/>
  <c r="CZ270" i="36"/>
  <c r="CZ271" i="36"/>
  <c r="CZ272" i="36"/>
  <c r="CZ273" i="36"/>
  <c r="CZ274" i="36"/>
  <c r="CZ275" i="36"/>
  <c r="CZ276" i="36"/>
  <c r="CZ278" i="36"/>
  <c r="CZ279" i="36"/>
  <c r="CZ280" i="36"/>
  <c r="CZ281" i="36"/>
  <c r="CZ282" i="36"/>
  <c r="CZ283" i="36"/>
  <c r="CZ284" i="36"/>
  <c r="CZ3" i="36"/>
  <c r="CZ2" i="36" l="1"/>
  <c r="CY4" i="36" l="1"/>
  <c r="CY5" i="36"/>
  <c r="CY6" i="36"/>
  <c r="CY7" i="36"/>
  <c r="CY8" i="36"/>
  <c r="CY9" i="36"/>
  <c r="CY10" i="36"/>
  <c r="CY11" i="36"/>
  <c r="CY12" i="36"/>
  <c r="CY13" i="36"/>
  <c r="CY14" i="36"/>
  <c r="CY15" i="36"/>
  <c r="CY16" i="36"/>
  <c r="CY17" i="36"/>
  <c r="CY18" i="36"/>
  <c r="CY19" i="36"/>
  <c r="CY20" i="36"/>
  <c r="CY21" i="36"/>
  <c r="CY22" i="36"/>
  <c r="CY23" i="36"/>
  <c r="CY24" i="36"/>
  <c r="CY25" i="36"/>
  <c r="CY26" i="36"/>
  <c r="CY27" i="36"/>
  <c r="CY28" i="36"/>
  <c r="CY29" i="36"/>
  <c r="CY30" i="36"/>
  <c r="CY31" i="36"/>
  <c r="CY32" i="36"/>
  <c r="CY33" i="36"/>
  <c r="CY34" i="36"/>
  <c r="CY35" i="36"/>
  <c r="CY36" i="36"/>
  <c r="CY37" i="36"/>
  <c r="CY38" i="36"/>
  <c r="CY39" i="36"/>
  <c r="CY40" i="36"/>
  <c r="CY41" i="36"/>
  <c r="CY42" i="36"/>
  <c r="CY43" i="36"/>
  <c r="CY44" i="36"/>
  <c r="CY45" i="36"/>
  <c r="CY46" i="36"/>
  <c r="CY47" i="36"/>
  <c r="CY48" i="36"/>
  <c r="CY49" i="36"/>
  <c r="CY50" i="36"/>
  <c r="CY51" i="36"/>
  <c r="CY52" i="36"/>
  <c r="CY53" i="36"/>
  <c r="CY54" i="36"/>
  <c r="CY55" i="36"/>
  <c r="CY56" i="36"/>
  <c r="CY57" i="36"/>
  <c r="CY58" i="36"/>
  <c r="CY59" i="36"/>
  <c r="CY60" i="36"/>
  <c r="CY61" i="36"/>
  <c r="CY62" i="36"/>
  <c r="CY63" i="36"/>
  <c r="CY64" i="36"/>
  <c r="CY65" i="36"/>
  <c r="CY66" i="36"/>
  <c r="CY67" i="36"/>
  <c r="CY68" i="36"/>
  <c r="CY69" i="36"/>
  <c r="CY70" i="36"/>
  <c r="CY71" i="36"/>
  <c r="CY72" i="36"/>
  <c r="CY73" i="36"/>
  <c r="CY74" i="36"/>
  <c r="CY75" i="36"/>
  <c r="CY76" i="36"/>
  <c r="CY77" i="36"/>
  <c r="CY78" i="36"/>
  <c r="CY79" i="36"/>
  <c r="CY80" i="36"/>
  <c r="CY81" i="36"/>
  <c r="CY82" i="36"/>
  <c r="CY83" i="36"/>
  <c r="CY84" i="36"/>
  <c r="CY85" i="36"/>
  <c r="CY86" i="36"/>
  <c r="CY87" i="36"/>
  <c r="CY88" i="36"/>
  <c r="CY89" i="36"/>
  <c r="CY90" i="36"/>
  <c r="CY91" i="36"/>
  <c r="CY92" i="36"/>
  <c r="CY93" i="36"/>
  <c r="CY94" i="36"/>
  <c r="CY95" i="36"/>
  <c r="CY96" i="36"/>
  <c r="CY97" i="36"/>
  <c r="CY98" i="36"/>
  <c r="CY99" i="36"/>
  <c r="CY100" i="36"/>
  <c r="CY101" i="36"/>
  <c r="CY102" i="36"/>
  <c r="CY103" i="36"/>
  <c r="CY104" i="36"/>
  <c r="CY105" i="36"/>
  <c r="CY106" i="36"/>
  <c r="CY107" i="36"/>
  <c r="CY108" i="36"/>
  <c r="CY109" i="36"/>
  <c r="CY110" i="36"/>
  <c r="CY111" i="36"/>
  <c r="CY112" i="36"/>
  <c r="CY113" i="36"/>
  <c r="CY114" i="36"/>
  <c r="CY115" i="36"/>
  <c r="CY116" i="36"/>
  <c r="CY117" i="36"/>
  <c r="CY118" i="36"/>
  <c r="CY119" i="36"/>
  <c r="CY120" i="36"/>
  <c r="CY121" i="36"/>
  <c r="CY122" i="36"/>
  <c r="CY123" i="36"/>
  <c r="CY124" i="36"/>
  <c r="CY125" i="36"/>
  <c r="CY126" i="36"/>
  <c r="CY127" i="36"/>
  <c r="CY128" i="36"/>
  <c r="CY129" i="36"/>
  <c r="CY130" i="36"/>
  <c r="CY131" i="36"/>
  <c r="CY132" i="36"/>
  <c r="CY133" i="36"/>
  <c r="CY134" i="36"/>
  <c r="CY135" i="36"/>
  <c r="CY136" i="36"/>
  <c r="CY137" i="36"/>
  <c r="CY138" i="36"/>
  <c r="CY139" i="36"/>
  <c r="CY140" i="36"/>
  <c r="CY141" i="36"/>
  <c r="CY142" i="36"/>
  <c r="CY143" i="36"/>
  <c r="CY144" i="36"/>
  <c r="CY145" i="36"/>
  <c r="CY146" i="36"/>
  <c r="CY147" i="36"/>
  <c r="CY148" i="36"/>
  <c r="CY149" i="36"/>
  <c r="CY150" i="36"/>
  <c r="CY151" i="36"/>
  <c r="CY152" i="36"/>
  <c r="CY153" i="36"/>
  <c r="CY154" i="36"/>
  <c r="CY155" i="36"/>
  <c r="CY156" i="36"/>
  <c r="CY157" i="36"/>
  <c r="CY158" i="36"/>
  <c r="CY159" i="36"/>
  <c r="CY160" i="36"/>
  <c r="CY161" i="36"/>
  <c r="CY162" i="36"/>
  <c r="CY163" i="36"/>
  <c r="CY164" i="36"/>
  <c r="CY165" i="36"/>
  <c r="CY166" i="36"/>
  <c r="CY167" i="36"/>
  <c r="CY168" i="36"/>
  <c r="CY169" i="36"/>
  <c r="CY170" i="36"/>
  <c r="CY171" i="36"/>
  <c r="CY172" i="36"/>
  <c r="CY173" i="36"/>
  <c r="CY174" i="36"/>
  <c r="CY175" i="36"/>
  <c r="CY176" i="36"/>
  <c r="CY177" i="36"/>
  <c r="CY178" i="36"/>
  <c r="CY179" i="36"/>
  <c r="CY180" i="36"/>
  <c r="CY181" i="36"/>
  <c r="CY182" i="36"/>
  <c r="CY183" i="36"/>
  <c r="CY184" i="36"/>
  <c r="CY185" i="36"/>
  <c r="CY186" i="36"/>
  <c r="CY187" i="36"/>
  <c r="CY188" i="36"/>
  <c r="CY189" i="36"/>
  <c r="CY190" i="36"/>
  <c r="CY191" i="36"/>
  <c r="CY192" i="36"/>
  <c r="CY193" i="36"/>
  <c r="CY194" i="36"/>
  <c r="CY195" i="36"/>
  <c r="CY196" i="36"/>
  <c r="CY197" i="36"/>
  <c r="CY198" i="36"/>
  <c r="CY199" i="36"/>
  <c r="CY200" i="36"/>
  <c r="CY201" i="36"/>
  <c r="CY202" i="36"/>
  <c r="CY203" i="36"/>
  <c r="CY204" i="36"/>
  <c r="CY205" i="36"/>
  <c r="CY206" i="36"/>
  <c r="CY207" i="36"/>
  <c r="CY208" i="36"/>
  <c r="CY209" i="36"/>
  <c r="CY210" i="36"/>
  <c r="CY211" i="36"/>
  <c r="CY212" i="36"/>
  <c r="CY213" i="36"/>
  <c r="CY214" i="36"/>
  <c r="CY215" i="36"/>
  <c r="CY216" i="36"/>
  <c r="CY217" i="36"/>
  <c r="CY218" i="36"/>
  <c r="CY219" i="36"/>
  <c r="CY220" i="36"/>
  <c r="CY221" i="36"/>
  <c r="CY222" i="36"/>
  <c r="CY223" i="36"/>
  <c r="CY224" i="36"/>
  <c r="CY225" i="36"/>
  <c r="CY226" i="36"/>
  <c r="CY227" i="36"/>
  <c r="CY228" i="36"/>
  <c r="CY229" i="36"/>
  <c r="CY230" i="36"/>
  <c r="CY231" i="36"/>
  <c r="CY232" i="36"/>
  <c r="CY233" i="36"/>
  <c r="CY234" i="36"/>
  <c r="CY235" i="36"/>
  <c r="CY236" i="36"/>
  <c r="CY237" i="36"/>
  <c r="CY238" i="36"/>
  <c r="CY239" i="36"/>
  <c r="CY240" i="36"/>
  <c r="CY241" i="36"/>
  <c r="CY242" i="36"/>
  <c r="CY243" i="36"/>
  <c r="CY244" i="36"/>
  <c r="CY245" i="36"/>
  <c r="CY246" i="36"/>
  <c r="CY247" i="36"/>
  <c r="CY248" i="36"/>
  <c r="CY249" i="36"/>
  <c r="CY250" i="36"/>
  <c r="CY251" i="36"/>
  <c r="CY252" i="36"/>
  <c r="CY253" i="36"/>
  <c r="CY254" i="36"/>
  <c r="CY255" i="36"/>
  <c r="CY256" i="36"/>
  <c r="CY257" i="36"/>
  <c r="CY258" i="36"/>
  <c r="CY259" i="36"/>
  <c r="CY260" i="36"/>
  <c r="CY261" i="36"/>
  <c r="CY262" i="36"/>
  <c r="CY263" i="36"/>
  <c r="CY264" i="36"/>
  <c r="CY265" i="36"/>
  <c r="CY266" i="36"/>
  <c r="CY267" i="36"/>
  <c r="CY268" i="36"/>
  <c r="CY269" i="36"/>
  <c r="CY270" i="36"/>
  <c r="CY271" i="36"/>
  <c r="CY272" i="36"/>
  <c r="CY273" i="36"/>
  <c r="CY274" i="36"/>
  <c r="CY275" i="36"/>
  <c r="CY276" i="36"/>
  <c r="CY278" i="36"/>
  <c r="CY279" i="36"/>
  <c r="CY280" i="36"/>
  <c r="CY281" i="36"/>
  <c r="CY282" i="36"/>
  <c r="CY283" i="36"/>
  <c r="CY284" i="36"/>
  <c r="CY3" i="36"/>
  <c r="CY2" i="36" l="1"/>
  <c r="CX4" i="36" l="1"/>
  <c r="CX5" i="36"/>
  <c r="CX6" i="36"/>
  <c r="CX7" i="36"/>
  <c r="CX8" i="36"/>
  <c r="CX9" i="36"/>
  <c r="CX10" i="36"/>
  <c r="CX11" i="36"/>
  <c r="CX12" i="36"/>
  <c r="CX13" i="36"/>
  <c r="CX14" i="36"/>
  <c r="CX15" i="36"/>
  <c r="CX16" i="36"/>
  <c r="CX17" i="36"/>
  <c r="CX18" i="36"/>
  <c r="CX19" i="36"/>
  <c r="CX20" i="36"/>
  <c r="CX21" i="36"/>
  <c r="CX22" i="36"/>
  <c r="CX23" i="36"/>
  <c r="CX24" i="36"/>
  <c r="CX25" i="36"/>
  <c r="CX26" i="36"/>
  <c r="CX27" i="36"/>
  <c r="CX28" i="36"/>
  <c r="CX29" i="36"/>
  <c r="CX30" i="36"/>
  <c r="CX31" i="36"/>
  <c r="CX32" i="36"/>
  <c r="CX33" i="36"/>
  <c r="CX34" i="36"/>
  <c r="CX35" i="36"/>
  <c r="CX36" i="36"/>
  <c r="CX37" i="36"/>
  <c r="CX38" i="36"/>
  <c r="CX39" i="36"/>
  <c r="CX40" i="36"/>
  <c r="CX41" i="36"/>
  <c r="CX42" i="36"/>
  <c r="CX43" i="36"/>
  <c r="CX44" i="36"/>
  <c r="CX45" i="36"/>
  <c r="CX46" i="36"/>
  <c r="CX47" i="36"/>
  <c r="CX48" i="36"/>
  <c r="CX49" i="36"/>
  <c r="CX50" i="36"/>
  <c r="CX51" i="36"/>
  <c r="CX52" i="36"/>
  <c r="CX53" i="36"/>
  <c r="CX54" i="36"/>
  <c r="CX55" i="36"/>
  <c r="CX56" i="36"/>
  <c r="CX57" i="36"/>
  <c r="CX58" i="36"/>
  <c r="CX59" i="36"/>
  <c r="CX60" i="36"/>
  <c r="CX61" i="36"/>
  <c r="CX62" i="36"/>
  <c r="CX63" i="36"/>
  <c r="CX64" i="36"/>
  <c r="CX65" i="36"/>
  <c r="CX66" i="36"/>
  <c r="CX67" i="36"/>
  <c r="CX68" i="36"/>
  <c r="CX69" i="36"/>
  <c r="CX70" i="36"/>
  <c r="CX71" i="36"/>
  <c r="CX72" i="36"/>
  <c r="CX73" i="36"/>
  <c r="CX74" i="36"/>
  <c r="CX75" i="36"/>
  <c r="CX76" i="36"/>
  <c r="CX77" i="36"/>
  <c r="CX78" i="36"/>
  <c r="CX79" i="36"/>
  <c r="CX80" i="36"/>
  <c r="CX81" i="36"/>
  <c r="CX82" i="36"/>
  <c r="CX83" i="36"/>
  <c r="CX84" i="36"/>
  <c r="CX85" i="36"/>
  <c r="CX86" i="36"/>
  <c r="CX87" i="36"/>
  <c r="CX88" i="36"/>
  <c r="CX89" i="36"/>
  <c r="CX90" i="36"/>
  <c r="CX91" i="36"/>
  <c r="CX92" i="36"/>
  <c r="CX93" i="36"/>
  <c r="CX94" i="36"/>
  <c r="CX95" i="36"/>
  <c r="CX96" i="36"/>
  <c r="CX97" i="36"/>
  <c r="CX98" i="36"/>
  <c r="CX99" i="36"/>
  <c r="CX100" i="36"/>
  <c r="CX101" i="36"/>
  <c r="CX102" i="36"/>
  <c r="CX103" i="36"/>
  <c r="CX104" i="36"/>
  <c r="CX105" i="36"/>
  <c r="CX106" i="36"/>
  <c r="CX107" i="36"/>
  <c r="CX108" i="36"/>
  <c r="CX109" i="36"/>
  <c r="CX110" i="36"/>
  <c r="CX111" i="36"/>
  <c r="CX112" i="36"/>
  <c r="CX113" i="36"/>
  <c r="CX114" i="36"/>
  <c r="CX115" i="36"/>
  <c r="CX116" i="36"/>
  <c r="CX117" i="36"/>
  <c r="CX118" i="36"/>
  <c r="CX119" i="36"/>
  <c r="CX120" i="36"/>
  <c r="CX121" i="36"/>
  <c r="CX122" i="36"/>
  <c r="CX123" i="36"/>
  <c r="CX124" i="36"/>
  <c r="CX125" i="36"/>
  <c r="CX126" i="36"/>
  <c r="CX127" i="36"/>
  <c r="CX128" i="36"/>
  <c r="CX129" i="36"/>
  <c r="CX130" i="36"/>
  <c r="CX131" i="36"/>
  <c r="CX132" i="36"/>
  <c r="CX133" i="36"/>
  <c r="CX134" i="36"/>
  <c r="CX135" i="36"/>
  <c r="CX136" i="36"/>
  <c r="CX137" i="36"/>
  <c r="CX138" i="36"/>
  <c r="CX139" i="36"/>
  <c r="CX140" i="36"/>
  <c r="CX141" i="36"/>
  <c r="CX142" i="36"/>
  <c r="CX143" i="36"/>
  <c r="CX144" i="36"/>
  <c r="CX145" i="36"/>
  <c r="CX146" i="36"/>
  <c r="CX147" i="36"/>
  <c r="CX148" i="36"/>
  <c r="CX149" i="36"/>
  <c r="CX150" i="36"/>
  <c r="CX151" i="36"/>
  <c r="CX152" i="36"/>
  <c r="CX153" i="36"/>
  <c r="CX154" i="36"/>
  <c r="CX155" i="36"/>
  <c r="CX156" i="36"/>
  <c r="CX157" i="36"/>
  <c r="CX158" i="36"/>
  <c r="CX159" i="36"/>
  <c r="CX160" i="36"/>
  <c r="CX161" i="36"/>
  <c r="CX162" i="36"/>
  <c r="CX163" i="36"/>
  <c r="CX164" i="36"/>
  <c r="CX165" i="36"/>
  <c r="CX166" i="36"/>
  <c r="CX167" i="36"/>
  <c r="CX168" i="36"/>
  <c r="CX169" i="36"/>
  <c r="CX170" i="36"/>
  <c r="CX171" i="36"/>
  <c r="CX172" i="36"/>
  <c r="CX173" i="36"/>
  <c r="CX174" i="36"/>
  <c r="CX175" i="36"/>
  <c r="CX176" i="36"/>
  <c r="CX177" i="36"/>
  <c r="CX178" i="36"/>
  <c r="CX179" i="36"/>
  <c r="CX180" i="36"/>
  <c r="CX181" i="36"/>
  <c r="CX182" i="36"/>
  <c r="CX183" i="36"/>
  <c r="CX184" i="36"/>
  <c r="CX185" i="36"/>
  <c r="CX186" i="36"/>
  <c r="CX187" i="36"/>
  <c r="CX188" i="36"/>
  <c r="CX189" i="36"/>
  <c r="CX190" i="36"/>
  <c r="CX191" i="36"/>
  <c r="CX192" i="36"/>
  <c r="CX193" i="36"/>
  <c r="CX194" i="36"/>
  <c r="CX195" i="36"/>
  <c r="CX196" i="36"/>
  <c r="CX197" i="36"/>
  <c r="CX198" i="36"/>
  <c r="CX199" i="36"/>
  <c r="CX200" i="36"/>
  <c r="CX201" i="36"/>
  <c r="CX202" i="36"/>
  <c r="CX203" i="36"/>
  <c r="CX204" i="36"/>
  <c r="CX205" i="36"/>
  <c r="CX206" i="36"/>
  <c r="CX207" i="36"/>
  <c r="CX208" i="36"/>
  <c r="CX209" i="36"/>
  <c r="CX210" i="36"/>
  <c r="CX211" i="36"/>
  <c r="CX212" i="36"/>
  <c r="CX213" i="36"/>
  <c r="CX214" i="36"/>
  <c r="CX215" i="36"/>
  <c r="CX216" i="36"/>
  <c r="CX217" i="36"/>
  <c r="CX218" i="36"/>
  <c r="CX219" i="36"/>
  <c r="CX220" i="36"/>
  <c r="CX221" i="36"/>
  <c r="CX222" i="36"/>
  <c r="CX223" i="36"/>
  <c r="CX224" i="36"/>
  <c r="CX225" i="36"/>
  <c r="CX226" i="36"/>
  <c r="CX227" i="36"/>
  <c r="CX228" i="36"/>
  <c r="CX229" i="36"/>
  <c r="CX230" i="36"/>
  <c r="CX231" i="36"/>
  <c r="CX232" i="36"/>
  <c r="CX233" i="36"/>
  <c r="CX234" i="36"/>
  <c r="CX235" i="36"/>
  <c r="CX236" i="36"/>
  <c r="CX237" i="36"/>
  <c r="CX238" i="36"/>
  <c r="CX239" i="36"/>
  <c r="CX240" i="36"/>
  <c r="CX241" i="36"/>
  <c r="CX242" i="36"/>
  <c r="CX243" i="36"/>
  <c r="CX244" i="36"/>
  <c r="CX245" i="36"/>
  <c r="CX246" i="36"/>
  <c r="CX247" i="36"/>
  <c r="CX248" i="36"/>
  <c r="CX249" i="36"/>
  <c r="CX250" i="36"/>
  <c r="CX251" i="36"/>
  <c r="CX252" i="36"/>
  <c r="CX253" i="36"/>
  <c r="CX254" i="36"/>
  <c r="CX255" i="36"/>
  <c r="CX256" i="36"/>
  <c r="CX257" i="36"/>
  <c r="CX258" i="36"/>
  <c r="CX259" i="36"/>
  <c r="CX260" i="36"/>
  <c r="CX261" i="36"/>
  <c r="CX262" i="36"/>
  <c r="CX263" i="36"/>
  <c r="CX264" i="36"/>
  <c r="CX265" i="36"/>
  <c r="CX266" i="36"/>
  <c r="CX267" i="36"/>
  <c r="CX268" i="36"/>
  <c r="CX269" i="36"/>
  <c r="CX270" i="36"/>
  <c r="CX271" i="36"/>
  <c r="CX272" i="36"/>
  <c r="CX273" i="36"/>
  <c r="CX274" i="36"/>
  <c r="CX275" i="36"/>
  <c r="CX276" i="36"/>
  <c r="CX278" i="36"/>
  <c r="CX279" i="36"/>
  <c r="CX280" i="36"/>
  <c r="CX281" i="36"/>
  <c r="CX282" i="36"/>
  <c r="CX283" i="36"/>
  <c r="CX284" i="36"/>
  <c r="CX3" i="36"/>
  <c r="CX2" i="36" l="1"/>
  <c r="CW4" i="36" l="1"/>
  <c r="CW5" i="36"/>
  <c r="CW6" i="36"/>
  <c r="CW7" i="36"/>
  <c r="CW8" i="36"/>
  <c r="CW9" i="36"/>
  <c r="CW10" i="36"/>
  <c r="CW11" i="36"/>
  <c r="CW12" i="36"/>
  <c r="CW13" i="36"/>
  <c r="CW14" i="36"/>
  <c r="CW15" i="36"/>
  <c r="CW16" i="36"/>
  <c r="CW17" i="36"/>
  <c r="CW18" i="36"/>
  <c r="CW19" i="36"/>
  <c r="CW20" i="36"/>
  <c r="CW21" i="36"/>
  <c r="CW22" i="36"/>
  <c r="CW23" i="36"/>
  <c r="CW24" i="36"/>
  <c r="CW25" i="36"/>
  <c r="CW26" i="36"/>
  <c r="CW27" i="36"/>
  <c r="CW28" i="36"/>
  <c r="CW29" i="36"/>
  <c r="CW30" i="36"/>
  <c r="CW31" i="36"/>
  <c r="CW32" i="36"/>
  <c r="CW33" i="36"/>
  <c r="CW34" i="36"/>
  <c r="CW35" i="36"/>
  <c r="CW36" i="36"/>
  <c r="CW37" i="36"/>
  <c r="CW38" i="36"/>
  <c r="CW39" i="36"/>
  <c r="CW40" i="36"/>
  <c r="CW41" i="36"/>
  <c r="CW42" i="36"/>
  <c r="CW43" i="36"/>
  <c r="CW44" i="36"/>
  <c r="CW45" i="36"/>
  <c r="CW46" i="36"/>
  <c r="CW47" i="36"/>
  <c r="CW48" i="36"/>
  <c r="CW49" i="36"/>
  <c r="CW50" i="36"/>
  <c r="CW51" i="36"/>
  <c r="CW52" i="36"/>
  <c r="CW53" i="36"/>
  <c r="CW54" i="36"/>
  <c r="CW55" i="36"/>
  <c r="CW56" i="36"/>
  <c r="CW57" i="36"/>
  <c r="CW58" i="36"/>
  <c r="CW59" i="36"/>
  <c r="CW60" i="36"/>
  <c r="CW61" i="36"/>
  <c r="CW62" i="36"/>
  <c r="CW63" i="36"/>
  <c r="CW64" i="36"/>
  <c r="CW65" i="36"/>
  <c r="CW66" i="36"/>
  <c r="CW67" i="36"/>
  <c r="CW68" i="36"/>
  <c r="CW69" i="36"/>
  <c r="CW70" i="36"/>
  <c r="CW71" i="36"/>
  <c r="CW72" i="36"/>
  <c r="CW73" i="36"/>
  <c r="CW74" i="36"/>
  <c r="CW75" i="36"/>
  <c r="CW76" i="36"/>
  <c r="CW77" i="36"/>
  <c r="CW78" i="36"/>
  <c r="CW79" i="36"/>
  <c r="CW80" i="36"/>
  <c r="CW81" i="36"/>
  <c r="CW82" i="36"/>
  <c r="CW83" i="36"/>
  <c r="CW84" i="36"/>
  <c r="CW85" i="36"/>
  <c r="CW86" i="36"/>
  <c r="CW87" i="36"/>
  <c r="CW88" i="36"/>
  <c r="CW89" i="36"/>
  <c r="CW90" i="36"/>
  <c r="CW91" i="36"/>
  <c r="CW92" i="36"/>
  <c r="CW93" i="36"/>
  <c r="CW94" i="36"/>
  <c r="CW95" i="36"/>
  <c r="CW96" i="36"/>
  <c r="CW97" i="36"/>
  <c r="CW98" i="36"/>
  <c r="CW99" i="36"/>
  <c r="CW100" i="36"/>
  <c r="CW101" i="36"/>
  <c r="CW102" i="36"/>
  <c r="CW103" i="36"/>
  <c r="CW104" i="36"/>
  <c r="CW105" i="36"/>
  <c r="CW106" i="36"/>
  <c r="CW107" i="36"/>
  <c r="CW108" i="36"/>
  <c r="CW109" i="36"/>
  <c r="CW110" i="36"/>
  <c r="CW111" i="36"/>
  <c r="CW112" i="36"/>
  <c r="CW113" i="36"/>
  <c r="CW114" i="36"/>
  <c r="CW115" i="36"/>
  <c r="CW116" i="36"/>
  <c r="CW117" i="36"/>
  <c r="CW118" i="36"/>
  <c r="CW119" i="36"/>
  <c r="CW120" i="36"/>
  <c r="CW121" i="36"/>
  <c r="CW122" i="36"/>
  <c r="CW123" i="36"/>
  <c r="CW124" i="36"/>
  <c r="CW125" i="36"/>
  <c r="CW126" i="36"/>
  <c r="CW127" i="36"/>
  <c r="CW128" i="36"/>
  <c r="CW129" i="36"/>
  <c r="CW130" i="36"/>
  <c r="CW131" i="36"/>
  <c r="CW132" i="36"/>
  <c r="CW133" i="36"/>
  <c r="CW134" i="36"/>
  <c r="CW135" i="36"/>
  <c r="CW136" i="36"/>
  <c r="CW137" i="36"/>
  <c r="CW138" i="36"/>
  <c r="CW139" i="36"/>
  <c r="CW140" i="36"/>
  <c r="CW141" i="36"/>
  <c r="CW142" i="36"/>
  <c r="CW143" i="36"/>
  <c r="CW144" i="36"/>
  <c r="CW145" i="36"/>
  <c r="CW146" i="36"/>
  <c r="CW147" i="36"/>
  <c r="CW148" i="36"/>
  <c r="CW149" i="36"/>
  <c r="CW150" i="36"/>
  <c r="CW151" i="36"/>
  <c r="CW152" i="36"/>
  <c r="CW153" i="36"/>
  <c r="CW154" i="36"/>
  <c r="CW155" i="36"/>
  <c r="CW156" i="36"/>
  <c r="CW157" i="36"/>
  <c r="CW158" i="36"/>
  <c r="CW159" i="36"/>
  <c r="CW160" i="36"/>
  <c r="CW161" i="36"/>
  <c r="CW162" i="36"/>
  <c r="CW163" i="36"/>
  <c r="CW164" i="36"/>
  <c r="CW165" i="36"/>
  <c r="CW166" i="36"/>
  <c r="CW167" i="36"/>
  <c r="CW168" i="36"/>
  <c r="CW169" i="36"/>
  <c r="CW170" i="36"/>
  <c r="CW171" i="36"/>
  <c r="CW172" i="36"/>
  <c r="CW173" i="36"/>
  <c r="CW174" i="36"/>
  <c r="CW175" i="36"/>
  <c r="CW176" i="36"/>
  <c r="CW177" i="36"/>
  <c r="CW178" i="36"/>
  <c r="CW179" i="36"/>
  <c r="CW180" i="36"/>
  <c r="CW181" i="36"/>
  <c r="CW182" i="36"/>
  <c r="CW183" i="36"/>
  <c r="CW184" i="36"/>
  <c r="CW185" i="36"/>
  <c r="CW186" i="36"/>
  <c r="CW187" i="36"/>
  <c r="CW188" i="36"/>
  <c r="CW189" i="36"/>
  <c r="CW190" i="36"/>
  <c r="CW191" i="36"/>
  <c r="CW192" i="36"/>
  <c r="CW193" i="36"/>
  <c r="CW194" i="36"/>
  <c r="CW195" i="36"/>
  <c r="CW196" i="36"/>
  <c r="CW197" i="36"/>
  <c r="CW198" i="36"/>
  <c r="CW199" i="36"/>
  <c r="CW200" i="36"/>
  <c r="CW201" i="36"/>
  <c r="CW202" i="36"/>
  <c r="CW203" i="36"/>
  <c r="CW204" i="36"/>
  <c r="CW205" i="36"/>
  <c r="CW206" i="36"/>
  <c r="CW207" i="36"/>
  <c r="CW208" i="36"/>
  <c r="CW209" i="36"/>
  <c r="CW210" i="36"/>
  <c r="CW211" i="36"/>
  <c r="CW212" i="36"/>
  <c r="CW213" i="36"/>
  <c r="CW214" i="36"/>
  <c r="CW215" i="36"/>
  <c r="CW216" i="36"/>
  <c r="CW217" i="36"/>
  <c r="CW218" i="36"/>
  <c r="CW219" i="36"/>
  <c r="CW220" i="36"/>
  <c r="CW221" i="36"/>
  <c r="CW222" i="36"/>
  <c r="CW223" i="36"/>
  <c r="CW224" i="36"/>
  <c r="CW225" i="36"/>
  <c r="CW226" i="36"/>
  <c r="CW227" i="36"/>
  <c r="CW228" i="36"/>
  <c r="CW229" i="36"/>
  <c r="CW230" i="36"/>
  <c r="CW231" i="36"/>
  <c r="CW232" i="36"/>
  <c r="CW233" i="36"/>
  <c r="CW234" i="36"/>
  <c r="CW235" i="36"/>
  <c r="CW236" i="36"/>
  <c r="CW237" i="36"/>
  <c r="CW238" i="36"/>
  <c r="CW239" i="36"/>
  <c r="CW240" i="36"/>
  <c r="CW241" i="36"/>
  <c r="CW242" i="36"/>
  <c r="CW243" i="36"/>
  <c r="CW244" i="36"/>
  <c r="CW245" i="36"/>
  <c r="CW246" i="36"/>
  <c r="CW247" i="36"/>
  <c r="CW248" i="36"/>
  <c r="CW249" i="36"/>
  <c r="CW250" i="36"/>
  <c r="CW251" i="36"/>
  <c r="CW252" i="36"/>
  <c r="CW253" i="36"/>
  <c r="CW254" i="36"/>
  <c r="CW255" i="36"/>
  <c r="CW256" i="36"/>
  <c r="CW257" i="36"/>
  <c r="CW258" i="36"/>
  <c r="CW259" i="36"/>
  <c r="CW260" i="36"/>
  <c r="CW261" i="36"/>
  <c r="CW262" i="36"/>
  <c r="CW263" i="36"/>
  <c r="CW264" i="36"/>
  <c r="CW265" i="36"/>
  <c r="CW266" i="36"/>
  <c r="CW267" i="36"/>
  <c r="CW268" i="36"/>
  <c r="CW269" i="36"/>
  <c r="CW270" i="36"/>
  <c r="CW271" i="36"/>
  <c r="CW272" i="36"/>
  <c r="CW273" i="36"/>
  <c r="CW274" i="36"/>
  <c r="CW275" i="36"/>
  <c r="CW276" i="36"/>
  <c r="CW278" i="36"/>
  <c r="CW279" i="36"/>
  <c r="CW280" i="36"/>
  <c r="CW281" i="36"/>
  <c r="CW282" i="36"/>
  <c r="CW283" i="36"/>
  <c r="CW284" i="36"/>
  <c r="CW3" i="36"/>
  <c r="CW2" i="36" l="1"/>
  <c r="CV52" i="36" l="1"/>
  <c r="CV10" i="36" l="1"/>
  <c r="CV11" i="36"/>
  <c r="CV12" i="36"/>
  <c r="CV13" i="36"/>
  <c r="CV14" i="36"/>
  <c r="CV15" i="36"/>
  <c r="CV16" i="36"/>
  <c r="CV17" i="36"/>
  <c r="CV18" i="36"/>
  <c r="CV19" i="36"/>
  <c r="CV20" i="36"/>
  <c r="CV21" i="36"/>
  <c r="CV22" i="36"/>
  <c r="CV23" i="36"/>
  <c r="CV24" i="36"/>
  <c r="CV25" i="36"/>
  <c r="CV26" i="36"/>
  <c r="CV27" i="36"/>
  <c r="CV28" i="36"/>
  <c r="CV29" i="36"/>
  <c r="CV30" i="36"/>
  <c r="CV31" i="36"/>
  <c r="CV32" i="36"/>
  <c r="CV33" i="36"/>
  <c r="CV34" i="36"/>
  <c r="CV35" i="36"/>
  <c r="CV36" i="36"/>
  <c r="CV37" i="36"/>
  <c r="CV38" i="36"/>
  <c r="CV39" i="36"/>
  <c r="CV40" i="36"/>
  <c r="CV41" i="36"/>
  <c r="CV42" i="36"/>
  <c r="CV43" i="36"/>
  <c r="CV44" i="36"/>
  <c r="CV45" i="36"/>
  <c r="CV46" i="36"/>
  <c r="CV47" i="36"/>
  <c r="CV48" i="36"/>
  <c r="CV49" i="36"/>
  <c r="CV50" i="36"/>
  <c r="CV51" i="36"/>
  <c r="CV53" i="36"/>
  <c r="CV54" i="36"/>
  <c r="CV55" i="36"/>
  <c r="CV56" i="36"/>
  <c r="CV57" i="36"/>
  <c r="CV58" i="36"/>
  <c r="CV59" i="36"/>
  <c r="CV60" i="36"/>
  <c r="CV61" i="36"/>
  <c r="CV62" i="36"/>
  <c r="CV63" i="36"/>
  <c r="CV64" i="36"/>
  <c r="CV65" i="36"/>
  <c r="CV66" i="36"/>
  <c r="CV67" i="36"/>
  <c r="CV68" i="36"/>
  <c r="CV69" i="36"/>
  <c r="CV70" i="36"/>
  <c r="CV71" i="36"/>
  <c r="CV72" i="36"/>
  <c r="CV73" i="36"/>
  <c r="CV74" i="36"/>
  <c r="CV75" i="36"/>
  <c r="CV76" i="36"/>
  <c r="CV77" i="36"/>
  <c r="CV78" i="36"/>
  <c r="CV79" i="36"/>
  <c r="CV80" i="36"/>
  <c r="CV81" i="36"/>
  <c r="CV82" i="36"/>
  <c r="CV83" i="36"/>
  <c r="CV84" i="36"/>
  <c r="CV85" i="36"/>
  <c r="CV86" i="36"/>
  <c r="CV87" i="36"/>
  <c r="CV88" i="36"/>
  <c r="CV89" i="36"/>
  <c r="CV90" i="36"/>
  <c r="CV91" i="36"/>
  <c r="CV92" i="36"/>
  <c r="CV93" i="36"/>
  <c r="CV94" i="36"/>
  <c r="CV95" i="36"/>
  <c r="CV96" i="36"/>
  <c r="CV97" i="36"/>
  <c r="CV98" i="36"/>
  <c r="CV99" i="36"/>
  <c r="CV100" i="36"/>
  <c r="CV101" i="36"/>
  <c r="CV102" i="36"/>
  <c r="CV103" i="36"/>
  <c r="CV104" i="36"/>
  <c r="CV105" i="36"/>
  <c r="CV106" i="36"/>
  <c r="CV107" i="36"/>
  <c r="CV108" i="36"/>
  <c r="CV109" i="36"/>
  <c r="CV110" i="36"/>
  <c r="CV111" i="36"/>
  <c r="CV112" i="36"/>
  <c r="CV113" i="36"/>
  <c r="CV114" i="36"/>
  <c r="CV115" i="36"/>
  <c r="CV116" i="36"/>
  <c r="CV117" i="36"/>
  <c r="CV118" i="36"/>
  <c r="CV119" i="36"/>
  <c r="CV120" i="36"/>
  <c r="CV121" i="36"/>
  <c r="CV122" i="36"/>
  <c r="CV123" i="36"/>
  <c r="CV124" i="36"/>
  <c r="CV125" i="36"/>
  <c r="CV126" i="36"/>
  <c r="CV127" i="36"/>
  <c r="CV128" i="36"/>
  <c r="CV129" i="36"/>
  <c r="CV130" i="36"/>
  <c r="CV131" i="36"/>
  <c r="CV132" i="36"/>
  <c r="CV133" i="36"/>
  <c r="CV134" i="36"/>
  <c r="CV135" i="36"/>
  <c r="CV136" i="36"/>
  <c r="CV137" i="36"/>
  <c r="CV138" i="36"/>
  <c r="CV139" i="36"/>
  <c r="CV140" i="36"/>
  <c r="CV141" i="36"/>
  <c r="CV142" i="36"/>
  <c r="CV143" i="36"/>
  <c r="CV144" i="36"/>
  <c r="CV145" i="36"/>
  <c r="CV146" i="36"/>
  <c r="CV147" i="36"/>
  <c r="CV148" i="36"/>
  <c r="CV149" i="36"/>
  <c r="CV150" i="36"/>
  <c r="CV151" i="36"/>
  <c r="CV152" i="36"/>
  <c r="CV153" i="36"/>
  <c r="CV154" i="36"/>
  <c r="CV155" i="36"/>
  <c r="CV156" i="36"/>
  <c r="CV157" i="36"/>
  <c r="CV158" i="36"/>
  <c r="CV159" i="36"/>
  <c r="CV160" i="36"/>
  <c r="CV161" i="36"/>
  <c r="CV162" i="36"/>
  <c r="CV163" i="36"/>
  <c r="CV164" i="36"/>
  <c r="CV165" i="36"/>
  <c r="CV166" i="36"/>
  <c r="CV167" i="36"/>
  <c r="CV168" i="36"/>
  <c r="CV169" i="36"/>
  <c r="CV170" i="36"/>
  <c r="CV171" i="36"/>
  <c r="CV172" i="36"/>
  <c r="CV173" i="36"/>
  <c r="CV174" i="36"/>
  <c r="CV175" i="36"/>
  <c r="CV176" i="36"/>
  <c r="CV177" i="36"/>
  <c r="CV178" i="36"/>
  <c r="CV179" i="36"/>
  <c r="CV180" i="36"/>
  <c r="CV181" i="36"/>
  <c r="CV182" i="36"/>
  <c r="CV183" i="36"/>
  <c r="CV184" i="36"/>
  <c r="CV185" i="36"/>
  <c r="CV186" i="36"/>
  <c r="CV187" i="36"/>
  <c r="CV188" i="36"/>
  <c r="CV189" i="36"/>
  <c r="CV190" i="36"/>
  <c r="CV191" i="36"/>
  <c r="CV192" i="36"/>
  <c r="CV193" i="36"/>
  <c r="CV194" i="36"/>
  <c r="CV195" i="36"/>
  <c r="CV196" i="36"/>
  <c r="CV197" i="36"/>
  <c r="CV198" i="36"/>
  <c r="CV199" i="36"/>
  <c r="CV200" i="36"/>
  <c r="CV201" i="36"/>
  <c r="CV202" i="36"/>
  <c r="CV203" i="36"/>
  <c r="CV204" i="36"/>
  <c r="CV205" i="36"/>
  <c r="CV206" i="36"/>
  <c r="CV207" i="36"/>
  <c r="CV208" i="36"/>
  <c r="CV209" i="36"/>
  <c r="CV210" i="36"/>
  <c r="CV211" i="36"/>
  <c r="CV212" i="36"/>
  <c r="CV213" i="36"/>
  <c r="CV214" i="36"/>
  <c r="CV215" i="36"/>
  <c r="CV216" i="36"/>
  <c r="CV217" i="36"/>
  <c r="CV218" i="36"/>
  <c r="CV219" i="36"/>
  <c r="CV220" i="36"/>
  <c r="CV221" i="36"/>
  <c r="CV222" i="36"/>
  <c r="CV223" i="36"/>
  <c r="CV224" i="36"/>
  <c r="CV225" i="36"/>
  <c r="CV226" i="36"/>
  <c r="CV227" i="36"/>
  <c r="CV228" i="36"/>
  <c r="CV229" i="36"/>
  <c r="CV230" i="36"/>
  <c r="CV231" i="36"/>
  <c r="CV232" i="36"/>
  <c r="CV233" i="36"/>
  <c r="CV234" i="36"/>
  <c r="CV235" i="36"/>
  <c r="CV236" i="36"/>
  <c r="CV237" i="36"/>
  <c r="CV238" i="36"/>
  <c r="CV239" i="36"/>
  <c r="CV240" i="36"/>
  <c r="CV241" i="36"/>
  <c r="CV242" i="36"/>
  <c r="CV243" i="36"/>
  <c r="CV244" i="36"/>
  <c r="CV245" i="36"/>
  <c r="CV246" i="36"/>
  <c r="CV247" i="36"/>
  <c r="CV248" i="36"/>
  <c r="CV249" i="36"/>
  <c r="CV250" i="36"/>
  <c r="CV251" i="36"/>
  <c r="CV252" i="36"/>
  <c r="CV253" i="36"/>
  <c r="CV254" i="36"/>
  <c r="CV255" i="36"/>
  <c r="CV256" i="36"/>
  <c r="CV257" i="36"/>
  <c r="CV258" i="36"/>
  <c r="CV259" i="36"/>
  <c r="CV260" i="36"/>
  <c r="CV261" i="36"/>
  <c r="CV262" i="36"/>
  <c r="CV263" i="36"/>
  <c r="CV264" i="36"/>
  <c r="CV265" i="36"/>
  <c r="CV266" i="36"/>
  <c r="CV267" i="36"/>
  <c r="CV268" i="36"/>
  <c r="CV269" i="36"/>
  <c r="CV270" i="36"/>
  <c r="CV271" i="36"/>
  <c r="CV272" i="36"/>
  <c r="CV273" i="36"/>
  <c r="CV274" i="36"/>
  <c r="CV275" i="36"/>
  <c r="CV276" i="36"/>
  <c r="CV278" i="36"/>
  <c r="CV4" i="36"/>
  <c r="CV5" i="36"/>
  <c r="CV6" i="36"/>
  <c r="CV7" i="36"/>
  <c r="CV8" i="36"/>
  <c r="CV9" i="36"/>
  <c r="CV3" i="36"/>
  <c r="CU12" i="36"/>
  <c r="CU13" i="36"/>
  <c r="CU14" i="36"/>
  <c r="CU15" i="36"/>
  <c r="CU16" i="36"/>
  <c r="CU17" i="36"/>
  <c r="CU18" i="36"/>
  <c r="CU19" i="36"/>
  <c r="CU20" i="36"/>
  <c r="CU21" i="36"/>
  <c r="CU22" i="36"/>
  <c r="CU23" i="36"/>
  <c r="CU24" i="36"/>
  <c r="CU25" i="36"/>
  <c r="CU26" i="36"/>
  <c r="CU27" i="36"/>
  <c r="CU28" i="36"/>
  <c r="CU29" i="36"/>
  <c r="CU30" i="36"/>
  <c r="CU31" i="36"/>
  <c r="CU32" i="36"/>
  <c r="CU33" i="36"/>
  <c r="CU34" i="36"/>
  <c r="CU35" i="36"/>
  <c r="CU36" i="36"/>
  <c r="CU37" i="36"/>
  <c r="CU38" i="36"/>
  <c r="CU39" i="36"/>
  <c r="CU40" i="36"/>
  <c r="CU41" i="36"/>
  <c r="CU42" i="36"/>
  <c r="CU43" i="36"/>
  <c r="CU44" i="36"/>
  <c r="CU45" i="36"/>
  <c r="CU46" i="36"/>
  <c r="CU47" i="36"/>
  <c r="CU48" i="36"/>
  <c r="CU49" i="36"/>
  <c r="CU50" i="36"/>
  <c r="CU51" i="36"/>
  <c r="CU52" i="36"/>
  <c r="CU53" i="36"/>
  <c r="CU54" i="36"/>
  <c r="CU55" i="36"/>
  <c r="CU56" i="36"/>
  <c r="CU57" i="36"/>
  <c r="CU58" i="36"/>
  <c r="CU59" i="36"/>
  <c r="CU60" i="36"/>
  <c r="CU61" i="36"/>
  <c r="CU62" i="36"/>
  <c r="CU63" i="36"/>
  <c r="CU64" i="36"/>
  <c r="CU65" i="36"/>
  <c r="CU66" i="36"/>
  <c r="CU67" i="36"/>
  <c r="CU68" i="36"/>
  <c r="CU69" i="36"/>
  <c r="CU70" i="36"/>
  <c r="CU71" i="36"/>
  <c r="CU72" i="36"/>
  <c r="CU73" i="36"/>
  <c r="CU74" i="36"/>
  <c r="CU75" i="36"/>
  <c r="CU76" i="36"/>
  <c r="CU77" i="36"/>
  <c r="CU78" i="36"/>
  <c r="CU79" i="36"/>
  <c r="CU80" i="36"/>
  <c r="CU81" i="36"/>
  <c r="CU82" i="36"/>
  <c r="CU83" i="36"/>
  <c r="CU84" i="36"/>
  <c r="CU85" i="36"/>
  <c r="CU86" i="36"/>
  <c r="CU87" i="36"/>
  <c r="CU88" i="36"/>
  <c r="CU89" i="36"/>
  <c r="CU90" i="36"/>
  <c r="CU91" i="36"/>
  <c r="CU92" i="36"/>
  <c r="CU93" i="36"/>
  <c r="CU94" i="36"/>
  <c r="CU95" i="36"/>
  <c r="CU96" i="36"/>
  <c r="CU97" i="36"/>
  <c r="CU98" i="36"/>
  <c r="CU99" i="36"/>
  <c r="CU100" i="36"/>
  <c r="CU101" i="36"/>
  <c r="CU102" i="36"/>
  <c r="CU103" i="36"/>
  <c r="CU104" i="36"/>
  <c r="CU105" i="36"/>
  <c r="CU106" i="36"/>
  <c r="CU107" i="36"/>
  <c r="CU108" i="36"/>
  <c r="CU109" i="36"/>
  <c r="CU110" i="36"/>
  <c r="CU111" i="36"/>
  <c r="CU112" i="36"/>
  <c r="CU113" i="36"/>
  <c r="CU114" i="36"/>
  <c r="CU115" i="36"/>
  <c r="CU116" i="36"/>
  <c r="CU117" i="36"/>
  <c r="CU118" i="36"/>
  <c r="CU119" i="36"/>
  <c r="CU120" i="36"/>
  <c r="CU121" i="36"/>
  <c r="CU122" i="36"/>
  <c r="CU123" i="36"/>
  <c r="CU124" i="36"/>
  <c r="CU125" i="36"/>
  <c r="CU126" i="36"/>
  <c r="CU127" i="36"/>
  <c r="CU128" i="36"/>
  <c r="CU129" i="36"/>
  <c r="CU130" i="36"/>
  <c r="CU131" i="36"/>
  <c r="CU132" i="36"/>
  <c r="CU133" i="36"/>
  <c r="CU134" i="36"/>
  <c r="CU135" i="36"/>
  <c r="CU136" i="36"/>
  <c r="CU137" i="36"/>
  <c r="CU138" i="36"/>
  <c r="CU139" i="36"/>
  <c r="CU140" i="36"/>
  <c r="CU141" i="36"/>
  <c r="CU142" i="36"/>
  <c r="CU143" i="36"/>
  <c r="CU144" i="36"/>
  <c r="CU145" i="36"/>
  <c r="CU146" i="36"/>
  <c r="CU147" i="36"/>
  <c r="CU148" i="36"/>
  <c r="CU149" i="36"/>
  <c r="CU150" i="36"/>
  <c r="CU151" i="36"/>
  <c r="CU152" i="36"/>
  <c r="CU153" i="36"/>
  <c r="CU154" i="36"/>
  <c r="CU155" i="36"/>
  <c r="CU156" i="36"/>
  <c r="CU157" i="36"/>
  <c r="CU158" i="36"/>
  <c r="CU159" i="36"/>
  <c r="CU160" i="36"/>
  <c r="CU161" i="36"/>
  <c r="CU162" i="36"/>
  <c r="CU163" i="36"/>
  <c r="CU164" i="36"/>
  <c r="CU165" i="36"/>
  <c r="CU166" i="36"/>
  <c r="CU167" i="36"/>
  <c r="CU168" i="36"/>
  <c r="CU169" i="36"/>
  <c r="CU170" i="36"/>
  <c r="CU171" i="36"/>
  <c r="CU172" i="36"/>
  <c r="CU173" i="36"/>
  <c r="CU174" i="36"/>
  <c r="CU175" i="36"/>
  <c r="CU176" i="36"/>
  <c r="CU177" i="36"/>
  <c r="CU178" i="36"/>
  <c r="CU179" i="36"/>
  <c r="CU180" i="36"/>
  <c r="CU181" i="36"/>
  <c r="CU182" i="36"/>
  <c r="CU183" i="36"/>
  <c r="CU184" i="36"/>
  <c r="CU185" i="36"/>
  <c r="CU186" i="36"/>
  <c r="CU187" i="36"/>
  <c r="CU188" i="36"/>
  <c r="CU189" i="36"/>
  <c r="CU190" i="36"/>
  <c r="CU191" i="36"/>
  <c r="CU192" i="36"/>
  <c r="CU193" i="36"/>
  <c r="CU194" i="36"/>
  <c r="CU195" i="36"/>
  <c r="CU196" i="36"/>
  <c r="CU197" i="36"/>
  <c r="CU198" i="36"/>
  <c r="CU199" i="36"/>
  <c r="CU200" i="36"/>
  <c r="CU201" i="36"/>
  <c r="CU202" i="36"/>
  <c r="CU203" i="36"/>
  <c r="CU204" i="36"/>
  <c r="CU205" i="36"/>
  <c r="CU206" i="36"/>
  <c r="CU207" i="36"/>
  <c r="CU208" i="36"/>
  <c r="CU209" i="36"/>
  <c r="CU210" i="36"/>
  <c r="CU211" i="36"/>
  <c r="CU212" i="36"/>
  <c r="CU213" i="36"/>
  <c r="CU214" i="36"/>
  <c r="CU215" i="36"/>
  <c r="CU216" i="36"/>
  <c r="CU217" i="36"/>
  <c r="CU218" i="36"/>
  <c r="CU219" i="36"/>
  <c r="CU220" i="36"/>
  <c r="CU221" i="36"/>
  <c r="CU222" i="36"/>
  <c r="CU223" i="36"/>
  <c r="CU224" i="36"/>
  <c r="CU225" i="36"/>
  <c r="CU226" i="36"/>
  <c r="CU227" i="36"/>
  <c r="CU228" i="36"/>
  <c r="CU229" i="36"/>
  <c r="CU230" i="36"/>
  <c r="CU231" i="36"/>
  <c r="CU232" i="36"/>
  <c r="CU233" i="36"/>
  <c r="CU234" i="36"/>
  <c r="CU235" i="36"/>
  <c r="CU236" i="36"/>
  <c r="CU237" i="36"/>
  <c r="CU238" i="36"/>
  <c r="CU239" i="36"/>
  <c r="CU240" i="36"/>
  <c r="CU241" i="36"/>
  <c r="CU242" i="36"/>
  <c r="CU243" i="36"/>
  <c r="CU244" i="36"/>
  <c r="CU245" i="36"/>
  <c r="CU246" i="36"/>
  <c r="CU247" i="36"/>
  <c r="CU248" i="36"/>
  <c r="CU249" i="36"/>
  <c r="CU250" i="36"/>
  <c r="CU251" i="36"/>
  <c r="CU252" i="36"/>
  <c r="CU253" i="36"/>
  <c r="CU254" i="36"/>
  <c r="CU255" i="36"/>
  <c r="CU256" i="36"/>
  <c r="CU257" i="36"/>
  <c r="CU258" i="36"/>
  <c r="CU259" i="36"/>
  <c r="CU260" i="36"/>
  <c r="CU261" i="36"/>
  <c r="CU262" i="36"/>
  <c r="CU263" i="36"/>
  <c r="CU264" i="36"/>
  <c r="CU265" i="36"/>
  <c r="CU266" i="36"/>
  <c r="CU267" i="36"/>
  <c r="CU268" i="36"/>
  <c r="CU269" i="36"/>
  <c r="CU270" i="36"/>
  <c r="CU271" i="36"/>
  <c r="CU272" i="36"/>
  <c r="CU273" i="36"/>
  <c r="CU274" i="36"/>
  <c r="CU275" i="36"/>
  <c r="CU276" i="36"/>
  <c r="CU278" i="36"/>
  <c r="CU279" i="36"/>
  <c r="CU10" i="36"/>
  <c r="CU11" i="36"/>
  <c r="CU4" i="36"/>
  <c r="CU5" i="36"/>
  <c r="CU6" i="36"/>
  <c r="CU7" i="36"/>
  <c r="CU8" i="36"/>
  <c r="CU9" i="36"/>
  <c r="CU3" i="36"/>
  <c r="CU2" i="36" l="1"/>
  <c r="CT181" i="36" l="1"/>
  <c r="CT182" i="36"/>
  <c r="CT183" i="36"/>
  <c r="CT184" i="36"/>
  <c r="CT185" i="36"/>
  <c r="CT186" i="36"/>
  <c r="CT187" i="36"/>
  <c r="CT188" i="36"/>
  <c r="CT189" i="36"/>
  <c r="CT190" i="36"/>
  <c r="CT191" i="36"/>
  <c r="CT192" i="36"/>
  <c r="CT193" i="36"/>
  <c r="CT194" i="36"/>
  <c r="CT195" i="36"/>
  <c r="CT196" i="36"/>
  <c r="CT197" i="36"/>
  <c r="CT198" i="36"/>
  <c r="CT199" i="36"/>
  <c r="CT200" i="36"/>
  <c r="CT201" i="36"/>
  <c r="CT202" i="36"/>
  <c r="CT203" i="36"/>
  <c r="CT204" i="36"/>
  <c r="CT205" i="36"/>
  <c r="CT206" i="36"/>
  <c r="CT207" i="36"/>
  <c r="CT208" i="36"/>
  <c r="CT209" i="36"/>
  <c r="CT210" i="36"/>
  <c r="CT211" i="36"/>
  <c r="CT212" i="36"/>
  <c r="CT213" i="36"/>
  <c r="CT214" i="36"/>
  <c r="CT215" i="36"/>
  <c r="CT216" i="36"/>
  <c r="CT217" i="36"/>
  <c r="CT218" i="36"/>
  <c r="CT219" i="36"/>
  <c r="CT220" i="36"/>
  <c r="CT221" i="36"/>
  <c r="CT222" i="36"/>
  <c r="CT223" i="36"/>
  <c r="CT224" i="36"/>
  <c r="CT225" i="36"/>
  <c r="CT226" i="36"/>
  <c r="CT227" i="36"/>
  <c r="CT228" i="36"/>
  <c r="CT229" i="36"/>
  <c r="CT230" i="36"/>
  <c r="CT231" i="36"/>
  <c r="CT232" i="36"/>
  <c r="CT233" i="36"/>
  <c r="CT234" i="36"/>
  <c r="CT235" i="36"/>
  <c r="CT236" i="36"/>
  <c r="CT237" i="36"/>
  <c r="CT238" i="36"/>
  <c r="CT239" i="36"/>
  <c r="CT240" i="36"/>
  <c r="CT241" i="36"/>
  <c r="CT242" i="36"/>
  <c r="CT243" i="36"/>
  <c r="CT244" i="36"/>
  <c r="CT245" i="36"/>
  <c r="CT246" i="36"/>
  <c r="CT247" i="36"/>
  <c r="CT248" i="36"/>
  <c r="CT249" i="36"/>
  <c r="CT250" i="36"/>
  <c r="CT251" i="36"/>
  <c r="CT252" i="36"/>
  <c r="CT253" i="36"/>
  <c r="CT254" i="36"/>
  <c r="CT255" i="36"/>
  <c r="CT256" i="36"/>
  <c r="CT257" i="36"/>
  <c r="CT258" i="36"/>
  <c r="CT259" i="36"/>
  <c r="CT260" i="36"/>
  <c r="CT261" i="36"/>
  <c r="CT262" i="36"/>
  <c r="CT263" i="36"/>
  <c r="CT264" i="36"/>
  <c r="CT265" i="36"/>
  <c r="CT266" i="36"/>
  <c r="CT267" i="36"/>
  <c r="CT268" i="36"/>
  <c r="CT269" i="36"/>
  <c r="CT270" i="36"/>
  <c r="CT271" i="36"/>
  <c r="CT272" i="36"/>
  <c r="CT273" i="36"/>
  <c r="CT274" i="36"/>
  <c r="CT275" i="36"/>
  <c r="CT276" i="36"/>
  <c r="CT278" i="36"/>
  <c r="CT279" i="36"/>
  <c r="CT2" i="36" l="1"/>
  <c r="CS181" i="36" l="1"/>
  <c r="CS182" i="36"/>
  <c r="CS183" i="36"/>
  <c r="CS184" i="36"/>
  <c r="CS185" i="36"/>
  <c r="CS186" i="36"/>
  <c r="CS187" i="36"/>
  <c r="CS188" i="36"/>
  <c r="CS189" i="36"/>
  <c r="CS190" i="36"/>
  <c r="CS191" i="36"/>
  <c r="CS192" i="36"/>
  <c r="CS193" i="36"/>
  <c r="CS194" i="36"/>
  <c r="CS195" i="36"/>
  <c r="CS196" i="36"/>
  <c r="CS197" i="36"/>
  <c r="CS198" i="36"/>
  <c r="CS199" i="36"/>
  <c r="CS200" i="36"/>
  <c r="CS201" i="36"/>
  <c r="CS202" i="36"/>
  <c r="CS203" i="36"/>
  <c r="CS204" i="36"/>
  <c r="CS205" i="36"/>
  <c r="CS206" i="36"/>
  <c r="CS207" i="36"/>
  <c r="CS208" i="36"/>
  <c r="CS209" i="36"/>
  <c r="CS210" i="36"/>
  <c r="CS211" i="36"/>
  <c r="CS212" i="36"/>
  <c r="CS213" i="36"/>
  <c r="CS214" i="36"/>
  <c r="CS215" i="36"/>
  <c r="CS216" i="36"/>
  <c r="CS217" i="36"/>
  <c r="CS218" i="36"/>
  <c r="CS219" i="36"/>
  <c r="CS220" i="36"/>
  <c r="CS221" i="36"/>
  <c r="CS222" i="36"/>
  <c r="CS223" i="36"/>
  <c r="CS224" i="36"/>
  <c r="CS225" i="36"/>
  <c r="CS226" i="36"/>
  <c r="CS227" i="36"/>
  <c r="CS228" i="36"/>
  <c r="CS229" i="36"/>
  <c r="CS230" i="36"/>
  <c r="CS231" i="36"/>
  <c r="CS232" i="36"/>
  <c r="CS233" i="36"/>
  <c r="CS234" i="36"/>
  <c r="CS235" i="36"/>
  <c r="CS236" i="36"/>
  <c r="CS237" i="36"/>
  <c r="CS238" i="36"/>
  <c r="CS239" i="36"/>
  <c r="CS240" i="36"/>
  <c r="CS241" i="36"/>
  <c r="CS242" i="36"/>
  <c r="CS243" i="36"/>
  <c r="CS244" i="36"/>
  <c r="CS245" i="36"/>
  <c r="CS246" i="36"/>
  <c r="CS247" i="36"/>
  <c r="CS248" i="36"/>
  <c r="CS249" i="36"/>
  <c r="CS250" i="36"/>
  <c r="CS251" i="36"/>
  <c r="CS252" i="36"/>
  <c r="CS253" i="36"/>
  <c r="CS254" i="36"/>
  <c r="CS255" i="36"/>
  <c r="CS256" i="36"/>
  <c r="CS257" i="36"/>
  <c r="CS258" i="36"/>
  <c r="CS259" i="36"/>
  <c r="CS260" i="36"/>
  <c r="CS261" i="36"/>
  <c r="CS262" i="36"/>
  <c r="CS263" i="36"/>
  <c r="CS264" i="36"/>
  <c r="CS265" i="36"/>
  <c r="CS266" i="36"/>
  <c r="CS267" i="36"/>
  <c r="CS268" i="36"/>
  <c r="CS269" i="36"/>
  <c r="CS270" i="36"/>
  <c r="CS271" i="36"/>
  <c r="CS272" i="36"/>
  <c r="CS273" i="36"/>
  <c r="CS274" i="36"/>
  <c r="CS275" i="36"/>
  <c r="CS276" i="36"/>
  <c r="CS278" i="36"/>
  <c r="CS279" i="36"/>
  <c r="CS2" i="36" l="1"/>
  <c r="CR181" i="36" l="1"/>
  <c r="CR182" i="36"/>
  <c r="CR183" i="36"/>
  <c r="CR184" i="36"/>
  <c r="CR185" i="36"/>
  <c r="CR186" i="36"/>
  <c r="CR187" i="36"/>
  <c r="CR188" i="36"/>
  <c r="CR189" i="36"/>
  <c r="CR190" i="36"/>
  <c r="CR191" i="36"/>
  <c r="CR192" i="36"/>
  <c r="CR193" i="36"/>
  <c r="CR194" i="36"/>
  <c r="CR195" i="36"/>
  <c r="CR196" i="36"/>
  <c r="CR197" i="36"/>
  <c r="CR198" i="36"/>
  <c r="CR199" i="36"/>
  <c r="CR200" i="36"/>
  <c r="CR201" i="36"/>
  <c r="CR202" i="36"/>
  <c r="CR203" i="36"/>
  <c r="CR204" i="36"/>
  <c r="CR205" i="36"/>
  <c r="CR206" i="36"/>
  <c r="CR207" i="36"/>
  <c r="CR208" i="36"/>
  <c r="CR209" i="36"/>
  <c r="CR210" i="36"/>
  <c r="CR211" i="36"/>
  <c r="CR212" i="36"/>
  <c r="CR213" i="36"/>
  <c r="CR214" i="36"/>
  <c r="CR215" i="36"/>
  <c r="CR216" i="36"/>
  <c r="CR217" i="36"/>
  <c r="CR218" i="36"/>
  <c r="CR219" i="36"/>
  <c r="CR220" i="36"/>
  <c r="CR221" i="36"/>
  <c r="CR222" i="36"/>
  <c r="CR223" i="36"/>
  <c r="CR224" i="36"/>
  <c r="CR225" i="36"/>
  <c r="CR226" i="36"/>
  <c r="CR227" i="36"/>
  <c r="CR228" i="36"/>
  <c r="CR229" i="36"/>
  <c r="CR230" i="36"/>
  <c r="CR231" i="36"/>
  <c r="CR232" i="36"/>
  <c r="CR233" i="36"/>
  <c r="CR234" i="36"/>
  <c r="CR235" i="36"/>
  <c r="CR236" i="36"/>
  <c r="CR237" i="36"/>
  <c r="CR238" i="36"/>
  <c r="CR239" i="36"/>
  <c r="CR240" i="36"/>
  <c r="CR241" i="36"/>
  <c r="CR242" i="36"/>
  <c r="CR243" i="36"/>
  <c r="CR244" i="36"/>
  <c r="CR245" i="36"/>
  <c r="CR246" i="36"/>
  <c r="CR247" i="36"/>
  <c r="CR248" i="36"/>
  <c r="CR249" i="36"/>
  <c r="CR250" i="36"/>
  <c r="CR251" i="36"/>
  <c r="CR252" i="36"/>
  <c r="CR253" i="36"/>
  <c r="CR254" i="36"/>
  <c r="CR255" i="36"/>
  <c r="CR256" i="36"/>
  <c r="CR257" i="36"/>
  <c r="CR258" i="36"/>
  <c r="CR259" i="36"/>
  <c r="CR260" i="36"/>
  <c r="CR261" i="36"/>
  <c r="CR262" i="36"/>
  <c r="CR263" i="36"/>
  <c r="CR264" i="36"/>
  <c r="CR265" i="36"/>
  <c r="CR266" i="36"/>
  <c r="CR267" i="36"/>
  <c r="CR268" i="36"/>
  <c r="CR269" i="36"/>
  <c r="CR270" i="36"/>
  <c r="CR271" i="36"/>
  <c r="CR272" i="36"/>
  <c r="CR273" i="36"/>
  <c r="CR274" i="36"/>
  <c r="CR275" i="36"/>
  <c r="CR276" i="36"/>
  <c r="CR278" i="36"/>
  <c r="CR279" i="36"/>
  <c r="CR280" i="36"/>
  <c r="CR281" i="36"/>
  <c r="CR282" i="36"/>
  <c r="CR283" i="36"/>
  <c r="CR284" i="36"/>
  <c r="CQ181" i="36"/>
  <c r="CQ182" i="36"/>
  <c r="CQ183" i="36"/>
  <c r="CQ184" i="36"/>
  <c r="CQ185" i="36"/>
  <c r="CQ186" i="36"/>
  <c r="CQ187" i="36"/>
  <c r="CQ188" i="36"/>
  <c r="CQ189" i="36"/>
  <c r="CQ190" i="36"/>
  <c r="CQ191" i="36"/>
  <c r="CQ192" i="36"/>
  <c r="CQ193" i="36"/>
  <c r="CQ194" i="36"/>
  <c r="CQ195" i="36"/>
  <c r="CQ196" i="36"/>
  <c r="CQ197" i="36"/>
  <c r="CQ198" i="36"/>
  <c r="CQ199" i="36"/>
  <c r="CQ200" i="36"/>
  <c r="CQ201" i="36"/>
  <c r="CQ202" i="36"/>
  <c r="CQ203" i="36"/>
  <c r="CQ204" i="36"/>
  <c r="CQ205" i="36"/>
  <c r="CQ206" i="36"/>
  <c r="CQ207" i="36"/>
  <c r="CQ208" i="36"/>
  <c r="CQ209" i="36"/>
  <c r="CQ210" i="36"/>
  <c r="CQ211" i="36"/>
  <c r="CQ212" i="36"/>
  <c r="CQ213" i="36"/>
  <c r="CQ214" i="36"/>
  <c r="CQ215" i="36"/>
  <c r="CQ216" i="36"/>
  <c r="CQ217" i="36"/>
  <c r="CQ218" i="36"/>
  <c r="CQ219" i="36"/>
  <c r="CQ220" i="36"/>
  <c r="CQ221" i="36"/>
  <c r="CQ222" i="36"/>
  <c r="CQ223" i="36"/>
  <c r="CQ224" i="36"/>
  <c r="CQ225" i="36"/>
  <c r="CQ226" i="36"/>
  <c r="CQ227" i="36"/>
  <c r="CQ228" i="36"/>
  <c r="CQ229" i="36"/>
  <c r="CQ230" i="36"/>
  <c r="CQ231" i="36"/>
  <c r="CQ232" i="36"/>
  <c r="CQ233" i="36"/>
  <c r="CQ234" i="36"/>
  <c r="CQ235" i="36"/>
  <c r="CQ236" i="36"/>
  <c r="CQ237" i="36"/>
  <c r="CQ238" i="36"/>
  <c r="CQ239" i="36"/>
  <c r="CQ240" i="36"/>
  <c r="CQ241" i="36"/>
  <c r="CQ242" i="36"/>
  <c r="CQ243" i="36"/>
  <c r="CQ244" i="36"/>
  <c r="CQ245" i="36"/>
  <c r="CQ246" i="36"/>
  <c r="CQ247" i="36"/>
  <c r="CQ248" i="36"/>
  <c r="CQ249" i="36"/>
  <c r="CQ250" i="36"/>
  <c r="CQ251" i="36"/>
  <c r="CQ252" i="36"/>
  <c r="CQ253" i="36"/>
  <c r="CQ254" i="36"/>
  <c r="CQ255" i="36"/>
  <c r="CQ256" i="36"/>
  <c r="CQ257" i="36"/>
  <c r="CQ258" i="36"/>
  <c r="CQ259" i="36"/>
  <c r="CQ260" i="36"/>
  <c r="CQ261" i="36"/>
  <c r="CQ262" i="36"/>
  <c r="CQ263" i="36"/>
  <c r="CQ264" i="36"/>
  <c r="CQ265" i="36"/>
  <c r="CQ266" i="36"/>
  <c r="CQ267" i="36"/>
  <c r="CQ268" i="36"/>
  <c r="CQ269" i="36"/>
  <c r="CQ270" i="36"/>
  <c r="CQ271" i="36"/>
  <c r="CQ272" i="36"/>
  <c r="CQ273" i="36"/>
  <c r="CQ274" i="36"/>
  <c r="CQ275" i="36"/>
  <c r="CQ276" i="36"/>
  <c r="CQ278" i="36"/>
  <c r="CQ279" i="36"/>
  <c r="CQ280" i="36"/>
  <c r="CQ281" i="36"/>
  <c r="CQ282" i="36"/>
  <c r="CQ283" i="36"/>
  <c r="CQ284" i="36"/>
  <c r="CR2" i="36" l="1"/>
  <c r="CQ2" i="36" l="1"/>
  <c r="CP181" i="36" l="1"/>
  <c r="CP182" i="36"/>
  <c r="CP183" i="36"/>
  <c r="CP184" i="36"/>
  <c r="CP185" i="36"/>
  <c r="CP186" i="36"/>
  <c r="CP187" i="36"/>
  <c r="CP188" i="36"/>
  <c r="CP189" i="36"/>
  <c r="CP190" i="36"/>
  <c r="CP191" i="36"/>
  <c r="CP192" i="36"/>
  <c r="CP193" i="36"/>
  <c r="CP194" i="36"/>
  <c r="CP195" i="36"/>
  <c r="CP196" i="36"/>
  <c r="CP197" i="36"/>
  <c r="CP198" i="36"/>
  <c r="CP199" i="36"/>
  <c r="CP200" i="36"/>
  <c r="CP201" i="36"/>
  <c r="CP202" i="36"/>
  <c r="CP203" i="36"/>
  <c r="CP204" i="36"/>
  <c r="CP205" i="36"/>
  <c r="CP206" i="36"/>
  <c r="CP207" i="36"/>
  <c r="CP208" i="36"/>
  <c r="CP209" i="36"/>
  <c r="CP210" i="36"/>
  <c r="CP211" i="36"/>
  <c r="CP212" i="36"/>
  <c r="CP213" i="36"/>
  <c r="CP214" i="36"/>
  <c r="CP215" i="36"/>
  <c r="CP216" i="36"/>
  <c r="CP217" i="36"/>
  <c r="CP218" i="36"/>
  <c r="CP219" i="36"/>
  <c r="CP220" i="36"/>
  <c r="CP221" i="36"/>
  <c r="CP222" i="36"/>
  <c r="CP223" i="36"/>
  <c r="CP224" i="36"/>
  <c r="CP225" i="36"/>
  <c r="CP226" i="36"/>
  <c r="CP227" i="36"/>
  <c r="CP228" i="36"/>
  <c r="CP229" i="36"/>
  <c r="CP230" i="36"/>
  <c r="CP231" i="36"/>
  <c r="CP232" i="36"/>
  <c r="CP233" i="36"/>
  <c r="CP234" i="36"/>
  <c r="CP235" i="36"/>
  <c r="CP236" i="36"/>
  <c r="CP237" i="36"/>
  <c r="CP238" i="36"/>
  <c r="CP239" i="36"/>
  <c r="CP240" i="36"/>
  <c r="CP241" i="36"/>
  <c r="CP242" i="36"/>
  <c r="CP243" i="36"/>
  <c r="CP244" i="36"/>
  <c r="CP245" i="36"/>
  <c r="CP246" i="36"/>
  <c r="CP247" i="36"/>
  <c r="CP248" i="36"/>
  <c r="CP249" i="36"/>
  <c r="CP250" i="36"/>
  <c r="CP251" i="36"/>
  <c r="CP252" i="36"/>
  <c r="CP253" i="36"/>
  <c r="CP254" i="36"/>
  <c r="CP255" i="36"/>
  <c r="CP256" i="36"/>
  <c r="CP257" i="36"/>
  <c r="CP258" i="36"/>
  <c r="CP259" i="36"/>
  <c r="CP260" i="36"/>
  <c r="CP261" i="36"/>
  <c r="CP262" i="36"/>
  <c r="CP263" i="36"/>
  <c r="CP264" i="36"/>
  <c r="CP265" i="36"/>
  <c r="CP266" i="36"/>
  <c r="CP267" i="36"/>
  <c r="CP268" i="36"/>
  <c r="CP269" i="36"/>
  <c r="CP270" i="36"/>
  <c r="CP271" i="36"/>
  <c r="CP272" i="36"/>
  <c r="CP273" i="36"/>
  <c r="CP274" i="36"/>
  <c r="CP275" i="36"/>
  <c r="CP276" i="36"/>
  <c r="CP278" i="36"/>
  <c r="CP279" i="36"/>
  <c r="CP280" i="36"/>
  <c r="CP281" i="36"/>
  <c r="CP282" i="36"/>
  <c r="CP283" i="36"/>
  <c r="CP284" i="36"/>
  <c r="CP2" i="36" l="1"/>
  <c r="CO181" i="36" l="1"/>
  <c r="CO182" i="36"/>
  <c r="CO183" i="36"/>
  <c r="CO184" i="36"/>
  <c r="CO185" i="36"/>
  <c r="CO186" i="36"/>
  <c r="CO187" i="36"/>
  <c r="CO188" i="36"/>
  <c r="CO189" i="36"/>
  <c r="CO190" i="36"/>
  <c r="CO191" i="36"/>
  <c r="CO192" i="36"/>
  <c r="CO193" i="36"/>
  <c r="CO194" i="36"/>
  <c r="CO195" i="36"/>
  <c r="CO196" i="36"/>
  <c r="CO197" i="36"/>
  <c r="CO198" i="36"/>
  <c r="CO199" i="36"/>
  <c r="CO200" i="36"/>
  <c r="CO201" i="36"/>
  <c r="CO202" i="36"/>
  <c r="CO203" i="36"/>
  <c r="CO204" i="36"/>
  <c r="CO205" i="36"/>
  <c r="CO206" i="36"/>
  <c r="CO207" i="36"/>
  <c r="CO208" i="36"/>
  <c r="CO209" i="36"/>
  <c r="CO210" i="36"/>
  <c r="CO211" i="36"/>
  <c r="CO212" i="36"/>
  <c r="CO213" i="36"/>
  <c r="CO214" i="36"/>
  <c r="CO215" i="36"/>
  <c r="CO216" i="36"/>
  <c r="CO217" i="36"/>
  <c r="CO218" i="36"/>
  <c r="CO219" i="36"/>
  <c r="CO220" i="36"/>
  <c r="CO221" i="36"/>
  <c r="CO222" i="36"/>
  <c r="CO223" i="36"/>
  <c r="CO224" i="36"/>
  <c r="CO225" i="36"/>
  <c r="CO226" i="36"/>
  <c r="CO227" i="36"/>
  <c r="CO228" i="36"/>
  <c r="CO229" i="36"/>
  <c r="CO230" i="36"/>
  <c r="CO231" i="36"/>
  <c r="CO232" i="36"/>
  <c r="CO233" i="36"/>
  <c r="CO234" i="36"/>
  <c r="CO235" i="36"/>
  <c r="CO236" i="36"/>
  <c r="CO237" i="36"/>
  <c r="CO238" i="36"/>
  <c r="CO239" i="36"/>
  <c r="CO240" i="36"/>
  <c r="CO241" i="36"/>
  <c r="CO242" i="36"/>
  <c r="CO243" i="36"/>
  <c r="CO244" i="36"/>
  <c r="CO245" i="36"/>
  <c r="CO246" i="36"/>
  <c r="CO247" i="36"/>
  <c r="CO248" i="36"/>
  <c r="CO249" i="36"/>
  <c r="CO250" i="36"/>
  <c r="CO251" i="36"/>
  <c r="CO252" i="36"/>
  <c r="CO253" i="36"/>
  <c r="CO254" i="36"/>
  <c r="CO255" i="36"/>
  <c r="CO256" i="36"/>
  <c r="CO257" i="36"/>
  <c r="CO258" i="36"/>
  <c r="CO259" i="36"/>
  <c r="CO260" i="36"/>
  <c r="CO261" i="36"/>
  <c r="CO262" i="36"/>
  <c r="CO263" i="36"/>
  <c r="CO264" i="36"/>
  <c r="CO265" i="36"/>
  <c r="CO266" i="36"/>
  <c r="CO267" i="36"/>
  <c r="CO268" i="36"/>
  <c r="CO269" i="36"/>
  <c r="CO270" i="36"/>
  <c r="CO271" i="36"/>
  <c r="CO272" i="36"/>
  <c r="CO273" i="36"/>
  <c r="CO274" i="36"/>
  <c r="CO275" i="36"/>
  <c r="CO276" i="36"/>
  <c r="CO278" i="36"/>
  <c r="CO279" i="36"/>
  <c r="CO280" i="36"/>
  <c r="CO281" i="36"/>
  <c r="CO282" i="36"/>
  <c r="CO283" i="36"/>
  <c r="CO284" i="36"/>
  <c r="CO2" i="36" l="1"/>
  <c r="CN181" i="36" l="1"/>
  <c r="CN182" i="36"/>
  <c r="CN183" i="36"/>
  <c r="CN184" i="36"/>
  <c r="CN185" i="36"/>
  <c r="CN186" i="36"/>
  <c r="CN187" i="36"/>
  <c r="CN188" i="36"/>
  <c r="CN189" i="36"/>
  <c r="CN190" i="36"/>
  <c r="CN191" i="36"/>
  <c r="CN192" i="36"/>
  <c r="CN193" i="36"/>
  <c r="CN194" i="36"/>
  <c r="CN195" i="36"/>
  <c r="CN196" i="36"/>
  <c r="CN197" i="36"/>
  <c r="CN198" i="36"/>
  <c r="CN199" i="36"/>
  <c r="CN200" i="36"/>
  <c r="CN201" i="36"/>
  <c r="CN202" i="36"/>
  <c r="CN203" i="36"/>
  <c r="CN204" i="36"/>
  <c r="CN205" i="36"/>
  <c r="CN206" i="36"/>
  <c r="CN207" i="36"/>
  <c r="CN208" i="36"/>
  <c r="CN209" i="36"/>
  <c r="CN210" i="36"/>
  <c r="CN211" i="36"/>
  <c r="CN212" i="36"/>
  <c r="CN213" i="36"/>
  <c r="CN214" i="36"/>
  <c r="CN215" i="36"/>
  <c r="CN216" i="36"/>
  <c r="CN217" i="36"/>
  <c r="CN218" i="36"/>
  <c r="CN219" i="36"/>
  <c r="CN220" i="36"/>
  <c r="CN221" i="36"/>
  <c r="CN222" i="36"/>
  <c r="CN223" i="36"/>
  <c r="CN224" i="36"/>
  <c r="CN225" i="36"/>
  <c r="CN226" i="36"/>
  <c r="CN227" i="36"/>
  <c r="CN228" i="36"/>
  <c r="CN229" i="36"/>
  <c r="CN230" i="36"/>
  <c r="CN231" i="36"/>
  <c r="CN232" i="36"/>
  <c r="CN233" i="36"/>
  <c r="CN234" i="36"/>
  <c r="CN235" i="36"/>
  <c r="CN236" i="36"/>
  <c r="CN237" i="36"/>
  <c r="CN238" i="36"/>
  <c r="CN239" i="36"/>
  <c r="CN240" i="36"/>
  <c r="CN241" i="36"/>
  <c r="CN242" i="36"/>
  <c r="CN243" i="36"/>
  <c r="CN244" i="36"/>
  <c r="CN245" i="36"/>
  <c r="CN246" i="36"/>
  <c r="CN247" i="36"/>
  <c r="CN248" i="36"/>
  <c r="CN249" i="36"/>
  <c r="CN250" i="36"/>
  <c r="CN251" i="36"/>
  <c r="CN252" i="36"/>
  <c r="CN253" i="36"/>
  <c r="CN254" i="36"/>
  <c r="CN255" i="36"/>
  <c r="CN256" i="36"/>
  <c r="CN257" i="36"/>
  <c r="CN258" i="36"/>
  <c r="CN259" i="36"/>
  <c r="CN260" i="36"/>
  <c r="CN261" i="36"/>
  <c r="CN262" i="36"/>
  <c r="CN263" i="36"/>
  <c r="CN264" i="36"/>
  <c r="CN265" i="36"/>
  <c r="CN266" i="36"/>
  <c r="CN267" i="36"/>
  <c r="CN268" i="36"/>
  <c r="CN269" i="36"/>
  <c r="CN270" i="36"/>
  <c r="CN271" i="36"/>
  <c r="CN272" i="36"/>
  <c r="CN273" i="36"/>
  <c r="CN274" i="36"/>
  <c r="CN275" i="36"/>
  <c r="CN276" i="36"/>
  <c r="CN278" i="36"/>
  <c r="CN279" i="36"/>
  <c r="CN280" i="36"/>
  <c r="CN281" i="36"/>
  <c r="CN282" i="36"/>
  <c r="CN283" i="36"/>
  <c r="CN284" i="36"/>
  <c r="CN2" i="36" l="1"/>
  <c r="CM181" i="36" l="1"/>
  <c r="CM182" i="36"/>
  <c r="CM183" i="36"/>
  <c r="CM184" i="36"/>
  <c r="CM185" i="36"/>
  <c r="CM186" i="36"/>
  <c r="CM187" i="36"/>
  <c r="CM188" i="36"/>
  <c r="CM189" i="36"/>
  <c r="CM190" i="36"/>
  <c r="CM191" i="36"/>
  <c r="CM192" i="36"/>
  <c r="CM193" i="36"/>
  <c r="CM194" i="36"/>
  <c r="CM195" i="36"/>
  <c r="CM196" i="36"/>
  <c r="CM197" i="36"/>
  <c r="CM198" i="36"/>
  <c r="CM199" i="36"/>
  <c r="CM200" i="36"/>
  <c r="CM201" i="36"/>
  <c r="CM202" i="36"/>
  <c r="CM203" i="36"/>
  <c r="CM204" i="36"/>
  <c r="CM205" i="36"/>
  <c r="CM206" i="36"/>
  <c r="CM207" i="36"/>
  <c r="CM208" i="36"/>
  <c r="CM209" i="36"/>
  <c r="CM210" i="36"/>
  <c r="CM211" i="36"/>
  <c r="CM212" i="36"/>
  <c r="CM213" i="36"/>
  <c r="CM214" i="36"/>
  <c r="CM215" i="36"/>
  <c r="CM216" i="36"/>
  <c r="CM217" i="36"/>
  <c r="CM218" i="36"/>
  <c r="CM219" i="36"/>
  <c r="CM220" i="36"/>
  <c r="CM221" i="36"/>
  <c r="CM222" i="36"/>
  <c r="CM223" i="36"/>
  <c r="CM224" i="36"/>
  <c r="CM225" i="36"/>
  <c r="CM226" i="36"/>
  <c r="CM227" i="36"/>
  <c r="CM228" i="36"/>
  <c r="CM229" i="36"/>
  <c r="CM230" i="36"/>
  <c r="CM231" i="36"/>
  <c r="CM232" i="36"/>
  <c r="CM233" i="36"/>
  <c r="CM234" i="36"/>
  <c r="CM235" i="36"/>
  <c r="CM236" i="36"/>
  <c r="CM237" i="36"/>
  <c r="CM238" i="36"/>
  <c r="CM239" i="36"/>
  <c r="CM240" i="36"/>
  <c r="CM241" i="36"/>
  <c r="CM242" i="36"/>
  <c r="CM243" i="36"/>
  <c r="CM244" i="36"/>
  <c r="CM245" i="36"/>
  <c r="CM246" i="36"/>
  <c r="CM247" i="36"/>
  <c r="CM248" i="36"/>
  <c r="CM249" i="36"/>
  <c r="CM250" i="36"/>
  <c r="CM251" i="36"/>
  <c r="CM252" i="36"/>
  <c r="CM253" i="36"/>
  <c r="CM254" i="36"/>
  <c r="CM255" i="36"/>
  <c r="CM256" i="36"/>
  <c r="CM257" i="36"/>
  <c r="CM258" i="36"/>
  <c r="CM259" i="36"/>
  <c r="CM260" i="36"/>
  <c r="CM261" i="36"/>
  <c r="CM262" i="36"/>
  <c r="CM263" i="36"/>
  <c r="CM264" i="36"/>
  <c r="CM265" i="36"/>
  <c r="CM266" i="36"/>
  <c r="CM267" i="36"/>
  <c r="CM268" i="36"/>
  <c r="CM269" i="36"/>
  <c r="CM270" i="36"/>
  <c r="CM271" i="36"/>
  <c r="CM272" i="36"/>
  <c r="CM273" i="36"/>
  <c r="CM274" i="36"/>
  <c r="CM275" i="36"/>
  <c r="CM276" i="36"/>
  <c r="CM278" i="36"/>
  <c r="CM279" i="36"/>
  <c r="CM280" i="36"/>
  <c r="CM281" i="36"/>
  <c r="CM282" i="36"/>
  <c r="CM283" i="36"/>
  <c r="CM284" i="36"/>
  <c r="CM2" i="36" l="1"/>
  <c r="CL181" i="36" l="1"/>
  <c r="CL182" i="36"/>
  <c r="CL183" i="36"/>
  <c r="CL184" i="36"/>
  <c r="CL185" i="36"/>
  <c r="CL186" i="36"/>
  <c r="CL187" i="36"/>
  <c r="CL188" i="36"/>
  <c r="CL189" i="36"/>
  <c r="CL190" i="36"/>
  <c r="CL191" i="36"/>
  <c r="CL192" i="36"/>
  <c r="CL193" i="36"/>
  <c r="CL194" i="36"/>
  <c r="CL195" i="36"/>
  <c r="CL196" i="36"/>
  <c r="CL197" i="36"/>
  <c r="CL198" i="36"/>
  <c r="CL199" i="36"/>
  <c r="CL200" i="36"/>
  <c r="CL201" i="36"/>
  <c r="CL202" i="36"/>
  <c r="CL203" i="36"/>
  <c r="CL204" i="36"/>
  <c r="CL205" i="36"/>
  <c r="CL206" i="36"/>
  <c r="CL207" i="36"/>
  <c r="CL208" i="36"/>
  <c r="CL209" i="36"/>
  <c r="CL210" i="36"/>
  <c r="CL211" i="36"/>
  <c r="CL212" i="36"/>
  <c r="CL213" i="36"/>
  <c r="CL214" i="36"/>
  <c r="CL215" i="36"/>
  <c r="CL216" i="36"/>
  <c r="CL217" i="36"/>
  <c r="CL218" i="36"/>
  <c r="CL219" i="36"/>
  <c r="CL220" i="36"/>
  <c r="CL221" i="36"/>
  <c r="CL222" i="36"/>
  <c r="CL223" i="36"/>
  <c r="CL224" i="36"/>
  <c r="CL225" i="36"/>
  <c r="CL226" i="36"/>
  <c r="CL227" i="36"/>
  <c r="CL228" i="36"/>
  <c r="CL229" i="36"/>
  <c r="CL230" i="36"/>
  <c r="CL231" i="36"/>
  <c r="CL232" i="36"/>
  <c r="CL233" i="36"/>
  <c r="CL234" i="36"/>
  <c r="CL235" i="36"/>
  <c r="CL236" i="36"/>
  <c r="CL237" i="36"/>
  <c r="CL238" i="36"/>
  <c r="CL239" i="36"/>
  <c r="CL240" i="36"/>
  <c r="CL241" i="36"/>
  <c r="CL242" i="36"/>
  <c r="CL243" i="36"/>
  <c r="CL244" i="36"/>
  <c r="CL245" i="36"/>
  <c r="CL246" i="36"/>
  <c r="CL247" i="36"/>
  <c r="CL248" i="36"/>
  <c r="CL249" i="36"/>
  <c r="CL250" i="36"/>
  <c r="CL251" i="36"/>
  <c r="CL252" i="36"/>
  <c r="CL253" i="36"/>
  <c r="CL254" i="36"/>
  <c r="CL255" i="36"/>
  <c r="CL256" i="36"/>
  <c r="CL257" i="36"/>
  <c r="CL258" i="36"/>
  <c r="CL259" i="36"/>
  <c r="CL260" i="36"/>
  <c r="CL261" i="36"/>
  <c r="CL262" i="36"/>
  <c r="CL263" i="36"/>
  <c r="CL264" i="36"/>
  <c r="CL265" i="36"/>
  <c r="CL266" i="36"/>
  <c r="CL267" i="36"/>
  <c r="CL268" i="36"/>
  <c r="CL269" i="36"/>
  <c r="CL270" i="36"/>
  <c r="CL271" i="36"/>
  <c r="CL272" i="36"/>
  <c r="CL273" i="36"/>
  <c r="CL274" i="36"/>
  <c r="CL275" i="36"/>
  <c r="CL276" i="36"/>
  <c r="CL278" i="36"/>
  <c r="CL279" i="36"/>
  <c r="CL280" i="36"/>
  <c r="CL281" i="36"/>
  <c r="CL282" i="36"/>
  <c r="CL283" i="36"/>
  <c r="CL284" i="36"/>
  <c r="CK181" i="36"/>
  <c r="CK182" i="36"/>
  <c r="CK183" i="36"/>
  <c r="CK184" i="36"/>
  <c r="CK185" i="36"/>
  <c r="CK186" i="36"/>
  <c r="CK187" i="36"/>
  <c r="CK188" i="36"/>
  <c r="CK189" i="36"/>
  <c r="CK190" i="36"/>
  <c r="CK191" i="36"/>
  <c r="CK192" i="36"/>
  <c r="CK193" i="36"/>
  <c r="CK194" i="36"/>
  <c r="CK195" i="36"/>
  <c r="CK196" i="36"/>
  <c r="CK197" i="36"/>
  <c r="CK198" i="36"/>
  <c r="CK199" i="36"/>
  <c r="CK200" i="36"/>
  <c r="CK201" i="36"/>
  <c r="CK202" i="36"/>
  <c r="CK203" i="36"/>
  <c r="CK204" i="36"/>
  <c r="CK205" i="36"/>
  <c r="CK206" i="36"/>
  <c r="CK207" i="36"/>
  <c r="CK208" i="36"/>
  <c r="CK209" i="36"/>
  <c r="CK210" i="36"/>
  <c r="CK211" i="36"/>
  <c r="CK212" i="36"/>
  <c r="CK213" i="36"/>
  <c r="CK214" i="36"/>
  <c r="CK215" i="36"/>
  <c r="CK216" i="36"/>
  <c r="CK217" i="36"/>
  <c r="CK218" i="36"/>
  <c r="CK219" i="36"/>
  <c r="CK220" i="36"/>
  <c r="CK221" i="36"/>
  <c r="CK222" i="36"/>
  <c r="CK223" i="36"/>
  <c r="CK224" i="36"/>
  <c r="CK225" i="36"/>
  <c r="CK226" i="36"/>
  <c r="CK227" i="36"/>
  <c r="CK228" i="36"/>
  <c r="CK229" i="36"/>
  <c r="CK230" i="36"/>
  <c r="CK231" i="36"/>
  <c r="CK232" i="36"/>
  <c r="CK233" i="36"/>
  <c r="CK234" i="36"/>
  <c r="CK235" i="36"/>
  <c r="CK236" i="36"/>
  <c r="CK237" i="36"/>
  <c r="CK238" i="36"/>
  <c r="CK239" i="36"/>
  <c r="CK240" i="36"/>
  <c r="CK241" i="36"/>
  <c r="CK242" i="36"/>
  <c r="CK243" i="36"/>
  <c r="CK244" i="36"/>
  <c r="CK245" i="36"/>
  <c r="CK246" i="36"/>
  <c r="CK247" i="36"/>
  <c r="CK248" i="36"/>
  <c r="CK249" i="36"/>
  <c r="CK250" i="36"/>
  <c r="CK251" i="36"/>
  <c r="CK252" i="36"/>
  <c r="CK253" i="36"/>
  <c r="CK254" i="36"/>
  <c r="CK255" i="36"/>
  <c r="CK256" i="36"/>
  <c r="CK257" i="36"/>
  <c r="CK258" i="36"/>
  <c r="CK259" i="36"/>
  <c r="CK260" i="36"/>
  <c r="CK261" i="36"/>
  <c r="CK262" i="36"/>
  <c r="CK263" i="36"/>
  <c r="CK264" i="36"/>
  <c r="CK265" i="36"/>
  <c r="CK266" i="36"/>
  <c r="CK267" i="36"/>
  <c r="CK268" i="36"/>
  <c r="CK269" i="36"/>
  <c r="CK270" i="36"/>
  <c r="CK271" i="36"/>
  <c r="CK272" i="36"/>
  <c r="CK273" i="36"/>
  <c r="CK274" i="36"/>
  <c r="CK275" i="36"/>
  <c r="CK276" i="36"/>
  <c r="CK278" i="36"/>
  <c r="CK279" i="36"/>
  <c r="CK280" i="36"/>
  <c r="CK281" i="36"/>
  <c r="CK282" i="36"/>
  <c r="CK283" i="36"/>
  <c r="CK284" i="36"/>
  <c r="CJ181" i="36"/>
  <c r="CJ182" i="36"/>
  <c r="CJ183" i="36"/>
  <c r="CJ184" i="36"/>
  <c r="CJ185" i="36"/>
  <c r="CJ186" i="36"/>
  <c r="CJ187" i="36"/>
  <c r="CJ188" i="36"/>
  <c r="CJ189" i="36"/>
  <c r="CJ190" i="36"/>
  <c r="CJ191" i="36"/>
  <c r="CJ192" i="36"/>
  <c r="CJ193" i="36"/>
  <c r="CJ194" i="36"/>
  <c r="CJ195" i="36"/>
  <c r="CJ196" i="36"/>
  <c r="CJ197" i="36"/>
  <c r="CJ198" i="36"/>
  <c r="CJ199" i="36"/>
  <c r="CJ200" i="36"/>
  <c r="CJ201" i="36"/>
  <c r="CJ202" i="36"/>
  <c r="CJ203" i="36"/>
  <c r="CJ204" i="36"/>
  <c r="CJ205" i="36"/>
  <c r="CJ206" i="36"/>
  <c r="CJ207" i="36"/>
  <c r="CJ208" i="36"/>
  <c r="CJ209" i="36"/>
  <c r="CJ210" i="36"/>
  <c r="CJ211" i="36"/>
  <c r="CJ212" i="36"/>
  <c r="CJ213" i="36"/>
  <c r="CJ214" i="36"/>
  <c r="CJ215" i="36"/>
  <c r="CJ216" i="36"/>
  <c r="CJ217" i="36"/>
  <c r="CJ218" i="36"/>
  <c r="CJ219" i="36"/>
  <c r="CJ220" i="36"/>
  <c r="CJ221" i="36"/>
  <c r="CJ222" i="36"/>
  <c r="CJ223" i="36"/>
  <c r="CJ224" i="36"/>
  <c r="CJ225" i="36"/>
  <c r="CJ226" i="36"/>
  <c r="CJ227" i="36"/>
  <c r="CJ228" i="36"/>
  <c r="CJ229" i="36"/>
  <c r="CJ230" i="36"/>
  <c r="CJ231" i="36"/>
  <c r="CJ232" i="36"/>
  <c r="CJ233" i="36"/>
  <c r="CJ234" i="36"/>
  <c r="CJ235" i="36"/>
  <c r="CJ236" i="36"/>
  <c r="CJ237" i="36"/>
  <c r="CJ238" i="36"/>
  <c r="CJ239" i="36"/>
  <c r="CJ240" i="36"/>
  <c r="CJ241" i="36"/>
  <c r="CJ242" i="36"/>
  <c r="CJ243" i="36"/>
  <c r="CJ244" i="36"/>
  <c r="CJ245" i="36"/>
  <c r="CJ246" i="36"/>
  <c r="CJ247" i="36"/>
  <c r="CJ248" i="36"/>
  <c r="CJ249" i="36"/>
  <c r="CJ250" i="36"/>
  <c r="CJ251" i="36"/>
  <c r="CJ252" i="36"/>
  <c r="CJ253" i="36"/>
  <c r="CJ254" i="36"/>
  <c r="CJ255" i="36"/>
  <c r="CJ256" i="36"/>
  <c r="CJ257" i="36"/>
  <c r="CJ258" i="36"/>
  <c r="CJ259" i="36"/>
  <c r="CJ260" i="36"/>
  <c r="CJ261" i="36"/>
  <c r="CJ262" i="36"/>
  <c r="CJ263" i="36"/>
  <c r="CJ264" i="36"/>
  <c r="CJ265" i="36"/>
  <c r="CJ266" i="36"/>
  <c r="CJ267" i="36"/>
  <c r="CJ268" i="36"/>
  <c r="CJ269" i="36"/>
  <c r="CJ270" i="36"/>
  <c r="CJ271" i="36"/>
  <c r="CJ272" i="36"/>
  <c r="CJ273" i="36"/>
  <c r="CJ274" i="36"/>
  <c r="CJ275" i="36"/>
  <c r="CJ276" i="36"/>
  <c r="CJ278" i="36"/>
  <c r="CJ279" i="36"/>
  <c r="CJ280" i="36"/>
  <c r="CJ281" i="36"/>
  <c r="CJ282" i="36"/>
  <c r="CJ283" i="36"/>
  <c r="CJ284" i="36"/>
  <c r="CJ2" i="36" l="1"/>
  <c r="CL2" i="36"/>
  <c r="CK2" i="36"/>
  <c r="G140" i="16" l="1"/>
  <c r="G150" i="66"/>
  <c r="I150" i="66"/>
  <c r="J150" i="66"/>
  <c r="L150" i="66"/>
  <c r="M150" i="66" s="1"/>
  <c r="H150" i="66" l="1"/>
  <c r="E2" i="69" l="1"/>
  <c r="F2" i="69" s="1"/>
  <c r="N2" i="69"/>
  <c r="E3" i="69"/>
  <c r="I3" i="69" s="1"/>
  <c r="J3" i="69" s="1"/>
  <c r="E4" i="69"/>
  <c r="I4" i="69" s="1"/>
  <c r="J4" i="69" s="1"/>
  <c r="N4" i="69"/>
  <c r="E5" i="69"/>
  <c r="F5" i="69" s="1"/>
  <c r="E6" i="69"/>
  <c r="F6" i="69" s="1"/>
  <c r="E7" i="69"/>
  <c r="F7" i="69" s="1"/>
  <c r="E8" i="69"/>
  <c r="F8" i="69" s="1"/>
  <c r="E9" i="69"/>
  <c r="F9" i="69" s="1"/>
  <c r="E10" i="69"/>
  <c r="F10" i="69" s="1"/>
  <c r="E11" i="69"/>
  <c r="F11" i="69" s="1"/>
  <c r="E12" i="69"/>
  <c r="F12" i="69" s="1"/>
  <c r="E13" i="69"/>
  <c r="F13" i="69" s="1"/>
  <c r="E14" i="69"/>
  <c r="F14" i="69" s="1"/>
  <c r="E15" i="69"/>
  <c r="F15" i="69" s="1"/>
  <c r="E16" i="69"/>
  <c r="F16" i="69" s="1"/>
  <c r="E17" i="69"/>
  <c r="F17" i="69" s="1"/>
  <c r="E18" i="69"/>
  <c r="F18" i="69" s="1"/>
  <c r="E19" i="69"/>
  <c r="F19" i="69" s="1"/>
  <c r="E20" i="69"/>
  <c r="F20" i="69" s="1"/>
  <c r="E21" i="69"/>
  <c r="F21" i="69" s="1"/>
  <c r="E22" i="69"/>
  <c r="F22" i="69" s="1"/>
  <c r="E23" i="69"/>
  <c r="F23" i="69" s="1"/>
  <c r="E24" i="69"/>
  <c r="F24" i="69" s="1"/>
  <c r="E25" i="69"/>
  <c r="F25" i="69" s="1"/>
  <c r="E26" i="69"/>
  <c r="F26" i="69" s="1"/>
  <c r="E27" i="69"/>
  <c r="F27" i="69" s="1"/>
  <c r="E28" i="69"/>
  <c r="F28" i="69" s="1"/>
  <c r="E29" i="69"/>
  <c r="F29" i="69" s="1"/>
  <c r="E30" i="69"/>
  <c r="F30" i="69" s="1"/>
  <c r="E31" i="69"/>
  <c r="F31" i="69" s="1"/>
  <c r="E32" i="69"/>
  <c r="F32" i="69" s="1"/>
  <c r="E33" i="69"/>
  <c r="F33" i="69" s="1"/>
  <c r="E34" i="69"/>
  <c r="F34" i="69" s="1"/>
  <c r="E35" i="69"/>
  <c r="F35" i="69" s="1"/>
  <c r="E36" i="69"/>
  <c r="F36" i="69" s="1"/>
  <c r="E37" i="69"/>
  <c r="F37" i="69" s="1"/>
  <c r="E38" i="69"/>
  <c r="F38" i="69" s="1"/>
  <c r="E39" i="69"/>
  <c r="I39" i="69" s="1"/>
  <c r="N39" i="69"/>
  <c r="E40" i="69"/>
  <c r="F40" i="69" s="1"/>
  <c r="N40" i="69"/>
  <c r="E41" i="69"/>
  <c r="F41" i="69" s="1"/>
  <c r="N41" i="69"/>
  <c r="E42" i="69"/>
  <c r="I42" i="69" s="1"/>
  <c r="J42" i="69" s="1"/>
  <c r="N42" i="69"/>
  <c r="E43" i="69"/>
  <c r="F43" i="69" s="1"/>
  <c r="E44" i="69"/>
  <c r="F44" i="69" s="1"/>
  <c r="E45" i="69"/>
  <c r="F45" i="69" s="1"/>
  <c r="E46" i="69"/>
  <c r="F46" i="69" s="1"/>
  <c r="E47" i="69"/>
  <c r="F47" i="69" s="1"/>
  <c r="E48" i="69"/>
  <c r="F48" i="69" s="1"/>
  <c r="E49" i="69"/>
  <c r="F49" i="69" s="1"/>
  <c r="E50" i="69"/>
  <c r="F50" i="69" s="1"/>
  <c r="E51" i="69"/>
  <c r="F51" i="69" s="1"/>
  <c r="E52" i="69"/>
  <c r="F52" i="69" s="1"/>
  <c r="E53" i="69"/>
  <c r="F53" i="69" s="1"/>
  <c r="E54" i="69"/>
  <c r="F54" i="69" s="1"/>
  <c r="E55" i="69"/>
  <c r="F55" i="69" s="1"/>
  <c r="E56" i="69"/>
  <c r="F56" i="69" s="1"/>
  <c r="E57" i="69"/>
  <c r="F57" i="69" s="1"/>
  <c r="E58" i="69"/>
  <c r="F58" i="69" s="1"/>
  <c r="E59" i="69"/>
  <c r="F59" i="69" s="1"/>
  <c r="E60" i="69"/>
  <c r="F60" i="69" s="1"/>
  <c r="E61" i="69"/>
  <c r="F61" i="69" s="1"/>
  <c r="E62" i="69"/>
  <c r="F62" i="69" s="1"/>
  <c r="N62" i="69"/>
  <c r="E63" i="69"/>
  <c r="I63" i="69" s="1"/>
  <c r="K63" i="69" s="1"/>
  <c r="L63" i="69" s="1"/>
  <c r="N63" i="69"/>
  <c r="E64" i="69"/>
  <c r="I64" i="69" s="1"/>
  <c r="N64" i="69"/>
  <c r="E65" i="69"/>
  <c r="F65" i="69" s="1"/>
  <c r="N65" i="69"/>
  <c r="E66" i="69"/>
  <c r="N66" i="69"/>
  <c r="E67" i="69"/>
  <c r="I67" i="69" s="1"/>
  <c r="J67" i="69" s="1"/>
  <c r="N67" i="69"/>
  <c r="E68" i="69"/>
  <c r="I68" i="69" s="1"/>
  <c r="N68" i="69"/>
  <c r="E69" i="69"/>
  <c r="I69" i="69" s="1"/>
  <c r="N69" i="69"/>
  <c r="E70" i="69"/>
  <c r="F70" i="69" s="1"/>
  <c r="N70" i="69"/>
  <c r="E71" i="69"/>
  <c r="N71" i="69"/>
  <c r="E72" i="69"/>
  <c r="F72" i="69" s="1"/>
  <c r="E73" i="69"/>
  <c r="I73" i="69" s="1"/>
  <c r="J73" i="69" s="1"/>
  <c r="E74" i="69"/>
  <c r="E75" i="69"/>
  <c r="I75" i="69" s="1"/>
  <c r="J75" i="69" s="1"/>
  <c r="E76" i="69"/>
  <c r="F76" i="69" s="1"/>
  <c r="E77" i="69"/>
  <c r="I77" i="69" s="1"/>
  <c r="J77" i="69" s="1"/>
  <c r="E78" i="69"/>
  <c r="E79" i="69"/>
  <c r="I79" i="69" s="1"/>
  <c r="J79" i="69" s="1"/>
  <c r="E80" i="69"/>
  <c r="F80" i="69" s="1"/>
  <c r="E81" i="69"/>
  <c r="I81" i="69" s="1"/>
  <c r="J81" i="69" s="1"/>
  <c r="E82" i="69"/>
  <c r="I82" i="69" s="1"/>
  <c r="J82" i="69" s="1"/>
  <c r="E83" i="69"/>
  <c r="I83" i="69" s="1"/>
  <c r="J83" i="69" s="1"/>
  <c r="E84" i="69"/>
  <c r="I84" i="69" s="1"/>
  <c r="J84" i="69" s="1"/>
  <c r="E85" i="69"/>
  <c r="I85" i="69" s="1"/>
  <c r="J85" i="69" s="1"/>
  <c r="E86" i="69"/>
  <c r="I86" i="69" s="1"/>
  <c r="J86" i="69" s="1"/>
  <c r="E87" i="69"/>
  <c r="I87" i="69" s="1"/>
  <c r="J87" i="69" s="1"/>
  <c r="E88" i="69"/>
  <c r="I88" i="69" s="1"/>
  <c r="J88" i="69" s="1"/>
  <c r="E89" i="69"/>
  <c r="I89" i="69" s="1"/>
  <c r="J89" i="69" s="1"/>
  <c r="E90" i="69"/>
  <c r="I90" i="69" s="1"/>
  <c r="J90" i="69" s="1"/>
  <c r="E91" i="69"/>
  <c r="I91" i="69" s="1"/>
  <c r="J91" i="69" s="1"/>
  <c r="E92" i="69"/>
  <c r="I92" i="69" s="1"/>
  <c r="J92" i="69" s="1"/>
  <c r="E93" i="69"/>
  <c r="I93" i="69" s="1"/>
  <c r="J93" i="69" s="1"/>
  <c r="E94" i="69"/>
  <c r="I94" i="69" s="1"/>
  <c r="J94" i="69" s="1"/>
  <c r="E95" i="69"/>
  <c r="I95" i="69" s="1"/>
  <c r="J95" i="69" s="1"/>
  <c r="E96" i="69"/>
  <c r="I96" i="69" s="1"/>
  <c r="K96" i="69" s="1"/>
  <c r="L96" i="69" s="1"/>
  <c r="E97" i="69"/>
  <c r="I97" i="69" s="1"/>
  <c r="J97" i="69" s="1"/>
  <c r="E98" i="69"/>
  <c r="I98" i="69" s="1"/>
  <c r="E99" i="69"/>
  <c r="F99" i="69" s="1"/>
  <c r="E100" i="69"/>
  <c r="I100" i="69" s="1"/>
  <c r="J100" i="69" s="1"/>
  <c r="E101" i="69"/>
  <c r="I101" i="69" s="1"/>
  <c r="J101" i="69" s="1"/>
  <c r="E102" i="69"/>
  <c r="I102" i="69" s="1"/>
  <c r="J102" i="69" s="1"/>
  <c r="E103" i="69"/>
  <c r="I103" i="69" s="1"/>
  <c r="J103" i="69" s="1"/>
  <c r="E104" i="69"/>
  <c r="I104" i="69" s="1"/>
  <c r="J104" i="69" s="1"/>
  <c r="E105" i="69"/>
  <c r="I105" i="69" s="1"/>
  <c r="K105" i="69" s="1"/>
  <c r="L105" i="69" s="1"/>
  <c r="N105" i="69"/>
  <c r="E106" i="69"/>
  <c r="E107" i="69"/>
  <c r="E108" i="69"/>
  <c r="F108" i="69" s="1"/>
  <c r="E109" i="69"/>
  <c r="F109" i="69" s="1"/>
  <c r="E110" i="69"/>
  <c r="F110" i="69" s="1"/>
  <c r="E111" i="69"/>
  <c r="F111" i="69" s="1"/>
  <c r="E112" i="69"/>
  <c r="F112" i="69" s="1"/>
  <c r="E113" i="69"/>
  <c r="F113" i="69" s="1"/>
  <c r="N113" i="69"/>
  <c r="E114" i="69"/>
  <c r="I114" i="69" s="1"/>
  <c r="K114" i="69" s="1"/>
  <c r="L114" i="69" s="1"/>
  <c r="N114" i="69"/>
  <c r="E115" i="69"/>
  <c r="F115" i="69" s="1"/>
  <c r="E116" i="69"/>
  <c r="F116" i="69" s="1"/>
  <c r="G116" i="69" s="1"/>
  <c r="N116" i="69"/>
  <c r="E117" i="69"/>
  <c r="I117" i="69" s="1"/>
  <c r="J117" i="69" s="1"/>
  <c r="E118" i="69"/>
  <c r="I118" i="69" s="1"/>
  <c r="J118" i="69" s="1"/>
  <c r="E119" i="69"/>
  <c r="I119" i="69" s="1"/>
  <c r="J119" i="69" s="1"/>
  <c r="E120" i="69"/>
  <c r="I120" i="69" s="1"/>
  <c r="J120" i="69" s="1"/>
  <c r="E121" i="69"/>
  <c r="I121" i="69" s="1"/>
  <c r="J121" i="69" s="1"/>
  <c r="E122" i="69"/>
  <c r="I122" i="69" s="1"/>
  <c r="J122" i="69" s="1"/>
  <c r="E123" i="69"/>
  <c r="I123" i="69" s="1"/>
  <c r="E124" i="69"/>
  <c r="F124" i="69" s="1"/>
  <c r="G124" i="69" s="1"/>
  <c r="E125" i="69"/>
  <c r="F125" i="69" s="1"/>
  <c r="N125" i="69"/>
  <c r="E126" i="69"/>
  <c r="I126" i="69" s="1"/>
  <c r="J126" i="69" s="1"/>
  <c r="N126" i="69"/>
  <c r="E127" i="69"/>
  <c r="I127" i="69" s="1"/>
  <c r="J127" i="69" s="1"/>
  <c r="N127" i="69"/>
  <c r="E128" i="69"/>
  <c r="F128" i="69" s="1"/>
  <c r="E129" i="69"/>
  <c r="F129" i="69" s="1"/>
  <c r="E130" i="69"/>
  <c r="F130" i="69" s="1"/>
  <c r="N130" i="69"/>
  <c r="E131" i="69"/>
  <c r="I131" i="69" s="1"/>
  <c r="J131" i="69" s="1"/>
  <c r="E132" i="69"/>
  <c r="I132" i="69" s="1"/>
  <c r="K132" i="69" s="1"/>
  <c r="L132" i="69" s="1"/>
  <c r="N132" i="69"/>
  <c r="E133" i="69"/>
  <c r="F133" i="69" s="1"/>
  <c r="N133" i="69"/>
  <c r="E134" i="69"/>
  <c r="I134" i="69" s="1"/>
  <c r="K134" i="69" s="1"/>
  <c r="L134" i="69" s="1"/>
  <c r="N134" i="69"/>
  <c r="E136" i="69"/>
  <c r="F136" i="69" s="1"/>
  <c r="E137" i="69"/>
  <c r="E138" i="69"/>
  <c r="I138" i="69" s="1"/>
  <c r="J138" i="69" s="1"/>
  <c r="E139" i="69"/>
  <c r="I139" i="69" s="1"/>
  <c r="J139" i="69" s="1"/>
  <c r="E140" i="69"/>
  <c r="I140" i="69" s="1"/>
  <c r="J140" i="69" s="1"/>
  <c r="E141" i="69"/>
  <c r="I141" i="69" s="1"/>
  <c r="J141" i="69" s="1"/>
  <c r="E142" i="69"/>
  <c r="I142" i="69" s="1"/>
  <c r="J142" i="69" s="1"/>
  <c r="E143" i="69"/>
  <c r="I143" i="69" s="1"/>
  <c r="J143" i="69" s="1"/>
  <c r="E144" i="69"/>
  <c r="I144" i="69" s="1"/>
  <c r="J144" i="69" s="1"/>
  <c r="E145" i="69"/>
  <c r="I145" i="69" s="1"/>
  <c r="J145" i="69" s="1"/>
  <c r="E146" i="69"/>
  <c r="I146" i="69" s="1"/>
  <c r="J146" i="69" s="1"/>
  <c r="E147" i="69"/>
  <c r="I147" i="69" s="1"/>
  <c r="J147" i="69" s="1"/>
  <c r="E148" i="69"/>
  <c r="I148" i="69" s="1"/>
  <c r="J148" i="69" s="1"/>
  <c r="E149" i="69"/>
  <c r="I149" i="69" s="1"/>
  <c r="J149" i="69" s="1"/>
  <c r="E150" i="69"/>
  <c r="F150" i="69" s="1"/>
  <c r="E151" i="69"/>
  <c r="F151" i="69" s="1"/>
  <c r="E152" i="69"/>
  <c r="F152" i="69" s="1"/>
  <c r="E153" i="69"/>
  <c r="F153" i="69" s="1"/>
  <c r="E154" i="69"/>
  <c r="F154" i="69" s="1"/>
  <c r="E155" i="69"/>
  <c r="F155" i="69" s="1"/>
  <c r="E156" i="69"/>
  <c r="F156" i="69" s="1"/>
  <c r="E157" i="69"/>
  <c r="F157" i="69" s="1"/>
  <c r="N157" i="69"/>
  <c r="E158" i="69"/>
  <c r="I158" i="69" s="1"/>
  <c r="J158" i="69" s="1"/>
  <c r="E159" i="69"/>
  <c r="I159" i="69" s="1"/>
  <c r="J159" i="69" s="1"/>
  <c r="E160" i="69"/>
  <c r="I160" i="69" s="1"/>
  <c r="J160" i="69" s="1"/>
  <c r="E161" i="69"/>
  <c r="F161" i="69" s="1"/>
  <c r="G161" i="69" s="1"/>
  <c r="E162" i="69"/>
  <c r="E163" i="69"/>
  <c r="I163" i="69" s="1"/>
  <c r="J163" i="69" s="1"/>
  <c r="E164" i="69"/>
  <c r="I164" i="69" s="1"/>
  <c r="J164" i="69" s="1"/>
  <c r="E165" i="69"/>
  <c r="I165" i="69" s="1"/>
  <c r="J165" i="69" s="1"/>
  <c r="E166" i="69"/>
  <c r="I166" i="69" s="1"/>
  <c r="J166" i="69" s="1"/>
  <c r="N166" i="69"/>
  <c r="E167" i="69"/>
  <c r="F167" i="69" s="1"/>
  <c r="N167" i="69"/>
  <c r="E168" i="69"/>
  <c r="I168" i="69" s="1"/>
  <c r="J168" i="69" s="1"/>
  <c r="N168" i="69"/>
  <c r="G2" i="66"/>
  <c r="I2" i="66"/>
  <c r="G3" i="66"/>
  <c r="J3" i="66" s="1"/>
  <c r="I3" i="66"/>
  <c r="G4" i="66"/>
  <c r="I4" i="66"/>
  <c r="G5" i="66"/>
  <c r="I5" i="66"/>
  <c r="G6" i="66"/>
  <c r="I6" i="66"/>
  <c r="G7" i="66"/>
  <c r="I7" i="66"/>
  <c r="G8" i="66"/>
  <c r="I8" i="66"/>
  <c r="G9" i="66"/>
  <c r="I9" i="66"/>
  <c r="G10" i="66"/>
  <c r="I10" i="66"/>
  <c r="G11" i="66"/>
  <c r="I11" i="66"/>
  <c r="G12" i="66"/>
  <c r="I12" i="66"/>
  <c r="G13" i="66"/>
  <c r="I13" i="66"/>
  <c r="G14" i="66"/>
  <c r="I14" i="66"/>
  <c r="G15" i="66"/>
  <c r="I15" i="66"/>
  <c r="G16" i="66"/>
  <c r="I16" i="66"/>
  <c r="G17" i="66"/>
  <c r="I17" i="66"/>
  <c r="G18" i="66"/>
  <c r="I18" i="66"/>
  <c r="G19" i="66"/>
  <c r="I19" i="66"/>
  <c r="G20" i="66"/>
  <c r="I20" i="66"/>
  <c r="G21" i="66"/>
  <c r="I21" i="66"/>
  <c r="G22" i="66"/>
  <c r="I22" i="66"/>
  <c r="G23" i="66"/>
  <c r="I23" i="66"/>
  <c r="G24" i="66"/>
  <c r="I24" i="66"/>
  <c r="G25" i="66"/>
  <c r="I25" i="66"/>
  <c r="G26" i="66"/>
  <c r="I26" i="66"/>
  <c r="G27" i="66"/>
  <c r="I27" i="66"/>
  <c r="G28" i="66"/>
  <c r="I28" i="66"/>
  <c r="G29" i="66"/>
  <c r="I29" i="66"/>
  <c r="G30" i="66"/>
  <c r="I30" i="66"/>
  <c r="G31" i="66"/>
  <c r="I31" i="66"/>
  <c r="G32" i="66"/>
  <c r="I32" i="66"/>
  <c r="G33" i="66"/>
  <c r="J33" i="66" s="1"/>
  <c r="I33" i="66"/>
  <c r="G34" i="66"/>
  <c r="I34" i="66"/>
  <c r="G35" i="66"/>
  <c r="I35" i="66"/>
  <c r="G36" i="66"/>
  <c r="I36" i="66"/>
  <c r="G37" i="66"/>
  <c r="I37" i="66"/>
  <c r="G38" i="66"/>
  <c r="I38" i="66"/>
  <c r="G39" i="66"/>
  <c r="I39" i="66"/>
  <c r="G40" i="66"/>
  <c r="I40" i="66"/>
  <c r="M41" i="66"/>
  <c r="M42" i="66"/>
  <c r="G43" i="66"/>
  <c r="I43" i="66"/>
  <c r="L43" i="66"/>
  <c r="M43" i="66" s="1"/>
  <c r="G44" i="66"/>
  <c r="I44" i="66"/>
  <c r="L44" i="66"/>
  <c r="M44" i="66" s="1"/>
  <c r="G45" i="66"/>
  <c r="I45" i="66"/>
  <c r="L45" i="66"/>
  <c r="M45" i="66" s="1"/>
  <c r="G46" i="66"/>
  <c r="I46" i="66"/>
  <c r="L46" i="66"/>
  <c r="M46" i="66" s="1"/>
  <c r="G47" i="66"/>
  <c r="I47" i="66"/>
  <c r="L47" i="66"/>
  <c r="M47" i="66" s="1"/>
  <c r="G48" i="66"/>
  <c r="I48" i="66"/>
  <c r="L48" i="66"/>
  <c r="M48" i="66" s="1"/>
  <c r="G49" i="66"/>
  <c r="I49" i="66"/>
  <c r="L49" i="66"/>
  <c r="M49" i="66" s="1"/>
  <c r="G50" i="66"/>
  <c r="I50" i="66"/>
  <c r="L50" i="66"/>
  <c r="M50" i="66" s="1"/>
  <c r="G51" i="66"/>
  <c r="I51" i="66"/>
  <c r="L51" i="66"/>
  <c r="M51" i="66" s="1"/>
  <c r="J52" i="66"/>
  <c r="L52" i="66"/>
  <c r="M52" i="66" s="1"/>
  <c r="J53" i="66"/>
  <c r="L53" i="66"/>
  <c r="M53" i="66" s="1"/>
  <c r="G54" i="66"/>
  <c r="J54" i="66" s="1"/>
  <c r="I54" i="66"/>
  <c r="L54" i="66"/>
  <c r="M54" i="66" s="1"/>
  <c r="G55" i="66"/>
  <c r="J55" i="66" s="1"/>
  <c r="I55" i="66"/>
  <c r="L55" i="66"/>
  <c r="M55" i="66" s="1"/>
  <c r="G56" i="66"/>
  <c r="J56" i="66" s="1"/>
  <c r="I56" i="66"/>
  <c r="L56" i="66"/>
  <c r="M56" i="66" s="1"/>
  <c r="G57" i="66"/>
  <c r="J57" i="66" s="1"/>
  <c r="K57" i="66" s="1"/>
  <c r="I57" i="66"/>
  <c r="L57" i="66"/>
  <c r="M57" i="66" s="1"/>
  <c r="G58" i="66"/>
  <c r="J58" i="66" s="1"/>
  <c r="I58" i="66"/>
  <c r="L58" i="66"/>
  <c r="M58" i="66" s="1"/>
  <c r="G59" i="66"/>
  <c r="J59" i="66" s="1"/>
  <c r="I59" i="66"/>
  <c r="L59" i="66"/>
  <c r="M59" i="66" s="1"/>
  <c r="G60" i="66"/>
  <c r="J60" i="66" s="1"/>
  <c r="I60" i="66"/>
  <c r="L60" i="66"/>
  <c r="M60" i="66" s="1"/>
  <c r="G61" i="66"/>
  <c r="J61" i="66" s="1"/>
  <c r="I61" i="66"/>
  <c r="L61" i="66"/>
  <c r="M61" i="66" s="1"/>
  <c r="G62" i="66"/>
  <c r="J62" i="66" s="1"/>
  <c r="I62" i="66"/>
  <c r="L62" i="66"/>
  <c r="M62" i="66" s="1"/>
  <c r="G63" i="66"/>
  <c r="J63" i="66" s="1"/>
  <c r="I63" i="66"/>
  <c r="L63" i="66"/>
  <c r="M63" i="66" s="1"/>
  <c r="J64" i="66"/>
  <c r="L64" i="66"/>
  <c r="M64" i="66" s="1"/>
  <c r="G65" i="66"/>
  <c r="J65" i="66" s="1"/>
  <c r="I65" i="66"/>
  <c r="L65" i="66"/>
  <c r="M65" i="66" s="1"/>
  <c r="G66" i="66"/>
  <c r="J66" i="66" s="1"/>
  <c r="J223" i="66" s="1"/>
  <c r="I66" i="66"/>
  <c r="L66" i="66"/>
  <c r="M66" i="66" s="1"/>
  <c r="G67" i="66"/>
  <c r="I67" i="66"/>
  <c r="L67" i="66"/>
  <c r="M67" i="66" s="1"/>
  <c r="G68" i="66"/>
  <c r="J68" i="66" s="1"/>
  <c r="I68" i="66"/>
  <c r="L68" i="66"/>
  <c r="M68" i="66" s="1"/>
  <c r="G69" i="66"/>
  <c r="J69" i="66" s="1"/>
  <c r="I69" i="66"/>
  <c r="L69" i="66"/>
  <c r="M69" i="66" s="1"/>
  <c r="G70" i="66"/>
  <c r="I70" i="66"/>
  <c r="L70" i="66"/>
  <c r="M70" i="66" s="1"/>
  <c r="G71" i="66"/>
  <c r="I71" i="66"/>
  <c r="L71" i="66"/>
  <c r="M71" i="66" s="1"/>
  <c r="G72" i="66"/>
  <c r="I72" i="66"/>
  <c r="L72" i="66"/>
  <c r="M72" i="66" s="1"/>
  <c r="G73" i="66"/>
  <c r="I73" i="66"/>
  <c r="L73" i="66"/>
  <c r="M73" i="66" s="1"/>
  <c r="G74" i="66"/>
  <c r="I74" i="66"/>
  <c r="L74" i="66"/>
  <c r="M74" i="66" s="1"/>
  <c r="G75" i="66"/>
  <c r="I75" i="66"/>
  <c r="L75" i="66"/>
  <c r="M75" i="66" s="1"/>
  <c r="G76" i="66"/>
  <c r="I76" i="66"/>
  <c r="L76" i="66"/>
  <c r="M76" i="66" s="1"/>
  <c r="G77" i="66"/>
  <c r="I77" i="66"/>
  <c r="L77" i="66"/>
  <c r="M77" i="66" s="1"/>
  <c r="G78" i="66"/>
  <c r="J78" i="66" s="1"/>
  <c r="I78" i="66"/>
  <c r="L78" i="66"/>
  <c r="M78" i="66" s="1"/>
  <c r="G79" i="66"/>
  <c r="J79" i="66" s="1"/>
  <c r="I79" i="66"/>
  <c r="L79" i="66"/>
  <c r="M79" i="66" s="1"/>
  <c r="G80" i="66"/>
  <c r="J80" i="66" s="1"/>
  <c r="I80" i="66"/>
  <c r="L80" i="66"/>
  <c r="M80" i="66" s="1"/>
  <c r="G81" i="66"/>
  <c r="I81" i="66"/>
  <c r="L81" i="66"/>
  <c r="M81" i="66" s="1"/>
  <c r="G82" i="66"/>
  <c r="I82" i="66"/>
  <c r="L82" i="66"/>
  <c r="M82" i="66" s="1"/>
  <c r="G83" i="66"/>
  <c r="I83" i="66"/>
  <c r="L83" i="66"/>
  <c r="M83" i="66" s="1"/>
  <c r="G84" i="66"/>
  <c r="I84" i="66"/>
  <c r="L84" i="66"/>
  <c r="M84" i="66" s="1"/>
  <c r="G85" i="66"/>
  <c r="I85" i="66"/>
  <c r="L85" i="66"/>
  <c r="M85" i="66" s="1"/>
  <c r="G86" i="66"/>
  <c r="I86" i="66"/>
  <c r="L86" i="66"/>
  <c r="M86" i="66" s="1"/>
  <c r="G87" i="66"/>
  <c r="I87" i="66"/>
  <c r="L87" i="66"/>
  <c r="M87" i="66" s="1"/>
  <c r="G88" i="66"/>
  <c r="I88" i="66"/>
  <c r="L88" i="66"/>
  <c r="M88" i="66" s="1"/>
  <c r="G89" i="66"/>
  <c r="I89" i="66"/>
  <c r="L89" i="66"/>
  <c r="M89" i="66" s="1"/>
  <c r="G90" i="66"/>
  <c r="I90" i="66"/>
  <c r="L90" i="66"/>
  <c r="M90" i="66" s="1"/>
  <c r="G91" i="66"/>
  <c r="I91" i="66"/>
  <c r="L91" i="66"/>
  <c r="M91" i="66" s="1"/>
  <c r="G92" i="66"/>
  <c r="J92" i="66" s="1"/>
  <c r="I92" i="66"/>
  <c r="L92" i="66"/>
  <c r="M92" i="66" s="1"/>
  <c r="G93" i="66"/>
  <c r="J93" i="66" s="1"/>
  <c r="I93" i="66"/>
  <c r="L93" i="66"/>
  <c r="M93" i="66" s="1"/>
  <c r="G94" i="66"/>
  <c r="J94" i="66" s="1"/>
  <c r="K94" i="66" s="1"/>
  <c r="I94" i="66"/>
  <c r="L94" i="66"/>
  <c r="M94" i="66" s="1"/>
  <c r="G95" i="66"/>
  <c r="I95" i="66"/>
  <c r="L95" i="66"/>
  <c r="M95" i="66" s="1"/>
  <c r="G96" i="66"/>
  <c r="I96" i="66"/>
  <c r="L96" i="66"/>
  <c r="M96" i="66" s="1"/>
  <c r="G97" i="66"/>
  <c r="I97" i="66"/>
  <c r="L97" i="66"/>
  <c r="M97" i="66" s="1"/>
  <c r="G98" i="66"/>
  <c r="I98" i="66"/>
  <c r="L98" i="66"/>
  <c r="M98" i="66" s="1"/>
  <c r="G99" i="66"/>
  <c r="I99" i="66"/>
  <c r="L99" i="66"/>
  <c r="M99" i="66" s="1"/>
  <c r="G100" i="66"/>
  <c r="I100" i="66"/>
  <c r="L100" i="66"/>
  <c r="M100" i="66" s="1"/>
  <c r="G101" i="66"/>
  <c r="I101" i="66"/>
  <c r="L101" i="66"/>
  <c r="M101" i="66" s="1"/>
  <c r="G102" i="66"/>
  <c r="I102" i="66"/>
  <c r="L102" i="66"/>
  <c r="M102" i="66" s="1"/>
  <c r="G103" i="66"/>
  <c r="J103" i="66" s="1"/>
  <c r="I103" i="66"/>
  <c r="L103" i="66"/>
  <c r="M103" i="66" s="1"/>
  <c r="G104" i="66"/>
  <c r="I104" i="66"/>
  <c r="L104" i="66"/>
  <c r="M104" i="66" s="1"/>
  <c r="G105" i="66"/>
  <c r="J105" i="66" s="1"/>
  <c r="I105" i="66"/>
  <c r="L105" i="66"/>
  <c r="M105" i="66" s="1"/>
  <c r="G106" i="66"/>
  <c r="I106" i="66"/>
  <c r="L106" i="66"/>
  <c r="M106" i="66" s="1"/>
  <c r="G107" i="66"/>
  <c r="J107" i="66" s="1"/>
  <c r="I107" i="66"/>
  <c r="L107" i="66"/>
  <c r="M107" i="66" s="1"/>
  <c r="G108" i="66"/>
  <c r="J108" i="66" s="1"/>
  <c r="I108" i="66"/>
  <c r="L108" i="66"/>
  <c r="M108" i="66" s="1"/>
  <c r="G109" i="66"/>
  <c r="I109" i="66"/>
  <c r="L109" i="66"/>
  <c r="M109" i="66" s="1"/>
  <c r="G110" i="66"/>
  <c r="I110" i="66"/>
  <c r="L110" i="66"/>
  <c r="M110" i="66" s="1"/>
  <c r="G111" i="66"/>
  <c r="I111" i="66"/>
  <c r="L111" i="66"/>
  <c r="M111" i="66" s="1"/>
  <c r="G112" i="66"/>
  <c r="J112" i="66" s="1"/>
  <c r="I112" i="66"/>
  <c r="L112" i="66"/>
  <c r="M112" i="66" s="1"/>
  <c r="G113" i="66"/>
  <c r="J113" i="66" s="1"/>
  <c r="I113" i="66"/>
  <c r="L113" i="66"/>
  <c r="M113" i="66" s="1"/>
  <c r="G114" i="66"/>
  <c r="J114" i="66" s="1"/>
  <c r="I114" i="66"/>
  <c r="L114" i="66"/>
  <c r="M114" i="66" s="1"/>
  <c r="G115" i="66"/>
  <c r="I115" i="66"/>
  <c r="L115" i="66"/>
  <c r="M115" i="66" s="1"/>
  <c r="G116" i="66"/>
  <c r="J116" i="66" s="1"/>
  <c r="I116" i="66"/>
  <c r="L116" i="66"/>
  <c r="M116" i="66" s="1"/>
  <c r="G117" i="66"/>
  <c r="I117" i="66"/>
  <c r="L117" i="66"/>
  <c r="M117" i="66" s="1"/>
  <c r="G118" i="66"/>
  <c r="J118" i="66" s="1"/>
  <c r="I118" i="66"/>
  <c r="L118" i="66"/>
  <c r="M118" i="66" s="1"/>
  <c r="G119" i="66"/>
  <c r="J119" i="66" s="1"/>
  <c r="I119" i="66"/>
  <c r="L119" i="66"/>
  <c r="M119" i="66" s="1"/>
  <c r="G120" i="66"/>
  <c r="I120" i="66"/>
  <c r="L120" i="66"/>
  <c r="M120" i="66" s="1"/>
  <c r="G121" i="66"/>
  <c r="I121" i="66"/>
  <c r="L121" i="66"/>
  <c r="M121" i="66" s="1"/>
  <c r="G122" i="66"/>
  <c r="I122" i="66"/>
  <c r="L122" i="66"/>
  <c r="M122" i="66" s="1"/>
  <c r="G123" i="66"/>
  <c r="I123" i="66"/>
  <c r="L123" i="66"/>
  <c r="M123" i="66" s="1"/>
  <c r="J124" i="66"/>
  <c r="L124" i="66"/>
  <c r="M124" i="66" s="1"/>
  <c r="G125" i="66"/>
  <c r="I125" i="66"/>
  <c r="L125" i="66"/>
  <c r="M125" i="66" s="1"/>
  <c r="J126" i="66"/>
  <c r="L126" i="66"/>
  <c r="M126" i="66" s="1"/>
  <c r="G127" i="66"/>
  <c r="J127" i="66" s="1"/>
  <c r="I127" i="66"/>
  <c r="L127" i="66"/>
  <c r="M127" i="66" s="1"/>
  <c r="G128" i="66"/>
  <c r="J128" i="66" s="1"/>
  <c r="I128" i="66"/>
  <c r="L128" i="66"/>
  <c r="M128" i="66" s="1"/>
  <c r="G129" i="66"/>
  <c r="J129" i="66" s="1"/>
  <c r="I129" i="66"/>
  <c r="L129" i="66"/>
  <c r="M129" i="66" s="1"/>
  <c r="G130" i="66"/>
  <c r="J130" i="66" s="1"/>
  <c r="I130" i="66"/>
  <c r="L130" i="66"/>
  <c r="M130" i="66" s="1"/>
  <c r="J131" i="66"/>
  <c r="L131" i="66"/>
  <c r="M131" i="66" s="1"/>
  <c r="G132" i="66"/>
  <c r="I132" i="66"/>
  <c r="L132" i="66"/>
  <c r="M132" i="66" s="1"/>
  <c r="G133" i="66"/>
  <c r="I133" i="66"/>
  <c r="L133" i="66"/>
  <c r="M133" i="66" s="1"/>
  <c r="G134" i="66"/>
  <c r="I134" i="66"/>
  <c r="L134" i="66"/>
  <c r="M134" i="66" s="1"/>
  <c r="G135" i="66"/>
  <c r="I135" i="66"/>
  <c r="L135" i="66"/>
  <c r="M135" i="66" s="1"/>
  <c r="G136" i="66"/>
  <c r="I136" i="66"/>
  <c r="L136" i="66"/>
  <c r="M136" i="66" s="1"/>
  <c r="G137" i="66"/>
  <c r="I137" i="66"/>
  <c r="L137" i="66"/>
  <c r="M137" i="66" s="1"/>
  <c r="L138" i="66"/>
  <c r="M138" i="66" s="1"/>
  <c r="G139" i="66"/>
  <c r="I139" i="66"/>
  <c r="J139" i="66"/>
  <c r="L139" i="66"/>
  <c r="M139" i="66" s="1"/>
  <c r="G140" i="66"/>
  <c r="I140" i="66"/>
  <c r="J140" i="66"/>
  <c r="L140" i="66"/>
  <c r="M140" i="66" s="1"/>
  <c r="G141" i="66"/>
  <c r="I141" i="66"/>
  <c r="J141" i="66"/>
  <c r="L141" i="66"/>
  <c r="M141" i="66" s="1"/>
  <c r="G142" i="66"/>
  <c r="I142" i="66"/>
  <c r="J142" i="66"/>
  <c r="L142" i="66"/>
  <c r="M142" i="66" s="1"/>
  <c r="G143" i="66"/>
  <c r="I143" i="66"/>
  <c r="J143" i="66"/>
  <c r="L143" i="66"/>
  <c r="M143" i="66" s="1"/>
  <c r="G144" i="66"/>
  <c r="I144" i="66"/>
  <c r="J144" i="66"/>
  <c r="L144" i="66"/>
  <c r="M144" i="66" s="1"/>
  <c r="G145" i="66"/>
  <c r="I145" i="66"/>
  <c r="J145" i="66"/>
  <c r="L145" i="66"/>
  <c r="M145" i="66" s="1"/>
  <c r="G146" i="66"/>
  <c r="I146" i="66"/>
  <c r="J146" i="66"/>
  <c r="L146" i="66"/>
  <c r="M146" i="66" s="1"/>
  <c r="G147" i="66"/>
  <c r="I147" i="66"/>
  <c r="J147" i="66"/>
  <c r="L147" i="66"/>
  <c r="M147" i="66" s="1"/>
  <c r="L148" i="66"/>
  <c r="M148" i="66" s="1"/>
  <c r="G149" i="66"/>
  <c r="I149" i="66"/>
  <c r="J149" i="66"/>
  <c r="L149" i="66"/>
  <c r="M149" i="66" s="1"/>
  <c r="G151" i="66"/>
  <c r="I151" i="66"/>
  <c r="J151" i="66"/>
  <c r="L151" i="66"/>
  <c r="M151" i="66" s="1"/>
  <c r="G152" i="66"/>
  <c r="I152" i="66"/>
  <c r="J152" i="66"/>
  <c r="L152" i="66"/>
  <c r="M152" i="66" s="1"/>
  <c r="G153" i="66"/>
  <c r="I153" i="66"/>
  <c r="J153" i="66"/>
  <c r="L153" i="66"/>
  <c r="M153" i="66" s="1"/>
  <c r="G154" i="66"/>
  <c r="I154" i="66"/>
  <c r="J154" i="66"/>
  <c r="L154" i="66"/>
  <c r="M154" i="66" s="1"/>
  <c r="G155" i="66"/>
  <c r="I155" i="66"/>
  <c r="J155" i="66"/>
  <c r="L155" i="66"/>
  <c r="M155" i="66" s="1"/>
  <c r="G156" i="66"/>
  <c r="I156" i="66"/>
  <c r="J156" i="66"/>
  <c r="L156" i="66"/>
  <c r="M156" i="66" s="1"/>
  <c r="G157" i="66"/>
  <c r="I157" i="66"/>
  <c r="J157" i="66"/>
  <c r="L157" i="66"/>
  <c r="M157" i="66" s="1"/>
  <c r="G158" i="66"/>
  <c r="J158" i="66" s="1"/>
  <c r="I158" i="66"/>
  <c r="G159" i="66"/>
  <c r="J159" i="66" s="1"/>
  <c r="I159" i="66"/>
  <c r="G160" i="66"/>
  <c r="J160" i="66" s="1"/>
  <c r="I160" i="66"/>
  <c r="G161" i="66"/>
  <c r="J161" i="66" s="1"/>
  <c r="I161" i="66"/>
  <c r="G162" i="66"/>
  <c r="J162" i="66" s="1"/>
  <c r="I162" i="66"/>
  <c r="G163" i="66"/>
  <c r="J163" i="66" s="1"/>
  <c r="I163" i="66"/>
  <c r="G164" i="66"/>
  <c r="J164" i="66" s="1"/>
  <c r="I164" i="66"/>
  <c r="G165" i="66"/>
  <c r="J165" i="66" s="1"/>
  <c r="I165" i="66"/>
  <c r="G166" i="66"/>
  <c r="I166" i="66"/>
  <c r="J166" i="66"/>
  <c r="L166" i="66"/>
  <c r="M166" i="66" s="1"/>
  <c r="G167" i="66"/>
  <c r="I167" i="66"/>
  <c r="J167" i="66"/>
  <c r="L167" i="66"/>
  <c r="M167" i="66" s="1"/>
  <c r="G168" i="66"/>
  <c r="I168" i="66"/>
  <c r="J168" i="66"/>
  <c r="L168" i="66"/>
  <c r="M168" i="66" s="1"/>
  <c r="G169" i="66"/>
  <c r="I169" i="66"/>
  <c r="J169" i="66"/>
  <c r="L169" i="66"/>
  <c r="M169" i="66" s="1"/>
  <c r="G170" i="66"/>
  <c r="I170" i="66"/>
  <c r="J170" i="66"/>
  <c r="L170" i="66"/>
  <c r="M170" i="66" s="1"/>
  <c r="G171" i="66"/>
  <c r="I171" i="66"/>
  <c r="J171" i="66"/>
  <c r="G172" i="66"/>
  <c r="I172" i="66"/>
  <c r="J172" i="66"/>
  <c r="G173" i="66"/>
  <c r="J173" i="66" s="1"/>
  <c r="K173" i="66" s="1"/>
  <c r="I173" i="66"/>
  <c r="G174" i="66"/>
  <c r="J174" i="66" s="1"/>
  <c r="I174" i="66"/>
  <c r="G175" i="66"/>
  <c r="J175" i="66" s="1"/>
  <c r="I175" i="66"/>
  <c r="G176" i="66"/>
  <c r="I176" i="66"/>
  <c r="J176" i="66"/>
  <c r="L176" i="66"/>
  <c r="M176" i="66" s="1"/>
  <c r="G177" i="66"/>
  <c r="I177" i="66"/>
  <c r="J177" i="66"/>
  <c r="L177" i="66"/>
  <c r="M177" i="66" s="1"/>
  <c r="G178" i="66"/>
  <c r="I178" i="66"/>
  <c r="J178" i="66"/>
  <c r="L178" i="66"/>
  <c r="M178" i="66" s="1"/>
  <c r="G179" i="66"/>
  <c r="I179" i="66"/>
  <c r="J179" i="66"/>
  <c r="L179" i="66"/>
  <c r="M179" i="66" s="1"/>
  <c r="G180" i="66"/>
  <c r="I180" i="66"/>
  <c r="J180" i="66"/>
  <c r="L180" i="66"/>
  <c r="M180" i="66" s="1"/>
  <c r="G181" i="66"/>
  <c r="I181" i="66"/>
  <c r="J181" i="66"/>
  <c r="L181" i="66"/>
  <c r="M181" i="66" s="1"/>
  <c r="G182" i="66"/>
  <c r="I182" i="66"/>
  <c r="J182" i="66"/>
  <c r="L182" i="66"/>
  <c r="M182" i="66" s="1"/>
  <c r="G183" i="66"/>
  <c r="I183" i="66"/>
  <c r="J183" i="66"/>
  <c r="L183" i="66"/>
  <c r="M183" i="66" s="1"/>
  <c r="G184" i="66"/>
  <c r="I184" i="66"/>
  <c r="J184" i="66"/>
  <c r="L184" i="66"/>
  <c r="M184" i="66" s="1"/>
  <c r="G185" i="66"/>
  <c r="I185" i="66"/>
  <c r="J185" i="66"/>
  <c r="L185" i="66"/>
  <c r="M185" i="66" s="1"/>
  <c r="G186" i="66"/>
  <c r="I186" i="66"/>
  <c r="J186" i="66"/>
  <c r="L186" i="66"/>
  <c r="M186" i="66" s="1"/>
  <c r="G187" i="66"/>
  <c r="I187" i="66"/>
  <c r="L187" i="66"/>
  <c r="M187" i="66" s="1"/>
  <c r="G188" i="66"/>
  <c r="I188" i="66"/>
  <c r="L188" i="66"/>
  <c r="M188" i="66" s="1"/>
  <c r="G189" i="66"/>
  <c r="I189" i="66"/>
  <c r="L189" i="66"/>
  <c r="M189" i="66" s="1"/>
  <c r="G190" i="66"/>
  <c r="I190" i="66"/>
  <c r="L190" i="66"/>
  <c r="M190" i="66" s="1"/>
  <c r="G191" i="66"/>
  <c r="I191" i="66"/>
  <c r="L191" i="66"/>
  <c r="M191" i="66" s="1"/>
  <c r="G192" i="66"/>
  <c r="I192" i="66"/>
  <c r="L192" i="66"/>
  <c r="M192" i="66" s="1"/>
  <c r="G193" i="66"/>
  <c r="J193" i="66" s="1"/>
  <c r="I193" i="66"/>
  <c r="L193" i="66"/>
  <c r="M193" i="66" s="1"/>
  <c r="G194" i="66"/>
  <c r="I194" i="66"/>
  <c r="L194" i="66"/>
  <c r="M194" i="66" s="1"/>
  <c r="G195" i="66"/>
  <c r="I195" i="66"/>
  <c r="L195" i="66"/>
  <c r="M195" i="66" s="1"/>
  <c r="G196" i="66"/>
  <c r="J196" i="66" s="1"/>
  <c r="I196" i="66"/>
  <c r="G197" i="66"/>
  <c r="J197" i="66" s="1"/>
  <c r="I197" i="66"/>
  <c r="L197" i="66"/>
  <c r="M197" i="66" s="1"/>
  <c r="G198" i="66"/>
  <c r="J198" i="66" s="1"/>
  <c r="I198" i="66"/>
  <c r="L198" i="66"/>
  <c r="M198" i="66" s="1"/>
  <c r="G199" i="66"/>
  <c r="J199" i="66" s="1"/>
  <c r="I199" i="66"/>
  <c r="L199" i="66"/>
  <c r="M199" i="66" s="1"/>
  <c r="G200" i="66"/>
  <c r="I200" i="66"/>
  <c r="J200" i="66"/>
  <c r="L200" i="66"/>
  <c r="M200" i="66" s="1"/>
  <c r="G201" i="66"/>
  <c r="I201" i="66"/>
  <c r="J201" i="66"/>
  <c r="L201" i="66"/>
  <c r="M201" i="66" s="1"/>
  <c r="G202" i="66"/>
  <c r="I202" i="66"/>
  <c r="J202" i="66"/>
  <c r="L202" i="66"/>
  <c r="M202" i="66" s="1"/>
  <c r="G203" i="66"/>
  <c r="I203" i="66"/>
  <c r="J203" i="66"/>
  <c r="L203" i="66"/>
  <c r="M203" i="66" s="1"/>
  <c r="G204" i="66"/>
  <c r="I204" i="66"/>
  <c r="J204" i="66"/>
  <c r="L204" i="66"/>
  <c r="M204" i="66" s="1"/>
  <c r="G205" i="66"/>
  <c r="I205" i="66"/>
  <c r="J205" i="66"/>
  <c r="L205" i="66"/>
  <c r="M205" i="66" s="1"/>
  <c r="G206" i="66"/>
  <c r="I206" i="66"/>
  <c r="J206" i="66"/>
  <c r="L206" i="66"/>
  <c r="M206" i="66" s="1"/>
  <c r="G207" i="66"/>
  <c r="I207" i="66"/>
  <c r="J207" i="66"/>
  <c r="L207" i="66"/>
  <c r="M207" i="66" s="1"/>
  <c r="G208" i="66"/>
  <c r="I208" i="66"/>
  <c r="J208" i="66"/>
  <c r="L208" i="66"/>
  <c r="M208" i="66" s="1"/>
  <c r="G209" i="66"/>
  <c r="I209" i="66"/>
  <c r="J209" i="66"/>
  <c r="L209" i="66"/>
  <c r="M209" i="66" s="1"/>
  <c r="G210" i="66"/>
  <c r="I210" i="66"/>
  <c r="J210" i="66"/>
  <c r="L210" i="66"/>
  <c r="M210" i="66" s="1"/>
  <c r="G211" i="66"/>
  <c r="I211" i="66"/>
  <c r="J211" i="66"/>
  <c r="L211" i="66"/>
  <c r="M211" i="66" s="1"/>
  <c r="G212" i="66"/>
  <c r="I212" i="66"/>
  <c r="J212" i="66"/>
  <c r="L212" i="66"/>
  <c r="M212" i="66" s="1"/>
  <c r="G213" i="66"/>
  <c r="I213" i="66"/>
  <c r="J213" i="66"/>
  <c r="L213" i="66"/>
  <c r="M213" i="66" s="1"/>
  <c r="G214" i="66"/>
  <c r="I214" i="66"/>
  <c r="L214" i="66"/>
  <c r="M214" i="66" s="1"/>
  <c r="G215" i="66"/>
  <c r="I215" i="66"/>
  <c r="L215" i="66"/>
  <c r="M215" i="66" s="1"/>
  <c r="G216" i="66"/>
  <c r="I216" i="66"/>
  <c r="L216" i="66"/>
  <c r="M216" i="66" s="1"/>
  <c r="G217" i="66"/>
  <c r="J217" i="66" s="1"/>
  <c r="I217" i="66"/>
  <c r="L217" i="66"/>
  <c r="M217" i="66" s="1"/>
  <c r="G218" i="66"/>
  <c r="J218" i="66" s="1"/>
  <c r="I218" i="66"/>
  <c r="L218" i="66"/>
  <c r="M218" i="66" s="1"/>
  <c r="G219" i="66"/>
  <c r="I219" i="66"/>
  <c r="L219" i="66"/>
  <c r="M219" i="66" s="1"/>
  <c r="G220" i="66"/>
  <c r="J220" i="66" s="1"/>
  <c r="I220" i="66"/>
  <c r="L220" i="66"/>
  <c r="M220" i="66" s="1"/>
  <c r="G221" i="66"/>
  <c r="J221" i="66" s="1"/>
  <c r="I221" i="66"/>
  <c r="L221" i="66"/>
  <c r="M221" i="66" s="1"/>
  <c r="G222" i="66"/>
  <c r="I222" i="66"/>
  <c r="J222" i="66"/>
  <c r="L222" i="66"/>
  <c r="M222" i="66" s="1"/>
  <c r="H3" i="53"/>
  <c r="I3" i="53"/>
  <c r="H4" i="53"/>
  <c r="I4" i="53"/>
  <c r="H5" i="53"/>
  <c r="I5" i="53"/>
  <c r="H6" i="53"/>
  <c r="I6" i="53"/>
  <c r="H7" i="53"/>
  <c r="I7" i="53"/>
  <c r="E9" i="53"/>
  <c r="F9" i="53"/>
  <c r="G9" i="53"/>
  <c r="EB3" i="36"/>
  <c r="EB4" i="36"/>
  <c r="EB5" i="36"/>
  <c r="EB6" i="36"/>
  <c r="EB7" i="36"/>
  <c r="EB8" i="36"/>
  <c r="EB9" i="36"/>
  <c r="EB10" i="36"/>
  <c r="EB11" i="36"/>
  <c r="EB12" i="36"/>
  <c r="EB13" i="36"/>
  <c r="EB14" i="36"/>
  <c r="EB15" i="36"/>
  <c r="EB16" i="36"/>
  <c r="EB17" i="36"/>
  <c r="EB18" i="36"/>
  <c r="EB19" i="36"/>
  <c r="EB20" i="36"/>
  <c r="EB21" i="36"/>
  <c r="EB22" i="36"/>
  <c r="EB23" i="36"/>
  <c r="EB24" i="36"/>
  <c r="EB25" i="36"/>
  <c r="EB26" i="36"/>
  <c r="EB27" i="36"/>
  <c r="EB28" i="36"/>
  <c r="EB29" i="36"/>
  <c r="EB30" i="36"/>
  <c r="EB31" i="36"/>
  <c r="EB32" i="36"/>
  <c r="EB33" i="36"/>
  <c r="EB34" i="36"/>
  <c r="EB35" i="36"/>
  <c r="EB36" i="36"/>
  <c r="EB37" i="36"/>
  <c r="EB38" i="36"/>
  <c r="EB39" i="36"/>
  <c r="EB40" i="36"/>
  <c r="EB41" i="36"/>
  <c r="EB42" i="36"/>
  <c r="EB43" i="36"/>
  <c r="EB44" i="36"/>
  <c r="EB45" i="36"/>
  <c r="EB46" i="36"/>
  <c r="EB47" i="36"/>
  <c r="EB48" i="36"/>
  <c r="EB49" i="36"/>
  <c r="EB50" i="36"/>
  <c r="EB51" i="36"/>
  <c r="EB52" i="36"/>
  <c r="EB53" i="36"/>
  <c r="EB54" i="36"/>
  <c r="EB55" i="36"/>
  <c r="EB56" i="36"/>
  <c r="EB57" i="36"/>
  <c r="EB58" i="36"/>
  <c r="EB59" i="36"/>
  <c r="EB60" i="36"/>
  <c r="EB61" i="36"/>
  <c r="EB62" i="36"/>
  <c r="EB63" i="36"/>
  <c r="EB64" i="36"/>
  <c r="EB65" i="36"/>
  <c r="EB66" i="36"/>
  <c r="EB67" i="36"/>
  <c r="EB68" i="36"/>
  <c r="EB69" i="36"/>
  <c r="EB70" i="36"/>
  <c r="EB71" i="36"/>
  <c r="EB72" i="36"/>
  <c r="EB73" i="36"/>
  <c r="EB74" i="36"/>
  <c r="EB75" i="36"/>
  <c r="EB76" i="36"/>
  <c r="EB77" i="36"/>
  <c r="EB78" i="36"/>
  <c r="EB79" i="36"/>
  <c r="EB80" i="36"/>
  <c r="EB81" i="36"/>
  <c r="EB82" i="36"/>
  <c r="EB83" i="36"/>
  <c r="EB84" i="36"/>
  <c r="EB85" i="36"/>
  <c r="EB86" i="36"/>
  <c r="EB87" i="36"/>
  <c r="EB88" i="36"/>
  <c r="EB89" i="36"/>
  <c r="EB90" i="36"/>
  <c r="EB91" i="36"/>
  <c r="EB92" i="36"/>
  <c r="EB93" i="36"/>
  <c r="EB94" i="36"/>
  <c r="EB95" i="36"/>
  <c r="EB96" i="36"/>
  <c r="EB97" i="36"/>
  <c r="EB98" i="36"/>
  <c r="EB99" i="36"/>
  <c r="EB100" i="36"/>
  <c r="EB101" i="36"/>
  <c r="EB102" i="36"/>
  <c r="EB103" i="36"/>
  <c r="EB104" i="36"/>
  <c r="EB105" i="36"/>
  <c r="EB106" i="36"/>
  <c r="EB107" i="36"/>
  <c r="EB108" i="36"/>
  <c r="EB109" i="36"/>
  <c r="EB110" i="36"/>
  <c r="EB111" i="36"/>
  <c r="EB112" i="36"/>
  <c r="EB113" i="36"/>
  <c r="EB114" i="36"/>
  <c r="EB115" i="36"/>
  <c r="EB116" i="36"/>
  <c r="EB117" i="36"/>
  <c r="EB118" i="36"/>
  <c r="EB119" i="36"/>
  <c r="EB120" i="36"/>
  <c r="EB121" i="36"/>
  <c r="EB122" i="36"/>
  <c r="EB123" i="36"/>
  <c r="EB124" i="36"/>
  <c r="EB125" i="36"/>
  <c r="EB126" i="36"/>
  <c r="EB127" i="36"/>
  <c r="EB128" i="36"/>
  <c r="EB129" i="36"/>
  <c r="EB130" i="36"/>
  <c r="EB131" i="36"/>
  <c r="EB132" i="36"/>
  <c r="EB133" i="36"/>
  <c r="EB134" i="36"/>
  <c r="EB135" i="36"/>
  <c r="EB136" i="36"/>
  <c r="EB137" i="36"/>
  <c r="EB138" i="36"/>
  <c r="EB139" i="36"/>
  <c r="EB140" i="36"/>
  <c r="EB141" i="36"/>
  <c r="EB142" i="36"/>
  <c r="EB143" i="36"/>
  <c r="EB144" i="36"/>
  <c r="EB145" i="36"/>
  <c r="EB146" i="36"/>
  <c r="EB147" i="36"/>
  <c r="EB148" i="36"/>
  <c r="EB149" i="36"/>
  <c r="EB150" i="36"/>
  <c r="EB151" i="36"/>
  <c r="EB152" i="36"/>
  <c r="EB153" i="36"/>
  <c r="EB154" i="36"/>
  <c r="EB155" i="36"/>
  <c r="EB156" i="36"/>
  <c r="EB157" i="36"/>
  <c r="EB158" i="36"/>
  <c r="EB159" i="36"/>
  <c r="EB160" i="36"/>
  <c r="EB161" i="36"/>
  <c r="EB162" i="36"/>
  <c r="EB163" i="36"/>
  <c r="EB164" i="36"/>
  <c r="EB165" i="36"/>
  <c r="EB166" i="36"/>
  <c r="EB167" i="36"/>
  <c r="EB168" i="36"/>
  <c r="EB169" i="36"/>
  <c r="EB170" i="36"/>
  <c r="EB171" i="36"/>
  <c r="EB172" i="36"/>
  <c r="EB173" i="36"/>
  <c r="EB174" i="36"/>
  <c r="EB175" i="36"/>
  <c r="EB176" i="36"/>
  <c r="EB177" i="36"/>
  <c r="BU178" i="36"/>
  <c r="BV178" i="36"/>
  <c r="BU179" i="36"/>
  <c r="BV179" i="36"/>
  <c r="BU180" i="36"/>
  <c r="BV180" i="36"/>
  <c r="CC181" i="36"/>
  <c r="CD181" i="36"/>
  <c r="CE181" i="36"/>
  <c r="CF181" i="36"/>
  <c r="CG181" i="36"/>
  <c r="CH181" i="36"/>
  <c r="CI181" i="36"/>
  <c r="CC182" i="36"/>
  <c r="CD182" i="36"/>
  <c r="CE182" i="36"/>
  <c r="CF182" i="36"/>
  <c r="CG182" i="36"/>
  <c r="CH182" i="36"/>
  <c r="CI182" i="36"/>
  <c r="Z183" i="36"/>
  <c r="AY183" i="36"/>
  <c r="AZ183" i="36"/>
  <c r="BA183" i="36"/>
  <c r="BB183" i="36"/>
  <c r="BC183" i="36"/>
  <c r="BD183" i="36"/>
  <c r="BE183" i="36"/>
  <c r="BF183" i="36"/>
  <c r="BG183" i="36"/>
  <c r="BH183" i="36"/>
  <c r="BI183" i="36"/>
  <c r="BJ183" i="36"/>
  <c r="BK183" i="36"/>
  <c r="BL183" i="36"/>
  <c r="BM183" i="36"/>
  <c r="BN183" i="36"/>
  <c r="BO183" i="36"/>
  <c r="BP183" i="36"/>
  <c r="BQ183" i="36"/>
  <c r="BR183" i="36"/>
  <c r="BS183" i="36"/>
  <c r="BT183" i="36"/>
  <c r="BU183" i="36"/>
  <c r="BV183" i="36"/>
  <c r="BW183" i="36"/>
  <c r="BX183" i="36"/>
  <c r="BY183" i="36"/>
  <c r="BZ183" i="36"/>
  <c r="CA183" i="36"/>
  <c r="CB183" i="36"/>
  <c r="CC183" i="36"/>
  <c r="CD183" i="36"/>
  <c r="CE183" i="36"/>
  <c r="CF183" i="36"/>
  <c r="CG183" i="36"/>
  <c r="CH183" i="36"/>
  <c r="CI183" i="36"/>
  <c r="EB183" i="36"/>
  <c r="Z184" i="36"/>
  <c r="AY184" i="36"/>
  <c r="AZ184" i="36"/>
  <c r="BA184" i="36"/>
  <c r="BB184" i="36"/>
  <c r="BC184" i="36"/>
  <c r="BD184" i="36"/>
  <c r="BE184" i="36"/>
  <c r="BF184" i="36"/>
  <c r="BG184" i="36"/>
  <c r="BH184" i="36"/>
  <c r="BI184" i="36"/>
  <c r="BJ184" i="36"/>
  <c r="BK184" i="36"/>
  <c r="BL184" i="36"/>
  <c r="BM184" i="36"/>
  <c r="BN184" i="36"/>
  <c r="BO184" i="36"/>
  <c r="BP184" i="36"/>
  <c r="BQ184" i="36"/>
  <c r="BR184" i="36"/>
  <c r="BS184" i="36"/>
  <c r="BT184" i="36"/>
  <c r="BU184" i="36"/>
  <c r="BV184" i="36"/>
  <c r="BW184" i="36"/>
  <c r="BX184" i="36"/>
  <c r="BY184" i="36"/>
  <c r="BZ184" i="36"/>
  <c r="CA184" i="36"/>
  <c r="CB184" i="36"/>
  <c r="CC184" i="36"/>
  <c r="CD184" i="36"/>
  <c r="CE184" i="36"/>
  <c r="CF184" i="36"/>
  <c r="CG184" i="36"/>
  <c r="CH184" i="36"/>
  <c r="CI184" i="36"/>
  <c r="EB184" i="36"/>
  <c r="Z185" i="36"/>
  <c r="AY185" i="36"/>
  <c r="AZ185" i="36"/>
  <c r="BA185" i="36"/>
  <c r="BB185" i="36"/>
  <c r="BC185" i="36"/>
  <c r="BD185" i="36"/>
  <c r="BE185" i="36"/>
  <c r="BF185" i="36"/>
  <c r="BG185" i="36"/>
  <c r="BH185" i="36"/>
  <c r="BI185" i="36"/>
  <c r="BJ185" i="36"/>
  <c r="BK185" i="36"/>
  <c r="BL185" i="36"/>
  <c r="BM185" i="36"/>
  <c r="BN185" i="36"/>
  <c r="BO185" i="36"/>
  <c r="BP185" i="36"/>
  <c r="BQ185" i="36"/>
  <c r="BR185" i="36"/>
  <c r="BS185" i="36"/>
  <c r="BT185" i="36"/>
  <c r="BU185" i="36"/>
  <c r="BV185" i="36"/>
  <c r="BW185" i="36"/>
  <c r="BX185" i="36"/>
  <c r="BY185" i="36"/>
  <c r="BZ185" i="36"/>
  <c r="CA185" i="36"/>
  <c r="CB185" i="36"/>
  <c r="CC185" i="36"/>
  <c r="CD185" i="36"/>
  <c r="CE185" i="36"/>
  <c r="CF185" i="36"/>
  <c r="CG185" i="36"/>
  <c r="CH185" i="36"/>
  <c r="CI185" i="36"/>
  <c r="EB185" i="36"/>
  <c r="Z186" i="36"/>
  <c r="AY186" i="36"/>
  <c r="AZ186" i="36"/>
  <c r="BA186" i="36"/>
  <c r="BB186" i="36"/>
  <c r="BC186" i="36"/>
  <c r="BD186" i="36"/>
  <c r="BE186" i="36"/>
  <c r="BF186" i="36"/>
  <c r="BG186" i="36"/>
  <c r="BH186" i="36"/>
  <c r="BI186" i="36"/>
  <c r="BJ186" i="36"/>
  <c r="BK186" i="36"/>
  <c r="BL186" i="36"/>
  <c r="BM186" i="36"/>
  <c r="BN186" i="36"/>
  <c r="BO186" i="36"/>
  <c r="BP186" i="36"/>
  <c r="BQ186" i="36"/>
  <c r="BR186" i="36"/>
  <c r="BS186" i="36"/>
  <c r="BT186" i="36"/>
  <c r="BU186" i="36"/>
  <c r="BV186" i="36"/>
  <c r="BW186" i="36"/>
  <c r="BX186" i="36"/>
  <c r="BY186" i="36"/>
  <c r="BZ186" i="36"/>
  <c r="CA186" i="36"/>
  <c r="CB186" i="36"/>
  <c r="CC186" i="36"/>
  <c r="CD186" i="36"/>
  <c r="CE186" i="36"/>
  <c r="CF186" i="36"/>
  <c r="CG186" i="36"/>
  <c r="CH186" i="36"/>
  <c r="CI186" i="36"/>
  <c r="EB186" i="36"/>
  <c r="Z187" i="36"/>
  <c r="AY187" i="36"/>
  <c r="AZ187" i="36"/>
  <c r="BA187" i="36"/>
  <c r="BB187" i="36"/>
  <c r="BC187" i="36"/>
  <c r="BD187" i="36"/>
  <c r="BE187" i="36"/>
  <c r="BF187" i="36"/>
  <c r="BG187" i="36"/>
  <c r="BH187" i="36"/>
  <c r="BI187" i="36"/>
  <c r="BJ187" i="36"/>
  <c r="BK187" i="36"/>
  <c r="BL187" i="36"/>
  <c r="BM187" i="36"/>
  <c r="BN187" i="36"/>
  <c r="BO187" i="36"/>
  <c r="BP187" i="36"/>
  <c r="BQ187" i="36"/>
  <c r="BR187" i="36"/>
  <c r="BS187" i="36"/>
  <c r="BT187" i="36"/>
  <c r="BU187" i="36"/>
  <c r="BV187" i="36"/>
  <c r="BW187" i="36"/>
  <c r="BX187" i="36"/>
  <c r="BY187" i="36"/>
  <c r="BZ187" i="36"/>
  <c r="CA187" i="36"/>
  <c r="CB187" i="36"/>
  <c r="CC187" i="36"/>
  <c r="CD187" i="36"/>
  <c r="CE187" i="36"/>
  <c r="CF187" i="36"/>
  <c r="CG187" i="36"/>
  <c r="CH187" i="36"/>
  <c r="CI187" i="36"/>
  <c r="EB187" i="36"/>
  <c r="Z188" i="36"/>
  <c r="AY188" i="36"/>
  <c r="AZ188" i="36"/>
  <c r="BA188" i="36"/>
  <c r="BB188" i="36"/>
  <c r="BC188" i="36"/>
  <c r="BD188" i="36"/>
  <c r="BE188" i="36"/>
  <c r="BF188" i="36"/>
  <c r="BG188" i="36"/>
  <c r="BH188" i="36"/>
  <c r="BI188" i="36"/>
  <c r="BJ188" i="36"/>
  <c r="BK188" i="36"/>
  <c r="BL188" i="36"/>
  <c r="BM188" i="36"/>
  <c r="BN188" i="36"/>
  <c r="BO188" i="36"/>
  <c r="BP188" i="36"/>
  <c r="BQ188" i="36"/>
  <c r="BR188" i="36"/>
  <c r="BS188" i="36"/>
  <c r="BT188" i="36"/>
  <c r="BU188" i="36"/>
  <c r="BV188" i="36"/>
  <c r="BW188" i="36"/>
  <c r="BX188" i="36"/>
  <c r="BY188" i="36"/>
  <c r="BZ188" i="36"/>
  <c r="CA188" i="36"/>
  <c r="CB188" i="36"/>
  <c r="CC188" i="36"/>
  <c r="CD188" i="36"/>
  <c r="CE188" i="36"/>
  <c r="CF188" i="36"/>
  <c r="CG188" i="36"/>
  <c r="CH188" i="36"/>
  <c r="CI188" i="36"/>
  <c r="EB188" i="36"/>
  <c r="Z189" i="36"/>
  <c r="AY189" i="36"/>
  <c r="AZ189" i="36"/>
  <c r="BA189" i="36"/>
  <c r="BB189" i="36"/>
  <c r="BC189" i="36"/>
  <c r="BD189" i="36"/>
  <c r="BE189" i="36"/>
  <c r="BF189" i="36"/>
  <c r="BG189" i="36"/>
  <c r="BH189" i="36"/>
  <c r="BI189" i="36"/>
  <c r="BJ189" i="36"/>
  <c r="BK189" i="36"/>
  <c r="BL189" i="36"/>
  <c r="BM189" i="36"/>
  <c r="BN189" i="36"/>
  <c r="BO189" i="36"/>
  <c r="BP189" i="36"/>
  <c r="BQ189" i="36"/>
  <c r="BR189" i="36"/>
  <c r="BS189" i="36"/>
  <c r="BT189" i="36"/>
  <c r="BU189" i="36"/>
  <c r="BV189" i="36"/>
  <c r="BW189" i="36"/>
  <c r="BX189" i="36"/>
  <c r="BY189" i="36"/>
  <c r="BZ189" i="36"/>
  <c r="CA189" i="36"/>
  <c r="CB189" i="36"/>
  <c r="CC189" i="36"/>
  <c r="CD189" i="36"/>
  <c r="CE189" i="36"/>
  <c r="CF189" i="36"/>
  <c r="CG189" i="36"/>
  <c r="CH189" i="36"/>
  <c r="CI189" i="36"/>
  <c r="EB189" i="36"/>
  <c r="Z190" i="36"/>
  <c r="AY190" i="36"/>
  <c r="AZ190" i="36"/>
  <c r="BA190" i="36"/>
  <c r="BB190" i="36"/>
  <c r="BC190" i="36"/>
  <c r="BD190" i="36"/>
  <c r="BE190" i="36"/>
  <c r="BF190" i="36"/>
  <c r="BG190" i="36"/>
  <c r="BH190" i="36"/>
  <c r="BI190" i="36"/>
  <c r="BJ190" i="36"/>
  <c r="BK190" i="36"/>
  <c r="BL190" i="36"/>
  <c r="BM190" i="36"/>
  <c r="BN190" i="36"/>
  <c r="BO190" i="36"/>
  <c r="BP190" i="36"/>
  <c r="BQ190" i="36"/>
  <c r="BR190" i="36"/>
  <c r="BS190" i="36"/>
  <c r="BT190" i="36"/>
  <c r="BU190" i="36"/>
  <c r="BV190" i="36"/>
  <c r="BW190" i="36"/>
  <c r="BX190" i="36"/>
  <c r="BY190" i="36"/>
  <c r="BZ190" i="36"/>
  <c r="CA190" i="36"/>
  <c r="CB190" i="36"/>
  <c r="CC190" i="36"/>
  <c r="CD190" i="36"/>
  <c r="CE190" i="36"/>
  <c r="CF190" i="36"/>
  <c r="CG190" i="36"/>
  <c r="CH190" i="36"/>
  <c r="CI190" i="36"/>
  <c r="EB190" i="36"/>
  <c r="Z191" i="36"/>
  <c r="AY191" i="36"/>
  <c r="AZ191" i="36"/>
  <c r="BA191" i="36"/>
  <c r="BB191" i="36"/>
  <c r="BC191" i="36"/>
  <c r="BD191" i="36"/>
  <c r="BE191" i="36"/>
  <c r="BF191" i="36"/>
  <c r="BG191" i="36"/>
  <c r="BH191" i="36"/>
  <c r="BI191" i="36"/>
  <c r="BJ191" i="36"/>
  <c r="BK191" i="36"/>
  <c r="BL191" i="36"/>
  <c r="BM191" i="36"/>
  <c r="BN191" i="36"/>
  <c r="BO191" i="36"/>
  <c r="BP191" i="36"/>
  <c r="BQ191" i="36"/>
  <c r="BR191" i="36"/>
  <c r="BS191" i="36"/>
  <c r="BT191" i="36"/>
  <c r="BU191" i="36"/>
  <c r="BV191" i="36"/>
  <c r="BW191" i="36"/>
  <c r="BX191" i="36"/>
  <c r="BY191" i="36"/>
  <c r="BZ191" i="36"/>
  <c r="CA191" i="36"/>
  <c r="CB191" i="36"/>
  <c r="CC191" i="36"/>
  <c r="CD191" i="36"/>
  <c r="CE191" i="36"/>
  <c r="CF191" i="36"/>
  <c r="CG191" i="36"/>
  <c r="CH191" i="36"/>
  <c r="CI191" i="36"/>
  <c r="EB191" i="36"/>
  <c r="Z192" i="36"/>
  <c r="AY192" i="36"/>
  <c r="AZ192" i="36"/>
  <c r="BA192" i="36"/>
  <c r="BB192" i="36"/>
  <c r="BC192" i="36"/>
  <c r="BD192" i="36"/>
  <c r="BE192" i="36"/>
  <c r="BF192" i="36"/>
  <c r="BG192" i="36"/>
  <c r="BH192" i="36"/>
  <c r="BI192" i="36"/>
  <c r="BJ192" i="36"/>
  <c r="BK192" i="36"/>
  <c r="BL192" i="36"/>
  <c r="BM192" i="36"/>
  <c r="BN192" i="36"/>
  <c r="BO192" i="36"/>
  <c r="BP192" i="36"/>
  <c r="BQ192" i="36"/>
  <c r="BR192" i="36"/>
  <c r="BS192" i="36"/>
  <c r="BT192" i="36"/>
  <c r="BU192" i="36"/>
  <c r="BV192" i="36"/>
  <c r="BW192" i="36"/>
  <c r="BX192" i="36"/>
  <c r="BY192" i="36"/>
  <c r="BZ192" i="36"/>
  <c r="CA192" i="36"/>
  <c r="CB192" i="36"/>
  <c r="CC192" i="36"/>
  <c r="CD192" i="36"/>
  <c r="CE192" i="36"/>
  <c r="CF192" i="36"/>
  <c r="CG192" i="36"/>
  <c r="CH192" i="36"/>
  <c r="CI192" i="36"/>
  <c r="EB192" i="36"/>
  <c r="Z193" i="36"/>
  <c r="AY193" i="36"/>
  <c r="AZ193" i="36"/>
  <c r="BA193" i="36"/>
  <c r="BB193" i="36"/>
  <c r="BC193" i="36"/>
  <c r="BD193" i="36"/>
  <c r="BE193" i="36"/>
  <c r="BF193" i="36"/>
  <c r="BG193" i="36"/>
  <c r="BH193" i="36"/>
  <c r="BI193" i="36"/>
  <c r="BJ193" i="36"/>
  <c r="BK193" i="36"/>
  <c r="BL193" i="36"/>
  <c r="BM193" i="36"/>
  <c r="BN193" i="36"/>
  <c r="BO193" i="36"/>
  <c r="BP193" i="36"/>
  <c r="BQ193" i="36"/>
  <c r="BR193" i="36"/>
  <c r="BS193" i="36"/>
  <c r="BT193" i="36"/>
  <c r="BU193" i="36"/>
  <c r="BV193" i="36"/>
  <c r="BW193" i="36"/>
  <c r="BX193" i="36"/>
  <c r="BY193" i="36"/>
  <c r="BZ193" i="36"/>
  <c r="CA193" i="36"/>
  <c r="CB193" i="36"/>
  <c r="CC193" i="36"/>
  <c r="CD193" i="36"/>
  <c r="CE193" i="36"/>
  <c r="CF193" i="36"/>
  <c r="CG193" i="36"/>
  <c r="CH193" i="36"/>
  <c r="CI193" i="36"/>
  <c r="EB193" i="36"/>
  <c r="Z194" i="36"/>
  <c r="AY194" i="36"/>
  <c r="AZ194" i="36"/>
  <c r="BA194" i="36"/>
  <c r="BB194" i="36"/>
  <c r="BC194" i="36"/>
  <c r="BD194" i="36"/>
  <c r="BE194" i="36"/>
  <c r="BF194" i="36"/>
  <c r="BG194" i="36"/>
  <c r="BH194" i="36"/>
  <c r="BI194" i="36"/>
  <c r="BJ194" i="36"/>
  <c r="BK194" i="36"/>
  <c r="BL194" i="36"/>
  <c r="BM194" i="36"/>
  <c r="BN194" i="36"/>
  <c r="BO194" i="36"/>
  <c r="BP194" i="36"/>
  <c r="BQ194" i="36"/>
  <c r="BR194" i="36"/>
  <c r="BS194" i="36"/>
  <c r="BT194" i="36"/>
  <c r="BU194" i="36"/>
  <c r="BV194" i="36"/>
  <c r="BW194" i="36"/>
  <c r="BX194" i="36"/>
  <c r="BY194" i="36"/>
  <c r="BZ194" i="36"/>
  <c r="CA194" i="36"/>
  <c r="CB194" i="36"/>
  <c r="CC194" i="36"/>
  <c r="CD194" i="36"/>
  <c r="CE194" i="36"/>
  <c r="CF194" i="36"/>
  <c r="CG194" i="36"/>
  <c r="CH194" i="36"/>
  <c r="CI194" i="36"/>
  <c r="EB194" i="36"/>
  <c r="Z195" i="36"/>
  <c r="AY195" i="36"/>
  <c r="AZ195" i="36"/>
  <c r="BA195" i="36"/>
  <c r="BB195" i="36"/>
  <c r="BC195" i="36"/>
  <c r="BD195" i="36"/>
  <c r="BE195" i="36"/>
  <c r="BF195" i="36"/>
  <c r="BG195" i="36"/>
  <c r="BH195" i="36"/>
  <c r="BI195" i="36"/>
  <c r="BJ195" i="36"/>
  <c r="BK195" i="36"/>
  <c r="BL195" i="36"/>
  <c r="BM195" i="36"/>
  <c r="BN195" i="36"/>
  <c r="BO195" i="36"/>
  <c r="BP195" i="36"/>
  <c r="BQ195" i="36"/>
  <c r="BR195" i="36"/>
  <c r="BS195" i="36"/>
  <c r="BT195" i="36"/>
  <c r="BU195" i="36"/>
  <c r="BV195" i="36"/>
  <c r="BW195" i="36"/>
  <c r="BX195" i="36"/>
  <c r="BY195" i="36"/>
  <c r="BZ195" i="36"/>
  <c r="CA195" i="36"/>
  <c r="CB195" i="36"/>
  <c r="CC195" i="36"/>
  <c r="CD195" i="36"/>
  <c r="CE195" i="36"/>
  <c r="CF195" i="36"/>
  <c r="CG195" i="36"/>
  <c r="CH195" i="36"/>
  <c r="CI195" i="36"/>
  <c r="EB195" i="36"/>
  <c r="Z196" i="36"/>
  <c r="AY196" i="36"/>
  <c r="AZ196" i="36"/>
  <c r="BA196" i="36"/>
  <c r="BB196" i="36"/>
  <c r="BC196" i="36"/>
  <c r="BD196" i="36"/>
  <c r="BE196" i="36"/>
  <c r="BF196" i="36"/>
  <c r="BG196" i="36"/>
  <c r="BH196" i="36"/>
  <c r="BI196" i="36"/>
  <c r="BJ196" i="36"/>
  <c r="BK196" i="36"/>
  <c r="BL196" i="36"/>
  <c r="BM196" i="36"/>
  <c r="BN196" i="36"/>
  <c r="BO196" i="36"/>
  <c r="BP196" i="36"/>
  <c r="BQ196" i="36"/>
  <c r="BR196" i="36"/>
  <c r="BS196" i="36"/>
  <c r="BT196" i="36"/>
  <c r="BU196" i="36"/>
  <c r="BV196" i="36"/>
  <c r="BW196" i="36"/>
  <c r="BX196" i="36"/>
  <c r="BY196" i="36"/>
  <c r="BZ196" i="36"/>
  <c r="CA196" i="36"/>
  <c r="CB196" i="36"/>
  <c r="CC196" i="36"/>
  <c r="CD196" i="36"/>
  <c r="CE196" i="36"/>
  <c r="CF196" i="36"/>
  <c r="CG196" i="36"/>
  <c r="CH196" i="36"/>
  <c r="CI196" i="36"/>
  <c r="EB196" i="36"/>
  <c r="Z197" i="36"/>
  <c r="AY197" i="36"/>
  <c r="AZ197" i="36"/>
  <c r="BA197" i="36"/>
  <c r="BB197" i="36"/>
  <c r="BC197" i="36"/>
  <c r="BD197" i="36"/>
  <c r="BE197" i="36"/>
  <c r="BF197" i="36"/>
  <c r="BG197" i="36"/>
  <c r="BH197" i="36"/>
  <c r="BI197" i="36"/>
  <c r="BJ197" i="36"/>
  <c r="BK197" i="36"/>
  <c r="BL197" i="36"/>
  <c r="BM197" i="36"/>
  <c r="BN197" i="36"/>
  <c r="BO197" i="36"/>
  <c r="BP197" i="36"/>
  <c r="BQ197" i="36"/>
  <c r="BR197" i="36"/>
  <c r="BS197" i="36"/>
  <c r="BT197" i="36"/>
  <c r="BU197" i="36"/>
  <c r="BV197" i="36"/>
  <c r="BW197" i="36"/>
  <c r="BX197" i="36"/>
  <c r="BY197" i="36"/>
  <c r="BZ197" i="36"/>
  <c r="CA197" i="36"/>
  <c r="CB197" i="36"/>
  <c r="CC197" i="36"/>
  <c r="CD197" i="36"/>
  <c r="CE197" i="36"/>
  <c r="CF197" i="36"/>
  <c r="CG197" i="36"/>
  <c r="CH197" i="36"/>
  <c r="CI197" i="36"/>
  <c r="EB197" i="36"/>
  <c r="Z198" i="36"/>
  <c r="AY198" i="36"/>
  <c r="AZ198" i="36"/>
  <c r="BA198" i="36"/>
  <c r="BB198" i="36"/>
  <c r="BC198" i="36"/>
  <c r="BD198" i="36"/>
  <c r="BE198" i="36"/>
  <c r="BF198" i="36"/>
  <c r="BG198" i="36"/>
  <c r="BH198" i="36"/>
  <c r="BI198" i="36"/>
  <c r="BJ198" i="36"/>
  <c r="BK198" i="36"/>
  <c r="BL198" i="36"/>
  <c r="BM198" i="36"/>
  <c r="BN198" i="36"/>
  <c r="BO198" i="36"/>
  <c r="BP198" i="36"/>
  <c r="BQ198" i="36"/>
  <c r="BR198" i="36"/>
  <c r="BS198" i="36"/>
  <c r="BT198" i="36"/>
  <c r="BU198" i="36"/>
  <c r="BV198" i="36"/>
  <c r="BW198" i="36"/>
  <c r="BX198" i="36"/>
  <c r="BY198" i="36"/>
  <c r="BZ198" i="36"/>
  <c r="CA198" i="36"/>
  <c r="CB198" i="36"/>
  <c r="CC198" i="36"/>
  <c r="CD198" i="36"/>
  <c r="CE198" i="36"/>
  <c r="CF198" i="36"/>
  <c r="CG198" i="36"/>
  <c r="CH198" i="36"/>
  <c r="CI198" i="36"/>
  <c r="EB198" i="36"/>
  <c r="Z199" i="36"/>
  <c r="AY199" i="36"/>
  <c r="AZ199" i="36"/>
  <c r="BA199" i="36"/>
  <c r="BB199" i="36"/>
  <c r="BC199" i="36"/>
  <c r="BD199" i="36"/>
  <c r="BE199" i="36"/>
  <c r="BF199" i="36"/>
  <c r="BG199" i="36"/>
  <c r="BH199" i="36"/>
  <c r="BI199" i="36"/>
  <c r="BJ199" i="36"/>
  <c r="BK199" i="36"/>
  <c r="BL199" i="36"/>
  <c r="BM199" i="36"/>
  <c r="BN199" i="36"/>
  <c r="BO199" i="36"/>
  <c r="BP199" i="36"/>
  <c r="BQ199" i="36"/>
  <c r="BR199" i="36"/>
  <c r="BS199" i="36"/>
  <c r="BT199" i="36"/>
  <c r="BU199" i="36"/>
  <c r="BV199" i="36"/>
  <c r="BW199" i="36"/>
  <c r="BX199" i="36"/>
  <c r="BY199" i="36"/>
  <c r="BZ199" i="36"/>
  <c r="CA199" i="36"/>
  <c r="CB199" i="36"/>
  <c r="CC199" i="36"/>
  <c r="CD199" i="36"/>
  <c r="CE199" i="36"/>
  <c r="CF199" i="36"/>
  <c r="CG199" i="36"/>
  <c r="CH199" i="36"/>
  <c r="CI199" i="36"/>
  <c r="EB199" i="36"/>
  <c r="Z200" i="36"/>
  <c r="AY200" i="36"/>
  <c r="AZ200" i="36"/>
  <c r="BA200" i="36"/>
  <c r="BB200" i="36"/>
  <c r="BC200" i="36"/>
  <c r="BD200" i="36"/>
  <c r="BE200" i="36"/>
  <c r="BF200" i="36"/>
  <c r="BG200" i="36"/>
  <c r="BH200" i="36"/>
  <c r="BI200" i="36"/>
  <c r="BJ200" i="36"/>
  <c r="BK200" i="36"/>
  <c r="BL200" i="36"/>
  <c r="BM200" i="36"/>
  <c r="BN200" i="36"/>
  <c r="BO200" i="36"/>
  <c r="BP200" i="36"/>
  <c r="BQ200" i="36"/>
  <c r="BR200" i="36"/>
  <c r="BS200" i="36"/>
  <c r="BT200" i="36"/>
  <c r="BU200" i="36"/>
  <c r="BV200" i="36"/>
  <c r="BW200" i="36"/>
  <c r="BX200" i="36"/>
  <c r="BY200" i="36"/>
  <c r="BZ200" i="36"/>
  <c r="CA200" i="36"/>
  <c r="CB200" i="36"/>
  <c r="CC200" i="36"/>
  <c r="CD200" i="36"/>
  <c r="CE200" i="36"/>
  <c r="CF200" i="36"/>
  <c r="CG200" i="36"/>
  <c r="CH200" i="36"/>
  <c r="CI200" i="36"/>
  <c r="EB200" i="36"/>
  <c r="Z201" i="36"/>
  <c r="AY201" i="36"/>
  <c r="AZ201" i="36"/>
  <c r="BA201" i="36"/>
  <c r="BB201" i="36"/>
  <c r="BC201" i="36"/>
  <c r="BD201" i="36"/>
  <c r="BE201" i="36"/>
  <c r="BF201" i="36"/>
  <c r="BG201" i="36"/>
  <c r="BH201" i="36"/>
  <c r="BI201" i="36"/>
  <c r="BJ201" i="36"/>
  <c r="BK201" i="36"/>
  <c r="BL201" i="36"/>
  <c r="BM201" i="36"/>
  <c r="BN201" i="36"/>
  <c r="BO201" i="36"/>
  <c r="BP201" i="36"/>
  <c r="BQ201" i="36"/>
  <c r="BR201" i="36"/>
  <c r="BS201" i="36"/>
  <c r="BT201" i="36"/>
  <c r="BU201" i="36"/>
  <c r="BV201" i="36"/>
  <c r="BW201" i="36"/>
  <c r="BX201" i="36"/>
  <c r="BY201" i="36"/>
  <c r="BZ201" i="36"/>
  <c r="CA201" i="36"/>
  <c r="CB201" i="36"/>
  <c r="CC201" i="36"/>
  <c r="CD201" i="36"/>
  <c r="CE201" i="36"/>
  <c r="CF201" i="36"/>
  <c r="CG201" i="36"/>
  <c r="CH201" i="36"/>
  <c r="CI201" i="36"/>
  <c r="EB201" i="36"/>
  <c r="Z202" i="36"/>
  <c r="AY202" i="36"/>
  <c r="AZ202" i="36"/>
  <c r="BA202" i="36"/>
  <c r="BB202" i="36"/>
  <c r="BC202" i="36"/>
  <c r="BD202" i="36"/>
  <c r="BE202" i="36"/>
  <c r="BF202" i="36"/>
  <c r="BG202" i="36"/>
  <c r="BH202" i="36"/>
  <c r="BI202" i="36"/>
  <c r="BJ202" i="36"/>
  <c r="BK202" i="36"/>
  <c r="BL202" i="36"/>
  <c r="BM202" i="36"/>
  <c r="BN202" i="36"/>
  <c r="BO202" i="36"/>
  <c r="BP202" i="36"/>
  <c r="BQ202" i="36"/>
  <c r="BR202" i="36"/>
  <c r="BS202" i="36"/>
  <c r="BT202" i="36"/>
  <c r="BU202" i="36"/>
  <c r="BV202" i="36"/>
  <c r="BW202" i="36"/>
  <c r="BX202" i="36"/>
  <c r="BY202" i="36"/>
  <c r="BZ202" i="36"/>
  <c r="CA202" i="36"/>
  <c r="CB202" i="36"/>
  <c r="CC202" i="36"/>
  <c r="CD202" i="36"/>
  <c r="CE202" i="36"/>
  <c r="CF202" i="36"/>
  <c r="CG202" i="36"/>
  <c r="CH202" i="36"/>
  <c r="CI202" i="36"/>
  <c r="EB202" i="36"/>
  <c r="Z203" i="36"/>
  <c r="AY203" i="36"/>
  <c r="AZ203" i="36"/>
  <c r="BA203" i="36"/>
  <c r="BB203" i="36"/>
  <c r="BC203" i="36"/>
  <c r="BD203" i="36"/>
  <c r="BE203" i="36"/>
  <c r="BF203" i="36"/>
  <c r="BG203" i="36"/>
  <c r="BH203" i="36"/>
  <c r="BI203" i="36"/>
  <c r="BJ203" i="36"/>
  <c r="BK203" i="36"/>
  <c r="BL203" i="36"/>
  <c r="BM203" i="36"/>
  <c r="BN203" i="36"/>
  <c r="BO203" i="36"/>
  <c r="BP203" i="36"/>
  <c r="BQ203" i="36"/>
  <c r="BR203" i="36"/>
  <c r="BS203" i="36"/>
  <c r="BT203" i="36"/>
  <c r="BU203" i="36"/>
  <c r="BV203" i="36"/>
  <c r="BW203" i="36"/>
  <c r="BX203" i="36"/>
  <c r="BY203" i="36"/>
  <c r="BZ203" i="36"/>
  <c r="CA203" i="36"/>
  <c r="CB203" i="36"/>
  <c r="CC203" i="36"/>
  <c r="CD203" i="36"/>
  <c r="CE203" i="36"/>
  <c r="CF203" i="36"/>
  <c r="CG203" i="36"/>
  <c r="CH203" i="36"/>
  <c r="CI203" i="36"/>
  <c r="EB203" i="36"/>
  <c r="Z204" i="36"/>
  <c r="AY204" i="36"/>
  <c r="AZ204" i="36"/>
  <c r="BA204" i="36"/>
  <c r="BB204" i="36"/>
  <c r="BC204" i="36"/>
  <c r="BD204" i="36"/>
  <c r="BE204" i="36"/>
  <c r="BF204" i="36"/>
  <c r="BG204" i="36"/>
  <c r="BH204" i="36"/>
  <c r="BI204" i="36"/>
  <c r="BJ204" i="36"/>
  <c r="BK204" i="36"/>
  <c r="BL204" i="36"/>
  <c r="BM204" i="36"/>
  <c r="BN204" i="36"/>
  <c r="BO204" i="36"/>
  <c r="BP204" i="36"/>
  <c r="BQ204" i="36"/>
  <c r="BR204" i="36"/>
  <c r="BS204" i="36"/>
  <c r="BT204" i="36"/>
  <c r="BU204" i="36"/>
  <c r="BV204" i="36"/>
  <c r="BW204" i="36"/>
  <c r="BX204" i="36"/>
  <c r="BY204" i="36"/>
  <c r="BZ204" i="36"/>
  <c r="CA204" i="36"/>
  <c r="CB204" i="36"/>
  <c r="CC204" i="36"/>
  <c r="CD204" i="36"/>
  <c r="CE204" i="36"/>
  <c r="CF204" i="36"/>
  <c r="CG204" i="36"/>
  <c r="CH204" i="36"/>
  <c r="CI204" i="36"/>
  <c r="EB204" i="36"/>
  <c r="Z205" i="36"/>
  <c r="AY205" i="36"/>
  <c r="AZ205" i="36"/>
  <c r="BA205" i="36"/>
  <c r="BB205" i="36"/>
  <c r="BC205" i="36"/>
  <c r="BD205" i="36"/>
  <c r="BE205" i="36"/>
  <c r="BF205" i="36"/>
  <c r="BG205" i="36"/>
  <c r="BH205" i="36"/>
  <c r="BI205" i="36"/>
  <c r="BJ205" i="36"/>
  <c r="BK205" i="36"/>
  <c r="BL205" i="36"/>
  <c r="BM205" i="36"/>
  <c r="BN205" i="36"/>
  <c r="BO205" i="36"/>
  <c r="BP205" i="36"/>
  <c r="BQ205" i="36"/>
  <c r="BR205" i="36"/>
  <c r="BS205" i="36"/>
  <c r="BT205" i="36"/>
  <c r="BU205" i="36"/>
  <c r="BV205" i="36"/>
  <c r="BW205" i="36"/>
  <c r="BX205" i="36"/>
  <c r="BY205" i="36"/>
  <c r="BZ205" i="36"/>
  <c r="CA205" i="36"/>
  <c r="CB205" i="36"/>
  <c r="CC205" i="36"/>
  <c r="CD205" i="36"/>
  <c r="CE205" i="36"/>
  <c r="CF205" i="36"/>
  <c r="CG205" i="36"/>
  <c r="CH205" i="36"/>
  <c r="CI205" i="36"/>
  <c r="EB205" i="36"/>
  <c r="Z206" i="36"/>
  <c r="AY206" i="36"/>
  <c r="AZ206" i="36"/>
  <c r="BA206" i="36"/>
  <c r="BB206" i="36"/>
  <c r="BC206" i="36"/>
  <c r="BD206" i="36"/>
  <c r="BE206" i="36"/>
  <c r="BF206" i="36"/>
  <c r="BG206" i="36"/>
  <c r="BH206" i="36"/>
  <c r="BI206" i="36"/>
  <c r="BJ206" i="36"/>
  <c r="BK206" i="36"/>
  <c r="BL206" i="36"/>
  <c r="BM206" i="36"/>
  <c r="BN206" i="36"/>
  <c r="BO206" i="36"/>
  <c r="BP206" i="36"/>
  <c r="BQ206" i="36"/>
  <c r="BR206" i="36"/>
  <c r="BS206" i="36"/>
  <c r="BT206" i="36"/>
  <c r="BU206" i="36"/>
  <c r="BV206" i="36"/>
  <c r="BW206" i="36"/>
  <c r="BX206" i="36"/>
  <c r="BY206" i="36"/>
  <c r="BZ206" i="36"/>
  <c r="CA206" i="36"/>
  <c r="CB206" i="36"/>
  <c r="CC206" i="36"/>
  <c r="CD206" i="36"/>
  <c r="CE206" i="36"/>
  <c r="CF206" i="36"/>
  <c r="CG206" i="36"/>
  <c r="CH206" i="36"/>
  <c r="CI206" i="36"/>
  <c r="EB206" i="36"/>
  <c r="Z207" i="36"/>
  <c r="AY207" i="36"/>
  <c r="AZ207" i="36"/>
  <c r="BA207" i="36"/>
  <c r="BB207" i="36"/>
  <c r="BC207" i="36"/>
  <c r="BD207" i="36"/>
  <c r="BE207" i="36"/>
  <c r="BF207" i="36"/>
  <c r="BG207" i="36"/>
  <c r="BH207" i="36"/>
  <c r="BI207" i="36"/>
  <c r="BJ207" i="36"/>
  <c r="BK207" i="36"/>
  <c r="BL207" i="36"/>
  <c r="BM207" i="36"/>
  <c r="BN207" i="36"/>
  <c r="BO207" i="36"/>
  <c r="BP207" i="36"/>
  <c r="BQ207" i="36"/>
  <c r="BR207" i="36"/>
  <c r="BS207" i="36"/>
  <c r="BT207" i="36"/>
  <c r="BU207" i="36"/>
  <c r="BV207" i="36"/>
  <c r="BW207" i="36"/>
  <c r="BX207" i="36"/>
  <c r="BY207" i="36"/>
  <c r="BZ207" i="36"/>
  <c r="CA207" i="36"/>
  <c r="CB207" i="36"/>
  <c r="CC207" i="36"/>
  <c r="CD207" i="36"/>
  <c r="CE207" i="36"/>
  <c r="CF207" i="36"/>
  <c r="CG207" i="36"/>
  <c r="CH207" i="36"/>
  <c r="CI207" i="36"/>
  <c r="EB207" i="36"/>
  <c r="Z208" i="36"/>
  <c r="AY208" i="36"/>
  <c r="AZ208" i="36"/>
  <c r="BA208" i="36"/>
  <c r="BB208" i="36"/>
  <c r="BC208" i="36"/>
  <c r="BD208" i="36"/>
  <c r="BE208" i="36"/>
  <c r="BF208" i="36"/>
  <c r="BG208" i="36"/>
  <c r="BH208" i="36"/>
  <c r="BI208" i="36"/>
  <c r="BJ208" i="36"/>
  <c r="BK208" i="36"/>
  <c r="BL208" i="36"/>
  <c r="BM208" i="36"/>
  <c r="BN208" i="36"/>
  <c r="BO208" i="36"/>
  <c r="BP208" i="36"/>
  <c r="BQ208" i="36"/>
  <c r="BR208" i="36"/>
  <c r="BS208" i="36"/>
  <c r="BT208" i="36"/>
  <c r="BU208" i="36"/>
  <c r="BV208" i="36"/>
  <c r="BW208" i="36"/>
  <c r="BX208" i="36"/>
  <c r="BY208" i="36"/>
  <c r="BZ208" i="36"/>
  <c r="CA208" i="36"/>
  <c r="CB208" i="36"/>
  <c r="CC208" i="36"/>
  <c r="CD208" i="36"/>
  <c r="CE208" i="36"/>
  <c r="CF208" i="36"/>
  <c r="CG208" i="36"/>
  <c r="CH208" i="36"/>
  <c r="CI208" i="36"/>
  <c r="EB208" i="36"/>
  <c r="Z209" i="36"/>
  <c r="AY209" i="36"/>
  <c r="AZ209" i="36"/>
  <c r="BA209" i="36"/>
  <c r="BB209" i="36"/>
  <c r="BC209" i="36"/>
  <c r="BD209" i="36"/>
  <c r="BE209" i="36"/>
  <c r="BF209" i="36"/>
  <c r="BG209" i="36"/>
  <c r="BH209" i="36"/>
  <c r="BI209" i="36"/>
  <c r="BJ209" i="36"/>
  <c r="BK209" i="36"/>
  <c r="BL209" i="36"/>
  <c r="BM209" i="36"/>
  <c r="BN209" i="36"/>
  <c r="BO209" i="36"/>
  <c r="BP209" i="36"/>
  <c r="BQ209" i="36"/>
  <c r="BR209" i="36"/>
  <c r="BS209" i="36"/>
  <c r="BT209" i="36"/>
  <c r="BU209" i="36"/>
  <c r="BV209" i="36"/>
  <c r="BW209" i="36"/>
  <c r="BX209" i="36"/>
  <c r="BY209" i="36"/>
  <c r="BZ209" i="36"/>
  <c r="CA209" i="36"/>
  <c r="CB209" i="36"/>
  <c r="CC209" i="36"/>
  <c r="CD209" i="36"/>
  <c r="CE209" i="36"/>
  <c r="CF209" i="36"/>
  <c r="CG209" i="36"/>
  <c r="CH209" i="36"/>
  <c r="CI209" i="36"/>
  <c r="EB209" i="36"/>
  <c r="Z210" i="36"/>
  <c r="AY210" i="36"/>
  <c r="AZ210" i="36"/>
  <c r="BA210" i="36"/>
  <c r="BB210" i="36"/>
  <c r="BC210" i="36"/>
  <c r="BD210" i="36"/>
  <c r="BE210" i="36"/>
  <c r="BF210" i="36"/>
  <c r="BG210" i="36"/>
  <c r="BH210" i="36"/>
  <c r="BI210" i="36"/>
  <c r="BJ210" i="36"/>
  <c r="BK210" i="36"/>
  <c r="BL210" i="36"/>
  <c r="BM210" i="36"/>
  <c r="BN210" i="36"/>
  <c r="BO210" i="36"/>
  <c r="BP210" i="36"/>
  <c r="BQ210" i="36"/>
  <c r="BR210" i="36"/>
  <c r="BS210" i="36"/>
  <c r="BT210" i="36"/>
  <c r="BU210" i="36"/>
  <c r="BV210" i="36"/>
  <c r="BW210" i="36"/>
  <c r="BX210" i="36"/>
  <c r="BY210" i="36"/>
  <c r="BZ210" i="36"/>
  <c r="CA210" i="36"/>
  <c r="CB210" i="36"/>
  <c r="CC210" i="36"/>
  <c r="CD210" i="36"/>
  <c r="CE210" i="36"/>
  <c r="CF210" i="36"/>
  <c r="CG210" i="36"/>
  <c r="CH210" i="36"/>
  <c r="CI210" i="36"/>
  <c r="EB210" i="36"/>
  <c r="Z211" i="36"/>
  <c r="AY211" i="36"/>
  <c r="AZ211" i="36"/>
  <c r="BA211" i="36"/>
  <c r="BB211" i="36"/>
  <c r="BC211" i="36"/>
  <c r="BD211" i="36"/>
  <c r="BE211" i="36"/>
  <c r="BF211" i="36"/>
  <c r="BG211" i="36"/>
  <c r="BH211" i="36"/>
  <c r="BI211" i="36"/>
  <c r="BJ211" i="36"/>
  <c r="BK211" i="36"/>
  <c r="BL211" i="36"/>
  <c r="BM211" i="36"/>
  <c r="BN211" i="36"/>
  <c r="BO211" i="36"/>
  <c r="BP211" i="36"/>
  <c r="BQ211" i="36"/>
  <c r="BR211" i="36"/>
  <c r="BS211" i="36"/>
  <c r="BT211" i="36"/>
  <c r="BU211" i="36"/>
  <c r="BV211" i="36"/>
  <c r="BW211" i="36"/>
  <c r="BX211" i="36"/>
  <c r="BY211" i="36"/>
  <c r="BZ211" i="36"/>
  <c r="CA211" i="36"/>
  <c r="CB211" i="36"/>
  <c r="CC211" i="36"/>
  <c r="CD211" i="36"/>
  <c r="CE211" i="36"/>
  <c r="CF211" i="36"/>
  <c r="CG211" i="36"/>
  <c r="CH211" i="36"/>
  <c r="CI211" i="36"/>
  <c r="EB211" i="36"/>
  <c r="Z212" i="36"/>
  <c r="AY212" i="36"/>
  <c r="AZ212" i="36"/>
  <c r="BA212" i="36"/>
  <c r="BB212" i="36"/>
  <c r="BC212" i="36"/>
  <c r="BD212" i="36"/>
  <c r="BE212" i="36"/>
  <c r="BF212" i="36"/>
  <c r="BG212" i="36"/>
  <c r="BH212" i="36"/>
  <c r="BI212" i="36"/>
  <c r="BJ212" i="36"/>
  <c r="BK212" i="36"/>
  <c r="BL212" i="36"/>
  <c r="BM212" i="36"/>
  <c r="BN212" i="36"/>
  <c r="BO212" i="36"/>
  <c r="BP212" i="36"/>
  <c r="BQ212" i="36"/>
  <c r="BR212" i="36"/>
  <c r="BS212" i="36"/>
  <c r="BT212" i="36"/>
  <c r="BU212" i="36"/>
  <c r="BV212" i="36"/>
  <c r="BW212" i="36"/>
  <c r="BX212" i="36"/>
  <c r="BY212" i="36"/>
  <c r="BZ212" i="36"/>
  <c r="CA212" i="36"/>
  <c r="CB212" i="36"/>
  <c r="CC212" i="36"/>
  <c r="CD212" i="36"/>
  <c r="CE212" i="36"/>
  <c r="CF212" i="36"/>
  <c r="CG212" i="36"/>
  <c r="CH212" i="36"/>
  <c r="CI212" i="36"/>
  <c r="EB212" i="36"/>
  <c r="Z213" i="36"/>
  <c r="AY213" i="36"/>
  <c r="AZ213" i="36"/>
  <c r="BA213" i="36"/>
  <c r="BB213" i="36"/>
  <c r="BC213" i="36"/>
  <c r="BD213" i="36"/>
  <c r="BE213" i="36"/>
  <c r="BF213" i="36"/>
  <c r="BG213" i="36"/>
  <c r="BH213" i="36"/>
  <c r="BI213" i="36"/>
  <c r="BJ213" i="36"/>
  <c r="BK213" i="36"/>
  <c r="BL213" i="36"/>
  <c r="BM213" i="36"/>
  <c r="BN213" i="36"/>
  <c r="BO213" i="36"/>
  <c r="BP213" i="36"/>
  <c r="BQ213" i="36"/>
  <c r="BR213" i="36"/>
  <c r="BS213" i="36"/>
  <c r="BT213" i="36"/>
  <c r="BU213" i="36"/>
  <c r="BV213" i="36"/>
  <c r="BW213" i="36"/>
  <c r="BX213" i="36"/>
  <c r="BY213" i="36"/>
  <c r="BZ213" i="36"/>
  <c r="CA213" i="36"/>
  <c r="CB213" i="36"/>
  <c r="CC213" i="36"/>
  <c r="CD213" i="36"/>
  <c r="CE213" i="36"/>
  <c r="CF213" i="36"/>
  <c r="CG213" i="36"/>
  <c r="CH213" i="36"/>
  <c r="CI213" i="36"/>
  <c r="EB213" i="36"/>
  <c r="Z214" i="36"/>
  <c r="AY214" i="36"/>
  <c r="AZ214" i="36"/>
  <c r="BA214" i="36"/>
  <c r="BB214" i="36"/>
  <c r="BC214" i="36"/>
  <c r="BD214" i="36"/>
  <c r="BE214" i="36"/>
  <c r="BF214" i="36"/>
  <c r="BG214" i="36"/>
  <c r="BH214" i="36"/>
  <c r="BI214" i="36"/>
  <c r="BJ214" i="36"/>
  <c r="BK214" i="36"/>
  <c r="BL214" i="36"/>
  <c r="BM214" i="36"/>
  <c r="BN214" i="36"/>
  <c r="BO214" i="36"/>
  <c r="BP214" i="36"/>
  <c r="BQ214" i="36"/>
  <c r="BR214" i="36"/>
  <c r="BS214" i="36"/>
  <c r="BT214" i="36"/>
  <c r="BU214" i="36"/>
  <c r="BV214" i="36"/>
  <c r="BW214" i="36"/>
  <c r="BX214" i="36"/>
  <c r="BY214" i="36"/>
  <c r="BZ214" i="36"/>
  <c r="CA214" i="36"/>
  <c r="CB214" i="36"/>
  <c r="CC214" i="36"/>
  <c r="CD214" i="36"/>
  <c r="CE214" i="36"/>
  <c r="CF214" i="36"/>
  <c r="CG214" i="36"/>
  <c r="CH214" i="36"/>
  <c r="CI214" i="36"/>
  <c r="EB214" i="36"/>
  <c r="Z215" i="36"/>
  <c r="AY215" i="36"/>
  <c r="AZ215" i="36"/>
  <c r="BA215" i="36"/>
  <c r="BB215" i="36"/>
  <c r="BC215" i="36"/>
  <c r="BD215" i="36"/>
  <c r="BE215" i="36"/>
  <c r="BF215" i="36"/>
  <c r="BG215" i="36"/>
  <c r="BH215" i="36"/>
  <c r="BI215" i="36"/>
  <c r="BJ215" i="36"/>
  <c r="BK215" i="36"/>
  <c r="BL215" i="36"/>
  <c r="BM215" i="36"/>
  <c r="BN215" i="36"/>
  <c r="BO215" i="36"/>
  <c r="BP215" i="36"/>
  <c r="BQ215" i="36"/>
  <c r="BR215" i="36"/>
  <c r="BS215" i="36"/>
  <c r="BT215" i="36"/>
  <c r="BU215" i="36"/>
  <c r="BV215" i="36"/>
  <c r="BW215" i="36"/>
  <c r="BX215" i="36"/>
  <c r="BY215" i="36"/>
  <c r="BZ215" i="36"/>
  <c r="CA215" i="36"/>
  <c r="CB215" i="36"/>
  <c r="CC215" i="36"/>
  <c r="CD215" i="36"/>
  <c r="CE215" i="36"/>
  <c r="CF215" i="36"/>
  <c r="CG215" i="36"/>
  <c r="CH215" i="36"/>
  <c r="CI215" i="36"/>
  <c r="EB215" i="36"/>
  <c r="Z216" i="36"/>
  <c r="AY216" i="36"/>
  <c r="AZ216" i="36"/>
  <c r="BA216" i="36"/>
  <c r="BB216" i="36"/>
  <c r="BC216" i="36"/>
  <c r="BD216" i="36"/>
  <c r="BE216" i="36"/>
  <c r="BF216" i="36"/>
  <c r="BG216" i="36"/>
  <c r="BH216" i="36"/>
  <c r="BI216" i="36"/>
  <c r="BJ216" i="36"/>
  <c r="BK216" i="36"/>
  <c r="BL216" i="36"/>
  <c r="BM216" i="36"/>
  <c r="BN216" i="36"/>
  <c r="BO216" i="36"/>
  <c r="BP216" i="36"/>
  <c r="BQ216" i="36"/>
  <c r="BR216" i="36"/>
  <c r="BS216" i="36"/>
  <c r="BT216" i="36"/>
  <c r="BU216" i="36"/>
  <c r="BV216" i="36"/>
  <c r="BW216" i="36"/>
  <c r="BX216" i="36"/>
  <c r="BY216" i="36"/>
  <c r="BZ216" i="36"/>
  <c r="CA216" i="36"/>
  <c r="CB216" i="36"/>
  <c r="CC216" i="36"/>
  <c r="CD216" i="36"/>
  <c r="CE216" i="36"/>
  <c r="CF216" i="36"/>
  <c r="CG216" i="36"/>
  <c r="CH216" i="36"/>
  <c r="CI216" i="36"/>
  <c r="EB216" i="36"/>
  <c r="Z217" i="36"/>
  <c r="AY217" i="36"/>
  <c r="AZ217" i="36"/>
  <c r="BA217" i="36"/>
  <c r="BB217" i="36"/>
  <c r="BC217" i="36"/>
  <c r="BD217" i="36"/>
  <c r="BE217" i="36"/>
  <c r="BF217" i="36"/>
  <c r="BG217" i="36"/>
  <c r="BH217" i="36"/>
  <c r="BI217" i="36"/>
  <c r="BJ217" i="36"/>
  <c r="BK217" i="36"/>
  <c r="BL217" i="36"/>
  <c r="BM217" i="36"/>
  <c r="BN217" i="36"/>
  <c r="BO217" i="36"/>
  <c r="BP217" i="36"/>
  <c r="BQ217" i="36"/>
  <c r="BR217" i="36"/>
  <c r="BS217" i="36"/>
  <c r="BT217" i="36"/>
  <c r="BU217" i="36"/>
  <c r="BV217" i="36"/>
  <c r="BW217" i="36"/>
  <c r="BX217" i="36"/>
  <c r="BY217" i="36"/>
  <c r="BZ217" i="36"/>
  <c r="CA217" i="36"/>
  <c r="CB217" i="36"/>
  <c r="CC217" i="36"/>
  <c r="CD217" i="36"/>
  <c r="CE217" i="36"/>
  <c r="CF217" i="36"/>
  <c r="CG217" i="36"/>
  <c r="CH217" i="36"/>
  <c r="CI217" i="36"/>
  <c r="EB217" i="36"/>
  <c r="Z218" i="36"/>
  <c r="AY218" i="36"/>
  <c r="AZ218" i="36"/>
  <c r="BA218" i="36"/>
  <c r="BB218" i="36"/>
  <c r="BC218" i="36"/>
  <c r="BD218" i="36"/>
  <c r="BE218" i="36"/>
  <c r="BF218" i="36"/>
  <c r="BG218" i="36"/>
  <c r="BH218" i="36"/>
  <c r="BI218" i="36"/>
  <c r="BJ218" i="36"/>
  <c r="BK218" i="36"/>
  <c r="BL218" i="36"/>
  <c r="BM218" i="36"/>
  <c r="BN218" i="36"/>
  <c r="BO218" i="36"/>
  <c r="BP218" i="36"/>
  <c r="BQ218" i="36"/>
  <c r="BR218" i="36"/>
  <c r="BS218" i="36"/>
  <c r="BT218" i="36"/>
  <c r="BU218" i="36"/>
  <c r="BV218" i="36"/>
  <c r="BW218" i="36"/>
  <c r="BX218" i="36"/>
  <c r="BY218" i="36"/>
  <c r="BZ218" i="36"/>
  <c r="CA218" i="36"/>
  <c r="CB218" i="36"/>
  <c r="CC218" i="36"/>
  <c r="CD218" i="36"/>
  <c r="CE218" i="36"/>
  <c r="CF218" i="36"/>
  <c r="CG218" i="36"/>
  <c r="CH218" i="36"/>
  <c r="CI218" i="36"/>
  <c r="EB218" i="36"/>
  <c r="Z219" i="36"/>
  <c r="AY219" i="36"/>
  <c r="AZ219" i="36"/>
  <c r="BA219" i="36"/>
  <c r="BB219" i="36"/>
  <c r="BC219" i="36"/>
  <c r="BD219" i="36"/>
  <c r="BE219" i="36"/>
  <c r="BF219" i="36"/>
  <c r="BG219" i="36"/>
  <c r="BH219" i="36"/>
  <c r="BI219" i="36"/>
  <c r="BJ219" i="36"/>
  <c r="BK219" i="36"/>
  <c r="BL219" i="36"/>
  <c r="BM219" i="36"/>
  <c r="BN219" i="36"/>
  <c r="BO219" i="36"/>
  <c r="BP219" i="36"/>
  <c r="BQ219" i="36"/>
  <c r="BR219" i="36"/>
  <c r="BS219" i="36"/>
  <c r="BT219" i="36"/>
  <c r="BU219" i="36"/>
  <c r="BV219" i="36"/>
  <c r="BW219" i="36"/>
  <c r="BX219" i="36"/>
  <c r="BY219" i="36"/>
  <c r="BZ219" i="36"/>
  <c r="CA219" i="36"/>
  <c r="CB219" i="36"/>
  <c r="CC219" i="36"/>
  <c r="CD219" i="36"/>
  <c r="CE219" i="36"/>
  <c r="CF219" i="36"/>
  <c r="CG219" i="36"/>
  <c r="CH219" i="36"/>
  <c r="CI219" i="36"/>
  <c r="EB219" i="36"/>
  <c r="Z220" i="36"/>
  <c r="AY220" i="36"/>
  <c r="AZ220" i="36"/>
  <c r="BA220" i="36"/>
  <c r="BB220" i="36"/>
  <c r="BC220" i="36"/>
  <c r="BD220" i="36"/>
  <c r="BE220" i="36"/>
  <c r="BF220" i="36"/>
  <c r="BG220" i="36"/>
  <c r="BH220" i="36"/>
  <c r="BI220" i="36"/>
  <c r="BJ220" i="36"/>
  <c r="BK220" i="36"/>
  <c r="BL220" i="36"/>
  <c r="BM220" i="36"/>
  <c r="BN220" i="36"/>
  <c r="BO220" i="36"/>
  <c r="BP220" i="36"/>
  <c r="BQ220" i="36"/>
  <c r="BR220" i="36"/>
  <c r="BS220" i="36"/>
  <c r="BT220" i="36"/>
  <c r="BU220" i="36"/>
  <c r="BV220" i="36"/>
  <c r="BW220" i="36"/>
  <c r="BX220" i="36"/>
  <c r="BY220" i="36"/>
  <c r="BZ220" i="36"/>
  <c r="CA220" i="36"/>
  <c r="CB220" i="36"/>
  <c r="CC220" i="36"/>
  <c r="CD220" i="36"/>
  <c r="CE220" i="36"/>
  <c r="CF220" i="36"/>
  <c r="CG220" i="36"/>
  <c r="CH220" i="36"/>
  <c r="CI220" i="36"/>
  <c r="EB220" i="36"/>
  <c r="Z221" i="36"/>
  <c r="AY221" i="36"/>
  <c r="AZ221" i="36"/>
  <c r="BA221" i="36"/>
  <c r="BB221" i="36"/>
  <c r="BC221" i="36"/>
  <c r="BD221" i="36"/>
  <c r="BE221" i="36"/>
  <c r="BF221" i="36"/>
  <c r="BG221" i="36"/>
  <c r="BH221" i="36"/>
  <c r="BI221" i="36"/>
  <c r="BJ221" i="36"/>
  <c r="BK221" i="36"/>
  <c r="BL221" i="36"/>
  <c r="BM221" i="36"/>
  <c r="BN221" i="36"/>
  <c r="BO221" i="36"/>
  <c r="BP221" i="36"/>
  <c r="BQ221" i="36"/>
  <c r="BR221" i="36"/>
  <c r="BS221" i="36"/>
  <c r="BT221" i="36"/>
  <c r="BU221" i="36"/>
  <c r="BV221" i="36"/>
  <c r="BW221" i="36"/>
  <c r="BX221" i="36"/>
  <c r="BY221" i="36"/>
  <c r="BZ221" i="36"/>
  <c r="CA221" i="36"/>
  <c r="CB221" i="36"/>
  <c r="CC221" i="36"/>
  <c r="CD221" i="36"/>
  <c r="CE221" i="36"/>
  <c r="CF221" i="36"/>
  <c r="CG221" i="36"/>
  <c r="CH221" i="36"/>
  <c r="CI221" i="36"/>
  <c r="EB221" i="36"/>
  <c r="Z222" i="36"/>
  <c r="AY222" i="36"/>
  <c r="AZ222" i="36"/>
  <c r="BA222" i="36"/>
  <c r="BB222" i="36"/>
  <c r="BC222" i="36"/>
  <c r="BD222" i="36"/>
  <c r="BE222" i="36"/>
  <c r="BF222" i="36"/>
  <c r="BG222" i="36"/>
  <c r="BH222" i="36"/>
  <c r="BI222" i="36"/>
  <c r="BJ222" i="36"/>
  <c r="BK222" i="36"/>
  <c r="BL222" i="36"/>
  <c r="BM222" i="36"/>
  <c r="BN222" i="36"/>
  <c r="BO222" i="36"/>
  <c r="BP222" i="36"/>
  <c r="BQ222" i="36"/>
  <c r="BR222" i="36"/>
  <c r="BS222" i="36"/>
  <c r="BT222" i="36"/>
  <c r="BU222" i="36"/>
  <c r="BV222" i="36"/>
  <c r="BW222" i="36"/>
  <c r="BX222" i="36"/>
  <c r="BY222" i="36"/>
  <c r="BZ222" i="36"/>
  <c r="CA222" i="36"/>
  <c r="CB222" i="36"/>
  <c r="CC222" i="36"/>
  <c r="CD222" i="36"/>
  <c r="CE222" i="36"/>
  <c r="CF222" i="36"/>
  <c r="CG222" i="36"/>
  <c r="CH222" i="36"/>
  <c r="CI222" i="36"/>
  <c r="EB222" i="36"/>
  <c r="Z223" i="36"/>
  <c r="AY223" i="36"/>
  <c r="AZ223" i="36"/>
  <c r="BA223" i="36"/>
  <c r="BB223" i="36"/>
  <c r="BC223" i="36"/>
  <c r="BD223" i="36"/>
  <c r="BE223" i="36"/>
  <c r="BF223" i="36"/>
  <c r="BG223" i="36"/>
  <c r="BH223" i="36"/>
  <c r="BI223" i="36"/>
  <c r="BJ223" i="36"/>
  <c r="BK223" i="36"/>
  <c r="BL223" i="36"/>
  <c r="BM223" i="36"/>
  <c r="BN223" i="36"/>
  <c r="BO223" i="36"/>
  <c r="BP223" i="36"/>
  <c r="BQ223" i="36"/>
  <c r="BR223" i="36"/>
  <c r="BS223" i="36"/>
  <c r="BT223" i="36"/>
  <c r="BU223" i="36"/>
  <c r="BV223" i="36"/>
  <c r="BW223" i="36"/>
  <c r="BX223" i="36"/>
  <c r="BY223" i="36"/>
  <c r="BZ223" i="36"/>
  <c r="CA223" i="36"/>
  <c r="CB223" i="36"/>
  <c r="CC223" i="36"/>
  <c r="CD223" i="36"/>
  <c r="CE223" i="36"/>
  <c r="CF223" i="36"/>
  <c r="CG223" i="36"/>
  <c r="CH223" i="36"/>
  <c r="CI223" i="36"/>
  <c r="EB223" i="36"/>
  <c r="Z224" i="36"/>
  <c r="AY224" i="36"/>
  <c r="AZ224" i="36"/>
  <c r="BA224" i="36"/>
  <c r="BB224" i="36"/>
  <c r="BC224" i="36"/>
  <c r="BD224" i="36"/>
  <c r="BE224" i="36"/>
  <c r="BF224" i="36"/>
  <c r="BG224" i="36"/>
  <c r="BH224" i="36"/>
  <c r="BI224" i="36"/>
  <c r="BJ224" i="36"/>
  <c r="BK224" i="36"/>
  <c r="BL224" i="36"/>
  <c r="BM224" i="36"/>
  <c r="BN224" i="36"/>
  <c r="BO224" i="36"/>
  <c r="BP224" i="36"/>
  <c r="BQ224" i="36"/>
  <c r="BR224" i="36"/>
  <c r="BS224" i="36"/>
  <c r="BT224" i="36"/>
  <c r="BU224" i="36"/>
  <c r="BV224" i="36"/>
  <c r="BW224" i="36"/>
  <c r="BX224" i="36"/>
  <c r="BY224" i="36"/>
  <c r="BZ224" i="36"/>
  <c r="CA224" i="36"/>
  <c r="CB224" i="36"/>
  <c r="CC224" i="36"/>
  <c r="CD224" i="36"/>
  <c r="CE224" i="36"/>
  <c r="CF224" i="36"/>
  <c r="CG224" i="36"/>
  <c r="CH224" i="36"/>
  <c r="CI224" i="36"/>
  <c r="EB224" i="36"/>
  <c r="Z225" i="36"/>
  <c r="AY225" i="36"/>
  <c r="AZ225" i="36"/>
  <c r="BA225" i="36"/>
  <c r="BB225" i="36"/>
  <c r="BC225" i="36"/>
  <c r="BD225" i="36"/>
  <c r="BE225" i="36"/>
  <c r="BF225" i="36"/>
  <c r="BG225" i="36"/>
  <c r="BH225" i="36"/>
  <c r="BI225" i="36"/>
  <c r="BJ225" i="36"/>
  <c r="BK225" i="36"/>
  <c r="BL225" i="36"/>
  <c r="BM225" i="36"/>
  <c r="BN225" i="36"/>
  <c r="BO225" i="36"/>
  <c r="BP225" i="36"/>
  <c r="BQ225" i="36"/>
  <c r="BR225" i="36"/>
  <c r="BS225" i="36"/>
  <c r="BT225" i="36"/>
  <c r="BU225" i="36"/>
  <c r="BV225" i="36"/>
  <c r="BW225" i="36"/>
  <c r="BX225" i="36"/>
  <c r="BY225" i="36"/>
  <c r="BZ225" i="36"/>
  <c r="CA225" i="36"/>
  <c r="CB225" i="36"/>
  <c r="CC225" i="36"/>
  <c r="CD225" i="36"/>
  <c r="CE225" i="36"/>
  <c r="CF225" i="36"/>
  <c r="CG225" i="36"/>
  <c r="CH225" i="36"/>
  <c r="CI225" i="36"/>
  <c r="EB225" i="36"/>
  <c r="Z226" i="36"/>
  <c r="AY226" i="36"/>
  <c r="AZ226" i="36"/>
  <c r="BA226" i="36"/>
  <c r="BB226" i="36"/>
  <c r="BC226" i="36"/>
  <c r="BD226" i="36"/>
  <c r="BE226" i="36"/>
  <c r="BF226" i="36"/>
  <c r="BG226" i="36"/>
  <c r="BH226" i="36"/>
  <c r="BI226" i="36"/>
  <c r="BJ226" i="36"/>
  <c r="BK226" i="36"/>
  <c r="BL226" i="36"/>
  <c r="BM226" i="36"/>
  <c r="BN226" i="36"/>
  <c r="BO226" i="36"/>
  <c r="BP226" i="36"/>
  <c r="BQ226" i="36"/>
  <c r="BR226" i="36"/>
  <c r="BS226" i="36"/>
  <c r="BT226" i="36"/>
  <c r="BU226" i="36"/>
  <c r="BV226" i="36"/>
  <c r="BW226" i="36"/>
  <c r="BX226" i="36"/>
  <c r="BY226" i="36"/>
  <c r="BZ226" i="36"/>
  <c r="CA226" i="36"/>
  <c r="CB226" i="36"/>
  <c r="CC226" i="36"/>
  <c r="CD226" i="36"/>
  <c r="CE226" i="36"/>
  <c r="CF226" i="36"/>
  <c r="CG226" i="36"/>
  <c r="CH226" i="36"/>
  <c r="CI226" i="36"/>
  <c r="EB226" i="36"/>
  <c r="Z227" i="36"/>
  <c r="AY227" i="36"/>
  <c r="AZ227" i="36"/>
  <c r="BA227" i="36"/>
  <c r="BB227" i="36"/>
  <c r="BC227" i="36"/>
  <c r="BD227" i="36"/>
  <c r="BE227" i="36"/>
  <c r="BF227" i="36"/>
  <c r="BG227" i="36"/>
  <c r="BH227" i="36"/>
  <c r="BI227" i="36"/>
  <c r="BJ227" i="36"/>
  <c r="BK227" i="36"/>
  <c r="BL227" i="36"/>
  <c r="BM227" i="36"/>
  <c r="BN227" i="36"/>
  <c r="BO227" i="36"/>
  <c r="BP227" i="36"/>
  <c r="BQ227" i="36"/>
  <c r="BR227" i="36"/>
  <c r="BS227" i="36"/>
  <c r="BT227" i="36"/>
  <c r="BU227" i="36"/>
  <c r="BV227" i="36"/>
  <c r="BW227" i="36"/>
  <c r="BX227" i="36"/>
  <c r="BY227" i="36"/>
  <c r="BZ227" i="36"/>
  <c r="CA227" i="36"/>
  <c r="CB227" i="36"/>
  <c r="CC227" i="36"/>
  <c r="CD227" i="36"/>
  <c r="CE227" i="36"/>
  <c r="CF227" i="36"/>
  <c r="CG227" i="36"/>
  <c r="CH227" i="36"/>
  <c r="CI227" i="36"/>
  <c r="EB227" i="36"/>
  <c r="Z228" i="36"/>
  <c r="AY228" i="36"/>
  <c r="AZ228" i="36"/>
  <c r="BA228" i="36"/>
  <c r="BB228" i="36"/>
  <c r="BC228" i="36"/>
  <c r="BD228" i="36"/>
  <c r="BE228" i="36"/>
  <c r="BF228" i="36"/>
  <c r="BG228" i="36"/>
  <c r="BH228" i="36"/>
  <c r="BI228" i="36"/>
  <c r="BJ228" i="36"/>
  <c r="BK228" i="36"/>
  <c r="BL228" i="36"/>
  <c r="BM228" i="36"/>
  <c r="BN228" i="36"/>
  <c r="BO228" i="36"/>
  <c r="BP228" i="36"/>
  <c r="BQ228" i="36"/>
  <c r="BR228" i="36"/>
  <c r="BS228" i="36"/>
  <c r="BT228" i="36"/>
  <c r="BU228" i="36"/>
  <c r="BV228" i="36"/>
  <c r="BW228" i="36"/>
  <c r="BX228" i="36"/>
  <c r="BY228" i="36"/>
  <c r="BZ228" i="36"/>
  <c r="CA228" i="36"/>
  <c r="CB228" i="36"/>
  <c r="CC228" i="36"/>
  <c r="CD228" i="36"/>
  <c r="CE228" i="36"/>
  <c r="CF228" i="36"/>
  <c r="CG228" i="36"/>
  <c r="CH228" i="36"/>
  <c r="CI228" i="36"/>
  <c r="EB228" i="36"/>
  <c r="Z229" i="36"/>
  <c r="AY229" i="36"/>
  <c r="AZ229" i="36"/>
  <c r="BA229" i="36"/>
  <c r="BB229" i="36"/>
  <c r="BC229" i="36"/>
  <c r="BD229" i="36"/>
  <c r="BE229" i="36"/>
  <c r="BF229" i="36"/>
  <c r="BG229" i="36"/>
  <c r="BH229" i="36"/>
  <c r="BI229" i="36"/>
  <c r="BJ229" i="36"/>
  <c r="BK229" i="36"/>
  <c r="BL229" i="36"/>
  <c r="BM229" i="36"/>
  <c r="BN229" i="36"/>
  <c r="BO229" i="36"/>
  <c r="BP229" i="36"/>
  <c r="BQ229" i="36"/>
  <c r="BR229" i="36"/>
  <c r="BS229" i="36"/>
  <c r="BT229" i="36"/>
  <c r="BU229" i="36"/>
  <c r="BV229" i="36"/>
  <c r="BW229" i="36"/>
  <c r="BX229" i="36"/>
  <c r="BY229" i="36"/>
  <c r="BZ229" i="36"/>
  <c r="CA229" i="36"/>
  <c r="CB229" i="36"/>
  <c r="CC229" i="36"/>
  <c r="CD229" i="36"/>
  <c r="CE229" i="36"/>
  <c r="CF229" i="36"/>
  <c r="CG229" i="36"/>
  <c r="CH229" i="36"/>
  <c r="CI229" i="36"/>
  <c r="EB229" i="36"/>
  <c r="Z230" i="36"/>
  <c r="AY230" i="36"/>
  <c r="AZ230" i="36"/>
  <c r="BA230" i="36"/>
  <c r="BB230" i="36"/>
  <c r="BC230" i="36"/>
  <c r="BD230" i="36"/>
  <c r="BE230" i="36"/>
  <c r="BF230" i="36"/>
  <c r="BG230" i="36"/>
  <c r="BH230" i="36"/>
  <c r="BI230" i="36"/>
  <c r="BJ230" i="36"/>
  <c r="BK230" i="36"/>
  <c r="BL230" i="36"/>
  <c r="BM230" i="36"/>
  <c r="BN230" i="36"/>
  <c r="BO230" i="36"/>
  <c r="BP230" i="36"/>
  <c r="BQ230" i="36"/>
  <c r="BR230" i="36"/>
  <c r="BS230" i="36"/>
  <c r="BT230" i="36"/>
  <c r="BU230" i="36"/>
  <c r="BV230" i="36"/>
  <c r="BW230" i="36"/>
  <c r="BX230" i="36"/>
  <c r="BY230" i="36"/>
  <c r="BZ230" i="36"/>
  <c r="CA230" i="36"/>
  <c r="CB230" i="36"/>
  <c r="CC230" i="36"/>
  <c r="CD230" i="36"/>
  <c r="CE230" i="36"/>
  <c r="CF230" i="36"/>
  <c r="CG230" i="36"/>
  <c r="CH230" i="36"/>
  <c r="CI230" i="36"/>
  <c r="EB230" i="36"/>
  <c r="Z231" i="36"/>
  <c r="AY231" i="36"/>
  <c r="AZ231" i="36"/>
  <c r="BA231" i="36"/>
  <c r="BB231" i="36"/>
  <c r="BC231" i="36"/>
  <c r="BD231" i="36"/>
  <c r="BE231" i="36"/>
  <c r="BF231" i="36"/>
  <c r="BG231" i="36"/>
  <c r="BH231" i="36"/>
  <c r="BI231" i="36"/>
  <c r="BJ231" i="36"/>
  <c r="BK231" i="36"/>
  <c r="BL231" i="36"/>
  <c r="BM231" i="36"/>
  <c r="BN231" i="36"/>
  <c r="BO231" i="36"/>
  <c r="BP231" i="36"/>
  <c r="BQ231" i="36"/>
  <c r="BR231" i="36"/>
  <c r="BS231" i="36"/>
  <c r="BT231" i="36"/>
  <c r="BU231" i="36"/>
  <c r="BV231" i="36"/>
  <c r="BW231" i="36"/>
  <c r="BX231" i="36"/>
  <c r="BY231" i="36"/>
  <c r="BZ231" i="36"/>
  <c r="CA231" i="36"/>
  <c r="CB231" i="36"/>
  <c r="CC231" i="36"/>
  <c r="CD231" i="36"/>
  <c r="CE231" i="36"/>
  <c r="CF231" i="36"/>
  <c r="CG231" i="36"/>
  <c r="CH231" i="36"/>
  <c r="CI231" i="36"/>
  <c r="EB231" i="36"/>
  <c r="Z232" i="36"/>
  <c r="AY232" i="36"/>
  <c r="AZ232" i="36"/>
  <c r="BA232" i="36"/>
  <c r="BB232" i="36"/>
  <c r="BC232" i="36"/>
  <c r="BD232" i="36"/>
  <c r="BE232" i="36"/>
  <c r="BF232" i="36"/>
  <c r="BG232" i="36"/>
  <c r="BH232" i="36"/>
  <c r="BI232" i="36"/>
  <c r="BJ232" i="36"/>
  <c r="BK232" i="36"/>
  <c r="BL232" i="36"/>
  <c r="BM232" i="36"/>
  <c r="BN232" i="36"/>
  <c r="BO232" i="36"/>
  <c r="BP232" i="36"/>
  <c r="BQ232" i="36"/>
  <c r="BR232" i="36"/>
  <c r="BS232" i="36"/>
  <c r="BT232" i="36"/>
  <c r="BU232" i="36"/>
  <c r="BV232" i="36"/>
  <c r="BW232" i="36"/>
  <c r="BX232" i="36"/>
  <c r="BY232" i="36"/>
  <c r="BZ232" i="36"/>
  <c r="CA232" i="36"/>
  <c r="CB232" i="36"/>
  <c r="CC232" i="36"/>
  <c r="CD232" i="36"/>
  <c r="CE232" i="36"/>
  <c r="CF232" i="36"/>
  <c r="CG232" i="36"/>
  <c r="CH232" i="36"/>
  <c r="CI232" i="36"/>
  <c r="EB232" i="36"/>
  <c r="Z233" i="36"/>
  <c r="AY233" i="36"/>
  <c r="AZ233" i="36"/>
  <c r="BA233" i="36"/>
  <c r="BB233" i="36"/>
  <c r="BC233" i="36"/>
  <c r="BD233" i="36"/>
  <c r="BE233" i="36"/>
  <c r="BF233" i="36"/>
  <c r="BG233" i="36"/>
  <c r="BH233" i="36"/>
  <c r="BI233" i="36"/>
  <c r="BJ233" i="36"/>
  <c r="BK233" i="36"/>
  <c r="BL233" i="36"/>
  <c r="BM233" i="36"/>
  <c r="BN233" i="36"/>
  <c r="BO233" i="36"/>
  <c r="BP233" i="36"/>
  <c r="BQ233" i="36"/>
  <c r="BR233" i="36"/>
  <c r="BS233" i="36"/>
  <c r="BT233" i="36"/>
  <c r="BU233" i="36"/>
  <c r="BV233" i="36"/>
  <c r="BW233" i="36"/>
  <c r="BX233" i="36"/>
  <c r="BY233" i="36"/>
  <c r="BZ233" i="36"/>
  <c r="CA233" i="36"/>
  <c r="CB233" i="36"/>
  <c r="CC233" i="36"/>
  <c r="CD233" i="36"/>
  <c r="CE233" i="36"/>
  <c r="CF233" i="36"/>
  <c r="CG233" i="36"/>
  <c r="CH233" i="36"/>
  <c r="CI233" i="36"/>
  <c r="EB233" i="36"/>
  <c r="Z234" i="36"/>
  <c r="AY234" i="36"/>
  <c r="AZ234" i="36"/>
  <c r="BA234" i="36"/>
  <c r="BB234" i="36"/>
  <c r="BC234" i="36"/>
  <c r="BD234" i="36"/>
  <c r="BE234" i="36"/>
  <c r="BF234" i="36"/>
  <c r="BG234" i="36"/>
  <c r="BH234" i="36"/>
  <c r="BI234" i="36"/>
  <c r="BJ234" i="36"/>
  <c r="BK234" i="36"/>
  <c r="BL234" i="36"/>
  <c r="BM234" i="36"/>
  <c r="BN234" i="36"/>
  <c r="BO234" i="36"/>
  <c r="BP234" i="36"/>
  <c r="BQ234" i="36"/>
  <c r="BR234" i="36"/>
  <c r="BS234" i="36"/>
  <c r="BT234" i="36"/>
  <c r="BU234" i="36"/>
  <c r="BV234" i="36"/>
  <c r="BW234" i="36"/>
  <c r="BX234" i="36"/>
  <c r="BY234" i="36"/>
  <c r="BZ234" i="36"/>
  <c r="CA234" i="36"/>
  <c r="CB234" i="36"/>
  <c r="CC234" i="36"/>
  <c r="CD234" i="36"/>
  <c r="CE234" i="36"/>
  <c r="CF234" i="36"/>
  <c r="CG234" i="36"/>
  <c r="CH234" i="36"/>
  <c r="CI234" i="36"/>
  <c r="EB234" i="36"/>
  <c r="Z235" i="36"/>
  <c r="AY235" i="36"/>
  <c r="AZ235" i="36"/>
  <c r="BA235" i="36"/>
  <c r="BB235" i="36"/>
  <c r="BC235" i="36"/>
  <c r="BD235" i="36"/>
  <c r="BE235" i="36"/>
  <c r="BF235" i="36"/>
  <c r="BG235" i="36"/>
  <c r="BH235" i="36"/>
  <c r="BI235" i="36"/>
  <c r="BJ235" i="36"/>
  <c r="BK235" i="36"/>
  <c r="BL235" i="36"/>
  <c r="BM235" i="36"/>
  <c r="BN235" i="36"/>
  <c r="BO235" i="36"/>
  <c r="BP235" i="36"/>
  <c r="BQ235" i="36"/>
  <c r="BR235" i="36"/>
  <c r="BS235" i="36"/>
  <c r="BT235" i="36"/>
  <c r="BU235" i="36"/>
  <c r="BV235" i="36"/>
  <c r="BW235" i="36"/>
  <c r="BX235" i="36"/>
  <c r="BY235" i="36"/>
  <c r="BZ235" i="36"/>
  <c r="CA235" i="36"/>
  <c r="CB235" i="36"/>
  <c r="CC235" i="36"/>
  <c r="CD235" i="36"/>
  <c r="CE235" i="36"/>
  <c r="CF235" i="36"/>
  <c r="CG235" i="36"/>
  <c r="CH235" i="36"/>
  <c r="CI235" i="36"/>
  <c r="EB235" i="36"/>
  <c r="Z236" i="36"/>
  <c r="AY236" i="36"/>
  <c r="AZ236" i="36"/>
  <c r="BA236" i="36"/>
  <c r="BB236" i="36"/>
  <c r="BC236" i="36"/>
  <c r="BD236" i="36"/>
  <c r="BE236" i="36"/>
  <c r="BF236" i="36"/>
  <c r="BG236" i="36"/>
  <c r="BH236" i="36"/>
  <c r="BI236" i="36"/>
  <c r="BJ236" i="36"/>
  <c r="BK236" i="36"/>
  <c r="BL236" i="36"/>
  <c r="BM236" i="36"/>
  <c r="BN236" i="36"/>
  <c r="BO236" i="36"/>
  <c r="BP236" i="36"/>
  <c r="BQ236" i="36"/>
  <c r="BR236" i="36"/>
  <c r="BS236" i="36"/>
  <c r="BT236" i="36"/>
  <c r="BU236" i="36"/>
  <c r="BV236" i="36"/>
  <c r="BW236" i="36"/>
  <c r="BX236" i="36"/>
  <c r="BY236" i="36"/>
  <c r="BZ236" i="36"/>
  <c r="CA236" i="36"/>
  <c r="CB236" i="36"/>
  <c r="CC236" i="36"/>
  <c r="CD236" i="36"/>
  <c r="CE236" i="36"/>
  <c r="CF236" i="36"/>
  <c r="CG236" i="36"/>
  <c r="CH236" i="36"/>
  <c r="CI236" i="36"/>
  <c r="EB236" i="36"/>
  <c r="Z237" i="36"/>
  <c r="AY237" i="36"/>
  <c r="AZ237" i="36"/>
  <c r="BA237" i="36"/>
  <c r="BB237" i="36"/>
  <c r="BC237" i="36"/>
  <c r="BD237" i="36"/>
  <c r="BE237" i="36"/>
  <c r="BF237" i="36"/>
  <c r="BG237" i="36"/>
  <c r="BH237" i="36"/>
  <c r="BI237" i="36"/>
  <c r="BJ237" i="36"/>
  <c r="BK237" i="36"/>
  <c r="BL237" i="36"/>
  <c r="BM237" i="36"/>
  <c r="BN237" i="36"/>
  <c r="BO237" i="36"/>
  <c r="BP237" i="36"/>
  <c r="BQ237" i="36"/>
  <c r="BR237" i="36"/>
  <c r="BS237" i="36"/>
  <c r="BT237" i="36"/>
  <c r="BU237" i="36"/>
  <c r="BV237" i="36"/>
  <c r="BW237" i="36"/>
  <c r="BX237" i="36"/>
  <c r="BY237" i="36"/>
  <c r="BZ237" i="36"/>
  <c r="CA237" i="36"/>
  <c r="CB237" i="36"/>
  <c r="CC237" i="36"/>
  <c r="CD237" i="36"/>
  <c r="CE237" i="36"/>
  <c r="CF237" i="36"/>
  <c r="CG237" i="36"/>
  <c r="CH237" i="36"/>
  <c r="CI237" i="36"/>
  <c r="EB237" i="36"/>
  <c r="Z238" i="36"/>
  <c r="AY238" i="36"/>
  <c r="AZ238" i="36"/>
  <c r="BA238" i="36"/>
  <c r="BB238" i="36"/>
  <c r="BC238" i="36"/>
  <c r="BD238" i="36"/>
  <c r="BE238" i="36"/>
  <c r="BF238" i="36"/>
  <c r="BG238" i="36"/>
  <c r="BH238" i="36"/>
  <c r="BI238" i="36"/>
  <c r="BJ238" i="36"/>
  <c r="BK238" i="36"/>
  <c r="BL238" i="36"/>
  <c r="BM238" i="36"/>
  <c r="BN238" i="36"/>
  <c r="BO238" i="36"/>
  <c r="BP238" i="36"/>
  <c r="BQ238" i="36"/>
  <c r="BR238" i="36"/>
  <c r="BS238" i="36"/>
  <c r="BT238" i="36"/>
  <c r="BU238" i="36"/>
  <c r="BV238" i="36"/>
  <c r="BW238" i="36"/>
  <c r="BX238" i="36"/>
  <c r="BY238" i="36"/>
  <c r="BZ238" i="36"/>
  <c r="CA238" i="36"/>
  <c r="CB238" i="36"/>
  <c r="CC238" i="36"/>
  <c r="CD238" i="36"/>
  <c r="CE238" i="36"/>
  <c r="CF238" i="36"/>
  <c r="CG238" i="36"/>
  <c r="CH238" i="36"/>
  <c r="CI238" i="36"/>
  <c r="EB238" i="36"/>
  <c r="Z239" i="36"/>
  <c r="AY239" i="36"/>
  <c r="AZ239" i="36"/>
  <c r="BA239" i="36"/>
  <c r="BB239" i="36"/>
  <c r="BC239" i="36"/>
  <c r="BD239" i="36"/>
  <c r="BE239" i="36"/>
  <c r="BF239" i="36"/>
  <c r="BG239" i="36"/>
  <c r="BH239" i="36"/>
  <c r="BI239" i="36"/>
  <c r="BJ239" i="36"/>
  <c r="BK239" i="36"/>
  <c r="BL239" i="36"/>
  <c r="BM239" i="36"/>
  <c r="BN239" i="36"/>
  <c r="BO239" i="36"/>
  <c r="BP239" i="36"/>
  <c r="BQ239" i="36"/>
  <c r="BR239" i="36"/>
  <c r="BS239" i="36"/>
  <c r="BT239" i="36"/>
  <c r="BU239" i="36"/>
  <c r="BV239" i="36"/>
  <c r="BW239" i="36"/>
  <c r="BX239" i="36"/>
  <c r="BY239" i="36"/>
  <c r="BZ239" i="36"/>
  <c r="CA239" i="36"/>
  <c r="CB239" i="36"/>
  <c r="CC239" i="36"/>
  <c r="CD239" i="36"/>
  <c r="CE239" i="36"/>
  <c r="CF239" i="36"/>
  <c r="CG239" i="36"/>
  <c r="CH239" i="36"/>
  <c r="CI239" i="36"/>
  <c r="EB239" i="36"/>
  <c r="Z240" i="36"/>
  <c r="AY240" i="36"/>
  <c r="AZ240" i="36"/>
  <c r="BA240" i="36"/>
  <c r="BB240" i="36"/>
  <c r="BC240" i="36"/>
  <c r="BD240" i="36"/>
  <c r="BE240" i="36"/>
  <c r="BF240" i="36"/>
  <c r="BG240" i="36"/>
  <c r="BH240" i="36"/>
  <c r="BI240" i="36"/>
  <c r="BJ240" i="36"/>
  <c r="BK240" i="36"/>
  <c r="BL240" i="36"/>
  <c r="BM240" i="36"/>
  <c r="BN240" i="36"/>
  <c r="BO240" i="36"/>
  <c r="BP240" i="36"/>
  <c r="BQ240" i="36"/>
  <c r="BR240" i="36"/>
  <c r="BS240" i="36"/>
  <c r="BT240" i="36"/>
  <c r="BU240" i="36"/>
  <c r="BV240" i="36"/>
  <c r="BW240" i="36"/>
  <c r="BX240" i="36"/>
  <c r="BY240" i="36"/>
  <c r="BZ240" i="36"/>
  <c r="CA240" i="36"/>
  <c r="CB240" i="36"/>
  <c r="CC240" i="36"/>
  <c r="CD240" i="36"/>
  <c r="CE240" i="36"/>
  <c r="CF240" i="36"/>
  <c r="CG240" i="36"/>
  <c r="CH240" i="36"/>
  <c r="CI240" i="36"/>
  <c r="EB240" i="36"/>
  <c r="Z241" i="36"/>
  <c r="AY241" i="36"/>
  <c r="AZ241" i="36"/>
  <c r="BA241" i="36"/>
  <c r="BB241" i="36"/>
  <c r="BC241" i="36"/>
  <c r="BD241" i="36"/>
  <c r="BE241" i="36"/>
  <c r="BF241" i="36"/>
  <c r="BG241" i="36"/>
  <c r="BH241" i="36"/>
  <c r="BI241" i="36"/>
  <c r="BJ241" i="36"/>
  <c r="BK241" i="36"/>
  <c r="BL241" i="36"/>
  <c r="BM241" i="36"/>
  <c r="BN241" i="36"/>
  <c r="BO241" i="36"/>
  <c r="BP241" i="36"/>
  <c r="BQ241" i="36"/>
  <c r="BR241" i="36"/>
  <c r="BS241" i="36"/>
  <c r="BT241" i="36"/>
  <c r="BU241" i="36"/>
  <c r="BV241" i="36"/>
  <c r="BW241" i="36"/>
  <c r="BX241" i="36"/>
  <c r="BY241" i="36"/>
  <c r="BZ241" i="36"/>
  <c r="CA241" i="36"/>
  <c r="CB241" i="36"/>
  <c r="CC241" i="36"/>
  <c r="CD241" i="36"/>
  <c r="CE241" i="36"/>
  <c r="CF241" i="36"/>
  <c r="CG241" i="36"/>
  <c r="CH241" i="36"/>
  <c r="CI241" i="36"/>
  <c r="EB241" i="36"/>
  <c r="Z242" i="36"/>
  <c r="AY242" i="36"/>
  <c r="AZ242" i="36"/>
  <c r="BA242" i="36"/>
  <c r="BB242" i="36"/>
  <c r="BC242" i="36"/>
  <c r="BD242" i="36"/>
  <c r="BE242" i="36"/>
  <c r="BF242" i="36"/>
  <c r="BG242" i="36"/>
  <c r="BH242" i="36"/>
  <c r="BI242" i="36"/>
  <c r="BJ242" i="36"/>
  <c r="BK242" i="36"/>
  <c r="BL242" i="36"/>
  <c r="BM242" i="36"/>
  <c r="BN242" i="36"/>
  <c r="BO242" i="36"/>
  <c r="BP242" i="36"/>
  <c r="BQ242" i="36"/>
  <c r="BR242" i="36"/>
  <c r="BS242" i="36"/>
  <c r="BT242" i="36"/>
  <c r="BU242" i="36"/>
  <c r="BV242" i="36"/>
  <c r="BW242" i="36"/>
  <c r="BX242" i="36"/>
  <c r="BY242" i="36"/>
  <c r="BZ242" i="36"/>
  <c r="CA242" i="36"/>
  <c r="CB242" i="36"/>
  <c r="CC242" i="36"/>
  <c r="CD242" i="36"/>
  <c r="CE242" i="36"/>
  <c r="CF242" i="36"/>
  <c r="CG242" i="36"/>
  <c r="CH242" i="36"/>
  <c r="CI242" i="36"/>
  <c r="EB242" i="36"/>
  <c r="Z243" i="36"/>
  <c r="AY243" i="36"/>
  <c r="AZ243" i="36"/>
  <c r="BA243" i="36"/>
  <c r="BB243" i="36"/>
  <c r="BC243" i="36"/>
  <c r="BD243" i="36"/>
  <c r="BE243" i="36"/>
  <c r="BF243" i="36"/>
  <c r="BG243" i="36"/>
  <c r="BH243" i="36"/>
  <c r="BI243" i="36"/>
  <c r="BJ243" i="36"/>
  <c r="BK243" i="36"/>
  <c r="BL243" i="36"/>
  <c r="BM243" i="36"/>
  <c r="BN243" i="36"/>
  <c r="BO243" i="36"/>
  <c r="BP243" i="36"/>
  <c r="BQ243" i="36"/>
  <c r="BR243" i="36"/>
  <c r="BS243" i="36"/>
  <c r="BT243" i="36"/>
  <c r="BU243" i="36"/>
  <c r="BV243" i="36"/>
  <c r="BW243" i="36"/>
  <c r="BX243" i="36"/>
  <c r="BY243" i="36"/>
  <c r="BZ243" i="36"/>
  <c r="CA243" i="36"/>
  <c r="CB243" i="36"/>
  <c r="CC243" i="36"/>
  <c r="CD243" i="36"/>
  <c r="CE243" i="36"/>
  <c r="CF243" i="36"/>
  <c r="CG243" i="36"/>
  <c r="CH243" i="36"/>
  <c r="CI243" i="36"/>
  <c r="EB243" i="36"/>
  <c r="Z244" i="36"/>
  <c r="AY244" i="36"/>
  <c r="AZ244" i="36"/>
  <c r="BA244" i="36"/>
  <c r="BB244" i="36"/>
  <c r="BC244" i="36"/>
  <c r="BD244" i="36"/>
  <c r="BE244" i="36"/>
  <c r="BF244" i="36"/>
  <c r="BG244" i="36"/>
  <c r="BH244" i="36"/>
  <c r="BI244" i="36"/>
  <c r="BJ244" i="36"/>
  <c r="BK244" i="36"/>
  <c r="BL244" i="36"/>
  <c r="BM244" i="36"/>
  <c r="BN244" i="36"/>
  <c r="BO244" i="36"/>
  <c r="BP244" i="36"/>
  <c r="BQ244" i="36"/>
  <c r="BR244" i="36"/>
  <c r="BS244" i="36"/>
  <c r="BT244" i="36"/>
  <c r="BU244" i="36"/>
  <c r="BV244" i="36"/>
  <c r="BW244" i="36"/>
  <c r="BX244" i="36"/>
  <c r="BY244" i="36"/>
  <c r="BZ244" i="36"/>
  <c r="CA244" i="36"/>
  <c r="CB244" i="36"/>
  <c r="CC244" i="36"/>
  <c r="CD244" i="36"/>
  <c r="CE244" i="36"/>
  <c r="CF244" i="36"/>
  <c r="CG244" i="36"/>
  <c r="CH244" i="36"/>
  <c r="CI244" i="36"/>
  <c r="EB244" i="36"/>
  <c r="Z245" i="36"/>
  <c r="AY245" i="36"/>
  <c r="AZ245" i="36"/>
  <c r="BA245" i="36"/>
  <c r="BB245" i="36"/>
  <c r="BC245" i="36"/>
  <c r="BD245" i="36"/>
  <c r="BE245" i="36"/>
  <c r="BF245" i="36"/>
  <c r="BG245" i="36"/>
  <c r="BH245" i="36"/>
  <c r="BI245" i="36"/>
  <c r="BJ245" i="36"/>
  <c r="BK245" i="36"/>
  <c r="BL245" i="36"/>
  <c r="BM245" i="36"/>
  <c r="BN245" i="36"/>
  <c r="BO245" i="36"/>
  <c r="BP245" i="36"/>
  <c r="BQ245" i="36"/>
  <c r="BR245" i="36"/>
  <c r="BS245" i="36"/>
  <c r="BT245" i="36"/>
  <c r="BU245" i="36"/>
  <c r="BV245" i="36"/>
  <c r="BW245" i="36"/>
  <c r="BX245" i="36"/>
  <c r="BY245" i="36"/>
  <c r="BZ245" i="36"/>
  <c r="CA245" i="36"/>
  <c r="CB245" i="36"/>
  <c r="CC245" i="36"/>
  <c r="CD245" i="36"/>
  <c r="CE245" i="36"/>
  <c r="CF245" i="36"/>
  <c r="CG245" i="36"/>
  <c r="CH245" i="36"/>
  <c r="CI245" i="36"/>
  <c r="EB245" i="36"/>
  <c r="Z246" i="36"/>
  <c r="AY246" i="36"/>
  <c r="AZ246" i="36"/>
  <c r="BA246" i="36"/>
  <c r="BB246" i="36"/>
  <c r="BC246" i="36"/>
  <c r="BD246" i="36"/>
  <c r="BE246" i="36"/>
  <c r="BF246" i="36"/>
  <c r="BG246" i="36"/>
  <c r="BH246" i="36"/>
  <c r="BI246" i="36"/>
  <c r="BJ246" i="36"/>
  <c r="BK246" i="36"/>
  <c r="BL246" i="36"/>
  <c r="BM246" i="36"/>
  <c r="BN246" i="36"/>
  <c r="BO246" i="36"/>
  <c r="BP246" i="36"/>
  <c r="BQ246" i="36"/>
  <c r="BR246" i="36"/>
  <c r="BS246" i="36"/>
  <c r="BT246" i="36"/>
  <c r="BU246" i="36"/>
  <c r="BV246" i="36"/>
  <c r="BW246" i="36"/>
  <c r="BX246" i="36"/>
  <c r="BY246" i="36"/>
  <c r="BZ246" i="36"/>
  <c r="CA246" i="36"/>
  <c r="CB246" i="36"/>
  <c r="CC246" i="36"/>
  <c r="CD246" i="36"/>
  <c r="CE246" i="36"/>
  <c r="CF246" i="36"/>
  <c r="CG246" i="36"/>
  <c r="CH246" i="36"/>
  <c r="CI246" i="36"/>
  <c r="EB246" i="36"/>
  <c r="Z247" i="36"/>
  <c r="AY247" i="36"/>
  <c r="AZ247" i="36"/>
  <c r="BA247" i="36"/>
  <c r="BB247" i="36"/>
  <c r="BC247" i="36"/>
  <c r="BD247" i="36"/>
  <c r="BE247" i="36"/>
  <c r="BF247" i="36"/>
  <c r="BG247" i="36"/>
  <c r="BH247" i="36"/>
  <c r="BI247" i="36"/>
  <c r="BJ247" i="36"/>
  <c r="BK247" i="36"/>
  <c r="BL247" i="36"/>
  <c r="BM247" i="36"/>
  <c r="BN247" i="36"/>
  <c r="BO247" i="36"/>
  <c r="BP247" i="36"/>
  <c r="BQ247" i="36"/>
  <c r="BR247" i="36"/>
  <c r="BS247" i="36"/>
  <c r="BT247" i="36"/>
  <c r="BU247" i="36"/>
  <c r="BV247" i="36"/>
  <c r="BW247" i="36"/>
  <c r="BX247" i="36"/>
  <c r="BY247" i="36"/>
  <c r="BZ247" i="36"/>
  <c r="CA247" i="36"/>
  <c r="CB247" i="36"/>
  <c r="CC247" i="36"/>
  <c r="CD247" i="36"/>
  <c r="CE247" i="36"/>
  <c r="CF247" i="36"/>
  <c r="CG247" i="36"/>
  <c r="CH247" i="36"/>
  <c r="CI247" i="36"/>
  <c r="EB247" i="36"/>
  <c r="Z248" i="36"/>
  <c r="AY248" i="36"/>
  <c r="AZ248" i="36"/>
  <c r="BA248" i="36"/>
  <c r="BB248" i="36"/>
  <c r="BC248" i="36"/>
  <c r="BD248" i="36"/>
  <c r="BE248" i="36"/>
  <c r="BF248" i="36"/>
  <c r="BG248" i="36"/>
  <c r="BH248" i="36"/>
  <c r="BI248" i="36"/>
  <c r="BJ248" i="36"/>
  <c r="BK248" i="36"/>
  <c r="BL248" i="36"/>
  <c r="BM248" i="36"/>
  <c r="BN248" i="36"/>
  <c r="BO248" i="36"/>
  <c r="BP248" i="36"/>
  <c r="BQ248" i="36"/>
  <c r="BR248" i="36"/>
  <c r="BS248" i="36"/>
  <c r="BT248" i="36"/>
  <c r="BU248" i="36"/>
  <c r="BV248" i="36"/>
  <c r="BW248" i="36"/>
  <c r="BX248" i="36"/>
  <c r="BY248" i="36"/>
  <c r="BZ248" i="36"/>
  <c r="CA248" i="36"/>
  <c r="CB248" i="36"/>
  <c r="CC248" i="36"/>
  <c r="CD248" i="36"/>
  <c r="CE248" i="36"/>
  <c r="CF248" i="36"/>
  <c r="CG248" i="36"/>
  <c r="CH248" i="36"/>
  <c r="CI248" i="36"/>
  <c r="EB248" i="36"/>
  <c r="Z249" i="36"/>
  <c r="AY249" i="36"/>
  <c r="AZ249" i="36"/>
  <c r="BA249" i="36"/>
  <c r="BB249" i="36"/>
  <c r="BC249" i="36"/>
  <c r="BD249" i="36"/>
  <c r="BE249" i="36"/>
  <c r="BF249" i="36"/>
  <c r="BG249" i="36"/>
  <c r="BH249" i="36"/>
  <c r="BI249" i="36"/>
  <c r="BJ249" i="36"/>
  <c r="BK249" i="36"/>
  <c r="BL249" i="36"/>
  <c r="BM249" i="36"/>
  <c r="BN249" i="36"/>
  <c r="BO249" i="36"/>
  <c r="BP249" i="36"/>
  <c r="BQ249" i="36"/>
  <c r="BR249" i="36"/>
  <c r="BS249" i="36"/>
  <c r="BT249" i="36"/>
  <c r="BU249" i="36"/>
  <c r="BV249" i="36"/>
  <c r="BW249" i="36"/>
  <c r="BX249" i="36"/>
  <c r="BY249" i="36"/>
  <c r="BZ249" i="36"/>
  <c r="CA249" i="36"/>
  <c r="CB249" i="36"/>
  <c r="CC249" i="36"/>
  <c r="CD249" i="36"/>
  <c r="CE249" i="36"/>
  <c r="CF249" i="36"/>
  <c r="CG249" i="36"/>
  <c r="CH249" i="36"/>
  <c r="CI249" i="36"/>
  <c r="EB249" i="36"/>
  <c r="Z250" i="36"/>
  <c r="AY250" i="36"/>
  <c r="AZ250" i="36"/>
  <c r="BA250" i="36"/>
  <c r="BB250" i="36"/>
  <c r="BC250" i="36"/>
  <c r="BD250" i="36"/>
  <c r="BE250" i="36"/>
  <c r="BF250" i="36"/>
  <c r="BG250" i="36"/>
  <c r="BH250" i="36"/>
  <c r="BI250" i="36"/>
  <c r="BJ250" i="36"/>
  <c r="BK250" i="36"/>
  <c r="BL250" i="36"/>
  <c r="BM250" i="36"/>
  <c r="BN250" i="36"/>
  <c r="BO250" i="36"/>
  <c r="BP250" i="36"/>
  <c r="BQ250" i="36"/>
  <c r="BR250" i="36"/>
  <c r="BS250" i="36"/>
  <c r="BT250" i="36"/>
  <c r="BU250" i="36"/>
  <c r="BV250" i="36"/>
  <c r="BW250" i="36"/>
  <c r="BX250" i="36"/>
  <c r="BY250" i="36"/>
  <c r="BZ250" i="36"/>
  <c r="CA250" i="36"/>
  <c r="CB250" i="36"/>
  <c r="CC250" i="36"/>
  <c r="CD250" i="36"/>
  <c r="CE250" i="36"/>
  <c r="CF250" i="36"/>
  <c r="CG250" i="36"/>
  <c r="CH250" i="36"/>
  <c r="CI250" i="36"/>
  <c r="EB250" i="36"/>
  <c r="Z251" i="36"/>
  <c r="AY251" i="36"/>
  <c r="AZ251" i="36"/>
  <c r="BA251" i="36"/>
  <c r="BB251" i="36"/>
  <c r="BC251" i="36"/>
  <c r="BD251" i="36"/>
  <c r="BE251" i="36"/>
  <c r="BF251" i="36"/>
  <c r="BG251" i="36"/>
  <c r="BH251" i="36"/>
  <c r="BI251" i="36"/>
  <c r="BJ251" i="36"/>
  <c r="BK251" i="36"/>
  <c r="BL251" i="36"/>
  <c r="BM251" i="36"/>
  <c r="BN251" i="36"/>
  <c r="BO251" i="36"/>
  <c r="BP251" i="36"/>
  <c r="BQ251" i="36"/>
  <c r="BR251" i="36"/>
  <c r="BS251" i="36"/>
  <c r="BT251" i="36"/>
  <c r="BU251" i="36"/>
  <c r="BV251" i="36"/>
  <c r="BW251" i="36"/>
  <c r="BX251" i="36"/>
  <c r="BY251" i="36"/>
  <c r="BZ251" i="36"/>
  <c r="CA251" i="36"/>
  <c r="CB251" i="36"/>
  <c r="CC251" i="36"/>
  <c r="CD251" i="36"/>
  <c r="CE251" i="36"/>
  <c r="CF251" i="36"/>
  <c r="CG251" i="36"/>
  <c r="CH251" i="36"/>
  <c r="CI251" i="36"/>
  <c r="EB251" i="36"/>
  <c r="Z252" i="36"/>
  <c r="AY252" i="36"/>
  <c r="AZ252" i="36"/>
  <c r="BA252" i="36"/>
  <c r="BB252" i="36"/>
  <c r="BC252" i="36"/>
  <c r="BD252" i="36"/>
  <c r="BE252" i="36"/>
  <c r="BF252" i="36"/>
  <c r="BG252" i="36"/>
  <c r="BH252" i="36"/>
  <c r="BI252" i="36"/>
  <c r="BJ252" i="36"/>
  <c r="BK252" i="36"/>
  <c r="BL252" i="36"/>
  <c r="BM252" i="36"/>
  <c r="BN252" i="36"/>
  <c r="BO252" i="36"/>
  <c r="BP252" i="36"/>
  <c r="BQ252" i="36"/>
  <c r="BR252" i="36"/>
  <c r="BS252" i="36"/>
  <c r="BT252" i="36"/>
  <c r="BU252" i="36"/>
  <c r="BV252" i="36"/>
  <c r="BW252" i="36"/>
  <c r="BX252" i="36"/>
  <c r="BY252" i="36"/>
  <c r="BZ252" i="36"/>
  <c r="CA252" i="36"/>
  <c r="CB252" i="36"/>
  <c r="CC252" i="36"/>
  <c r="CD252" i="36"/>
  <c r="CE252" i="36"/>
  <c r="CF252" i="36"/>
  <c r="CG252" i="36"/>
  <c r="CH252" i="36"/>
  <c r="CI252" i="36"/>
  <c r="EB252" i="36"/>
  <c r="Z253" i="36"/>
  <c r="AY253" i="36"/>
  <c r="AZ253" i="36"/>
  <c r="BA253" i="36"/>
  <c r="BB253" i="36"/>
  <c r="BC253" i="36"/>
  <c r="BD253" i="36"/>
  <c r="BE253" i="36"/>
  <c r="BF253" i="36"/>
  <c r="BG253" i="36"/>
  <c r="BH253" i="36"/>
  <c r="BI253" i="36"/>
  <c r="BJ253" i="36"/>
  <c r="BK253" i="36"/>
  <c r="BL253" i="36"/>
  <c r="BM253" i="36"/>
  <c r="BN253" i="36"/>
  <c r="BO253" i="36"/>
  <c r="BP253" i="36"/>
  <c r="BQ253" i="36"/>
  <c r="BR253" i="36"/>
  <c r="BS253" i="36"/>
  <c r="BT253" i="36"/>
  <c r="BU253" i="36"/>
  <c r="BV253" i="36"/>
  <c r="BW253" i="36"/>
  <c r="BX253" i="36"/>
  <c r="BY253" i="36"/>
  <c r="BZ253" i="36"/>
  <c r="CA253" i="36"/>
  <c r="CB253" i="36"/>
  <c r="CC253" i="36"/>
  <c r="CD253" i="36"/>
  <c r="CE253" i="36"/>
  <c r="CF253" i="36"/>
  <c r="CG253" i="36"/>
  <c r="CH253" i="36"/>
  <c r="CI253" i="36"/>
  <c r="EB253" i="36"/>
  <c r="Z254" i="36"/>
  <c r="AY254" i="36"/>
  <c r="AZ254" i="36"/>
  <c r="BA254" i="36"/>
  <c r="BB254" i="36"/>
  <c r="BC254" i="36"/>
  <c r="BD254" i="36"/>
  <c r="BE254" i="36"/>
  <c r="BF254" i="36"/>
  <c r="BG254" i="36"/>
  <c r="BH254" i="36"/>
  <c r="BI254" i="36"/>
  <c r="BJ254" i="36"/>
  <c r="BK254" i="36"/>
  <c r="BL254" i="36"/>
  <c r="BM254" i="36"/>
  <c r="BN254" i="36"/>
  <c r="BO254" i="36"/>
  <c r="BP254" i="36"/>
  <c r="BQ254" i="36"/>
  <c r="BR254" i="36"/>
  <c r="BS254" i="36"/>
  <c r="BT254" i="36"/>
  <c r="BU254" i="36"/>
  <c r="BV254" i="36"/>
  <c r="BW254" i="36"/>
  <c r="BX254" i="36"/>
  <c r="BY254" i="36"/>
  <c r="BZ254" i="36"/>
  <c r="CA254" i="36"/>
  <c r="CB254" i="36"/>
  <c r="CC254" i="36"/>
  <c r="CD254" i="36"/>
  <c r="CE254" i="36"/>
  <c r="CF254" i="36"/>
  <c r="CG254" i="36"/>
  <c r="CH254" i="36"/>
  <c r="CI254" i="36"/>
  <c r="EB254" i="36"/>
  <c r="Z255" i="36"/>
  <c r="AY255" i="36"/>
  <c r="AZ255" i="36"/>
  <c r="BA255" i="36"/>
  <c r="BB255" i="36"/>
  <c r="BC255" i="36"/>
  <c r="BD255" i="36"/>
  <c r="BE255" i="36"/>
  <c r="BF255" i="36"/>
  <c r="BG255" i="36"/>
  <c r="BH255" i="36"/>
  <c r="BI255" i="36"/>
  <c r="BJ255" i="36"/>
  <c r="BK255" i="36"/>
  <c r="BL255" i="36"/>
  <c r="BM255" i="36"/>
  <c r="BN255" i="36"/>
  <c r="BO255" i="36"/>
  <c r="BP255" i="36"/>
  <c r="BQ255" i="36"/>
  <c r="BR255" i="36"/>
  <c r="BS255" i="36"/>
  <c r="BT255" i="36"/>
  <c r="BU255" i="36"/>
  <c r="BV255" i="36"/>
  <c r="BW255" i="36"/>
  <c r="BX255" i="36"/>
  <c r="BY255" i="36"/>
  <c r="BZ255" i="36"/>
  <c r="CA255" i="36"/>
  <c r="CB255" i="36"/>
  <c r="CC255" i="36"/>
  <c r="CD255" i="36"/>
  <c r="CE255" i="36"/>
  <c r="CF255" i="36"/>
  <c r="CG255" i="36"/>
  <c r="CH255" i="36"/>
  <c r="CI255" i="36"/>
  <c r="EB255" i="36"/>
  <c r="Z256" i="36"/>
  <c r="AY256" i="36"/>
  <c r="AZ256" i="36"/>
  <c r="BA256" i="36"/>
  <c r="BB256" i="36"/>
  <c r="BC256" i="36"/>
  <c r="BD256" i="36"/>
  <c r="BE256" i="36"/>
  <c r="BF256" i="36"/>
  <c r="BG256" i="36"/>
  <c r="BH256" i="36"/>
  <c r="BI256" i="36"/>
  <c r="BJ256" i="36"/>
  <c r="BK256" i="36"/>
  <c r="BL256" i="36"/>
  <c r="BM256" i="36"/>
  <c r="BN256" i="36"/>
  <c r="BO256" i="36"/>
  <c r="BP256" i="36"/>
  <c r="BQ256" i="36"/>
  <c r="BR256" i="36"/>
  <c r="BS256" i="36"/>
  <c r="BT256" i="36"/>
  <c r="BU256" i="36"/>
  <c r="BV256" i="36"/>
  <c r="BW256" i="36"/>
  <c r="BX256" i="36"/>
  <c r="BY256" i="36"/>
  <c r="BZ256" i="36"/>
  <c r="CA256" i="36"/>
  <c r="CB256" i="36"/>
  <c r="CC256" i="36"/>
  <c r="CD256" i="36"/>
  <c r="CE256" i="36"/>
  <c r="CF256" i="36"/>
  <c r="CG256" i="36"/>
  <c r="CH256" i="36"/>
  <c r="CI256" i="36"/>
  <c r="EB256" i="36"/>
  <c r="Z257" i="36"/>
  <c r="AY257" i="36"/>
  <c r="AZ257" i="36"/>
  <c r="BA257" i="36"/>
  <c r="BB257" i="36"/>
  <c r="BC257" i="36"/>
  <c r="BD257" i="36"/>
  <c r="BE257" i="36"/>
  <c r="BF257" i="36"/>
  <c r="BG257" i="36"/>
  <c r="BH257" i="36"/>
  <c r="BI257" i="36"/>
  <c r="BJ257" i="36"/>
  <c r="BK257" i="36"/>
  <c r="BL257" i="36"/>
  <c r="BM257" i="36"/>
  <c r="BN257" i="36"/>
  <c r="BO257" i="36"/>
  <c r="BP257" i="36"/>
  <c r="BQ257" i="36"/>
  <c r="BR257" i="36"/>
  <c r="BS257" i="36"/>
  <c r="BT257" i="36"/>
  <c r="BU257" i="36"/>
  <c r="BV257" i="36"/>
  <c r="BW257" i="36"/>
  <c r="BX257" i="36"/>
  <c r="BY257" i="36"/>
  <c r="BZ257" i="36"/>
  <c r="CA257" i="36"/>
  <c r="CB257" i="36"/>
  <c r="CC257" i="36"/>
  <c r="CD257" i="36"/>
  <c r="CE257" i="36"/>
  <c r="CF257" i="36"/>
  <c r="CG257" i="36"/>
  <c r="CH257" i="36"/>
  <c r="CI257" i="36"/>
  <c r="EB257" i="36"/>
  <c r="Z258" i="36"/>
  <c r="AY258" i="36"/>
  <c r="AZ258" i="36"/>
  <c r="BA258" i="36"/>
  <c r="BB258" i="36"/>
  <c r="BC258" i="36"/>
  <c r="BD258" i="36"/>
  <c r="BE258" i="36"/>
  <c r="BF258" i="36"/>
  <c r="BG258" i="36"/>
  <c r="BH258" i="36"/>
  <c r="BI258" i="36"/>
  <c r="BJ258" i="36"/>
  <c r="BK258" i="36"/>
  <c r="BL258" i="36"/>
  <c r="BM258" i="36"/>
  <c r="BN258" i="36"/>
  <c r="BO258" i="36"/>
  <c r="BP258" i="36"/>
  <c r="BQ258" i="36"/>
  <c r="BR258" i="36"/>
  <c r="BS258" i="36"/>
  <c r="BT258" i="36"/>
  <c r="BU258" i="36"/>
  <c r="BV258" i="36"/>
  <c r="BW258" i="36"/>
  <c r="BX258" i="36"/>
  <c r="BY258" i="36"/>
  <c r="BZ258" i="36"/>
  <c r="CA258" i="36"/>
  <c r="CB258" i="36"/>
  <c r="CC258" i="36"/>
  <c r="CD258" i="36"/>
  <c r="CE258" i="36"/>
  <c r="CF258" i="36"/>
  <c r="CG258" i="36"/>
  <c r="CH258" i="36"/>
  <c r="CI258" i="36"/>
  <c r="EB258" i="36"/>
  <c r="BN259" i="36"/>
  <c r="BO259" i="36"/>
  <c r="BP259" i="36"/>
  <c r="BQ259" i="36"/>
  <c r="BR259" i="36"/>
  <c r="BS259" i="36"/>
  <c r="BT259" i="36"/>
  <c r="BU259" i="36"/>
  <c r="BV259" i="36"/>
  <c r="BW259" i="36"/>
  <c r="BX259" i="36"/>
  <c r="BY259" i="36"/>
  <c r="BZ259" i="36"/>
  <c r="CA259" i="36"/>
  <c r="CB259" i="36"/>
  <c r="CC259" i="36"/>
  <c r="CD259" i="36"/>
  <c r="CE259" i="36"/>
  <c r="CF259" i="36"/>
  <c r="CG259" i="36"/>
  <c r="CH259" i="36"/>
  <c r="CI259" i="36"/>
  <c r="EB259" i="36"/>
  <c r="Z260" i="36"/>
  <c r="AY260" i="36"/>
  <c r="AZ260" i="36"/>
  <c r="BA260" i="36"/>
  <c r="BB260" i="36"/>
  <c r="BC260" i="36"/>
  <c r="BD260" i="36"/>
  <c r="BE260" i="36"/>
  <c r="BF260" i="36"/>
  <c r="BG260" i="36"/>
  <c r="BH260" i="36"/>
  <c r="BI260" i="36"/>
  <c r="BJ260" i="36"/>
  <c r="BK260" i="36"/>
  <c r="BL260" i="36"/>
  <c r="BM260" i="36"/>
  <c r="BN260" i="36"/>
  <c r="BO260" i="36"/>
  <c r="BP260" i="36"/>
  <c r="BQ260" i="36"/>
  <c r="BR260" i="36"/>
  <c r="BS260" i="36"/>
  <c r="BT260" i="36"/>
  <c r="BU260" i="36"/>
  <c r="BV260" i="36"/>
  <c r="BW260" i="36"/>
  <c r="BX260" i="36"/>
  <c r="BY260" i="36"/>
  <c r="BZ260" i="36"/>
  <c r="CA260" i="36"/>
  <c r="CB260" i="36"/>
  <c r="CC260" i="36"/>
  <c r="CD260" i="36"/>
  <c r="CE260" i="36"/>
  <c r="CF260" i="36"/>
  <c r="CG260" i="36"/>
  <c r="CH260" i="36"/>
  <c r="CI260" i="36"/>
  <c r="EB260" i="36"/>
  <c r="BN261" i="36"/>
  <c r="BO261" i="36"/>
  <c r="BP261" i="36"/>
  <c r="BQ261" i="36"/>
  <c r="BR261" i="36"/>
  <c r="BS261" i="36"/>
  <c r="BT261" i="36"/>
  <c r="BU261" i="36"/>
  <c r="BV261" i="36"/>
  <c r="BW261" i="36"/>
  <c r="BX261" i="36"/>
  <c r="BY261" i="36"/>
  <c r="BZ261" i="36"/>
  <c r="CA261" i="36"/>
  <c r="CB261" i="36"/>
  <c r="CC261" i="36"/>
  <c r="CD261" i="36"/>
  <c r="CE261" i="36"/>
  <c r="CF261" i="36"/>
  <c r="CG261" i="36"/>
  <c r="CH261" i="36"/>
  <c r="CI261" i="36"/>
  <c r="EB261" i="36"/>
  <c r="Z262" i="36"/>
  <c r="AY262" i="36"/>
  <c r="AZ262" i="36"/>
  <c r="BA262" i="36"/>
  <c r="BB262" i="36"/>
  <c r="BC262" i="36"/>
  <c r="BD262" i="36"/>
  <c r="BE262" i="36"/>
  <c r="BF262" i="36"/>
  <c r="BG262" i="36"/>
  <c r="BH262" i="36"/>
  <c r="BI262" i="36"/>
  <c r="BJ262" i="36"/>
  <c r="BK262" i="36"/>
  <c r="BL262" i="36"/>
  <c r="BM262" i="36"/>
  <c r="BN262" i="36"/>
  <c r="BO262" i="36"/>
  <c r="BP262" i="36"/>
  <c r="BQ262" i="36"/>
  <c r="BR262" i="36"/>
  <c r="BS262" i="36"/>
  <c r="BT262" i="36"/>
  <c r="BU262" i="36"/>
  <c r="BV262" i="36"/>
  <c r="BW262" i="36"/>
  <c r="BX262" i="36"/>
  <c r="BY262" i="36"/>
  <c r="BZ262" i="36"/>
  <c r="CA262" i="36"/>
  <c r="CB262" i="36"/>
  <c r="CC262" i="36"/>
  <c r="CD262" i="36"/>
  <c r="CE262" i="36"/>
  <c r="CF262" i="36"/>
  <c r="CG262" i="36"/>
  <c r="CH262" i="36"/>
  <c r="CI262" i="36"/>
  <c r="EB262" i="36"/>
  <c r="BN263" i="36"/>
  <c r="BO263" i="36"/>
  <c r="BP263" i="36"/>
  <c r="BQ263" i="36"/>
  <c r="BR263" i="36"/>
  <c r="BS263" i="36"/>
  <c r="BT263" i="36"/>
  <c r="BU263" i="36"/>
  <c r="BV263" i="36"/>
  <c r="BW263" i="36"/>
  <c r="BX263" i="36"/>
  <c r="BY263" i="36"/>
  <c r="BZ263" i="36"/>
  <c r="CA263" i="36"/>
  <c r="CB263" i="36"/>
  <c r="CC263" i="36"/>
  <c r="CD263" i="36"/>
  <c r="CE263" i="36"/>
  <c r="CF263" i="36"/>
  <c r="CG263" i="36"/>
  <c r="CH263" i="36"/>
  <c r="CI263" i="36"/>
  <c r="EB263" i="36"/>
  <c r="Z264" i="36"/>
  <c r="AY264" i="36"/>
  <c r="AZ264" i="36"/>
  <c r="BA264" i="36"/>
  <c r="BB264" i="36"/>
  <c r="BC264" i="36"/>
  <c r="BD264" i="36"/>
  <c r="BE264" i="36"/>
  <c r="BF264" i="36"/>
  <c r="BG264" i="36"/>
  <c r="BH264" i="36"/>
  <c r="BI264" i="36"/>
  <c r="BJ264" i="36"/>
  <c r="BK264" i="36"/>
  <c r="BL264" i="36"/>
  <c r="BM264" i="36"/>
  <c r="BN264" i="36"/>
  <c r="BO264" i="36"/>
  <c r="BP264" i="36"/>
  <c r="BQ264" i="36"/>
  <c r="BR264" i="36"/>
  <c r="BS264" i="36"/>
  <c r="BT264" i="36"/>
  <c r="BU264" i="36"/>
  <c r="BV264" i="36"/>
  <c r="BW264" i="36"/>
  <c r="BX264" i="36"/>
  <c r="BY264" i="36"/>
  <c r="BZ264" i="36"/>
  <c r="CA264" i="36"/>
  <c r="CB264" i="36"/>
  <c r="CC264" i="36"/>
  <c r="CD264" i="36"/>
  <c r="CE264" i="36"/>
  <c r="CF264" i="36"/>
  <c r="CG264" i="36"/>
  <c r="CH264" i="36"/>
  <c r="CI264" i="36"/>
  <c r="EB264" i="36"/>
  <c r="BN265" i="36"/>
  <c r="BO265" i="36"/>
  <c r="BP265" i="36"/>
  <c r="BQ265" i="36"/>
  <c r="BR265" i="36"/>
  <c r="BS265" i="36"/>
  <c r="BT265" i="36"/>
  <c r="BU265" i="36"/>
  <c r="BV265" i="36"/>
  <c r="BW265" i="36"/>
  <c r="BX265" i="36"/>
  <c r="BY265" i="36"/>
  <c r="BZ265" i="36"/>
  <c r="CA265" i="36"/>
  <c r="CB265" i="36"/>
  <c r="CC265" i="36"/>
  <c r="CD265" i="36"/>
  <c r="CE265" i="36"/>
  <c r="CF265" i="36"/>
  <c r="CG265" i="36"/>
  <c r="CH265" i="36"/>
  <c r="CI265" i="36"/>
  <c r="EB265" i="36"/>
  <c r="Z266" i="36"/>
  <c r="AY266" i="36"/>
  <c r="AZ266" i="36"/>
  <c r="BA266" i="36"/>
  <c r="BB266" i="36"/>
  <c r="BC266" i="36"/>
  <c r="BD266" i="36"/>
  <c r="BE266" i="36"/>
  <c r="BF266" i="36"/>
  <c r="BG266" i="36"/>
  <c r="BH266" i="36"/>
  <c r="BI266" i="36"/>
  <c r="BJ266" i="36"/>
  <c r="BK266" i="36"/>
  <c r="BL266" i="36"/>
  <c r="BM266" i="36"/>
  <c r="BN266" i="36"/>
  <c r="BO266" i="36"/>
  <c r="BP266" i="36"/>
  <c r="BQ266" i="36"/>
  <c r="BR266" i="36"/>
  <c r="BS266" i="36"/>
  <c r="BT266" i="36"/>
  <c r="BU266" i="36"/>
  <c r="BV266" i="36"/>
  <c r="BW266" i="36"/>
  <c r="BX266" i="36"/>
  <c r="BY266" i="36"/>
  <c r="BZ266" i="36"/>
  <c r="CA266" i="36"/>
  <c r="CB266" i="36"/>
  <c r="CC266" i="36"/>
  <c r="CD266" i="36"/>
  <c r="CE266" i="36"/>
  <c r="CF266" i="36"/>
  <c r="CG266" i="36"/>
  <c r="CH266" i="36"/>
  <c r="CI266" i="36"/>
  <c r="EB266" i="36"/>
  <c r="BN267" i="36"/>
  <c r="BO267" i="36"/>
  <c r="BP267" i="36"/>
  <c r="BQ267" i="36"/>
  <c r="BR267" i="36"/>
  <c r="BS267" i="36"/>
  <c r="BT267" i="36"/>
  <c r="BU267" i="36"/>
  <c r="BV267" i="36"/>
  <c r="BW267" i="36"/>
  <c r="BX267" i="36"/>
  <c r="BY267" i="36"/>
  <c r="BZ267" i="36"/>
  <c r="CA267" i="36"/>
  <c r="CB267" i="36"/>
  <c r="CC267" i="36"/>
  <c r="CD267" i="36"/>
  <c r="CE267" i="36"/>
  <c r="CF267" i="36"/>
  <c r="CG267" i="36"/>
  <c r="CH267" i="36"/>
  <c r="CI267" i="36"/>
  <c r="EB267" i="36"/>
  <c r="AY268" i="36"/>
  <c r="AZ268" i="36"/>
  <c r="BA268" i="36"/>
  <c r="BB268" i="36"/>
  <c r="BC268" i="36"/>
  <c r="BD268" i="36"/>
  <c r="BE268" i="36"/>
  <c r="BF268" i="36"/>
  <c r="BG268" i="36"/>
  <c r="BH268" i="36"/>
  <c r="BI268" i="36"/>
  <c r="BJ268" i="36"/>
  <c r="BK268" i="36"/>
  <c r="BL268" i="36"/>
  <c r="BM268" i="36"/>
  <c r="BN268" i="36"/>
  <c r="BO268" i="36"/>
  <c r="BP268" i="36"/>
  <c r="BQ268" i="36"/>
  <c r="BR268" i="36"/>
  <c r="BS268" i="36"/>
  <c r="BT268" i="36"/>
  <c r="BU268" i="36"/>
  <c r="BV268" i="36"/>
  <c r="BW268" i="36"/>
  <c r="BX268" i="36"/>
  <c r="BY268" i="36"/>
  <c r="BZ268" i="36"/>
  <c r="CA268" i="36"/>
  <c r="CB268" i="36"/>
  <c r="CC268" i="36"/>
  <c r="CD268" i="36"/>
  <c r="CE268" i="36"/>
  <c r="CF268" i="36"/>
  <c r="CG268" i="36"/>
  <c r="CH268" i="36"/>
  <c r="CI268" i="36"/>
  <c r="EB268" i="36"/>
  <c r="BN269" i="36"/>
  <c r="BO269" i="36"/>
  <c r="BP269" i="36"/>
  <c r="BQ269" i="36"/>
  <c r="BR269" i="36"/>
  <c r="BS269" i="36"/>
  <c r="BT269" i="36"/>
  <c r="BU269" i="36"/>
  <c r="BV269" i="36"/>
  <c r="BW269" i="36"/>
  <c r="BX269" i="36"/>
  <c r="BY269" i="36"/>
  <c r="BZ269" i="36"/>
  <c r="CA269" i="36"/>
  <c r="CB269" i="36"/>
  <c r="CC269" i="36"/>
  <c r="CD269" i="36"/>
  <c r="CE269" i="36"/>
  <c r="CF269" i="36"/>
  <c r="CG269" i="36"/>
  <c r="CH269" i="36"/>
  <c r="CI269" i="36"/>
  <c r="EB269" i="36"/>
  <c r="AY270" i="36"/>
  <c r="AZ270" i="36"/>
  <c r="BA270" i="36"/>
  <c r="BB270" i="36"/>
  <c r="BC270" i="36"/>
  <c r="BD270" i="36"/>
  <c r="BE270" i="36"/>
  <c r="BF270" i="36"/>
  <c r="BG270" i="36"/>
  <c r="BH270" i="36"/>
  <c r="BI270" i="36"/>
  <c r="BJ270" i="36"/>
  <c r="BK270" i="36"/>
  <c r="BL270" i="36"/>
  <c r="BM270" i="36"/>
  <c r="BN270" i="36"/>
  <c r="BO270" i="36"/>
  <c r="BP270" i="36"/>
  <c r="BQ270" i="36"/>
  <c r="BR270" i="36"/>
  <c r="BS270" i="36"/>
  <c r="BT270" i="36"/>
  <c r="BU270" i="36"/>
  <c r="BV270" i="36"/>
  <c r="BW270" i="36"/>
  <c r="BX270" i="36"/>
  <c r="BY270" i="36"/>
  <c r="BZ270" i="36"/>
  <c r="CA270" i="36"/>
  <c r="CB270" i="36"/>
  <c r="CC270" i="36"/>
  <c r="CD270" i="36"/>
  <c r="CE270" i="36"/>
  <c r="CF270" i="36"/>
  <c r="CG270" i="36"/>
  <c r="CH270" i="36"/>
  <c r="CI270" i="36"/>
  <c r="EB270" i="36"/>
  <c r="BN271" i="36"/>
  <c r="BO271" i="36"/>
  <c r="BP271" i="36"/>
  <c r="BQ271" i="36"/>
  <c r="BR271" i="36"/>
  <c r="BS271" i="36"/>
  <c r="BT271" i="36"/>
  <c r="BU271" i="36"/>
  <c r="BV271" i="36"/>
  <c r="BW271" i="36"/>
  <c r="BX271" i="36"/>
  <c r="BY271" i="36"/>
  <c r="BZ271" i="36"/>
  <c r="CA271" i="36"/>
  <c r="CB271" i="36"/>
  <c r="CC271" i="36"/>
  <c r="CD271" i="36"/>
  <c r="CE271" i="36"/>
  <c r="CF271" i="36"/>
  <c r="CG271" i="36"/>
  <c r="CH271" i="36"/>
  <c r="CI271" i="36"/>
  <c r="EB271" i="36"/>
  <c r="AY272" i="36"/>
  <c r="AZ272" i="36"/>
  <c r="BA272" i="36"/>
  <c r="BB272" i="36"/>
  <c r="BC272" i="36"/>
  <c r="BD272" i="36"/>
  <c r="BE272" i="36"/>
  <c r="BF272" i="36"/>
  <c r="BG272" i="36"/>
  <c r="BH272" i="36"/>
  <c r="BI272" i="36"/>
  <c r="BJ272" i="36"/>
  <c r="BK272" i="36"/>
  <c r="BL272" i="36"/>
  <c r="BM272" i="36"/>
  <c r="BN272" i="36"/>
  <c r="BO272" i="36"/>
  <c r="BP272" i="36"/>
  <c r="BQ272" i="36"/>
  <c r="BR272" i="36"/>
  <c r="BS272" i="36"/>
  <c r="BT272" i="36"/>
  <c r="BU272" i="36"/>
  <c r="BV272" i="36"/>
  <c r="BW272" i="36"/>
  <c r="BX272" i="36"/>
  <c r="BY272" i="36"/>
  <c r="BZ272" i="36"/>
  <c r="CA272" i="36"/>
  <c r="CB272" i="36"/>
  <c r="CC272" i="36"/>
  <c r="CD272" i="36"/>
  <c r="CE272" i="36"/>
  <c r="CF272" i="36"/>
  <c r="CG272" i="36"/>
  <c r="CH272" i="36"/>
  <c r="CI272" i="36"/>
  <c r="EB272" i="36"/>
  <c r="BN273" i="36"/>
  <c r="BO273" i="36"/>
  <c r="BP273" i="36"/>
  <c r="BQ273" i="36"/>
  <c r="BR273" i="36"/>
  <c r="BS273" i="36"/>
  <c r="BT273" i="36"/>
  <c r="BU273" i="36"/>
  <c r="BV273" i="36"/>
  <c r="BW273" i="36"/>
  <c r="BX273" i="36"/>
  <c r="BY273" i="36"/>
  <c r="BZ273" i="36"/>
  <c r="CA273" i="36"/>
  <c r="CB273" i="36"/>
  <c r="CC273" i="36"/>
  <c r="CD273" i="36"/>
  <c r="CE273" i="36"/>
  <c r="CF273" i="36"/>
  <c r="CG273" i="36"/>
  <c r="CH273" i="36"/>
  <c r="CI273" i="36"/>
  <c r="EB273" i="36"/>
  <c r="BN274" i="36"/>
  <c r="BO274" i="36"/>
  <c r="BP274" i="36"/>
  <c r="BQ274" i="36"/>
  <c r="BR274" i="36"/>
  <c r="BS274" i="36"/>
  <c r="BT274" i="36"/>
  <c r="BU274" i="36"/>
  <c r="BV274" i="36"/>
  <c r="BW274" i="36"/>
  <c r="BX274" i="36"/>
  <c r="BY274" i="36"/>
  <c r="BZ274" i="36"/>
  <c r="CA274" i="36"/>
  <c r="CB274" i="36"/>
  <c r="CC274" i="36"/>
  <c r="CD274" i="36"/>
  <c r="CE274" i="36"/>
  <c r="CF274" i="36"/>
  <c r="CG274" i="36"/>
  <c r="CH274" i="36"/>
  <c r="CI274" i="36"/>
  <c r="EB274" i="36"/>
  <c r="BN275" i="36"/>
  <c r="BO275" i="36"/>
  <c r="BP275" i="36"/>
  <c r="BQ275" i="36"/>
  <c r="BR275" i="36"/>
  <c r="BS275" i="36"/>
  <c r="BT275" i="36"/>
  <c r="BU275" i="36"/>
  <c r="BV275" i="36"/>
  <c r="BW275" i="36"/>
  <c r="BX275" i="36"/>
  <c r="BY275" i="36"/>
  <c r="BZ275" i="36"/>
  <c r="CA275" i="36"/>
  <c r="CB275" i="36"/>
  <c r="CC275" i="36"/>
  <c r="CD275" i="36"/>
  <c r="CE275" i="36"/>
  <c r="CF275" i="36"/>
  <c r="CG275" i="36"/>
  <c r="CH275" i="36"/>
  <c r="CI275" i="36"/>
  <c r="EB275" i="36"/>
  <c r="BN276" i="36"/>
  <c r="BO276" i="36"/>
  <c r="BP276" i="36"/>
  <c r="BQ276" i="36"/>
  <c r="BR276" i="36"/>
  <c r="BS276" i="36"/>
  <c r="BT276" i="36"/>
  <c r="BU276" i="36"/>
  <c r="BV276" i="36"/>
  <c r="BW276" i="36"/>
  <c r="BX276" i="36"/>
  <c r="BY276" i="36"/>
  <c r="BZ276" i="36"/>
  <c r="CA276" i="36"/>
  <c r="CB276" i="36"/>
  <c r="CC276" i="36"/>
  <c r="CD276" i="36"/>
  <c r="CE276" i="36"/>
  <c r="CF276" i="36"/>
  <c r="CG276" i="36"/>
  <c r="CH276" i="36"/>
  <c r="CI276" i="36"/>
  <c r="EB276" i="36"/>
  <c r="BN278" i="36"/>
  <c r="BO278" i="36"/>
  <c r="BP278" i="36"/>
  <c r="BQ278" i="36"/>
  <c r="BR278" i="36"/>
  <c r="BS278" i="36"/>
  <c r="BT278" i="36"/>
  <c r="BU278" i="36"/>
  <c r="BV278" i="36"/>
  <c r="BW278" i="36"/>
  <c r="BX278" i="36"/>
  <c r="BY278" i="36"/>
  <c r="BZ278" i="36"/>
  <c r="CA278" i="36"/>
  <c r="CB278" i="36"/>
  <c r="CC278" i="36"/>
  <c r="CD278" i="36"/>
  <c r="CE278" i="36"/>
  <c r="CF278" i="36"/>
  <c r="CG278" i="36"/>
  <c r="CH278" i="36"/>
  <c r="CI278" i="36"/>
  <c r="EB278" i="36"/>
  <c r="BR279" i="36"/>
  <c r="BS279" i="36"/>
  <c r="BT279" i="36"/>
  <c r="BU279" i="36"/>
  <c r="BV279" i="36"/>
  <c r="BW279" i="36"/>
  <c r="BX279" i="36"/>
  <c r="BY279" i="36"/>
  <c r="BZ279" i="36"/>
  <c r="CA279" i="36"/>
  <c r="CB279" i="36"/>
  <c r="CC279" i="36"/>
  <c r="CD279" i="36"/>
  <c r="CE279" i="36"/>
  <c r="CF279" i="36"/>
  <c r="CG279" i="36"/>
  <c r="CH279" i="36"/>
  <c r="CI279" i="36"/>
  <c r="BW280" i="36"/>
  <c r="BX280" i="36"/>
  <c r="BY280" i="36"/>
  <c r="BZ280" i="36"/>
  <c r="CA280" i="36"/>
  <c r="CB280" i="36"/>
  <c r="CC280" i="36"/>
  <c r="CD280" i="36"/>
  <c r="CE280" i="36"/>
  <c r="CF280" i="36"/>
  <c r="CG280" i="36"/>
  <c r="CH280" i="36"/>
  <c r="CI280" i="36"/>
  <c r="BW281" i="36"/>
  <c r="BX281" i="36"/>
  <c r="BY281" i="36"/>
  <c r="BZ281" i="36"/>
  <c r="CA281" i="36"/>
  <c r="CB281" i="36"/>
  <c r="CC281" i="36"/>
  <c r="CD281" i="36"/>
  <c r="CE281" i="36"/>
  <c r="CF281" i="36"/>
  <c r="CG281" i="36"/>
  <c r="CH281" i="36"/>
  <c r="CF282" i="36"/>
  <c r="CG282" i="36"/>
  <c r="CH282" i="36"/>
  <c r="CF283" i="36"/>
  <c r="CG283" i="36"/>
  <c r="CH283" i="36"/>
  <c r="CF284" i="36"/>
  <c r="CG284" i="36"/>
  <c r="CH284" i="36"/>
  <c r="CI284" i="36"/>
  <c r="DY284" i="36"/>
  <c r="H36" i="32"/>
  <c r="C9" i="31"/>
  <c r="F10" i="31"/>
  <c r="B10" i="31" s="1"/>
  <c r="A9" i="31" s="1"/>
  <c r="K10" i="31"/>
  <c r="Y10" i="31"/>
  <c r="Y39" i="31" s="1"/>
  <c r="D11" i="31"/>
  <c r="AA11" i="31" s="1"/>
  <c r="E11" i="31"/>
  <c r="F11" i="31"/>
  <c r="B11" i="31" s="1"/>
  <c r="K11" i="31"/>
  <c r="Y11" i="31"/>
  <c r="Z11" i="31"/>
  <c r="AC11" i="31"/>
  <c r="AD11" i="31"/>
  <c r="D12" i="31"/>
  <c r="AA12" i="31" s="1"/>
  <c r="E12" i="31"/>
  <c r="F12" i="31"/>
  <c r="B12" i="31" s="1"/>
  <c r="K12" i="31"/>
  <c r="Y12" i="31"/>
  <c r="Z12" i="31"/>
  <c r="AC12" i="31"/>
  <c r="AD12" i="31"/>
  <c r="D14" i="31"/>
  <c r="E14" i="31"/>
  <c r="F14" i="31"/>
  <c r="B14" i="31" s="1"/>
  <c r="K14" i="31"/>
  <c r="Y14" i="31"/>
  <c r="Z14" i="31"/>
  <c r="AA14" i="31"/>
  <c r="AC14" i="31"/>
  <c r="AD14" i="31"/>
  <c r="D15" i="31"/>
  <c r="E15" i="31"/>
  <c r="F15" i="31"/>
  <c r="B15" i="31" s="1"/>
  <c r="K15" i="31"/>
  <c r="Y15" i="31"/>
  <c r="Z15" i="31"/>
  <c r="AA15" i="31"/>
  <c r="AC15" i="31"/>
  <c r="AD15" i="31"/>
  <c r="D16" i="31"/>
  <c r="E16" i="31"/>
  <c r="F16" i="31"/>
  <c r="B16" i="31" s="1"/>
  <c r="K16" i="31"/>
  <c r="Y16" i="31"/>
  <c r="Z16" i="31"/>
  <c r="AA16" i="31"/>
  <c r="AC16" i="31"/>
  <c r="AD16" i="31"/>
  <c r="D17" i="31"/>
  <c r="E17" i="31"/>
  <c r="F17" i="31"/>
  <c r="B17" i="31" s="1"/>
  <c r="K17" i="31"/>
  <c r="Y17" i="31"/>
  <c r="Z17" i="31"/>
  <c r="AA17" i="31"/>
  <c r="AC17" i="31"/>
  <c r="AD17" i="31"/>
  <c r="D18" i="31"/>
  <c r="E18" i="31"/>
  <c r="F18" i="31"/>
  <c r="B18" i="31" s="1"/>
  <c r="K18" i="31"/>
  <c r="Y18" i="31"/>
  <c r="Z18" i="31"/>
  <c r="AA18" i="31"/>
  <c r="AC18" i="31"/>
  <c r="AD18" i="31"/>
  <c r="D20" i="31"/>
  <c r="E20" i="31"/>
  <c r="F20" i="31"/>
  <c r="B20" i="31" s="1"/>
  <c r="K20" i="31"/>
  <c r="Y20" i="31"/>
  <c r="Z20" i="31"/>
  <c r="AA20" i="31"/>
  <c r="AC20" i="31"/>
  <c r="AD20" i="31"/>
  <c r="D21" i="31"/>
  <c r="E21" i="31"/>
  <c r="F21" i="31"/>
  <c r="B21" i="31" s="1"/>
  <c r="K21" i="31"/>
  <c r="Y21" i="31"/>
  <c r="Z21" i="31"/>
  <c r="AA21" i="31"/>
  <c r="AC21" i="31"/>
  <c r="AD21" i="31"/>
  <c r="D22" i="31"/>
  <c r="E22" i="31"/>
  <c r="F22" i="31"/>
  <c r="B22" i="31" s="1"/>
  <c r="K22" i="31"/>
  <c r="Y22" i="31"/>
  <c r="Z22" i="31"/>
  <c r="AA22" i="31"/>
  <c r="AC22" i="31"/>
  <c r="AD22" i="31"/>
  <c r="D23" i="31"/>
  <c r="E23" i="31"/>
  <c r="F23" i="31"/>
  <c r="B23" i="31" s="1"/>
  <c r="K23" i="31"/>
  <c r="Y23" i="31"/>
  <c r="Z23" i="31"/>
  <c r="AA23" i="31"/>
  <c r="AC23" i="31"/>
  <c r="AD23" i="31"/>
  <c r="D24" i="31"/>
  <c r="E24" i="31"/>
  <c r="F24" i="31"/>
  <c r="B24" i="31" s="1"/>
  <c r="K24" i="31"/>
  <c r="Y24" i="31"/>
  <c r="Z24" i="31"/>
  <c r="AA24" i="31"/>
  <c r="AC24" i="31"/>
  <c r="AD24" i="31"/>
  <c r="D26" i="31"/>
  <c r="E26" i="31"/>
  <c r="F26" i="31"/>
  <c r="B26" i="31" s="1"/>
  <c r="K26" i="31"/>
  <c r="Y26" i="31"/>
  <c r="Z26" i="31"/>
  <c r="AA26" i="31"/>
  <c r="AC26" i="31"/>
  <c r="AD26" i="31"/>
  <c r="D27" i="31"/>
  <c r="E27" i="31"/>
  <c r="F27" i="31"/>
  <c r="B27" i="31" s="1"/>
  <c r="K27" i="31"/>
  <c r="Y27" i="31"/>
  <c r="Z27" i="31"/>
  <c r="AA27" i="31"/>
  <c r="AC27" i="31"/>
  <c r="AD27" i="31"/>
  <c r="D29" i="31"/>
  <c r="E29" i="31"/>
  <c r="F29" i="31"/>
  <c r="B29" i="31" s="1"/>
  <c r="K29" i="31"/>
  <c r="Y29" i="31"/>
  <c r="Z29" i="31"/>
  <c r="AA29" i="31"/>
  <c r="AC29" i="31"/>
  <c r="AD29" i="31"/>
  <c r="D30" i="31"/>
  <c r="E30" i="31"/>
  <c r="F30" i="31"/>
  <c r="B30" i="31" s="1"/>
  <c r="K30" i="31"/>
  <c r="Y30" i="31"/>
  <c r="Z30" i="31"/>
  <c r="AA30" i="31"/>
  <c r="AC30" i="31"/>
  <c r="AD30" i="31"/>
  <c r="D31" i="31"/>
  <c r="E31" i="31"/>
  <c r="F31" i="31"/>
  <c r="B31" i="31" s="1"/>
  <c r="K31" i="31"/>
  <c r="Y31" i="31"/>
  <c r="Z31" i="31"/>
  <c r="AA31" i="31"/>
  <c r="AC31" i="31"/>
  <c r="AD31" i="31"/>
  <c r="D32" i="31"/>
  <c r="E32" i="31"/>
  <c r="F32" i="31"/>
  <c r="B32" i="31" s="1"/>
  <c r="K32" i="31"/>
  <c r="Y32" i="31"/>
  <c r="Z32" i="31"/>
  <c r="AA32" i="31"/>
  <c r="AC32" i="31"/>
  <c r="AD32" i="31"/>
  <c r="D34" i="31"/>
  <c r="AA34" i="31" s="1"/>
  <c r="E34" i="31"/>
  <c r="F34" i="31"/>
  <c r="B34" i="31" s="1"/>
  <c r="Y34" i="31"/>
  <c r="Z34" i="31"/>
  <c r="AC34" i="31"/>
  <c r="AD34" i="31"/>
  <c r="D35" i="31"/>
  <c r="AA35" i="31" s="1"/>
  <c r="E35" i="31"/>
  <c r="F35" i="31"/>
  <c r="B35" i="31" s="1"/>
  <c r="K35" i="31"/>
  <c r="Y35" i="31"/>
  <c r="Z35" i="31"/>
  <c r="AC35" i="31"/>
  <c r="AD35" i="31"/>
  <c r="D37" i="31"/>
  <c r="AA37" i="31" s="1"/>
  <c r="E37" i="31"/>
  <c r="F37" i="31"/>
  <c r="B37" i="31" s="1"/>
  <c r="K37" i="31"/>
  <c r="Y37" i="31"/>
  <c r="Z37" i="31"/>
  <c r="AC37" i="31"/>
  <c r="AD37" i="31"/>
  <c r="D38" i="31"/>
  <c r="AA38" i="31" s="1"/>
  <c r="E38" i="31"/>
  <c r="F38" i="31"/>
  <c r="B38" i="31" s="1"/>
  <c r="K38" i="31"/>
  <c r="Y38" i="31"/>
  <c r="Z38" i="31"/>
  <c r="AC38" i="31"/>
  <c r="AD38" i="31"/>
  <c r="B41" i="31"/>
  <c r="B45" i="31"/>
  <c r="B46" i="31"/>
  <c r="B47" i="31"/>
  <c r="E50" i="31"/>
  <c r="F5" i="30"/>
  <c r="M5" i="30" s="1"/>
  <c r="N5" i="30" s="1"/>
  <c r="N20" i="30" s="1"/>
  <c r="G6" i="30"/>
  <c r="M6" i="30" s="1"/>
  <c r="J6" i="30"/>
  <c r="F7" i="30"/>
  <c r="G7" i="30"/>
  <c r="I7" i="30"/>
  <c r="M7" i="30"/>
  <c r="F8" i="30"/>
  <c r="K8" i="30"/>
  <c r="M8" i="30"/>
  <c r="N8" i="30" s="1"/>
  <c r="F9" i="30"/>
  <c r="G9" i="30"/>
  <c r="H9" i="30"/>
  <c r="I9" i="30"/>
  <c r="M9" i="30"/>
  <c r="K10" i="30"/>
  <c r="N10" i="30" s="1"/>
  <c r="M10" i="30"/>
  <c r="G11" i="30"/>
  <c r="M11" i="30"/>
  <c r="K12" i="30"/>
  <c r="M12" i="30"/>
  <c r="N12" i="30" s="1"/>
  <c r="I13" i="30"/>
  <c r="J13" i="30"/>
  <c r="M13" i="30"/>
  <c r="J14" i="30"/>
  <c r="K14" i="30"/>
  <c r="M14" i="30"/>
  <c r="N15" i="30"/>
  <c r="I16" i="30"/>
  <c r="M16" i="30"/>
  <c r="K17" i="30"/>
  <c r="M17" i="30"/>
  <c r="N17" i="30" s="1"/>
  <c r="J18" i="30"/>
  <c r="M18" i="30"/>
  <c r="E20" i="30"/>
  <c r="F20" i="30"/>
  <c r="G20" i="30"/>
  <c r="H20" i="30"/>
  <c r="I20" i="30"/>
  <c r="J20" i="30"/>
  <c r="K20" i="30"/>
  <c r="H4" i="25"/>
  <c r="H5" i="25"/>
  <c r="H6" i="25"/>
  <c r="H7" i="25"/>
  <c r="N7" i="25"/>
  <c r="M8" i="25" s="1"/>
  <c r="H8" i="25"/>
  <c r="H9" i="25"/>
  <c r="H10" i="25"/>
  <c r="H11" i="25"/>
  <c r="H12" i="25"/>
  <c r="H13" i="25"/>
  <c r="H14" i="25"/>
  <c r="H15" i="25"/>
  <c r="H16" i="25"/>
  <c r="H17" i="25"/>
  <c r="H18" i="25"/>
  <c r="M18" i="25"/>
  <c r="H19" i="25"/>
  <c r="M19" i="25"/>
  <c r="H20" i="25"/>
  <c r="M20" i="25"/>
  <c r="H21" i="25"/>
  <c r="M21" i="25"/>
  <c r="H22" i="25"/>
  <c r="M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Q14" i="17"/>
  <c r="U4" i="17"/>
  <c r="U5" i="17"/>
  <c r="U6" i="17"/>
  <c r="U7" i="17"/>
  <c r="N8" i="17"/>
  <c r="U8" i="17"/>
  <c r="N9" i="17"/>
  <c r="R9" i="17"/>
  <c r="U9" i="17"/>
  <c r="U10" i="17"/>
  <c r="N11" i="17"/>
  <c r="R11" i="17"/>
  <c r="U11" i="17"/>
  <c r="H12" i="17"/>
  <c r="U12" i="17"/>
  <c r="S14" i="17"/>
  <c r="U14" i="17"/>
  <c r="W14" i="17"/>
  <c r="G2" i="16"/>
  <c r="G3" i="16"/>
  <c r="EA4" i="3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EA35" i="3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EA58" i="36"/>
  <c r="G54" i="16"/>
  <c r="EA59" i="36"/>
  <c r="G55" i="16"/>
  <c r="G56" i="16"/>
  <c r="EA61" i="36"/>
  <c r="G57" i="16"/>
  <c r="EA62" i="36"/>
  <c r="G58" i="16"/>
  <c r="EA65" i="36"/>
  <c r="G59" i="16"/>
  <c r="EA64" i="36"/>
  <c r="G60" i="16"/>
  <c r="EA66" i="36"/>
  <c r="G61" i="16"/>
  <c r="EA67" i="36"/>
  <c r="G62" i="16"/>
  <c r="EA68" i="36"/>
  <c r="G63" i="16"/>
  <c r="G64" i="16"/>
  <c r="G65" i="16"/>
  <c r="G66" i="16"/>
  <c r="G67" i="16"/>
  <c r="G68" i="16"/>
  <c r="G69" i="16"/>
  <c r="G70" i="16"/>
  <c r="G71" i="16"/>
  <c r="G72" i="16"/>
  <c r="G73" i="16"/>
  <c r="G74" i="16"/>
  <c r="EA80" i="36"/>
  <c r="G75" i="16"/>
  <c r="EA81" i="36"/>
  <c r="G76" i="16"/>
  <c r="EA82" i="36"/>
  <c r="G77" i="16"/>
  <c r="G78" i="16"/>
  <c r="G79" i="16"/>
  <c r="G80" i="16"/>
  <c r="EA87" i="36"/>
  <c r="G81" i="16"/>
  <c r="G82" i="16"/>
  <c r="G83" i="16"/>
  <c r="G84" i="16"/>
  <c r="G85" i="16"/>
  <c r="G86" i="16"/>
  <c r="G87" i="16"/>
  <c r="G88" i="16"/>
  <c r="G89" i="16"/>
  <c r="EA97" i="36"/>
  <c r="G90" i="16"/>
  <c r="EA98" i="36"/>
  <c r="G91" i="16"/>
  <c r="EA99" i="36"/>
  <c r="G92" i="16"/>
  <c r="G93" i="16"/>
  <c r="G94" i="16"/>
  <c r="G95" i="16"/>
  <c r="G96" i="16"/>
  <c r="G97" i="16"/>
  <c r="G98" i="16"/>
  <c r="G99" i="16"/>
  <c r="G100" i="16"/>
  <c r="EA108" i="36"/>
  <c r="G101" i="16"/>
  <c r="G102" i="16"/>
  <c r="G103" i="16"/>
  <c r="G104" i="16"/>
  <c r="EA112" i="36"/>
  <c r="G105" i="16"/>
  <c r="EA113" i="36"/>
  <c r="G106" i="16"/>
  <c r="G107" i="16"/>
  <c r="G108" i="16"/>
  <c r="G109" i="16"/>
  <c r="G110" i="16"/>
  <c r="G111" i="16"/>
  <c r="EA119" i="36"/>
  <c r="G112" i="16"/>
  <c r="G113" i="16"/>
  <c r="EA121" i="36"/>
  <c r="G114" i="16"/>
  <c r="G115" i="16"/>
  <c r="EA124" i="36"/>
  <c r="G116" i="16"/>
  <c r="G117" i="16"/>
  <c r="G118" i="16"/>
  <c r="G119" i="16"/>
  <c r="G120" i="16"/>
  <c r="G121" i="16"/>
  <c r="G122" i="16"/>
  <c r="G123" i="16"/>
  <c r="G124" i="16"/>
  <c r="EA135" i="36"/>
  <c r="G125" i="16"/>
  <c r="EA136" i="36"/>
  <c r="G126" i="16"/>
  <c r="EA137" i="36"/>
  <c r="G127" i="16"/>
  <c r="EA138" i="36"/>
  <c r="G128" i="16"/>
  <c r="G129" i="16"/>
  <c r="G130" i="16"/>
  <c r="G131" i="16"/>
  <c r="G132" i="16"/>
  <c r="G133" i="16"/>
  <c r="G134" i="16"/>
  <c r="G135" i="16"/>
  <c r="G136" i="16"/>
  <c r="EA147" i="36"/>
  <c r="G137" i="16"/>
  <c r="G138" i="16"/>
  <c r="G139" i="16"/>
  <c r="EA155" i="36"/>
  <c r="G141" i="16"/>
  <c r="EA157" i="36"/>
  <c r="G142" i="16"/>
  <c r="G143" i="16"/>
  <c r="G144" i="16"/>
  <c r="EA160" i="36"/>
  <c r="G145" i="16"/>
  <c r="EA161" i="36"/>
  <c r="G146" i="16"/>
  <c r="G147" i="16"/>
  <c r="EA163" i="36"/>
  <c r="G148" i="16"/>
  <c r="EA164" i="36"/>
  <c r="G149" i="16"/>
  <c r="G150" i="16"/>
  <c r="G152" i="16"/>
  <c r="H152" i="16"/>
  <c r="EA167" i="36"/>
  <c r="G153" i="16"/>
  <c r="H153" i="16"/>
  <c r="G154" i="16"/>
  <c r="H154" i="16"/>
  <c r="G155" i="16"/>
  <c r="H155" i="16"/>
  <c r="G156" i="16"/>
  <c r="H156" i="16"/>
  <c r="G157" i="16"/>
  <c r="H157" i="16"/>
  <c r="EA171" i="36"/>
  <c r="G158" i="16"/>
  <c r="H158" i="16"/>
  <c r="G159" i="16"/>
  <c r="H159" i="16"/>
  <c r="G160" i="16"/>
  <c r="H160" i="16"/>
  <c r="EA173" i="36"/>
  <c r="G161" i="16"/>
  <c r="H161" i="16"/>
  <c r="EA174" i="36"/>
  <c r="G162" i="16"/>
  <c r="H162" i="16"/>
  <c r="G163" i="16"/>
  <c r="H163" i="16"/>
  <c r="EA176" i="36"/>
  <c r="G164" i="16"/>
  <c r="H164" i="16"/>
  <c r="G165" i="16"/>
  <c r="H165" i="16"/>
  <c r="G166" i="16"/>
  <c r="H166" i="16"/>
  <c r="G167" i="16"/>
  <c r="H167" i="16"/>
  <c r="EA178" i="36"/>
  <c r="G168" i="16"/>
  <c r="H168" i="16"/>
  <c r="EA179" i="36"/>
  <c r="G169" i="16"/>
  <c r="H169" i="16"/>
  <c r="G170" i="16"/>
  <c r="H170" i="16"/>
  <c r="EA181" i="36"/>
  <c r="G171" i="16"/>
  <c r="H171" i="16"/>
  <c r="EA182" i="36"/>
  <c r="G172" i="16"/>
  <c r="H172" i="16"/>
  <c r="EA183" i="36"/>
  <c r="G173" i="16"/>
  <c r="H173" i="16"/>
  <c r="EA184" i="36"/>
  <c r="G174" i="16"/>
  <c r="H174" i="16"/>
  <c r="EA185" i="36"/>
  <c r="G175" i="16"/>
  <c r="H175" i="16"/>
  <c r="EA186" i="36"/>
  <c r="G176" i="16"/>
  <c r="H176" i="16"/>
  <c r="EA187" i="36"/>
  <c r="G177" i="16"/>
  <c r="H177" i="16"/>
  <c r="EA188" i="36"/>
  <c r="G178" i="16"/>
  <c r="H178" i="16"/>
  <c r="EA189" i="36"/>
  <c r="G179" i="16"/>
  <c r="H179" i="16"/>
  <c r="EA190" i="36"/>
  <c r="G180" i="16"/>
  <c r="H180" i="16"/>
  <c r="EA191" i="36"/>
  <c r="G181" i="16"/>
  <c r="H181" i="16"/>
  <c r="EA192" i="36"/>
  <c r="G182" i="16"/>
  <c r="H182" i="16"/>
  <c r="EA193" i="36"/>
  <c r="G183" i="16"/>
  <c r="H183" i="16"/>
  <c r="G184" i="16"/>
  <c r="H184" i="16"/>
  <c r="G185" i="16"/>
  <c r="H185" i="16"/>
  <c r="G186" i="16"/>
  <c r="H186" i="16"/>
  <c r="G187" i="16"/>
  <c r="H187" i="16"/>
  <c r="G188" i="16"/>
  <c r="H188" i="16"/>
  <c r="G189" i="16"/>
  <c r="H189" i="16"/>
  <c r="G190" i="16"/>
  <c r="H190" i="16"/>
  <c r="G191" i="16"/>
  <c r="H191" i="16"/>
  <c r="G192" i="16"/>
  <c r="H192" i="16"/>
  <c r="EA203" i="36"/>
  <c r="G193" i="16"/>
  <c r="H193" i="16"/>
  <c r="G194" i="16"/>
  <c r="H194" i="16"/>
  <c r="EA205" i="36"/>
  <c r="G195" i="16"/>
  <c r="H195" i="16"/>
  <c r="G196" i="16"/>
  <c r="H196" i="16"/>
  <c r="G197" i="16"/>
  <c r="H197" i="16"/>
  <c r="G198" i="16"/>
  <c r="H198" i="16"/>
  <c r="EA209" i="36"/>
  <c r="G199" i="16"/>
  <c r="H199" i="16"/>
  <c r="G200" i="16"/>
  <c r="H200" i="16"/>
  <c r="EA211" i="36"/>
  <c r="G201" i="16"/>
  <c r="H201" i="16"/>
  <c r="EA212" i="36"/>
  <c r="G202" i="16"/>
  <c r="H202" i="16"/>
  <c r="EA213" i="36"/>
  <c r="G203" i="16"/>
  <c r="H203" i="16"/>
  <c r="EA214" i="36"/>
  <c r="G204" i="16"/>
  <c r="H204" i="16"/>
  <c r="EA215" i="36"/>
  <c r="G205" i="16"/>
  <c r="H205" i="16"/>
  <c r="EA216" i="36"/>
  <c r="G206" i="16"/>
  <c r="H206" i="16"/>
  <c r="EA217" i="36"/>
  <c r="G207" i="16"/>
  <c r="H207" i="16"/>
  <c r="EA218" i="36"/>
  <c r="G208" i="16"/>
  <c r="H208" i="16"/>
  <c r="EA219" i="36"/>
  <c r="G209" i="16"/>
  <c r="H209" i="16"/>
  <c r="EA220" i="36"/>
  <c r="G210" i="16"/>
  <c r="H210" i="16"/>
  <c r="EA221" i="36"/>
  <c r="G211" i="16"/>
  <c r="H211" i="16"/>
  <c r="G212" i="16"/>
  <c r="H212" i="16"/>
  <c r="G213" i="16"/>
  <c r="H213" i="16"/>
  <c r="G214" i="16"/>
  <c r="H214" i="16"/>
  <c r="G215" i="16"/>
  <c r="H215" i="16"/>
  <c r="G216" i="16"/>
  <c r="H216" i="16"/>
  <c r="EA227" i="36"/>
  <c r="G217" i="16"/>
  <c r="H217" i="16"/>
  <c r="G218" i="16"/>
  <c r="H218" i="16"/>
  <c r="EA229" i="36"/>
  <c r="G219" i="16"/>
  <c r="H219" i="16"/>
  <c r="G220" i="16"/>
  <c r="H220" i="16"/>
  <c r="G221" i="16"/>
  <c r="H221" i="16"/>
  <c r="EA231" i="36"/>
  <c r="G222" i="16"/>
  <c r="H222" i="16"/>
  <c r="EA232" i="36"/>
  <c r="G223" i="16"/>
  <c r="H223" i="16"/>
  <c r="EA233" i="36"/>
  <c r="G224" i="16"/>
  <c r="H224" i="16"/>
  <c r="EA234" i="36"/>
  <c r="G225" i="16"/>
  <c r="H225" i="16"/>
  <c r="EA235" i="36"/>
  <c r="G226" i="16"/>
  <c r="H226" i="16"/>
  <c r="EA236" i="36"/>
  <c r="G227" i="16"/>
  <c r="H227" i="16"/>
  <c r="EA237" i="36"/>
  <c r="G228" i="16"/>
  <c r="H228" i="16"/>
  <c r="EA238" i="36"/>
  <c r="G229" i="16"/>
  <c r="H229" i="16"/>
  <c r="EA239" i="36"/>
  <c r="G230" i="16"/>
  <c r="H230" i="16"/>
  <c r="EA240" i="36"/>
  <c r="G231" i="16"/>
  <c r="H231" i="16"/>
  <c r="EA241" i="36"/>
  <c r="G232" i="16"/>
  <c r="H232" i="16"/>
  <c r="EA242" i="36"/>
  <c r="G233" i="16"/>
  <c r="H233" i="16"/>
  <c r="EA243" i="36"/>
  <c r="G234" i="16"/>
  <c r="H234" i="16"/>
  <c r="EA244" i="36"/>
  <c r="G235" i="16"/>
  <c r="H235" i="16"/>
  <c r="EA245" i="36"/>
  <c r="G236" i="16"/>
  <c r="H236" i="16"/>
  <c r="EA246" i="36"/>
  <c r="G237" i="16"/>
  <c r="H237" i="16"/>
  <c r="EA247" i="36"/>
  <c r="G238" i="16"/>
  <c r="H238" i="16"/>
  <c r="EA248" i="36"/>
  <c r="G239" i="16"/>
  <c r="H239" i="16"/>
  <c r="EA249" i="36"/>
  <c r="G240" i="16"/>
  <c r="H240" i="16"/>
  <c r="EA250" i="36"/>
  <c r="G241" i="16"/>
  <c r="H241" i="16"/>
  <c r="EA251" i="36"/>
  <c r="G242" i="16"/>
  <c r="H242" i="16"/>
  <c r="EA252" i="36"/>
  <c r="G243" i="16"/>
  <c r="H243" i="16"/>
  <c r="EA253" i="36"/>
  <c r="G244" i="16"/>
  <c r="H244" i="16"/>
  <c r="EA254" i="36"/>
  <c r="G245" i="16"/>
  <c r="H245" i="16"/>
  <c r="EA255" i="36"/>
  <c r="G246" i="16"/>
  <c r="H246" i="16"/>
  <c r="EA256" i="36"/>
  <c r="G247" i="16"/>
  <c r="H247" i="16"/>
  <c r="EA257" i="36"/>
  <c r="G248" i="16"/>
  <c r="H248" i="16"/>
  <c r="EA259" i="36"/>
  <c r="G249" i="16"/>
  <c r="H249" i="16"/>
  <c r="EA260" i="36"/>
  <c r="G250" i="16"/>
  <c r="H250" i="16"/>
  <c r="EA262" i="36"/>
  <c r="G251" i="16"/>
  <c r="H251" i="16"/>
  <c r="EA265" i="36"/>
  <c r="G252" i="16"/>
  <c r="H252" i="16"/>
  <c r="EA267" i="36"/>
  <c r="G253" i="16"/>
  <c r="H253" i="16"/>
  <c r="EA268" i="36"/>
  <c r="G254" i="16"/>
  <c r="H254" i="16"/>
  <c r="EA270" i="36"/>
  <c r="G255" i="16"/>
  <c r="H255" i="16"/>
  <c r="EA273" i="36"/>
  <c r="G256" i="16"/>
  <c r="H256" i="16"/>
  <c r="EA275" i="36"/>
  <c r="G257" i="16"/>
  <c r="H257" i="16"/>
  <c r="EA278" i="36"/>
  <c r="EA210" i="36" l="1"/>
  <c r="EA110" i="36"/>
  <c r="EA134" i="36"/>
  <c r="EA146" i="36"/>
  <c r="EA55" i="36"/>
  <c r="EA148" i="36"/>
  <c r="EA170" i="36"/>
  <c r="I162" i="69"/>
  <c r="J162" i="69" s="1"/>
  <c r="F162" i="69"/>
  <c r="EA159" i="36"/>
  <c r="EA57" i="36"/>
  <c r="I161" i="69"/>
  <c r="J161" i="69" s="1"/>
  <c r="EA56" i="36"/>
  <c r="EA133" i="36"/>
  <c r="EA226" i="36"/>
  <c r="J20" i="66"/>
  <c r="EA22" i="36"/>
  <c r="EA228" i="36"/>
  <c r="J135" i="66"/>
  <c r="J137" i="66"/>
  <c r="J77" i="66"/>
  <c r="EA166" i="36"/>
  <c r="EA125" i="36"/>
  <c r="EA71" i="36"/>
  <c r="EA79" i="36"/>
  <c r="CV2" i="36"/>
  <c r="EA200" i="36"/>
  <c r="EA149" i="36"/>
  <c r="EA180" i="36"/>
  <c r="EA70" i="36"/>
  <c r="J136" i="66"/>
  <c r="J133" i="66"/>
  <c r="J134" i="66"/>
  <c r="J132" i="66"/>
  <c r="K132" i="66" s="1"/>
  <c r="J23" i="66"/>
  <c r="J22" i="66"/>
  <c r="J194" i="66"/>
  <c r="J102" i="66"/>
  <c r="EA25" i="36"/>
  <c r="EA24" i="36"/>
  <c r="EA201" i="36"/>
  <c r="EA107" i="36"/>
  <c r="EA144" i="36"/>
  <c r="EA145" i="36"/>
  <c r="J40" i="66"/>
  <c r="EA60" i="36"/>
  <c r="EA42" i="36"/>
  <c r="J67" i="66"/>
  <c r="EA69" i="36"/>
  <c r="J91" i="66"/>
  <c r="EA207" i="36"/>
  <c r="EA72" i="36"/>
  <c r="J70" i="66"/>
  <c r="J74" i="66"/>
  <c r="EA230" i="36"/>
  <c r="EA76" i="36"/>
  <c r="EA202" i="36"/>
  <c r="J195" i="66"/>
  <c r="J32" i="66"/>
  <c r="J21" i="66"/>
  <c r="EA34" i="36"/>
  <c r="EA23" i="36"/>
  <c r="J214" i="66"/>
  <c r="EA223" i="36"/>
  <c r="EA172" i="36"/>
  <c r="EA169" i="36"/>
  <c r="EA208" i="36"/>
  <c r="EA177" i="36"/>
  <c r="EA53" i="36"/>
  <c r="EA118" i="36"/>
  <c r="J29" i="66"/>
  <c r="J16" i="66"/>
  <c r="EA162" i="36"/>
  <c r="EA18" i="36"/>
  <c r="EA31" i="36"/>
  <c r="J25" i="66"/>
  <c r="EA27" i="36"/>
  <c r="J216" i="66"/>
  <c r="J187" i="66"/>
  <c r="J191" i="66"/>
  <c r="EA222" i="36"/>
  <c r="EA198" i="36"/>
  <c r="J115" i="66"/>
  <c r="J31" i="66"/>
  <c r="J24" i="66"/>
  <c r="EA50" i="36"/>
  <c r="EA204" i="36"/>
  <c r="EA33" i="36"/>
  <c r="EA120" i="36"/>
  <c r="EA96" i="36"/>
  <c r="EA26" i="36"/>
  <c r="EA197" i="36"/>
  <c r="J190" i="66"/>
  <c r="EA104" i="36"/>
  <c r="J99" i="66"/>
  <c r="EA14" i="36"/>
  <c r="EA225" i="36"/>
  <c r="J125" i="66"/>
  <c r="J110" i="66"/>
  <c r="J90" i="66"/>
  <c r="J39" i="66"/>
  <c r="J17" i="66"/>
  <c r="J9" i="66"/>
  <c r="K9" i="66" s="1"/>
  <c r="J123" i="66"/>
  <c r="K123" i="66" s="1"/>
  <c r="J87" i="66"/>
  <c r="J192" i="66"/>
  <c r="J96" i="66"/>
  <c r="J88" i="66"/>
  <c r="J84" i="66"/>
  <c r="J38" i="66"/>
  <c r="J10" i="66"/>
  <c r="J219" i="66"/>
  <c r="J215" i="66"/>
  <c r="J121" i="66"/>
  <c r="J97" i="66"/>
  <c r="J85" i="66"/>
  <c r="EA95" i="36"/>
  <c r="EA41" i="36"/>
  <c r="EA130" i="36"/>
  <c r="EA92" i="36"/>
  <c r="EA52" i="36"/>
  <c r="EA199" i="36"/>
  <c r="EA131" i="36"/>
  <c r="EA117" i="36"/>
  <c r="EA101" i="36"/>
  <c r="EA93" i="36"/>
  <c r="EA88" i="36"/>
  <c r="EA19" i="36"/>
  <c r="EA10" i="36"/>
  <c r="EA224" i="36"/>
  <c r="EA128" i="36"/>
  <c r="EA102" i="36"/>
  <c r="EA89" i="36"/>
  <c r="EA49" i="36"/>
  <c r="EA40" i="36"/>
  <c r="EA11" i="36"/>
  <c r="J13" i="66"/>
  <c r="EA206" i="36"/>
  <c r="EA196" i="36"/>
  <c r="EA29" i="36"/>
  <c r="EA17" i="36"/>
  <c r="J27" i="66"/>
  <c r="J15" i="66"/>
  <c r="EA78" i="36"/>
  <c r="EA46" i="36"/>
  <c r="EA38" i="36"/>
  <c r="J46" i="66"/>
  <c r="J76" i="66"/>
  <c r="J36" i="66"/>
  <c r="J189" i="66"/>
  <c r="J8" i="66"/>
  <c r="EA9" i="36"/>
  <c r="EA20" i="36"/>
  <c r="H9" i="66"/>
  <c r="J188" i="66"/>
  <c r="I113" i="69"/>
  <c r="J113" i="69" s="1"/>
  <c r="I99" i="69"/>
  <c r="J99" i="69" s="1"/>
  <c r="J30" i="66"/>
  <c r="J18" i="66"/>
  <c r="EA32" i="36"/>
  <c r="J101" i="66"/>
  <c r="EA106" i="36"/>
  <c r="EA21" i="36"/>
  <c r="J19" i="66"/>
  <c r="EA142" i="36"/>
  <c r="EA143" i="36"/>
  <c r="EA115" i="36"/>
  <c r="J122" i="66"/>
  <c r="EA140" i="36"/>
  <c r="EA141" i="36"/>
  <c r="EA83" i="36"/>
  <c r="J81" i="66"/>
  <c r="J11" i="66"/>
  <c r="EA73" i="36"/>
  <c r="EA12" i="36"/>
  <c r="J71" i="66"/>
  <c r="H10" i="66"/>
  <c r="H8" i="66"/>
  <c r="J109" i="66"/>
  <c r="J73" i="66"/>
  <c r="J106" i="66"/>
  <c r="J98" i="66"/>
  <c r="J86" i="66"/>
  <c r="J35" i="66"/>
  <c r="J7" i="66"/>
  <c r="J5" i="66"/>
  <c r="J95" i="66"/>
  <c r="J83" i="66"/>
  <c r="J75" i="66"/>
  <c r="J120" i="66"/>
  <c r="K120" i="66" s="1"/>
  <c r="J14" i="66"/>
  <c r="EA6" i="36"/>
  <c r="EA127" i="36"/>
  <c r="EA75" i="36"/>
  <c r="EA114" i="36"/>
  <c r="EA28" i="36"/>
  <c r="EA16" i="36"/>
  <c r="EA111" i="36"/>
  <c r="EA103" i="36"/>
  <c r="EA91" i="36"/>
  <c r="EA86" i="36"/>
  <c r="EA77" i="36"/>
  <c r="EA45" i="36"/>
  <c r="EA37" i="36"/>
  <c r="EA8" i="36"/>
  <c r="EA100" i="36"/>
  <c r="H33" i="66"/>
  <c r="L33" i="66" s="1"/>
  <c r="M33" i="66" s="1"/>
  <c r="H7" i="66"/>
  <c r="H3" i="66"/>
  <c r="L3" i="66" s="1"/>
  <c r="M3" i="66" s="1"/>
  <c r="H218" i="66"/>
  <c r="H217" i="66"/>
  <c r="H75" i="66"/>
  <c r="H71" i="66"/>
  <c r="H67" i="66"/>
  <c r="I25" i="69"/>
  <c r="J25" i="69" s="1"/>
  <c r="H166" i="66"/>
  <c r="H160" i="66"/>
  <c r="L160" i="66" s="1"/>
  <c r="M160" i="66" s="1"/>
  <c r="H140" i="66"/>
  <c r="J37" i="66"/>
  <c r="I9" i="69"/>
  <c r="J9" i="69" s="1"/>
  <c r="F68" i="69"/>
  <c r="H121" i="66"/>
  <c r="H29" i="66"/>
  <c r="H198" i="66"/>
  <c r="H194" i="66"/>
  <c r="J89" i="66"/>
  <c r="H179" i="66"/>
  <c r="H154" i="66"/>
  <c r="H152" i="66"/>
  <c r="H32" i="66"/>
  <c r="J117" i="66"/>
  <c r="H9" i="53"/>
  <c r="H210" i="66"/>
  <c r="H209" i="66"/>
  <c r="H58" i="66"/>
  <c r="H27" i="66"/>
  <c r="F158" i="69"/>
  <c r="F148" i="69"/>
  <c r="F134" i="69"/>
  <c r="F131" i="69"/>
  <c r="I58" i="69"/>
  <c r="J58" i="69" s="1"/>
  <c r="F39" i="69"/>
  <c r="J4" i="66"/>
  <c r="F123" i="69"/>
  <c r="G123" i="69" s="1"/>
  <c r="EA123" i="36"/>
  <c r="H185" i="66"/>
  <c r="H105" i="66"/>
  <c r="H55" i="66"/>
  <c r="H17" i="66"/>
  <c r="F166" i="69"/>
  <c r="F139" i="69"/>
  <c r="F132" i="69"/>
  <c r="M9" i="25"/>
  <c r="H162" i="66"/>
  <c r="L162" i="66" s="1"/>
  <c r="M162" i="66" s="1"/>
  <c r="H128" i="66"/>
  <c r="H109" i="66"/>
  <c r="H93" i="66"/>
  <c r="J82" i="66"/>
  <c r="H15" i="66"/>
  <c r="H4" i="66"/>
  <c r="F164" i="69"/>
  <c r="F143" i="69"/>
  <c r="F140" i="69"/>
  <c r="F138" i="69"/>
  <c r="F127" i="69"/>
  <c r="J63" i="69"/>
  <c r="I50" i="69"/>
  <c r="J50" i="69" s="1"/>
  <c r="I37" i="69"/>
  <c r="J37" i="69" s="1"/>
  <c r="I5" i="69"/>
  <c r="J5" i="69" s="1"/>
  <c r="EA5" i="36"/>
  <c r="H177" i="66"/>
  <c r="H146" i="66"/>
  <c r="H125" i="66"/>
  <c r="H113" i="66"/>
  <c r="H97" i="66"/>
  <c r="H81" i="66"/>
  <c r="H60" i="66"/>
  <c r="H5" i="66"/>
  <c r="J2" i="66"/>
  <c r="EA158" i="36"/>
  <c r="H117" i="66"/>
  <c r="H101" i="66"/>
  <c r="H85" i="66"/>
  <c r="H70" i="66"/>
  <c r="H66" i="66"/>
  <c r="H62" i="66"/>
  <c r="H40" i="66"/>
  <c r="H30" i="66"/>
  <c r="H14" i="66"/>
  <c r="H2" i="66"/>
  <c r="F160" i="69"/>
  <c r="F144" i="69"/>
  <c r="G144" i="69" s="1"/>
  <c r="I40" i="69"/>
  <c r="K40" i="69" s="1"/>
  <c r="L40" i="69" s="1"/>
  <c r="I21" i="69"/>
  <c r="J21" i="69" s="1"/>
  <c r="EA3" i="36"/>
  <c r="N11" i="30"/>
  <c r="EA129" i="36"/>
  <c r="B3" i="26"/>
  <c r="AB12" i="31"/>
  <c r="H202" i="66"/>
  <c r="H190" i="66"/>
  <c r="H189" i="66"/>
  <c r="H181" i="66"/>
  <c r="H172" i="66"/>
  <c r="L172" i="66" s="1"/>
  <c r="M172" i="66" s="1"/>
  <c r="H168" i="66"/>
  <c r="H156" i="66"/>
  <c r="H142" i="66"/>
  <c r="H129" i="66"/>
  <c r="H127" i="66"/>
  <c r="H123" i="66"/>
  <c r="H119" i="66"/>
  <c r="H115" i="66"/>
  <c r="H111" i="66"/>
  <c r="H107" i="66"/>
  <c r="H103" i="66"/>
  <c r="H99" i="66"/>
  <c r="H95" i="66"/>
  <c r="H91" i="66"/>
  <c r="H87" i="66"/>
  <c r="H83" i="66"/>
  <c r="H79" i="66"/>
  <c r="H77" i="66"/>
  <c r="H73" i="66"/>
  <c r="H69" i="66"/>
  <c r="H65" i="66"/>
  <c r="H56" i="66"/>
  <c r="H39" i="66"/>
  <c r="H36" i="66"/>
  <c r="J28" i="66"/>
  <c r="H24" i="66"/>
  <c r="H21" i="66"/>
  <c r="H18" i="66"/>
  <c r="EA116" i="36"/>
  <c r="EA30" i="36"/>
  <c r="R14" i="17"/>
  <c r="N14" i="17"/>
  <c r="M11" i="25"/>
  <c r="J111" i="66"/>
  <c r="H89" i="66"/>
  <c r="H37" i="66"/>
  <c r="I130" i="69"/>
  <c r="J130" i="69" s="1"/>
  <c r="F126" i="69"/>
  <c r="G126" i="69" s="1"/>
  <c r="F104" i="69"/>
  <c r="F102" i="69"/>
  <c r="F100" i="69"/>
  <c r="F97" i="69"/>
  <c r="I54" i="69"/>
  <c r="J54" i="69" s="1"/>
  <c r="J100" i="66"/>
  <c r="H25" i="66"/>
  <c r="H22" i="66"/>
  <c r="H16" i="66"/>
  <c r="H11" i="66"/>
  <c r="F165" i="69"/>
  <c r="F163" i="69"/>
  <c r="F159" i="69"/>
  <c r="F147" i="69"/>
  <c r="G147" i="69" s="1"/>
  <c r="I33" i="69"/>
  <c r="J33" i="69" s="1"/>
  <c r="I17" i="69"/>
  <c r="J17" i="69" s="1"/>
  <c r="EA105" i="36"/>
  <c r="EA48" i="36"/>
  <c r="EA39" i="36"/>
  <c r="EA94" i="36"/>
  <c r="I9" i="53"/>
  <c r="H222" i="66"/>
  <c r="H221" i="66"/>
  <c r="H214" i="66"/>
  <c r="H213" i="66"/>
  <c r="H206" i="66"/>
  <c r="H205" i="66"/>
  <c r="H183" i="66"/>
  <c r="H170" i="66"/>
  <c r="H164" i="66"/>
  <c r="H158" i="66"/>
  <c r="L158" i="66" s="1"/>
  <c r="M158" i="66" s="1"/>
  <c r="H149" i="66"/>
  <c r="H144" i="66"/>
  <c r="H76" i="66"/>
  <c r="H68" i="66"/>
  <c r="H35" i="66"/>
  <c r="H28" i="66"/>
  <c r="H23" i="66"/>
  <c r="H20" i="66"/>
  <c r="F114" i="69"/>
  <c r="F103" i="69"/>
  <c r="F98" i="69"/>
  <c r="I70" i="69"/>
  <c r="J70" i="69" s="1"/>
  <c r="I65" i="69"/>
  <c r="J65" i="69" s="1"/>
  <c r="I62" i="69"/>
  <c r="J62" i="69" s="1"/>
  <c r="I46" i="69"/>
  <c r="J46" i="69" s="1"/>
  <c r="I41" i="69"/>
  <c r="K41" i="69" s="1"/>
  <c r="L41" i="69" s="1"/>
  <c r="I38" i="69"/>
  <c r="K38" i="69" s="1"/>
  <c r="L38" i="69" s="1"/>
  <c r="I29" i="69"/>
  <c r="J29" i="69" s="1"/>
  <c r="I13" i="69"/>
  <c r="J13" i="69" s="1"/>
  <c r="N9" i="30"/>
  <c r="H201" i="66"/>
  <c r="H197" i="66"/>
  <c r="H193" i="66"/>
  <c r="H220" i="66"/>
  <c r="H216" i="66"/>
  <c r="H212" i="66"/>
  <c r="H208" i="66"/>
  <c r="H204" i="66"/>
  <c r="H200" i="66"/>
  <c r="H196" i="66"/>
  <c r="L196" i="66" s="1"/>
  <c r="M196" i="66" s="1"/>
  <c r="H187" i="66"/>
  <c r="N18" i="30"/>
  <c r="N13" i="30"/>
  <c r="H219" i="66"/>
  <c r="H215" i="66"/>
  <c r="H211" i="66"/>
  <c r="H207" i="66"/>
  <c r="H203" i="66"/>
  <c r="H199" i="66"/>
  <c r="H195" i="66"/>
  <c r="H191" i="66"/>
  <c r="EA194" i="36"/>
  <c r="N16" i="30"/>
  <c r="N14" i="30"/>
  <c r="N7" i="30"/>
  <c r="E10" i="31"/>
  <c r="E9" i="31" s="1"/>
  <c r="H192" i="66"/>
  <c r="H188" i="66"/>
  <c r="H184" i="66"/>
  <c r="H180" i="66"/>
  <c r="H176" i="66"/>
  <c r="H174" i="66"/>
  <c r="L174" i="66" s="1"/>
  <c r="M174" i="66" s="1"/>
  <c r="H171" i="66"/>
  <c r="L171" i="66" s="1"/>
  <c r="M171" i="66" s="1"/>
  <c r="H167" i="66"/>
  <c r="H165" i="66"/>
  <c r="H155" i="66"/>
  <c r="H151" i="66"/>
  <c r="H147" i="66"/>
  <c r="H143" i="66"/>
  <c r="H139" i="66"/>
  <c r="H136" i="66"/>
  <c r="H132" i="66"/>
  <c r="H130" i="66"/>
  <c r="H120" i="66"/>
  <c r="H116" i="66"/>
  <c r="H112" i="66"/>
  <c r="H108" i="66"/>
  <c r="H104" i="66"/>
  <c r="H100" i="66"/>
  <c r="H96" i="66"/>
  <c r="H92" i="66"/>
  <c r="H88" i="66"/>
  <c r="H84" i="66"/>
  <c r="H80" i="66"/>
  <c r="H74" i="66"/>
  <c r="H72" i="66"/>
  <c r="H59" i="66"/>
  <c r="H57" i="66"/>
  <c r="J48" i="66"/>
  <c r="H48" i="66"/>
  <c r="H49" i="66"/>
  <c r="J49" i="66"/>
  <c r="H45" i="66"/>
  <c r="J45" i="66"/>
  <c r="H186" i="66"/>
  <c r="H182" i="66"/>
  <c r="H178" i="66"/>
  <c r="H175" i="66"/>
  <c r="H173" i="66"/>
  <c r="L173" i="66" s="1"/>
  <c r="M173" i="66" s="1"/>
  <c r="H169" i="66"/>
  <c r="H163" i="66"/>
  <c r="H161" i="66"/>
  <c r="H159" i="66"/>
  <c r="H157" i="66"/>
  <c r="H153" i="66"/>
  <c r="H145" i="66"/>
  <c r="H141" i="66"/>
  <c r="H134" i="66"/>
  <c r="H122" i="66"/>
  <c r="H118" i="66"/>
  <c r="H114" i="66"/>
  <c r="H110" i="66"/>
  <c r="H106" i="66"/>
  <c r="H102" i="66"/>
  <c r="H98" i="66"/>
  <c r="H94" i="66"/>
  <c r="H90" i="66"/>
  <c r="H86" i="66"/>
  <c r="H82" i="66"/>
  <c r="H78" i="66"/>
  <c r="J72" i="66"/>
  <c r="H61" i="66"/>
  <c r="J50" i="66"/>
  <c r="H50" i="66"/>
  <c r="K69" i="69"/>
  <c r="L69" i="69" s="1"/>
  <c r="J69" i="69"/>
  <c r="J104" i="66"/>
  <c r="H51" i="66"/>
  <c r="J51" i="66"/>
  <c r="H47" i="66"/>
  <c r="J47" i="66"/>
  <c r="H43" i="66"/>
  <c r="J43" i="66"/>
  <c r="J123" i="69"/>
  <c r="K123" i="69"/>
  <c r="L123" i="69" s="1"/>
  <c r="H46" i="66"/>
  <c r="H44" i="66"/>
  <c r="J12" i="66"/>
  <c r="I136" i="69"/>
  <c r="J136" i="69" s="1"/>
  <c r="J134" i="69"/>
  <c r="I133" i="69"/>
  <c r="J133" i="69" s="1"/>
  <c r="J132" i="69"/>
  <c r="I128" i="69"/>
  <c r="J128" i="69" s="1"/>
  <c r="I125" i="69"/>
  <c r="J125" i="69" s="1"/>
  <c r="F122" i="69"/>
  <c r="F121" i="69"/>
  <c r="F120" i="69"/>
  <c r="F119" i="69"/>
  <c r="F118" i="69"/>
  <c r="F117" i="69"/>
  <c r="I115" i="69"/>
  <c r="J115" i="69" s="1"/>
  <c r="J114" i="69"/>
  <c r="I111" i="69"/>
  <c r="J111" i="69" s="1"/>
  <c r="I109" i="69"/>
  <c r="J109" i="69" s="1"/>
  <c r="F105" i="69"/>
  <c r="F96" i="69"/>
  <c r="F95" i="69"/>
  <c r="F94" i="69"/>
  <c r="F93" i="69"/>
  <c r="F92" i="69"/>
  <c r="F91" i="69"/>
  <c r="F90" i="69"/>
  <c r="F89" i="69"/>
  <c r="F88" i="69"/>
  <c r="F87" i="69"/>
  <c r="F86" i="69"/>
  <c r="F85" i="69"/>
  <c r="F84" i="69"/>
  <c r="F83" i="69"/>
  <c r="F82" i="69"/>
  <c r="F81" i="69"/>
  <c r="F79" i="69"/>
  <c r="F77" i="69"/>
  <c r="F75" i="69"/>
  <c r="F73" i="69"/>
  <c r="F69" i="69"/>
  <c r="F67" i="69"/>
  <c r="I56" i="69"/>
  <c r="J56" i="69" s="1"/>
  <c r="I48" i="69"/>
  <c r="J48" i="69" s="1"/>
  <c r="I43" i="69"/>
  <c r="J43" i="69" s="1"/>
  <c r="I35" i="69"/>
  <c r="J35" i="69" s="1"/>
  <c r="I27" i="69"/>
  <c r="J27" i="69" s="1"/>
  <c r="I19" i="69"/>
  <c r="J19" i="69" s="1"/>
  <c r="I11" i="69"/>
  <c r="J11" i="69" s="1"/>
  <c r="F4" i="69"/>
  <c r="J6" i="66"/>
  <c r="I2" i="69"/>
  <c r="J2" i="69" s="1"/>
  <c r="H63" i="66"/>
  <c r="H54" i="66"/>
  <c r="J44" i="66"/>
  <c r="H38" i="66"/>
  <c r="J34" i="66"/>
  <c r="H31" i="66"/>
  <c r="H26" i="66"/>
  <c r="H19" i="66"/>
  <c r="H13" i="66"/>
  <c r="H12" i="66"/>
  <c r="H6" i="66"/>
  <c r="F168" i="69"/>
  <c r="I110" i="69"/>
  <c r="J110" i="69" s="1"/>
  <c r="I108" i="69"/>
  <c r="J108" i="69" s="1"/>
  <c r="F101" i="69"/>
  <c r="I80" i="69"/>
  <c r="J80" i="69" s="1"/>
  <c r="I76" i="69"/>
  <c r="J76" i="69" s="1"/>
  <c r="I72" i="69"/>
  <c r="J72" i="69" s="1"/>
  <c r="K67" i="69"/>
  <c r="L67" i="69" s="1"/>
  <c r="I60" i="69"/>
  <c r="J60" i="69" s="1"/>
  <c r="I52" i="69"/>
  <c r="J52" i="69" s="1"/>
  <c r="I44" i="69"/>
  <c r="J44" i="69" s="1"/>
  <c r="I31" i="69"/>
  <c r="J31" i="69" s="1"/>
  <c r="I23" i="69"/>
  <c r="J23" i="69" s="1"/>
  <c r="I15" i="69"/>
  <c r="J15" i="69" s="1"/>
  <c r="I7" i="69"/>
  <c r="J7" i="69" s="1"/>
  <c r="H34" i="66"/>
  <c r="J105" i="69"/>
  <c r="J96" i="69"/>
  <c r="EA74" i="36"/>
  <c r="EA13" i="36"/>
  <c r="EA168" i="36"/>
  <c r="EA84" i="36"/>
  <c r="EA44" i="36"/>
  <c r="EA36" i="36"/>
  <c r="EA7" i="36"/>
  <c r="EA195" i="36"/>
  <c r="EA109" i="36"/>
  <c r="EA43" i="36"/>
  <c r="M20" i="30"/>
  <c r="B5" i="30"/>
  <c r="N6" i="30"/>
  <c r="B10" i="26"/>
  <c r="C10" i="26" s="1"/>
  <c r="C9" i="26"/>
  <c r="I167" i="69"/>
  <c r="I157" i="69"/>
  <c r="I156" i="69"/>
  <c r="J156" i="69" s="1"/>
  <c r="I155" i="69"/>
  <c r="J155" i="69" s="1"/>
  <c r="I154" i="69"/>
  <c r="J154" i="69" s="1"/>
  <c r="I153" i="69"/>
  <c r="J153" i="69" s="1"/>
  <c r="I152" i="69"/>
  <c r="J152" i="69" s="1"/>
  <c r="I151" i="69"/>
  <c r="J151" i="69" s="1"/>
  <c r="I150" i="69"/>
  <c r="J150" i="69" s="1"/>
  <c r="F149" i="69"/>
  <c r="F145" i="69"/>
  <c r="F141" i="69"/>
  <c r="I116" i="69"/>
  <c r="I107" i="69"/>
  <c r="F107" i="69"/>
  <c r="G107" i="69" s="1"/>
  <c r="J68" i="69"/>
  <c r="K68" i="69"/>
  <c r="L68" i="69" s="1"/>
  <c r="H135" i="66"/>
  <c r="F146" i="69"/>
  <c r="F142" i="69"/>
  <c r="I137" i="69"/>
  <c r="J137" i="69" s="1"/>
  <c r="F137" i="69"/>
  <c r="G137" i="69" s="1"/>
  <c r="I129" i="69"/>
  <c r="J129" i="69" s="1"/>
  <c r="I124" i="69"/>
  <c r="J124" i="69" s="1"/>
  <c r="I112" i="69"/>
  <c r="J112" i="69" s="1"/>
  <c r="I106" i="69"/>
  <c r="J106" i="69" s="1"/>
  <c r="F106" i="69"/>
  <c r="I78" i="69"/>
  <c r="J78" i="69" s="1"/>
  <c r="F78" i="69"/>
  <c r="I74" i="69"/>
  <c r="J74" i="69" s="1"/>
  <c r="F74" i="69"/>
  <c r="I71" i="69"/>
  <c r="F71" i="69"/>
  <c r="J64" i="69"/>
  <c r="K64" i="69"/>
  <c r="L64" i="69" s="1"/>
  <c r="J39" i="69"/>
  <c r="K39" i="69"/>
  <c r="L39" i="69" s="1"/>
  <c r="H137" i="66"/>
  <c r="H133" i="66"/>
  <c r="J98" i="69"/>
  <c r="K98" i="69"/>
  <c r="L98" i="69" s="1"/>
  <c r="F66" i="69"/>
  <c r="I66" i="69"/>
  <c r="F64" i="69"/>
  <c r="I59" i="69"/>
  <c r="J59" i="69" s="1"/>
  <c r="I55" i="69"/>
  <c r="J55" i="69" s="1"/>
  <c r="I51" i="69"/>
  <c r="J51" i="69" s="1"/>
  <c r="I47" i="69"/>
  <c r="J47" i="69" s="1"/>
  <c r="F42" i="69"/>
  <c r="I34" i="69"/>
  <c r="J34" i="69" s="1"/>
  <c r="I30" i="69"/>
  <c r="J30" i="69" s="1"/>
  <c r="I26" i="69"/>
  <c r="J26" i="69" s="1"/>
  <c r="I22" i="69"/>
  <c r="J22" i="69" s="1"/>
  <c r="I18" i="69"/>
  <c r="J18" i="69" s="1"/>
  <c r="I14" i="69"/>
  <c r="J14" i="69" s="1"/>
  <c r="I10" i="69"/>
  <c r="J10" i="69" s="1"/>
  <c r="I6" i="69"/>
  <c r="J6" i="69" s="1"/>
  <c r="F63" i="69"/>
  <c r="I61" i="69"/>
  <c r="J61" i="69" s="1"/>
  <c r="I57" i="69"/>
  <c r="J57" i="69" s="1"/>
  <c r="I53" i="69"/>
  <c r="J53" i="69" s="1"/>
  <c r="I49" i="69"/>
  <c r="J49" i="69" s="1"/>
  <c r="I45" i="69"/>
  <c r="J45" i="69" s="1"/>
  <c r="K42" i="69"/>
  <c r="L42" i="69" s="1"/>
  <c r="I36" i="69"/>
  <c r="I32" i="69"/>
  <c r="J32" i="69" s="1"/>
  <c r="I28" i="69"/>
  <c r="J28" i="69" s="1"/>
  <c r="I24" i="69"/>
  <c r="J24" i="69" s="1"/>
  <c r="I20" i="69"/>
  <c r="J20" i="69" s="1"/>
  <c r="I16" i="69"/>
  <c r="J16" i="69" s="1"/>
  <c r="I12" i="69"/>
  <c r="J12" i="69" s="1"/>
  <c r="I8" i="69"/>
  <c r="J8" i="69" s="1"/>
  <c r="F3" i="69"/>
  <c r="N2" i="36"/>
  <c r="J2" i="36"/>
  <c r="F2" i="36"/>
  <c r="L2" i="36"/>
  <c r="H2" i="36"/>
  <c r="D2" i="36"/>
  <c r="K2" i="36"/>
  <c r="G2" i="36"/>
  <c r="C2" i="36"/>
  <c r="CH2" i="36"/>
  <c r="CD2" i="36"/>
  <c r="BZ2" i="36"/>
  <c r="BV2" i="36"/>
  <c r="BR2" i="36"/>
  <c r="BN2" i="36"/>
  <c r="BJ2" i="36"/>
  <c r="BF2" i="36"/>
  <c r="BB2" i="36"/>
  <c r="AX2" i="36"/>
  <c r="AT2" i="36"/>
  <c r="AP2" i="36"/>
  <c r="AL2" i="36"/>
  <c r="AH2" i="36"/>
  <c r="AD2" i="36"/>
  <c r="Z2" i="36"/>
  <c r="V2" i="36"/>
  <c r="R2" i="36"/>
  <c r="CG2" i="36"/>
  <c r="CC2" i="36"/>
  <c r="BY2" i="36"/>
  <c r="BU2" i="36"/>
  <c r="BQ2" i="36"/>
  <c r="BM2" i="36"/>
  <c r="BI2" i="36"/>
  <c r="BE2" i="36"/>
  <c r="BA2" i="36"/>
  <c r="AW2" i="36"/>
  <c r="AS2" i="36"/>
  <c r="AO2" i="36"/>
  <c r="AK2" i="36"/>
  <c r="AG2" i="36"/>
  <c r="AC2" i="36"/>
  <c r="Y2" i="36"/>
  <c r="U2" i="36"/>
  <c r="Q2" i="36"/>
  <c r="M2" i="36"/>
  <c r="I2" i="36"/>
  <c r="E2" i="36"/>
  <c r="CF2" i="36"/>
  <c r="CB2" i="36"/>
  <c r="BX2" i="36"/>
  <c r="BT2" i="36"/>
  <c r="BP2" i="36"/>
  <c r="BL2" i="36"/>
  <c r="BH2" i="36"/>
  <c r="BD2" i="36"/>
  <c r="AZ2" i="36"/>
  <c r="AV2" i="36"/>
  <c r="AR2" i="36"/>
  <c r="AN2" i="36"/>
  <c r="AJ2" i="36"/>
  <c r="AF2" i="36"/>
  <c r="AB2" i="36"/>
  <c r="X2" i="36"/>
  <c r="T2" i="36"/>
  <c r="P2" i="36"/>
  <c r="CI2" i="36"/>
  <c r="CE2" i="36"/>
  <c r="CA2" i="36"/>
  <c r="BW2" i="36"/>
  <c r="BS2" i="36"/>
  <c r="BO2" i="36"/>
  <c r="BK2" i="36"/>
  <c r="BG2" i="36"/>
  <c r="BC2" i="36"/>
  <c r="AY2" i="36"/>
  <c r="AU2" i="36"/>
  <c r="AQ2" i="36"/>
  <c r="AM2" i="36"/>
  <c r="AI2" i="36"/>
  <c r="AE2" i="36"/>
  <c r="AA2" i="36"/>
  <c r="W2" i="36"/>
  <c r="S2" i="36"/>
  <c r="O2" i="36"/>
  <c r="EB2" i="36"/>
  <c r="AB38" i="31"/>
  <c r="AB29" i="31"/>
  <c r="AB23" i="31"/>
  <c r="AB18" i="31"/>
  <c r="AB14" i="31"/>
  <c r="D10" i="31"/>
  <c r="AB34" i="31"/>
  <c r="AB30" i="31"/>
  <c r="AB24" i="31"/>
  <c r="AB20" i="31"/>
  <c r="AB15" i="31"/>
  <c r="AB35" i="31"/>
  <c r="AB31" i="31"/>
  <c r="AB26" i="31"/>
  <c r="AB21" i="31"/>
  <c r="AB16" i="31"/>
  <c r="AB11" i="31"/>
  <c r="AB37" i="31"/>
  <c r="AB32" i="31"/>
  <c r="AB27" i="31"/>
  <c r="AB22" i="31"/>
  <c r="AB17" i="31"/>
  <c r="Z10" i="31"/>
  <c r="AD10" i="31" s="1"/>
  <c r="M17" i="25"/>
  <c r="N18" i="25" s="1"/>
  <c r="M12" i="25"/>
  <c r="M10" i="25"/>
  <c r="EA276" i="36"/>
  <c r="EA274" i="36"/>
  <c r="EA272" i="36"/>
  <c r="EA269" i="36"/>
  <c r="EA264" i="36"/>
  <c r="EA261" i="36"/>
  <c r="EA271" i="36"/>
  <c r="EA266" i="36"/>
  <c r="EA263" i="36"/>
  <c r="EA258" i="36"/>
  <c r="L159" i="66" l="1"/>
  <c r="M159" i="66" s="1"/>
  <c r="L161" i="66"/>
  <c r="M161" i="66" s="1"/>
  <c r="L163" i="66"/>
  <c r="M163" i="66" s="1"/>
  <c r="L175" i="66"/>
  <c r="M175" i="66" s="1"/>
  <c r="L165" i="66"/>
  <c r="M165" i="66" s="1"/>
  <c r="L164" i="66"/>
  <c r="M164" i="66" s="1"/>
  <c r="EA175" i="36"/>
  <c r="L20" i="66"/>
  <c r="M20" i="66" s="1"/>
  <c r="L23" i="66"/>
  <c r="M23" i="66" s="1"/>
  <c r="L22" i="66"/>
  <c r="M22" i="66" s="1"/>
  <c r="L40" i="66"/>
  <c r="M40" i="66" s="1"/>
  <c r="L21" i="66"/>
  <c r="M21" i="66" s="1"/>
  <c r="L32" i="66"/>
  <c r="M32" i="66" s="1"/>
  <c r="EA165" i="36"/>
  <c r="L29" i="66"/>
  <c r="M29" i="66" s="1"/>
  <c r="L16" i="66"/>
  <c r="M16" i="66" s="1"/>
  <c r="L25" i="66"/>
  <c r="M25" i="66" s="1"/>
  <c r="L31" i="66"/>
  <c r="M31" i="66" s="1"/>
  <c r="L24" i="66"/>
  <c r="M24" i="66" s="1"/>
  <c r="L17" i="66"/>
  <c r="M17" i="66" s="1"/>
  <c r="L9" i="66"/>
  <c r="M9" i="66" s="1"/>
  <c r="L38" i="66"/>
  <c r="M38" i="66" s="1"/>
  <c r="L39" i="66"/>
  <c r="M39" i="66" s="1"/>
  <c r="L10" i="66"/>
  <c r="M10" i="66" s="1"/>
  <c r="L13" i="66"/>
  <c r="M13" i="66" s="1"/>
  <c r="L27" i="66"/>
  <c r="M27" i="66" s="1"/>
  <c r="L36" i="66"/>
  <c r="M36" i="66" s="1"/>
  <c r="L15" i="66"/>
  <c r="M15" i="66" s="1"/>
  <c r="L8" i="66"/>
  <c r="M8" i="66" s="1"/>
  <c r="K113" i="69"/>
  <c r="L113" i="69" s="1"/>
  <c r="L18" i="66"/>
  <c r="M18" i="66" s="1"/>
  <c r="L30" i="66"/>
  <c r="M30" i="66" s="1"/>
  <c r="L19" i="66"/>
  <c r="M19" i="66" s="1"/>
  <c r="K65" i="69"/>
  <c r="L65" i="69" s="1"/>
  <c r="L11" i="66"/>
  <c r="M11" i="66" s="1"/>
  <c r="J38" i="69"/>
  <c r="K70" i="69"/>
  <c r="L70" i="69" s="1"/>
  <c r="L35" i="66"/>
  <c r="M35" i="66" s="1"/>
  <c r="L14" i="66"/>
  <c r="M14" i="66" s="1"/>
  <c r="L5" i="66"/>
  <c r="M5" i="66" s="1"/>
  <c r="L7" i="66"/>
  <c r="M7" i="66" s="1"/>
  <c r="L26" i="66"/>
  <c r="M26" i="66" s="1"/>
  <c r="K37" i="69"/>
  <c r="L37" i="69" s="1"/>
  <c r="J41" i="69"/>
  <c r="K62" i="69"/>
  <c r="L62" i="69" s="1"/>
  <c r="K43" i="69"/>
  <c r="L43" i="69" s="1"/>
  <c r="J40" i="69"/>
  <c r="K130" i="69"/>
  <c r="L130" i="69" s="1"/>
  <c r="DX2" i="36"/>
  <c r="L4" i="66"/>
  <c r="M4" i="66" s="1"/>
  <c r="L2" i="66"/>
  <c r="M2" i="66" s="1"/>
  <c r="L28" i="66"/>
  <c r="M28" i="66" s="1"/>
  <c r="L37" i="66"/>
  <c r="M37" i="66" s="1"/>
  <c r="N20" i="25"/>
  <c r="L6" i="66"/>
  <c r="M6" i="66" s="1"/>
  <c r="N22" i="25"/>
  <c r="L12" i="66"/>
  <c r="M12" i="66" s="1"/>
  <c r="L34" i="66"/>
  <c r="M34" i="66" s="1"/>
  <c r="DY2" i="36"/>
  <c r="J66" i="69"/>
  <c r="K66" i="69"/>
  <c r="L66" i="69" s="1"/>
  <c r="J36" i="69"/>
  <c r="K36" i="69"/>
  <c r="L36" i="69" s="1"/>
  <c r="J107" i="69"/>
  <c r="K107" i="69"/>
  <c r="L107" i="69" s="1"/>
  <c r="J157" i="69"/>
  <c r="K157" i="69"/>
  <c r="L157" i="69" s="1"/>
  <c r="J71" i="69"/>
  <c r="K71" i="69"/>
  <c r="L71" i="69" s="1"/>
  <c r="J116" i="69"/>
  <c r="K116" i="69"/>
  <c r="L116" i="69" s="1"/>
  <c r="J167" i="69"/>
  <c r="K167" i="69"/>
  <c r="L167" i="69" s="1"/>
  <c r="O7" i="17"/>
  <c r="D9" i="31"/>
  <c r="AA10" i="31"/>
  <c r="AA39" i="31" s="1"/>
  <c r="AC10" i="31"/>
  <c r="AB10" i="31" s="1"/>
  <c r="N19" i="25"/>
  <c r="N21" i="25"/>
  <c r="O10" i="17"/>
  <c r="O6" i="17"/>
  <c r="O5" i="17"/>
  <c r="EA2" i="36" l="1"/>
  <c r="M14" i="17"/>
  <c r="O4" i="17"/>
  <c r="O1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JOSIANE DA SILVA PEREIRA</author>
  </authors>
  <commentList>
    <comment ref="J4" authorId="0" shapeId="0" xr:uid="{B9379762-A3F4-46B9-B111-D35B63F8EB99}">
      <text>
        <r>
          <rPr>
            <b/>
            <sz val="9"/>
            <color indexed="81"/>
            <rFont val="Segoe UI"/>
            <family val="2"/>
          </rPr>
          <t>JOSIANE DA SILVA PEREIRA:</t>
        </r>
        <r>
          <rPr>
            <sz val="9"/>
            <color indexed="81"/>
            <rFont val="Segoe UI"/>
            <family val="2"/>
          </rPr>
          <t xml:space="preserve">
faturamento antecipao 32,5254</t>
        </r>
      </text>
    </comment>
    <comment ref="J5" authorId="0" shapeId="0" xr:uid="{392D4205-59DB-4F10-845E-4FD85273CF90}">
      <text>
        <r>
          <rPr>
            <b/>
            <sz val="9"/>
            <color indexed="81"/>
            <rFont val="Segoe UI"/>
            <family val="2"/>
          </rPr>
          <t>JOSIANE DA SILVA PEREIRA:</t>
        </r>
        <r>
          <rPr>
            <sz val="9"/>
            <color indexed="81"/>
            <rFont val="Segoe UI"/>
            <family val="2"/>
          </rPr>
          <t xml:space="preserve">
faturamento antecipado pedido 637090 5,236ton</t>
        </r>
      </text>
    </comment>
    <comment ref="P8" authorId="0" shapeId="0" xr:uid="{9012A27B-D7F8-45B8-B8A7-A9F6AC5FE6A9}">
      <text>
        <r>
          <rPr>
            <b/>
            <sz val="9"/>
            <color indexed="81"/>
            <rFont val="Segoe UI"/>
            <family val="2"/>
          </rPr>
          <t>JOSIANE DA SILVA PEREIRA:</t>
        </r>
        <r>
          <rPr>
            <sz val="9"/>
            <color indexed="81"/>
            <rFont val="Segoe UI"/>
            <family val="2"/>
          </rPr>
          <t xml:space="preserve">
pendente porque causa da nota fiscal</t>
        </r>
      </text>
    </comment>
    <comment ref="N17" authorId="0" shapeId="0" xr:uid="{831AE572-8418-42AA-B6BD-B2205F18F156}">
      <text>
        <r>
          <rPr>
            <b/>
            <sz val="9"/>
            <color indexed="81"/>
            <rFont val="Segoe UI"/>
            <charset val="1"/>
          </rPr>
          <t>JOSIANE DA SILVA PEREIRA:</t>
        </r>
        <r>
          <rPr>
            <sz val="9"/>
            <color indexed="81"/>
            <rFont val="Segoe UI"/>
            <charset val="1"/>
          </rPr>
          <t xml:space="preserve">
17ton a + de mp</t>
        </r>
      </text>
    </comment>
    <comment ref="M20" authorId="0" shapeId="0" xr:uid="{24F414AC-C004-4957-A267-BC98218ABF46}">
      <text>
        <r>
          <rPr>
            <b/>
            <sz val="9"/>
            <color indexed="81"/>
            <rFont val="Segoe UI"/>
            <family val="2"/>
          </rPr>
          <t>JOSIANE DA SILVA PEREIRA:</t>
        </r>
        <r>
          <rPr>
            <sz val="9"/>
            <color indexed="81"/>
            <rFont val="Segoe UI"/>
            <family val="2"/>
          </rPr>
          <t xml:space="preserve">
Pactuado para dia 12/06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JOSIANE DA SILVA PEREIRA</author>
  </authors>
  <commentList>
    <comment ref="A43" authorId="0" shapeId="0" xr:uid="{7DFBF8EE-0F03-4E6D-910B-A335C598E050}">
      <text>
        <r>
          <rPr>
            <b/>
            <sz val="9"/>
            <color indexed="81"/>
            <rFont val="Segoe UI"/>
            <family val="2"/>
          </rPr>
          <t>JOSIANE DA SILVA PEREIRA:</t>
        </r>
        <r>
          <rPr>
            <sz val="9"/>
            <color indexed="81"/>
            <rFont val="Segoe UI"/>
            <family val="2"/>
          </rPr>
          <t xml:space="preserve">
Programar somente com autorização</t>
        </r>
      </text>
    </comment>
    <comment ref="A211" authorId="0" shapeId="0" xr:uid="{48233F7C-6926-48A6-BDBA-16D7EA96CDFE}">
      <text>
        <r>
          <rPr>
            <b/>
            <sz val="9"/>
            <color indexed="81"/>
            <rFont val="Segoe UI"/>
            <family val="2"/>
          </rPr>
          <t>JOSIANE DA SILVA PEREIRA:</t>
        </r>
        <r>
          <rPr>
            <sz val="9"/>
            <color indexed="81"/>
            <rFont val="Segoe UI"/>
            <family val="2"/>
          </rPr>
          <t xml:space="preserve">
Programar somente com autorização</t>
        </r>
      </text>
    </comment>
  </commentList>
</comments>
</file>

<file path=xl/sharedStrings.xml><?xml version="1.0" encoding="utf-8"?>
<sst xmlns="http://schemas.openxmlformats.org/spreadsheetml/2006/main" count="29801" uniqueCount="1991">
  <si>
    <t>Programação Perfiladeira U 4,75 MM - 2026</t>
  </si>
  <si>
    <t>OP</t>
  </si>
  <si>
    <t>Cód.</t>
  </si>
  <si>
    <t>Descrição do Produto</t>
  </si>
  <si>
    <t>Esp.</t>
  </si>
  <si>
    <t>Kg/m</t>
  </si>
  <si>
    <t>Ton/H</t>
  </si>
  <si>
    <t>Veloc.
Programado</t>
  </si>
  <si>
    <t>Tempo Programado</t>
  </si>
  <si>
    <t xml:space="preserve">Programado </t>
  </si>
  <si>
    <r>
      <t xml:space="preserve">Realizado </t>
    </r>
    <r>
      <rPr>
        <b/>
        <sz val="11"/>
        <color indexed="10"/>
        <rFont val="Calibri"/>
        <family val="2"/>
      </rPr>
      <t/>
    </r>
  </si>
  <si>
    <t>Inicio</t>
  </si>
  <si>
    <t>Termino</t>
  </si>
  <si>
    <t>Data prevista Comercial</t>
  </si>
  <si>
    <t>Matéria Prima</t>
  </si>
  <si>
    <t>Pedido de Venda</t>
  </si>
  <si>
    <t>Observação</t>
  </si>
  <si>
    <t>PRF10255</t>
  </si>
  <si>
    <t>PERFIL U ENRIJ LQ 3,00 X 200 X 75 X 20 MM</t>
  </si>
  <si>
    <t>mp-ok</t>
  </si>
  <si>
    <t>0022.36086</t>
  </si>
  <si>
    <t>PRF10246</t>
  </si>
  <si>
    <t>PERFIL U ENRIJ LQ 3,35 X 200 X 75 X 20 MM</t>
  </si>
  <si>
    <t>0022.36242</t>
  </si>
  <si>
    <t>PRF10120</t>
  </si>
  <si>
    <t>PERFIL U ENRIJ LQ 2,25 X 200 X 75 X 20 MM</t>
  </si>
  <si>
    <t>-</t>
  </si>
  <si>
    <t>6t-ok (SEM MP)</t>
  </si>
  <si>
    <t>0022.36100</t>
  </si>
  <si>
    <t>PRF10060</t>
  </si>
  <si>
    <t>PERFIL U ENRIJ LQ 2,00 X 200 X 75 X 20 MM</t>
  </si>
  <si>
    <t>31t-ok</t>
  </si>
  <si>
    <t>0022.36101</t>
  </si>
  <si>
    <t>PRF10180</t>
  </si>
  <si>
    <t>PERFIL U ENRIJ LQ 2,65 X 200 X 75 X 20 MM</t>
  </si>
  <si>
    <t>0022.36103</t>
  </si>
  <si>
    <t>PRF10370</t>
  </si>
  <si>
    <t>PERFIL U SIMPLES LQ 2,00 X 200 X 50   MM</t>
  </si>
  <si>
    <t>0022.36104</t>
  </si>
  <si>
    <t>PRF10550</t>
  </si>
  <si>
    <t>PERFIL U SIMPLES LQ 2,65 X 200 X 50   MM</t>
  </si>
  <si>
    <t>0022.36105</t>
  </si>
  <si>
    <t>PRF10642</t>
  </si>
  <si>
    <t>PERFIL U SIMPLES LQ 3,00 X 200 X 50   MM</t>
  </si>
  <si>
    <t>0022.36106</t>
  </si>
  <si>
    <t>PRF100081</t>
  </si>
  <si>
    <t>PERFIL U ENRIJ LQ 1,80 X 150 X 60 X 20 MM - COMPR. ESPECIAL</t>
  </si>
  <si>
    <t>0022.36230</t>
  </si>
  <si>
    <t>COMPRIMENTO ESPECIAL</t>
  </si>
  <si>
    <t>PRF10008</t>
  </si>
  <si>
    <t xml:space="preserve">PERFIL U ENRIJ LQ 1,80 X 150 X 60 X 20 MM </t>
  </si>
  <si>
    <t>passou porque tinha no chão</t>
  </si>
  <si>
    <t>PRZ101401</t>
  </si>
  <si>
    <t>PERFIL U ENRIJ ZC 1,95 X 150 X 60 X 20 MM - COMPR. ESPECIAL</t>
  </si>
  <si>
    <t>0022.36231</t>
  </si>
  <si>
    <t>PRZ10140</t>
  </si>
  <si>
    <t>PERFIL U ENRIJ ZC 1,95 X 150 X 60 X 20 MM</t>
  </si>
  <si>
    <t>PRF10050</t>
  </si>
  <si>
    <t>PERFIL U ENRIJ LQ 2,00 X 150 X 60 X 20 MM</t>
  </si>
  <si>
    <t>0022.36233</t>
  </si>
  <si>
    <t>PRF10170</t>
  </si>
  <si>
    <t>PERFIL U ENRIJ LQ 2,65 X 150 X 60 X 20 MM</t>
  </si>
  <si>
    <t>0022.36234</t>
  </si>
  <si>
    <t>PRF102301</t>
  </si>
  <si>
    <t>PERFIL U ENRIJ LQ 3,00 X 150 X 60 X 20 MM - COMPR. ESPECIAL</t>
  </si>
  <si>
    <t>MP-ok</t>
  </si>
  <si>
    <t>0022.36235</t>
  </si>
  <si>
    <t>PRF10230</t>
  </si>
  <si>
    <t>PERFIL U ENRIJ LQ 3,00 X 150 X 60 X 20 MM</t>
  </si>
  <si>
    <t>PRF10244</t>
  </si>
  <si>
    <t>PERFIL U ENRIJ LQ 3,35 X 150 X 60 X 20 MM</t>
  </si>
  <si>
    <t>0022.36236</t>
  </si>
  <si>
    <t>PRF10009</t>
  </si>
  <si>
    <t>PERFIL U ENRIJ LQ 1,80 X 150 X 50 X 20 MM</t>
  </si>
  <si>
    <t>0022.36303</t>
  </si>
  <si>
    <t>PRF10051</t>
  </si>
  <si>
    <t>PERFIL U ENRIJ LQ 2,00 X 150 X 50 X 20 MM</t>
  </si>
  <si>
    <t>0022.36302</t>
  </si>
  <si>
    <t>PRF101111</t>
  </si>
  <si>
    <t>PERFIL U ENRIJ LQ 2,25 X 150 X 50 X 20 MM - COMPR. ESPECIAL</t>
  </si>
  <si>
    <t>2t-ok</t>
  </si>
  <si>
    <t>0022.36301</t>
  </si>
  <si>
    <t>PRF10111</t>
  </si>
  <si>
    <t>PERFIL U ENRIJ LQ 2,25 X 150 X 50 X 20 MM</t>
  </si>
  <si>
    <t>PRF10171</t>
  </si>
  <si>
    <t>PERFIL U ENRIJ LQ 2,65 X 150 X 50 X 20 MM</t>
  </si>
  <si>
    <t>MP-OK</t>
  </si>
  <si>
    <t>0022.36300</t>
  </si>
  <si>
    <t>PRF10229</t>
  </si>
  <si>
    <t>PERFIL U ENRIJ LQ 3,00 X 150 X50 X 20 MM</t>
  </si>
  <si>
    <t>MP</t>
  </si>
  <si>
    <t>0022.36337</t>
  </si>
  <si>
    <t>PRF10288</t>
  </si>
  <si>
    <t>PERFIL U SIMPLES LQ 1,80 X 150 X 50   MM</t>
  </si>
  <si>
    <t>5t-ok</t>
  </si>
  <si>
    <t>0022.36338</t>
  </si>
  <si>
    <t>PRF10360</t>
  </si>
  <si>
    <t>PERFIL U SIMPLES LQ 2,00 X 150 X 50   MM</t>
  </si>
  <si>
    <t>0022.36339</t>
  </si>
  <si>
    <t>PRF10450</t>
  </si>
  <si>
    <t>PERFIL U SIMPLES LQ 2,25 X 150 X 50   MM</t>
  </si>
  <si>
    <t>0022.36340</t>
  </si>
  <si>
    <t>PRF10540</t>
  </si>
  <si>
    <t>PERFIL U SIMPLES LQ 2,65 X 150 X 50   MM</t>
  </si>
  <si>
    <t>0022.36341</t>
  </si>
  <si>
    <t>PRF10816</t>
  </si>
  <si>
    <t>PERFIL U SIMPLES LQ 2,65 X 150 X 50 MM COR400</t>
  </si>
  <si>
    <t>0022.36382</t>
  </si>
  <si>
    <t>COR30</t>
  </si>
  <si>
    <t>PRF10630</t>
  </si>
  <si>
    <t>PERFIL U SIMPLES LQ 3,00 X 150 X 50   MM</t>
  </si>
  <si>
    <t>19t-ok</t>
  </si>
  <si>
    <t>0022.36342</t>
  </si>
  <si>
    <t>PRF10690</t>
  </si>
  <si>
    <t>PERFIL U SIMPLES LQ 4,75 X 150 X 50   MM</t>
  </si>
  <si>
    <t>PRF10342</t>
  </si>
  <si>
    <t>PERFIL U SIMPLES LQ 2,00 X 100 X 40   MM</t>
  </si>
  <si>
    <t>PRF10343</t>
  </si>
  <si>
    <t>PERFIL U SIMPLES LQ 2,00 X 100 X 50   MM</t>
  </si>
  <si>
    <t>PRZ10344</t>
  </si>
  <si>
    <t>PERFIL U SIMPLES ZC 1,95 X 100 X 50   MM</t>
  </si>
  <si>
    <t>PRF10431</t>
  </si>
  <si>
    <t>PERFIL U SIMPLES LQ 2,25 X 100 X 40   MM</t>
  </si>
  <si>
    <t>PRF10430</t>
  </si>
  <si>
    <t>PERFIL U SIMPLES LQ 2,25 X 100 X 50   MM</t>
  </si>
  <si>
    <t>PRF10521</t>
  </si>
  <si>
    <t>PERFIL U SIMPLES LQ 2,65 X 100 X 40   MM</t>
  </si>
  <si>
    <t>PRF10522</t>
  </si>
  <si>
    <t>PERFIL U SIMPLES LQ 2,65 X 100 X 50 MM</t>
  </si>
  <si>
    <t>PRF10611</t>
  </si>
  <si>
    <t>PERFIL U SIMPLES LQ 3,00 X 100 X 40   MM</t>
  </si>
  <si>
    <t>PRF10612</t>
  </si>
  <si>
    <t>PERFIL U SIMPLES LQ 3,00 X 100 X 50   MM</t>
  </si>
  <si>
    <t>PRF10670</t>
  </si>
  <si>
    <t>PERFIL U SIMPLES LQ 4,75 X 100 X 40   MM</t>
  </si>
  <si>
    <t>Só slittar com autorização</t>
  </si>
  <si>
    <t>PMG10130</t>
  </si>
  <si>
    <t>PERFIL U SIMPLES – 1,95 X 75 X 40 MAGNELIS ZM310</t>
  </si>
  <si>
    <t>MAGNELIS ZM310</t>
  </si>
  <si>
    <t>PRF10321</t>
  </si>
  <si>
    <t>PERFIL U SIMPLES LQ 2,00 X  75 X 40   MM</t>
  </si>
  <si>
    <t>PRF10500</t>
  </si>
  <si>
    <t>PERFIL U SIMPLES LQ 2,65 X  75 X 40   MM</t>
  </si>
  <si>
    <t>PRF10710</t>
  </si>
  <si>
    <t>PERFIL U SIMPLES LQ 3,75 X  75 X 40   MM</t>
  </si>
  <si>
    <t>PRF10651</t>
  </si>
  <si>
    <t>PERFIL U SIMPLES LQ 4,75 X  75 X 40   MM</t>
  </si>
  <si>
    <t>PRF10005</t>
  </si>
  <si>
    <t>PERFIL U ENRIJ LQ 1,80 X 75 X 40 X 15 MM</t>
  </si>
  <si>
    <t>PRF100201</t>
  </si>
  <si>
    <t>PERFIL U ENRIJ LQ 2,00 X  75 X 40 X 15 MM - COMPR. ESPECIAL</t>
  </si>
  <si>
    <t>PRF10020</t>
  </si>
  <si>
    <t>PERFIL U ENRIJ LQ 2,00 X 75 X 40 X 15 MM</t>
  </si>
  <si>
    <t>PRF100801</t>
  </si>
  <si>
    <t>PERFIL U ENRIJ LQ 2,25 X  75 X 40 X 15 MM - COMPR. ESPECIAL</t>
  </si>
  <si>
    <t>PRF10080</t>
  </si>
  <si>
    <t>PERFIL U ENRIJ LQ 2,25 X 75 X 40 X 15 MM</t>
  </si>
  <si>
    <t>PRF10140</t>
  </si>
  <si>
    <t>PERFIL U ENRIJ LQ 2,65 X 75 X 40 X 15 MM</t>
  </si>
  <si>
    <t>Programação Perfiladeira U 4,75 MM - Junho 2026</t>
  </si>
  <si>
    <t>META TOTAL</t>
  </si>
  <si>
    <t>DATA</t>
  </si>
  <si>
    <t>METAL PERFIL 3/16</t>
  </si>
  <si>
    <t>Código</t>
  </si>
  <si>
    <t>Descrição do Perfil</t>
  </si>
  <si>
    <t>Tonelada</t>
  </si>
  <si>
    <t>Data</t>
  </si>
  <si>
    <t xml:space="preserve">   Data</t>
  </si>
  <si>
    <t>OBSERVAÇÕES</t>
  </si>
  <si>
    <t xml:space="preserve">Pedidos </t>
  </si>
  <si>
    <t>Estoque 
Slitter</t>
  </si>
  <si>
    <t>Programada</t>
  </si>
  <si>
    <t xml:space="preserve"> Prevista</t>
  </si>
  <si>
    <t>Prevista</t>
  </si>
  <si>
    <t>Realizada</t>
  </si>
  <si>
    <t>de Venda</t>
  </si>
  <si>
    <t>Comercial</t>
  </si>
  <si>
    <t>PEDIDO</t>
  </si>
  <si>
    <t>Produção</t>
  </si>
  <si>
    <t>closed</t>
  </si>
  <si>
    <t>Estabelecimento</t>
  </si>
  <si>
    <t>Item</t>
  </si>
  <si>
    <t>Descrição</t>
  </si>
  <si>
    <t>Saldo 001A</t>
  </si>
  <si>
    <t>Saldo Calogi</t>
  </si>
  <si>
    <t>Pendência de Vendas</t>
  </si>
  <si>
    <t>Saldo Disponível</t>
  </si>
  <si>
    <t>0022_OI_CED_IND</t>
  </si>
  <si>
    <t>PERFIL U SIMPLES – 1,95 X 75 X 40 MAGNELIS</t>
  </si>
  <si>
    <t>PMG101301</t>
  </si>
  <si>
    <t>PERFIL U SIMPLES – 1,95 X 75 X 40 MAGNELIS - COMP. ESPECIAL</t>
  </si>
  <si>
    <t>PMG10132</t>
  </si>
  <si>
    <t>PERFIL U SIMPLES – 1,95 X 68 X 30 MAGNELIS</t>
  </si>
  <si>
    <t>PMG10134</t>
  </si>
  <si>
    <t>PERFIL U ENRIJ 1,95 X 100 X 40 X 17 MM -MAGNELIS</t>
  </si>
  <si>
    <t>PMG10135</t>
  </si>
  <si>
    <t xml:space="preserve">PERFIL U ENRIJ 1,95 X 127 X 50 X 17 MM -MAGNELIS </t>
  </si>
  <si>
    <t xml:space="preserve">PERFIL U ENRIJ ZC 1,95 X 127 X 50 X 17 MM -MAGNELIS </t>
  </si>
  <si>
    <t>PMG10140</t>
  </si>
  <si>
    <t>PERFIL U ENRIJ 1,95 X 150 X 60 X 20 MM MAGNELIS</t>
  </si>
  <si>
    <t>PMG10142</t>
  </si>
  <si>
    <t>PERFIL U ENRIJ – 1,95 X 75 X 40 X 15 MAGNELIS</t>
  </si>
  <si>
    <t>PERFIL U ENRIJECIDO – 1,95 X 75 X 40 X 15 MAGNELIS</t>
  </si>
  <si>
    <t>PMG101421</t>
  </si>
  <si>
    <t>PERFIL U ENRIJ ZC 1,95 X 150 X 60 X 20 MM - COMP. ESPECIAL</t>
  </si>
  <si>
    <t>PMG10160</t>
  </si>
  <si>
    <t xml:space="preserve">PERFIL U ENRIJ ZC 1,95 X 200 X 75 X 20 MM -MAGNELIS </t>
  </si>
  <si>
    <t>PMG10180</t>
  </si>
  <si>
    <t>PERFIL U SIMPLES 2,30 X 92 X 30 MM MAGNELIS</t>
  </si>
  <si>
    <t>PMG10182</t>
  </si>
  <si>
    <t>PERFIL U SIMPLES - 2,30 X 100 X 50 MM MAGNELIS</t>
  </si>
  <si>
    <t>PMG10185</t>
  </si>
  <si>
    <t xml:space="preserve">PERFIL U ENRIJ ZC 2,30 X 100 X 50 X 17 MM MAGNELIS </t>
  </si>
  <si>
    <t>PMG10186</t>
  </si>
  <si>
    <t>PERFIL U ENRIJ ZC 2,30 X 150 X 60 X 17 MM MAGNELIS</t>
  </si>
  <si>
    <t>PMG101861</t>
  </si>
  <si>
    <t>PERFIL U ENRIJ ZC 2,30 X 150 X 60 X 17 MM MAGNELIS - COMP. ESPECIAL</t>
  </si>
  <si>
    <t>PMG10230</t>
  </si>
  <si>
    <t xml:space="preserve">PERFIL U ENRIJ ZC 2,65 X 100 X 50 X 17 MM MAGNELIS </t>
  </si>
  <si>
    <t>PMG10235</t>
  </si>
  <si>
    <t>PERFIL U ENRIJ 2,65 X 150 X 60 X 20 MM MAGNELIS</t>
  </si>
  <si>
    <t>PMG10240</t>
  </si>
  <si>
    <t xml:space="preserve">PERFIL U ENRIJ ZC 2,65 X 200 X 75 X 20 MM MAGNELIS </t>
  </si>
  <si>
    <t>PMGI10133</t>
  </si>
  <si>
    <t>PERFIL U SIMPLES - 1,95 X 92 X 30 MM MAGNELIS - IMPORTADA</t>
  </si>
  <si>
    <t>PMGI10136</t>
  </si>
  <si>
    <t>PERFIL U SIMPLES 1,95 X 120 X 40 MM MAGNELIS - IMPORTADA</t>
  </si>
  <si>
    <t>PMGI10182</t>
  </si>
  <si>
    <t>PERFIL U SIMPLES - 2,30 X 100 X 50 MM MAGNELIS - IMPORTADA</t>
  </si>
  <si>
    <t>PMGI10183</t>
  </si>
  <si>
    <t>PERFIL U SIMPLES - 2,30 X 127 X 50 MM MAGNELIS - IMPORTADA</t>
  </si>
  <si>
    <t>PMGI10184</t>
  </si>
  <si>
    <t>PERFIL U ENRIJ ZC - 2,30 X 75 X 40 X 25 MM MAGNELIS - IMPORTADA</t>
  </si>
  <si>
    <t>PMGI10186</t>
  </si>
  <si>
    <t>PERFIL U ENRIJ ZC 2,30 X 150 X 60 X 17 MM MAGNELIS - IMPORTADA</t>
  </si>
  <si>
    <t>PMGI101861</t>
  </si>
  <si>
    <t>PERFIL U ENRIJ ZC 2,30 X 150 X 60 X 17 MM MAGNELIS - COMP. ESPECIAL - IMPORTADA</t>
  </si>
  <si>
    <t>PRF10001</t>
  </si>
  <si>
    <t>PERFIL U SIMPLES LQ 1,50 X 68 X 30  MM</t>
  </si>
  <si>
    <t>PRF100011</t>
  </si>
  <si>
    <t>PERFIL U SIMPLES LQ 1,50 X 68 X 30  MM - COMPR. ESPECIAL</t>
  </si>
  <si>
    <t>PRF10002</t>
  </si>
  <si>
    <t>PERFIL U SIMPLES LQ 1,50 X 100 X 40 MM</t>
  </si>
  <si>
    <t>PRF10003</t>
  </si>
  <si>
    <t>PERFIL U SIMPLES LQ 1,50 X 75 X 40 MM</t>
  </si>
  <si>
    <t>0016_OI_CED_MAC</t>
  </si>
  <si>
    <t>PRF10004</t>
  </si>
  <si>
    <t>PERFIL U ENRIJ LQ 1,80 X  50 X 25 X 10 MM</t>
  </si>
  <si>
    <t>PERFIL U ENRIJ LQ 1,80 X  75 X 40 X 15 MM</t>
  </si>
  <si>
    <t>PRF10006</t>
  </si>
  <si>
    <t>PERFIL U ENRIJ LQ 1,80 X 100 X 50 X 17 MM</t>
  </si>
  <si>
    <t>PRF10007</t>
  </si>
  <si>
    <t>PERFIL U ENRIJ LQ 1,80 X 127 X 50 X 17 MM</t>
  </si>
  <si>
    <t>PERFIL U ENRIJ LQ 1,80 X 150 X 60 X 20 MM</t>
  </si>
  <si>
    <t>PRF100091</t>
  </si>
  <si>
    <t>PERFIL U ENRIJ LQ 1,80 X 150 X 50 X 20 MM - COMPR. ESPECIAL</t>
  </si>
  <si>
    <t>PRF10010</t>
  </si>
  <si>
    <t>PERFIL U ENRIJ LQ 2,00 X  50 X 25 X 10 MM</t>
  </si>
  <si>
    <t>PRF10011</t>
  </si>
  <si>
    <t>PERFIL U SIMPLES LQ 1,50 X 100 X 50 MM</t>
  </si>
  <si>
    <t>PERFIL U ENRIJ LQ 2,00 X  75 X 40 X 15 MM</t>
  </si>
  <si>
    <t>PRF10022</t>
  </si>
  <si>
    <t>PERFIL U ENRIJ LQ 1,80 X 100 X 40 X 17 MM</t>
  </si>
  <si>
    <t>PRF10030</t>
  </si>
  <si>
    <t>PERFIL U ENRIJ LQ 2,00 X 100 X 50 X 17 MM</t>
  </si>
  <si>
    <t>PRF10031</t>
  </si>
  <si>
    <t>PERFIL U ENRIJ LQ 2,00 X 100 X 40 X 17 MM</t>
  </si>
  <si>
    <t>PRF100311</t>
  </si>
  <si>
    <t>PERFIL U ENRIJ LQ 2,00 X 100 X 40 X 17 MM - COMPR. ESPECIAL</t>
  </si>
  <si>
    <t>PRF10032</t>
  </si>
  <si>
    <t>PRF100321</t>
  </si>
  <si>
    <t>PERFIL U ENRIJ 2,00 X 100 X 50 X 17 MM - COMPR. ESPECIAL</t>
  </si>
  <si>
    <t>PRF10040</t>
  </si>
  <si>
    <t>PERFIL U ENRIJ LQ 2,00 X 127 X 50 X 17 MM</t>
  </si>
  <si>
    <t>PRF100401</t>
  </si>
  <si>
    <t>PERFIL U ENRIJ LQ 2,00 X 127 X 50 X 17 MM - COMPR. ESPECIAL</t>
  </si>
  <si>
    <t>PRF100501</t>
  </si>
  <si>
    <t>PERFIL U ENRIJ LQ 2,00 X 150 X 60 X 20 MM - COMPR. ESPECIAL</t>
  </si>
  <si>
    <t>PRF100601</t>
  </si>
  <si>
    <t>PERFIL U ENRIJ LQ 2,00 X 200 X 75 X 20 MM - COMPR. ESPECIAL</t>
  </si>
  <si>
    <t>PRF10061</t>
  </si>
  <si>
    <t>PERFIL U ENRIJ LQ 1,80 X 200 X 60 X 20 MM</t>
  </si>
  <si>
    <t>PRF10062</t>
  </si>
  <si>
    <t>PERFIL U ENRIJ LQ 2,00 X 200 X 60 X 20 MM</t>
  </si>
  <si>
    <t>PRF10063</t>
  </si>
  <si>
    <t>PERFIL U ENRIJ LQ 1,80 X 210 X 30 X 15 MM</t>
  </si>
  <si>
    <t>PRF10064</t>
  </si>
  <si>
    <t>PERFIL U ENRIJ LQ 1,80 X 200 X 75 X 20 MM</t>
  </si>
  <si>
    <t>PRF10065</t>
  </si>
  <si>
    <t>PERFIL U ENRIJ LQ 2,00 X 210 X 30 X 15 MM</t>
  </si>
  <si>
    <t>PRF10067</t>
  </si>
  <si>
    <t>PERFIL U SIMPLES LQ 2,25 X 120 X 40 MM</t>
  </si>
  <si>
    <t>PRF10070</t>
  </si>
  <si>
    <t>PERFIL U ENRIJ LQ 2,25 X  50 X 25 X 10 MM</t>
  </si>
  <si>
    <t>PERFIL U ENRIJ LQ 2,25 X  75 X 40 X 15 MM</t>
  </si>
  <si>
    <t>PRF10090</t>
  </si>
  <si>
    <t>PERFIL U ENRIJ LQ 2,25 X 100 X 50 X 17 MM</t>
  </si>
  <si>
    <t>PRF100901</t>
  </si>
  <si>
    <t>PERFIL U ENRIJ LQ 2,25 X 100 X 50 X 17 MM - COMPR. ESPECIAL</t>
  </si>
  <si>
    <t>PRF10091</t>
  </si>
  <si>
    <t>PERFIL U ENRIJ LQ 2,25 X 100 X 40 X 17 MM</t>
  </si>
  <si>
    <t>PRF10100</t>
  </si>
  <si>
    <t>PERFIL U ENRIJ LQ 2,25 X 127 X 50 X 17 MM</t>
  </si>
  <si>
    <t>PRF101001</t>
  </si>
  <si>
    <t>PERFIL U ENRIJ LQ 2,25 X 127 X 50 X 17 MM - COMPR. ESPECIAL</t>
  </si>
  <si>
    <t>PRF10110</t>
  </si>
  <si>
    <t>PERFIL U ENRIJ LQ 2,25 X 150 X 60 X 20 MM</t>
  </si>
  <si>
    <t>PRF101101</t>
  </si>
  <si>
    <t>PERFIL U ENRIJ LQ 2,25 X 150 X 60 X 20 MM - COMPR. ESPECIAL</t>
  </si>
  <si>
    <t>PRF101201</t>
  </si>
  <si>
    <t>PERFIL U ENRIJ LQ 2,25 X 200 X 75 X 20 MM - COMPR. ESPECIAL</t>
  </si>
  <si>
    <t>PRF10121</t>
  </si>
  <si>
    <t>PERFIL U ENRIJ LQ 2,25 X 200 X 60 X 20 MM</t>
  </si>
  <si>
    <t>PRF10130</t>
  </si>
  <si>
    <t>PERFIL U ENRIJ LQ 2,65 X  50 X 25 X 10 MM</t>
  </si>
  <si>
    <t>PERFIL U ENRIJ LQ 2,65 X  75 X 40 X 15 MM</t>
  </si>
  <si>
    <t>PRF10150</t>
  </si>
  <si>
    <t>PERFIL U ENRIJ LQ 2,65 X 100 X 50 X 17 MM</t>
  </si>
  <si>
    <t>PRF101501</t>
  </si>
  <si>
    <t>PERFIL U ENRIJ LQ 2,65 X 100 X 50 X 17 MM - COMPR. ESPECIAL</t>
  </si>
  <si>
    <t>PRF10151</t>
  </si>
  <si>
    <t>PERFIL U ENRIJ LQ 2,65 X 100 X 40 X 17 MM</t>
  </si>
  <si>
    <t>PRF101511</t>
  </si>
  <si>
    <t>PERFIL U ENRIJ LQ 2,65 X 100 X 40 X 17 MM - COMPR. ESPECIAL</t>
  </si>
  <si>
    <t>PRF10160</t>
  </si>
  <si>
    <t>PERFIL U ENRIJ LQ 2,65 X 127 X 50 X 17 MM</t>
  </si>
  <si>
    <t>PRF101601</t>
  </si>
  <si>
    <t>PERFIL U ENRIJ LQ 2,65 X 127 X 50 X 17 MM - COMPR. ESPECIAL</t>
  </si>
  <si>
    <t>PRF101701</t>
  </si>
  <si>
    <t>PERFIL U ENRIJ LQ 2,65 X 150 X 60 X 20 MM - COMPR. ESPECIAL</t>
  </si>
  <si>
    <t>PRF101801</t>
  </si>
  <si>
    <t>PERFIL U ENRIJ LQ 2,65 X 200 X 75 X 20 MM - COMPR. ESPECIAL</t>
  </si>
  <si>
    <t>PRF10181</t>
  </si>
  <si>
    <t>PERFIL U ENRIJ LQ 2,65 X 200 X 60 X 20 MM</t>
  </si>
  <si>
    <t>PRF101811</t>
  </si>
  <si>
    <t>PERFIL U ENRIJ LQ 2,65 X 200 X 60 X 20 MM - COMPR. ESPECIAL</t>
  </si>
  <si>
    <t>PRF10190</t>
  </si>
  <si>
    <t>PERFIL U ENRIJ LQ 3,00 X  50 X 25 X 10 MM</t>
  </si>
  <si>
    <t>PRF10200</t>
  </si>
  <si>
    <t>PERFIL U ENRIJ LQ 3,00 X  75 X 40 X 15 MM</t>
  </si>
  <si>
    <t>PRF102001</t>
  </si>
  <si>
    <t>PERFIL U ENRIJ LQ 3,00 X  75 X 40 X 15 MM - COMPR. ESPECIAL</t>
  </si>
  <si>
    <t>PRF10205</t>
  </si>
  <si>
    <t>PERFIL U ENRIJ LQ 3,00 X  75 X 50 X 17 MM</t>
  </si>
  <si>
    <t>PRF10210</t>
  </si>
  <si>
    <t>PERFIL U ENRIJ LQ 3,00 X 100 X 50 X 17 MM</t>
  </si>
  <si>
    <t>PRF102101</t>
  </si>
  <si>
    <t>PERFIL U ENRIJ LQ 3,00 X 100 X 50 X 17 MM - COMPR. ESPECIAL</t>
  </si>
  <si>
    <t>PRF10211</t>
  </si>
  <si>
    <t>PERFIL U ENRIJ LQ 3,00 X 100 X 40 X 17 MM</t>
  </si>
  <si>
    <t>PRF10220</t>
  </si>
  <si>
    <t>PERFIL U ENRIJ LQ 3,00 X 127 X 50 X 17 MM</t>
  </si>
  <si>
    <t>PRF10221</t>
  </si>
  <si>
    <t>PRF10225</t>
  </si>
  <si>
    <t>PERFIL U ENRIJ LQ 3,00 X 127 X50 X 20 MM</t>
  </si>
  <si>
    <t>PRF102251</t>
  </si>
  <si>
    <t>PERFIL U ENRIJ LQ 3,00 X 127 X50 X 20 MM - COMP. ESPECIAL</t>
  </si>
  <si>
    <t>PRF10240</t>
  </si>
  <si>
    <t>PRF10241</t>
  </si>
  <si>
    <t>PERFIL U ENRIJ LQ 3,00 X 200 X 60 X 20 MM</t>
  </si>
  <si>
    <t>PRF10245</t>
  </si>
  <si>
    <t>PERFIL U ENRIJ LQ 3,35 X 100 X 50 X 17 MM</t>
  </si>
  <si>
    <t>PRF10247</t>
  </si>
  <si>
    <t>PERFIL U ENRIJ LQ 3,35 X 127 X 50 X 17 MM</t>
  </si>
  <si>
    <t>PRF10249</t>
  </si>
  <si>
    <t>PERFIL U ENRIJ LQ 4,50 X 100 X 50 X 17 MM</t>
  </si>
  <si>
    <t>PRF10250</t>
  </si>
  <si>
    <t>PERFIL U ENRIJ LQ 4,75 X 100 X 50 X 17 MM</t>
  </si>
  <si>
    <t>PRF10251</t>
  </si>
  <si>
    <t>PERFIL U ENRIJ LQ 4,75 X 200 X 60 X 20 MM</t>
  </si>
  <si>
    <t>PRF10254</t>
  </si>
  <si>
    <t>PERFIL U ENRIJ LQ 4,25 X 200 X 75 X 20 MM</t>
  </si>
  <si>
    <t>PRF102551</t>
  </si>
  <si>
    <t>PERFIL U ENRIJ LQ  3,00 X 200 X 75 X 20 - COMP. ESPECIAL</t>
  </si>
  <si>
    <t>PRF10260</t>
  </si>
  <si>
    <t>PERFIL U ENRIJ LQ 4,75 X 127 X 50 X 17 MM</t>
  </si>
  <si>
    <t>PRF10262</t>
  </si>
  <si>
    <t>PRF10270</t>
  </si>
  <si>
    <t>PERFIL U ENRIJ LQ 4,75 X 150 X 50 X 25 MM</t>
  </si>
  <si>
    <t>PRF10276</t>
  </si>
  <si>
    <t>PERFIL U ENRIJ LQ 4,75 X 150 X 60 X 25 MM</t>
  </si>
  <si>
    <t>PRF10277</t>
  </si>
  <si>
    <t>PERFIL U ENRIJ LQ 4,50 X 150 X 60 X 20 MM</t>
  </si>
  <si>
    <t>PRF10278</t>
  </si>
  <si>
    <t>PERFIL U ENRIJ LQ 3,75 X 150 X 60 X 20 MM</t>
  </si>
  <si>
    <t>PRF10279</t>
  </si>
  <si>
    <t>PERFIL U ENRIJ LQ 3,75 X 127 X 50 X 17 MM</t>
  </si>
  <si>
    <t>PRF10280</t>
  </si>
  <si>
    <t>PERFIL U ENRIJ LQ 4,75 X 200 X 75 X 20 MM</t>
  </si>
  <si>
    <t>PRF10281</t>
  </si>
  <si>
    <t>PERFIL U SIMPLES LQ 1,80 X  45 X 17   MM</t>
  </si>
  <si>
    <t>PRF10282</t>
  </si>
  <si>
    <t>PERFIL U SIMPLES LQ 1,80 X  50 X 25   MM</t>
  </si>
  <si>
    <t>PRF10283</t>
  </si>
  <si>
    <t>PERFIL U SIMPLES LQ 1,80 X  68 X 30   MM</t>
  </si>
  <si>
    <t>PRF10284</t>
  </si>
  <si>
    <t>PERFIL U SIMPLES LQ 1,80 X  75 X 40   MM</t>
  </si>
  <si>
    <t>PRF10285</t>
  </si>
  <si>
    <t>PERFIL U SIMPLES LQ 1,80 X  92 X 30   MM</t>
  </si>
  <si>
    <t>PRF10286</t>
  </si>
  <si>
    <t>PERFIL U SIMPLES LQ 1,80 X 100 X 50   MM</t>
  </si>
  <si>
    <t>PRF10287</t>
  </si>
  <si>
    <t>PERFIL U SIMPLES LQ 1,80 X 127 X 50   MM</t>
  </si>
  <si>
    <t>PRF10289</t>
  </si>
  <si>
    <t>PERFIL U SIMPLES LQ 1,80 X 200 X 50   MM</t>
  </si>
  <si>
    <t>PRF10290</t>
  </si>
  <si>
    <t>PERFIL U SIMPLES LQ 2,00 X  45 X 17   MM</t>
  </si>
  <si>
    <t>PRF10291</t>
  </si>
  <si>
    <t>PERFIL U SIMPLES LQ 1,80 X  92 X 40   MM</t>
  </si>
  <si>
    <t>PRF10300</t>
  </si>
  <si>
    <t>PERFIL U SIMPLES LQ 2,00 X  50 X 25   MM</t>
  </si>
  <si>
    <t>PRF10310</t>
  </si>
  <si>
    <t>PERFIL U SIMPLES LQ 2,00 X  68 X 30   MM</t>
  </si>
  <si>
    <t>PRF10320</t>
  </si>
  <si>
    <t>PRF10330</t>
  </si>
  <si>
    <t>PERFIL U SIMPLES LQ 2,00 X  92 X 30   MM</t>
  </si>
  <si>
    <t>PRF103301</t>
  </si>
  <si>
    <t>PERFIL U SIMPLES LQ 2,00 X  92 X 30   MM - COMPR. ESPECIAL</t>
  </si>
  <si>
    <t>PRF10331</t>
  </si>
  <si>
    <t>PERFIL U SIMPLES LQ 2,00 X  92 X 40   MM</t>
  </si>
  <si>
    <t>PRF10340</t>
  </si>
  <si>
    <t>PRF10341</t>
  </si>
  <si>
    <t>PERFIL U SIMPLES LQ 1,80 X 100 X 40   MM</t>
  </si>
  <si>
    <t>PRF103421</t>
  </si>
  <si>
    <t>PERFIL U SIMPLES LQ 2,00 X 100 X 40   MM - COMPR. ESPECIAL</t>
  </si>
  <si>
    <t>PRF10350</t>
  </si>
  <si>
    <t>PERFIL U SIMPLES LQ 2,00 X 127 X 50   MM</t>
  </si>
  <si>
    <t>PRF10362</t>
  </si>
  <si>
    <t>PERFIL U SIMPLES LQ 2,00 X 120 X 40   MM</t>
  </si>
  <si>
    <t>PRF10363</t>
  </si>
  <si>
    <t>PERFIL U SIMPLES LQ 2,00 X 120 X 50 MM</t>
  </si>
  <si>
    <t>PRF103701</t>
  </si>
  <si>
    <t>PERFIL U SIMPLES LQ 2,00 X 200 X 50   MM - COMPR. ESPECIAL</t>
  </si>
  <si>
    <t>PRF10373</t>
  </si>
  <si>
    <t>PERFIL U SIMPLES LQ 2,00 X 250 X 50   MM</t>
  </si>
  <si>
    <t>PRF10380</t>
  </si>
  <si>
    <t>PERFIL U SIMPLES LQ 2,25 X  45 X 17   MM</t>
  </si>
  <si>
    <t>PRF10390</t>
  </si>
  <si>
    <t>PERFIL U SIMPLES LQ 2,25 X  50 X 25   MM</t>
  </si>
  <si>
    <t>PRF10400</t>
  </si>
  <si>
    <t>PERFIL U SIMPLES LQ 2,25 X  68 X 30   MM</t>
  </si>
  <si>
    <t>PRF10410</t>
  </si>
  <si>
    <t>PERFIL U SIMPLES LQ 2,25 X  75 X 40   MM</t>
  </si>
  <si>
    <t>PRF10420</t>
  </si>
  <si>
    <t>PERFIL U SIMPLES LQ 2,25 X  92 X 30   MM</t>
  </si>
  <si>
    <t>PRF10421</t>
  </si>
  <si>
    <t>PERFIL U SIMPLES LQ 2,25 X  92 X 40   MM</t>
  </si>
  <si>
    <t>PRF10432</t>
  </si>
  <si>
    <t>PERFIL U SIMPLES LQ 2,25 X 120 X 50   MM</t>
  </si>
  <si>
    <t>PRF10440</t>
  </si>
  <si>
    <t>PERFIL U SIMPLES LQ 2,25 X 127 X 50   MM</t>
  </si>
  <si>
    <t>PRF10460</t>
  </si>
  <si>
    <t>PERFIL U SIMPLES LQ 2,25 X 200 X 50   MM</t>
  </si>
  <si>
    <t>PRF10470</t>
  </si>
  <si>
    <t>PERFIL U SIMPLES LQ 2,65 X  45 X 17   MM</t>
  </si>
  <si>
    <t>PRF10480</t>
  </si>
  <si>
    <t>PERFIL U SIMPLES LQ 2,65 X  50 X 25   MM</t>
  </si>
  <si>
    <t>PRF10490</t>
  </si>
  <si>
    <t>PERFIL U SIMPLES LQ 2,65 X  68 X 30   MM</t>
  </si>
  <si>
    <t>PRF10491</t>
  </si>
  <si>
    <t>PRF10498</t>
  </si>
  <si>
    <t>PERFIL U SIMPLES LQ 2,65 X  75 X 25   MM</t>
  </si>
  <si>
    <t>PRF105001</t>
  </si>
  <si>
    <t>PERFIL U SIMPLES LQ 2,65 X  75 X 40   MM - COMPR. ESPECIAL</t>
  </si>
  <si>
    <t>PRF10510</t>
  </si>
  <si>
    <t>PERFIL U SIMPLES LQ 2,65 X  92 X 30   MM</t>
  </si>
  <si>
    <t>PRF10511</t>
  </si>
  <si>
    <t>PERFIL U SIMPLES LQ 2,65 X  92 X 40   MM</t>
  </si>
  <si>
    <t>PRF10520</t>
  </si>
  <si>
    <t>PERFIL U SIMPLES LQ 2,65 X 100 X 50   MM</t>
  </si>
  <si>
    <t>PRF10530</t>
  </si>
  <si>
    <t>PERFIL U SIMPLES LQ 2,65 X 127 X 50   MM</t>
  </si>
  <si>
    <t>PRF105401</t>
  </si>
  <si>
    <t>PERFIL U SIMPLES LQ 2,65 X 150 X 50   MM - COMPR. ESPECIAL</t>
  </si>
  <si>
    <t>PRF10553</t>
  </si>
  <si>
    <t>PERFIL U ENRIJ LQ 2,65 x 200 x 75 x 20MM - CIVIL 300</t>
  </si>
  <si>
    <t>PRF10555</t>
  </si>
  <si>
    <t>PERFIL U SIMPLES LQ 2,65 X 250 X 50   MM</t>
  </si>
  <si>
    <t>PRF10560</t>
  </si>
  <si>
    <t>PERFIL U SIMPLES LQ 3,00 X  45 X 17   MM</t>
  </si>
  <si>
    <t>PRF10570</t>
  </si>
  <si>
    <t>PERFIL U SIMPLES LQ 3,00 X  50 X 25   MM</t>
  </si>
  <si>
    <t>PRF10580</t>
  </si>
  <si>
    <t>PERFIL U SIMPLES LQ 3,00 X  68 X 30   MM</t>
  </si>
  <si>
    <t>PRF10590</t>
  </si>
  <si>
    <t>PERFIL U SIMPLES LQ 3,00 X  75 X 40   MM</t>
  </si>
  <si>
    <t>PRF10591</t>
  </si>
  <si>
    <t>PRF10600</t>
  </si>
  <si>
    <t>PERFIL U SIMPLES LQ 3,00 X  92 X 30   MM</t>
  </si>
  <si>
    <t>PRF10601</t>
  </si>
  <si>
    <t>PERFIL U SIMPLES LQ 3,00 X  92 X 40   MM</t>
  </si>
  <si>
    <t>PRF10610</t>
  </si>
  <si>
    <t>PRF10613</t>
  </si>
  <si>
    <t>PERFIL U SIMPLES LQ 3,00 X 120 X 30 MM</t>
  </si>
  <si>
    <t>PRF106131</t>
  </si>
  <si>
    <t>PERFIL U SIMPLES LQ 3,00 X 120 X 30 MM - COMP. ESPECIAL</t>
  </si>
  <si>
    <t>PRF10620</t>
  </si>
  <si>
    <t>PERFIL U SIMPLES LQ 3,00 X 127 X 50   MM</t>
  </si>
  <si>
    <t>PRF106201</t>
  </si>
  <si>
    <t>PERFIL U SIMPLES LQ 3,00 X 127 X 50   MM - COMPR. ESPECIAL</t>
  </si>
  <si>
    <t>PRF10640</t>
  </si>
  <si>
    <t>PRF10644</t>
  </si>
  <si>
    <t>PERFIL U SIMPLES LQ 3,35 X 150 X 50 MM</t>
  </si>
  <si>
    <t>PRF10645</t>
  </si>
  <si>
    <t>PERFIL U SIMPLES LQ 3,35 X 100 X 50   MM</t>
  </si>
  <si>
    <t>PRF10648</t>
  </si>
  <si>
    <t>PERFIL U SIMPLES LQ 3,35 X 127 X 50   MM</t>
  </si>
  <si>
    <t>PRF10649</t>
  </si>
  <si>
    <t>PERFIL U SIMPLES LQ 4,75 X  50 X 25   MM</t>
  </si>
  <si>
    <t>PRF10650</t>
  </si>
  <si>
    <t>PRF10660</t>
  </si>
  <si>
    <t>PERFIL U SIMPLES LQ 4,75 X 100 X 50   MM</t>
  </si>
  <si>
    <t>PRF106601</t>
  </si>
  <si>
    <t>PERFIL U SIMPLES LQ 4,75 X 100 X 50   MM - COMPR. ESPECIAL</t>
  </si>
  <si>
    <t>PRF10680</t>
  </si>
  <si>
    <t>PERFIL U SIMPLES LQ 4,75 X 127 X 50   MM</t>
  </si>
  <si>
    <t>PRF106801</t>
  </si>
  <si>
    <t>PERFIL U SIMPLES LQ 4,75 X 127 X 50   MM - COMPR. ESPECIAL</t>
  </si>
  <si>
    <t>PRF10700</t>
  </si>
  <si>
    <t>PERFIL U SIMPLES LQ 4,75 X 200 X 50   MM</t>
  </si>
  <si>
    <t>PRF10714</t>
  </si>
  <si>
    <t>PERFIL U SIMPLES LQ 3,75 X 100 X 50   MM</t>
  </si>
  <si>
    <t>PRF10715</t>
  </si>
  <si>
    <t>PERFIL U SIMPLES LQ 3,75 X 127 X 50   MM</t>
  </si>
  <si>
    <t>PRF10749</t>
  </si>
  <si>
    <t>PERFIL U SIMPLES LQ 1,50 X 45 X 17 MM</t>
  </si>
  <si>
    <t>PRF10750</t>
  </si>
  <si>
    <t>PERFIL U SIMPLES LQ 1,50 X 50 X 25 MM</t>
  </si>
  <si>
    <t>PRF10753</t>
  </si>
  <si>
    <t>PERFIL U ENRIJ LQ 1,50 X 75 X 40 X 15 MM</t>
  </si>
  <si>
    <t>PRF10800</t>
  </si>
  <si>
    <t>PERFIL U ENRIJ LQ 2,00 X 150 X 50 X 20 MM COR300</t>
  </si>
  <si>
    <t>PRF10801</t>
  </si>
  <si>
    <t>PERFIL U ENRIJ LQ 2,00 X 250 X 85 X 25 MM COR300</t>
  </si>
  <si>
    <t>PRF10802</t>
  </si>
  <si>
    <t>PERFIL U ENRIJ LQ 2,00 X 150 X 60 X 20 MM COR400</t>
  </si>
  <si>
    <t>PRF10803</t>
  </si>
  <si>
    <t>PERFIL U ENRIJ LQ 3,75 X 200 X 75 X 25 MM COR400</t>
  </si>
  <si>
    <t>PRF10805</t>
  </si>
  <si>
    <t>PERFIL U SIMPLES LQ 2,25 x 92 x 30 COR 400</t>
  </si>
  <si>
    <t>PRF10806</t>
  </si>
  <si>
    <t>PERFIL U SIMPLES LQ 2,00 X 127 X 50 MM COR300</t>
  </si>
  <si>
    <t>PRF10809</t>
  </si>
  <si>
    <t>PERFIL U ENRIJ LQ 2,25 X 100 X 50 X 17 MM COR400</t>
  </si>
  <si>
    <t>PRF108091</t>
  </si>
  <si>
    <t>PERFIL U ENRIJ LQ 2,25 X 100 X 50 X 17 MM COR400 - COMP. ESPECIAL</t>
  </si>
  <si>
    <t>PRF10810</t>
  </si>
  <si>
    <t>PERFIL U ENRIJ LQ 2,25 X 127 X 50 X 17 MM COR400</t>
  </si>
  <si>
    <t>PRF10811</t>
  </si>
  <si>
    <t>PERFIL U ENRIJ LQ 2,25 X 150 X 60 X 20 MM COR300</t>
  </si>
  <si>
    <t>PRF108111</t>
  </si>
  <si>
    <t>PERFIL U ENRIJ LQ 2,25 X 150 X 60 X 20 MM COR400 - COMP. ESPECIAL</t>
  </si>
  <si>
    <t>PRF10814</t>
  </si>
  <si>
    <t>PERFIL U SIMPLES LQ 2,65 X 100 X 50 MM COR300</t>
  </si>
  <si>
    <t>PERFIL U SIMPLES LQ 2,65 X 100 X 50 MM COR400</t>
  </si>
  <si>
    <t>PRF108141</t>
  </si>
  <si>
    <t>PERFIL U SIMPLES LQ 2,65 X 100 X 50 MM COR300 - COMP. ESPECIAL</t>
  </si>
  <si>
    <t>PRF10815</t>
  </si>
  <si>
    <t>PERFIL U SIMPLES LQ 2,65 X 50 X 25 COR 400</t>
  </si>
  <si>
    <t>PRF10817</t>
  </si>
  <si>
    <t>PERFIL U SIMPLES LQ 2,65 X 75 X 40 MM COR300</t>
  </si>
  <si>
    <t>PRF10819</t>
  </si>
  <si>
    <t>PERFIL U SIMPLES LQ 2,65 X 127 X 50   MM COR300</t>
  </si>
  <si>
    <t>PRF10821</t>
  </si>
  <si>
    <t>PERFIL U SIMPLES LQ 2,65 X 92 X 30 MM COR400</t>
  </si>
  <si>
    <t>PRF108211</t>
  </si>
  <si>
    <t>PERFIL U SIMPLES LQ 2,65 X 92 X 30 MM COR400 - COMP. ESPECIAL</t>
  </si>
  <si>
    <t>PRF10823</t>
  </si>
  <si>
    <t>PERFIL U SIMPLES LQ 2,65 X  68 X 30  MM COR300</t>
  </si>
  <si>
    <t>PRF10860</t>
  </si>
  <si>
    <t>PERFIL U ENRIJ LQ 2,65 X 150 X 60 X 20 MM COR400</t>
  </si>
  <si>
    <t>PRF10862</t>
  </si>
  <si>
    <t>PERFIL U ENRIJ LQ 2,65 X 200 X 75 X 25 MM COR400</t>
  </si>
  <si>
    <t>PRF10863</t>
  </si>
  <si>
    <t>PERFIL U ENRIJ LQ 2,65 X 100 X 40 X 17 MM COR400</t>
  </si>
  <si>
    <t>PRF108631</t>
  </si>
  <si>
    <t>PERFIL U ENRIJ LQ 2,65 X 100 X 40 X 17 MM COR400 - COMP. ESPECIAL</t>
  </si>
  <si>
    <t>PRF10864</t>
  </si>
  <si>
    <t>PERFIL U ENRIJ LQ 2,65 X 100 X 50 X 17 MM COR400</t>
  </si>
  <si>
    <t>PRF10866</t>
  </si>
  <si>
    <t>PERFIL U ENRIJ LQ 2,65 X 127 X 50 X 17 MM COR300</t>
  </si>
  <si>
    <t>PRF10877</t>
  </si>
  <si>
    <t>PERFIL U SIMPLES LQ 3,00 x 50 x 25 COR 300</t>
  </si>
  <si>
    <t>PERFIL U SIMPLES LQ 3,00 x 50 x 25 COR 400</t>
  </si>
  <si>
    <t>PRF10878</t>
  </si>
  <si>
    <t>PERFIL U SIMPLES LQ 3,00 X  92 X 30 MM COR400</t>
  </si>
  <si>
    <t>PRF10879</t>
  </si>
  <si>
    <t>PERFIL U SIMPLES LQ 3,00 X  75 X 30  MM COR300</t>
  </si>
  <si>
    <t>PRF10880</t>
  </si>
  <si>
    <t>PERFIL U SIMPLES LQ 3,00 X 75 X 40 MM  COR 400</t>
  </si>
  <si>
    <t>PRF10881</t>
  </si>
  <si>
    <t>PERFIL U SIMPLES LQ 3,00 X 100 X 50   MM COR400</t>
  </si>
  <si>
    <t>PRF10882</t>
  </si>
  <si>
    <t>PERFIL U SIMPLES LQ 3,00 X 100 X 40 MM COR400</t>
  </si>
  <si>
    <t>PRF10883</t>
  </si>
  <si>
    <t>PERFIL U SIMPLES LQ 3,00 X 127 X 50 MM COR300</t>
  </si>
  <si>
    <t>PRF10884</t>
  </si>
  <si>
    <t>PERFIL U SIMPLES LQ 3,00 X 150 X 50   MM COR400</t>
  </si>
  <si>
    <t>PRF108841</t>
  </si>
  <si>
    <t>PERFIL U SIMPLES LQ 3,00 X 150 X 50   MM COR400 - COMP. ESPECIAL</t>
  </si>
  <si>
    <t>PRF10885</t>
  </si>
  <si>
    <t>PERFIL U SIMPLES LQ 3,00 X 200 X  X 50 MM COR300</t>
  </si>
  <si>
    <t>PRF10886</t>
  </si>
  <si>
    <t>PERFIL U ENRIJ LQ 3,00 X 150 X 60 X 20 MM COR300</t>
  </si>
  <si>
    <t>PERFIL U ENRIJ LQ 3,00 X 150 X 60 X 20 MM COR400</t>
  </si>
  <si>
    <t>PRF108861</t>
  </si>
  <si>
    <t>PERFIL U ENRIJ LQ 3,00 X 150 X 60 X 20 MM COR300 - COMP. ESPECIAL</t>
  </si>
  <si>
    <t>PRF10887</t>
  </si>
  <si>
    <t>PERFIL U ENRIJ LQ 3,00 X 75 X 40 X 15 MM COR300</t>
  </si>
  <si>
    <t>PRF10889</t>
  </si>
  <si>
    <t>PERFIL U ENRIJ LQ 3,00 X 100 X 50 X 17 MM COR400</t>
  </si>
  <si>
    <t>PRF108891</t>
  </si>
  <si>
    <t>PERFIL U ENRIJ LQ 3,00 X 100 X 50 X 17 MM COR400 - COMP. ESPECIAL</t>
  </si>
  <si>
    <t>PRF10890</t>
  </si>
  <si>
    <t>PERFIL U ENRIJ LQ 3,00 X 127 X 50 X 17 MM COR300</t>
  </si>
  <si>
    <t>PRF10891</t>
  </si>
  <si>
    <t>PERFIL U ENRIJ LQ 3,00 X 200 X 75 X 20MM COR300</t>
  </si>
  <si>
    <t>PRF10930</t>
  </si>
  <si>
    <t>PERFIL U SIMPLES LQ 3,00 X 100 X 50 MM COR500</t>
  </si>
  <si>
    <t>PRF10960</t>
  </si>
  <si>
    <t>PERFIL U SIMPLES LQ 4,75 X  100 X 50  MM COR300</t>
  </si>
  <si>
    <t>PRF109601</t>
  </si>
  <si>
    <t>PERFIL U SIMPLES LQ 4,75 X 100 X 50 MM COR300 - COMP. ESPECIAL</t>
  </si>
  <si>
    <t>PRF30120</t>
  </si>
  <si>
    <t>PERFIL U ENRIJ LQ 2,25 x 200 x 75 x 20MM - COR 300</t>
  </si>
  <si>
    <t>PRF30431</t>
  </si>
  <si>
    <t>PERFIL U SIMPLES LQ 2,25 x 100 X 40 - COR300</t>
  </si>
  <si>
    <t>PRF30610</t>
  </si>
  <si>
    <t>PERFIL U SIMPLES LQ 4,75 X 200 X 50 COR 300</t>
  </si>
  <si>
    <t>PRZ10007</t>
  </si>
  <si>
    <t>PERFIL U SIMPLES ZC 1,25 X 100 X 50   MM</t>
  </si>
  <si>
    <t>PRZ100071</t>
  </si>
  <si>
    <t>PERFIL U SIMPLES ZC 1,25 X 100 X 50   MM - COMPR. ESPECIAL</t>
  </si>
  <si>
    <t>PRZ10040</t>
  </si>
  <si>
    <t xml:space="preserve">PERFIL U ENRIJ ZC 1,55 X 100 X 50 X 17 MM  </t>
  </si>
  <si>
    <t>PRZ10060</t>
  </si>
  <si>
    <t xml:space="preserve">PERFIL U ENRIJ ZC 1,55 X 150 X 60 X 20 MM  </t>
  </si>
  <si>
    <t>PRZ10090</t>
  </si>
  <si>
    <t>PERFIL U ENRIJ ZC 1,95 X  50 X 25 X 10 MM</t>
  </si>
  <si>
    <t>PRZ10100</t>
  </si>
  <si>
    <t>PERFIL U ENRIJ ZC 1,95 X  75 X 40 X 15 MM</t>
  </si>
  <si>
    <t>PRZ101001</t>
  </si>
  <si>
    <t>PERFIL U ENRIJ ZC 1,95 X  75 X 40 X 15 MM - COMPR. ESPECIAL</t>
  </si>
  <si>
    <t>PRZ10110</t>
  </si>
  <si>
    <t>PERFIL U ENRIJ ZC 1,95 X 100 X 40 X 17 MM</t>
  </si>
  <si>
    <t>PRZ101101</t>
  </si>
  <si>
    <t>PERFIL U ENRIJ ZC 1,95 X 100 X 40 X 17 MM - COMPR. ESPECIAL</t>
  </si>
  <si>
    <t>PRZ10120</t>
  </si>
  <si>
    <t>PERFIL U ENRIJ ZC 1,95 X 100 X 50 X 17 MM</t>
  </si>
  <si>
    <t>PRZ101201</t>
  </si>
  <si>
    <t>PERFIL U ENRIJ ZC 1,95 X 100 X 50 X 17 MM - COMPR. ESPECIAL</t>
  </si>
  <si>
    <t>PRZ10130</t>
  </si>
  <si>
    <t>PERFIL U ENRIJ ZC 1,95 X 127 X 50 X 17 MM</t>
  </si>
  <si>
    <t>PRZ101301</t>
  </si>
  <si>
    <t>PERFIL U ENRIJ ZC 1,95 X 127 X 50 X 17 MM - COMPR. ESPECIAL</t>
  </si>
  <si>
    <t>PRZ10141</t>
  </si>
  <si>
    <t>PERFIL U SIMPLES ZC 1,95 X 150 X 50   MM</t>
  </si>
  <si>
    <t>PRZ10150</t>
  </si>
  <si>
    <t>PERFIL U ENRIJ ZC 1,95 X 200 X 60 X 20 MM</t>
  </si>
  <si>
    <t>PRZ101501</t>
  </si>
  <si>
    <t>PERFIL U ENRIJ ZC 1,95 X 200 X 60 X 20 MM - COMPR. ESPECIAL</t>
  </si>
  <si>
    <t>PRZ10160</t>
  </si>
  <si>
    <t>PERFIL U ENRIJ ZC 1,95 X 200 X 75 X 20 MM</t>
  </si>
  <si>
    <t>PRZ101601</t>
  </si>
  <si>
    <t>PERFIL U ENRIJ ZC 1,95 X 200 X 75 X 20 MM - COMPR. ESPECIAL</t>
  </si>
  <si>
    <t>PRZ10165</t>
  </si>
  <si>
    <t>PERFIL U ENRIJ ZC 2,25 X 75 X 40 X 15 MM</t>
  </si>
  <si>
    <t>PRZ101651</t>
  </si>
  <si>
    <t>PERFIL U ENRIJ ZC 2,25 X 75 X 40 X 15 MM - COMP ESPECIAL</t>
  </si>
  <si>
    <t>PRZ10180</t>
  </si>
  <si>
    <t>PERFIL U ENRIJ ZC 2,65 X  75 X 40 X 15 MM</t>
  </si>
  <si>
    <t>PRZ10190</t>
  </si>
  <si>
    <t>PERFIL U ENRIJ ZC 2,65 X 100 X 40 X 17 MM</t>
  </si>
  <si>
    <t>PRZ101901</t>
  </si>
  <si>
    <t>PERFIL U ENRIJ ZC 2,65 X 100 X 40 X 17 MM - COMPR. ESPECIAL</t>
  </si>
  <si>
    <t>PRZ10200</t>
  </si>
  <si>
    <t>PERFIL U ENRIJ ZC 2,65 X 100 X 50 X 17 MM</t>
  </si>
  <si>
    <t>PRZ102001</t>
  </si>
  <si>
    <t>PERFIL U ENRIJ ZC 2,65 X 100 X 50 X 17 MM - COMPR. ESPECIAL</t>
  </si>
  <si>
    <t>PRZ10210</t>
  </si>
  <si>
    <t>PERFIL U ENRIJ ZC 2,65 X 127 X 50 X 17 MM</t>
  </si>
  <si>
    <t>PRZ102101</t>
  </si>
  <si>
    <t>PERFIL U ENRIJ ZC 2,65 X 127 X 50 X 17 MM - COMPR. ESPECIAL</t>
  </si>
  <si>
    <t>PRZ10220</t>
  </si>
  <si>
    <t>PERFIL U ENRIJ ZC 2,65 X 150 X 60 X 20 MM</t>
  </si>
  <si>
    <t>PRZ102201</t>
  </si>
  <si>
    <t>PERFIL U ENRIJ ZC 2,65 X 150 X 60 X 20 MM - COMPR. ESPECIAL</t>
  </si>
  <si>
    <t>PRZ10240</t>
  </si>
  <si>
    <t xml:space="preserve">PERFIL U ENRIJ ZC 2,65 X 200 X 75 X 20 MM  </t>
  </si>
  <si>
    <t>PRZ10280</t>
  </si>
  <si>
    <t xml:space="preserve">PERFIL U ENRIJ ZC 3,00 X 100 X 50 X 17 MM  </t>
  </si>
  <si>
    <t>PRZ10295</t>
  </si>
  <si>
    <t xml:space="preserve">PERFIL U SIMPLES ZC 3,00 X 127 X 50   MM  </t>
  </si>
  <si>
    <t>PRZ10300</t>
  </si>
  <si>
    <t xml:space="preserve">PERFIL U ENRIJ ZC 3,00 X 150 X 60 X 20 MM  </t>
  </si>
  <si>
    <t>PRZ103001</t>
  </si>
  <si>
    <t>PERFIL U ENRIJ ZC 3,00 X 150 X 60 X 20 MM   - COMPR. ESPECIAL</t>
  </si>
  <si>
    <t>PRZ10320</t>
  </si>
  <si>
    <t xml:space="preserve">PERFIL U ENRIJ ZC 3,00 X 200 X 75 X 20 MM  </t>
  </si>
  <si>
    <t>PRZ10341</t>
  </si>
  <si>
    <t>PERFIL U SIMPLES ZC 1,95 X 25  X 50   MM</t>
  </si>
  <si>
    <t>PRZ10342</t>
  </si>
  <si>
    <t>PERFIL U SIMPLES ZC 1,95 X 40 X 75   MM</t>
  </si>
  <si>
    <t>PRZ10343</t>
  </si>
  <si>
    <t>PERFIL U SIMPLES ZC 1,95 X 30 X 92   MM</t>
  </si>
  <si>
    <t>PRZ103441</t>
  </si>
  <si>
    <t>PERFIL U SIMPLES ZC 1,95 X 100 X 50   MM - COMPR. ESPECIAL</t>
  </si>
  <si>
    <t>PRZ10345</t>
  </si>
  <si>
    <t>PERFIL U SIMPLES ZC 1,95 X 40  X 100   MM</t>
  </si>
  <si>
    <t>PRZ10346</t>
  </si>
  <si>
    <t>PERFIL U SIMPLES ZC 1,95 X 68  X 30   MM</t>
  </si>
  <si>
    <t>PRZ10347</t>
  </si>
  <si>
    <t>PERFIL U SIMPLES ZC 1,95 X 45  X 17   MM</t>
  </si>
  <si>
    <t>PRZ10348</t>
  </si>
  <si>
    <t>PERFIL U SIMPLES ZC 1,95 X  92 X 40  MM</t>
  </si>
  <si>
    <t>PRZ10350</t>
  </si>
  <si>
    <t>PERFIL U SIMPLES ZC 1,95 X 127 X 50   MM</t>
  </si>
  <si>
    <t>PRZ10360</t>
  </si>
  <si>
    <t>PERFIL U SIMPLES ZC 1,95 X 200 X 50   MM</t>
  </si>
  <si>
    <t>PRZ10480</t>
  </si>
  <si>
    <t>PERFIL U SIMPLES ZC 2,50 X 200 X 50 MM</t>
  </si>
  <si>
    <t>PRZ10495</t>
  </si>
  <si>
    <t>PERFIL U SIMPLES ZC 2,65 X 68 X 30 MM</t>
  </si>
  <si>
    <t>PRZ10496</t>
  </si>
  <si>
    <t>PERFIL U SIMPLES ZC 2,65 X 40 X 75 MM</t>
  </si>
  <si>
    <t>PRZ10500</t>
  </si>
  <si>
    <t>PERFIL U SIMPLES ZC 2,65 X 100 X 50 MM</t>
  </si>
  <si>
    <t>PRZ105001</t>
  </si>
  <si>
    <t>PERFIL U SIMPLES ZC 2,65 X 100 X 50 MM - COMPR. ESPECIAL</t>
  </si>
  <si>
    <t>PRZ10505</t>
  </si>
  <si>
    <t>PERFIL U SIMPLES ZC 2,65 X 150 X 50 MM</t>
  </si>
  <si>
    <t>PRZ10548</t>
  </si>
  <si>
    <t>PERFIL U SIMPLES ZC 3,00 X 100 X 40 MM</t>
  </si>
  <si>
    <t>PRZ10549</t>
  </si>
  <si>
    <t>PERFIL U SIMPLES ZC 3,00 X 100 X 50 MM</t>
  </si>
  <si>
    <t>Fornecedor</t>
  </si>
  <si>
    <t>Qtd</t>
  </si>
  <si>
    <t>PERFIL U ENRIJ 1,95 X 127 X 50 X 17 MM -MAGNELIS</t>
  </si>
  <si>
    <t>PERFIL U ENRIJ LQ 1,80 X 50 X 25 X 10 MM</t>
  </si>
  <si>
    <t>PRF10182</t>
  </si>
  <si>
    <t>PERFIL U ENRIJ LQ 2,65 X 250 X 85 X 25 MM</t>
  </si>
  <si>
    <t>PRF10243</t>
  </si>
  <si>
    <t>PERFIL U ENRIJ LQ 3,00 X 250 X 85 X 25 MM</t>
  </si>
  <si>
    <t>PERFIL U SIMPLES LQ 1,80 X 45 X 17 MM</t>
  </si>
  <si>
    <t>PERFIL U SIMPLES LQ 1,80 X 50 X 25 MM</t>
  </si>
  <si>
    <t>PERFIL U SIMPLES LQ 1,80 X 68 X 30 MM</t>
  </si>
  <si>
    <t>PERFIL U SIMPLES LQ 2,00 X 50 X 25 MM</t>
  </si>
  <si>
    <t>PERFIL U SIMPLES LQ 2,00 X 68 X 30 MM</t>
  </si>
  <si>
    <t>PERFIL U SIMPLES LQ 2,00 X 75 X 40 MM</t>
  </si>
  <si>
    <t>PERFIL U SIMPLES LQ 2,00 X 92 X 40 MM</t>
  </si>
  <si>
    <t>PERFIL U SIMPLES LQ 2,00 X 100 X 40 MM</t>
  </si>
  <si>
    <t>PERFIL U SIMPLES LQ 2,25 X 92 X 30 MM</t>
  </si>
  <si>
    <t>PERFIL U SIMPLES LQ 2,25 X 100 X 50 MM</t>
  </si>
  <si>
    <t>PERFIL U SIMPLES LQ 2,65 X 75 X 40 MM</t>
  </si>
  <si>
    <t>PERFIL U SIMPLES LQ 3,00 X 75 X 40 MM</t>
  </si>
  <si>
    <t>PERFIL U SIMPLES LQ 3,00 X 100 X 40 MM</t>
  </si>
  <si>
    <t>PERFIL U SIMPLES LQ 3,00 X 100 X 50 MM</t>
  </si>
  <si>
    <t>PERFIL U SIMPLES LQ 3,00 X 127 X 50 MM</t>
  </si>
  <si>
    <t>PERFIL U SIMPLES LQ 3,00 X 150 X 50 MM</t>
  </si>
  <si>
    <t>PERFIL U SIMPLES LQ 4,75 X 75 X 40 MM</t>
  </si>
  <si>
    <t>PERFIL U SIMPLES LQ 4,75 X 100 X 50 MM</t>
  </si>
  <si>
    <t>PERFIL U SIMPLES LQ 4,75 X 150 X 50 MM</t>
  </si>
  <si>
    <t>PERFIL U ENRIJ ZC 1,95 X 50 X 25 X 10 MM</t>
  </si>
  <si>
    <t>PERFIL U ENRIJ ZC 1,95 X 75 X 40 X 15 MM</t>
  </si>
  <si>
    <t>Média de Venda Semestre</t>
  </si>
  <si>
    <t>Estoque p/ 45 dias</t>
  </si>
  <si>
    <t>Sugestão de Programação</t>
  </si>
  <si>
    <t>Estoque Atual</t>
  </si>
  <si>
    <t>Programado</t>
  </si>
  <si>
    <t>1° Produção</t>
  </si>
  <si>
    <t>2° Produção</t>
  </si>
  <si>
    <t>3° Produção</t>
  </si>
  <si>
    <t/>
  </si>
  <si>
    <t>prf10180</t>
  </si>
  <si>
    <t>PRF10242</t>
  </si>
  <si>
    <t>PERFIL U ENRIJ LQ 3,00 X 200 X 85 X 25 MM</t>
  </si>
  <si>
    <t>prf10244</t>
  </si>
  <si>
    <t>PRF10261</t>
  </si>
  <si>
    <t>PERFIL U ENRIJ LQ 4,75 X 127 X 50 X 25 MM</t>
  </si>
  <si>
    <t>prf10279</t>
  </si>
  <si>
    <t>prf10300</t>
  </si>
  <si>
    <t>PRF10322</t>
  </si>
  <si>
    <t>PERFIL U SIMPLES LQ 2,00 X  80 X 60   MM</t>
  </si>
  <si>
    <t>f</t>
  </si>
  <si>
    <t>prf10390</t>
  </si>
  <si>
    <t>PRF10641</t>
  </si>
  <si>
    <t>PERFIL U SIMPLES LQ 3,00 X 200 X 75   MM</t>
  </si>
  <si>
    <t>PRF10646</t>
  </si>
  <si>
    <t>PERFIL U SIMPLES LQ 3,35 X 100 X 40   MM</t>
  </si>
  <si>
    <t>PRF10647</t>
  </si>
  <si>
    <t>PERFIL U SIMPLES LQ 3,35 X 200 X 50   MM</t>
  </si>
  <si>
    <t>PRF10713</t>
  </si>
  <si>
    <t>PERFIL U SIMPLES LQ 3,75 X 100 X 40   MM</t>
  </si>
  <si>
    <t>PRF10716</t>
  </si>
  <si>
    <t>PERFIL U DOBR 150X50X3,75MM</t>
  </si>
  <si>
    <t>PRF10717</t>
  </si>
  <si>
    <t>PERFIL U DOBR 200X50X3,75MM</t>
  </si>
  <si>
    <t>PRF10730</t>
  </si>
  <si>
    <t>PERFIL U DOBR 3,75X200X75X20 MM</t>
  </si>
  <si>
    <t>PRF10734</t>
  </si>
  <si>
    <t>PERFIL U DOBR 4,25  X 127 X 50  MM</t>
  </si>
  <si>
    <t>PRF10736</t>
  </si>
  <si>
    <t>PERFIL U DOBR 150X50X4,25MM</t>
  </si>
  <si>
    <t>PRF10737</t>
  </si>
  <si>
    <t>PERFIL U SIMPLES LQ 6,30 X 111 X 109 C/130MM</t>
  </si>
  <si>
    <t>PRF10740</t>
  </si>
  <si>
    <t>PERFIL U DOBR 200X50X4,25MM</t>
  </si>
  <si>
    <t>PERFIL U ENRIJ LQ 2,25 X 150 X 60 X 20 MM COR400</t>
  </si>
  <si>
    <t>PRF10812</t>
  </si>
  <si>
    <t>PERFIL U ENRIJ LQ 2,25 X 200 X 60 X 20 MM COR400</t>
  </si>
  <si>
    <t>PRF10818</t>
  </si>
  <si>
    <t>PERFIL U SIMPLES LQ 2,65 X 200 X 50   MM COR400</t>
  </si>
  <si>
    <t>PERFIL U ENRIJ LQ 2,65 X 92 X 30 MM COR400</t>
  </si>
  <si>
    <t>prf10864</t>
  </si>
  <si>
    <t>PERFIL U SIMPLES LQ 3,00 X  68  X 30  MM COR400</t>
  </si>
  <si>
    <t>PERFIL U SIMPLES LQ 3,00 X 100 X 40   MM COR400</t>
  </si>
  <si>
    <t>PRF10931</t>
  </si>
  <si>
    <t>PERFIL U SIMPLES LQ 3,00 X 100 X 40 MM COR500</t>
  </si>
  <si>
    <t>PERFIL U ENRIJ 1,95 X 200 X 75 X 20 MM MAGNELIS</t>
  </si>
  <si>
    <t>PERFIL U ENRIJ 2,65 X 200 X 75 X 20 MM MAGNELIS</t>
  </si>
  <si>
    <t>PRZ10008</t>
  </si>
  <si>
    <t>PERFIL U ENRIJ ZC 1,25 X 100 X 50 X 17 MM</t>
  </si>
  <si>
    <t>PRZ10009</t>
  </si>
  <si>
    <t>PERFIL U SIMPLES  ZC 1,55 X  100  X 50 MM</t>
  </si>
  <si>
    <t>PRZ10010</t>
  </si>
  <si>
    <t>PERFIL U ENRIJ ZC 1,55 X  50 X 25 X 10 MM</t>
  </si>
  <si>
    <t>PRZ10020</t>
  </si>
  <si>
    <t>PERFIL U ENRIJ ZC 1,55 X  75 X 40 X 15 MM</t>
  </si>
  <si>
    <t>PRZ10030</t>
  </si>
  <si>
    <t>PERFIL U ENRIJ ZC 1,55 X 100 X 40 X 17 MM</t>
  </si>
  <si>
    <t>PERFIL U ENRIJ ZC 1,55 X 100 X 50 X 17 MM</t>
  </si>
  <si>
    <t>PRZ10050</t>
  </si>
  <si>
    <t>PERFIL U ENRIJ ZC 1,55 X 127 X 50 X 17 MM</t>
  </si>
  <si>
    <t>PERFIL U ENRIJ ZC 1,55 X 150 X 60 X 20 MM</t>
  </si>
  <si>
    <t>PRZ10070</t>
  </si>
  <si>
    <t>PERFIL U ENRIJ ZC 1,55 X 200 X 60 X 20 MM</t>
  </si>
  <si>
    <t>PRZ10080</t>
  </si>
  <si>
    <t>PERFIL U ENRIJ ZC 1,55 X 200 X 75 X 20 MM</t>
  </si>
  <si>
    <t>PRZ10170</t>
  </si>
  <si>
    <t>PERFIL U ENRIJ ZC 2,65 X  50 X 25 X 10 MM</t>
  </si>
  <si>
    <t>prz10200</t>
  </si>
  <si>
    <t>PRZ10230</t>
  </si>
  <si>
    <t>PERFIL U ENRIJ ZC 2,65 X 200 X 60 X 20 MM</t>
  </si>
  <si>
    <t>PERFIL U ENRIJ ZC 2,65 X 200 X 75 X 20 MM</t>
  </si>
  <si>
    <t>PRZ10250</t>
  </si>
  <si>
    <t>PERFIL U ENRIJ ZC 3,00 X  50 X 25 X 10 MM</t>
  </si>
  <si>
    <t>PRZ10260</t>
  </si>
  <si>
    <t>PERFIL U ENRIJ ZC 3,00 X  75 X 40 X 15 MM</t>
  </si>
  <si>
    <t>PRZ10265</t>
  </si>
  <si>
    <t>PERFIL U SIMPLES ZC 3,00 X  75 X 40   MM</t>
  </si>
  <si>
    <t>PRZ10270</t>
  </si>
  <si>
    <t>PERFIL U ENRIJ ZC 3,00 X 100 X 40 X 17 MM</t>
  </si>
  <si>
    <t>PERFIL U ENRIJ ZC 3,00 X 100 X 50 X 17 MM</t>
  </si>
  <si>
    <t>PRZ10290</t>
  </si>
  <si>
    <t>PERFIL U ENRIJ ZC 3,00 X 127 X 50 X 17 MM</t>
  </si>
  <si>
    <t>PERFIL U SIMPLES ZC 3,00 X 127 X 50   MM</t>
  </si>
  <si>
    <t>PERFIL U ENRIJ ZC 3,00 X 150 X 60 X 20 MM</t>
  </si>
  <si>
    <t>PRZ10305</t>
  </si>
  <si>
    <t>PERFIL U ENRIJ ZC 2,70 X 150 X 60 X 20 MM</t>
  </si>
  <si>
    <t>PRZ10310</t>
  </si>
  <si>
    <t>PERFIL U ENRIJ ZC 3,00 X 200 X 60 X 20 MM</t>
  </si>
  <si>
    <t>PERFIL U ENRIJ ZC 3,00 X 200 X 75 X 20 MM</t>
  </si>
  <si>
    <t>PERFIL U SIMPLES ZC 1,95 X 25 X 50   MM</t>
  </si>
  <si>
    <t>PRZI10007</t>
  </si>
  <si>
    <t>PERFIL U SIMPLES ZC 1,25 X 100 X 50   MM  IMP</t>
  </si>
  <si>
    <t>PRZI10008</t>
  </si>
  <si>
    <t>PERFIL U ENRIJ ZC 1,25 X 100 X 50 X 17 MM  IMP</t>
  </si>
  <si>
    <t>PRZI10010</t>
  </si>
  <si>
    <t>PERFIL U ENRIJ ZC 1,55 X  50 X 25 X 10 MM  IMP</t>
  </si>
  <si>
    <t>PRZI10020</t>
  </si>
  <si>
    <t>PERFIL U ENRIJ ZC 1,55 X  75 X 40 X 15 MM  IMP</t>
  </si>
  <si>
    <t>PRZI10030</t>
  </si>
  <si>
    <t>PERFIL U ENRIJ ZC 1,55 X 100 X 40 X 17 MM  IMP</t>
  </si>
  <si>
    <t>PRZI10040</t>
  </si>
  <si>
    <t>PERFIL U ENRIJ ZC 1,55 X 100 X 50 X 17 MM  IMP</t>
  </si>
  <si>
    <t>PRZI10050</t>
  </si>
  <si>
    <t>PERFIL U ENRIJ ZC 1,55 X 127 X 50 X 17 MM  IMP</t>
  </si>
  <si>
    <t>PRZI10060</t>
  </si>
  <si>
    <t>PERFIL U ENRIJ ZC 1,55 X 150 X 60 X 20 MM  IMP</t>
  </si>
  <si>
    <t>PRZI10070</t>
  </si>
  <si>
    <t>PERFIL U ENRIJ ZC 1,55 X 200 X 60 X 20 MM  IMP</t>
  </si>
  <si>
    <t>PRZI10080</t>
  </si>
  <si>
    <t>PERFIL U ENRIJ ZC 1,55 X 200 X 75 X 20 MM  IMP</t>
  </si>
  <si>
    <t>PRZI10085</t>
  </si>
  <si>
    <t>PERFIL U SIMPLES ZC 1,95 X  50 X 25   MM  IMP</t>
  </si>
  <si>
    <t>PRZI10090</t>
  </si>
  <si>
    <t>PERFIL U ENRIJ ZC 1,95 X  50 X 25 X 10 MM  IMP</t>
  </si>
  <si>
    <t>PRZI10100</t>
  </si>
  <si>
    <t>PERFIL U ENRIJ ZC 1,95 X  75 X 40 X 15 MM  IMP</t>
  </si>
  <si>
    <t>PRZI10110</t>
  </si>
  <si>
    <t>PERFIL U ENRIJ ZC 1,95 X 100 X 40 X 17 MM  IMP</t>
  </si>
  <si>
    <t>PRZI10120</t>
  </si>
  <si>
    <t>PERFIL U ENRIJ ZC 1,95 X 100 X 50 X 17 MM  IMP</t>
  </si>
  <si>
    <t>PRZI10130</t>
  </si>
  <si>
    <t>PERFIL U ENRIJ ZC 1,95 X 127 X 50 X 17 MM  IMP</t>
  </si>
  <si>
    <t>PRZI10140</t>
  </si>
  <si>
    <t>PERFIL U ENRIJ ZC 1,95 X 150 X 60 X 20 MM  IMP</t>
  </si>
  <si>
    <t>PRZI10150</t>
  </si>
  <si>
    <t>PERFIL U ENRIJ ZC 1,95 X 200 X 60 X 20 MM  IMP</t>
  </si>
  <si>
    <t>PRZI10160</t>
  </si>
  <si>
    <t>PERFIL U ENRIJ ZC 1,95 X 200 X 75 X 20 MM  IMP</t>
  </si>
  <si>
    <t>PRZI10170</t>
  </si>
  <si>
    <t>PERFIL U ENRIJ ZC 2,65 X  50 X 25 X 10 MM  IMP</t>
  </si>
  <si>
    <t>PRZI10180</t>
  </si>
  <si>
    <t>PERFIL U ENRIJ ZC 2,65 X  75 X 40 X 15 MM  IMP</t>
  </si>
  <si>
    <t>PRZI10190</t>
  </si>
  <si>
    <t>PERFIL U ENRIJ ZC 2,65 X 100 X 40 X 17 MM  IMP</t>
  </si>
  <si>
    <t>PRZI10200</t>
  </si>
  <si>
    <t>PERFIL U ENRIJ ZC 2,65 X 100 X 50 X 17 MM  IMP</t>
  </si>
  <si>
    <t>PRZI10210</t>
  </si>
  <si>
    <t>PERFIL U ENRIJ ZC 2,65 X 127 X 50 X 17 MM  IMP</t>
  </si>
  <si>
    <t>PRZI10220</t>
  </si>
  <si>
    <t>PERFIL U ENRIJ ZC 2,65 X 150 X 60 X 20 MM  IMP</t>
  </si>
  <si>
    <t>PRZI10230</t>
  </si>
  <si>
    <t>PERFIL U ENRIJ ZC 2,65 X 200 X 60 X 20 MM  IMP</t>
  </si>
  <si>
    <t>PRZI10240</t>
  </si>
  <si>
    <t>PERFIL U ENRIJ ZC 2,65 X 200 X 75 X 20 MM  IMP</t>
  </si>
  <si>
    <t>PRZI10250</t>
  </si>
  <si>
    <t>PERFIL U ENRIJ ZC 3,00 X  50 X 25 X 10 MM  IMP</t>
  </si>
  <si>
    <t>PRZI10260</t>
  </si>
  <si>
    <t>PERFIL U ENRIJ ZC 3,00 X  75 X 40 X 15 MM  IMP</t>
  </si>
  <si>
    <t>PRZI10265</t>
  </si>
  <si>
    <t>PERFIL U SIMPLES ZC 3,00 X  75 X 40   MM  IMP</t>
  </si>
  <si>
    <t>PRZI10270</t>
  </si>
  <si>
    <t>PERFIL U ENRIJ ZC 3,00 X 100 X 40 X 17 MM  IMP</t>
  </si>
  <si>
    <t>PRZI10280</t>
  </si>
  <si>
    <t>PERFIL U ENRIJ ZC 3,00 X 100 X 50 X 17 MM  IMP</t>
  </si>
  <si>
    <t>PRZI10290</t>
  </si>
  <si>
    <t>PERFIL U ENRIJ ZC 3,00 X 127 X 50 X 17 MM  IMP</t>
  </si>
  <si>
    <t>PRZI10295</t>
  </si>
  <si>
    <t>PERFIL U SIMPLES ZC 3,00 X 127 X 50   MM  IMP</t>
  </si>
  <si>
    <t>PRZI10300</t>
  </si>
  <si>
    <t>PERFIL U ENRIJ ZC 3,00 X 150 X 60 X 20 MM  IMP</t>
  </si>
  <si>
    <t>PRZI10310</t>
  </si>
  <si>
    <t>PERFIL U ENRIJ ZC 3,00 X 200 X 60 X 20 MM  IMP</t>
  </si>
  <si>
    <t>PRZI10320</t>
  </si>
  <si>
    <t>PERFIL U ENRIJ ZC 3,00 X 200 X 75 X 20 MM  IMP</t>
  </si>
  <si>
    <t>Alma</t>
  </si>
  <si>
    <t>Aba</t>
  </si>
  <si>
    <t>Enrijecido</t>
  </si>
  <si>
    <t>Espessura</t>
  </si>
  <si>
    <t>Kg/M</t>
  </si>
  <si>
    <t>Ton/h</t>
  </si>
  <si>
    <t>Velocidade M/min</t>
  </si>
  <si>
    <t xml:space="preserve">Peso da Barra (kg) - 6M </t>
  </si>
  <si>
    <t>Ton/min</t>
  </si>
  <si>
    <t>Cadastro do Sistema</t>
  </si>
  <si>
    <t>50</t>
  </si>
  <si>
    <t>75</t>
  </si>
  <si>
    <t>40</t>
  </si>
  <si>
    <t>15</t>
  </si>
  <si>
    <t>PERFIL U ENRIJ LQ 2,65 X 250 X 75 X 25 MM</t>
  </si>
  <si>
    <t>Não produz na Perfiladeira U</t>
  </si>
  <si>
    <t>PRF10184</t>
  </si>
  <si>
    <t>PERFIL U ENRIJ LQ 2,65 X 300 X 85 X 25 MM</t>
  </si>
  <si>
    <t>150</t>
  </si>
  <si>
    <t>20</t>
  </si>
  <si>
    <t>200</t>
  </si>
  <si>
    <t>100</t>
  </si>
  <si>
    <t>17</t>
  </si>
  <si>
    <t>45</t>
  </si>
  <si>
    <t>PRF10631</t>
  </si>
  <si>
    <t>PERFIL U SIMPLES LQ 3,00 X 250 X 50   MM</t>
  </si>
  <si>
    <t>PERFIL U DOBR   100X40X4,75MM</t>
  </si>
  <si>
    <t>PRF10701</t>
  </si>
  <si>
    <t>PERFIL U SIMPLES LQ 4,75 X 250 X 50   MM</t>
  </si>
  <si>
    <t>PERFIL U DOBR 75X40X3,75MM</t>
  </si>
  <si>
    <t>PERFIL U DOBR 200X75X20X3,75MM</t>
  </si>
  <si>
    <t>PERFIL U SIMPLES LQ 4,25 X 150 X 60   MM</t>
  </si>
  <si>
    <t>PERFIL U SIMPLES LQ 1,50 X 45 X 17   MM</t>
  </si>
  <si>
    <t>PERFIL U SIMPLES LQ 2,65 X 75 X 40 MM AMT COR300</t>
  </si>
  <si>
    <t>92</t>
  </si>
  <si>
    <t>30</t>
  </si>
  <si>
    <t>68</t>
  </si>
  <si>
    <t>PERFIL U SIMPLES LQ 3,00 X  75 X 40   MM COR400</t>
  </si>
  <si>
    <t>60</t>
  </si>
  <si>
    <t>PERFIL U SIMPLES ZC 2,65 X 100 X 50   MM</t>
  </si>
  <si>
    <t>Ferramental</t>
  </si>
  <si>
    <t>Previsão Inicio da Produção</t>
  </si>
  <si>
    <t>Toneladas</t>
  </si>
  <si>
    <t>Simples</t>
  </si>
  <si>
    <t>45 x 17</t>
  </si>
  <si>
    <t>50 x 25 x 10</t>
  </si>
  <si>
    <t>50 x 25</t>
  </si>
  <si>
    <t>68 x 30</t>
  </si>
  <si>
    <t>75 x 40 x 15</t>
  </si>
  <si>
    <t>75 x 40</t>
  </si>
  <si>
    <t>93 x 30 e 92 x 40</t>
  </si>
  <si>
    <t>100 x 40 x 17</t>
  </si>
  <si>
    <t>100 x 40</t>
  </si>
  <si>
    <t>100 x 50 x 17</t>
  </si>
  <si>
    <t>100 x 50</t>
  </si>
  <si>
    <t>120 x 50, 120 x 40 e 120 x 30</t>
  </si>
  <si>
    <t>127 x 50 x 17</t>
  </si>
  <si>
    <t>127 x 50</t>
  </si>
  <si>
    <t>150 x 60 x 20</t>
  </si>
  <si>
    <t>150 x 50 x 20</t>
  </si>
  <si>
    <t>150 x 50</t>
  </si>
  <si>
    <t>200 x 60 x 20</t>
  </si>
  <si>
    <t>200 x 50</t>
  </si>
  <si>
    <t>200 x 75 x 20</t>
  </si>
  <si>
    <t>210 x 30 x 15</t>
  </si>
  <si>
    <t>total</t>
  </si>
  <si>
    <t>Estab</t>
  </si>
  <si>
    <t>Sit Tribut</t>
  </si>
  <si>
    <t>NCM</t>
  </si>
  <si>
    <t>Aliquota IPI</t>
  </si>
  <si>
    <t>Saldo</t>
  </si>
  <si>
    <t>Pend Venda</t>
  </si>
  <si>
    <t>Saldo Disponivel</t>
  </si>
  <si>
    <t>Num Pedido</t>
  </si>
  <si>
    <t>Ordem</t>
  </si>
  <si>
    <t>Emitente</t>
  </si>
  <si>
    <t>Nome Fornecedor</t>
  </si>
  <si>
    <t>Quantidade</t>
  </si>
  <si>
    <t>Entrega</t>
  </si>
  <si>
    <t>Custo</t>
  </si>
  <si>
    <t>Preço Venda</t>
  </si>
  <si>
    <t>Lote</t>
  </si>
  <si>
    <t>Dep</t>
  </si>
  <si>
    <t>Localiz</t>
  </si>
  <si>
    <t>00</t>
  </si>
  <si>
    <t>7216.61.10</t>
  </si>
  <si>
    <t>0.00</t>
  </si>
  <si>
    <t>71518.87</t>
  </si>
  <si>
    <t>CEDISA CENTRAL DE ACO S A</t>
  </si>
  <si>
    <t>71518.88</t>
  </si>
  <si>
    <t>71518.97</t>
  </si>
  <si>
    <t>71512.58</t>
  </si>
  <si>
    <t>71512.59</t>
  </si>
  <si>
    <t>71519.04</t>
  </si>
  <si>
    <t>71518.75</t>
  </si>
  <si>
    <t>71518.89</t>
  </si>
  <si>
    <t>71512.60</t>
  </si>
  <si>
    <t>71519.11</t>
  </si>
  <si>
    <t>71518.71</t>
  </si>
  <si>
    <t>71518.90</t>
  </si>
  <si>
    <t>71518.98</t>
  </si>
  <si>
    <t>71512.61</t>
  </si>
  <si>
    <t>71512.62</t>
  </si>
  <si>
    <t>71519.05</t>
  </si>
  <si>
    <t>71518.72</t>
  </si>
  <si>
    <t>71518.76</t>
  </si>
  <si>
    <t>71518.91</t>
  </si>
  <si>
    <t>71512.63</t>
  </si>
  <si>
    <t>71512.64</t>
  </si>
  <si>
    <t>71519.06</t>
  </si>
  <si>
    <t>71518.73</t>
  </si>
  <si>
    <t>71518.74</t>
  </si>
  <si>
    <t>71518.80</t>
  </si>
  <si>
    <t>71518.92</t>
  </si>
  <si>
    <t>71518.84</t>
  </si>
  <si>
    <t>71518.99</t>
  </si>
  <si>
    <t>71519.07</t>
  </si>
  <si>
    <t>71518.81</t>
  </si>
  <si>
    <t>71518.93</t>
  </si>
  <si>
    <t>71518.85</t>
  </si>
  <si>
    <t>71519.00</t>
  </si>
  <si>
    <t>71512.65</t>
  </si>
  <si>
    <t>71512.66</t>
  </si>
  <si>
    <t>71518.77</t>
  </si>
  <si>
    <t>71518.82</t>
  </si>
  <si>
    <t>71518.94</t>
  </si>
  <si>
    <t>71512.67</t>
  </si>
  <si>
    <t>71512.68</t>
  </si>
  <si>
    <t>71512.56</t>
  </si>
  <si>
    <t>71518.78</t>
  </si>
  <si>
    <t>71518.83</t>
  </si>
  <si>
    <t>71518.95</t>
  </si>
  <si>
    <t>71518.86</t>
  </si>
  <si>
    <t>71519.01</t>
  </si>
  <si>
    <t>71512.69</t>
  </si>
  <si>
    <t>71512.70</t>
  </si>
  <si>
    <t>71519.08</t>
  </si>
  <si>
    <t>71518.96</t>
  </si>
  <si>
    <t>71519.02</t>
  </si>
  <si>
    <t>71512.71</t>
  </si>
  <si>
    <t>71512.72</t>
  </si>
  <si>
    <t>71512.57</t>
  </si>
  <si>
    <t>71519.09</t>
  </si>
  <si>
    <t>71519.03</t>
  </si>
  <si>
    <t>71512.73</t>
  </si>
  <si>
    <t>71512.74</t>
  </si>
  <si>
    <t>71519.10</t>
  </si>
  <si>
    <t>PRF10698</t>
  </si>
  <si>
    <t>PERFIL U ENRIJ LQ 4,50 X 200 X 70</t>
  </si>
  <si>
    <t>71518.79</t>
  </si>
  <si>
    <t>01</t>
  </si>
  <si>
    <t>7216.61.11</t>
  </si>
  <si>
    <t>0.01</t>
  </si>
  <si>
    <t>PERFIL U ENRIJ LQ 2,00 X 150 X 60 X 20 MM AMT COR3</t>
  </si>
  <si>
    <t>PERFIL U ENRIJ LQ 3,75 X 200 X 75 X 25 MM AMT COR3</t>
  </si>
  <si>
    <t>PERFIL U ENRIJ LQ 2,25 X 100 X 50 X 17 MM AMT COR3</t>
  </si>
  <si>
    <t>PERFIL U ENRIJ LQ 2,25 X 127 X 50 X 17 MM AMT COR3</t>
  </si>
  <si>
    <t>PERFIL U ENRIJ LQ 2,25 X 150 X 60 X 20 MM AMT COR3</t>
  </si>
  <si>
    <t>PERFIL U ENRIJ LQ 2,25 X 200 X 60 X 20 MM AMT COR3</t>
  </si>
  <si>
    <t>PERFIL U SIMPLES LQ 2,65 X 100 X 50 MM AMT COR300</t>
  </si>
  <si>
    <t>PERFIL U SIMPLES LQ 2,65 X 150 X 50 MM AMT COR300</t>
  </si>
  <si>
    <t>PERFIL U SIMPLES LQ 2,65 X 200 X 50   MM AMT COR300</t>
  </si>
  <si>
    <t>PERFIL U SIMPLES LQ 2,65 X 92 X 30 MM AMT COR300</t>
  </si>
  <si>
    <t>PERFIL U ENRIJ LQ 2,65 X 150 X 60 X 20 MM AMT COR3</t>
  </si>
  <si>
    <t>PERFIL U ENRIJ LQ 2,65 X 200 X 75 X 25 MM AMT COR3</t>
  </si>
  <si>
    <t>PERFIL U ENRIJ LQ 2,65 X 100 X 40 X 17 MM AMT COR3</t>
  </si>
  <si>
    <t>PERFIL U ENRIJ LQ 2,65 X 100 X 50 X 17 MM AMT COR3</t>
  </si>
  <si>
    <t>PERFIL U SIMPLES LQ 3,00 X  92 X 30 MM AMT COR300</t>
  </si>
  <si>
    <t>PERFIL U SIMPLES LQ 3,00 X  68  X 30  MM AMT COR30</t>
  </si>
  <si>
    <t>PERFIL U SIMPLES LQ 3,00 X 75 X 40 MM  AMT COR300</t>
  </si>
  <si>
    <t>PERFIL U SIMPLES LQ 3,00 X 100 X 50   MM AMT COR30</t>
  </si>
  <si>
    <t>PERFIL U SIMPLES LQ 3,00 X 100 X 40 MM AMT COR300</t>
  </si>
  <si>
    <t>PRF10907</t>
  </si>
  <si>
    <t>PERFIL U ENRIJ LQ 3,00 X 100 X 50 X 17 MM COR500</t>
  </si>
  <si>
    <t xml:space="preserve"> Saldo Total: </t>
  </si>
  <si>
    <t>Previsão de Produção</t>
  </si>
  <si>
    <t>Programação 
de Produção</t>
  </si>
  <si>
    <t>Disponibilidade de MP</t>
  </si>
  <si>
    <t>Necessidade
 de MP</t>
  </si>
  <si>
    <t>Previsão 
da MP</t>
  </si>
  <si>
    <t>Programação</t>
  </si>
  <si>
    <t>Disponibilidade</t>
  </si>
  <si>
    <t>Necessidade</t>
  </si>
  <si>
    <t xml:space="preserve">MP Faltante </t>
  </si>
  <si>
    <t>Matéria Prima Comprada</t>
  </si>
  <si>
    <t xml:space="preserve">de Perfil </t>
  </si>
  <si>
    <t>de MP</t>
  </si>
  <si>
    <t xml:space="preserve"> de Tubos </t>
  </si>
  <si>
    <t>para Programação</t>
  </si>
  <si>
    <t>Ton</t>
  </si>
  <si>
    <t>Previsão de Entrega</t>
  </si>
  <si>
    <t>PROGRAMAÇÃO DE TUBOS - AGOSTO/2018</t>
  </si>
  <si>
    <t>10/09 - 15/09 - 20/09 - 10/10 - 20/10 - 30/10</t>
  </si>
  <si>
    <t>20/9 - 10/10 - 20/10</t>
  </si>
  <si>
    <t>TUBO IND LQ QD 100 X 100 NBR6591</t>
  </si>
  <si>
    <t>OK</t>
  </si>
  <si>
    <t>Sem Pedido de Compra</t>
  </si>
  <si>
    <t>15/09 - 20/09 - 10/10 - 20/10</t>
  </si>
  <si>
    <t>10/09 - 15/09 - 20/09 - 30/09 - 10/10 - 20/10 - 30/10</t>
  </si>
  <si>
    <t>15/09 - 20/09 - 10/10 - 20/10 - 30/10</t>
  </si>
  <si>
    <t>TUBO IND LQ RT 50 X 100 NBR6591</t>
  </si>
  <si>
    <t>TUBO IND LQ QD 80 X  80 NBR6591</t>
  </si>
  <si>
    <t>TUBO IND LQ RD 101,60    NBR6591</t>
  </si>
  <si>
    <t>TUBO IND LQ QD 60 X  60 NBR6591</t>
  </si>
  <si>
    <t>TUBO IND LQ RT 40 X  80 NBR6591</t>
  </si>
  <si>
    <t>Diaço</t>
  </si>
  <si>
    <t>TUBO IND LQ RD 76,20    NBR6591</t>
  </si>
  <si>
    <t>TUBO IND LQ QD 50 X  50 NBR6591</t>
  </si>
  <si>
    <t>TUBO IND LQ RT 30 X  70 NBR6591</t>
  </si>
  <si>
    <t>TUBO IND LQ RT 40 X  60 NBR6591</t>
  </si>
  <si>
    <t>TUBO IND LQ RD 63,50    NBR6591</t>
  </si>
  <si>
    <t>TUBO IND LQ RT 30 X  50 NBR6591</t>
  </si>
  <si>
    <t>TUBO IND LQ RD 50,80    NBR6591</t>
  </si>
  <si>
    <t>TUBO IND LQ QD 40 X  40 NBR6591</t>
  </si>
  <si>
    <t>TUBO IND LQ RD 38,10    NBR6591</t>
  </si>
  <si>
    <t>TUBO IND LQ QD 30 X  30 NBR6591</t>
  </si>
  <si>
    <t>TUBO IND LQ QD 25 X  25 NBR6591</t>
  </si>
  <si>
    <t>PROGRAMAÇÃO DE PERFIL U - AGOSTO/2018</t>
  </si>
  <si>
    <t>PERFIL U ENRIJ LQ 200 X 75 X 25 MM</t>
  </si>
  <si>
    <t>PERFIL U SIMPLES LQ 200 X 50   MM</t>
  </si>
  <si>
    <t>PERFIL U ENRIJ ZC 75 X 40 X 15 MM</t>
  </si>
  <si>
    <t>PERFIL U SIMPLES LQ 75 X 40   MM</t>
  </si>
  <si>
    <t>PERFIL U SIMPLES LQ 100 X 50   MM</t>
  </si>
  <si>
    <t>PERFIL U ENRIJ LQ 100 X 50 X 17 MM</t>
  </si>
  <si>
    <t>PERFIL U ENRIJ ZC 150 X 60 X 20 MM</t>
  </si>
  <si>
    <t>PERFIL U ENRIJ LQ 150 X 60 X 20 MM</t>
  </si>
  <si>
    <t xml:space="preserve">             PROGRAMAÇÃO DE PRODUÇÃO DE PERFIS U</t>
  </si>
  <si>
    <t>Item/Refer</t>
  </si>
  <si>
    <t>Media Trim</t>
  </si>
  <si>
    <t>Programa Agosto</t>
  </si>
  <si>
    <t>Estoque Perfil U</t>
  </si>
  <si>
    <t>Pedido Venda</t>
  </si>
  <si>
    <t>Saldo Est. Perfil U</t>
  </si>
  <si>
    <t>Dias de Estoque</t>
  </si>
  <si>
    <t>PERFIL U DOBR   127X50X2.25MM</t>
  </si>
  <si>
    <t>PERFIL U DOBR   200X50X2.00MM</t>
  </si>
  <si>
    <t>PERFIL U DOBR   100X50X2.66MM</t>
  </si>
  <si>
    <t>Gráfico de Dias de Estoque</t>
  </si>
  <si>
    <t>PERFIL U DOBR   127X50X17X2.65MM</t>
  </si>
  <si>
    <t>Quantidade de Itens</t>
  </si>
  <si>
    <t>PRF20200</t>
  </si>
  <si>
    <t>PERFIL U DOBRADO 100 X 50 X 4,75MM</t>
  </si>
  <si>
    <t xml:space="preserve">Acima de 150 dias </t>
  </si>
  <si>
    <t>PERFIL U DOBR    50X25X10X2.65MM</t>
  </si>
  <si>
    <t>Até 150 dias</t>
  </si>
  <si>
    <t>PERFIL U DOBR    92X30X2,65MM</t>
  </si>
  <si>
    <t>Até 120 dias</t>
  </si>
  <si>
    <t>PERFIL U DOBR   100X50X1.80MM</t>
  </si>
  <si>
    <t>Até 90 dias</t>
  </si>
  <si>
    <t>PERFIL U DOBR    50X25X10X2.25MM</t>
  </si>
  <si>
    <t>Até 60 dias</t>
  </si>
  <si>
    <t>PERFIL U DOBR   200X60X20X3.00MM</t>
  </si>
  <si>
    <t>PERFIL U DOBR    68X30X2,25MM</t>
  </si>
  <si>
    <t>PRF20910</t>
  </si>
  <si>
    <t>PERFIL U DOBRADO 200 X 75 X 25 X 4,75MM</t>
  </si>
  <si>
    <t>PERFIL U DOBR    50X25X10X3.00MM</t>
  </si>
  <si>
    <t>PERFIL U DOBR   200X75X25X3.00MM</t>
  </si>
  <si>
    <t>Em Tonelada</t>
  </si>
  <si>
    <t>PERFIL U DOBR    92X30X1.80MM</t>
  </si>
  <si>
    <t>PRF20490</t>
  </si>
  <si>
    <t>PERFIL U DOBRADO 200 X 50 X 4,75MM</t>
  </si>
  <si>
    <t>PRF20360</t>
  </si>
  <si>
    <t>PERFIL U DOBRADO 127 X 50 X 4,75MM</t>
  </si>
  <si>
    <t>PERFIL U DOBR    50X25X10X1,80MM</t>
  </si>
  <si>
    <t>PERFIL U DOBR    45X17X1.80MM</t>
  </si>
  <si>
    <t>PERFIL U DOBR   100X40X1.80MM</t>
  </si>
  <si>
    <t>PERFIL U DOBR    50X25X2.25MM</t>
  </si>
  <si>
    <t>PERFIL U DOBR   100X50X2.25MM</t>
  </si>
  <si>
    <t>PRF20860</t>
  </si>
  <si>
    <t>PERFIL U DOBRADO 200 X 75 X 25 X 2,65MM</t>
  </si>
  <si>
    <t>PERFIL U DOBR    75X40X15X2.25MM</t>
  </si>
  <si>
    <t>PERFIL U DOBR    68X30X1.80MM</t>
  </si>
  <si>
    <t>PERFIL U DOBR   150X60X20X2.00MM</t>
  </si>
  <si>
    <t>PERFIL U DOBR    75X40X2.00MM</t>
  </si>
  <si>
    <t>PRF20400</t>
  </si>
  <si>
    <t>PERFIL U DOBRADO 150 X 50 X 4,75MM</t>
  </si>
  <si>
    <t>PERFIL U DOBR   100X40X2.25MM</t>
  </si>
  <si>
    <t>PERFIL U DOBR   100X50X17X2.00MM</t>
  </si>
  <si>
    <t>PERFIL U DOBR   100X50X2.00MM</t>
  </si>
  <si>
    <t>PERFIL U DOBR   150X60X20X3.00MM</t>
  </si>
  <si>
    <t>PERFIL U DOBR   100X50X17X3.00MM</t>
  </si>
  <si>
    <t>PERFIL U DOBR   127X50X17X2.00MM</t>
  </si>
  <si>
    <t>PERFIL U DOBR    100X40X17X3.00MM</t>
  </si>
  <si>
    <t>PERFIL U DOBR   127X50X17X3.00MM</t>
  </si>
  <si>
    <t>PERFIL U DOBR    75X40X2.65MM</t>
  </si>
  <si>
    <t>PERFIL U DOBR   100X40X2.00MM</t>
  </si>
  <si>
    <t>PERFIL U DOBR    50X25X1.80MM</t>
  </si>
  <si>
    <t>PERFIL U DOBR    75X40X1.80MM</t>
  </si>
  <si>
    <t>PERFIL U DOBR   200X60X20X2.00MM</t>
  </si>
  <si>
    <t>PERFIL U DOBR   150X50X2.00MM</t>
  </si>
  <si>
    <t>PERFIL U DOBR    100X40X17X2.65MM</t>
  </si>
  <si>
    <t>PERFIL U DOBR   150X50X25X4,75MM</t>
  </si>
  <si>
    <t>PERFIL U DOBR   100X50X17X1.80MM</t>
  </si>
  <si>
    <t>PERFIL U DOBR    92X40X1.80MM</t>
  </si>
  <si>
    <t>PRF20850</t>
  </si>
  <si>
    <t>PERFIL U DOBRADO 200 X 75 X 25 X 2,25MM</t>
  </si>
  <si>
    <t>PERFIL U DOBR   127X50X2.00MM</t>
  </si>
  <si>
    <t>PERFIL U DOBR    75X40X15X1.80MM</t>
  </si>
  <si>
    <t>PERFIL U DOBR    75X40X15X2.00MM</t>
  </si>
  <si>
    <t>PERFIL U DOBR   150X60X20X2.25MM</t>
  </si>
  <si>
    <t>PERFIL U DOBR    50X25X10X2.00MM</t>
  </si>
  <si>
    <t>PERFIL U DOBR    100X40X17X2.00MM</t>
  </si>
  <si>
    <t>PERFIL U DOBR    92X30X2,25MM</t>
  </si>
  <si>
    <t>PERFIL U DOBR   50X25X2,00MM</t>
  </si>
  <si>
    <t>PERFIL U DOBR    92X40X2.00MM</t>
  </si>
  <si>
    <t>PERFIL U DOBR    75X40X2.25MM</t>
  </si>
  <si>
    <t>PERFIL U DOBR   100X50X17X2.65MM</t>
  </si>
  <si>
    <t>PERFIL U DOBR   200X60X20X2.25MM</t>
  </si>
  <si>
    <t>PERFIL U DOBR    45X17X2.00MM</t>
  </si>
  <si>
    <t>PERFIL U DOBR    100X40X17X2.25MM</t>
  </si>
  <si>
    <t>PERFIL U DOBR    75X40X15X2.65MM</t>
  </si>
  <si>
    <t>PERFIL U DOBR    75X40X15X3.00MM</t>
  </si>
  <si>
    <t>PERFIL U DOBR   100X50X17X2.25MM</t>
  </si>
  <si>
    <t>PERFIL U DOBR    92X30X2.00MM</t>
  </si>
  <si>
    <t>PERFIL U DOBR   150X60X20X2.65MM</t>
  </si>
  <si>
    <t>PERFIL U DOBR    68X30X2.00MM</t>
  </si>
  <si>
    <t>PERFIL U DOBR   200X60X20X2.65MM</t>
  </si>
  <si>
    <t>PERFIL U DOBR    100X40X17X1.80MM</t>
  </si>
  <si>
    <t>PERFIL U DOBR   127X50X17X2.25MM</t>
  </si>
  <si>
    <t>PERFIL U DOBR   200X60X20X1.80MM</t>
  </si>
  <si>
    <t>PERFIL U DOBR   127X50X17X1.80MM</t>
  </si>
  <si>
    <t>PERFIL U DOBR   150X50X3,00MM</t>
  </si>
  <si>
    <t>PERFIL U DOBR    75X40X3.00MM</t>
  </si>
  <si>
    <t>PERFIL U DOBR    50X25X3.00MM</t>
  </si>
  <si>
    <t>PERFIL U DOBR   100X40X2.66MM</t>
  </si>
  <si>
    <t>PERFIL U DOBR   100X50X3.00MM</t>
  </si>
  <si>
    <t>PERFIL U DOBR   200X50X3,00MM</t>
  </si>
  <si>
    <t>PERFIL U DOBR   150X50X2.65MM</t>
  </si>
  <si>
    <t>PERFIL U DOBR    45X17X2,25MM</t>
  </si>
  <si>
    <t>PERFIL U DOBR    68X30X2,65MM</t>
  </si>
  <si>
    <t>PERFIL U DOBR   200X50X2,25MM</t>
  </si>
  <si>
    <t>PERFIL U DOBR    92X40X2,65MM</t>
  </si>
  <si>
    <t>PERFIL U DOBR    92X40X2,25MM</t>
  </si>
  <si>
    <t>PERFIL U DOBR   127X50X2.65MM</t>
  </si>
  <si>
    <t>PERFIL U DOBR   150X50X1.80MM</t>
  </si>
  <si>
    <t>PERFIL U DOBR   127X50X3.00MM</t>
  </si>
  <si>
    <t>PERFIL U DOBR    45X17X3,00MM</t>
  </si>
  <si>
    <t>PERFIL U DOBR    50X25X2.65MM</t>
  </si>
  <si>
    <t>PERFIL U DOBR   127X50X1.80MM</t>
  </si>
  <si>
    <t>PERFIL U DOBR   200X50X2.65MM</t>
  </si>
  <si>
    <t>PERFIL U DOBR   200X50X1.80MM</t>
  </si>
  <si>
    <t>PERFIL U DOBR   100X40X3.00MM</t>
  </si>
  <si>
    <t>PERFIL U DOBR   127X50X4.75MM</t>
  </si>
  <si>
    <t>PERFIL U DOBR    92X30X3,00MM</t>
  </si>
  <si>
    <t>PERFIL U DOBR   150X60X20X1.80MM</t>
  </si>
  <si>
    <t>PERFIL U DOBR   50X25X4.75MM</t>
  </si>
  <si>
    <t>PERFIL U DOBR   127X50X17X4,75MM</t>
  </si>
  <si>
    <t>PERFIL U DOBR   150X60X20X4,50MM</t>
  </si>
  <si>
    <t>PERFIL U DOBR   200X50X4.75MM</t>
  </si>
  <si>
    <t>PERFIL U DOBR    75X40X4.75MM</t>
  </si>
  <si>
    <t>PERFIL U DOBR   200X75X25X4,75MM</t>
  </si>
  <si>
    <t>PERFIL U DOBR   150X50X4.75MM</t>
  </si>
  <si>
    <t>PERFIL U DOBR   200X75X20X2.00MM</t>
  </si>
  <si>
    <t>PERFIL U DOBR   100X50X4.75MM</t>
  </si>
  <si>
    <t>PERFIL U DOBR   200X75X20X1.80MM</t>
  </si>
  <si>
    <t>0,000</t>
  </si>
  <si>
    <t>PERFIL U DOBR   210X30X15X2.00MM</t>
  </si>
  <si>
    <t>PERFIL U DOBR   200X75X25X2.65MM</t>
  </si>
  <si>
    <t>PERFIL U DOBR    45X17X2,65MM</t>
  </si>
  <si>
    <t>PERFIL U DOBR   100X40X17X4,75MM</t>
  </si>
  <si>
    <t>PERFIL U DOBR    92X40X3,00MM</t>
  </si>
  <si>
    <t>PERFIL U DOBR   200X75X25X2.25MM</t>
  </si>
  <si>
    <t>PERFIL U DOBR    68X30X3,00MM</t>
  </si>
  <si>
    <t>PRF20050</t>
  </si>
  <si>
    <t>PERFIL U DOBRADO 75 X 40 X 3,35MM</t>
  </si>
  <si>
    <t>PRF20080</t>
  </si>
  <si>
    <t>PERFIL U DOBRADO 75 X 40 X 4,75MM</t>
  </si>
  <si>
    <t>PRF20160</t>
  </si>
  <si>
    <t>PERFIL U DOBRADO 100 X 40 X 4,75MM</t>
  </si>
  <si>
    <t>PRF20170</t>
  </si>
  <si>
    <t>PERFIL U DOBRADO 100 X 50 X 3,35MM</t>
  </si>
  <si>
    <t>PRF20460</t>
  </si>
  <si>
    <t>PERFIL U DOBRADO 200 X 50 X 3,35MM</t>
  </si>
  <si>
    <t>PRF20540</t>
  </si>
  <si>
    <t>PERFIL U DOBRADO 200 X 75 X 3,00MM</t>
  </si>
  <si>
    <t>PRF20580</t>
  </si>
  <si>
    <t>PERFIL U DOBRADO 200 X 75 X 4,75MM</t>
  </si>
  <si>
    <t>PRF20780</t>
  </si>
  <si>
    <t>PERFIL U DOBRADO 127 X 50 X 25 X 4,75MM</t>
  </si>
  <si>
    <t>PRF20820</t>
  </si>
  <si>
    <t>PERFIL U DOBRADO 150 X 60 X 25 X 4,75MM</t>
  </si>
  <si>
    <t>PRF20840</t>
  </si>
  <si>
    <t>PERFIL U DOBRADO 200 X 75 X 25 X 2,00MM</t>
  </si>
  <si>
    <t>PRF20880</t>
  </si>
  <si>
    <t>PERFIL U DOBRADO 200 X 75 X 25 X 3,35MM</t>
  </si>
  <si>
    <t>PRF20920</t>
  </si>
  <si>
    <t>PERFIL U DOBRADO 210 X 30 X 15 X 1,80MM</t>
  </si>
  <si>
    <t>PF UE ZC 75 X 40 X 15 X 1,55MM</t>
  </si>
  <si>
    <t>PF UE ZC 150 X 60 X 20 X 1,55MM</t>
  </si>
  <si>
    <t>PF UE ZC 50 X 25 X 10 X 1,95MM</t>
  </si>
  <si>
    <t>PF UE ZC 75 X 40 X 15 X 1,95MM</t>
  </si>
  <si>
    <t>PF UE ZC 100 X 40 X 17 X 1,95MM</t>
  </si>
  <si>
    <t>PF UE ZC 100 X 50 X 17 X 1,95MM</t>
  </si>
  <si>
    <t>PF UE ZC 150 X 60 X 20 X 2,65MM</t>
  </si>
  <si>
    <t>PRF20870</t>
  </si>
  <si>
    <t>PERFIL U DOBRADO 200 X 75 X 25 X 3,00MM</t>
  </si>
  <si>
    <t>PERFIL U DOBR   100X50X17X4,75MM</t>
  </si>
  <si>
    <t>PERFIL U DOBR   150X50X2.25MM</t>
  </si>
  <si>
    <t>Itens</t>
  </si>
  <si>
    <t>Itens Programados</t>
  </si>
  <si>
    <t>Em Carteira</t>
  </si>
  <si>
    <t xml:space="preserve">Produzido dentro de Prazo </t>
  </si>
  <si>
    <t>Produzido com atraso</t>
  </si>
  <si>
    <t>%</t>
  </si>
  <si>
    <t>Executado</t>
  </si>
  <si>
    <t>A ser Produzido</t>
  </si>
  <si>
    <t>PRF10059</t>
  </si>
  <si>
    <t>PERFIL U ENRIJ LQ 2,00 X 200 X 75 X 25 MM</t>
  </si>
  <si>
    <t>PERFIL U ENRIJ LQ 2,25 X 200 X 75 X 25 MM</t>
  </si>
  <si>
    <t>PERFIL U ENRIJ LQ 2,65 X 200 X 75 X 25 MM</t>
  </si>
  <si>
    <t>PERFIL U ENRIJ LQ 3,00 X 200 X 75 X 25 MM</t>
  </si>
  <si>
    <t>PERFIL U ENRIJ LQ 3,35 X 200 X 75 X 25 MM</t>
  </si>
  <si>
    <t>PERFIL U ENRIJ LQ 4,75 X 250 X 85 X 25 MM</t>
  </si>
  <si>
    <t>PERFIL U ENRIJ LQ 4,75 X 200 X 75 X 25 MM</t>
  </si>
  <si>
    <t>PRF10461</t>
  </si>
  <si>
    <t>PERFIL U SIMPLES LQ 2,25 X 200 X 75   MM</t>
  </si>
  <si>
    <t>PERFIL U SIMPLES LQ 6,30 X 200 X 50   MM</t>
  </si>
  <si>
    <t>PERFIL U SIMPLES LQ 2,65 X 100 X 50   MM COR400</t>
  </si>
  <si>
    <t>PERFIL U ENRIJ LQ 2,65 X 127 X 50 X 17 MM COR400</t>
  </si>
  <si>
    <t>PRF19996</t>
  </si>
  <si>
    <t>PERFIL U DOBR   ENR.FORA DE PADRAO</t>
  </si>
  <si>
    <t>Programação de Perfil U</t>
  </si>
  <si>
    <t>MP Necessária</t>
  </si>
  <si>
    <t>MP Disponível</t>
  </si>
  <si>
    <t>Perfil U</t>
  </si>
  <si>
    <t>Outubro</t>
  </si>
  <si>
    <t>Enj. 50 x 25 x 10</t>
  </si>
  <si>
    <t>Simples 50 x 25</t>
  </si>
  <si>
    <t>Enj. 75 x 40 x 15</t>
  </si>
  <si>
    <t>Simples 75 x 40</t>
  </si>
  <si>
    <t>Enj. 127 x 50 x 17</t>
  </si>
  <si>
    <t>Simples 127 x 50</t>
  </si>
  <si>
    <t>Enj. 150 x 60 x 20</t>
  </si>
  <si>
    <t>Simples 150 x 50</t>
  </si>
  <si>
    <t>Enj. 100 x 50 x 17</t>
  </si>
  <si>
    <t>Simples 100 x 50</t>
  </si>
  <si>
    <t>Enj. 100 x 40 x 17</t>
  </si>
  <si>
    <t>Simples 100 x 40</t>
  </si>
  <si>
    <t>Enj. 200 x 75 x 20</t>
  </si>
  <si>
    <t>Simples 200 x 50</t>
  </si>
  <si>
    <t>Condição de Cálculos</t>
  </si>
  <si>
    <t>TEMPOS DE SETUP's</t>
  </si>
  <si>
    <t>TOTAL</t>
  </si>
  <si>
    <t>PARCIAL</t>
  </si>
  <si>
    <t>SMP</t>
  </si>
  <si>
    <t>Setup Horas</t>
  </si>
  <si>
    <t>Ajustes             Horas</t>
  </si>
  <si>
    <t>Total                         Horas Parada</t>
  </si>
  <si>
    <t>Tempo de Produção</t>
  </si>
  <si>
    <t>Condição de Cálculo</t>
  </si>
  <si>
    <t>Descrição do Item</t>
  </si>
  <si>
    <t>Velocidade média</t>
  </si>
  <si>
    <t>Produtividade por Hora</t>
  </si>
  <si>
    <t>Ranger de Espessura do Tubo</t>
  </si>
  <si>
    <t xml:space="preserve">Tem MP? </t>
  </si>
  <si>
    <t>MP-Disp.</t>
  </si>
  <si>
    <t>Tempo de produção</t>
  </si>
  <si>
    <t>Total Horas p/ Fabricação</t>
  </si>
  <si>
    <t>Custo por tonelada</t>
  </si>
  <si>
    <t>Total Horas p/ Fabricação FRAÇÃO DE HORA</t>
  </si>
  <si>
    <t>Tubos</t>
  </si>
  <si>
    <t>SIM OU NÃO</t>
  </si>
  <si>
    <t>Setup Total</t>
  </si>
  <si>
    <t>Setup Parcial</t>
  </si>
  <si>
    <t>(Matéria prima disponivel)</t>
  </si>
  <si>
    <t>MP - Indisponível</t>
  </si>
  <si>
    <t>(Matéria prima indisponível)</t>
  </si>
  <si>
    <t>Tempo do SETUP TOTAL</t>
  </si>
  <si>
    <t>Tempo do SETUP PARCIAL</t>
  </si>
  <si>
    <t>(Matéria prima disponivel / Produtividade por Hora)</t>
  </si>
  <si>
    <t>(Tempo de produção + Tempo Setup + Tempo do Ajustes)</t>
  </si>
  <si>
    <t>(Custo Hora Fábrica * Total Horas p/Fabricação) / MP-Disp.)</t>
  </si>
  <si>
    <t>Total horas trabalhadas Mês</t>
  </si>
  <si>
    <t xml:space="preserve">Custo da Fabrica </t>
  </si>
  <si>
    <t>Slitter:</t>
  </si>
  <si>
    <t>Custo Hora / Fabrica</t>
  </si>
  <si>
    <t>Semanas</t>
  </si>
  <si>
    <t>Realizado</t>
  </si>
  <si>
    <t>Sucata</t>
  </si>
  <si>
    <t>Performance
%</t>
  </si>
  <si>
    <t>Sucata
%</t>
  </si>
  <si>
    <t>dt_faturamento - Mês</t>
  </si>
  <si>
    <t>junho</t>
  </si>
  <si>
    <t>Total</t>
  </si>
  <si>
    <t>Peso</t>
  </si>
  <si>
    <t>PERFIL U ENRIJ LQ 2,00 X 50 X 25 X 10 MM</t>
  </si>
  <si>
    <t>PERFIL U ENRIJ LQ 2,25 X 50 X 25 X 10 MM</t>
  </si>
  <si>
    <t>PERFIL U ENRIJ LQ 2,65 X 50 X 25 X 10 MM</t>
  </si>
  <si>
    <t>PERFIL U ENRIJ LQ 3,00 X 50 X 25 X 10 MM</t>
  </si>
  <si>
    <t>PERFIL U ENRIJ LQ 3,00 X 75 X 40 X 15 MM</t>
  </si>
  <si>
    <t>PERFIL U SIMPLES LQ 1,80 X 75 X 40 MM</t>
  </si>
  <si>
    <t>PERFIL U SIMPLES LQ 1,80 X 92 X 30 MM</t>
  </si>
  <si>
    <t>PERFIL U SIMPLES LQ 1,80 X 100 X 50 MM</t>
  </si>
  <si>
    <t>PERFIL U SIMPLES LQ 1,80 X 150 X 50 MM</t>
  </si>
  <si>
    <t>PERFIL U SIMPLES LQ 2,00 X 45 X 17 MM</t>
  </si>
  <si>
    <t>PERFIL U SIMPLES LQ 2,00 X 92 X 30 MM</t>
  </si>
  <si>
    <t>PERFIL U SIMPLES LQ 1,80 X 100 X 40 MM</t>
  </si>
  <si>
    <t>PERFIL U SIMPLES LQ 2,00 X 100 X 50 MM</t>
  </si>
  <si>
    <t>PERFIL U SIMPLES LQ 2,00 X 127 X 50 MM</t>
  </si>
  <si>
    <t>PERFIL U SIMPLES LQ 2,00 X 150 X 50 MM</t>
  </si>
  <si>
    <t>PERFIL U SIMPLES LQ 2,00 X 200 X 50 MM</t>
  </si>
  <si>
    <t>PERFIL U SIMPLES LQ 2,25 X 45 X 17 MM</t>
  </si>
  <si>
    <t>PERFIL U SIMPLES LQ 2,25 X 50 X 25 MM</t>
  </si>
  <si>
    <t>PERFIL U SIMPLES LQ 2,25 X 68 X 30 MM</t>
  </si>
  <si>
    <t>PERFIL U SIMPLES LQ 2,25 X 75 X 40 MM</t>
  </si>
  <si>
    <t>PERFIL U SIMPLES LQ 2,25 X 92 X 40 MM</t>
  </si>
  <si>
    <t>PERFIL U SIMPLES LQ 2,25 X 100 X 40 MM</t>
  </si>
  <si>
    <t>PERFIL U SIMPLES LQ 2,25 X 127 X 50 MM</t>
  </si>
  <si>
    <t>PERFIL U SIMPLES LQ 2,25 X 150 X 50 MM</t>
  </si>
  <si>
    <t>PERFIL U SIMPLES LQ 2,65 X 50 X 25 MM</t>
  </si>
  <si>
    <t>PERFIL U SIMPLES LQ 2,65 X 68 X 30 MM</t>
  </si>
  <si>
    <t>PERFIL U SIMPLES LQ 2,65 X 92 X 40 MM</t>
  </si>
  <si>
    <t>PERFIL U SIMPLES LQ 2,65 X 100 X 40 MM</t>
  </si>
  <si>
    <t>PERFIL U SIMPLES LQ 2,65 X 127 X 50 MM</t>
  </si>
  <si>
    <t>PERFIL U SIMPLES LQ 2,65 X 150 X 50 MM</t>
  </si>
  <si>
    <t>PERFIL U SIMPLES LQ 2,65 X 200 X 50 MM</t>
  </si>
  <si>
    <t>PERFIL U SIMPLES LQ 3,00 X 50 X 25 MM</t>
  </si>
  <si>
    <t>PERFIL U SIMPLES LQ 3,00 X 92 X 30 MM</t>
  </si>
  <si>
    <t>PERFIL U SIMPLES LQ 3,00 X 92 X 40 MM</t>
  </si>
  <si>
    <t>PERFIL U SIMPLES LQ 3,00 X 200 X 50 MM</t>
  </si>
  <si>
    <t>PERFIL U SIMPLES LQ 4,75 X 100 X 40 MM</t>
  </si>
  <si>
    <t>PERFIL U SIMPLES LQ 4,75 X 127 X 50 MM</t>
  </si>
  <si>
    <t>PERFIL U SIMPLES LQ 4,75 X 200 X 50 MM</t>
  </si>
  <si>
    <t>PERFIL U SIMPLES ZC 1,95 X 25 X 50 MM</t>
  </si>
  <si>
    <t>PERFIL U SIMPLES ZC 1,95 X 40 X 75 MM</t>
  </si>
  <si>
    <t>PERFIL U SIMPLES ZC 1,95 X 30 X 92 MM</t>
  </si>
  <si>
    <t>PERFIL U SIMPLES ZC 1,95 X 100 X 50 MM</t>
  </si>
  <si>
    <t>PERFIL U SIMPLES ZC 1,95 X 68 X 30 MM</t>
  </si>
  <si>
    <t>PERFIL U SIMPLES ZC 1,95 X 127 X 50 MM</t>
  </si>
  <si>
    <t>Filtros aplicados: 
fm_comercial é PRF1, PRZ1, PRF3 ou PMG1
dt_faturamento é em ou posterior a 01-06-2023 e é anterior a 01-07-2023</t>
  </si>
  <si>
    <t xml:space="preserve"> PERFIL U SIMPLES – 1,95 X 75 X 40 MAGNELIS</t>
  </si>
  <si>
    <t xml:space="preserve"> PERFIL U SIMPLES – 1,95 X 68 X 30 MAGNELIS</t>
  </si>
  <si>
    <t xml:space="preserve"> PERFIL U ENRIJECIDO – 1,95 X 75 X 40 X 15 MAGNELIS</t>
  </si>
  <si>
    <t xml:space="preserve"> PERFIL U ENRIJ LQ 1,80 X 50 X 25 X 10 MM</t>
  </si>
  <si>
    <t xml:space="preserve"> PERFIL U ENRIJ LQ 1,80 X 75 X 40 X 15 MM</t>
  </si>
  <si>
    <t xml:space="preserve"> PERFIL U ENRIJ LQ 1,80 X 100 X 50 X 17 MM</t>
  </si>
  <si>
    <t xml:space="preserve"> PERFIL U ENRIJ LQ 1,80 X 127 X 50 X 17 MM</t>
  </si>
  <si>
    <t xml:space="preserve"> PERFIL U ENRIJ LQ 1,80 X 150 X 60 X 20 MM</t>
  </si>
  <si>
    <t xml:space="preserve"> PERFIL U ENRIJ LQ 1,80 X 150 X 50 X 20 MM</t>
  </si>
  <si>
    <t xml:space="preserve"> PERFIL U ENRIJ LQ 2,00 X 50 X 25 X 10 MM</t>
  </si>
  <si>
    <t xml:space="preserve"> PERFIL U ENRIJ LQ 2,00 X 75 X 40 X 15 MM</t>
  </si>
  <si>
    <t xml:space="preserve"> PERFIL U ENRIJ LQ 1,80 X 100 X 40 X 17 MM</t>
  </si>
  <si>
    <t xml:space="preserve"> PERFIL U ENRIJ LQ 2,00 X 100 X 40 X 17 MM</t>
  </si>
  <si>
    <t xml:space="preserve"> PERFIL U ENRIJ LQ 2,00 X 100 X 50 X 17 MM</t>
  </si>
  <si>
    <t xml:space="preserve"> PERFIL U ENRIJ LQ 2,00 X 127 X 50 X 17 MM</t>
  </si>
  <si>
    <t xml:space="preserve"> PERFIL U ENRIJ LQ 2,00 X 150 X 60 X 20 MM</t>
  </si>
  <si>
    <t xml:space="preserve"> PERFIL U ENRIJ LQ 2,00 X 150 X 50 X 20 MM</t>
  </si>
  <si>
    <t xml:space="preserve"> PERFIL U ENRIJ LQ 2,00 X 200 X 75 X 20 MM</t>
  </si>
  <si>
    <t xml:space="preserve"> PERFIL U ENRIJ LQ 2,00 X 200 X 60 X 20 MM</t>
  </si>
  <si>
    <t xml:space="preserve"> PERFIL U ENRIJ LQ 2,25 X 50 X 25 X 10 MM</t>
  </si>
  <si>
    <t xml:space="preserve"> PERFIL U ENRIJ LQ 2,25 X 75 X 40 X 15 MM</t>
  </si>
  <si>
    <t xml:space="preserve"> PERFIL U ENRIJ LQ 2,25 X 100 X 50 X 17 MM</t>
  </si>
  <si>
    <t xml:space="preserve"> PERFIL U ENRIJ LQ 2,25 X 100 X 40 X 17 MM</t>
  </si>
  <si>
    <t xml:space="preserve"> PERFIL U ENRIJ LQ 2,25 X 127 X 50 X 17 MM</t>
  </si>
  <si>
    <t xml:space="preserve"> PERFIL U ENRIJ LQ 2,25 X 150 X 60 X 20 MM</t>
  </si>
  <si>
    <t xml:space="preserve"> PERFIL U ENRIJ LQ 2,25 X 200 X 75 X 20 MM</t>
  </si>
  <si>
    <t xml:space="preserve"> PERFIL U ENRIJ LQ 2,65 X 50 X 25 X 10 MM</t>
  </si>
  <si>
    <t xml:space="preserve"> PERFIL U ENRIJ LQ 2,65 X 75 X 40 X 15 MM</t>
  </si>
  <si>
    <t xml:space="preserve"> PERFIL U ENRIJ LQ 2,65 X 100 X 50 X 17 MM</t>
  </si>
  <si>
    <t xml:space="preserve"> PERFIL U ENRIJ LQ 2,65 X 100 X 40 X 17 MM</t>
  </si>
  <si>
    <t xml:space="preserve"> PERFIL U ENRIJ LQ 2,65 X 127 X 50 X 17 MM</t>
  </si>
  <si>
    <t xml:space="preserve"> PERFIL U ENRIJ LQ 2,65 X 150 X 60 X 20 MM</t>
  </si>
  <si>
    <t xml:space="preserve"> PERFIL U ENRIJ LQ 2,65 X 150 X 50 X 20 MM</t>
  </si>
  <si>
    <t xml:space="preserve"> PERFIL U ENRIJ LQ 2,65 X 200 X 75 X 20 MM</t>
  </si>
  <si>
    <t xml:space="preserve"> PERFIL U ENRIJ LQ 2,65 X 200 X 60 X 20 MM</t>
  </si>
  <si>
    <t xml:space="preserve"> PERFIL U ENRIJ LQ 3,00 X 50 X 25 X 10 MM</t>
  </si>
  <si>
    <t xml:space="preserve"> PERFIL U ENRIJ LQ 3,00 X 75 X 40 X 15 MM</t>
  </si>
  <si>
    <t xml:space="preserve"> PERFIL U ENRIJ LQ 3,00 X 100 X 50 X 17 MM</t>
  </si>
  <si>
    <t xml:space="preserve"> PERFIL U ENRIJ LQ 3,00 X 100 X 40 X 17 MM</t>
  </si>
  <si>
    <t xml:space="preserve"> PERFIL U ENRIJ LQ 3,00 X 127 X 50 X 17 MM</t>
  </si>
  <si>
    <t xml:space="preserve"> PERFIL U ENRIJ LQ 3,00 X 150 X50 X 20 MM</t>
  </si>
  <si>
    <t xml:space="preserve"> PERFIL U ENRIJ LQ 3,00 X 150 X 60 X 20 MM</t>
  </si>
  <si>
    <t xml:space="preserve"> PERFIL U ENRIJ LQ 3,00 X 200 X 60 X 20 MM</t>
  </si>
  <si>
    <t xml:space="preserve"> PERFIL U ENRIJ LQ 4,75 X 100 X 50 X 17 MM</t>
  </si>
  <si>
    <t xml:space="preserve"> PERFIL U ENRIJ LQ 4,75 X 200 X 60 X 20 MM</t>
  </si>
  <si>
    <t xml:space="preserve"> PERFIL U ENRIJ LQ 3,00 X 200 X 75 X 20 MM</t>
  </si>
  <si>
    <t xml:space="preserve"> PERFIL U ENRIJ LQ 4,50 X 150 X 60 X 20 MM</t>
  </si>
  <si>
    <t xml:space="preserve"> PERFIL U ENRIJ LQ 4,75 X 200 X 75 X 20 MM</t>
  </si>
  <si>
    <t xml:space="preserve"> PERFIL U SIMPLES LQ 1,80 X 45 X 17 MM</t>
  </si>
  <si>
    <t xml:space="preserve"> PERFIL U SIMPLES LQ 1,80 X 50 X 25 MM</t>
  </si>
  <si>
    <t xml:space="preserve"> PERFIL U SIMPLES LQ 1,80 X 68 X 30 MM</t>
  </si>
  <si>
    <t xml:space="preserve"> PERFIL U SIMPLES LQ 1,80 X 75 X 40 MM</t>
  </si>
  <si>
    <t xml:space="preserve"> PERFIL U SIMPLES LQ 1,80 X 92 X 30 MM</t>
  </si>
  <si>
    <t xml:space="preserve"> PERFIL U SIMPLES LQ 1,80 X 100 X 50 MM</t>
  </si>
  <si>
    <t xml:space="preserve"> PERFIL U SIMPLES LQ 1,80 X 150 X 50 MM</t>
  </si>
  <si>
    <t xml:space="preserve"> PERFIL U SIMPLES LQ 2,00 X 45 X 17 MM</t>
  </si>
  <si>
    <t xml:space="preserve"> PERFIL U SIMPLES LQ 2,00 X 50 X 25 MM</t>
  </si>
  <si>
    <t xml:space="preserve"> PERFIL U SIMPLES LQ 2,00 X 68 X 30 MM</t>
  </si>
  <si>
    <t xml:space="preserve"> PERFIL U SIMPLES LQ 2,00 X 75 X 40 MM</t>
  </si>
  <si>
    <t xml:space="preserve"> PERFIL U SIMPLES LQ 2,00 X 92 X 30 MM</t>
  </si>
  <si>
    <t xml:space="preserve"> PERFIL U SIMPLES LQ 2,00 X 92 X 40 MM</t>
  </si>
  <si>
    <t xml:space="preserve"> PERFIL U SIMPLES LQ 1,80 X 100 X 40 MM</t>
  </si>
  <si>
    <t xml:space="preserve"> PERFIL U SIMPLES LQ 2,00 X 100 X 40 MM</t>
  </si>
  <si>
    <t xml:space="preserve"> PERFIL U SIMPLES LQ 2,00 X 100 X 50 MM</t>
  </si>
  <si>
    <t xml:space="preserve"> PERFIL U SIMPLES LQ 2,00 X 127 X 50 MM</t>
  </si>
  <si>
    <t xml:space="preserve"> PERFIL U SIMPLES LQ 2,00 X 150 X 50 MM</t>
  </si>
  <si>
    <t xml:space="preserve"> PERFIL U SIMPLES LQ 2,00 X 200 X 50 MM</t>
  </si>
  <si>
    <t xml:space="preserve"> PERFIL U SIMPLES LQ 2,25 X 45 X 17 MM</t>
  </si>
  <si>
    <t xml:space="preserve"> PERFIL U SIMPLES LQ 2,25 X 50 X 25 MM</t>
  </si>
  <si>
    <t xml:space="preserve"> PERFIL U SIMPLES LQ 2,25 X 68 X 30 MM</t>
  </si>
  <si>
    <t xml:space="preserve"> PERFIL U SIMPLES LQ 2,25 X 75 X 40 MM</t>
  </si>
  <si>
    <t xml:space="preserve"> PERFIL U SIMPLES LQ 2,25 X 92 X 30 MM</t>
  </si>
  <si>
    <t xml:space="preserve"> PERFIL U SIMPLES LQ 2,25 X 92 X 40 MM</t>
  </si>
  <si>
    <t xml:space="preserve"> PERFIL U SIMPLES LQ 2,25 X 100 X 50 MM</t>
  </si>
  <si>
    <t xml:space="preserve"> PERFIL U SIMPLES LQ 2,25 X 100 X 40 MM</t>
  </si>
  <si>
    <t xml:space="preserve"> PERFIL U SIMPLES LQ 2,25 X 127 X 50 MM</t>
  </si>
  <si>
    <t xml:space="preserve"> PERFIL U SIMPLES LQ 2,25 X 150 X 50 MM</t>
  </si>
  <si>
    <t xml:space="preserve"> PERFIL U SIMPLES LQ 2,65 X 50 X 25 MM</t>
  </si>
  <si>
    <t xml:space="preserve"> PERFIL U SIMPLES LQ 2,65 X 68 X 30 MM</t>
  </si>
  <si>
    <t xml:space="preserve"> PERFIL U SIMPLES LQ 2,65 X 75 X 40 MM</t>
  </si>
  <si>
    <t xml:space="preserve"> PERFIL U SIMPLES LQ 2,65 X 92 X 40 MM</t>
  </si>
  <si>
    <t xml:space="preserve"> PERFIL U SIMPLES LQ 2,65 X 100 X 40 MM</t>
  </si>
  <si>
    <t xml:space="preserve"> PERFIL U SIMPLES LQ 2,65 X 100 X 50 MM</t>
  </si>
  <si>
    <t xml:space="preserve"> PERFIL U SIMPLES LQ 2,65 X 127 X 50 MM</t>
  </si>
  <si>
    <t xml:space="preserve"> PERFIL U SIMPLES LQ 2,65 X 150 X 50 MM</t>
  </si>
  <si>
    <t xml:space="preserve"> PERFIL U SIMPLES LQ 2,65 X 200 X 50 MM</t>
  </si>
  <si>
    <t xml:space="preserve"> PERFIL U SIMPLES LQ 3,00 X 50 X 25 MM</t>
  </si>
  <si>
    <t xml:space="preserve"> PERFIL U SIMPLES LQ 3,00 X 75 X 40 MM</t>
  </si>
  <si>
    <t xml:space="preserve"> PERFIL U SIMPLES LQ 3,00 X 92 X 30 MM</t>
  </si>
  <si>
    <t xml:space="preserve"> PERFIL U SIMPLES LQ 3,00 X 92 X 40 MM</t>
  </si>
  <si>
    <t xml:space="preserve"> PERFIL U SIMPLES LQ 3,00 X 100 X 40 MM</t>
  </si>
  <si>
    <t xml:space="preserve"> PERFIL U SIMPLES LQ 3,00 X 100 X 50 MM</t>
  </si>
  <si>
    <t xml:space="preserve"> PERFIL U SIMPLES LQ 3,00 X 127 X 50 MM</t>
  </si>
  <si>
    <t xml:space="preserve"> PERFIL U SIMPLES LQ 3,00 X 150 X 50 MM</t>
  </si>
  <si>
    <t xml:space="preserve"> PERFIL U SIMPLES LQ 3,00 X 200 X 50 MM</t>
  </si>
  <si>
    <t xml:space="preserve"> PERFIL U SIMPLES LQ 4,75 X 75 X 40 MM</t>
  </si>
  <si>
    <t xml:space="preserve"> PERFIL U SIMPLES LQ 4,75 X 100 X 50 MM</t>
  </si>
  <si>
    <t xml:space="preserve"> PERFIL U SIMPLES LQ 4,75 X 100 X 40 MM</t>
  </si>
  <si>
    <t xml:space="preserve"> PERFIL U SIMPLES LQ 4,75 X 127 X 50 MM</t>
  </si>
  <si>
    <t xml:space="preserve"> PERFIL U SIMPLES LQ 4,75 X 150 X 50 MM</t>
  </si>
  <si>
    <t xml:space="preserve"> PERFIL U SIMPLES LQ 4,75 X 200 X 50 MM</t>
  </si>
  <si>
    <t xml:space="preserve"> PERFIL U ENRIJ LQ 2,00 X 150 X 50 X 20 MM COR300</t>
  </si>
  <si>
    <t xml:space="preserve"> PERFIL U ENRIJ ZC 1,55 X 100 X 50 X 17 MM</t>
  </si>
  <si>
    <t xml:space="preserve"> PERFIL U ENRIJ ZC 1,95 X 75 X 40 X 15 MM</t>
  </si>
  <si>
    <t xml:space="preserve"> PERFIL U ENRIJ ZC 1,95 X 100 X 40 X 17 MM</t>
  </si>
  <si>
    <t xml:space="preserve"> PERFIL U ENRIJ ZC 1,95 X 100 X 50 X 17 MM</t>
  </si>
  <si>
    <t xml:space="preserve"> PERFIL U ENRIJ ZC 1,95 X 127 X 50 X 17 MM</t>
  </si>
  <si>
    <t xml:space="preserve"> PERFIL U ENRIJ ZC 1,95 X 150 X 60 X 20 MM</t>
  </si>
  <si>
    <t xml:space="preserve"> PERFIL U ENRIJ ZC 1,95 X 200 X 60 X 20 MM</t>
  </si>
  <si>
    <t xml:space="preserve"> PERFIL U SIMPLES ZC 1,95 X 25 X 50 MM</t>
  </si>
  <si>
    <t xml:space="preserve"> PERFIL U SIMPLES ZC 1,95 X 40 X 75 MM</t>
  </si>
  <si>
    <t xml:space="preserve"> PERFIL U SIMPLES ZC 1,95 X 30 X 92 MM</t>
  </si>
  <si>
    <t xml:space="preserve"> PERFIL U SIMPLES ZC 1,95 X 100 X 50 MM</t>
  </si>
  <si>
    <t xml:space="preserve"> PERFIL U SIMPLES ZC 1,95 X 68 X 30 MM</t>
  </si>
  <si>
    <t xml:space="preserve"> PERFIL U SIMPLES ZC 1,95 X 127 X 50 MM</t>
  </si>
  <si>
    <t>ITEM</t>
  </si>
  <si>
    <t xml:space="preserve"> PERFIL U ENRIJ LQ 1,80 X  75 X 40 X 15 MM</t>
  </si>
  <si>
    <t xml:space="preserve"> PERFIL U ENRIJ LQ 2,00 X  75 X 40 X 15 MM</t>
  </si>
  <si>
    <t xml:space="preserve"> PERFIL U SIMPLES LQ 3,00 X 100 X 50   MM</t>
  </si>
  <si>
    <t xml:space="preserve"> PERFIL U SIMPLES LQ 2,65 X 100 X 50   MM</t>
  </si>
  <si>
    <t xml:space="preserve"> PERFIL U SIMPLES LQ 2,65 X  75 X 40   MM</t>
  </si>
  <si>
    <t xml:space="preserve"> PERFIL U SIMPLES LQ 3,00 X 127 X 50   MM</t>
  </si>
  <si>
    <t xml:space="preserve"> PERFIL U SIMPLES LQ 2,65 X 100 X 40   MM</t>
  </si>
  <si>
    <t xml:space="preserve"> PERFIL U SIMPLES LQ 3,00 X 150 X 50   MM</t>
  </si>
  <si>
    <t xml:space="preserve"> PERFIL U ENRIJ LQ 2,65 X  75 X 40 X 15 MM</t>
  </si>
  <si>
    <t xml:space="preserve"> PERFIL U SIMPLES LQ 3,00 X 100 X 40   MM</t>
  </si>
  <si>
    <t xml:space="preserve"> PERFIL U SIMPLES LQ 2,65 X 150 X 50   MM</t>
  </si>
  <si>
    <t xml:space="preserve"> PERFIL U SIMPLES LQ 4,75 X 200 X 50   MM</t>
  </si>
  <si>
    <t xml:space="preserve"> PERFIL U SIMPLES LQ 2,00 X  75 X 40   MM</t>
  </si>
  <si>
    <t xml:space="preserve"> PERFIL U SIMPLES LQ 2,00 X  92 X 30   MM</t>
  </si>
  <si>
    <t xml:space="preserve"> PERFIL U SIMPLES LQ 4,75 X 100 X 50   MM</t>
  </si>
  <si>
    <t xml:space="preserve"> PERFIL U SIMPLES LQ 4,75 X  75 X 40   MM</t>
  </si>
  <si>
    <t xml:space="preserve"> PERFIL U SIMPLES LQ 2,25 X  75 X 40   MM</t>
  </si>
  <si>
    <t xml:space="preserve"> PERFIL U SIMPLES LQ 4,75 X 150 X 50   MM</t>
  </si>
  <si>
    <t xml:space="preserve"> PERFIL U SIMPLES LQ 2,65 X 100 X 50 MM COR400</t>
  </si>
  <si>
    <t xml:space="preserve"> PERFIL U ENRIJ LQ 2,25 X 150 X 50 X 20 MM</t>
  </si>
  <si>
    <t xml:space="preserve"> PERFIL U SIMPLES LQ 3,00 X 200 X 50   MM</t>
  </si>
  <si>
    <t xml:space="preserve"> PERFIL U SIMPLES LQ 2,00 X  68 X 30   MM</t>
  </si>
  <si>
    <t xml:space="preserve"> PERFIL U SIMPLES LQ 2,00 X 150 X 50   MM</t>
  </si>
  <si>
    <t xml:space="preserve"> PERFIL U SIMPLES LQ 2,00 X  50 X 25   MM</t>
  </si>
  <si>
    <t xml:space="preserve"> PERFIL U ENRIJ ZC 1,95 X  75 X 40 X 15 MM</t>
  </si>
  <si>
    <t xml:space="preserve"> PERFIL U SIMPLES LQ 2,00 X 100 X 50   MM</t>
  </si>
  <si>
    <t xml:space="preserve"> PERFIL U SIMPLES LQ 1,80 X  75 X 40   MM</t>
  </si>
  <si>
    <t xml:space="preserve"> PERFIL U SIMPLES LQ 2,00 X 127 X 50   MM</t>
  </si>
  <si>
    <t xml:space="preserve"> PERFIL U SIMPLES LQ 2,65 X  50 X 25   MM</t>
  </si>
  <si>
    <t xml:space="preserve"> PERFIL U ENRIJ LQ 2,00 X  50 X 25 X 10 MM</t>
  </si>
  <si>
    <t xml:space="preserve"> PERFIL U ENRIJ LQ 2,65 X 100 X 50 X 17 MM COR400</t>
  </si>
  <si>
    <t xml:space="preserve"> PERFIL U ENRIJ LQ 2,25 X 200 X 60 X 20 MM</t>
  </si>
  <si>
    <t xml:space="preserve"> PERFIL U SIMPLES LQ 2,25 X 100 X 40   MM</t>
  </si>
  <si>
    <t xml:space="preserve"> PERFIL U SIMPLES ZC 1,95 X 40 X 75   MM</t>
  </si>
  <si>
    <t xml:space="preserve"> PERFIL U ENRIJ LQ 3,00 X  75 X 40 X 15 MM</t>
  </si>
  <si>
    <t xml:space="preserve"> PERFIL U SIMPLES LQ 2,25 X 127 X 50   MM</t>
  </si>
  <si>
    <t xml:space="preserve"> PERFIL U SIMPLES LQ 1,80 X 100 X 50   MM</t>
  </si>
  <si>
    <t xml:space="preserve"> PERFIL U SIMPLES LQ 2,65 X 127 X 50   MM</t>
  </si>
  <si>
    <t xml:space="preserve"> PERFIL U ENRIJ ZC 1,95 X 200 X 75 X 20 MM</t>
  </si>
  <si>
    <t xml:space="preserve"> PERFIL U SIMPLES LQ 2,00 X  92 X 40   MM</t>
  </si>
  <si>
    <t xml:space="preserve"> PERFIL U SIMPLES LQ 3,00 X  75 X 40   MM</t>
  </si>
  <si>
    <t xml:space="preserve"> PERFIL U SIMPLES LQ 3,00 X  50 X 25   MM</t>
  </si>
  <si>
    <t xml:space="preserve"> PERFIL U ENRIJ LQ 3,00 X  50 X 25 X 10 MM</t>
  </si>
  <si>
    <t xml:space="preserve"> PERFIL U SIMPLES LQ 2,25 X  92 X 30   MM</t>
  </si>
  <si>
    <t xml:space="preserve"> PERFIL U ENRIJ LQ 2,25 X  75 X 40 X 15 MM</t>
  </si>
  <si>
    <t xml:space="preserve"> PERFIL U SIMPLES LQ 2,65 X 200 X 50   MM</t>
  </si>
  <si>
    <t xml:space="preserve"> PERFIL U SIMPLES LQ 1,80 X 127 X 50   MM</t>
  </si>
  <si>
    <t xml:space="preserve"> PERFIL U SIMPLES LQ 1,80 X  50 X 25   MM</t>
  </si>
  <si>
    <t xml:space="preserve"> PERFIL U SIMPLES LQ 2,65 X  68 X 30   MM</t>
  </si>
  <si>
    <t xml:space="preserve"> PERFIL U SIMPLES LQ 2,25 X 100 X 50   MM</t>
  </si>
  <si>
    <t xml:space="preserve"> PERFIL U SIMPLES LQ 2,65 X  92 X 40   MM</t>
  </si>
  <si>
    <t xml:space="preserve"> PERFIL U ENRIJ ZC 1,95 X  50 X 25 X 10 MM</t>
  </si>
  <si>
    <t xml:space="preserve"> PERFIL U SIMPLES LQ 2,00 X 100 X 40   MM</t>
  </si>
  <si>
    <t xml:space="preserve"> PERFIL U SIMPLES LQ 2,25 X 150 X 50   MM</t>
  </si>
  <si>
    <t xml:space="preserve"> PERFIL U SIMPLES LQ 1,80 X 150 X 50   MM</t>
  </si>
  <si>
    <t xml:space="preserve"> PERFIL U SIMPLES LQ 2,25 X  50 X 25   MM</t>
  </si>
  <si>
    <t xml:space="preserve"> PERFIL U SIMPLES LQ 1,80 X  92 X 30   MM</t>
  </si>
  <si>
    <t xml:space="preserve"> PERFIL U SIMPLES LQ 2,25 X  92 X 40   MM</t>
  </si>
  <si>
    <t xml:space="preserve"> PERFIL U SIMPLES ZC 1,95 X 25  X 50   MM</t>
  </si>
  <si>
    <t xml:space="preserve"> PERFIL U SIMPLES LQ 1,80 X 100 X 40   MM</t>
  </si>
  <si>
    <t xml:space="preserve"> PERFIL U SIMPLES LQ 2,00 X 200 X 50   MM</t>
  </si>
  <si>
    <t xml:space="preserve"> PERFIL U SIMPLES LQ 2,00 X  45 X 17   MM</t>
  </si>
  <si>
    <t xml:space="preserve"> PERFIL U SIMPLES LQ 3,00 X  92 X 40   MM</t>
  </si>
  <si>
    <t xml:space="preserve"> PERFIL U ENRIJ LQ 4,75 X 127 X 50 X 17 MM</t>
  </si>
  <si>
    <t xml:space="preserve"> PERFIL U SIMPLES LQ 4,75 X 127 X 50   MM</t>
  </si>
  <si>
    <t xml:space="preserve"> PERFIL U SIMPLES LQ 4,75 X 100 X 40   MM</t>
  </si>
  <si>
    <t xml:space="preserve"> PERFIL U ENRIJ LQ 2,65 X  50 X 25 X 10 MM</t>
  </si>
  <si>
    <t xml:space="preserve"> PERFIL U ENRIJ LQ 2,25 X  50 X 25 X 10 MM</t>
  </si>
  <si>
    <t xml:space="preserve"> PERFIL U ENRIJ LQ 2,00 X 210 X 30 X 15 MM</t>
  </si>
  <si>
    <t xml:space="preserve"> PERFIL U ENRIJ LQ 1,80 X  50 X 25 X 10 MM</t>
  </si>
  <si>
    <t xml:space="preserve"> PERFIL U SIMPLES LQ 2,65 X  92 X 30   MM</t>
  </si>
  <si>
    <t xml:space="preserve"> PERFIL U SIMPLES LQ 1,80 X  68 X 30   MM</t>
  </si>
  <si>
    <t xml:space="preserve"> PERFIL U SIMPLES LQ 2,25 X  68 X 30   MM</t>
  </si>
  <si>
    <t xml:space="preserve"> PERFIL U SIMPLES LQ 3,00 X  92 X 30   MM</t>
  </si>
  <si>
    <t xml:space="preserve"> PERFIL U ENRIJ LQ 1,50 X 75 X 40 X 15 MM</t>
  </si>
  <si>
    <t xml:space="preserve"> PERFIL U SIMPLES LQ 2,65 X 75 X 40 MM COR300</t>
  </si>
  <si>
    <t xml:space="preserve"> PERFIL U SIMPLES LQ 2,65 X 92 X 30 MM COR400</t>
  </si>
  <si>
    <t xml:space="preserve"> PERFIL U SIMPLES LQ 3,00 X 100 X 50   MM COR400</t>
  </si>
  <si>
    <t xml:space="preserve"> PERFIL U SIMPLES LQ 3,00 X 100 X 50 MM COR500</t>
  </si>
  <si>
    <t xml:space="preserve">dt_faturamento </t>
  </si>
  <si>
    <t xml:space="preserve"> Mês</t>
  </si>
  <si>
    <t xml:space="preserve"> PERFIL U SIMPLES LQ 1,80 X  45 X 17   MM</t>
  </si>
  <si>
    <t xml:space="preserve"> PERFIL U SIMPLES LQ 1,50 X 50 X 25 MM</t>
  </si>
  <si>
    <t xml:space="preserve"> PERFIL U SIMPLES LQ 1,50 X 68 X 30  MM</t>
  </si>
  <si>
    <t xml:space="preserve"> PERFIL U SIMPLES LQ 1,50 X 45 X 17 MM</t>
  </si>
  <si>
    <t xml:space="preserve"> PERFIL U SIMPLES LQ 2,25 X 200 X 50   MM</t>
  </si>
  <si>
    <t xml:space="preserve"> PERFIL U SIMPLES ZC 1,95 X 127 X 50   MM</t>
  </si>
  <si>
    <t xml:space="preserve"> PERFIL U ENRIJ 1,95 X 150 X 60 X 20 MM MAGNELIS</t>
  </si>
  <si>
    <t xml:space="preserve"> PERFIL U ENRIJ LQ 1,80 X 200 X 60 X 20 MM</t>
  </si>
  <si>
    <t>Filtros aplicados:</t>
  </si>
  <si>
    <t xml:space="preserve"> PERFIL U ENRIJ ZC 2,65 X 100 X 50 X 17 MM MAGNELIS</t>
  </si>
  <si>
    <t xml:space="preserve"> PERFIL U SIMPLES LQ 1,50 X 75 X 40 MM</t>
  </si>
  <si>
    <t xml:space="preserve"> PERFIL U SIMPLES LQ 3,00 X  45 X 17   MM</t>
  </si>
  <si>
    <t xml:space="preserve"> PERFIL U ENRIJ LQ 4,75 X 150 X 50 X 25 MM</t>
  </si>
  <si>
    <t xml:space="preserve"> PERFIL U ENRIJ LQ 4,75 X 150 X 60 X 25 MM</t>
  </si>
  <si>
    <t xml:space="preserve"> PERFIL U ENRIJ LQ 2,00 X 250 X 85 X 25 MM COR300</t>
  </si>
  <si>
    <t xml:space="preserve"> PERFIL U SIMPLES ZC 1,95 X 200 X 50   MM</t>
  </si>
  <si>
    <t xml:space="preserve"> PERFIL U ENRIJ LQ 3,35 X 200 X 75 X 20 MM</t>
  </si>
  <si>
    <t xml:space="preserve"> PERFIL U ENRIJ LQ 4,50 X 100 X 50 X 17 MM</t>
  </si>
  <si>
    <t xml:space="preserve"> PERFIL U SIMPLES LQ 1,80 X 127 X 50 MM</t>
  </si>
  <si>
    <t xml:space="preserve"> PERFIL U SIMPLES LQ 2,65 X 92 X 30 MM</t>
  </si>
  <si>
    <t xml:space="preserve"> PERFIL U ENRIJ LQ 2,25 X 127 X 50 X 17 MM COR400</t>
  </si>
  <si>
    <t xml:space="preserve"> PERFIL U ENRIJ LQ 2,65 X 127 X 50 X 17 MM COR300</t>
  </si>
  <si>
    <t xml:space="preserve"> PERFIL U ENRIJ ZC 1,95 X 50 X 25 X 10 MM</t>
  </si>
  <si>
    <t xml:space="preserve"> PERFIL U ENRIJ ZC 2,65 X 75 X 40 X 15 MM</t>
  </si>
  <si>
    <t xml:space="preserve"> PERFIL U ENRIJ ZC 2,65 X 100 X 50 X 17 MM</t>
  </si>
  <si>
    <t xml:space="preserve"> PERFIL U ENRIJ ZC 3,00 X 100 X 50 X 17 MM</t>
  </si>
  <si>
    <t xml:space="preserve"> PERFIL U SIMPLES ZC 1,95 X 40 X 100 MM</t>
  </si>
  <si>
    <t xml:space="preserve"> PERFIL U SIMPLES ZC 2,65 X 40 X 75 MM</t>
  </si>
  <si>
    <t xml:space="preserve"> PERFIL U SIMPLES ZC 2,65 X 100 X 50 MM</t>
  </si>
  <si>
    <t xml:space="preserve"> PERFIL U SIMPLES ZC 2,65 X 150 X 50 MM</t>
  </si>
  <si>
    <t xml:space="preserve"> PERFIL U SIMPLES ZC 2,65 X 68 X 30 MM</t>
  </si>
  <si>
    <t xml:space="preserve"> PERFIL U SIMPLES ZC 1,95 X 200 X 50 MM</t>
  </si>
  <si>
    <t xml:space="preserve"> PERFIL U SIMPLES LQ 4,75 X 100 X 50 MM COR300</t>
  </si>
  <si>
    <t xml:space="preserve"> PERFIL U ENRIJ LQ 3,00 X 150 X 60 X 20 MM COR400</t>
  </si>
  <si>
    <t xml:space="preserve"> PERFIL U SIMPLES LQ 3,00 X 200 X X 50 MM COR300</t>
  </si>
  <si>
    <t xml:space="preserve"> PERFIL U SIMPLES LQ 3,00 X 127 X 50 MM COR300</t>
  </si>
  <si>
    <t xml:space="preserve"> PERFIL U SIMPLES LQ 3,00 X 75 X 30 MM COR300</t>
  </si>
  <si>
    <t xml:space="preserve"> PERFIL U ENRIJ LQ 2,65 X 150 X 60 X 20 MM COR400</t>
  </si>
  <si>
    <t xml:space="preserve"> PERFIL U SIMPLES LQ 2,65 X 68 X 30 MM COR300</t>
  </si>
  <si>
    <t xml:space="preserve"> PERFIL U SIMPLES LQ 2,65 X 127 X 50 MM COR300</t>
  </si>
  <si>
    <t xml:space="preserve"> PERFIL U SIMPLES LQ 2,00 X 127 X 50 MM COR300</t>
  </si>
  <si>
    <t xml:space="preserve"> PERFIL U SIMPLES LQ 2,25 X 200 X 50 MM</t>
  </si>
  <si>
    <t xml:space="preserve"> PERFIL U SIMPLES LQ 2,00 X 250 X 50 MM</t>
  </si>
  <si>
    <t xml:space="preserve"> PERFIL U ENRIJ ZC 2,65 X 200 X 75 X 20 MM MAGNELIS</t>
  </si>
  <si>
    <t>abril</t>
  </si>
  <si>
    <t>PERFIL U SIMPLES LQ 1,80 X 127 X 50 MM</t>
  </si>
  <si>
    <t>PERFIL U SIMPLES LQ 2,25 X 200 X 50 MM</t>
  </si>
  <si>
    <t>PERFIL U SIMPLES LQ 2,65 X 92 X 30 MM</t>
  </si>
  <si>
    <t>PERFIL U SIMPLES LQ 3,00 X 68 X 30 MM</t>
  </si>
  <si>
    <t>Filtros aplicados: 
fm_comercial é PRF1, PRZ1 ou PMG1
dt_faturamento é em ou posterior a 01-04-2024 e é anterior a 01-05-2024</t>
  </si>
  <si>
    <t>maio</t>
  </si>
  <si>
    <t>PERFIL U SIMPLES LQ 2,00 X 120 X 40 MM</t>
  </si>
  <si>
    <t>PERFIL U SIMPLES LQ 2,65 X 45 X 17 MM</t>
  </si>
  <si>
    <t>PERFIL U SIMPLES ZC 1,95 X 150 X 50 MM</t>
  </si>
  <si>
    <t>PERFIL U SIMPLES ZC 1,95 X 200 X 50 MM</t>
  </si>
  <si>
    <t>Filtros aplicados: 
fm_comercial é PRF1, PRF3, PRZ1 ou PMG1
dt_faturamento é em ou posterior a 01-05-2024 e é anterior a 01-06-2024</t>
  </si>
  <si>
    <t xml:space="preserve"> PERFIL U ENRIJ LQ 2,00 X 75 X 40 X 15 MM  COMPR. ESPECIAL </t>
  </si>
  <si>
    <t xml:space="preserve"> PERFIL U ENRIJ LQ 2,00 X 200 X 75 X 20 MM  COMPR. ESPECIAL </t>
  </si>
  <si>
    <t xml:space="preserve"> PERFIL U ENRIJ LQ 1,80 X 200 X 75 X 20 MM</t>
  </si>
  <si>
    <t xml:space="preserve"> PERFIL U ENRIJ LQ 2,25 X 75 X 40 X 15 MM  COMPR. ESPECIAL</t>
  </si>
  <si>
    <t xml:space="preserve"> PERFIL U ENRIJ LQ 2,65 X 200 X 75 X 20 MM   COMPR. ESPECIAL</t>
  </si>
  <si>
    <t xml:space="preserve"> PERFIL U ENRIJ LQ 3,35 X 100 X 50 X 17 MM</t>
  </si>
  <si>
    <t xml:space="preserve"> </t>
  </si>
  <si>
    <t xml:space="preserve"> PERFIL U SIMPLES LQ 2,00 X 120 X 40 MM</t>
  </si>
  <si>
    <t xml:space="preserve"> PERFIL U SIMPLES LQ 2,65 X 45 X 17 MM</t>
  </si>
  <si>
    <t xml:space="preserve"> PERFIL U SIMPLES LQ 3,00 X 45 X 17 MM</t>
  </si>
  <si>
    <t xml:space="preserve"> PERFIL U SIMPLES LQ 3,00 X 68 X 30 MM</t>
  </si>
  <si>
    <t xml:space="preserve"> PERFIL U SIMPLES LQ 3,35 X 150 X 50 MM</t>
  </si>
  <si>
    <t xml:space="preserve"> PERFIL U SIMPLES LQ 3,75 X 127 X 50 MM</t>
  </si>
  <si>
    <t xml:space="preserve"> PERFIL U SIMPLES ZC 1,95 X 45 X 17 MM</t>
  </si>
  <si>
    <t xml:space="preserve"> PERFIL U ENRIJ ZC 2,65 X 150 X 60 X 20 MM</t>
  </si>
  <si>
    <t xml:space="preserve"> PERFIL U ENRIJ LQ 3,00 X 127 X 50 X 17 MM COR300</t>
  </si>
  <si>
    <t xml:space="preserve"> PERFIL U ENRIJ LQ 3,00 X 100 X 50 X 17 MM COR400</t>
  </si>
  <si>
    <t xml:space="preserve"> PERFIL U ENRIJ LQ 3,00 X 75 X 40 X 15 MM COR300</t>
  </si>
  <si>
    <t xml:space="preserve"> PERFIL U SIMPLES LQ 3,00 X 100 X 40 MM COR400</t>
  </si>
  <si>
    <t xml:space="preserve"> PERFIL U SIMPLES LQ 3,00 x 50 x 25 COR 300</t>
  </si>
  <si>
    <t xml:space="preserve"> PERFIL U SIMPLES LQ 2,65 X 50 X 25 COR 400</t>
  </si>
  <si>
    <t xml:space="preserve"> PERFIL U ENRIJ ZC 1,95 X 200 X 75 X 20 MM MAGNELIS</t>
  </si>
  <si>
    <t xml:space="preserve"> PERFIL U SIMPLES LQ 1,50 X 68 X 30 MM</t>
  </si>
  <si>
    <t xml:space="preserve"> PERFIL U ENRIJ LQ 4,25 X 200 X 75 X 20 MM</t>
  </si>
  <si>
    <t xml:space="preserve"> PERFIL U ENRIJ LQ 3,75 X 150 X 60 X 20 MM</t>
  </si>
  <si>
    <t xml:space="preserve"> PERFIL U SIMPLES LQ 3,35 X 127 X 50 MM</t>
  </si>
  <si>
    <t xml:space="preserve"> PERFIL U SIMPLES LQ 3,75 X 100 X 50 MM</t>
  </si>
  <si>
    <t>Filtros aplicados:
fm_comercial é PRF1, PRZ1 ou PRF3
dt_faturamento é igual a ou está depois de 01/10/2023 e está antes de 01/11/2023</t>
  </si>
  <si>
    <t xml:space="preserve"> PERFIL U ENRIJ ZC 1,95 X 200 X 75 X 20 MM - MAGNELIS</t>
  </si>
  <si>
    <t xml:space="preserve"> PERFIL U SIMPLES LQ 3,75 X 75 X 40 MM</t>
  </si>
  <si>
    <t xml:space="preserve"> PERFIL U ENRIJ LQ 3,75 X 200 X 75 X 25 MM COR400</t>
  </si>
  <si>
    <t xml:space="preserve"> PERFIL U ENRIJ ZC 2,65 X 127 X 50 X 17 MM</t>
  </si>
  <si>
    <t>janeiro</t>
  </si>
  <si>
    <t xml:space="preserve"> PERFIL U ENRIJ LQ 1,80 X 210 X 30 X 15 MM</t>
  </si>
  <si>
    <t xml:space="preserve"> PERFIL U SIMPLES ZC 1,95 X 150 X 50 MM</t>
  </si>
  <si>
    <t>Parada</t>
  </si>
  <si>
    <t>Altera Eficiência</t>
  </si>
  <si>
    <t>Par Setup</t>
  </si>
  <si>
    <t>Ativo</t>
  </si>
  <si>
    <t>MAQUINA</t>
  </si>
  <si>
    <t>ACM</t>
  </si>
  <si>
    <t>Acumulação</t>
  </si>
  <si>
    <t>Não</t>
  </si>
  <si>
    <t>Sim</t>
  </si>
  <si>
    <t>FRP111 - PERFILADEIRA U 1/8</t>
  </si>
  <si>
    <t>AJM</t>
  </si>
  <si>
    <t>Ajuste de Máquina (ao longo da operação)</t>
  </si>
  <si>
    <t>FRP147 - PERFILADEIRA U 3/16</t>
  </si>
  <si>
    <t>ALM</t>
  </si>
  <si>
    <t>Alinhamento de Máquina (Setup total)</t>
  </si>
  <si>
    <t>ALP</t>
  </si>
  <si>
    <t>Alinhamento de Máquina (Setup Parcial)</t>
  </si>
  <si>
    <t>AMP</t>
  </si>
  <si>
    <t>Alimentação Máq. c/ Matéria Prima</t>
  </si>
  <si>
    <t>API</t>
  </si>
  <si>
    <t>Aguardando Produto Intermediário (slitte</t>
  </si>
  <si>
    <t>APO</t>
  </si>
  <si>
    <t>Oper. em ativi. de apoio (carreg, OP...)</t>
  </si>
  <si>
    <t>ARF</t>
  </si>
  <si>
    <t>Aguardando Retirada de Fardos Produzidos</t>
  </si>
  <si>
    <t>EMB</t>
  </si>
  <si>
    <t>Embalagem</t>
  </si>
  <si>
    <t>ENF</t>
  </si>
  <si>
    <t>Enfardamento</t>
  </si>
  <si>
    <t>EPR</t>
  </si>
  <si>
    <t>Esperando Ponte Rolante</t>
  </si>
  <si>
    <t>ETQ</t>
  </si>
  <si>
    <t>Etiquetagem</t>
  </si>
  <si>
    <t>EXP</t>
  </si>
  <si>
    <t>Excedente de Planejamento</t>
  </si>
  <si>
    <t>FAT</t>
  </si>
  <si>
    <t>Faturamento Antecipado</t>
  </si>
  <si>
    <t>FCE</t>
  </si>
  <si>
    <t>Falta de Consumível / Embalagem</t>
  </si>
  <si>
    <t>FEE</t>
  </si>
  <si>
    <t>Falta de Energia Elétrica</t>
  </si>
  <si>
    <t>FERIAS</t>
  </si>
  <si>
    <t>Férias Coletivas</t>
  </si>
  <si>
    <t>FMP</t>
  </si>
  <si>
    <t>Falta de Matéria Prima</t>
  </si>
  <si>
    <t>FOP</t>
  </si>
  <si>
    <t>Falta de Operador</t>
  </si>
  <si>
    <t>LMQ</t>
  </si>
  <si>
    <t>Limpeza da Máquina e Organização</t>
  </si>
  <si>
    <t>MCA</t>
  </si>
  <si>
    <t>Manutenção Corretiva de Automação</t>
  </si>
  <si>
    <t>MCE</t>
  </si>
  <si>
    <t>Manutenção Corretiva Elétrica</t>
  </si>
  <si>
    <t>MCM</t>
  </si>
  <si>
    <t>Manutenção Corretiva Mecânica</t>
  </si>
  <si>
    <t>MCO</t>
  </si>
  <si>
    <t>Manutenção Corretiva</t>
  </si>
  <si>
    <t>MDP</t>
  </si>
  <si>
    <t>Medida / Desempeno (Setup Parcial)</t>
  </si>
  <si>
    <t>MDT</t>
  </si>
  <si>
    <t>Medida / Desempeno (Setup Total)</t>
  </si>
  <si>
    <t>MPE</t>
  </si>
  <si>
    <t>Manutenção Preventiva</t>
  </si>
  <si>
    <t>MPN</t>
  </si>
  <si>
    <t>Matéria Prima Não Conforme</t>
  </si>
  <si>
    <t>MV</t>
  </si>
  <si>
    <t>Movimentação</t>
  </si>
  <si>
    <t>MVI</t>
  </si>
  <si>
    <t>Movimentação (Tubos, Perfis)</t>
  </si>
  <si>
    <t>MVP</t>
  </si>
  <si>
    <t>Movimentação(Oxi,CorCon,Des,Tlh,Vig,Sli)</t>
  </si>
  <si>
    <t>NR</t>
  </si>
  <si>
    <t>Implantação de NR's</t>
  </si>
  <si>
    <t>PMQ</t>
  </si>
  <si>
    <t>Preparação Máquina Produção</t>
  </si>
  <si>
    <t>QMQ</t>
  </si>
  <si>
    <t>Quebra de Máquina (aguard. manutenção)</t>
  </si>
  <si>
    <t>QMT</t>
  </si>
  <si>
    <t>Quebra de Material dentro da Máq.</t>
  </si>
  <si>
    <t>QUA</t>
  </si>
  <si>
    <t>Problema de Qualidade na Operação</t>
  </si>
  <si>
    <t>REF</t>
  </si>
  <si>
    <t>Refeição (almoço, café, janta)</t>
  </si>
  <si>
    <t>REU</t>
  </si>
  <si>
    <t>DDS / Ginástica Laboral / Treinamentos</t>
  </si>
  <si>
    <t>RTE</t>
  </si>
  <si>
    <t>Regulagem entre Troca de Espessuras</t>
  </si>
  <si>
    <t>SET</t>
  </si>
  <si>
    <t>SPE</t>
  </si>
  <si>
    <t>Sem pedido / Programação</t>
  </si>
  <si>
    <t>STP</t>
  </si>
  <si>
    <t>TMC</t>
  </si>
  <si>
    <t>Troca de Material Consumível</t>
  </si>
  <si>
    <t>CO</t>
  </si>
  <si>
    <t>CORTE DE MATERIAL</t>
  </si>
  <si>
    <t>julho</t>
  </si>
  <si>
    <t>PERFIL U SIMPLES LQ 3,75 X 75 X 40 MM</t>
  </si>
  <si>
    <t>PERFIL U SIMPLES LQ 3,75 X 127 X 50 MM</t>
  </si>
  <si>
    <t>PERFIL U SIMPLES ZC 1,95 X 40 X 100 MM</t>
  </si>
  <si>
    <t>Filtros aplicados: 
fm_comercial é PRF1, PRF3, PRZ1 ou PMG1
dt_faturamento é em ou posterior a 01-07-2024 e é anterior a 01-08-2024</t>
  </si>
  <si>
    <t xml:space="preserve"> PERFIL U ENRIJ LQ 2,00 X 75 X 40 X 15 MM </t>
  </si>
  <si>
    <t xml:space="preserve"> PERFIL U ENRIJ LQ 2,00 X 100 X 40 X 17 MM </t>
  </si>
  <si>
    <t xml:space="preserve"> PERFIL U SIMPLES LQ 2,25 X 120 X 40 MM</t>
  </si>
  <si>
    <t xml:space="preserve"> PERFIL U SIMPLES LQ 2,00 X 120 X 50 MM</t>
  </si>
  <si>
    <t xml:space="preserve"> PERFIL U SIMPLES LQ 2,65 X 75 X 25 MM</t>
  </si>
  <si>
    <t xml:space="preserve"> PERFIL U ENRIJ LQ 3,00 X 150 X 60 X 20 MM COR300</t>
  </si>
  <si>
    <t xml:space="preserve"> PERFIL U ENRIJ ZC 1,95 X 100 X 40 X 17 MM </t>
  </si>
  <si>
    <t xml:space="preserve"> PERFIL U ENRIJ ZC 1,95 X 200 X 75 X 20 MM </t>
  </si>
  <si>
    <t xml:space="preserve"> PERFIL U ENRIJ ZC 2,65 X 150 X 60 X 20 MM </t>
  </si>
  <si>
    <t>outubro</t>
  </si>
  <si>
    <t xml:space="preserve"> PERFIL U ENRIJ ZC 1,95 X 127 X 50 X 17 MM </t>
  </si>
  <si>
    <t xml:space="preserve"> PERFIL U ENRIJ ZC 1,95 X 150 X 60 X 20 MM </t>
  </si>
  <si>
    <t xml:space="preserve"> PERFIL U SIMPLES LQ 2,65 X 150 X 50 MM </t>
  </si>
  <si>
    <t xml:space="preserve"> PERFIL U ENRIJ LQ 2,25 X 150 X 50 X 20 MM </t>
  </si>
  <si>
    <t xml:space="preserve"> PERFIL U SIMPLES LQ 3,00 X 120 X 30 MM</t>
  </si>
  <si>
    <t xml:space="preserve"> PERFIL U ENRIJ ZC 1,95 X 100 X 50 X 17 MM </t>
  </si>
  <si>
    <t xml:space="preserve"> PERFIL U ENRIJ LQ 2,65 X 200 X 75 X 20 MM </t>
  </si>
  <si>
    <t xml:space="preserve"> PERFIL U ENRIJ LQ 2,65 X 200 X 60 X 20 MM </t>
  </si>
  <si>
    <t xml:space="preserve"> PERFIL U ENRIJ 2,00 X 100 X 50 X 17 MM </t>
  </si>
  <si>
    <t>PESO DA BARRA KG (6MTS)</t>
  </si>
  <si>
    <t>Velocidade 
M/min</t>
  </si>
  <si>
    <t>Produtividade Ton/h</t>
  </si>
  <si>
    <t>Produção Diária C/ 5,28 H</t>
  </si>
  <si>
    <t>Velocidade  M/min Revisada</t>
  </si>
  <si>
    <t>Para atingir o OEE de 60%, é necessário obter o mínimo de 5,28 h por dia de operação.</t>
  </si>
  <si>
    <t>70</t>
  </si>
  <si>
    <t>novembro</t>
  </si>
  <si>
    <t>dezembro</t>
  </si>
  <si>
    <t>PRF10741</t>
  </si>
  <si>
    <t xml:space="preserve"> PERFIL U ENRIJ LQ 1,80 X 150 X 50 X 20 MM </t>
  </si>
  <si>
    <t xml:space="preserve"> PERFIL U SIMPLES LQ 1,50 X 100 X 50 MM</t>
  </si>
  <si>
    <t xml:space="preserve"> PERFIL U ENRIJ LQ 2,00 X 127 X 50 X 17 MM </t>
  </si>
  <si>
    <t xml:space="preserve"> PERFIL U ENRIJ LQ 2,00 X 200 X 75 X 20 MM </t>
  </si>
  <si>
    <t xml:space="preserve"> PERFIL U ENRIJ LQ 2,25 X 150 X 60 X 20 MM </t>
  </si>
  <si>
    <t xml:space="preserve"> PERFIL U ENRIJ LQ 2,65 X 100 X 50 X 17 MM </t>
  </si>
  <si>
    <t xml:space="preserve"> PERFIL U ENRIJ LQ 2,65 X 100 X 40 X 17 MM </t>
  </si>
  <si>
    <t xml:space="preserve"> PERFIL U ENRIJ LQ 3,00 X 75 X 40 X 15 MM </t>
  </si>
  <si>
    <t xml:space="preserve"> PERFIL U ENRIJ LQ 3,00 X 100 X 50 X 17 MM </t>
  </si>
  <si>
    <t xml:space="preserve"> PERFIL U ENRIJ LQ 3,35 X 150 X 60 X 20 MM</t>
  </si>
  <si>
    <t xml:space="preserve"> PERFIL U SIMPLES LQ 4,75 X 100 X 50 MM </t>
  </si>
  <si>
    <t xml:space="preserve"> PERFIL U DOBR 200X75X4,25MM</t>
  </si>
  <si>
    <t xml:space="preserve"> PERFIL U SIMPLES LQ 2,65 X 100 X 50 MM COR300 </t>
  </si>
  <si>
    <t xml:space="preserve"> PERFIL U SIMPLES LQ 2,65 X 92 X 30 MM COR400 </t>
  </si>
  <si>
    <t xml:space="preserve"> PERFIL U ENRIJ LQ 2,65 X 100 X 40 X 17 MM COR400 </t>
  </si>
  <si>
    <t xml:space="preserve"> PERFIL U SIMPLES LQ 3,00 X 100 X 50 MM COR400</t>
  </si>
  <si>
    <t xml:space="preserve"> PERFIL U SIMPLES LQ 3,00 X 150 X 50 MM COR400</t>
  </si>
  <si>
    <t xml:space="preserve"> PERFIL U ENRIJ LQ 3,00 X 150 X 60 X 20 MM COR300 </t>
  </si>
  <si>
    <t xml:space="preserve"> PERFIL U DOBRADO 200 X 75 X 3,00MM</t>
  </si>
  <si>
    <t xml:space="preserve"> PERFIL U DOBRADO 200 X 75 X 4,75MM</t>
  </si>
  <si>
    <t xml:space="preserve"> PERFIL U SIMPLES ZC 3,00 X 100 X 50 MM</t>
  </si>
  <si>
    <t>agosto</t>
  </si>
  <si>
    <t>setembro</t>
  </si>
  <si>
    <t xml:space="preserve"> PERFIL U ENRIJ LQ 2,25 X 75 X 40 X 15 MM </t>
  </si>
  <si>
    <t xml:space="preserve"> PERFIL U ENRIJ LQ 2,25 X 100 X 50 X 17 MM </t>
  </si>
  <si>
    <t xml:space="preserve"> PERFIL U ENRIJ LQ 2,25 X 127 X 50 X 17 MM </t>
  </si>
  <si>
    <t xml:space="preserve"> PERFIL U ENRIJ LQ 2,65 X 127 X 50 X 17 MM </t>
  </si>
  <si>
    <t xml:space="preserve"> PERFIL U ENRIJ LQ 2,65 X 150 X 60 X 20 MM </t>
  </si>
  <si>
    <t xml:space="preserve"> PERFIL U ENRIJ LQ 3,00 X 127 X50 X 20 MM </t>
  </si>
  <si>
    <t xml:space="preserve"> PERFIL U ENRIJ LQ 3,00 X 150 X 60 X 20 MM </t>
  </si>
  <si>
    <t xml:space="preserve"> PERFIL U ENRIJ LQ 3,35 X 127 X 50 X 17 MM</t>
  </si>
  <si>
    <t xml:space="preserve"> PERFIL U ENRIJ LQ 3,00 X 200 X 75 X 20 </t>
  </si>
  <si>
    <t xml:space="preserve"> PERFIL U SIMPLES LQ 2,00 X 92 X 30 MM </t>
  </si>
  <si>
    <t xml:space="preserve"> PERFIL U SIMPLES LQ 2,00 X 100 X 40 MM </t>
  </si>
  <si>
    <t xml:space="preserve"> PERFIL U SIMPLES LQ 3,00 X 120 X 30 MM </t>
  </si>
  <si>
    <t xml:space="preserve"> PERFIL U SIMPLES LQ 3,00 X 127 X 50 MM </t>
  </si>
  <si>
    <t xml:space="preserve"> PERFIL U SIMPLES LQ 3,00 X 250 X 50 MM</t>
  </si>
  <si>
    <t xml:space="preserve"> PERFIL U SIMPLES LQ 3,35 X 100 X 50 MM</t>
  </si>
  <si>
    <t xml:space="preserve"> PERFIL U SIMPLES LQ 4,75 X 127 X 50 MM </t>
  </si>
  <si>
    <t xml:space="preserve"> PERFIL U ENRIJ LQ 2,00 X 150 X 60 X 20 MM COR400</t>
  </si>
  <si>
    <t xml:space="preserve"> PERFIL U ENRIJ LQ 2,25 X 100 X 50 X 17 MM COR400</t>
  </si>
  <si>
    <t xml:space="preserve"> PERFIL U SIMPLES LQ 3,00 X 150 X 50 MM COR400 </t>
  </si>
  <si>
    <t xml:space="preserve"> PERFIL U ENRIJ LQ 3,00 X 100 X 50 X 17 MM COR400 </t>
  </si>
  <si>
    <t xml:space="preserve"> PERFIL U ENRIJ ZC 2,65 X 100 X 50 X 17 MM </t>
  </si>
  <si>
    <t xml:space="preserve"> PERFIL U ENRIJ ZC 2,65 X 127 X 50 X 17 MM </t>
  </si>
  <si>
    <t xml:space="preserve"> PERFIL U ENRIJ ZC 2,65 X 200 X 75 X 20 MM</t>
  </si>
  <si>
    <t xml:space="preserve"> PERFIL U ENRIJ LQ 2,25 X 200 X 75 X 20 MM </t>
  </si>
  <si>
    <t xml:space="preserve"> PERFIL U SIMPLES LQ 1,80 X 92 X 40 MM</t>
  </si>
  <si>
    <t xml:space="preserve"> PERFIL U SIMPLES LQ 2,25 X 120 X 50 MM</t>
  </si>
  <si>
    <t xml:space="preserve"> PERFIL U ENRIJ LQ 2,65 X 100 X 50 X 17 MM COR300</t>
  </si>
  <si>
    <t xml:space="preserve"> PERFIL U ENRIJ LQ 2,25 x 200 x 75 x 20MM </t>
  </si>
  <si>
    <t xml:space="preserve"> PERFIL U SIMPLES ZC 3,00 X 127 X 50 MM</t>
  </si>
  <si>
    <t xml:space="preserve"> PERFIL U ENRIJ ZC 3,00 X 150 X 60 X 20 MM</t>
  </si>
  <si>
    <t>dt_faturamento</t>
  </si>
  <si>
    <t>Mês</t>
  </si>
  <si>
    <t>PERFIL U ENRIJ ZC 2,65 X 75 X 40 X 15 MM</t>
  </si>
  <si>
    <t>PERFIL U ENRIJ LQ 2,00 X 100 X 40 X 17 MM  COMPR. ESPECIAL</t>
  </si>
  <si>
    <t>PERFIL U ENRIJ ZC 1,95 X 100 X 50 X 17 MM  COMPR. ESPECIAL</t>
  </si>
  <si>
    <t>PERFIL U SIMPLES LQ 2,65 X 75 X 25 MM</t>
  </si>
  <si>
    <t>PERFIL U SIMPLES LQ 1,80 X 92 X 40 MM</t>
  </si>
  <si>
    <t>PERFIL U SIMPLES LQ 4,75 X 100 X 50 MM  COMPR. ESPECIAL</t>
  </si>
  <si>
    <t>PERFIL U SIMPLES LQ 2,25 X 120 X 50 MM</t>
  </si>
  <si>
    <t>PERFIL U ENRIJ ZC 2,65 X 127 X 50 X 17 MM  COMPR. ESPECIAL</t>
  </si>
  <si>
    <t>Filtros a</t>
  </si>
  <si>
    <t>plicados:
item não contém 'PAR'
fm_comercial é PRF1, PRZ1 ou PRF3
dt_faturamento é igual a ou está depois de 01/01/2026 e está antes de 01/02/2026</t>
  </si>
  <si>
    <t>PERFIL U ENRIJ LQ 2,25 X 200 X 75 X 20 MM  COMPR. ESPECIAL</t>
  </si>
  <si>
    <t>PERFIL U ENRIJ ZC 1,95 X 150 X 60 X 20 MM  COMPR. ESPECIAL</t>
  </si>
  <si>
    <t>PERFIL U SIMPLES LQ 2,00 X 200 X 50 MM  COMPR. ESPECIAL</t>
  </si>
  <si>
    <t>PERFIL U ENRIJ ZC 1,95 X 100 X 40 X 17 MM  COMPR. ESPECIAL</t>
  </si>
  <si>
    <t>PERFIL U SIMPLES LQ 3,75 X 100 X 50 MM</t>
  </si>
  <si>
    <t>PERFIL U ENRIJ ZC 2,25 X 75 X 40 X 15 MM  COMP ESPECIAL</t>
  </si>
  <si>
    <t>PERFIL U SIMPLES LQ 3,35 X 127 X 50 MM</t>
  </si>
  <si>
    <t>plicados:
item não contém 'PAR'
fm_comercial é PRF1, PRZ1 ou PRF3
dt_faturamento é igual a ou está depois de 01/02/2026 e está antes de 01/03/2026</t>
  </si>
  <si>
    <t>dt_fatura</t>
  </si>
  <si>
    <t>mento  Mês</t>
  </si>
  <si>
    <t>março</t>
  </si>
  <si>
    <t>PERFIL U SIMPLES ZC 1,95 X 45 X 17 MM</t>
  </si>
  <si>
    <t>PERFIL U ENRIJ ZC 1,95 X 127 X 50 X 17 MM  COMPR. ESPECIAL</t>
  </si>
  <si>
    <t>PERFIL U SIMPLES LQ 4,75 X 200 X 70 MM</t>
  </si>
  <si>
    <t>PRF10258</t>
  </si>
  <si>
    <t>PERFIL U ENRIJ LQ 4,25 X150 X 60 X 17MM</t>
  </si>
  <si>
    <t>PRF10257</t>
  </si>
  <si>
    <t>PERFIL U ENRIJ LQ 4,25 X 127 X 50 X 17 MM</t>
  </si>
  <si>
    <t>PRF10125</t>
  </si>
  <si>
    <t>PERFIL U ENRIJ LQ 2,25 X 250 X 85 X 25 MM</t>
  </si>
  <si>
    <t>PRF10069</t>
  </si>
  <si>
    <t>PERFIL U ENRIJ LQ 2,00X 250 X 85 X 25 MM</t>
  </si>
  <si>
    <t>PERFIL U ENRIJ LQ 2,00 X 150 X 60 X 20 MM  COMPR. ESPECIAL</t>
  </si>
  <si>
    <t>plicados:
item não contém 'PAR'
fm_comercial é PRF1, PRZ1, PRF3 ou PRF2
dt_faturamento é igual a ou está depois de 01/03/2026 e está antes de 01/04/2026</t>
  </si>
  <si>
    <t>dt_faturame</t>
  </si>
  <si>
    <t>nto - Mês</t>
  </si>
  <si>
    <t>PERFIL U ENRIJ LQ 2,00 X 75 X 40 X 15 MM - COMPR. ESPECIAL</t>
  </si>
  <si>
    <t>PERFIL U SIMPLES LQ 4,75 X 100 X 50 MM - COMPR. ESPECIAL</t>
  </si>
  <si>
    <t>PERFIL U ENRIJ ZC 3,00 X 150 X 60 X 20 MM - COMPR. ESPECIAL</t>
  </si>
  <si>
    <t>PERFIL U SIMPLES LQ 3,00 X 150 X 50 MM COR400</t>
  </si>
  <si>
    <t>Filtros apl</t>
  </si>
  <si>
    <t>icados:
item não contém 'PAR'
fm_comercial é PRF1, PRF2, PRZ1 ou PRF3
dt_faturamento é igual a ou está depois de 01/04/2026 e está antes de 01/05/2026</t>
  </si>
  <si>
    <t>PERFIL U ENRIJ ZC 2,65 X 100 X 40 X 17 MM  COMPR. ESPECIAL</t>
  </si>
  <si>
    <t>PERFIL U ENRIJ LQ 3,00 X 200 X 75 X 20  COMP. ESPECIAL</t>
  </si>
  <si>
    <t>PRF10238</t>
  </si>
  <si>
    <t>PERFIL U ENRIJ LQ 3,00 X 300 X 85 X 25 MM</t>
  </si>
  <si>
    <t>PERFIL U ENRIJ 2,00 X 100 X 50 X 17 MM  COMPR. ESPECIAL</t>
  </si>
  <si>
    <t>PERFIL U SIMPLES LQ 3,35 X 100 X 50 MM</t>
  </si>
  <si>
    <t>PERFIL U SIMPLES ZC 1,95 X 92 X 40 MM</t>
  </si>
  <si>
    <t>PERFIL U SIMPLES ZC 3,00 X 127 X 50 MM</t>
  </si>
  <si>
    <t>plicados:
item não contém 'PAR'
fm_comercial é PRF1, PRF2 ou PRZ1
dt_faturamento é igual a ou está depois de 01/05/2026 e está antes de 01/06/2026</t>
  </si>
  <si>
    <t>0022.36403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</si>
</sst>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R$-416]\ * #,##0.00_-;\-[$R$-416]\ * #,##0.00_-;_-[$R$-416]\ * &quot;-&quot;??_-;_-@_-"/>
    <numFmt numFmtId="167" formatCode="0.000"/>
    <numFmt numFmtId="168" formatCode="0.0"/>
    <numFmt numFmtId="169" formatCode="#,###,###,##0.0000"/>
    <numFmt numFmtId="170" formatCode="##,###,##0.0000"/>
    <numFmt numFmtId="171" formatCode="##,###,##0"/>
    <numFmt numFmtId="172" formatCode="##,###,000"/>
    <numFmt numFmtId="173" formatCode="########0"/>
    <numFmt numFmtId="174" formatCode="[$-416]d\-mmm\-yy;@"/>
    <numFmt numFmtId="175" formatCode="_-* #,##0.0_-;\-* #,##0.0_-;_-* &quot;-&quot;??_-;_-@_-"/>
    <numFmt numFmtId="176" formatCode="#,##0_ ;\-#,##0\ "/>
    <numFmt numFmtId="177" formatCode="_-* #,##0_-;\-* #,##0_-;_-* &quot;-&quot;??_-;_-@_-"/>
    <numFmt numFmtId="178" formatCode="[$-F400]h:mm:ss\ AM/PM"/>
    <numFmt numFmtId="179" formatCode="[h]:mm:ss;@"/>
    <numFmt numFmtId="180" formatCode="h:mm:ss;@"/>
    <numFmt numFmtId="181" formatCode="0.00_ ;[Red]\-0.00\ "/>
    <numFmt numFmtId="182" formatCode="#######000"/>
    <numFmt numFmtId="183" formatCode="0.0%"/>
    <numFmt numFmtId="184" formatCode="0.0000"/>
    <numFmt numFmtId="185" formatCode="##0.00"/>
    <numFmt numFmtId="186" formatCode="#,###,##0.0000"/>
    <numFmt numFmtId="187" formatCode="###,##0.00"/>
    <numFmt numFmtId="188" formatCode="d/m;@"/>
    <numFmt numFmtId="189" formatCode="_(&quot;R$ &quot;* #,##0.00_);_(&quot;R$ &quot;* \(#,##0.00\);_(&quot;R$ &quot;* &quot;-&quot;??_);_(@_)"/>
  </numFmts>
  <fonts count="8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26"/>
      <color indexed="8"/>
      <name val="Calibri"/>
      <family val="2"/>
    </font>
    <font>
      <sz val="10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7"/>
      <color rgb="FF000000"/>
      <name val="Arial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color rgb="FF9C0006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u/>
      <sz val="24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</font>
    <font>
      <sz val="11"/>
      <color theme="2" tint="-0.89999084444715716"/>
      <name val="Calibri"/>
      <family val="2"/>
      <scheme val="minor"/>
    </font>
    <font>
      <sz val="7"/>
      <color rgb="FF00000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1" tint="4.9989318521683403E-2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theme="7" tint="0.79998168889431442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1144">
    <xf numFmtId="0" fontId="0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6" fillId="23" borderId="0" applyNumberFormat="0" applyBorder="0" applyAlignment="0" applyProtection="0"/>
    <xf numFmtId="0" fontId="17" fillId="24" borderId="100" applyNumberFormat="0" applyAlignment="0" applyProtection="0"/>
    <xf numFmtId="0" fontId="18" fillId="25" borderId="101" applyNumberFormat="0" applyAlignment="0" applyProtection="0"/>
    <xf numFmtId="0" fontId="19" fillId="0" borderId="102" applyNumberFormat="0" applyFill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20" fillId="32" borderId="100" applyNumberFormat="0" applyAlignment="0" applyProtection="0"/>
    <xf numFmtId="165" fontId="2" fillId="0" borderId="0" applyFont="0" applyFill="0" applyBorder="0" applyAlignment="0" applyProtection="0"/>
    <xf numFmtId="0" fontId="8" fillId="0" borderId="0"/>
    <xf numFmtId="0" fontId="14" fillId="0" borderId="0"/>
    <xf numFmtId="0" fontId="7" fillId="0" borderId="0"/>
    <xf numFmtId="0" fontId="9" fillId="0" borderId="0"/>
    <xf numFmtId="0" fontId="11" fillId="0" borderId="0"/>
    <xf numFmtId="0" fontId="13" fillId="0" borderId="0"/>
    <xf numFmtId="0" fontId="14" fillId="33" borderId="103" applyNumberFormat="0" applyFont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24" borderId="104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5" applyNumberFormat="0" applyFill="0" applyAlignment="0" applyProtection="0"/>
    <xf numFmtId="0" fontId="26" fillId="0" borderId="106" applyNumberFormat="0" applyFill="0" applyAlignment="0" applyProtection="0"/>
    <xf numFmtId="0" fontId="27" fillId="0" borderId="107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108" applyNumberFormat="0" applyFill="0" applyAlignment="0" applyProtection="0"/>
    <xf numFmtId="164" fontId="2" fillId="0" borderId="0" applyFont="0" applyFill="0" applyBorder="0" applyAlignment="0" applyProtection="0"/>
    <xf numFmtId="0" fontId="7" fillId="0" borderId="0"/>
    <xf numFmtId="0" fontId="14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8" fillId="0" borderId="0"/>
    <xf numFmtId="0" fontId="7" fillId="0" borderId="0"/>
    <xf numFmtId="0" fontId="59" fillId="0" borderId="0"/>
    <xf numFmtId="0" fontId="61" fillId="0" borderId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8" fillId="0" borderId="0"/>
    <xf numFmtId="0" fontId="58" fillId="0" borderId="0"/>
    <xf numFmtId="0" fontId="62" fillId="0" borderId="0"/>
    <xf numFmtId="0" fontId="14" fillId="0" borderId="0"/>
    <xf numFmtId="0" fontId="63" fillId="50" borderId="0" applyNumberFormat="0" applyBorder="0" applyAlignment="0" applyProtection="0"/>
    <xf numFmtId="0" fontId="14" fillId="33" borderId="103" applyNumberFormat="0" applyFont="0" applyAlignment="0" applyProtection="0"/>
    <xf numFmtId="0" fontId="1" fillId="0" borderId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44" fontId="14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66" fillId="51" borderId="0" applyNumberFormat="0" applyBorder="0" applyAlignment="0" applyProtection="0"/>
    <xf numFmtId="0" fontId="65" fillId="0" borderId="0"/>
    <xf numFmtId="0" fontId="65" fillId="0" borderId="0"/>
    <xf numFmtId="0" fontId="2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0" fontId="65" fillId="0" borderId="0"/>
    <xf numFmtId="18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18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33" borderId="103" applyNumberFormat="0" applyFont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14" fillId="33" borderId="103" applyNumberFormat="0" applyFont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33" borderId="103" applyNumberFormat="0" applyFont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18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33" borderId="103" applyNumberFormat="0" applyFont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" fillId="33" borderId="103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44" fontId="14" fillId="0" borderId="0" applyFont="0" applyFill="0" applyBorder="0" applyAlignment="0" applyProtection="0"/>
    <xf numFmtId="0" fontId="66" fillId="51" borderId="0" applyNumberFormat="0" applyBorder="0" applyAlignment="0" applyProtection="0"/>
    <xf numFmtId="0" fontId="24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0" fontId="14" fillId="33" borderId="103" applyNumberFormat="0" applyFont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" fillId="0" borderId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44" fontId="14" fillId="0" borderId="0" applyFont="0" applyFill="0" applyBorder="0" applyAlignment="0" applyProtection="0"/>
    <xf numFmtId="0" fontId="66" fillId="51" borderId="0" applyNumberFormat="0" applyBorder="0" applyAlignment="0" applyProtection="0"/>
    <xf numFmtId="0" fontId="24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0" fontId="14" fillId="33" borderId="103" applyNumberFormat="0" applyFont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0" fontId="14" fillId="33" borderId="103" applyNumberFormat="0" applyFont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33" borderId="103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33" borderId="103" applyNumberFormat="0" applyFont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779">
    <xf numFmtId="0" fontId="0" fillId="0" borderId="0" xfId="0"/>
    <xf numFmtId="16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 wrapText="1"/>
    </xf>
    <xf numFmtId="167" fontId="29" fillId="3" borderId="1" xfId="0" applyNumberFormat="1" applyFont="1" applyFill="1" applyBorder="1" applyAlignment="1">
      <alignment horizontal="center" vertical="center" wrapText="1"/>
    </xf>
    <xf numFmtId="0" fontId="28" fillId="0" borderId="0" xfId="0" applyFont="1"/>
    <xf numFmtId="0" fontId="22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0" borderId="0" xfId="0" applyNumberFormat="1"/>
    <xf numFmtId="49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35" borderId="0" xfId="0" applyNumberFormat="1" applyFill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1" fontId="0" fillId="36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28" fillId="0" borderId="0" xfId="0" applyFont="1" applyAlignment="1">
      <alignment horizontal="center"/>
    </xf>
    <xf numFmtId="9" fontId="14" fillId="0" borderId="0" xfId="38" applyFont="1"/>
    <xf numFmtId="1" fontId="28" fillId="0" borderId="0" xfId="0" applyNumberFormat="1" applyFont="1"/>
    <xf numFmtId="0" fontId="0" fillId="0" borderId="0" xfId="0" applyAlignment="1">
      <alignment horizontal="center"/>
    </xf>
    <xf numFmtId="9" fontId="14" fillId="0" borderId="0" xfId="38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175" fontId="31" fillId="0" borderId="0" xfId="49" applyNumberFormat="1" applyFont="1" applyBorder="1" applyAlignment="1">
      <alignment horizontal="center" vertical="center"/>
    </xf>
    <xf numFmtId="176" fontId="31" fillId="0" borderId="5" xfId="49" applyNumberFormat="1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176" fontId="31" fillId="0" borderId="8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6" fontId="30" fillId="0" borderId="0" xfId="0" applyNumberFormat="1" applyFont="1" applyAlignment="1">
      <alignment horizontal="center" vertical="center"/>
    </xf>
    <xf numFmtId="175" fontId="31" fillId="0" borderId="9" xfId="49" applyNumberFormat="1" applyFont="1" applyFill="1" applyBorder="1" applyAlignment="1">
      <alignment horizontal="center" vertical="center"/>
    </xf>
    <xf numFmtId="175" fontId="31" fillId="0" borderId="10" xfId="49" applyNumberFormat="1" applyFont="1" applyFill="1" applyBorder="1" applyAlignment="1">
      <alignment horizontal="center" vertical="center"/>
    </xf>
    <xf numFmtId="175" fontId="31" fillId="0" borderId="11" xfId="49" applyNumberFormat="1" applyFont="1" applyFill="1" applyBorder="1" applyAlignment="1">
      <alignment horizontal="center" vertical="center"/>
    </xf>
    <xf numFmtId="175" fontId="31" fillId="0" borderId="12" xfId="49" applyNumberFormat="1" applyFont="1" applyFill="1" applyBorder="1" applyAlignment="1">
      <alignment horizontal="center" vertical="center"/>
    </xf>
    <xf numFmtId="175" fontId="32" fillId="0" borderId="11" xfId="49" applyNumberFormat="1" applyFont="1" applyFill="1" applyBorder="1" applyAlignment="1">
      <alignment horizontal="left" vertical="center"/>
    </xf>
    <xf numFmtId="1" fontId="31" fillId="0" borderId="12" xfId="49" applyNumberFormat="1" applyFont="1" applyBorder="1" applyAlignment="1">
      <alignment horizontal="center" vertical="center"/>
    </xf>
    <xf numFmtId="1" fontId="31" fillId="0" borderId="10" xfId="49" applyNumberFormat="1" applyFont="1" applyBorder="1" applyAlignment="1">
      <alignment horizontal="center" vertical="center"/>
    </xf>
    <xf numFmtId="1" fontId="31" fillId="0" borderId="5" xfId="49" applyNumberFormat="1" applyFont="1" applyBorder="1" applyAlignment="1">
      <alignment horizontal="center" vertical="center"/>
    </xf>
    <xf numFmtId="1" fontId="31" fillId="0" borderId="8" xfId="49" applyNumberFormat="1" applyFont="1" applyBorder="1" applyAlignment="1">
      <alignment horizontal="center" vertical="center"/>
    </xf>
    <xf numFmtId="1" fontId="31" fillId="0" borderId="13" xfId="49" applyNumberFormat="1" applyFont="1" applyBorder="1" applyAlignment="1">
      <alignment horizontal="center" vertical="center"/>
    </xf>
    <xf numFmtId="175" fontId="31" fillId="0" borderId="14" xfId="49" applyNumberFormat="1" applyFont="1" applyFill="1" applyBorder="1" applyAlignment="1">
      <alignment horizontal="center" vertical="center"/>
    </xf>
    <xf numFmtId="175" fontId="31" fillId="0" borderId="15" xfId="49" applyNumberFormat="1" applyFont="1" applyFill="1" applyBorder="1" applyAlignment="1">
      <alignment horizontal="center" vertical="center"/>
    </xf>
    <xf numFmtId="175" fontId="31" fillId="39" borderId="15" xfId="49" applyNumberFormat="1" applyFont="1" applyFill="1" applyBorder="1" applyAlignment="1">
      <alignment horizontal="center" vertical="center"/>
    </xf>
    <xf numFmtId="175" fontId="31" fillId="39" borderId="14" xfId="49" applyNumberFormat="1" applyFont="1" applyFill="1" applyBorder="1" applyAlignment="1">
      <alignment horizontal="center" vertical="center"/>
    </xf>
    <xf numFmtId="175" fontId="32" fillId="0" borderId="15" xfId="49" applyNumberFormat="1" applyFont="1" applyFill="1" applyBorder="1" applyAlignment="1">
      <alignment horizontal="left" vertical="center"/>
    </xf>
    <xf numFmtId="175" fontId="33" fillId="0" borderId="16" xfId="49" applyNumberFormat="1" applyFont="1" applyFill="1" applyBorder="1" applyAlignment="1">
      <alignment horizontal="center" vertical="center"/>
    </xf>
    <xf numFmtId="176" fontId="33" fillId="0" borderId="16" xfId="49" applyNumberFormat="1" applyFont="1" applyBorder="1" applyAlignment="1">
      <alignment horizontal="center" vertical="center"/>
    </xf>
    <xf numFmtId="180" fontId="34" fillId="0" borderId="16" xfId="0" applyNumberFormat="1" applyFont="1" applyBorder="1" applyAlignment="1">
      <alignment horizontal="right" vertical="center"/>
    </xf>
    <xf numFmtId="0" fontId="33" fillId="0" borderId="16" xfId="0" applyFont="1" applyBorder="1" applyAlignment="1">
      <alignment horizontal="center" vertical="center"/>
    </xf>
    <xf numFmtId="175" fontId="33" fillId="40" borderId="16" xfId="49" applyNumberFormat="1" applyFont="1" applyFill="1" applyBorder="1" applyAlignment="1">
      <alignment horizontal="center" vertical="center"/>
    </xf>
    <xf numFmtId="175" fontId="33" fillId="0" borderId="1" xfId="49" applyNumberFormat="1" applyFont="1" applyFill="1" applyBorder="1" applyAlignment="1">
      <alignment horizontal="center" vertical="center"/>
    </xf>
    <xf numFmtId="176" fontId="33" fillId="0" borderId="1" xfId="49" applyNumberFormat="1" applyFont="1" applyBorder="1" applyAlignment="1">
      <alignment horizontal="center" vertical="center"/>
    </xf>
    <xf numFmtId="180" fontId="33" fillId="0" borderId="16" xfId="49" applyNumberFormat="1" applyFont="1" applyBorder="1" applyAlignment="1">
      <alignment horizontal="center" vertical="center"/>
    </xf>
    <xf numFmtId="178" fontId="33" fillId="0" borderId="16" xfId="49" applyNumberFormat="1" applyFont="1" applyBorder="1" applyAlignment="1">
      <alignment horizontal="center" vertical="center"/>
    </xf>
    <xf numFmtId="175" fontId="33" fillId="40" borderId="1" xfId="49" applyNumberFormat="1" applyFont="1" applyFill="1" applyBorder="1" applyAlignment="1">
      <alignment horizontal="center" vertical="center"/>
    </xf>
    <xf numFmtId="180" fontId="33" fillId="0" borderId="1" xfId="49" applyNumberFormat="1" applyFont="1" applyBorder="1" applyAlignment="1">
      <alignment horizontal="center" vertical="center"/>
    </xf>
    <xf numFmtId="178" fontId="33" fillId="0" borderId="1" xfId="49" applyNumberFormat="1" applyFont="1" applyBorder="1" applyAlignment="1">
      <alignment horizontal="center" vertical="center"/>
    </xf>
    <xf numFmtId="180" fontId="34" fillId="0" borderId="16" xfId="0" applyNumberFormat="1" applyFont="1" applyBorder="1" applyAlignment="1">
      <alignment vertical="center"/>
    </xf>
    <xf numFmtId="180" fontId="34" fillId="40" borderId="16" xfId="0" applyNumberFormat="1" applyFont="1" applyFill="1" applyBorder="1" applyAlignment="1">
      <alignment horizontal="center" vertical="center"/>
    </xf>
    <xf numFmtId="0" fontId="33" fillId="40" borderId="16" xfId="0" applyFont="1" applyFill="1" applyBorder="1" applyAlignment="1">
      <alignment horizontal="center" vertical="center"/>
    </xf>
    <xf numFmtId="181" fontId="33" fillId="0" borderId="16" xfId="0" applyNumberFormat="1" applyFont="1" applyBorder="1" applyAlignment="1">
      <alignment horizontal="center"/>
    </xf>
    <xf numFmtId="180" fontId="34" fillId="0" borderId="1" xfId="0" applyNumberFormat="1" applyFont="1" applyBorder="1" applyAlignment="1">
      <alignment vertical="center"/>
    </xf>
    <xf numFmtId="180" fontId="34" fillId="40" borderId="1" xfId="0" applyNumberFormat="1" applyFont="1" applyFill="1" applyBorder="1" applyAlignment="1">
      <alignment horizontal="center" vertical="center"/>
    </xf>
    <xf numFmtId="0" fontId="33" fillId="40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80" fontId="34" fillId="0" borderId="17" xfId="0" applyNumberFormat="1" applyFont="1" applyBorder="1" applyAlignment="1">
      <alignment vertical="center"/>
    </xf>
    <xf numFmtId="180" fontId="34" fillId="40" borderId="17" xfId="0" applyNumberFormat="1" applyFont="1" applyFill="1" applyBorder="1" applyAlignment="1">
      <alignment horizontal="center" vertical="center"/>
    </xf>
    <xf numFmtId="181" fontId="34" fillId="0" borderId="16" xfId="0" applyNumberFormat="1" applyFont="1" applyBorder="1" applyAlignment="1">
      <alignment horizontal="right"/>
    </xf>
    <xf numFmtId="176" fontId="33" fillId="0" borderId="17" xfId="49" applyNumberFormat="1" applyFont="1" applyBorder="1" applyAlignment="1">
      <alignment horizontal="center" vertical="center"/>
    </xf>
    <xf numFmtId="180" fontId="33" fillId="0" borderId="17" xfId="49" applyNumberFormat="1" applyFont="1" applyBorder="1" applyAlignment="1">
      <alignment horizontal="center" vertical="center"/>
    </xf>
    <xf numFmtId="178" fontId="33" fillId="0" borderId="17" xfId="49" applyNumberFormat="1" applyFont="1" applyBorder="1" applyAlignment="1">
      <alignment horizontal="center" vertical="center"/>
    </xf>
    <xf numFmtId="1" fontId="34" fillId="0" borderId="18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horizontal="left" vertical="center"/>
    </xf>
    <xf numFmtId="0" fontId="33" fillId="40" borderId="16" xfId="49" applyNumberFormat="1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left" vertical="center"/>
    </xf>
    <xf numFmtId="1" fontId="34" fillId="0" borderId="1" xfId="0" applyNumberFormat="1" applyFont="1" applyBorder="1" applyAlignment="1">
      <alignment horizontal="center"/>
    </xf>
    <xf numFmtId="0" fontId="33" fillId="40" borderId="1" xfId="49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181" fontId="33" fillId="0" borderId="1" xfId="0" applyNumberFormat="1" applyFont="1" applyBorder="1" applyAlignment="1">
      <alignment horizontal="center"/>
    </xf>
    <xf numFmtId="181" fontId="34" fillId="0" borderId="1" xfId="0" applyNumberFormat="1" applyFont="1" applyBorder="1" applyAlignment="1">
      <alignment horizontal="center"/>
    </xf>
    <xf numFmtId="1" fontId="34" fillId="0" borderId="21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3" fillId="40" borderId="17" xfId="49" applyNumberFormat="1" applyFont="1" applyFill="1" applyBorder="1" applyAlignment="1">
      <alignment horizontal="center" vertical="center" wrapText="1"/>
    </xf>
    <xf numFmtId="181" fontId="33" fillId="0" borderId="17" xfId="0" applyNumberFormat="1" applyFont="1" applyBorder="1" applyAlignment="1">
      <alignment horizont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165" fontId="34" fillId="0" borderId="0" xfId="30" applyFont="1" applyFill="1" applyBorder="1" applyAlignment="1">
      <alignment horizontal="left" vertical="center"/>
    </xf>
    <xf numFmtId="43" fontId="34" fillId="0" borderId="0" xfId="0" applyNumberFormat="1" applyFont="1" applyAlignment="1">
      <alignment horizontal="left" vertical="center"/>
    </xf>
    <xf numFmtId="178" fontId="34" fillId="0" borderId="0" xfId="0" applyNumberFormat="1" applyFont="1" applyAlignment="1">
      <alignment horizontal="left" vertical="center"/>
    </xf>
    <xf numFmtId="0" fontId="34" fillId="0" borderId="0" xfId="30" applyNumberFormat="1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166" fontId="34" fillId="0" borderId="0" xfId="30" applyNumberFormat="1" applyFont="1" applyBorder="1" applyAlignment="1">
      <alignment vertical="center"/>
    </xf>
    <xf numFmtId="166" fontId="34" fillId="0" borderId="0" xfId="30" applyNumberFormat="1" applyFont="1" applyBorder="1" applyAlignment="1">
      <alignment horizontal="left" vertical="center"/>
    </xf>
    <xf numFmtId="0" fontId="34" fillId="0" borderId="0" xfId="0" applyFont="1" applyAlignment="1">
      <alignment horizontal="right" vertical="center"/>
    </xf>
    <xf numFmtId="180" fontId="34" fillId="0" borderId="1" xfId="0" applyNumberFormat="1" applyFont="1" applyBorder="1" applyAlignment="1">
      <alignment horizontal="right" vertical="center"/>
    </xf>
    <xf numFmtId="1" fontId="34" fillId="0" borderId="1" xfId="0" applyNumberFormat="1" applyFont="1" applyBorder="1" applyAlignment="1">
      <alignment horizontal="center" vertical="center"/>
    </xf>
    <xf numFmtId="178" fontId="34" fillId="0" borderId="0" xfId="0" applyNumberFormat="1" applyFont="1" applyAlignment="1">
      <alignment horizontal="center" vertical="center"/>
    </xf>
    <xf numFmtId="0" fontId="33" fillId="0" borderId="0" xfId="0" applyFont="1"/>
    <xf numFmtId="0" fontId="35" fillId="41" borderId="0" xfId="0" applyFont="1" applyFill="1" applyAlignment="1">
      <alignment horizontal="center" vertical="center" wrapText="1"/>
    </xf>
    <xf numFmtId="0" fontId="35" fillId="41" borderId="0" xfId="0" applyFont="1" applyFill="1" applyAlignment="1">
      <alignment horizontal="center" vertical="center"/>
    </xf>
    <xf numFmtId="179" fontId="35" fillId="41" borderId="0" xfId="0" applyNumberFormat="1" applyFont="1" applyFill="1" applyAlignment="1">
      <alignment horizontal="center" vertical="center"/>
    </xf>
    <xf numFmtId="2" fontId="35" fillId="41" borderId="0" xfId="0" applyNumberFormat="1" applyFont="1" applyFill="1" applyAlignment="1">
      <alignment horizontal="center" vertical="center"/>
    </xf>
    <xf numFmtId="2" fontId="33" fillId="0" borderId="0" xfId="0" applyNumberFormat="1" applyFont="1" applyAlignment="1">
      <alignment horizontal="center"/>
    </xf>
    <xf numFmtId="2" fontId="33" fillId="0" borderId="0" xfId="49" applyNumberFormat="1" applyFont="1" applyFill="1" applyBorder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vertical="center"/>
    </xf>
    <xf numFmtId="2" fontId="34" fillId="0" borderId="0" xfId="0" applyNumberFormat="1" applyFont="1" applyAlignment="1">
      <alignment horizontal="right" vertical="center"/>
    </xf>
    <xf numFmtId="2" fontId="33" fillId="0" borderId="0" xfId="0" applyNumberFormat="1" applyFont="1" applyAlignment="1">
      <alignment horizontal="center" vertical="center"/>
    </xf>
    <xf numFmtId="2" fontId="33" fillId="0" borderId="0" xfId="0" applyNumberFormat="1" applyFont="1" applyAlignment="1">
      <alignment horizontal="left" vertical="center"/>
    </xf>
    <xf numFmtId="2" fontId="33" fillId="0" borderId="0" xfId="30" applyNumberFormat="1" applyFont="1" applyFill="1" applyBorder="1" applyAlignment="1">
      <alignment horizontal="center" vertical="center"/>
    </xf>
    <xf numFmtId="2" fontId="35" fillId="0" borderId="0" xfId="0" applyNumberFormat="1" applyFont="1" applyAlignment="1">
      <alignment horizontal="left" vertical="center" wrapText="1"/>
    </xf>
    <xf numFmtId="14" fontId="33" fillId="0" borderId="0" xfId="0" applyNumberFormat="1" applyFont="1" applyAlignment="1">
      <alignment horizontal="center" vertical="center"/>
    </xf>
    <xf numFmtId="2" fontId="35" fillId="41" borderId="23" xfId="0" applyNumberFormat="1" applyFont="1" applyFill="1" applyBorder="1" applyAlignment="1">
      <alignment horizontal="left" vertical="center" wrapText="1"/>
    </xf>
    <xf numFmtId="2" fontId="34" fillId="0" borderId="24" xfId="0" applyNumberFormat="1" applyFont="1" applyBorder="1" applyAlignment="1">
      <alignment horizontal="center" vertical="center"/>
    </xf>
    <xf numFmtId="2" fontId="34" fillId="0" borderId="24" xfId="0" applyNumberFormat="1" applyFont="1" applyBorder="1" applyAlignment="1">
      <alignment horizontal="right" vertical="center"/>
    </xf>
    <xf numFmtId="2" fontId="34" fillId="0" borderId="25" xfId="0" applyNumberFormat="1" applyFont="1" applyBorder="1" applyAlignment="1">
      <alignment horizontal="center" vertical="center"/>
    </xf>
    <xf numFmtId="2" fontId="33" fillId="0" borderId="26" xfId="0" applyNumberFormat="1" applyFont="1" applyBorder="1" applyAlignment="1">
      <alignment horizontal="left" vertical="center"/>
    </xf>
    <xf numFmtId="2" fontId="33" fillId="0" borderId="24" xfId="0" applyNumberFormat="1" applyFont="1" applyBorder="1" applyAlignment="1">
      <alignment horizontal="center" vertical="center"/>
    </xf>
    <xf numFmtId="2" fontId="33" fillId="0" borderId="24" xfId="49" applyNumberFormat="1" applyFont="1" applyFill="1" applyBorder="1" applyAlignment="1">
      <alignment horizontal="center" vertical="center"/>
    </xf>
    <xf numFmtId="2" fontId="33" fillId="0" borderId="24" xfId="49" applyNumberFormat="1" applyFont="1" applyBorder="1" applyAlignment="1">
      <alignment horizontal="center" vertical="center"/>
    </xf>
    <xf numFmtId="2" fontId="33" fillId="0" borderId="27" xfId="30" applyNumberFormat="1" applyFont="1" applyBorder="1" applyAlignment="1">
      <alignment horizontal="center" vertical="center"/>
    </xf>
    <xf numFmtId="2" fontId="33" fillId="0" borderId="16" xfId="0" applyNumberFormat="1" applyFont="1" applyBorder="1" applyAlignment="1">
      <alignment horizontal="left" vertical="center"/>
    </xf>
    <xf numFmtId="2" fontId="33" fillId="0" borderId="16" xfId="0" applyNumberFormat="1" applyFont="1" applyBorder="1" applyAlignment="1">
      <alignment horizontal="center" vertical="center"/>
    </xf>
    <xf numFmtId="2" fontId="33" fillId="0" borderId="16" xfId="49" applyNumberFormat="1" applyFont="1" applyFill="1" applyBorder="1" applyAlignment="1">
      <alignment horizontal="center" vertical="center"/>
    </xf>
    <xf numFmtId="2" fontId="33" fillId="40" borderId="16" xfId="49" applyNumberFormat="1" applyFont="1" applyFill="1" applyBorder="1" applyAlignment="1">
      <alignment horizontal="center" vertical="center"/>
    </xf>
    <xf numFmtId="2" fontId="33" fillId="0" borderId="16" xfId="49" applyNumberFormat="1" applyFont="1" applyBorder="1" applyAlignment="1">
      <alignment horizontal="center" vertical="center"/>
    </xf>
    <xf numFmtId="2" fontId="33" fillId="0" borderId="28" xfId="30" applyNumberFormat="1" applyFont="1" applyBorder="1" applyAlignment="1">
      <alignment horizontal="center" vertical="center"/>
    </xf>
    <xf numFmtId="2" fontId="33" fillId="0" borderId="29" xfId="0" applyNumberFormat="1" applyFont="1" applyBorder="1" applyAlignment="1">
      <alignment horizontal="left" vertical="center"/>
    </xf>
    <xf numFmtId="2" fontId="33" fillId="0" borderId="29" xfId="0" applyNumberFormat="1" applyFont="1" applyBorder="1" applyAlignment="1">
      <alignment horizontal="center" vertical="center"/>
    </xf>
    <xf numFmtId="2" fontId="33" fillId="0" borderId="29" xfId="49" applyNumberFormat="1" applyFont="1" applyFill="1" applyBorder="1" applyAlignment="1">
      <alignment horizontal="center" vertical="center"/>
    </xf>
    <xf numFmtId="2" fontId="33" fillId="40" borderId="29" xfId="49" applyNumberFormat="1" applyFont="1" applyFill="1" applyBorder="1" applyAlignment="1">
      <alignment horizontal="center" vertical="center"/>
    </xf>
    <xf numFmtId="2" fontId="33" fillId="0" borderId="29" xfId="49" applyNumberFormat="1" applyFont="1" applyBorder="1" applyAlignment="1">
      <alignment horizontal="center" vertical="center"/>
    </xf>
    <xf numFmtId="2" fontId="33" fillId="0" borderId="30" xfId="30" applyNumberFormat="1" applyFont="1" applyBorder="1" applyAlignment="1">
      <alignment horizontal="center" vertical="center"/>
    </xf>
    <xf numFmtId="180" fontId="34" fillId="0" borderId="31" xfId="0" applyNumberFormat="1" applyFont="1" applyBorder="1" applyAlignment="1">
      <alignment vertical="center"/>
    </xf>
    <xf numFmtId="180" fontId="34" fillId="0" borderId="31" xfId="0" applyNumberFormat="1" applyFont="1" applyBorder="1" applyAlignment="1">
      <alignment horizontal="right" vertical="center"/>
    </xf>
    <xf numFmtId="180" fontId="34" fillId="40" borderId="31" xfId="0" applyNumberFormat="1" applyFont="1" applyFill="1" applyBorder="1" applyAlignment="1">
      <alignment horizontal="center" vertical="center"/>
    </xf>
    <xf numFmtId="1" fontId="34" fillId="0" borderId="31" xfId="0" applyNumberFormat="1" applyFont="1" applyBorder="1" applyAlignment="1">
      <alignment horizontal="center" vertical="center"/>
    </xf>
    <xf numFmtId="180" fontId="34" fillId="0" borderId="17" xfId="0" applyNumberFormat="1" applyFont="1" applyBorder="1" applyAlignment="1">
      <alignment horizontal="right" vertical="center"/>
    </xf>
    <xf numFmtId="1" fontId="34" fillId="0" borderId="17" xfId="0" applyNumberFormat="1" applyFont="1" applyBorder="1" applyAlignment="1">
      <alignment horizontal="center" vertical="center"/>
    </xf>
    <xf numFmtId="180" fontId="34" fillId="0" borderId="32" xfId="0" applyNumberFormat="1" applyFont="1" applyBorder="1" applyAlignment="1">
      <alignment horizontal="center" vertical="center"/>
    </xf>
    <xf numFmtId="180" fontId="34" fillId="0" borderId="20" xfId="0" applyNumberFormat="1" applyFont="1" applyBorder="1" applyAlignment="1">
      <alignment horizontal="center" vertical="center"/>
    </xf>
    <xf numFmtId="180" fontId="34" fillId="0" borderId="22" xfId="0" applyNumberFormat="1" applyFont="1" applyBorder="1" applyAlignment="1">
      <alignment horizontal="center" vertical="center"/>
    </xf>
    <xf numFmtId="2" fontId="34" fillId="0" borderId="19" xfId="0" applyNumberFormat="1" applyFont="1" applyBorder="1" applyAlignment="1">
      <alignment horizontal="center" vertical="center"/>
    </xf>
    <xf numFmtId="2" fontId="34" fillId="0" borderId="16" xfId="0" applyNumberFormat="1" applyFont="1" applyBorder="1" applyAlignment="1">
      <alignment vertical="center"/>
    </xf>
    <xf numFmtId="2" fontId="34" fillId="0" borderId="16" xfId="0" applyNumberFormat="1" applyFont="1" applyBorder="1" applyAlignment="1">
      <alignment horizontal="right" vertical="center"/>
    </xf>
    <xf numFmtId="2" fontId="34" fillId="0" borderId="16" xfId="0" applyNumberFormat="1" applyFont="1" applyBorder="1" applyAlignment="1">
      <alignment horizontal="center" vertical="center"/>
    </xf>
    <xf numFmtId="2" fontId="34" fillId="0" borderId="33" xfId="0" applyNumberFormat="1" applyFont="1" applyBorder="1" applyAlignment="1">
      <alignment horizontal="center" vertical="center"/>
    </xf>
    <xf numFmtId="2" fontId="34" fillId="0" borderId="29" xfId="0" applyNumberFormat="1" applyFont="1" applyBorder="1" applyAlignment="1">
      <alignment vertical="center"/>
    </xf>
    <xf numFmtId="2" fontId="34" fillId="0" borderId="29" xfId="0" applyNumberFormat="1" applyFont="1" applyBorder="1" applyAlignment="1">
      <alignment horizontal="right" vertical="center"/>
    </xf>
    <xf numFmtId="2" fontId="34" fillId="0" borderId="29" xfId="0" applyNumberFormat="1" applyFont="1" applyBorder="1" applyAlignment="1">
      <alignment horizontal="center" vertical="center"/>
    </xf>
    <xf numFmtId="180" fontId="34" fillId="0" borderId="19" xfId="0" applyNumberFormat="1" applyFont="1" applyBorder="1" applyAlignment="1">
      <alignment horizontal="center" vertical="center"/>
    </xf>
    <xf numFmtId="1" fontId="34" fillId="0" borderId="16" xfId="0" applyNumberFormat="1" applyFont="1" applyBorder="1" applyAlignment="1">
      <alignment horizontal="center" vertical="center"/>
    </xf>
    <xf numFmtId="180" fontId="34" fillId="0" borderId="33" xfId="0" applyNumberFormat="1" applyFont="1" applyBorder="1" applyAlignment="1">
      <alignment horizontal="center" vertical="center"/>
    </xf>
    <xf numFmtId="180" fontId="34" fillId="0" borderId="29" xfId="0" applyNumberFormat="1" applyFont="1" applyBorder="1" applyAlignment="1">
      <alignment vertical="center"/>
    </xf>
    <xf numFmtId="180" fontId="34" fillId="0" borderId="29" xfId="0" applyNumberFormat="1" applyFont="1" applyBorder="1" applyAlignment="1">
      <alignment horizontal="right" vertical="center"/>
    </xf>
    <xf numFmtId="180" fontId="34" fillId="40" borderId="29" xfId="0" applyNumberFormat="1" applyFont="1" applyFill="1" applyBorder="1" applyAlignment="1">
      <alignment horizontal="center" vertical="center"/>
    </xf>
    <xf numFmtId="1" fontId="34" fillId="0" borderId="29" xfId="0" applyNumberFormat="1" applyFon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3" fillId="40" borderId="31" xfId="0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40" borderId="31" xfId="49" applyNumberFormat="1" applyFont="1" applyFill="1" applyBorder="1" applyAlignment="1">
      <alignment horizontal="center" vertical="center" wrapText="1"/>
    </xf>
    <xf numFmtId="175" fontId="33" fillId="40" borderId="31" xfId="49" applyNumberFormat="1" applyFont="1" applyFill="1" applyBorder="1" applyAlignment="1">
      <alignment horizontal="center" vertical="center"/>
    </xf>
    <xf numFmtId="181" fontId="33" fillId="0" borderId="31" xfId="0" applyNumberFormat="1" applyFont="1" applyBorder="1" applyAlignment="1">
      <alignment horizontal="center"/>
    </xf>
    <xf numFmtId="175" fontId="33" fillId="0" borderId="31" xfId="49" applyNumberFormat="1" applyFont="1" applyFill="1" applyBorder="1" applyAlignment="1">
      <alignment horizontal="center" vertical="center"/>
    </xf>
    <xf numFmtId="176" fontId="33" fillId="0" borderId="31" xfId="49" applyNumberFormat="1" applyFont="1" applyBorder="1" applyAlignment="1">
      <alignment horizontal="center" vertical="center"/>
    </xf>
    <xf numFmtId="180" fontId="33" fillId="0" borderId="31" xfId="49" applyNumberFormat="1" applyFont="1" applyBorder="1" applyAlignment="1">
      <alignment horizontal="center" vertical="center"/>
    </xf>
    <xf numFmtId="178" fontId="33" fillId="0" borderId="31" xfId="49" applyNumberFormat="1" applyFont="1" applyBorder="1" applyAlignment="1">
      <alignment horizontal="center" vertical="center"/>
    </xf>
    <xf numFmtId="166" fontId="33" fillId="0" borderId="34" xfId="30" applyNumberFormat="1" applyFont="1" applyBorder="1" applyAlignment="1">
      <alignment horizontal="center" vertical="center"/>
    </xf>
    <xf numFmtId="166" fontId="33" fillId="0" borderId="35" xfId="30" applyNumberFormat="1" applyFont="1" applyBorder="1" applyAlignment="1">
      <alignment horizontal="center" vertical="center"/>
    </xf>
    <xf numFmtId="0" fontId="33" fillId="40" borderId="17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75" fontId="33" fillId="40" borderId="17" xfId="49" applyNumberFormat="1" applyFont="1" applyFill="1" applyBorder="1" applyAlignment="1">
      <alignment horizontal="center" vertical="center"/>
    </xf>
    <xf numFmtId="181" fontId="34" fillId="0" borderId="17" xfId="0" applyNumberFormat="1" applyFont="1" applyBorder="1" applyAlignment="1">
      <alignment horizontal="center"/>
    </xf>
    <xf numFmtId="175" fontId="33" fillId="0" borderId="17" xfId="49" applyNumberFormat="1" applyFont="1" applyFill="1" applyBorder="1" applyAlignment="1">
      <alignment horizontal="center" vertical="center"/>
    </xf>
    <xf numFmtId="166" fontId="33" fillId="0" borderId="36" xfId="30" applyNumberFormat="1" applyFont="1" applyBorder="1" applyAlignment="1">
      <alignment horizontal="center" vertical="center"/>
    </xf>
    <xf numFmtId="2" fontId="33" fillId="0" borderId="16" xfId="0" applyNumberFormat="1" applyFont="1" applyBorder="1" applyAlignment="1">
      <alignment horizontal="center"/>
    </xf>
    <xf numFmtId="166" fontId="33" fillId="0" borderId="28" xfId="30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left" vertical="center"/>
    </xf>
    <xf numFmtId="0" fontId="33" fillId="40" borderId="29" xfId="0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40" borderId="29" xfId="49" applyNumberFormat="1" applyFont="1" applyFill="1" applyBorder="1" applyAlignment="1">
      <alignment horizontal="center" vertical="center" wrapText="1"/>
    </xf>
    <xf numFmtId="2" fontId="33" fillId="0" borderId="29" xfId="0" applyNumberFormat="1" applyFont="1" applyBorder="1" applyAlignment="1">
      <alignment horizontal="center"/>
    </xf>
    <xf numFmtId="175" fontId="33" fillId="40" borderId="29" xfId="49" applyNumberFormat="1" applyFont="1" applyFill="1" applyBorder="1" applyAlignment="1">
      <alignment horizontal="center" vertical="center"/>
    </xf>
    <xf numFmtId="181" fontId="34" fillId="0" borderId="29" xfId="0" applyNumberFormat="1" applyFont="1" applyBorder="1" applyAlignment="1">
      <alignment horizontal="center"/>
    </xf>
    <xf numFmtId="175" fontId="33" fillId="0" borderId="29" xfId="49" applyNumberFormat="1" applyFont="1" applyFill="1" applyBorder="1" applyAlignment="1">
      <alignment horizontal="center" vertical="center"/>
    </xf>
    <xf numFmtId="176" fontId="33" fillId="0" borderId="29" xfId="49" applyNumberFormat="1" applyFont="1" applyBorder="1" applyAlignment="1">
      <alignment horizontal="center" vertical="center"/>
    </xf>
    <xf numFmtId="180" fontId="33" fillId="0" borderId="29" xfId="49" applyNumberFormat="1" applyFont="1" applyBorder="1" applyAlignment="1">
      <alignment horizontal="center" vertical="center"/>
    </xf>
    <xf numFmtId="178" fontId="33" fillId="0" borderId="29" xfId="49" applyNumberFormat="1" applyFont="1" applyBorder="1" applyAlignment="1">
      <alignment horizontal="center" vertical="center"/>
    </xf>
    <xf numFmtId="166" fontId="33" fillId="0" borderId="30" xfId="30" applyNumberFormat="1" applyFont="1" applyBorder="1" applyAlignment="1">
      <alignment horizontal="center" vertical="center"/>
    </xf>
    <xf numFmtId="0" fontId="35" fillId="41" borderId="37" xfId="0" applyFont="1" applyFill="1" applyBorder="1" applyAlignment="1">
      <alignment horizontal="left" vertical="center" wrapText="1"/>
    </xf>
    <xf numFmtId="180" fontId="34" fillId="0" borderId="38" xfId="0" applyNumberFormat="1" applyFont="1" applyBorder="1" applyAlignment="1">
      <alignment horizontal="center" vertical="center"/>
    </xf>
    <xf numFmtId="180" fontId="34" fillId="0" borderId="39" xfId="0" applyNumberFormat="1" applyFont="1" applyBorder="1" applyAlignment="1">
      <alignment vertical="center"/>
    </xf>
    <xf numFmtId="180" fontId="34" fillId="0" borderId="39" xfId="0" applyNumberFormat="1" applyFont="1" applyBorder="1" applyAlignment="1">
      <alignment horizontal="right" vertical="center"/>
    </xf>
    <xf numFmtId="180" fontId="34" fillId="40" borderId="39" xfId="0" applyNumberFormat="1" applyFont="1" applyFill="1" applyBorder="1" applyAlignment="1">
      <alignment horizontal="center" vertical="center"/>
    </xf>
    <xf numFmtId="1" fontId="34" fillId="0" borderId="39" xfId="0" applyNumberFormat="1" applyFont="1" applyBorder="1" applyAlignment="1">
      <alignment horizontal="center" vertical="center"/>
    </xf>
    <xf numFmtId="1" fontId="34" fillId="0" borderId="31" xfId="0" applyNumberFormat="1" applyFont="1" applyBorder="1" applyAlignment="1">
      <alignment horizontal="center"/>
    </xf>
    <xf numFmtId="0" fontId="34" fillId="0" borderId="31" xfId="0" applyFont="1" applyBorder="1" applyAlignment="1">
      <alignment horizontal="center" vertical="center"/>
    </xf>
    <xf numFmtId="181" fontId="34" fillId="0" borderId="31" xfId="0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0" fontId="34" fillId="0" borderId="17" xfId="0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/>
    </xf>
    <xf numFmtId="0" fontId="33" fillId="0" borderId="39" xfId="0" applyFont="1" applyBorder="1" applyAlignment="1">
      <alignment horizontal="center" vertical="center"/>
    </xf>
    <xf numFmtId="0" fontId="33" fillId="40" borderId="39" xfId="49" applyNumberFormat="1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/>
    </xf>
    <xf numFmtId="181" fontId="34" fillId="0" borderId="39" xfId="0" applyNumberFormat="1" applyFont="1" applyBorder="1" applyAlignment="1">
      <alignment horizontal="center"/>
    </xf>
    <xf numFmtId="175" fontId="33" fillId="0" borderId="39" xfId="49" applyNumberFormat="1" applyFont="1" applyFill="1" applyBorder="1" applyAlignment="1">
      <alignment horizontal="center" vertical="center"/>
    </xf>
    <xf numFmtId="176" fontId="33" fillId="0" borderId="39" xfId="49" applyNumberFormat="1" applyFont="1" applyBorder="1" applyAlignment="1">
      <alignment horizontal="center" vertical="center"/>
    </xf>
    <xf numFmtId="180" fontId="33" fillId="0" borderId="39" xfId="49" applyNumberFormat="1" applyFont="1" applyBorder="1" applyAlignment="1">
      <alignment horizontal="center" vertical="center"/>
    </xf>
    <xf numFmtId="178" fontId="33" fillId="0" borderId="39" xfId="49" applyNumberFormat="1" applyFont="1" applyBorder="1" applyAlignment="1">
      <alignment horizontal="center" vertical="center"/>
    </xf>
    <xf numFmtId="166" fontId="33" fillId="0" borderId="40" xfId="30" applyNumberFormat="1" applyFont="1" applyBorder="1" applyAlignment="1">
      <alignment horizontal="center" vertical="center"/>
    </xf>
    <xf numFmtId="0" fontId="35" fillId="41" borderId="41" xfId="0" applyFont="1" applyFill="1" applyBorder="1" applyAlignment="1">
      <alignment horizontal="left" vertical="center" wrapText="1"/>
    </xf>
    <xf numFmtId="180" fontId="34" fillId="0" borderId="25" xfId="0" applyNumberFormat="1" applyFont="1" applyBorder="1" applyAlignment="1">
      <alignment horizontal="center" vertical="center"/>
    </xf>
    <xf numFmtId="180" fontId="34" fillId="0" borderId="42" xfId="0" applyNumberFormat="1" applyFont="1" applyBorder="1" applyAlignment="1">
      <alignment vertical="center"/>
    </xf>
    <xf numFmtId="180" fontId="34" fillId="0" borderId="42" xfId="0" applyNumberFormat="1" applyFont="1" applyBorder="1" applyAlignment="1">
      <alignment horizontal="right" vertical="center"/>
    </xf>
    <xf numFmtId="180" fontId="34" fillId="40" borderId="42" xfId="0" applyNumberFormat="1" applyFont="1" applyFill="1" applyBorder="1" applyAlignment="1">
      <alignment horizontal="center" vertical="center"/>
    </xf>
    <xf numFmtId="1" fontId="34" fillId="0" borderId="26" xfId="0" applyNumberFormat="1" applyFont="1" applyBorder="1" applyAlignment="1">
      <alignment horizontal="center" vertical="center"/>
    </xf>
    <xf numFmtId="1" fontId="34" fillId="0" borderId="43" xfId="0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/>
    </xf>
    <xf numFmtId="0" fontId="33" fillId="40" borderId="42" xfId="49" applyNumberFormat="1" applyFont="1" applyFill="1" applyBorder="1" applyAlignment="1">
      <alignment horizontal="center" vertical="center" wrapText="1"/>
    </xf>
    <xf numFmtId="181" fontId="33" fillId="0" borderId="42" xfId="0" applyNumberFormat="1" applyFont="1" applyBorder="1" applyAlignment="1">
      <alignment horizontal="center"/>
    </xf>
    <xf numFmtId="175" fontId="33" fillId="0" borderId="42" xfId="49" applyNumberFormat="1" applyFont="1" applyFill="1" applyBorder="1" applyAlignment="1">
      <alignment horizontal="center" vertical="center"/>
    </xf>
    <xf numFmtId="176" fontId="33" fillId="0" borderId="42" xfId="49" applyNumberFormat="1" applyFont="1" applyBorder="1" applyAlignment="1">
      <alignment horizontal="center" vertical="center"/>
    </xf>
    <xf numFmtId="180" fontId="33" fillId="0" borderId="42" xfId="49" applyNumberFormat="1" applyFont="1" applyBorder="1" applyAlignment="1">
      <alignment horizontal="center" vertical="center"/>
    </xf>
    <xf numFmtId="178" fontId="33" fillId="0" borderId="42" xfId="49" applyNumberFormat="1" applyFont="1" applyBorder="1" applyAlignment="1">
      <alignment horizontal="center" vertical="center"/>
    </xf>
    <xf numFmtId="166" fontId="33" fillId="0" borderId="44" xfId="30" applyNumberFormat="1" applyFont="1" applyBorder="1" applyAlignment="1">
      <alignment horizontal="center" vertical="center"/>
    </xf>
    <xf numFmtId="1" fontId="34" fillId="0" borderId="39" xfId="0" applyNumberFormat="1" applyFont="1" applyBorder="1" applyAlignment="1">
      <alignment horizontal="center"/>
    </xf>
    <xf numFmtId="181" fontId="33" fillId="0" borderId="39" xfId="0" applyNumberFormat="1" applyFont="1" applyBorder="1" applyAlignment="1">
      <alignment horizontal="center"/>
    </xf>
    <xf numFmtId="1" fontId="34" fillId="0" borderId="45" xfId="0" applyNumberFormat="1" applyFont="1" applyBorder="1" applyAlignment="1">
      <alignment horizontal="center" vertical="center"/>
    </xf>
    <xf numFmtId="1" fontId="34" fillId="0" borderId="46" xfId="0" applyNumberFormat="1" applyFont="1" applyBorder="1" applyAlignment="1">
      <alignment horizontal="center" vertical="center"/>
    </xf>
    <xf numFmtId="1" fontId="33" fillId="0" borderId="16" xfId="0" applyNumberFormat="1" applyFont="1" applyBorder="1" applyAlignment="1">
      <alignment horizontal="center"/>
    </xf>
    <xf numFmtId="1" fontId="33" fillId="0" borderId="29" xfId="0" applyNumberFormat="1" applyFont="1" applyBorder="1" applyAlignment="1">
      <alignment horizontal="center"/>
    </xf>
    <xf numFmtId="181" fontId="33" fillId="0" borderId="29" xfId="0" applyNumberFormat="1" applyFont="1" applyBorder="1" applyAlignment="1">
      <alignment horizontal="center"/>
    </xf>
    <xf numFmtId="1" fontId="33" fillId="0" borderId="39" xfId="0" applyNumberFormat="1" applyFont="1" applyBorder="1" applyAlignment="1">
      <alignment horizontal="center"/>
    </xf>
    <xf numFmtId="2" fontId="33" fillId="0" borderId="39" xfId="0" applyNumberFormat="1" applyFont="1" applyBorder="1" applyAlignment="1">
      <alignment horizontal="center"/>
    </xf>
    <xf numFmtId="0" fontId="34" fillId="0" borderId="0" xfId="0" applyFont="1" applyAlignment="1">
      <alignment vertical="center"/>
    </xf>
    <xf numFmtId="0" fontId="34" fillId="0" borderId="0" xfId="0" applyFont="1"/>
    <xf numFmtId="178" fontId="34" fillId="0" borderId="0" xfId="0" applyNumberFormat="1" applyFont="1"/>
    <xf numFmtId="2" fontId="34" fillId="0" borderId="29" xfId="0" applyNumberFormat="1" applyFont="1" applyBorder="1"/>
    <xf numFmtId="2" fontId="34" fillId="0" borderId="0" xfId="0" applyNumberFormat="1" applyFont="1"/>
    <xf numFmtId="0" fontId="34" fillId="40" borderId="31" xfId="0" applyFont="1" applyFill="1" applyBorder="1"/>
    <xf numFmtId="0" fontId="34" fillId="40" borderId="0" xfId="0" applyFont="1" applyFill="1"/>
    <xf numFmtId="0" fontId="34" fillId="40" borderId="1" xfId="0" applyFont="1" applyFill="1" applyBorder="1"/>
    <xf numFmtId="0" fontId="34" fillId="0" borderId="1" xfId="0" applyFont="1" applyBorder="1"/>
    <xf numFmtId="0" fontId="34" fillId="40" borderId="17" xfId="0" applyFont="1" applyFill="1" applyBorder="1"/>
    <xf numFmtId="0" fontId="34" fillId="40" borderId="16" xfId="0" applyFont="1" applyFill="1" applyBorder="1"/>
    <xf numFmtId="0" fontId="34" fillId="0" borderId="16" xfId="0" applyFont="1" applyBorder="1"/>
    <xf numFmtId="0" fontId="34" fillId="40" borderId="29" xfId="0" applyFont="1" applyFill="1" applyBorder="1"/>
    <xf numFmtId="0" fontId="34" fillId="0" borderId="31" xfId="0" applyFont="1" applyBorder="1"/>
    <xf numFmtId="0" fontId="34" fillId="0" borderId="42" xfId="0" applyFont="1" applyBorder="1" applyAlignment="1">
      <alignment horizontal="center"/>
    </xf>
    <xf numFmtId="0" fontId="34" fillId="0" borderId="42" xfId="0" applyFont="1" applyBorder="1"/>
    <xf numFmtId="0" fontId="34" fillId="0" borderId="39" xfId="0" applyFont="1" applyBorder="1"/>
    <xf numFmtId="0" fontId="34" fillId="0" borderId="31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4" fillId="0" borderId="17" xfId="0" applyFont="1" applyBorder="1"/>
    <xf numFmtId="0" fontId="34" fillId="0" borderId="29" xfId="0" applyFont="1" applyBorder="1" applyAlignment="1">
      <alignment horizontal="center"/>
    </xf>
    <xf numFmtId="0" fontId="34" fillId="0" borderId="29" xfId="0" applyFont="1" applyBorder="1"/>
    <xf numFmtId="176" fontId="34" fillId="0" borderId="0" xfId="0" applyNumberFormat="1" applyFont="1" applyAlignment="1">
      <alignment horizontal="center"/>
    </xf>
    <xf numFmtId="164" fontId="34" fillId="0" borderId="0" xfId="49" applyFont="1" applyBorder="1"/>
    <xf numFmtId="1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42" borderId="0" xfId="0" applyNumberFormat="1" applyFill="1" applyAlignment="1">
      <alignment horizontal="center"/>
    </xf>
    <xf numFmtId="168" fontId="22" fillId="0" borderId="0" xfId="0" applyNumberFormat="1" applyFont="1" applyAlignment="1">
      <alignment horizontal="center"/>
    </xf>
    <xf numFmtId="0" fontId="0" fillId="42" borderId="0" xfId="0" applyFill="1"/>
    <xf numFmtId="168" fontId="0" fillId="41" borderId="0" xfId="0" applyNumberFormat="1" applyFill="1" applyAlignment="1">
      <alignment horizontal="center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168" fontId="28" fillId="0" borderId="0" xfId="0" applyNumberFormat="1" applyFont="1" applyAlignment="1">
      <alignment horizontal="center"/>
    </xf>
    <xf numFmtId="168" fontId="28" fillId="42" borderId="0" xfId="0" applyNumberFormat="1" applyFont="1" applyFill="1" applyAlignment="1">
      <alignment horizontal="center"/>
    </xf>
    <xf numFmtId="17" fontId="28" fillId="0" borderId="0" xfId="0" applyNumberFormat="1" applyFont="1" applyAlignment="1">
      <alignment horizontal="center" wrapText="1"/>
    </xf>
    <xf numFmtId="0" fontId="31" fillId="0" borderId="0" xfId="0" applyFont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83" fontId="14" fillId="0" borderId="1" xfId="38" applyNumberFormat="1" applyFont="1" applyBorder="1" applyAlignment="1">
      <alignment horizontal="center" vertical="center"/>
    </xf>
    <xf numFmtId="183" fontId="14" fillId="0" borderId="0" xfId="38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0" fontId="14" fillId="0" borderId="1" xfId="38" applyNumberFormat="1" applyFont="1" applyBorder="1" applyAlignment="1">
      <alignment horizontal="center" vertical="center"/>
    </xf>
    <xf numFmtId="10" fontId="14" fillId="0" borderId="0" xfId="38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7" xfId="0" applyBorder="1" applyAlignment="1">
      <alignment horizontal="center" vertical="center" wrapText="1"/>
    </xf>
    <xf numFmtId="174" fontId="0" fillId="0" borderId="1" xfId="0" applyNumberForma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67" fontId="36" fillId="0" borderId="1" xfId="0" applyNumberFormat="1" applyFont="1" applyBorder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49" fontId="0" fillId="0" borderId="1" xfId="0" applyNumberFormat="1" applyBorder="1"/>
    <xf numFmtId="49" fontId="0" fillId="0" borderId="17" xfId="0" applyNumberFormat="1" applyBorder="1"/>
    <xf numFmtId="49" fontId="0" fillId="0" borderId="3" xfId="0" applyNumberFormat="1" applyBorder="1"/>
    <xf numFmtId="0" fontId="28" fillId="4" borderId="49" xfId="0" applyFont="1" applyFill="1" applyBorder="1"/>
    <xf numFmtId="17" fontId="28" fillId="42" borderId="0" xfId="0" applyNumberFormat="1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1" fontId="28" fillId="0" borderId="0" xfId="0" applyNumberFormat="1" applyFont="1" applyAlignment="1">
      <alignment horizontal="center"/>
    </xf>
    <xf numFmtId="0" fontId="38" fillId="44" borderId="109" xfId="0" applyFont="1" applyFill="1" applyBorder="1" applyAlignment="1">
      <alignment horizontal="center" vertical="center" wrapText="1"/>
    </xf>
    <xf numFmtId="49" fontId="5" fillId="0" borderId="110" xfId="0" applyNumberFormat="1" applyFont="1" applyBorder="1" applyAlignment="1">
      <alignment horizontal="left" vertical="center"/>
    </xf>
    <xf numFmtId="2" fontId="5" fillId="0" borderId="110" xfId="0" applyNumberFormat="1" applyFont="1" applyBorder="1" applyAlignment="1">
      <alignment horizontal="center" vertical="center"/>
    </xf>
    <xf numFmtId="49" fontId="5" fillId="0" borderId="110" xfId="0" applyNumberFormat="1" applyFont="1" applyBorder="1" applyAlignment="1">
      <alignment horizontal="center" vertical="center"/>
    </xf>
    <xf numFmtId="168" fontId="5" fillId="0" borderId="110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39" fillId="0" borderId="110" xfId="0" applyFont="1" applyBorder="1" applyAlignment="1">
      <alignment horizontal="center" vertical="center"/>
    </xf>
    <xf numFmtId="0" fontId="15" fillId="45" borderId="0" xfId="0" applyFont="1" applyFill="1" applyAlignment="1">
      <alignment horizontal="center" vertical="center"/>
    </xf>
    <xf numFmtId="174" fontId="15" fillId="45" borderId="0" xfId="0" applyNumberFormat="1" applyFont="1" applyFill="1" applyAlignment="1">
      <alignment horizontal="center" vertical="center" wrapText="1"/>
    </xf>
    <xf numFmtId="0" fontId="15" fillId="4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8" fillId="46" borderId="50" xfId="0" applyFont="1" applyFill="1" applyBorder="1" applyAlignment="1">
      <alignment horizontal="center" wrapText="1"/>
    </xf>
    <xf numFmtId="0" fontId="38" fillId="46" borderId="50" xfId="0" applyFont="1" applyFill="1" applyBorder="1" applyAlignment="1">
      <alignment horizontal="center" vertical="center" wrapText="1"/>
    </xf>
    <xf numFmtId="17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8" fillId="46" borderId="3" xfId="0" applyFont="1" applyFill="1" applyBorder="1" applyAlignment="1">
      <alignment horizontal="center" vertical="center" wrapText="1"/>
    </xf>
    <xf numFmtId="0" fontId="38" fillId="46" borderId="51" xfId="0" applyFont="1" applyFill="1" applyBorder="1" applyAlignment="1">
      <alignment horizontal="center" vertical="center" wrapText="1"/>
    </xf>
    <xf numFmtId="0" fontId="38" fillId="46" borderId="47" xfId="0" applyFont="1" applyFill="1" applyBorder="1" applyAlignment="1">
      <alignment horizontal="center" vertical="center" wrapText="1"/>
    </xf>
    <xf numFmtId="2" fontId="41" fillId="0" borderId="1" xfId="49" applyNumberFormat="1" applyFont="1" applyBorder="1" applyAlignment="1">
      <alignment horizontal="center" vertical="center"/>
    </xf>
    <xf numFmtId="167" fontId="29" fillId="0" borderId="0" xfId="49" applyNumberFormat="1" applyFont="1" applyBorder="1" applyAlignment="1">
      <alignment horizontal="center" vertical="center"/>
    </xf>
    <xf numFmtId="167" fontId="41" fillId="0" borderId="1" xfId="49" applyNumberFormat="1" applyFont="1" applyBorder="1" applyAlignment="1">
      <alignment horizontal="center" vertical="center"/>
    </xf>
    <xf numFmtId="167" fontId="42" fillId="0" borderId="1" xfId="49" applyNumberFormat="1" applyFont="1" applyBorder="1" applyAlignment="1">
      <alignment horizontal="center" vertical="center"/>
    </xf>
    <xf numFmtId="167" fontId="0" fillId="0" borderId="0" xfId="0" applyNumberFormat="1"/>
    <xf numFmtId="167" fontId="29" fillId="0" borderId="1" xfId="49" applyNumberFormat="1" applyFon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2" fontId="34" fillId="0" borderId="52" xfId="0" applyNumberFormat="1" applyFont="1" applyBorder="1" applyAlignment="1">
      <alignment horizontal="left" vertical="center"/>
    </xf>
    <xf numFmtId="2" fontId="34" fillId="0" borderId="52" xfId="0" applyNumberFormat="1" applyFont="1" applyBorder="1" applyAlignment="1">
      <alignment horizontal="center" vertical="center"/>
    </xf>
    <xf numFmtId="167" fontId="34" fillId="0" borderId="52" xfId="0" applyNumberFormat="1" applyFont="1" applyBorder="1" applyAlignment="1">
      <alignment horizontal="center" vertical="center"/>
    </xf>
    <xf numFmtId="167" fontId="34" fillId="0" borderId="53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left" vertical="center"/>
    </xf>
    <xf numFmtId="2" fontId="34" fillId="0" borderId="1" xfId="0" applyNumberFormat="1" applyFont="1" applyBorder="1" applyAlignment="1">
      <alignment horizontal="center" vertical="center"/>
    </xf>
    <xf numFmtId="167" fontId="34" fillId="0" borderId="1" xfId="0" applyNumberFormat="1" applyFont="1" applyBorder="1" applyAlignment="1">
      <alignment horizontal="center" vertical="center"/>
    </xf>
    <xf numFmtId="174" fontId="43" fillId="0" borderId="54" xfId="0" applyNumberFormat="1" applyFont="1" applyBorder="1" applyAlignment="1">
      <alignment horizontal="center" vertical="center"/>
    </xf>
    <xf numFmtId="2" fontId="34" fillId="0" borderId="55" xfId="0" applyNumberFormat="1" applyFont="1" applyBorder="1" applyAlignment="1">
      <alignment horizontal="left" vertical="center"/>
    </xf>
    <xf numFmtId="2" fontId="34" fillId="0" borderId="55" xfId="0" applyNumberFormat="1" applyFont="1" applyBorder="1" applyAlignment="1">
      <alignment horizontal="center" vertical="center"/>
    </xf>
    <xf numFmtId="167" fontId="34" fillId="0" borderId="55" xfId="0" applyNumberFormat="1" applyFont="1" applyBorder="1" applyAlignment="1">
      <alignment horizontal="center" vertical="center"/>
    </xf>
    <xf numFmtId="167" fontId="34" fillId="0" borderId="56" xfId="0" applyNumberFormat="1" applyFont="1" applyBorder="1" applyAlignment="1">
      <alignment horizontal="center" vertical="center"/>
    </xf>
    <xf numFmtId="188" fontId="29" fillId="0" borderId="1" xfId="49" applyNumberFormat="1" applyFont="1" applyBorder="1" applyAlignment="1">
      <alignment horizontal="center" vertical="center"/>
    </xf>
    <xf numFmtId="174" fontId="44" fillId="0" borderId="0" xfId="0" applyNumberFormat="1" applyFont="1" applyAlignment="1">
      <alignment horizontal="center" vertical="center"/>
    </xf>
    <xf numFmtId="174" fontId="44" fillId="0" borderId="0" xfId="0" applyNumberFormat="1" applyFont="1" applyAlignment="1">
      <alignment horizontal="left" vertical="center"/>
    </xf>
    <xf numFmtId="167" fontId="34" fillId="0" borderId="0" xfId="0" applyNumberFormat="1" applyFont="1" applyAlignment="1">
      <alignment horizontal="center" vertical="center" wrapText="1"/>
    </xf>
    <xf numFmtId="174" fontId="43" fillId="0" borderId="56" xfId="0" applyNumberFormat="1" applyFont="1" applyBorder="1" applyAlignment="1">
      <alignment horizontal="center" vertical="center"/>
    </xf>
    <xf numFmtId="167" fontId="34" fillId="0" borderId="54" xfId="0" applyNumberFormat="1" applyFont="1" applyBorder="1" applyAlignment="1">
      <alignment horizontal="center" vertical="center"/>
    </xf>
    <xf numFmtId="2" fontId="34" fillId="0" borderId="50" xfId="0" applyNumberFormat="1" applyFont="1" applyBorder="1" applyAlignment="1">
      <alignment horizontal="left" vertical="center"/>
    </xf>
    <xf numFmtId="2" fontId="34" fillId="0" borderId="50" xfId="0" applyNumberFormat="1" applyFont="1" applyBorder="1" applyAlignment="1">
      <alignment horizontal="center" vertical="center"/>
    </xf>
    <xf numFmtId="167" fontId="34" fillId="0" borderId="50" xfId="0" applyNumberFormat="1" applyFont="1" applyBorder="1" applyAlignment="1">
      <alignment horizontal="center" vertical="center"/>
    </xf>
    <xf numFmtId="167" fontId="34" fillId="0" borderId="57" xfId="0" applyNumberFormat="1" applyFont="1" applyBorder="1" applyAlignment="1">
      <alignment horizontal="center" vertical="center"/>
    </xf>
    <xf numFmtId="2" fontId="34" fillId="0" borderId="58" xfId="0" applyNumberFormat="1" applyFont="1" applyBorder="1" applyAlignment="1">
      <alignment horizontal="left" vertical="center"/>
    </xf>
    <xf numFmtId="2" fontId="34" fillId="0" borderId="58" xfId="0" applyNumberFormat="1" applyFont="1" applyBorder="1" applyAlignment="1">
      <alignment horizontal="center" vertical="center"/>
    </xf>
    <xf numFmtId="167" fontId="34" fillId="0" borderId="58" xfId="0" applyNumberFormat="1" applyFont="1" applyBorder="1" applyAlignment="1">
      <alignment horizontal="center" vertical="center"/>
    </xf>
    <xf numFmtId="167" fontId="34" fillId="0" borderId="59" xfId="0" applyNumberFormat="1" applyFont="1" applyBorder="1" applyAlignment="1">
      <alignment horizontal="center" vertical="center"/>
    </xf>
    <xf numFmtId="174" fontId="33" fillId="0" borderId="56" xfId="0" applyNumberFormat="1" applyFont="1" applyBorder="1" applyAlignment="1">
      <alignment horizontal="center" vertical="center"/>
    </xf>
    <xf numFmtId="174" fontId="43" fillId="0" borderId="53" xfId="0" applyNumberFormat="1" applyFont="1" applyBorder="1" applyAlignment="1">
      <alignment horizontal="center" vertical="center"/>
    </xf>
    <xf numFmtId="174" fontId="43" fillId="0" borderId="57" xfId="0" applyNumberFormat="1" applyFont="1" applyBorder="1" applyAlignment="1">
      <alignment horizontal="center" vertical="center"/>
    </xf>
    <xf numFmtId="2" fontId="34" fillId="0" borderId="60" xfId="0" applyNumberFormat="1" applyFont="1" applyBorder="1" applyAlignment="1">
      <alignment horizontal="left" vertical="center"/>
    </xf>
    <xf numFmtId="2" fontId="34" fillId="0" borderId="60" xfId="0" applyNumberFormat="1" applyFont="1" applyBorder="1" applyAlignment="1">
      <alignment horizontal="center" vertical="center"/>
    </xf>
    <xf numFmtId="174" fontId="43" fillId="0" borderId="59" xfId="0" applyNumberFormat="1" applyFont="1" applyBorder="1" applyAlignment="1">
      <alignment horizontal="center" vertical="center"/>
    </xf>
    <xf numFmtId="174" fontId="15" fillId="0" borderId="0" xfId="0" applyNumberFormat="1" applyFont="1" applyAlignment="1">
      <alignment horizontal="left" vertical="center" wrapText="1"/>
    </xf>
    <xf numFmtId="2" fontId="28" fillId="0" borderId="61" xfId="0" applyNumberFormat="1" applyFont="1" applyBorder="1" applyAlignment="1">
      <alignment horizontal="center" vertical="center"/>
    </xf>
    <xf numFmtId="174" fontId="44" fillId="0" borderId="62" xfId="0" applyNumberFormat="1" applyFont="1" applyBorder="1" applyAlignment="1">
      <alignment horizontal="center" vertical="center"/>
    </xf>
    <xf numFmtId="2" fontId="34" fillId="0" borderId="62" xfId="0" applyNumberFormat="1" applyFont="1" applyBorder="1" applyAlignment="1">
      <alignment horizontal="left" vertical="center"/>
    </xf>
    <xf numFmtId="2" fontId="34" fillId="0" borderId="62" xfId="0" applyNumberFormat="1" applyFont="1" applyBorder="1" applyAlignment="1">
      <alignment horizontal="center" vertical="center"/>
    </xf>
    <xf numFmtId="167" fontId="34" fillId="0" borderId="62" xfId="0" applyNumberFormat="1" applyFont="1" applyBorder="1" applyAlignment="1">
      <alignment horizontal="center" vertical="center"/>
    </xf>
    <xf numFmtId="174" fontId="33" fillId="0" borderId="63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2" fontId="32" fillId="0" borderId="50" xfId="0" applyNumberFormat="1" applyFont="1" applyBorder="1" applyAlignment="1">
      <alignment vertical="center"/>
    </xf>
    <xf numFmtId="2" fontId="32" fillId="0" borderId="50" xfId="0" applyNumberFormat="1" applyFont="1" applyBorder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2" fontId="31" fillId="0" borderId="0" xfId="0" applyNumberFormat="1" applyFont="1" applyAlignment="1">
      <alignment vertical="center"/>
    </xf>
    <xf numFmtId="2" fontId="31" fillId="0" borderId="0" xfId="0" applyNumberFormat="1" applyFont="1" applyAlignment="1">
      <alignment horizontal="center" vertical="center"/>
    </xf>
    <xf numFmtId="18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8" fillId="47" borderId="109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7" xfId="0" applyBorder="1"/>
    <xf numFmtId="1" fontId="31" fillId="40" borderId="1" xfId="0" applyNumberFormat="1" applyFont="1" applyFill="1" applyBorder="1" applyAlignment="1">
      <alignment horizontal="center" vertical="center"/>
    </xf>
    <xf numFmtId="0" fontId="0" fillId="0" borderId="3" xfId="0" applyBorder="1"/>
    <xf numFmtId="49" fontId="5" fillId="0" borderId="0" xfId="0" applyNumberFormat="1" applyFont="1" applyAlignment="1">
      <alignment horizontal="left" vertical="center"/>
    </xf>
    <xf numFmtId="49" fontId="5" fillId="0" borderId="111" xfId="0" applyNumberFormat="1" applyFont="1" applyBorder="1" applyAlignment="1">
      <alignment horizontal="left" vertical="center"/>
    </xf>
    <xf numFmtId="49" fontId="5" fillId="0" borderId="112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31" fillId="40" borderId="0" xfId="0" applyFont="1" applyFill="1" applyAlignment="1">
      <alignment horizontal="center" vertical="center"/>
    </xf>
    <xf numFmtId="0" fontId="0" fillId="0" borderId="64" xfId="0" applyBorder="1"/>
    <xf numFmtId="0" fontId="0" fillId="0" borderId="2" xfId="0" applyBorder="1"/>
    <xf numFmtId="0" fontId="28" fillId="4" borderId="65" xfId="0" applyFont="1" applyFill="1" applyBorder="1"/>
    <xf numFmtId="0" fontId="28" fillId="4" borderId="66" xfId="0" applyFont="1" applyFill="1" applyBorder="1"/>
    <xf numFmtId="0" fontId="0" fillId="0" borderId="67" xfId="0" applyBorder="1"/>
    <xf numFmtId="0" fontId="0" fillId="0" borderId="68" xfId="0" applyBorder="1"/>
    <xf numFmtId="20" fontId="0" fillId="0" borderId="1" xfId="0" applyNumberFormat="1" applyBorder="1"/>
    <xf numFmtId="0" fontId="28" fillId="4" borderId="1" xfId="0" applyFont="1" applyFill="1" applyBorder="1"/>
    <xf numFmtId="0" fontId="0" fillId="0" borderId="58" xfId="0" applyBorder="1" applyAlignment="1">
      <alignment horizontal="center"/>
    </xf>
    <xf numFmtId="0" fontId="0" fillId="0" borderId="69" xfId="0" applyBorder="1" applyAlignment="1">
      <alignment horizontal="center"/>
    </xf>
    <xf numFmtId="185" fontId="0" fillId="0" borderId="1" xfId="0" applyNumberFormat="1" applyBorder="1" applyAlignment="1">
      <alignment horizontal="right"/>
    </xf>
    <xf numFmtId="171" fontId="0" fillId="0" borderId="1" xfId="0" applyNumberFormat="1" applyBorder="1" applyAlignment="1">
      <alignment horizontal="right"/>
    </xf>
    <xf numFmtId="172" fontId="0" fillId="0" borderId="1" xfId="0" applyNumberFormat="1" applyBorder="1" applyAlignment="1">
      <alignment horizontal="right"/>
    </xf>
    <xf numFmtId="173" fontId="0" fillId="0" borderId="1" xfId="0" applyNumberFormat="1" applyBorder="1" applyAlignment="1">
      <alignment horizontal="right"/>
    </xf>
    <xf numFmtId="186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87" fontId="0" fillId="0" borderId="1" xfId="0" applyNumberFormat="1" applyBorder="1" applyAlignment="1">
      <alignment horizontal="right"/>
    </xf>
    <xf numFmtId="185" fontId="0" fillId="0" borderId="17" xfId="0" applyNumberFormat="1" applyBorder="1" applyAlignment="1">
      <alignment horizontal="right"/>
    </xf>
    <xf numFmtId="171" fontId="0" fillId="0" borderId="17" xfId="0" applyNumberFormat="1" applyBorder="1" applyAlignment="1">
      <alignment horizontal="right"/>
    </xf>
    <xf numFmtId="172" fontId="0" fillId="0" borderId="17" xfId="0" applyNumberFormat="1" applyBorder="1" applyAlignment="1">
      <alignment horizontal="right"/>
    </xf>
    <xf numFmtId="173" fontId="0" fillId="0" borderId="17" xfId="0" applyNumberFormat="1" applyBorder="1" applyAlignment="1">
      <alignment horizontal="right"/>
    </xf>
    <xf numFmtId="186" fontId="0" fillId="0" borderId="17" xfId="0" applyNumberFormat="1" applyBorder="1" applyAlignment="1">
      <alignment horizontal="right"/>
    </xf>
    <xf numFmtId="14" fontId="0" fillId="0" borderId="17" xfId="0" applyNumberFormat="1" applyBorder="1" applyAlignment="1">
      <alignment horizontal="right"/>
    </xf>
    <xf numFmtId="187" fontId="0" fillId="0" borderId="17" xfId="0" applyNumberFormat="1" applyBorder="1" applyAlignment="1">
      <alignment horizontal="right"/>
    </xf>
    <xf numFmtId="185" fontId="0" fillId="0" borderId="3" xfId="0" applyNumberFormat="1" applyBorder="1" applyAlignment="1">
      <alignment horizontal="right"/>
    </xf>
    <xf numFmtId="169" fontId="0" fillId="0" borderId="3" xfId="0" applyNumberFormat="1" applyBorder="1" applyAlignment="1">
      <alignment horizontal="right"/>
    </xf>
    <xf numFmtId="170" fontId="0" fillId="0" borderId="3" xfId="0" applyNumberFormat="1" applyBorder="1" applyAlignment="1">
      <alignment horizontal="right"/>
    </xf>
    <xf numFmtId="171" fontId="0" fillId="0" borderId="3" xfId="0" applyNumberFormat="1" applyBorder="1" applyAlignment="1">
      <alignment horizontal="right"/>
    </xf>
    <xf numFmtId="172" fontId="0" fillId="0" borderId="3" xfId="0" applyNumberFormat="1" applyBorder="1" applyAlignment="1">
      <alignment horizontal="right"/>
    </xf>
    <xf numFmtId="173" fontId="0" fillId="0" borderId="3" xfId="0" applyNumberFormat="1" applyBorder="1" applyAlignment="1">
      <alignment horizontal="right"/>
    </xf>
    <xf numFmtId="186" fontId="0" fillId="0" borderId="3" xfId="0" applyNumberForma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187" fontId="0" fillId="0" borderId="3" xfId="0" applyNumberFormat="1" applyBorder="1" applyAlignment="1">
      <alignment horizontal="right"/>
    </xf>
    <xf numFmtId="0" fontId="0" fillId="0" borderId="70" xfId="0" applyBorder="1"/>
    <xf numFmtId="0" fontId="28" fillId="4" borderId="49" xfId="0" applyFont="1" applyFill="1" applyBorder="1" applyAlignment="1">
      <alignment horizontal="right"/>
    </xf>
    <xf numFmtId="182" fontId="0" fillId="0" borderId="71" xfId="0" applyNumberFormat="1" applyBorder="1"/>
    <xf numFmtId="182" fontId="0" fillId="0" borderId="2" xfId="0" applyNumberFormat="1" applyBorder="1"/>
    <xf numFmtId="182" fontId="0" fillId="0" borderId="64" xfId="0" applyNumberFormat="1" applyBorder="1"/>
    <xf numFmtId="0" fontId="31" fillId="0" borderId="1" xfId="0" applyFont="1" applyBorder="1"/>
    <xf numFmtId="0" fontId="0" fillId="0" borderId="75" xfId="0" applyBorder="1"/>
    <xf numFmtId="0" fontId="12" fillId="0" borderId="75" xfId="0" applyFont="1" applyBorder="1"/>
    <xf numFmtId="0" fontId="0" fillId="0" borderId="74" xfId="0" applyBorder="1"/>
    <xf numFmtId="0" fontId="12" fillId="0" borderId="0" xfId="0" applyFont="1"/>
    <xf numFmtId="0" fontId="37" fillId="40" borderId="1" xfId="0" applyFont="1" applyFill="1" applyBorder="1" applyAlignment="1">
      <alignment horizontal="center" vertical="center"/>
    </xf>
    <xf numFmtId="0" fontId="13" fillId="0" borderId="75" xfId="36" applyBorder="1"/>
    <xf numFmtId="0" fontId="13" fillId="0" borderId="0" xfId="36"/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12" fillId="0" borderId="74" xfId="0" applyFont="1" applyBorder="1"/>
    <xf numFmtId="0" fontId="54" fillId="0" borderId="75" xfId="54" applyBorder="1"/>
    <xf numFmtId="0" fontId="54" fillId="0" borderId="0" xfId="54"/>
    <xf numFmtId="0" fontId="54" fillId="0" borderId="74" xfId="54" applyBorder="1"/>
    <xf numFmtId="0" fontId="55" fillId="0" borderId="0" xfId="55"/>
    <xf numFmtId="0" fontId="55" fillId="0" borderId="75" xfId="55" applyBorder="1"/>
    <xf numFmtId="0" fontId="55" fillId="0" borderId="74" xfId="55" applyBorder="1"/>
    <xf numFmtId="0" fontId="56" fillId="0" borderId="0" xfId="56" applyAlignment="1">
      <alignment vertical="top"/>
    </xf>
    <xf numFmtId="0" fontId="56" fillId="0" borderId="0" xfId="56"/>
    <xf numFmtId="0" fontId="56" fillId="0" borderId="75" xfId="56" applyBorder="1"/>
    <xf numFmtId="0" fontId="56" fillId="0" borderId="74" xfId="56" applyBorder="1"/>
    <xf numFmtId="0" fontId="57" fillId="0" borderId="0" xfId="0" applyFont="1" applyAlignment="1">
      <alignment vertical="top"/>
    </xf>
    <xf numFmtId="0" fontId="57" fillId="0" borderId="75" xfId="0" applyFont="1" applyBorder="1"/>
    <xf numFmtId="0" fontId="57" fillId="0" borderId="0" xfId="0" applyFont="1"/>
    <xf numFmtId="0" fontId="57" fillId="0" borderId="74" xfId="0" applyFont="1" applyBorder="1"/>
    <xf numFmtId="0" fontId="0" fillId="0" borderId="0" xfId="0" applyAlignment="1">
      <alignment horizontal="left"/>
    </xf>
    <xf numFmtId="0" fontId="58" fillId="0" borderId="0" xfId="57" applyAlignment="1">
      <alignment vertical="top"/>
    </xf>
    <xf numFmtId="0" fontId="58" fillId="0" borderId="0" xfId="57"/>
    <xf numFmtId="0" fontId="58" fillId="0" borderId="75" xfId="57" applyBorder="1"/>
    <xf numFmtId="0" fontId="58" fillId="0" borderId="74" xfId="57" applyBorder="1"/>
    <xf numFmtId="0" fontId="7" fillId="0" borderId="0" xfId="58" applyAlignment="1">
      <alignment vertical="top"/>
    </xf>
    <xf numFmtId="0" fontId="7" fillId="0" borderId="0" xfId="58"/>
    <xf numFmtId="0" fontId="12" fillId="0" borderId="0" xfId="58" applyFont="1" applyAlignment="1">
      <alignment vertical="top"/>
    </xf>
    <xf numFmtId="0" fontId="7" fillId="0" borderId="75" xfId="58" applyBorder="1"/>
    <xf numFmtId="0" fontId="12" fillId="0" borderId="75" xfId="58" applyFont="1" applyBorder="1"/>
    <xf numFmtId="0" fontId="7" fillId="0" borderId="74" xfId="58" applyBorder="1"/>
    <xf numFmtId="0" fontId="12" fillId="0" borderId="0" xfId="58" applyFont="1"/>
    <xf numFmtId="0" fontId="12" fillId="0" borderId="74" xfId="58" applyFont="1" applyBorder="1"/>
    <xf numFmtId="0" fontId="32" fillId="40" borderId="72" xfId="0" applyFont="1" applyFill="1" applyBorder="1" applyAlignment="1">
      <alignment horizontal="center" vertical="center" wrapText="1"/>
    </xf>
    <xf numFmtId="0" fontId="12" fillId="0" borderId="75" xfId="36" applyFont="1" applyBorder="1"/>
    <xf numFmtId="0" fontId="12" fillId="0" borderId="0" xfId="36" applyFont="1"/>
    <xf numFmtId="0" fontId="12" fillId="0" borderId="75" xfId="54" applyFont="1" applyBorder="1"/>
    <xf numFmtId="0" fontId="12" fillId="0" borderId="0" xfId="54" applyFont="1"/>
    <xf numFmtId="0" fontId="12" fillId="0" borderId="74" xfId="54" applyFont="1" applyBorder="1"/>
    <xf numFmtId="0" fontId="12" fillId="0" borderId="75" xfId="55" applyFont="1" applyBorder="1"/>
    <xf numFmtId="0" fontId="12" fillId="0" borderId="0" xfId="55" applyFont="1"/>
    <xf numFmtId="0" fontId="12" fillId="0" borderId="74" xfId="55" applyFont="1" applyBorder="1"/>
    <xf numFmtId="0" fontId="12" fillId="0" borderId="0" xfId="56" applyFont="1" applyAlignment="1">
      <alignment vertical="top"/>
    </xf>
    <xf numFmtId="0" fontId="12" fillId="0" borderId="75" xfId="56" applyFont="1" applyBorder="1"/>
    <xf numFmtId="0" fontId="12" fillId="0" borderId="0" xfId="56" applyFont="1"/>
    <xf numFmtId="0" fontId="12" fillId="0" borderId="74" xfId="56" applyFont="1" applyBorder="1"/>
    <xf numFmtId="0" fontId="57" fillId="0" borderId="0" xfId="57" applyFont="1" applyAlignment="1">
      <alignment vertical="top"/>
    </xf>
    <xf numFmtId="0" fontId="57" fillId="0" borderId="75" xfId="57" applyFont="1" applyBorder="1"/>
    <xf numFmtId="0" fontId="57" fillId="0" borderId="0" xfId="57" applyFont="1"/>
    <xf numFmtId="0" fontId="57" fillId="0" borderId="74" xfId="57" applyFont="1" applyBorder="1"/>
    <xf numFmtId="0" fontId="61" fillId="0" borderId="0" xfId="60"/>
    <xf numFmtId="0" fontId="61" fillId="0" borderId="75" xfId="60" applyBorder="1"/>
    <xf numFmtId="0" fontId="61" fillId="0" borderId="74" xfId="60" applyBorder="1"/>
    <xf numFmtId="0" fontId="57" fillId="0" borderId="75" xfId="60" applyFont="1" applyBorder="1"/>
    <xf numFmtId="0" fontId="57" fillId="0" borderId="0" xfId="60" applyFont="1"/>
    <xf numFmtId="0" fontId="57" fillId="0" borderId="74" xfId="60" applyFont="1" applyBorder="1"/>
    <xf numFmtId="0" fontId="31" fillId="40" borderId="1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1" fontId="22" fillId="0" borderId="0" xfId="0" applyNumberFormat="1" applyFont="1"/>
    <xf numFmtId="0" fontId="32" fillId="0" borderId="50" xfId="0" applyFont="1" applyBorder="1" applyAlignment="1">
      <alignment horizontal="center" vertical="center"/>
    </xf>
    <xf numFmtId="2" fontId="32" fillId="0" borderId="50" xfId="0" applyNumberFormat="1" applyFont="1" applyBorder="1" applyAlignment="1">
      <alignment horizontal="center" vertical="center"/>
    </xf>
    <xf numFmtId="2" fontId="0" fillId="0" borderId="0" xfId="0" applyNumberFormat="1"/>
    <xf numFmtId="2" fontId="31" fillId="0" borderId="113" xfId="0" applyNumberFormat="1" applyFont="1" applyBorder="1" applyAlignment="1">
      <alignment horizontal="center" vertical="center"/>
    </xf>
    <xf numFmtId="2" fontId="31" fillId="0" borderId="99" xfId="0" applyNumberFormat="1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1" fillId="0" borderId="113" xfId="0" applyFont="1" applyBorder="1" applyAlignment="1">
      <alignment horizontal="center" vertical="center"/>
    </xf>
    <xf numFmtId="0" fontId="31" fillId="40" borderId="75" xfId="0" applyFont="1" applyFill="1" applyBorder="1" applyAlignment="1">
      <alignment horizontal="center" vertical="center" wrapText="1"/>
    </xf>
    <xf numFmtId="2" fontId="32" fillId="0" borderId="72" xfId="0" applyNumberFormat="1" applyFont="1" applyBorder="1" applyAlignment="1">
      <alignment horizontal="center" vertical="center" wrapText="1"/>
    </xf>
    <xf numFmtId="0" fontId="32" fillId="0" borderId="73" xfId="0" applyFont="1" applyBorder="1" applyAlignment="1">
      <alignment horizontal="center" vertical="center" wrapText="1"/>
    </xf>
    <xf numFmtId="0" fontId="31" fillId="0" borderId="75" xfId="0" applyFont="1" applyBorder="1" applyAlignment="1">
      <alignment horizontal="center" vertical="center"/>
    </xf>
    <xf numFmtId="14" fontId="0" fillId="0" borderId="0" xfId="0" applyNumberFormat="1"/>
    <xf numFmtId="2" fontId="31" fillId="0" borderId="1" xfId="0" applyNumberFormat="1" applyFont="1" applyBorder="1" applyAlignment="1">
      <alignment vertical="center"/>
    </xf>
    <xf numFmtId="2" fontId="31" fillId="0" borderId="1" xfId="0" applyNumberFormat="1" applyFont="1" applyBorder="1" applyAlignment="1">
      <alignment horizontal="center" vertical="center"/>
    </xf>
    <xf numFmtId="2" fontId="69" fillId="0" borderId="1" xfId="0" applyNumberFormat="1" applyFont="1" applyBorder="1" applyAlignment="1">
      <alignment horizontal="center" vertical="center"/>
    </xf>
    <xf numFmtId="14" fontId="69" fillId="0" borderId="1" xfId="0" applyNumberFormat="1" applyFont="1" applyBorder="1" applyAlignment="1">
      <alignment horizontal="center" vertical="center" wrapText="1"/>
    </xf>
    <xf numFmtId="2" fontId="71" fillId="0" borderId="1" xfId="0" applyNumberFormat="1" applyFont="1" applyBorder="1" applyAlignment="1">
      <alignment horizontal="center"/>
    </xf>
    <xf numFmtId="2" fontId="71" fillId="0" borderId="1" xfId="0" applyNumberFormat="1" applyFont="1" applyBorder="1" applyAlignment="1">
      <alignment horizontal="center" vertical="center"/>
    </xf>
    <xf numFmtId="14" fontId="68" fillId="40" borderId="1" xfId="0" applyNumberFormat="1" applyFont="1" applyFill="1" applyBorder="1" applyAlignment="1">
      <alignment horizontal="center" vertical="center"/>
    </xf>
    <xf numFmtId="0" fontId="68" fillId="40" borderId="1" xfId="0" applyFont="1" applyFill="1" applyBorder="1" applyAlignment="1">
      <alignment horizontal="center" vertical="center"/>
    </xf>
    <xf numFmtId="14" fontId="72" fillId="40" borderId="1" xfId="0" applyNumberFormat="1" applyFont="1" applyFill="1" applyBorder="1" applyAlignment="1">
      <alignment horizontal="center" wrapText="1"/>
    </xf>
    <xf numFmtId="2" fontId="72" fillId="40" borderId="1" xfId="0" applyNumberFormat="1" applyFont="1" applyFill="1" applyBorder="1" applyAlignment="1">
      <alignment horizontal="center"/>
    </xf>
    <xf numFmtId="0" fontId="69" fillId="40" borderId="1" xfId="0" applyFont="1" applyFill="1" applyBorder="1" applyAlignment="1">
      <alignment horizontal="center" vertical="center" wrapText="1"/>
    </xf>
    <xf numFmtId="14" fontId="72" fillId="40" borderId="1" xfId="0" applyNumberFormat="1" applyFont="1" applyFill="1" applyBorder="1" applyAlignment="1">
      <alignment horizontal="center" vertical="center" wrapText="1"/>
    </xf>
    <xf numFmtId="2" fontId="72" fillId="40" borderId="1" xfId="0" applyNumberFormat="1" applyFont="1" applyFill="1" applyBorder="1" applyAlignment="1">
      <alignment horizontal="center" vertical="center"/>
    </xf>
    <xf numFmtId="14" fontId="72" fillId="0" borderId="1" xfId="0" applyNumberFormat="1" applyFont="1" applyBorder="1" applyAlignment="1">
      <alignment horizontal="center" vertical="center" wrapText="1"/>
    </xf>
    <xf numFmtId="167" fontId="69" fillId="0" borderId="1" xfId="0" applyNumberFormat="1" applyFont="1" applyBorder="1" applyAlignment="1">
      <alignment horizontal="center" vertical="center"/>
    </xf>
    <xf numFmtId="16" fontId="31" fillId="40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1" fillId="53" borderId="1" xfId="0" applyFont="1" applyFill="1" applyBorder="1" applyAlignment="1">
      <alignment horizontal="center" vertical="center"/>
    </xf>
    <xf numFmtId="2" fontId="31" fillId="53" borderId="1" xfId="0" applyNumberFormat="1" applyFont="1" applyFill="1" applyBorder="1" applyAlignment="1">
      <alignment horizontal="center" vertical="center"/>
    </xf>
    <xf numFmtId="2" fontId="31" fillId="53" borderId="1" xfId="0" applyNumberFormat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" fontId="31" fillId="53" borderId="1" xfId="0" applyNumberFormat="1" applyFont="1" applyFill="1" applyBorder="1" applyAlignment="1">
      <alignment horizontal="center" vertical="center"/>
    </xf>
    <xf numFmtId="16" fontId="31" fillId="0" borderId="1" xfId="0" applyNumberFormat="1" applyFont="1" applyBorder="1" applyAlignment="1">
      <alignment horizontal="center" vertical="center"/>
    </xf>
    <xf numFmtId="0" fontId="58" fillId="0" borderId="0" xfId="57" applyAlignment="1">
      <alignment wrapText="1"/>
    </xf>
    <xf numFmtId="0" fontId="31" fillId="0" borderId="20" xfId="38" applyNumberFormat="1" applyFont="1" applyFill="1" applyBorder="1" applyAlignment="1">
      <alignment horizontal="center" vertical="center"/>
    </xf>
    <xf numFmtId="2" fontId="72" fillId="0" borderId="1" xfId="0" applyNumberFormat="1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2" fontId="70" fillId="0" borderId="1" xfId="0" applyNumberFormat="1" applyFont="1" applyBorder="1" applyAlignment="1">
      <alignment horizontal="center" vertical="center"/>
    </xf>
    <xf numFmtId="14" fontId="70" fillId="0" borderId="1" xfId="0" applyNumberFormat="1" applyFont="1" applyBorder="1" applyAlignment="1">
      <alignment horizontal="center" vertical="center"/>
    </xf>
    <xf numFmtId="167" fontId="70" fillId="0" borderId="1" xfId="0" applyNumberFormat="1" applyFont="1" applyBorder="1" applyAlignment="1">
      <alignment horizontal="center" vertical="center"/>
    </xf>
    <xf numFmtId="0" fontId="48" fillId="0" borderId="0" xfId="0" applyFont="1"/>
    <xf numFmtId="49" fontId="31" fillId="0" borderId="99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167" fontId="31" fillId="40" borderId="99" xfId="0" applyNumberFormat="1" applyFont="1" applyFill="1" applyBorder="1" applyAlignment="1">
      <alignment horizontal="center" vertical="center"/>
    </xf>
    <xf numFmtId="167" fontId="31" fillId="40" borderId="114" xfId="0" applyNumberFormat="1" applyFont="1" applyFill="1" applyBorder="1" applyAlignment="1">
      <alignment horizontal="center" vertical="center"/>
    </xf>
    <xf numFmtId="0" fontId="31" fillId="53" borderId="3" xfId="0" applyFont="1" applyFill="1" applyBorder="1" applyAlignment="1">
      <alignment horizontal="center" vertical="center"/>
    </xf>
    <xf numFmtId="0" fontId="31" fillId="53" borderId="3" xfId="0" applyFont="1" applyFill="1" applyBorder="1" applyAlignment="1">
      <alignment vertical="center"/>
    </xf>
    <xf numFmtId="2" fontId="31" fillId="53" borderId="3" xfId="0" applyNumberFormat="1" applyFont="1" applyFill="1" applyBorder="1" applyAlignment="1">
      <alignment vertical="center"/>
    </xf>
    <xf numFmtId="2" fontId="31" fillId="53" borderId="3" xfId="0" applyNumberFormat="1" applyFont="1" applyFill="1" applyBorder="1" applyAlignment="1">
      <alignment horizontal="center" vertical="center"/>
    </xf>
    <xf numFmtId="167" fontId="31" fillId="53" borderId="75" xfId="0" applyNumberFormat="1" applyFont="1" applyFill="1" applyBorder="1" applyAlignment="1">
      <alignment horizontal="center" vertical="center"/>
    </xf>
    <xf numFmtId="0" fontId="31" fillId="53" borderId="47" xfId="0" applyFont="1" applyFill="1" applyBorder="1" applyAlignment="1">
      <alignment horizontal="center" vertical="center"/>
    </xf>
    <xf numFmtId="0" fontId="0" fillId="40" borderId="1" xfId="0" applyFill="1" applyBorder="1"/>
    <xf numFmtId="168" fontId="0" fillId="40" borderId="0" xfId="0" applyNumberFormat="1" applyFill="1" applyAlignment="1">
      <alignment horizontal="center"/>
    </xf>
    <xf numFmtId="168" fontId="22" fillId="40" borderId="0" xfId="0" applyNumberFormat="1" applyFont="1" applyFill="1" applyAlignment="1">
      <alignment horizontal="center"/>
    </xf>
    <xf numFmtId="0" fontId="0" fillId="40" borderId="0" xfId="0" applyFill="1" applyAlignment="1">
      <alignment horizontal="center"/>
    </xf>
    <xf numFmtId="0" fontId="0" fillId="40" borderId="0" xfId="0" applyFill="1"/>
    <xf numFmtId="0" fontId="0" fillId="40" borderId="74" xfId="0" applyFill="1" applyBorder="1"/>
    <xf numFmtId="0" fontId="31" fillId="0" borderId="20" xfId="0" applyFont="1" applyBorder="1" applyAlignment="1">
      <alignment horizontal="center" vertical="center"/>
    </xf>
    <xf numFmtId="0" fontId="31" fillId="54" borderId="1" xfId="0" applyFont="1" applyFill="1" applyBorder="1" applyAlignment="1">
      <alignment horizontal="center" vertical="center"/>
    </xf>
    <xf numFmtId="2" fontId="0" fillId="53" borderId="1" xfId="0" applyNumberFormat="1" applyFill="1" applyBorder="1" applyAlignment="1">
      <alignment horizontal="center" vertical="center"/>
    </xf>
    <xf numFmtId="2" fontId="0" fillId="53" borderId="1" xfId="0" applyNumberFormat="1" applyFill="1" applyBorder="1" applyAlignment="1">
      <alignment vertical="center"/>
    </xf>
    <xf numFmtId="0" fontId="0" fillId="53" borderId="1" xfId="0" applyFill="1" applyBorder="1" applyAlignment="1">
      <alignment horizontal="center" vertical="center"/>
    </xf>
    <xf numFmtId="167" fontId="32" fillId="40" borderId="50" xfId="0" applyNumberFormat="1" applyFont="1" applyFill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2" fontId="32" fillId="46" borderId="72" xfId="0" applyNumberFormat="1" applyFont="1" applyFill="1" applyBorder="1" applyAlignment="1">
      <alignment horizontal="center" vertical="center" wrapText="1"/>
    </xf>
    <xf numFmtId="167" fontId="31" fillId="0" borderId="114" xfId="0" applyNumberFormat="1" applyFont="1" applyBorder="1" applyAlignment="1">
      <alignment horizontal="center" vertical="center"/>
    </xf>
    <xf numFmtId="0" fontId="31" fillId="0" borderId="115" xfId="0" applyFont="1" applyBorder="1" applyAlignment="1">
      <alignment horizontal="center" vertical="center"/>
    </xf>
    <xf numFmtId="0" fontId="0" fillId="0" borderId="115" xfId="0" applyBorder="1"/>
    <xf numFmtId="0" fontId="31" fillId="0" borderId="115" xfId="0" applyFont="1" applyBorder="1" applyAlignment="1">
      <alignment vertical="center"/>
    </xf>
    <xf numFmtId="0" fontId="31" fillId="53" borderId="51" xfId="0" applyFont="1" applyFill="1" applyBorder="1" applyAlignment="1">
      <alignment vertical="center"/>
    </xf>
    <xf numFmtId="0" fontId="41" fillId="53" borderId="0" xfId="0" applyFont="1" applyFill="1"/>
    <xf numFmtId="167" fontId="31" fillId="53" borderId="114" xfId="0" applyNumberFormat="1" applyFont="1" applyFill="1" applyBorder="1" applyAlignment="1">
      <alignment horizontal="center" vertical="center"/>
    </xf>
    <xf numFmtId="0" fontId="75" fillId="53" borderId="0" xfId="0" applyFont="1" applyFill="1"/>
    <xf numFmtId="0" fontId="0" fillId="0" borderId="50" xfId="0" applyBorder="1"/>
    <xf numFmtId="0" fontId="41" fillId="53" borderId="1" xfId="0" applyFont="1" applyFill="1" applyBorder="1"/>
    <xf numFmtId="167" fontId="31" fillId="0" borderId="99" xfId="0" applyNumberFormat="1" applyFont="1" applyBorder="1" applyAlignment="1">
      <alignment horizontal="center" vertical="center"/>
    </xf>
    <xf numFmtId="0" fontId="31" fillId="55" borderId="1" xfId="0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0" fillId="0" borderId="116" xfId="0" applyBorder="1"/>
    <xf numFmtId="2" fontId="31" fillId="0" borderId="116" xfId="0" applyNumberFormat="1" applyFont="1" applyBorder="1" applyAlignment="1">
      <alignment horizontal="center" vertical="center"/>
    </xf>
    <xf numFmtId="2" fontId="31" fillId="0" borderId="116" xfId="0" applyNumberFormat="1" applyFont="1" applyBorder="1" applyAlignment="1">
      <alignment vertical="center"/>
    </xf>
    <xf numFmtId="0" fontId="31" fillId="0" borderId="116" xfId="0" applyFont="1" applyBorder="1" applyAlignment="1">
      <alignment horizontal="center" vertical="center"/>
    </xf>
    <xf numFmtId="0" fontId="31" fillId="34" borderId="1" xfId="0" applyFont="1" applyFill="1" applyBorder="1" applyAlignment="1">
      <alignment horizontal="left" vertical="center"/>
    </xf>
    <xf numFmtId="0" fontId="31" fillId="34" borderId="3" xfId="0" applyFont="1" applyFill="1" applyBorder="1" applyAlignment="1">
      <alignment horizontal="left" vertical="center"/>
    </xf>
    <xf numFmtId="0" fontId="41" fillId="34" borderId="0" xfId="0" applyFont="1" applyFill="1"/>
    <xf numFmtId="0" fontId="60" fillId="56" borderId="0" xfId="0" applyFont="1" applyFill="1" applyAlignment="1">
      <alignment horizontal="center" vertical="center" wrapText="1"/>
    </xf>
    <xf numFmtId="0" fontId="77" fillId="56" borderId="0" xfId="0" applyFont="1" applyFill="1" applyAlignment="1">
      <alignment vertical="center" wrapText="1"/>
    </xf>
    <xf numFmtId="16" fontId="77" fillId="56" borderId="0" xfId="0" applyNumberFormat="1" applyFont="1" applyFill="1" applyAlignment="1">
      <alignment vertical="center" wrapText="1"/>
    </xf>
    <xf numFmtId="0" fontId="60" fillId="56" borderId="0" xfId="0" applyFont="1" applyFill="1" applyAlignment="1">
      <alignment horizontal="center" vertical="center"/>
    </xf>
    <xf numFmtId="0" fontId="77" fillId="56" borderId="0" xfId="0" applyFont="1" applyFill="1" applyAlignment="1">
      <alignment vertical="center"/>
    </xf>
    <xf numFmtId="0" fontId="77" fillId="52" borderId="0" xfId="0" applyFont="1" applyFill="1" applyAlignment="1">
      <alignment vertical="center" wrapText="1"/>
    </xf>
    <xf numFmtId="0" fontId="77" fillId="52" borderId="0" xfId="0" applyFont="1" applyFill="1" applyAlignment="1">
      <alignment vertical="center"/>
    </xf>
    <xf numFmtId="16" fontId="77" fillId="52" borderId="0" xfId="0" applyNumberFormat="1" applyFont="1" applyFill="1" applyAlignment="1">
      <alignment vertical="center" wrapText="1"/>
    </xf>
    <xf numFmtId="0" fontId="0" fillId="52" borderId="0" xfId="0" applyFill="1"/>
    <xf numFmtId="0" fontId="22" fillId="54" borderId="1" xfId="0" applyFont="1" applyFill="1" applyBorder="1" applyAlignment="1">
      <alignment horizontal="center" vertical="center"/>
    </xf>
    <xf numFmtId="0" fontId="31" fillId="57" borderId="1" xfId="0" applyFont="1" applyFill="1" applyBorder="1" applyAlignment="1">
      <alignment vertical="center"/>
    </xf>
    <xf numFmtId="2" fontId="31" fillId="57" borderId="1" xfId="0" applyNumberFormat="1" applyFont="1" applyFill="1" applyBorder="1" applyAlignment="1">
      <alignment horizontal="center" vertical="center"/>
    </xf>
    <xf numFmtId="2" fontId="31" fillId="57" borderId="0" xfId="0" applyNumberFormat="1" applyFont="1" applyFill="1" applyAlignment="1">
      <alignment vertical="center"/>
    </xf>
    <xf numFmtId="2" fontId="31" fillId="57" borderId="0" xfId="0" applyNumberFormat="1" applyFont="1" applyFill="1" applyAlignment="1">
      <alignment horizontal="center" vertical="center"/>
    </xf>
    <xf numFmtId="0" fontId="31" fillId="57" borderId="1" xfId="0" applyFont="1" applyFill="1" applyBorder="1" applyAlignment="1">
      <alignment horizontal="center" vertical="center"/>
    </xf>
    <xf numFmtId="16" fontId="31" fillId="57" borderId="1" xfId="0" applyNumberFormat="1" applyFont="1" applyFill="1" applyBorder="1" applyAlignment="1">
      <alignment horizontal="center" vertical="center"/>
    </xf>
    <xf numFmtId="0" fontId="31" fillId="57" borderId="20" xfId="0" applyFont="1" applyFill="1" applyBorder="1" applyAlignment="1">
      <alignment horizontal="center" vertical="center"/>
    </xf>
    <xf numFmtId="1" fontId="31" fillId="54" borderId="1" xfId="0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vertical="center"/>
    </xf>
    <xf numFmtId="2" fontId="22" fillId="0" borderId="1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vertical="center"/>
    </xf>
    <xf numFmtId="2" fontId="22" fillId="0" borderId="0" xfId="0" applyNumberFormat="1" applyFont="1" applyAlignment="1">
      <alignment horizontal="center" vertical="center"/>
    </xf>
    <xf numFmtId="0" fontId="22" fillId="4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" fontId="22" fillId="40" borderId="1" xfId="0" applyNumberFormat="1" applyFont="1" applyFill="1" applyBorder="1" applyAlignment="1">
      <alignment horizontal="center" vertical="center"/>
    </xf>
    <xf numFmtId="167" fontId="22" fillId="40" borderId="1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70" fillId="53" borderId="1" xfId="0" applyFont="1" applyFill="1" applyBorder="1" applyAlignment="1">
      <alignment horizontal="center" vertical="center"/>
    </xf>
    <xf numFmtId="2" fontId="70" fillId="53" borderId="1" xfId="0" applyNumberFormat="1" applyFont="1" applyFill="1" applyBorder="1" applyAlignment="1">
      <alignment horizontal="center" vertical="center"/>
    </xf>
    <xf numFmtId="14" fontId="70" fillId="53" borderId="1" xfId="0" applyNumberFormat="1" applyFont="1" applyFill="1" applyBorder="1" applyAlignment="1">
      <alignment horizontal="center" vertical="center"/>
    </xf>
    <xf numFmtId="167" fontId="70" fillId="53" borderId="1" xfId="0" applyNumberFormat="1" applyFont="1" applyFill="1" applyBorder="1" applyAlignment="1">
      <alignment horizontal="center" vertical="center"/>
    </xf>
    <xf numFmtId="0" fontId="31" fillId="0" borderId="11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54" borderId="1" xfId="0" applyFill="1" applyBorder="1" applyAlignment="1">
      <alignment horizontal="center" vertical="center"/>
    </xf>
    <xf numFmtId="1" fontId="0" fillId="40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54" borderId="1" xfId="0" applyNumberFormat="1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53" borderId="3" xfId="0" applyFill="1" applyBorder="1" applyAlignment="1">
      <alignment horizontal="center" vertical="center"/>
    </xf>
    <xf numFmtId="49" fontId="31" fillId="52" borderId="99" xfId="0" applyNumberFormat="1" applyFont="1" applyFill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/>
    </xf>
    <xf numFmtId="49" fontId="31" fillId="53" borderId="99" xfId="0" applyNumberFormat="1" applyFont="1" applyFill="1" applyBorder="1" applyAlignment="1">
      <alignment horizontal="center" vertical="center"/>
    </xf>
    <xf numFmtId="49" fontId="31" fillId="53" borderId="1" xfId="0" applyNumberFormat="1" applyFont="1" applyFill="1" applyBorder="1" applyAlignment="1">
      <alignment horizontal="center" vertical="center"/>
    </xf>
    <xf numFmtId="2" fontId="0" fillId="53" borderId="99" xfId="0" applyNumberFormat="1" applyFill="1" applyBorder="1" applyAlignment="1">
      <alignment horizontal="center" vertical="center"/>
    </xf>
    <xf numFmtId="2" fontId="31" fillId="0" borderId="117" xfId="0" applyNumberFormat="1" applyFont="1" applyBorder="1" applyAlignment="1">
      <alignment horizontal="center" vertical="center"/>
    </xf>
    <xf numFmtId="2" fontId="31" fillId="53" borderId="99" xfId="0" applyNumberFormat="1" applyFont="1" applyFill="1" applyBorder="1" applyAlignment="1">
      <alignment horizontal="center" vertical="center"/>
    </xf>
    <xf numFmtId="167" fontId="31" fillId="53" borderId="20" xfId="0" applyNumberFormat="1" applyFont="1" applyFill="1" applyBorder="1" applyAlignment="1">
      <alignment horizontal="center" vertical="center"/>
    </xf>
    <xf numFmtId="0" fontId="31" fillId="54" borderId="50" xfId="0" applyFont="1" applyFill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16" fontId="31" fillId="0" borderId="50" xfId="0" applyNumberFormat="1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 wrapText="1"/>
    </xf>
    <xf numFmtId="16" fontId="22" fillId="0" borderId="1" xfId="0" applyNumberFormat="1" applyFont="1" applyBorder="1" applyAlignment="1">
      <alignment horizontal="center" vertical="center"/>
    </xf>
    <xf numFmtId="2" fontId="31" fillId="0" borderId="3" xfId="0" applyNumberFormat="1" applyFont="1" applyBorder="1" applyAlignment="1">
      <alignment horizontal="center" vertical="center"/>
    </xf>
    <xf numFmtId="2" fontId="31" fillId="0" borderId="3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67" fontId="31" fillId="0" borderId="75" xfId="0" applyNumberFormat="1" applyFont="1" applyBorder="1" applyAlignment="1">
      <alignment horizontal="center" vertical="center"/>
    </xf>
    <xf numFmtId="0" fontId="31" fillId="0" borderId="51" xfId="0" applyFont="1" applyBorder="1" applyAlignment="1">
      <alignment vertical="center"/>
    </xf>
    <xf numFmtId="0" fontId="31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vertical="center"/>
    </xf>
    <xf numFmtId="2" fontId="31" fillId="39" borderId="0" xfId="0" applyNumberFormat="1" applyFont="1" applyFill="1" applyAlignment="1">
      <alignment horizontal="center" vertical="center"/>
    </xf>
    <xf numFmtId="2" fontId="31" fillId="39" borderId="0" xfId="0" applyNumberFormat="1" applyFont="1" applyFill="1" applyAlignment="1">
      <alignment vertical="center"/>
    </xf>
    <xf numFmtId="0" fontId="31" fillId="39" borderId="1" xfId="0" applyFont="1" applyFill="1" applyBorder="1" applyAlignment="1">
      <alignment horizontal="center" vertical="center"/>
    </xf>
    <xf numFmtId="0" fontId="31" fillId="39" borderId="1" xfId="0" applyFont="1" applyFill="1" applyBorder="1" applyAlignment="1">
      <alignment vertical="center"/>
    </xf>
    <xf numFmtId="2" fontId="31" fillId="39" borderId="1" xfId="0" applyNumberFormat="1" applyFont="1" applyFill="1" applyBorder="1" applyAlignment="1">
      <alignment horizontal="center" vertical="center"/>
    </xf>
    <xf numFmtId="2" fontId="31" fillId="39" borderId="1" xfId="0" applyNumberFormat="1" applyFont="1" applyFill="1" applyBorder="1" applyAlignment="1">
      <alignment vertical="center"/>
    </xf>
    <xf numFmtId="0" fontId="31" fillId="53" borderId="1" xfId="0" applyFont="1" applyFill="1" applyBorder="1" applyAlignment="1">
      <alignment vertical="center"/>
    </xf>
    <xf numFmtId="0" fontId="31" fillId="39" borderId="1" xfId="0" applyFont="1" applyFill="1" applyBorder="1" applyAlignment="1">
      <alignment horizontal="left" vertical="center"/>
    </xf>
    <xf numFmtId="0" fontId="0" fillId="39" borderId="1" xfId="0" applyFill="1" applyBorder="1" applyAlignment="1">
      <alignment horizontal="center" vertical="center"/>
    </xf>
    <xf numFmtId="16" fontId="31" fillId="39" borderId="1" xfId="0" applyNumberFormat="1" applyFont="1" applyFill="1" applyBorder="1" applyAlignment="1">
      <alignment horizontal="center" vertical="center"/>
    </xf>
    <xf numFmtId="167" fontId="31" fillId="39" borderId="114" xfId="0" applyNumberFormat="1" applyFont="1" applyFill="1" applyBorder="1" applyAlignment="1">
      <alignment horizontal="center" vertical="center"/>
    </xf>
    <xf numFmtId="167" fontId="31" fillId="0" borderId="1" xfId="0" applyNumberFormat="1" applyFont="1" applyBorder="1" applyAlignment="1">
      <alignment horizontal="center" vertical="center"/>
    </xf>
    <xf numFmtId="0" fontId="41" fillId="0" borderId="50" xfId="0" applyFont="1" applyBorder="1"/>
    <xf numFmtId="2" fontId="31" fillId="0" borderId="50" xfId="0" applyNumberFormat="1" applyFont="1" applyBorder="1" applyAlignment="1">
      <alignment horizontal="center" vertical="center"/>
    </xf>
    <xf numFmtId="2" fontId="31" fillId="0" borderId="50" xfId="0" applyNumberFormat="1" applyFont="1" applyBorder="1" applyAlignment="1">
      <alignment vertical="center"/>
    </xf>
    <xf numFmtId="2" fontId="31" fillId="0" borderId="72" xfId="0" applyNumberFormat="1" applyFont="1" applyBorder="1" applyAlignment="1">
      <alignment horizontal="center" vertical="center"/>
    </xf>
    <xf numFmtId="167" fontId="31" fillId="0" borderId="73" xfId="0" applyNumberFormat="1" applyFont="1" applyBorder="1" applyAlignment="1">
      <alignment horizontal="center" vertical="center"/>
    </xf>
    <xf numFmtId="49" fontId="31" fillId="0" borderId="50" xfId="0" applyNumberFormat="1" applyFont="1" applyBorder="1" applyAlignment="1">
      <alignment horizontal="center" vertical="center"/>
    </xf>
    <xf numFmtId="2" fontId="31" fillId="0" borderId="51" xfId="0" applyNumberFormat="1" applyFont="1" applyBorder="1" applyAlignment="1">
      <alignment horizontal="center" vertical="center"/>
    </xf>
    <xf numFmtId="0" fontId="31" fillId="40" borderId="3" xfId="0" applyFont="1" applyFill="1" applyBorder="1" applyAlignment="1">
      <alignment horizontal="center" vertical="center"/>
    </xf>
    <xf numFmtId="16" fontId="31" fillId="0" borderId="3" xfId="0" applyNumberFormat="1" applyFont="1" applyBorder="1" applyAlignment="1">
      <alignment horizontal="center" vertical="center"/>
    </xf>
    <xf numFmtId="16" fontId="31" fillId="40" borderId="3" xfId="0" applyNumberFormat="1" applyFont="1" applyFill="1" applyBorder="1" applyAlignment="1">
      <alignment horizontal="center" vertical="center"/>
    </xf>
    <xf numFmtId="167" fontId="31" fillId="40" borderId="75" xfId="0" applyNumberFormat="1" applyFont="1" applyFill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 vertical="center"/>
    </xf>
    <xf numFmtId="0" fontId="31" fillId="57" borderId="1" xfId="0" applyFont="1" applyFill="1" applyBorder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49" fontId="31" fillId="57" borderId="1" xfId="0" applyNumberFormat="1" applyFont="1" applyFill="1" applyBorder="1" applyAlignment="1">
      <alignment horizontal="center" vertical="center"/>
    </xf>
    <xf numFmtId="0" fontId="70" fillId="39" borderId="1" xfId="0" applyFont="1" applyFill="1" applyBorder="1" applyAlignment="1">
      <alignment horizontal="center" vertical="center"/>
    </xf>
    <xf numFmtId="2" fontId="70" fillId="39" borderId="1" xfId="0" applyNumberFormat="1" applyFont="1" applyFill="1" applyBorder="1" applyAlignment="1">
      <alignment horizontal="center" vertical="center"/>
    </xf>
    <xf numFmtId="14" fontId="70" fillId="39" borderId="1" xfId="0" applyNumberFormat="1" applyFont="1" applyFill="1" applyBorder="1" applyAlignment="1">
      <alignment horizontal="center" vertical="center"/>
    </xf>
    <xf numFmtId="167" fontId="70" fillId="39" borderId="1" xfId="0" applyNumberFormat="1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50" xfId="0" applyFont="1" applyBorder="1" applyAlignment="1">
      <alignment horizontal="center" vertical="center"/>
    </xf>
    <xf numFmtId="167" fontId="69" fillId="0" borderId="1" xfId="0" applyNumberFormat="1" applyFont="1" applyBorder="1" applyAlignment="1">
      <alignment horizontal="center" vertical="center" wrapText="1"/>
    </xf>
    <xf numFmtId="14" fontId="67" fillId="0" borderId="1" xfId="0" applyNumberFormat="1" applyFont="1" applyBorder="1" applyAlignment="1">
      <alignment horizontal="center" vertical="center"/>
    </xf>
    <xf numFmtId="14" fontId="68" fillId="40" borderId="1" xfId="0" applyNumberFormat="1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2" fontId="69" fillId="0" borderId="1" xfId="0" applyNumberFormat="1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22" fillId="0" borderId="112" xfId="0" applyFont="1" applyBorder="1" applyAlignment="1">
      <alignment horizontal="center"/>
    </xf>
    <xf numFmtId="0" fontId="50" fillId="45" borderId="99" xfId="0" applyFont="1" applyFill="1" applyBorder="1" applyAlignment="1">
      <alignment horizontal="center" vertical="center"/>
    </xf>
    <xf numFmtId="0" fontId="50" fillId="45" borderId="20" xfId="0" applyFont="1" applyFill="1" applyBorder="1" applyAlignment="1">
      <alignment horizontal="center" vertical="center"/>
    </xf>
    <xf numFmtId="0" fontId="18" fillId="45" borderId="50" xfId="0" applyFont="1" applyFill="1" applyBorder="1" applyAlignment="1">
      <alignment horizontal="center" vertical="center" wrapText="1"/>
    </xf>
    <xf numFmtId="0" fontId="18" fillId="45" borderId="58" xfId="0" applyFont="1" applyFill="1" applyBorder="1" applyAlignment="1">
      <alignment horizontal="center" vertical="center" wrapText="1"/>
    </xf>
    <xf numFmtId="0" fontId="18" fillId="45" borderId="3" xfId="0" applyFont="1" applyFill="1" applyBorder="1" applyAlignment="1">
      <alignment horizontal="center" vertical="center" wrapText="1"/>
    </xf>
    <xf numFmtId="0" fontId="18" fillId="45" borderId="1" xfId="0" applyFont="1" applyFill="1" applyBorder="1" applyAlignment="1">
      <alignment horizontal="center" vertical="center"/>
    </xf>
    <xf numFmtId="0" fontId="18" fillId="45" borderId="76" xfId="0" applyFont="1" applyFill="1" applyBorder="1" applyAlignment="1">
      <alignment horizontal="center" vertical="center"/>
    </xf>
    <xf numFmtId="0" fontId="18" fillId="45" borderId="48" xfId="0" applyFont="1" applyFill="1" applyBorder="1" applyAlignment="1">
      <alignment horizontal="center" vertical="center"/>
    </xf>
    <xf numFmtId="0" fontId="18" fillId="45" borderId="73" xfId="0" applyFont="1" applyFill="1" applyBorder="1" applyAlignment="1">
      <alignment horizontal="center" vertical="center"/>
    </xf>
    <xf numFmtId="0" fontId="18" fillId="45" borderId="47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8" fillId="46" borderId="1" xfId="0" applyFont="1" applyFill="1" applyBorder="1" applyAlignment="1">
      <alignment horizontal="center" vertical="center"/>
    </xf>
    <xf numFmtId="0" fontId="38" fillId="46" borderId="72" xfId="0" applyFont="1" applyFill="1" applyBorder="1" applyAlignment="1">
      <alignment horizontal="center" vertical="center" wrapText="1"/>
    </xf>
    <xf numFmtId="0" fontId="38" fillId="46" borderId="73" xfId="0" applyFont="1" applyFill="1" applyBorder="1" applyAlignment="1">
      <alignment horizontal="center" vertical="center" wrapText="1"/>
    </xf>
    <xf numFmtId="0" fontId="47" fillId="48" borderId="0" xfId="0" applyFont="1" applyFill="1" applyAlignment="1">
      <alignment horizontal="center" vertical="center"/>
    </xf>
    <xf numFmtId="2" fontId="28" fillId="0" borderId="77" xfId="0" applyNumberFormat="1" applyFont="1" applyBorder="1" applyAlignment="1">
      <alignment horizontal="center" vertical="center"/>
    </xf>
    <xf numFmtId="2" fontId="28" fillId="0" borderId="81" xfId="0" applyNumberFormat="1" applyFont="1" applyBorder="1" applyAlignment="1">
      <alignment horizontal="center" vertical="center"/>
    </xf>
    <xf numFmtId="2" fontId="28" fillId="0" borderId="78" xfId="0" applyNumberFormat="1" applyFont="1" applyBorder="1" applyAlignment="1">
      <alignment horizontal="center" vertical="center"/>
    </xf>
    <xf numFmtId="174" fontId="44" fillId="0" borderId="60" xfId="0" applyNumberFormat="1" applyFont="1" applyBorder="1" applyAlignment="1">
      <alignment horizontal="center" vertical="center"/>
    </xf>
    <xf numFmtId="174" fontId="44" fillId="0" borderId="58" xfId="0" applyNumberFormat="1" applyFont="1" applyBorder="1" applyAlignment="1">
      <alignment horizontal="center" vertical="center"/>
    </xf>
    <xf numFmtId="174" fontId="44" fillId="0" borderId="79" xfId="0" applyNumberFormat="1" applyFont="1" applyBorder="1" applyAlignment="1">
      <alignment horizontal="center" vertical="center"/>
    </xf>
    <xf numFmtId="174" fontId="44" fillId="0" borderId="60" xfId="0" applyNumberFormat="1" applyFont="1" applyBorder="1" applyAlignment="1">
      <alignment horizontal="center" vertical="center" wrapText="1"/>
    </xf>
    <xf numFmtId="174" fontId="44" fillId="0" borderId="79" xfId="0" applyNumberFormat="1" applyFont="1" applyBorder="1" applyAlignment="1">
      <alignment horizontal="center" vertical="center" wrapText="1"/>
    </xf>
    <xf numFmtId="2" fontId="28" fillId="0" borderId="82" xfId="0" applyNumberFormat="1" applyFont="1" applyBorder="1" applyAlignment="1">
      <alignment horizontal="center" vertical="center"/>
    </xf>
    <xf numFmtId="2" fontId="28" fillId="0" borderId="80" xfId="0" applyNumberFormat="1" applyFont="1" applyBorder="1" applyAlignment="1">
      <alignment horizontal="center" vertical="center"/>
    </xf>
    <xf numFmtId="174" fontId="44" fillId="0" borderId="58" xfId="0" applyNumberFormat="1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6" fontId="46" fillId="0" borderId="10" xfId="0" applyNumberFormat="1" applyFont="1" applyBorder="1" applyAlignment="1">
      <alignment horizontal="center" vertical="center" textRotation="90"/>
    </xf>
    <xf numFmtId="0" fontId="46" fillId="0" borderId="88" xfId="0" applyFont="1" applyBorder="1" applyAlignment="1">
      <alignment horizontal="center" vertical="center" textRotation="90"/>
    </xf>
    <xf numFmtId="0" fontId="46" fillId="0" borderId="12" xfId="0" applyFont="1" applyBorder="1" applyAlignment="1">
      <alignment horizontal="center" vertical="center" textRotation="90"/>
    </xf>
    <xf numFmtId="0" fontId="46" fillId="0" borderId="83" xfId="0" applyFont="1" applyBorder="1" applyAlignment="1">
      <alignment horizontal="center" vertical="center" textRotation="90"/>
    </xf>
    <xf numFmtId="0" fontId="46" fillId="0" borderId="84" xfId="0" applyFont="1" applyBorder="1" applyAlignment="1">
      <alignment horizontal="center" vertical="center" textRotation="90"/>
    </xf>
    <xf numFmtId="0" fontId="46" fillId="0" borderId="89" xfId="0" applyFont="1" applyBorder="1" applyAlignment="1">
      <alignment horizontal="center" vertical="center" textRotation="90"/>
    </xf>
    <xf numFmtId="174" fontId="49" fillId="0" borderId="9" xfId="0" applyNumberFormat="1" applyFont="1" applyBorder="1" applyAlignment="1">
      <alignment horizontal="center" vertical="center" wrapText="1"/>
    </xf>
    <xf numFmtId="174" fontId="49" fillId="0" borderId="11" xfId="0" applyNumberFormat="1" applyFont="1" applyBorder="1" applyAlignment="1">
      <alignment horizontal="center" vertical="center" wrapText="1"/>
    </xf>
    <xf numFmtId="174" fontId="49" fillId="0" borderId="9" xfId="0" applyNumberFormat="1" applyFont="1" applyBorder="1" applyAlignment="1">
      <alignment horizontal="center" vertical="center"/>
    </xf>
    <xf numFmtId="174" fontId="49" fillId="0" borderId="1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76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85" xfId="0" applyFont="1" applyBorder="1" applyAlignment="1">
      <alignment horizontal="center" vertical="center"/>
    </xf>
    <xf numFmtId="0" fontId="30" fillId="0" borderId="86" xfId="0" applyFont="1" applyBorder="1" applyAlignment="1">
      <alignment horizontal="center" vertical="center"/>
    </xf>
    <xf numFmtId="0" fontId="30" fillId="0" borderId="87" xfId="0" applyFont="1" applyBorder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166" fontId="34" fillId="0" borderId="0" xfId="30" applyNumberFormat="1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166" fontId="34" fillId="0" borderId="0" xfId="30" applyNumberFormat="1" applyFont="1" applyBorder="1" applyAlignment="1">
      <alignment horizontal="center" vertical="center"/>
    </xf>
    <xf numFmtId="14" fontId="33" fillId="40" borderId="90" xfId="0" applyNumberFormat="1" applyFont="1" applyFill="1" applyBorder="1" applyAlignment="1">
      <alignment horizontal="center" vertical="center"/>
    </xf>
    <xf numFmtId="14" fontId="33" fillId="40" borderId="91" xfId="0" applyNumberFormat="1" applyFont="1" applyFill="1" applyBorder="1" applyAlignment="1">
      <alignment horizontal="center" vertical="center"/>
    </xf>
    <xf numFmtId="0" fontId="35" fillId="39" borderId="0" xfId="0" applyFont="1" applyFill="1" applyAlignment="1">
      <alignment horizontal="center" vertical="center"/>
    </xf>
    <xf numFmtId="0" fontId="35" fillId="41" borderId="41" xfId="0" applyFont="1" applyFill="1" applyBorder="1" applyAlignment="1">
      <alignment horizontal="left" vertical="center" wrapText="1"/>
    </xf>
    <xf numFmtId="0" fontId="35" fillId="41" borderId="98" xfId="0" applyFont="1" applyFill="1" applyBorder="1" applyAlignment="1">
      <alignment horizontal="left" vertical="center" wrapText="1"/>
    </xf>
    <xf numFmtId="14" fontId="33" fillId="40" borderId="0" xfId="0" applyNumberFormat="1" applyFont="1" applyFill="1" applyAlignment="1">
      <alignment horizontal="center" vertical="center"/>
    </xf>
    <xf numFmtId="0" fontId="35" fillId="41" borderId="37" xfId="0" applyFont="1" applyFill="1" applyBorder="1" applyAlignment="1">
      <alignment horizontal="left" vertical="center" wrapText="1"/>
    </xf>
    <xf numFmtId="14" fontId="33" fillId="0" borderId="90" xfId="0" applyNumberFormat="1" applyFont="1" applyBorder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14" fontId="33" fillId="0" borderId="91" xfId="0" applyNumberFormat="1" applyFont="1" applyBorder="1" applyAlignment="1">
      <alignment horizontal="center" vertical="center"/>
    </xf>
    <xf numFmtId="2" fontId="35" fillId="41" borderId="92" xfId="0" applyNumberFormat="1" applyFont="1" applyFill="1" applyBorder="1" applyAlignment="1">
      <alignment horizontal="left" vertical="center" wrapText="1"/>
    </xf>
    <xf numFmtId="2" fontId="35" fillId="41" borderId="37" xfId="0" applyNumberFormat="1" applyFont="1" applyFill="1" applyBorder="1" applyAlignment="1">
      <alignment horizontal="left" vertical="center" wrapText="1"/>
    </xf>
    <xf numFmtId="0" fontId="35" fillId="41" borderId="93" xfId="0" applyFont="1" applyFill="1" applyBorder="1" applyAlignment="1">
      <alignment horizontal="left" vertical="center" wrapText="1"/>
    </xf>
    <xf numFmtId="0" fontId="35" fillId="41" borderId="94" xfId="0" applyFont="1" applyFill="1" applyBorder="1" applyAlignment="1">
      <alignment horizontal="left" vertical="center" wrapText="1"/>
    </xf>
    <xf numFmtId="0" fontId="35" fillId="41" borderId="95" xfId="0" applyFont="1" applyFill="1" applyBorder="1" applyAlignment="1">
      <alignment horizontal="left" vertical="center" wrapText="1"/>
    </xf>
    <xf numFmtId="0" fontId="35" fillId="41" borderId="96" xfId="0" applyFont="1" applyFill="1" applyBorder="1" applyAlignment="1">
      <alignment horizontal="left" vertical="center" wrapText="1"/>
    </xf>
    <xf numFmtId="0" fontId="35" fillId="41" borderId="97" xfId="0" applyFont="1" applyFill="1" applyBorder="1" applyAlignment="1">
      <alignment horizontal="left" vertical="center" wrapText="1"/>
    </xf>
    <xf numFmtId="0" fontId="35" fillId="41" borderId="0" xfId="0" applyFont="1" applyFill="1" applyAlignment="1">
      <alignment horizontal="center" vertical="center" wrapText="1"/>
    </xf>
    <xf numFmtId="179" fontId="35" fillId="41" borderId="0" xfId="0" applyNumberFormat="1" applyFont="1" applyFill="1" applyAlignment="1">
      <alignment horizontal="center" vertical="center"/>
    </xf>
    <xf numFmtId="0" fontId="35" fillId="41" borderId="0" xfId="0" applyFont="1" applyFill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5" fillId="49" borderId="0" xfId="0" applyFont="1" applyFill="1" applyAlignment="1">
      <alignment horizontal="center" vertical="center" wrapText="1"/>
    </xf>
    <xf numFmtId="0" fontId="31" fillId="40" borderId="0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2" fontId="31" fillId="0" borderId="0" xfId="0" applyNumberFormat="1" applyFont="1" applyBorder="1" applyAlignment="1">
      <alignment horizontal="center" vertical="center"/>
    </xf>
    <xf numFmtId="167" fontId="31" fillId="40" borderId="0" xfId="0" applyNumberFormat="1" applyFont="1" applyFill="1" applyBorder="1" applyAlignment="1">
      <alignment horizontal="center" vertical="center"/>
    </xf>
  </cellXfs>
  <cellStyles count="41144">
    <cellStyle name="20% - Ênfase1" xfId="1" builtinId="30" customBuiltin="1"/>
    <cellStyle name="20% - Ênfase1 10" xfId="220" xr:uid="{AD838705-4F74-4D57-908B-DFF36FFEF4C3}"/>
    <cellStyle name="20% - Ênfase1 10 2" xfId="819" xr:uid="{1AEE9DA6-772A-470B-9042-06B29CB49D93}"/>
    <cellStyle name="20% - Ênfase1 10 2 2" xfId="5966" xr:uid="{27F81B36-AA75-4637-979F-BBD5BA191399}"/>
    <cellStyle name="20% - Ênfase1 10 2 2 2" xfId="16221" xr:uid="{F302C2EF-1069-4E69-A69C-AD75B5BC4042}"/>
    <cellStyle name="20% - Ênfase1 10 2 2 2 2" xfId="36665" xr:uid="{31AEB1EB-269F-4B81-A46E-032ADF509B4D}"/>
    <cellStyle name="20% - Ênfase1 10 2 2 3" xfId="26449" xr:uid="{3EED6024-528C-45D6-8DB7-E7487E2A7DC8}"/>
    <cellStyle name="20% - Ênfase1 10 2 3" xfId="11167" xr:uid="{84B83243-4E02-4D27-92A3-23A22FF99766}"/>
    <cellStyle name="20% - Ênfase1 10 2 3 2" xfId="31613" xr:uid="{2A6AA558-61D7-4356-BF02-B73C0565E0AD}"/>
    <cellStyle name="20% - Ênfase1 10 2 4" xfId="21397" xr:uid="{70AAA39D-6EB5-4EE9-A27E-A3EAF6C6C0F6}"/>
    <cellStyle name="20% - Ênfase1 10 3" xfId="5367" xr:uid="{19BC6338-319D-4BB8-A927-6709F7794F97}"/>
    <cellStyle name="20% - Ênfase1 10 3 2" xfId="15641" xr:uid="{894FF532-1685-4C36-BA0E-AC11205ED15F}"/>
    <cellStyle name="20% - Ênfase1 10 3 2 2" xfId="36085" xr:uid="{4AD3A47A-4E5D-40B0-B9AA-76A3A2A0E135}"/>
    <cellStyle name="20% - Ênfase1 10 3 3" xfId="25869" xr:uid="{2BD97BD0-2769-4FA6-A189-3F5A98C3FFB7}"/>
    <cellStyle name="20% - Ênfase1 10 4" xfId="10587" xr:uid="{0F751DA6-1CB4-41D4-AD7C-9D73D23AA366}"/>
    <cellStyle name="20% - Ênfase1 10 4 2" xfId="31033" xr:uid="{848F7512-5A83-4F1C-8C26-D06CEC1639E3}"/>
    <cellStyle name="20% - Ênfase1 10 5" xfId="20817" xr:uid="{A17A0FE1-E7F0-4732-A1E4-E930D3F6C8ED}"/>
    <cellStyle name="20% - Ênfase1 100" xfId="2065" xr:uid="{AC89EC3D-EA68-4399-95B4-61D9D7D4E97A}"/>
    <cellStyle name="20% - Ênfase1 100 2" xfId="7198" xr:uid="{A2630323-2E1C-43B9-A862-640E5D851289}"/>
    <cellStyle name="20% - Ênfase1 100 2 2" xfId="17425" xr:uid="{33B4B689-B4F7-43FE-A395-A2B3F259A1D6}"/>
    <cellStyle name="20% - Ênfase1 100 2 2 2" xfId="37869" xr:uid="{D6B4F45B-5039-4E9F-8614-658EDA4C20BA}"/>
    <cellStyle name="20% - Ênfase1 100 2 3" xfId="27653" xr:uid="{FC3133B8-8223-438F-9197-87DF0B5D88B5}"/>
    <cellStyle name="20% - Ênfase1 100 3" xfId="12371" xr:uid="{0070FC1B-7839-4FB5-891C-82D4BBB40B15}"/>
    <cellStyle name="20% - Ênfase1 100 3 2" xfId="32817" xr:uid="{940700D8-CF90-458A-ABBB-96742042EE37}"/>
    <cellStyle name="20% - Ênfase1 100 4" xfId="22601" xr:uid="{9A3A03B4-EBEC-4468-A392-E0BED87EF268}"/>
    <cellStyle name="20% - Ênfase1 101" xfId="2079" xr:uid="{7271E15D-0A44-4908-AF97-B00B490D1930}"/>
    <cellStyle name="20% - Ênfase1 101 2" xfId="7212" xr:uid="{5DB6B67B-7D36-4AE8-8725-A60AB2EBD5B2}"/>
    <cellStyle name="20% - Ênfase1 101 2 2" xfId="17439" xr:uid="{5B8029D4-EB59-4882-B8CD-CF56400CF49E}"/>
    <cellStyle name="20% - Ênfase1 101 2 2 2" xfId="37883" xr:uid="{66430FC6-936D-40E9-B93D-1E8693100BB3}"/>
    <cellStyle name="20% - Ênfase1 101 2 3" xfId="27667" xr:uid="{D596B59A-2CDE-4033-811D-ABC35405C1A6}"/>
    <cellStyle name="20% - Ênfase1 101 3" xfId="12385" xr:uid="{FA3AAA09-1496-4046-8C56-4A757B779BB5}"/>
    <cellStyle name="20% - Ênfase1 101 3 2" xfId="32831" xr:uid="{EC9EBB8D-3E60-4569-90DB-96F96260DA89}"/>
    <cellStyle name="20% - Ênfase1 101 4" xfId="22615" xr:uid="{26A78953-0CB8-4789-8807-F360EF9ED79C}"/>
    <cellStyle name="20% - Ênfase1 102" xfId="2093" xr:uid="{7870D0C9-05F8-4FB7-836C-E7A0404EE6C2}"/>
    <cellStyle name="20% - Ênfase1 102 2" xfId="7226" xr:uid="{F43FD40C-599C-4C48-A710-67C60D29313C}"/>
    <cellStyle name="20% - Ênfase1 102 2 2" xfId="17453" xr:uid="{9C142511-493B-42ED-B60A-8E00CB207A2C}"/>
    <cellStyle name="20% - Ênfase1 102 2 2 2" xfId="37897" xr:uid="{5F02C941-449A-404C-AD37-09B9C52719A1}"/>
    <cellStyle name="20% - Ênfase1 102 2 3" xfId="27681" xr:uid="{97600FF4-AA84-460F-A519-2C125DB92FBC}"/>
    <cellStyle name="20% - Ênfase1 102 3" xfId="12399" xr:uid="{4978B82E-5452-48A4-B114-50B60554304F}"/>
    <cellStyle name="20% - Ênfase1 102 3 2" xfId="32845" xr:uid="{DF540BD2-2834-4386-A3A8-BE0A537E624D}"/>
    <cellStyle name="20% - Ênfase1 102 4" xfId="22629" xr:uid="{4E76B738-AC97-4739-8B09-4B017DE5F9B6}"/>
    <cellStyle name="20% - Ênfase1 103" xfId="2107" xr:uid="{CE613583-8872-4BE3-A4FC-21FB8F47B03D}"/>
    <cellStyle name="20% - Ênfase1 103 2" xfId="7240" xr:uid="{35E2268F-CB66-4DB6-A08C-ACB8E97BC66B}"/>
    <cellStyle name="20% - Ênfase1 103 2 2" xfId="17467" xr:uid="{060E68B7-4158-4263-BEBD-1262B162B682}"/>
    <cellStyle name="20% - Ênfase1 103 2 2 2" xfId="37911" xr:uid="{A25D72ED-478E-400E-9476-A6B9F168ECA0}"/>
    <cellStyle name="20% - Ênfase1 103 2 3" xfId="27695" xr:uid="{388D0FB6-7292-4EFB-A746-E5050906DDB9}"/>
    <cellStyle name="20% - Ênfase1 103 3" xfId="12413" xr:uid="{68FE1F36-E164-440F-83DB-E0AC0E883299}"/>
    <cellStyle name="20% - Ênfase1 103 3 2" xfId="32859" xr:uid="{BCCE3691-B2D5-4341-8DCC-7C17D67BDF02}"/>
    <cellStyle name="20% - Ênfase1 103 4" xfId="22643" xr:uid="{03CCFC2C-4A25-4C83-A013-ABC7382CCDAB}"/>
    <cellStyle name="20% - Ênfase1 104" xfId="2121" xr:uid="{9F1DB295-6D8F-4924-ADC6-C193FA10A9FF}"/>
    <cellStyle name="20% - Ênfase1 104 2" xfId="7254" xr:uid="{535420C6-940D-451E-8DED-E035F9B89541}"/>
    <cellStyle name="20% - Ênfase1 104 2 2" xfId="17481" xr:uid="{DBE7355C-34D9-46CA-86B4-1BF8C006923B}"/>
    <cellStyle name="20% - Ênfase1 104 2 2 2" xfId="37925" xr:uid="{6D44C8BE-E361-4861-B6E6-10499343E29D}"/>
    <cellStyle name="20% - Ênfase1 104 2 3" xfId="27709" xr:uid="{0BD39819-96C4-49EA-A300-7D99B9618AD7}"/>
    <cellStyle name="20% - Ênfase1 104 3" xfId="12427" xr:uid="{B942D69B-59E3-4EE4-BEFE-EE3B49ED8EE0}"/>
    <cellStyle name="20% - Ênfase1 104 3 2" xfId="32873" xr:uid="{EE87E93A-5CBA-4A47-BEAA-1DA03B2511FC}"/>
    <cellStyle name="20% - Ênfase1 104 4" xfId="22657" xr:uid="{DD6678C0-81D3-4F65-A59B-AD3776B537FD}"/>
    <cellStyle name="20% - Ênfase1 105" xfId="2135" xr:uid="{4345940E-0C47-4728-9992-1BE2776F30ED}"/>
    <cellStyle name="20% - Ênfase1 105 2" xfId="7268" xr:uid="{716C9E2C-848F-46D1-9CCF-310EEF82D7AC}"/>
    <cellStyle name="20% - Ênfase1 105 2 2" xfId="17495" xr:uid="{4D4180AB-84F9-4AC8-BCE3-E838CD57B394}"/>
    <cellStyle name="20% - Ênfase1 105 2 2 2" xfId="37939" xr:uid="{F5003768-7A96-408F-B299-6C177A38B038}"/>
    <cellStyle name="20% - Ênfase1 105 2 3" xfId="27723" xr:uid="{C64CBD22-CCA8-422C-B86C-E0422A2D4217}"/>
    <cellStyle name="20% - Ênfase1 105 3" xfId="12441" xr:uid="{BD2BA368-3266-431C-A8A1-5E64C40CFD69}"/>
    <cellStyle name="20% - Ênfase1 105 3 2" xfId="32887" xr:uid="{71AD5377-2CC1-4611-82CF-24E026356B05}"/>
    <cellStyle name="20% - Ênfase1 105 4" xfId="22671" xr:uid="{47286FB4-4094-47F4-8617-8BED054020B0}"/>
    <cellStyle name="20% - Ênfase1 106" xfId="2149" xr:uid="{ACB9D91C-DF25-474B-8654-19061B9CE97E}"/>
    <cellStyle name="20% - Ênfase1 106 2" xfId="7282" xr:uid="{7AA74034-CED6-40C1-AF42-8101F09D4732}"/>
    <cellStyle name="20% - Ênfase1 106 2 2" xfId="17509" xr:uid="{9E392DDE-2979-41D2-B4C3-FDC720268FD6}"/>
    <cellStyle name="20% - Ênfase1 106 2 2 2" xfId="37953" xr:uid="{6A6F4A93-4546-4563-B09E-DA3D14C3EC9A}"/>
    <cellStyle name="20% - Ênfase1 106 2 3" xfId="27737" xr:uid="{BFBB539F-BB75-42CF-A861-F98133149EE1}"/>
    <cellStyle name="20% - Ênfase1 106 3" xfId="12455" xr:uid="{0D315A65-FBB9-48B1-AEF4-B90C8E9E433B}"/>
    <cellStyle name="20% - Ênfase1 106 3 2" xfId="32901" xr:uid="{C116540B-D56C-4F82-B2BE-998D80E599A0}"/>
    <cellStyle name="20% - Ênfase1 106 4" xfId="22685" xr:uid="{06D05CEC-DE02-41CD-AA81-BEF3F1C71524}"/>
    <cellStyle name="20% - Ênfase1 107" xfId="2163" xr:uid="{1FFC7513-B52C-4118-A99B-9831EEDB6EE6}"/>
    <cellStyle name="20% - Ênfase1 107 2" xfId="7296" xr:uid="{CAC3D178-62A1-4587-A11A-A1587271A9B2}"/>
    <cellStyle name="20% - Ênfase1 107 2 2" xfId="17523" xr:uid="{CE64F223-69EA-42E0-ADEA-DE061AB90A9D}"/>
    <cellStyle name="20% - Ênfase1 107 2 2 2" xfId="37967" xr:uid="{C97DCED7-B6A7-4164-ADD3-C552EC79341E}"/>
    <cellStyle name="20% - Ênfase1 107 2 3" xfId="27751" xr:uid="{CE20A5FB-4BA4-4DE9-917B-8DB6632835EE}"/>
    <cellStyle name="20% - Ênfase1 107 3" xfId="12469" xr:uid="{A76AFB77-E7D9-4E27-A352-ABA150F5D13D}"/>
    <cellStyle name="20% - Ênfase1 107 3 2" xfId="32915" xr:uid="{692A60E3-8506-476E-8446-FC13189EFA44}"/>
    <cellStyle name="20% - Ênfase1 107 4" xfId="22699" xr:uid="{3452D538-6624-4650-8097-6C49E352E993}"/>
    <cellStyle name="20% - Ênfase1 108" xfId="2177" xr:uid="{F512DAA0-5577-4873-B24E-E7DBF4EBEC3A}"/>
    <cellStyle name="20% - Ênfase1 108 2" xfId="7310" xr:uid="{F8385EA3-930E-44E6-BCFF-87312C3253ED}"/>
    <cellStyle name="20% - Ênfase1 108 2 2" xfId="17537" xr:uid="{BC2BAA2C-4E65-453D-9A25-F89DA964CAAE}"/>
    <cellStyle name="20% - Ênfase1 108 2 2 2" xfId="37981" xr:uid="{1595AAC6-91CF-46B1-A925-BC8C1D349769}"/>
    <cellStyle name="20% - Ênfase1 108 2 3" xfId="27765" xr:uid="{15FD776F-9CD4-4229-9D50-96AE0D50E9F9}"/>
    <cellStyle name="20% - Ênfase1 108 3" xfId="12483" xr:uid="{DE972BEA-0BF5-443A-9153-B242DE24AD65}"/>
    <cellStyle name="20% - Ênfase1 108 3 2" xfId="32929" xr:uid="{74E35314-FA1D-44BF-A871-A00DAF6727E0}"/>
    <cellStyle name="20% - Ênfase1 108 4" xfId="22713" xr:uid="{82C1E198-9825-4254-AD77-93B25D93FE05}"/>
    <cellStyle name="20% - Ênfase1 109" xfId="2191" xr:uid="{B3E2A500-DEFD-482B-A48D-FD7FA1E96336}"/>
    <cellStyle name="20% - Ênfase1 109 2" xfId="7324" xr:uid="{5D575CE3-56F2-4869-9BC2-16284425443E}"/>
    <cellStyle name="20% - Ênfase1 109 2 2" xfId="17551" xr:uid="{DB922B1F-56A7-4704-8B42-82159FFBEC32}"/>
    <cellStyle name="20% - Ênfase1 109 2 2 2" xfId="37995" xr:uid="{0DEB748D-21C3-48DF-A4BF-88FDDC54B8F9}"/>
    <cellStyle name="20% - Ênfase1 109 2 3" xfId="27779" xr:uid="{A6678C5B-0464-4187-9FF4-E610CAC10FB9}"/>
    <cellStyle name="20% - Ênfase1 109 3" xfId="12497" xr:uid="{7AB80FBF-460E-4FF5-A85F-EDD227AC545F}"/>
    <cellStyle name="20% - Ênfase1 109 3 2" xfId="32943" xr:uid="{3AE86CD6-47CF-4CEB-8ADC-4844A5683D44}"/>
    <cellStyle name="20% - Ênfase1 109 4" xfId="22727" xr:uid="{ABD00C25-A7F2-4FF7-A392-F44D8D3337F0}"/>
    <cellStyle name="20% - Ênfase1 11" xfId="234" xr:uid="{7A30EDFB-7D85-4AEF-944A-2389AE3A0846}"/>
    <cellStyle name="20% - Ênfase1 11 2" xfId="833" xr:uid="{8459B42E-E203-43CB-A287-7C6723049840}"/>
    <cellStyle name="20% - Ênfase1 11 2 2" xfId="5980" xr:uid="{20699E77-2ABB-43C9-85C5-CAEC219B817E}"/>
    <cellStyle name="20% - Ênfase1 11 2 2 2" xfId="16235" xr:uid="{6CA3039F-D4DA-4ECB-90D0-307E3CE6552B}"/>
    <cellStyle name="20% - Ênfase1 11 2 2 2 2" xfId="36679" xr:uid="{B9972A93-DCE2-4197-B069-6A91F348489F}"/>
    <cellStyle name="20% - Ênfase1 11 2 2 3" xfId="26463" xr:uid="{FD9AF22F-CD54-4C94-9D9C-723879C070AC}"/>
    <cellStyle name="20% - Ênfase1 11 2 3" xfId="11181" xr:uid="{CE8C9926-9290-430A-8424-8996F0C66DE6}"/>
    <cellStyle name="20% - Ênfase1 11 2 3 2" xfId="31627" xr:uid="{74DD628C-854C-4587-936A-229D144848A9}"/>
    <cellStyle name="20% - Ênfase1 11 2 4" xfId="21411" xr:uid="{723D930B-B975-4580-8FD4-196C0E5928AE}"/>
    <cellStyle name="20% - Ênfase1 11 3" xfId="5381" xr:uid="{33A2B5E9-5C6B-4A61-8FBF-081052F8FDD5}"/>
    <cellStyle name="20% - Ênfase1 11 3 2" xfId="15655" xr:uid="{4F994C8D-6579-4DEE-A72D-CEABA6ECBD7B}"/>
    <cellStyle name="20% - Ênfase1 11 3 2 2" xfId="36099" xr:uid="{AFE775F4-A79D-43BA-8C29-C0CE9F407224}"/>
    <cellStyle name="20% - Ênfase1 11 3 3" xfId="25883" xr:uid="{257EB2D4-346B-4E49-A9B5-022CC7196BAD}"/>
    <cellStyle name="20% - Ênfase1 11 4" xfId="10601" xr:uid="{D714E376-9D1F-4E62-A39F-04BD08AE4513}"/>
    <cellStyle name="20% - Ênfase1 11 4 2" xfId="31047" xr:uid="{C4D56A2A-E87C-4885-90E6-7B582E1BB37A}"/>
    <cellStyle name="20% - Ênfase1 11 5" xfId="20831" xr:uid="{7C3C4155-5E69-46A3-B07A-FE27B55D36E3}"/>
    <cellStyle name="20% - Ênfase1 110" xfId="2205" xr:uid="{0C577458-3C85-44F4-A4CC-140A6190ECB9}"/>
    <cellStyle name="20% - Ênfase1 110 2" xfId="7338" xr:uid="{38186161-D4C1-44FD-AC6D-ABFD6B4419B7}"/>
    <cellStyle name="20% - Ênfase1 110 2 2" xfId="17565" xr:uid="{45AC8E6F-D697-4209-88AA-DBF5A4268361}"/>
    <cellStyle name="20% - Ênfase1 110 2 2 2" xfId="38009" xr:uid="{95F4EBED-615E-4F17-9CD2-06225B75077E}"/>
    <cellStyle name="20% - Ênfase1 110 2 3" xfId="27793" xr:uid="{92B7F7D2-FE70-450D-9A90-767A34DFD629}"/>
    <cellStyle name="20% - Ênfase1 110 3" xfId="12511" xr:uid="{7D2C8911-8F21-40BC-AC63-F6A5E92B9C5B}"/>
    <cellStyle name="20% - Ênfase1 110 3 2" xfId="32957" xr:uid="{4F591CFF-1975-4334-9D8E-9618E8ECF854}"/>
    <cellStyle name="20% - Ênfase1 110 4" xfId="22741" xr:uid="{B5487A94-7F30-4D07-A22E-5DB070E9A72B}"/>
    <cellStyle name="20% - Ênfase1 111" xfId="2219" xr:uid="{514A62D3-C6E7-4503-BEBE-D86D3BC3B2FE}"/>
    <cellStyle name="20% - Ênfase1 111 2" xfId="7352" xr:uid="{C13BC335-4AB3-4DC2-B35F-9AA90A9DFB3D}"/>
    <cellStyle name="20% - Ênfase1 111 2 2" xfId="17579" xr:uid="{580E2EF6-3018-4FEB-865F-ED5B8331C833}"/>
    <cellStyle name="20% - Ênfase1 111 2 2 2" xfId="38023" xr:uid="{764CA658-CC4D-4E16-8A4C-3FF0C11B202D}"/>
    <cellStyle name="20% - Ênfase1 111 2 3" xfId="27807" xr:uid="{6629D8FF-C5F5-4EB5-9F50-AFB44319FB67}"/>
    <cellStyle name="20% - Ênfase1 111 3" xfId="12525" xr:uid="{EF028806-4148-4B5C-91F7-6FCB80CFBC82}"/>
    <cellStyle name="20% - Ênfase1 111 3 2" xfId="32971" xr:uid="{BF9B0C2E-4EE8-4DA0-ADD7-872BFF42CD47}"/>
    <cellStyle name="20% - Ênfase1 111 4" xfId="22755" xr:uid="{A08F6316-3D90-447F-A03D-20D037D07BEC}"/>
    <cellStyle name="20% - Ênfase1 112" xfId="2233" xr:uid="{DE65F96E-9F5F-4557-AEEB-956085613D99}"/>
    <cellStyle name="20% - Ênfase1 112 2" xfId="7366" xr:uid="{FF524049-7DAB-4CB9-A62B-6E483BA4DBE4}"/>
    <cellStyle name="20% - Ênfase1 112 2 2" xfId="17593" xr:uid="{F8DA549D-6737-4A75-B5C4-0AEF2D7AF9DF}"/>
    <cellStyle name="20% - Ênfase1 112 2 2 2" xfId="38037" xr:uid="{663C6CA1-6983-4D36-A74A-4FEB14827077}"/>
    <cellStyle name="20% - Ênfase1 112 2 3" xfId="27821" xr:uid="{96559916-FE11-4E45-B8E8-A8C055FAB4C5}"/>
    <cellStyle name="20% - Ênfase1 112 3" xfId="12539" xr:uid="{FC88EDF9-381D-40C4-B2A0-87B10A3225EC}"/>
    <cellStyle name="20% - Ênfase1 112 3 2" xfId="32985" xr:uid="{0956EC34-AE9A-4B7A-B3B0-824CDFB6F684}"/>
    <cellStyle name="20% - Ênfase1 112 4" xfId="22769" xr:uid="{1461C80E-6FC9-4ABF-8783-932F1A4A28F5}"/>
    <cellStyle name="20% - Ênfase1 113" xfId="2247" xr:uid="{39102B9C-6CB3-4EA0-96E9-9BE94D8F4D19}"/>
    <cellStyle name="20% - Ênfase1 113 2" xfId="7380" xr:uid="{CDC63376-6079-4C90-86E3-CAAAEDB5B9A2}"/>
    <cellStyle name="20% - Ênfase1 113 2 2" xfId="17607" xr:uid="{F88F15C8-FA3B-4791-A0E2-7406F4243DB5}"/>
    <cellStyle name="20% - Ênfase1 113 2 2 2" xfId="38051" xr:uid="{BF4602F3-86AC-4BDB-BB60-5C1A0E034B4C}"/>
    <cellStyle name="20% - Ênfase1 113 2 3" xfId="27835" xr:uid="{30E9BA33-86A0-4F3E-8B1C-431A0020E1FB}"/>
    <cellStyle name="20% - Ênfase1 113 3" xfId="12553" xr:uid="{56A5D182-57B7-4A40-93D5-59DB1B9ABE69}"/>
    <cellStyle name="20% - Ênfase1 113 3 2" xfId="32999" xr:uid="{1781B087-1FE4-4827-9F5D-1B6818C51162}"/>
    <cellStyle name="20% - Ênfase1 113 4" xfId="22783" xr:uid="{0E1CAB7F-55C5-4344-8A91-6B6A8A633FCD}"/>
    <cellStyle name="20% - Ênfase1 114" xfId="2261" xr:uid="{3F68328B-11DD-4120-80C9-D57768372198}"/>
    <cellStyle name="20% - Ênfase1 114 2" xfId="7394" xr:uid="{9242AD06-E209-42FA-820A-928F9E5A86BA}"/>
    <cellStyle name="20% - Ênfase1 114 2 2" xfId="17621" xr:uid="{F9861A27-BE92-4E28-9E73-DCCE27BB1475}"/>
    <cellStyle name="20% - Ênfase1 114 2 2 2" xfId="38065" xr:uid="{65BD387F-1783-4495-9396-6585D414B657}"/>
    <cellStyle name="20% - Ênfase1 114 2 3" xfId="27849" xr:uid="{4F72E165-8831-4B46-82FB-D83E126ACB18}"/>
    <cellStyle name="20% - Ênfase1 114 3" xfId="12567" xr:uid="{B5C2698A-6B18-48CF-A502-4493A76D7DB3}"/>
    <cellStyle name="20% - Ênfase1 114 3 2" xfId="33013" xr:uid="{AFE7FA76-5C13-4372-B1AC-B4FC9F3C2AAF}"/>
    <cellStyle name="20% - Ênfase1 114 4" xfId="22797" xr:uid="{0C1B5D0C-83A7-420E-BC1F-6D22ACC474C8}"/>
    <cellStyle name="20% - Ênfase1 115" xfId="2275" xr:uid="{B063F628-B704-4FF7-95E4-4D311BC70511}"/>
    <cellStyle name="20% - Ênfase1 115 2" xfId="7408" xr:uid="{F56D9A59-E697-4251-A484-C9E652B08236}"/>
    <cellStyle name="20% - Ênfase1 115 2 2" xfId="17635" xr:uid="{A1724E4C-ACEF-4541-900C-2B7BAE42D7B5}"/>
    <cellStyle name="20% - Ênfase1 115 2 2 2" xfId="38079" xr:uid="{4E7BFEB4-69E0-4373-AFC9-B852C87D616B}"/>
    <cellStyle name="20% - Ênfase1 115 2 3" xfId="27863" xr:uid="{E3B5646C-7BE8-4951-B413-638BE5750EAD}"/>
    <cellStyle name="20% - Ênfase1 115 3" xfId="12581" xr:uid="{7EF7AB46-8DEF-40D0-B4DF-0C1BD7EB67B9}"/>
    <cellStyle name="20% - Ênfase1 115 3 2" xfId="33027" xr:uid="{340E331B-F94D-492A-8AE8-69675D0E2FEC}"/>
    <cellStyle name="20% - Ênfase1 115 4" xfId="22811" xr:uid="{1B41CD7F-555B-4E38-94D3-CD26F707B5DF}"/>
    <cellStyle name="20% - Ênfase1 116" xfId="2289" xr:uid="{E1440BA1-F01A-4B06-B965-DC6B79DCC76D}"/>
    <cellStyle name="20% - Ênfase1 116 2" xfId="7422" xr:uid="{A8E473A0-F082-493A-8E6E-C66F71E0BFE5}"/>
    <cellStyle name="20% - Ênfase1 116 2 2" xfId="17649" xr:uid="{F346F549-33FF-4E03-9766-45F1AB60DC8D}"/>
    <cellStyle name="20% - Ênfase1 116 2 2 2" xfId="38093" xr:uid="{FB1F9B44-E526-4DB5-A59B-0778474125A9}"/>
    <cellStyle name="20% - Ênfase1 116 2 3" xfId="27877" xr:uid="{1FA18B9B-1F00-4CB3-88DC-D508C7353C15}"/>
    <cellStyle name="20% - Ênfase1 116 3" xfId="12595" xr:uid="{44608531-68B3-47B2-B757-9FDCF5AA225A}"/>
    <cellStyle name="20% - Ênfase1 116 3 2" xfId="33041" xr:uid="{F114ABAC-1AD7-4129-AEA5-9D4A41C55E57}"/>
    <cellStyle name="20% - Ênfase1 116 4" xfId="22825" xr:uid="{ED26FF89-BD33-4E00-BE86-B1679D821375}"/>
    <cellStyle name="20% - Ênfase1 117" xfId="2303" xr:uid="{941C8AB3-E0EE-4F37-9868-2B6D3DEAF211}"/>
    <cellStyle name="20% - Ênfase1 117 2" xfId="7436" xr:uid="{0A931178-CBB4-441D-A73A-5AADB970074E}"/>
    <cellStyle name="20% - Ênfase1 117 2 2" xfId="17663" xr:uid="{4537F969-3500-417D-A88A-1BE169C3B15C}"/>
    <cellStyle name="20% - Ênfase1 117 2 2 2" xfId="38107" xr:uid="{4E01B84D-687E-4FEB-B43A-781DAE0DD741}"/>
    <cellStyle name="20% - Ênfase1 117 2 3" xfId="27891" xr:uid="{72B172E0-A375-4469-A3AF-54F947D3B411}"/>
    <cellStyle name="20% - Ênfase1 117 3" xfId="12609" xr:uid="{DCD03BDE-C4F2-4891-9FCA-65007AC1C185}"/>
    <cellStyle name="20% - Ênfase1 117 3 2" xfId="33055" xr:uid="{EE98A177-DA24-4EB9-ACA0-8FD0129650EC}"/>
    <cellStyle name="20% - Ênfase1 117 4" xfId="22839" xr:uid="{E823DBF2-2077-4040-9ED5-577FA7D7263B}"/>
    <cellStyle name="20% - Ênfase1 118" xfId="2317" xr:uid="{443578D3-302B-4B6C-9A4E-C437475CC04C}"/>
    <cellStyle name="20% - Ênfase1 118 2" xfId="7450" xr:uid="{4CCE6DA9-BC03-4552-BAFC-EDF1D64D6A1B}"/>
    <cellStyle name="20% - Ênfase1 118 2 2" xfId="17677" xr:uid="{BDF3CDF9-9C07-46AC-B639-0F192156B4D0}"/>
    <cellStyle name="20% - Ênfase1 118 2 2 2" xfId="38121" xr:uid="{5A645E30-3CDB-4C06-A987-8551802EEFD3}"/>
    <cellStyle name="20% - Ênfase1 118 2 3" xfId="27905" xr:uid="{544D57D7-B78E-4953-87A2-8520ACE15075}"/>
    <cellStyle name="20% - Ênfase1 118 3" xfId="12623" xr:uid="{33A03262-BB40-443F-BC84-58E09F0E7CF0}"/>
    <cellStyle name="20% - Ênfase1 118 3 2" xfId="33069" xr:uid="{087B0F34-1918-44A6-B370-8144F72F7F06}"/>
    <cellStyle name="20% - Ênfase1 118 4" xfId="22853" xr:uid="{943D8901-990A-4F5B-A03B-917689565957}"/>
    <cellStyle name="20% - Ênfase1 119" xfId="2331" xr:uid="{CCBC6C56-45FB-43F6-9EFC-0F3F12A9B175}"/>
    <cellStyle name="20% - Ênfase1 119 2" xfId="7464" xr:uid="{E8BFD151-9C19-4CDE-987C-E3D60B7F2416}"/>
    <cellStyle name="20% - Ênfase1 119 2 2" xfId="17691" xr:uid="{CD36B6B6-B70C-4F58-90A3-3B377A502C76}"/>
    <cellStyle name="20% - Ênfase1 119 2 2 2" xfId="38135" xr:uid="{BC612540-BEAF-4707-B2BC-4E6B1812F19D}"/>
    <cellStyle name="20% - Ênfase1 119 2 3" xfId="27919" xr:uid="{DC434D75-6C26-430B-A5BA-AE8E503F58DA}"/>
    <cellStyle name="20% - Ênfase1 119 3" xfId="12637" xr:uid="{D641B26B-EC63-4BB4-8E86-1F9B86D9989D}"/>
    <cellStyle name="20% - Ênfase1 119 3 2" xfId="33083" xr:uid="{CDC11D3B-64EF-4DA7-A4F5-FC2EAFB0A7FF}"/>
    <cellStyle name="20% - Ênfase1 119 4" xfId="22867" xr:uid="{7CAD5A1F-4BA4-440B-B42D-F18CD02DF78A}"/>
    <cellStyle name="20% - Ênfase1 12" xfId="248" xr:uid="{9E7D4EA8-0FF9-4835-BA8D-9D0D67146562}"/>
    <cellStyle name="20% - Ênfase1 12 2" xfId="847" xr:uid="{29BADE29-A613-48BF-BA64-73730E05247D}"/>
    <cellStyle name="20% - Ênfase1 12 2 2" xfId="5994" xr:uid="{0E0C1794-9510-460A-B0C5-56C1EC31E5AC}"/>
    <cellStyle name="20% - Ênfase1 12 2 2 2" xfId="16249" xr:uid="{CF41952F-113A-4E4C-A072-046CB7DD4B4F}"/>
    <cellStyle name="20% - Ênfase1 12 2 2 2 2" xfId="36693" xr:uid="{3B9CACF6-2F2B-44FE-8DBB-2E090336E9AC}"/>
    <cellStyle name="20% - Ênfase1 12 2 2 3" xfId="26477" xr:uid="{38275E17-9312-49B0-8DDF-B02C02EA7D22}"/>
    <cellStyle name="20% - Ênfase1 12 2 3" xfId="11195" xr:uid="{99086FE3-9AED-4B95-A5B1-73C8A5134E87}"/>
    <cellStyle name="20% - Ênfase1 12 2 3 2" xfId="31641" xr:uid="{1C195B15-9B83-43A3-A2B6-13308A2A3BCC}"/>
    <cellStyle name="20% - Ênfase1 12 2 4" xfId="21425" xr:uid="{514D4EAA-7E4C-4B5F-956E-B9A29CAD73C7}"/>
    <cellStyle name="20% - Ênfase1 12 3" xfId="5395" xr:uid="{FAE2905F-9796-46B6-B0ED-41E92813E3E5}"/>
    <cellStyle name="20% - Ênfase1 12 3 2" xfId="15669" xr:uid="{F9A19636-F18E-48B7-A46D-3CFC625E1F2D}"/>
    <cellStyle name="20% - Ênfase1 12 3 2 2" xfId="36113" xr:uid="{27B663FB-AFB3-4BA1-9DF4-358839197E40}"/>
    <cellStyle name="20% - Ênfase1 12 3 3" xfId="25897" xr:uid="{6CB643ED-1414-4BD2-9670-066B6F56E522}"/>
    <cellStyle name="20% - Ênfase1 12 4" xfId="10615" xr:uid="{BC00431A-6B9A-4420-8821-C224D772CB7B}"/>
    <cellStyle name="20% - Ênfase1 12 4 2" xfId="31061" xr:uid="{AB7908F1-F255-471F-9F2E-49081B8D431D}"/>
    <cellStyle name="20% - Ênfase1 12 5" xfId="20845" xr:uid="{CD2E4112-ED18-46BE-9A50-64EBEBB058FC}"/>
    <cellStyle name="20% - Ênfase1 120" xfId="2345" xr:uid="{402AAD32-DF5D-4CC5-B08E-6B30D6BB745D}"/>
    <cellStyle name="20% - Ênfase1 120 2" xfId="7478" xr:uid="{453A00D1-B89C-4A1A-91CC-C2419FE58133}"/>
    <cellStyle name="20% - Ênfase1 120 2 2" xfId="17705" xr:uid="{BC32ABA0-3C77-4657-8F96-B6E418CCEEAE}"/>
    <cellStyle name="20% - Ênfase1 120 2 2 2" xfId="38149" xr:uid="{FE1CDAD4-FCC5-4486-9386-B03B98040CF4}"/>
    <cellStyle name="20% - Ênfase1 120 2 3" xfId="27933" xr:uid="{D3581F34-2BF6-4EA8-97AF-AE445E0E6EEE}"/>
    <cellStyle name="20% - Ênfase1 120 3" xfId="12651" xr:uid="{FD5D29BA-8BD4-4D3F-B404-531BB0819F8C}"/>
    <cellStyle name="20% - Ênfase1 120 3 2" xfId="33097" xr:uid="{6B5A4630-C452-4792-9680-079360765204}"/>
    <cellStyle name="20% - Ênfase1 120 4" xfId="22881" xr:uid="{F5BF1F8F-85A9-4014-BC7A-A1F54C6D2BD9}"/>
    <cellStyle name="20% - Ênfase1 121" xfId="2359" xr:uid="{69848F37-59C2-4DE0-9F5B-5BDA2F4F93FA}"/>
    <cellStyle name="20% - Ênfase1 121 2" xfId="7492" xr:uid="{2AB819CF-2105-4964-BAA7-7B9C9119011A}"/>
    <cellStyle name="20% - Ênfase1 121 2 2" xfId="17719" xr:uid="{EA19E837-0FCB-4E55-9054-79013B0037FE}"/>
    <cellStyle name="20% - Ênfase1 121 2 2 2" xfId="38163" xr:uid="{7B2377A4-16F8-4F9E-929F-F27F3BD4069D}"/>
    <cellStyle name="20% - Ênfase1 121 2 3" xfId="27947" xr:uid="{D5807C63-A0D3-4026-9D54-46178BE163D3}"/>
    <cellStyle name="20% - Ênfase1 121 3" xfId="12665" xr:uid="{751B4A8A-87D9-43E8-AFBA-EA06E8B63CEB}"/>
    <cellStyle name="20% - Ênfase1 121 3 2" xfId="33111" xr:uid="{EA3566AC-4A35-4B5D-AF60-F17190C8A6FE}"/>
    <cellStyle name="20% - Ênfase1 121 4" xfId="22895" xr:uid="{FEC753AC-2577-4941-9870-68B303EC8C5A}"/>
    <cellStyle name="20% - Ênfase1 122" xfId="2373" xr:uid="{098DC253-5EA9-419B-B5D7-A6EEB5454E85}"/>
    <cellStyle name="20% - Ênfase1 122 2" xfId="7506" xr:uid="{0CCC7EBC-A8ED-4AB1-AEA4-207ACD835D4E}"/>
    <cellStyle name="20% - Ênfase1 122 2 2" xfId="17733" xr:uid="{37B71A19-370D-483A-BA7B-03248F948394}"/>
    <cellStyle name="20% - Ênfase1 122 2 2 2" xfId="38177" xr:uid="{AC57E7A3-1B6B-4898-A4E9-D3DCF079D9E6}"/>
    <cellStyle name="20% - Ênfase1 122 2 3" xfId="27961" xr:uid="{F5D12143-C1EF-4EDC-BECE-26D60A27543C}"/>
    <cellStyle name="20% - Ênfase1 122 3" xfId="12679" xr:uid="{398F466C-38C8-4CB5-AAE7-377E7F445BAD}"/>
    <cellStyle name="20% - Ênfase1 122 3 2" xfId="33125" xr:uid="{20AF4A94-1465-47BB-B9A1-8168807129DF}"/>
    <cellStyle name="20% - Ênfase1 122 4" xfId="22909" xr:uid="{7D989696-D02C-4EAE-8718-85C2909BAA0F}"/>
    <cellStyle name="20% - Ênfase1 123" xfId="2387" xr:uid="{D926B7C7-2DAC-460A-94C8-60FB684343B2}"/>
    <cellStyle name="20% - Ênfase1 123 2" xfId="7520" xr:uid="{B5E9E194-776C-49E7-94E4-870AE93C1875}"/>
    <cellStyle name="20% - Ênfase1 123 2 2" xfId="17747" xr:uid="{97F4342A-5CD1-4F46-B29D-77B9790877E6}"/>
    <cellStyle name="20% - Ênfase1 123 2 2 2" xfId="38191" xr:uid="{D311400C-5143-4801-B80F-AE83EC6B282F}"/>
    <cellStyle name="20% - Ênfase1 123 2 3" xfId="27975" xr:uid="{5A4459EA-BFCC-4339-862F-1995B5E24097}"/>
    <cellStyle name="20% - Ênfase1 123 3" xfId="12693" xr:uid="{20F4DE5C-D737-4507-929A-30543FF5770F}"/>
    <cellStyle name="20% - Ênfase1 123 3 2" xfId="33139" xr:uid="{75B6DEEA-F88A-41A3-B96D-EE9A0543DF4B}"/>
    <cellStyle name="20% - Ênfase1 123 4" xfId="22923" xr:uid="{BC3792B3-882C-4FC4-8550-2BBE337A8C24}"/>
    <cellStyle name="20% - Ênfase1 124" xfId="2401" xr:uid="{93186EC2-DBE8-45B2-9B02-4657E0923FD8}"/>
    <cellStyle name="20% - Ênfase1 124 2" xfId="7534" xr:uid="{A585E1E3-A31F-43B3-977D-E506A156CD6A}"/>
    <cellStyle name="20% - Ênfase1 124 2 2" xfId="17761" xr:uid="{6FFA010F-BEDA-4490-ACEF-B5011EAD4376}"/>
    <cellStyle name="20% - Ênfase1 124 2 2 2" xfId="38205" xr:uid="{BCCB25EB-9857-450E-860D-5A81CBCDE924}"/>
    <cellStyle name="20% - Ênfase1 124 2 3" xfId="27989" xr:uid="{AF04C85A-FEB4-42F2-9A89-69DBB736FB7F}"/>
    <cellStyle name="20% - Ênfase1 124 3" xfId="12707" xr:uid="{74EFEB0F-899B-43EB-9A5F-DDEB0645E3FC}"/>
    <cellStyle name="20% - Ênfase1 124 3 2" xfId="33153" xr:uid="{F4483B29-89E2-4B76-8B80-BC38D0ECD9BC}"/>
    <cellStyle name="20% - Ênfase1 124 4" xfId="22937" xr:uid="{9EBE661E-284F-4964-9EF4-E39492E2BB4E}"/>
    <cellStyle name="20% - Ênfase1 125" xfId="2415" xr:uid="{500B7078-C2A1-4EC5-B9BB-79A632AD8FD7}"/>
    <cellStyle name="20% - Ênfase1 125 2" xfId="7548" xr:uid="{915FAD1D-C0F4-4BA8-9F73-83DE48901336}"/>
    <cellStyle name="20% - Ênfase1 125 2 2" xfId="17775" xr:uid="{3F0F4EAE-76D9-4366-B93F-CEE26C8D069E}"/>
    <cellStyle name="20% - Ênfase1 125 2 2 2" xfId="38219" xr:uid="{75B4D033-28F2-4665-8C6A-A5505C65EC95}"/>
    <cellStyle name="20% - Ênfase1 125 2 3" xfId="28003" xr:uid="{F311C8F4-5496-4297-A973-4BDF9C1964B1}"/>
    <cellStyle name="20% - Ênfase1 125 3" xfId="12721" xr:uid="{E429917E-C6BF-4AB9-B587-D10CEA07D186}"/>
    <cellStyle name="20% - Ênfase1 125 3 2" xfId="33167" xr:uid="{A6206A4A-E3D3-46E7-957A-C176650EDE02}"/>
    <cellStyle name="20% - Ênfase1 125 4" xfId="22951" xr:uid="{12A840F3-8359-4C99-8C5A-2ADC45AC54F3}"/>
    <cellStyle name="20% - Ênfase1 126" xfId="2429" xr:uid="{FD54EA40-C94D-4A00-A953-444F374091B5}"/>
    <cellStyle name="20% - Ênfase1 126 2" xfId="7562" xr:uid="{899CC3EF-E7CE-4BE7-B10B-5F741CC79540}"/>
    <cellStyle name="20% - Ênfase1 126 2 2" xfId="17789" xr:uid="{72522C02-335D-4723-9D51-527AA6311353}"/>
    <cellStyle name="20% - Ênfase1 126 2 2 2" xfId="38233" xr:uid="{BB9F8CE7-CCE8-4128-965D-83273E70DAB5}"/>
    <cellStyle name="20% - Ênfase1 126 2 3" xfId="28017" xr:uid="{E3C2CBEB-8477-4B0E-9154-210067F2BB9B}"/>
    <cellStyle name="20% - Ênfase1 126 3" xfId="12735" xr:uid="{12085B7E-EE35-400A-80F1-97D7F9758FBC}"/>
    <cellStyle name="20% - Ênfase1 126 3 2" xfId="33181" xr:uid="{71767805-55E7-4E7E-A1D4-67AD145B2043}"/>
    <cellStyle name="20% - Ênfase1 126 4" xfId="22965" xr:uid="{A0D8D76E-5F39-4EC2-8531-0FAA191FDBC6}"/>
    <cellStyle name="20% - Ênfase1 127" xfId="2443" xr:uid="{99216BDB-40E8-4DCD-9213-54249CD17659}"/>
    <cellStyle name="20% - Ênfase1 127 2" xfId="7576" xr:uid="{A50E871E-1F80-4132-8D8C-0F62B42FE447}"/>
    <cellStyle name="20% - Ênfase1 127 2 2" xfId="17803" xr:uid="{3E9705FA-C39A-438C-B129-C7A2558CA997}"/>
    <cellStyle name="20% - Ênfase1 127 2 2 2" xfId="38247" xr:uid="{95107EC6-11D4-4CA5-B858-85A172F1F3DC}"/>
    <cellStyle name="20% - Ênfase1 127 2 3" xfId="28031" xr:uid="{A9A8CFD4-5D1F-4135-94D1-B031E2D5BD6D}"/>
    <cellStyle name="20% - Ênfase1 127 3" xfId="12749" xr:uid="{91CBB9E2-DB37-41D4-8187-275AA99256B2}"/>
    <cellStyle name="20% - Ênfase1 127 3 2" xfId="33195" xr:uid="{37279D25-30E3-4288-A2FC-9A830C409E71}"/>
    <cellStyle name="20% - Ênfase1 127 4" xfId="22979" xr:uid="{89789D9C-EC43-4C7C-AB8E-9DE77A191830}"/>
    <cellStyle name="20% - Ênfase1 128" xfId="2457" xr:uid="{89F89E91-59AE-4D29-A2A0-5FCF096C115A}"/>
    <cellStyle name="20% - Ênfase1 128 2" xfId="7590" xr:uid="{22C8D4B2-073C-4985-BCB9-DDB3770848A3}"/>
    <cellStyle name="20% - Ênfase1 128 2 2" xfId="17817" xr:uid="{89F67757-6FF7-4284-BB6D-182CAE67A632}"/>
    <cellStyle name="20% - Ênfase1 128 2 2 2" xfId="38261" xr:uid="{52835149-2685-4668-A7FC-ECFEDBFD88D7}"/>
    <cellStyle name="20% - Ênfase1 128 2 3" xfId="28045" xr:uid="{292971C2-0C84-4B53-B9D2-377FA225FE52}"/>
    <cellStyle name="20% - Ênfase1 128 3" xfId="12763" xr:uid="{91043613-B818-4192-886C-7EAA6CB1BFDF}"/>
    <cellStyle name="20% - Ênfase1 128 3 2" xfId="33209" xr:uid="{EDCD24CA-63CA-4F3E-8F60-C435C09580FD}"/>
    <cellStyle name="20% - Ênfase1 128 4" xfId="22993" xr:uid="{B96FB936-EEA3-475C-A505-A1E1ED2082A4}"/>
    <cellStyle name="20% - Ênfase1 129" xfId="2471" xr:uid="{9E9F45D9-9C2F-4E0B-9499-7E7511F0516D}"/>
    <cellStyle name="20% - Ênfase1 129 2" xfId="7604" xr:uid="{7B8DC003-E5C1-446E-8903-6FA95DEA24E2}"/>
    <cellStyle name="20% - Ênfase1 129 2 2" xfId="17831" xr:uid="{EB0500D2-A8A9-4F2A-B57E-BAADDAB71B9E}"/>
    <cellStyle name="20% - Ênfase1 129 2 2 2" xfId="38275" xr:uid="{F58D4289-F584-4B09-BA8C-C314375E7AD8}"/>
    <cellStyle name="20% - Ênfase1 129 2 3" xfId="28059" xr:uid="{B7456F13-9F95-4B32-A7FB-9106BFF2E265}"/>
    <cellStyle name="20% - Ênfase1 129 3" xfId="12777" xr:uid="{275EB6F1-E5DB-41A3-93A0-A64ED1DA2F41}"/>
    <cellStyle name="20% - Ênfase1 129 3 2" xfId="33223" xr:uid="{1E134691-E46A-4306-9EC4-8AB632A1F16A}"/>
    <cellStyle name="20% - Ênfase1 129 4" xfId="23007" xr:uid="{F754F615-21ED-4FEB-A032-6DF77F757569}"/>
    <cellStyle name="20% - Ênfase1 13" xfId="262" xr:uid="{04AB7DFB-D160-4345-A54B-B1C055E40393}"/>
    <cellStyle name="20% - Ênfase1 13 2" xfId="861" xr:uid="{0F641BEE-4E83-41D4-8568-3F52BDD41C56}"/>
    <cellStyle name="20% - Ênfase1 13 2 2" xfId="6008" xr:uid="{6B66A3E8-5B44-4383-9A23-2423E00CC946}"/>
    <cellStyle name="20% - Ênfase1 13 2 2 2" xfId="16263" xr:uid="{86EA095C-19DA-46A2-A84D-502414484789}"/>
    <cellStyle name="20% - Ênfase1 13 2 2 2 2" xfId="36707" xr:uid="{2E5D4E56-D53C-4558-B64F-143EB9807E8C}"/>
    <cellStyle name="20% - Ênfase1 13 2 2 3" xfId="26491" xr:uid="{18608DC8-44D0-4769-80BC-59947DEA2CB8}"/>
    <cellStyle name="20% - Ênfase1 13 2 3" xfId="11209" xr:uid="{85097BA9-728C-4F6F-B09F-9DBEC9918FCE}"/>
    <cellStyle name="20% - Ênfase1 13 2 3 2" xfId="31655" xr:uid="{5032FF94-5BBE-4BDF-9CE4-A3D6EA2BCA14}"/>
    <cellStyle name="20% - Ênfase1 13 2 4" xfId="21439" xr:uid="{C7D386CB-5815-43F0-9D34-C7A1B9D97B45}"/>
    <cellStyle name="20% - Ênfase1 13 3" xfId="5409" xr:uid="{5A595439-D999-4EF3-8B4C-0C071E4955B8}"/>
    <cellStyle name="20% - Ênfase1 13 3 2" xfId="15683" xr:uid="{0F237882-D2BE-4DB0-9C7A-680513EC05B0}"/>
    <cellStyle name="20% - Ênfase1 13 3 2 2" xfId="36127" xr:uid="{14BA1BCB-3596-4172-8ACD-ED0DDED18871}"/>
    <cellStyle name="20% - Ênfase1 13 3 3" xfId="25911" xr:uid="{8D4B20F7-D470-4CD0-A368-52BB3E47BB45}"/>
    <cellStyle name="20% - Ênfase1 13 4" xfId="10629" xr:uid="{FA87AC42-0B06-493F-B0AB-255D4DD54ABD}"/>
    <cellStyle name="20% - Ênfase1 13 4 2" xfId="31075" xr:uid="{ED1E1A0E-0727-4B17-B19F-CE09387785E4}"/>
    <cellStyle name="20% - Ênfase1 13 5" xfId="20859" xr:uid="{65B68CDE-4DDB-40E1-AB75-396DF56D097E}"/>
    <cellStyle name="20% - Ênfase1 130" xfId="2485" xr:uid="{E0C1181D-F05D-42CF-87A0-AD52468F5CD8}"/>
    <cellStyle name="20% - Ênfase1 130 2" xfId="7618" xr:uid="{12722C13-F469-4B70-BE72-B0292621F582}"/>
    <cellStyle name="20% - Ênfase1 130 2 2" xfId="17845" xr:uid="{6BC372B8-3E98-4962-8575-B332246AC21C}"/>
    <cellStyle name="20% - Ênfase1 130 2 2 2" xfId="38289" xr:uid="{95AAB9AB-3BF2-4B37-A71B-68BAABC3D55A}"/>
    <cellStyle name="20% - Ênfase1 130 2 3" xfId="28073" xr:uid="{8870FFD1-917C-4B51-97FA-BA6DBEB217E7}"/>
    <cellStyle name="20% - Ênfase1 130 3" xfId="12791" xr:uid="{A65113CB-F066-456C-AD9E-9686F9870E19}"/>
    <cellStyle name="20% - Ênfase1 130 3 2" xfId="33237" xr:uid="{F2161308-AC2C-4C0C-BA0C-93D5F68BEE77}"/>
    <cellStyle name="20% - Ênfase1 130 4" xfId="23021" xr:uid="{DD68C4D9-D948-4E23-8532-A621037AE91F}"/>
    <cellStyle name="20% - Ênfase1 131" xfId="2499" xr:uid="{77449059-0C4A-45AC-9834-4CB613098C11}"/>
    <cellStyle name="20% - Ênfase1 131 2" xfId="7632" xr:uid="{4F83F3A9-514A-430E-B519-752CA8619E6C}"/>
    <cellStyle name="20% - Ênfase1 131 2 2" xfId="17859" xr:uid="{5E96352D-01C3-4CAC-8C48-5F8B6F17B701}"/>
    <cellStyle name="20% - Ênfase1 131 2 2 2" xfId="38303" xr:uid="{07096CF7-0F3E-49CB-84AE-145FB1A2754C}"/>
    <cellStyle name="20% - Ênfase1 131 2 3" xfId="28087" xr:uid="{AEFB816B-C4DD-44D9-906F-BAC9DCFD6D19}"/>
    <cellStyle name="20% - Ênfase1 131 3" xfId="12805" xr:uid="{766D31F5-5EE2-4D9A-91C7-F06061DDA8D2}"/>
    <cellStyle name="20% - Ênfase1 131 3 2" xfId="33251" xr:uid="{54898A6D-38BC-4133-99DB-8F05B32CF776}"/>
    <cellStyle name="20% - Ênfase1 131 4" xfId="23035" xr:uid="{39581FC9-D58A-40B3-A150-0C8C7686CB9F}"/>
    <cellStyle name="20% - Ênfase1 132" xfId="2513" xr:uid="{A18A8B7C-0238-4088-B75C-46267FF48D7A}"/>
    <cellStyle name="20% - Ênfase1 132 2" xfId="7646" xr:uid="{DC03F81A-E62A-44BE-8CCA-2B82899503AF}"/>
    <cellStyle name="20% - Ênfase1 132 2 2" xfId="17873" xr:uid="{C03AB028-58C8-4FC7-B5A2-B1F24814A813}"/>
    <cellStyle name="20% - Ênfase1 132 2 2 2" xfId="38317" xr:uid="{882DB4AE-360F-45D4-B0DD-43F517BEAED8}"/>
    <cellStyle name="20% - Ênfase1 132 2 3" xfId="28101" xr:uid="{D4854323-0CB6-4DC5-873A-4BADB72A7A0C}"/>
    <cellStyle name="20% - Ênfase1 132 3" xfId="12819" xr:uid="{985FEAE4-E7F6-4B53-A102-95B7B8855ED3}"/>
    <cellStyle name="20% - Ênfase1 132 3 2" xfId="33265" xr:uid="{4C79CE7D-CA51-4D45-B33D-EA75E7DBACDB}"/>
    <cellStyle name="20% - Ênfase1 132 4" xfId="23049" xr:uid="{0D064E50-AA06-481B-9A41-AF4F80E40FCE}"/>
    <cellStyle name="20% - Ênfase1 133" xfId="2527" xr:uid="{9C20FF06-BE5A-4BBF-8767-1A83E2A2423C}"/>
    <cellStyle name="20% - Ênfase1 133 2" xfId="7660" xr:uid="{EB8315CF-8A7D-4E5C-BA33-0F1F7898534C}"/>
    <cellStyle name="20% - Ênfase1 133 2 2" xfId="17887" xr:uid="{381950EF-583D-48A8-805F-B85A593A14F7}"/>
    <cellStyle name="20% - Ênfase1 133 2 2 2" xfId="38331" xr:uid="{349F166E-ABE2-4E8F-8471-1776EE641748}"/>
    <cellStyle name="20% - Ênfase1 133 2 3" xfId="28115" xr:uid="{4752F5D2-602E-4FF5-8762-6C9DB6FF3FB0}"/>
    <cellStyle name="20% - Ênfase1 133 3" xfId="12833" xr:uid="{FE576829-1947-48E0-855B-00D4C61AA35A}"/>
    <cellStyle name="20% - Ênfase1 133 3 2" xfId="33279" xr:uid="{6BB55EC6-31F0-42F1-A255-6BE894BA82AF}"/>
    <cellStyle name="20% - Ênfase1 133 4" xfId="23063" xr:uid="{D974D08F-89EC-4D8B-BEC6-753F6D841F1D}"/>
    <cellStyle name="20% - Ênfase1 134" xfId="2541" xr:uid="{F1F6B9E7-05A2-4B25-8AD8-8B8B250303F7}"/>
    <cellStyle name="20% - Ênfase1 134 2" xfId="7674" xr:uid="{F72157FA-2241-4444-954F-F1453D387B31}"/>
    <cellStyle name="20% - Ênfase1 134 2 2" xfId="17901" xr:uid="{F65D7B8A-07A9-40BC-BA54-AD0E53D21561}"/>
    <cellStyle name="20% - Ênfase1 134 2 2 2" xfId="38345" xr:uid="{347C34C4-06C7-4351-BC10-1FC8AEA1605A}"/>
    <cellStyle name="20% - Ênfase1 134 2 3" xfId="28129" xr:uid="{8644EBC1-B25B-46E8-9AE3-AF825B59A8D7}"/>
    <cellStyle name="20% - Ênfase1 134 3" xfId="12847" xr:uid="{FEC8CFB9-5D07-44AB-87AE-290ACA488609}"/>
    <cellStyle name="20% - Ênfase1 134 3 2" xfId="33293" xr:uid="{3AE1A6DB-60CD-4461-9B1A-3C2279A79E5D}"/>
    <cellStyle name="20% - Ênfase1 134 4" xfId="23077" xr:uid="{A107AB22-E292-4874-BCFF-5019D4FCCCE9}"/>
    <cellStyle name="20% - Ênfase1 135" xfId="2555" xr:uid="{9D7BED7E-1F3C-4A8D-ABE1-B0C8C24D393E}"/>
    <cellStyle name="20% - Ênfase1 135 2" xfId="7688" xr:uid="{12A04426-C92B-47A6-A717-818C8C02AB02}"/>
    <cellStyle name="20% - Ênfase1 135 2 2" xfId="17915" xr:uid="{0D5EC5B4-223B-4E40-9758-FF023BFBA62C}"/>
    <cellStyle name="20% - Ênfase1 135 2 2 2" xfId="38359" xr:uid="{F17A32ED-87F9-4FF0-982E-14E539B826A7}"/>
    <cellStyle name="20% - Ênfase1 135 2 3" xfId="28143" xr:uid="{91522B54-C0E6-40F5-AB98-9F62DD54CAB3}"/>
    <cellStyle name="20% - Ênfase1 135 3" xfId="12861" xr:uid="{13A771D0-4B66-4A66-851F-45A0DCE481CF}"/>
    <cellStyle name="20% - Ênfase1 135 3 2" xfId="33307" xr:uid="{38450F07-3F18-4B82-9322-05AAB68ECCD3}"/>
    <cellStyle name="20% - Ênfase1 135 4" xfId="23091" xr:uid="{94F8E546-D906-46F3-9F54-CAC2C4F6F820}"/>
    <cellStyle name="20% - Ênfase1 136" xfId="2569" xr:uid="{1D03E723-716F-4E83-AB66-C0C86C876EFB}"/>
    <cellStyle name="20% - Ênfase1 136 2" xfId="7702" xr:uid="{18BDA6B6-0619-41F5-8B0B-A4E07249869D}"/>
    <cellStyle name="20% - Ênfase1 136 2 2" xfId="17929" xr:uid="{9B711916-2206-4AE7-BA31-9D20D7176AE9}"/>
    <cellStyle name="20% - Ênfase1 136 2 2 2" xfId="38373" xr:uid="{7D5BF970-67A8-4A31-877C-535C020A0E42}"/>
    <cellStyle name="20% - Ênfase1 136 2 3" xfId="28157" xr:uid="{AB46626D-048B-41F3-9C4C-39EAC78C0E1C}"/>
    <cellStyle name="20% - Ênfase1 136 3" xfId="12875" xr:uid="{21D7C927-38B3-4C3C-B01A-B4CB13CCA2D3}"/>
    <cellStyle name="20% - Ênfase1 136 3 2" xfId="33321" xr:uid="{85FE4E6B-304D-45A2-8EE3-1FC6C8C94A2D}"/>
    <cellStyle name="20% - Ênfase1 136 4" xfId="23105" xr:uid="{81949783-D2C2-411B-A306-C27D4840B1A9}"/>
    <cellStyle name="20% - Ênfase1 137" xfId="2583" xr:uid="{F37C9F1C-9018-411A-8D80-209C3BD452B3}"/>
    <cellStyle name="20% - Ênfase1 137 2" xfId="7716" xr:uid="{B564B609-CA82-4293-8F2F-6FBC2CF71CC8}"/>
    <cellStyle name="20% - Ênfase1 137 2 2" xfId="17943" xr:uid="{D72B5C22-AF6E-4539-85A5-C89E69E2A78E}"/>
    <cellStyle name="20% - Ênfase1 137 2 2 2" xfId="38387" xr:uid="{472628A0-9344-41D0-943B-4E5A3820C855}"/>
    <cellStyle name="20% - Ênfase1 137 2 3" xfId="28171" xr:uid="{9463EE29-5C65-453F-BF8C-FA123B593D57}"/>
    <cellStyle name="20% - Ênfase1 137 3" xfId="12889" xr:uid="{BB2AD490-152B-4CCE-B97A-3A383E33153B}"/>
    <cellStyle name="20% - Ênfase1 137 3 2" xfId="33335" xr:uid="{6F87685B-3180-470D-B0AB-B1F6B6894E9C}"/>
    <cellStyle name="20% - Ênfase1 137 4" xfId="23119" xr:uid="{18496A87-1D69-4F16-B86C-244D53128C12}"/>
    <cellStyle name="20% - Ênfase1 138" xfId="2597" xr:uid="{501BB90E-54B9-4BE3-BDDA-ADAD47509FEB}"/>
    <cellStyle name="20% - Ênfase1 138 2" xfId="7730" xr:uid="{0443B2C8-D36C-47CE-B0D8-6675DCFA3992}"/>
    <cellStyle name="20% - Ênfase1 138 2 2" xfId="17957" xr:uid="{49484AD9-7E7E-4696-B3B1-1BFDC051BF0A}"/>
    <cellStyle name="20% - Ênfase1 138 2 2 2" xfId="38401" xr:uid="{80A4C329-D0B8-4CE4-90D6-E7654AC2B940}"/>
    <cellStyle name="20% - Ênfase1 138 2 3" xfId="28185" xr:uid="{5FA00D8F-BEF4-4886-B951-F2C92E9C6656}"/>
    <cellStyle name="20% - Ênfase1 138 3" xfId="12903" xr:uid="{2DE902D6-CE93-4413-92E1-467E9681DAE7}"/>
    <cellStyle name="20% - Ênfase1 138 3 2" xfId="33349" xr:uid="{9205F8D2-DBB9-44CA-9759-18BC6A2D4032}"/>
    <cellStyle name="20% - Ênfase1 138 4" xfId="23133" xr:uid="{7DE4605D-1CA3-46AB-9FB1-E25E2A54A4B3}"/>
    <cellStyle name="20% - Ênfase1 139" xfId="2611" xr:uid="{4742185A-76D4-4FF3-8B0E-6DF8F1ED5E30}"/>
    <cellStyle name="20% - Ênfase1 139 2" xfId="7744" xr:uid="{85FE250B-02B9-4446-9FFD-579D45464742}"/>
    <cellStyle name="20% - Ênfase1 139 2 2" xfId="17971" xr:uid="{E8982947-782D-4AF4-A3D8-B69105ABB019}"/>
    <cellStyle name="20% - Ênfase1 139 2 2 2" xfId="38415" xr:uid="{7CEE426F-BBD3-44CC-90D6-8A938ACB3301}"/>
    <cellStyle name="20% - Ênfase1 139 2 3" xfId="28199" xr:uid="{6B50F765-A54D-4526-9DBC-AFC75813A519}"/>
    <cellStyle name="20% - Ênfase1 139 3" xfId="12917" xr:uid="{599D57A6-B995-4BF7-93C1-2F5163A12FCE}"/>
    <cellStyle name="20% - Ênfase1 139 3 2" xfId="33363" xr:uid="{8E5C2187-39C2-4AC9-8058-114070DEBE50}"/>
    <cellStyle name="20% - Ênfase1 139 4" xfId="23147" xr:uid="{7424D571-1BA5-424F-8962-51AAC0EDEE7C}"/>
    <cellStyle name="20% - Ênfase1 14" xfId="276" xr:uid="{5B126981-5828-4CA3-85D0-AFC09D740F89}"/>
    <cellStyle name="20% - Ênfase1 14 2" xfId="875" xr:uid="{918677D3-4823-4219-AA6A-A61C420E20C6}"/>
    <cellStyle name="20% - Ênfase1 14 2 2" xfId="6022" xr:uid="{48AA9F97-2685-45B9-879F-8E7E607FEC7C}"/>
    <cellStyle name="20% - Ênfase1 14 2 2 2" xfId="16277" xr:uid="{730CA34E-734B-49CD-A1D3-083960E369BF}"/>
    <cellStyle name="20% - Ênfase1 14 2 2 2 2" xfId="36721" xr:uid="{D45D7C10-EB27-41E6-B1F3-E12BF53B7289}"/>
    <cellStyle name="20% - Ênfase1 14 2 2 3" xfId="26505" xr:uid="{533B842C-79E4-4D6A-81A1-D2BFD3B49183}"/>
    <cellStyle name="20% - Ênfase1 14 2 3" xfId="11223" xr:uid="{1B4DE49B-CBD9-40A8-AF88-CE4ACD2D493B}"/>
    <cellStyle name="20% - Ênfase1 14 2 3 2" xfId="31669" xr:uid="{22A760A5-5D6F-4BB4-BC1E-9BDB09BEA2A4}"/>
    <cellStyle name="20% - Ênfase1 14 2 4" xfId="21453" xr:uid="{57DC5BA2-8C3D-48A7-95C4-0DB2CD7A7C65}"/>
    <cellStyle name="20% - Ênfase1 14 3" xfId="5423" xr:uid="{4170607A-0A87-4108-9779-D02F3B8AFFBD}"/>
    <cellStyle name="20% - Ênfase1 14 3 2" xfId="15697" xr:uid="{B0C7B200-9B9E-4631-A68B-30097BDA9E61}"/>
    <cellStyle name="20% - Ênfase1 14 3 2 2" xfId="36141" xr:uid="{0B902188-44AD-439D-9033-1DD344B094C6}"/>
    <cellStyle name="20% - Ênfase1 14 3 3" xfId="25925" xr:uid="{ED2AAB60-8AFE-4AE3-92A6-6F411F04A822}"/>
    <cellStyle name="20% - Ênfase1 14 4" xfId="10643" xr:uid="{DAAC9EF5-C908-4175-A478-D54187840B99}"/>
    <cellStyle name="20% - Ênfase1 14 4 2" xfId="31089" xr:uid="{70450360-5134-469F-A40D-3A034994F238}"/>
    <cellStyle name="20% - Ênfase1 14 5" xfId="20873" xr:uid="{6CE18718-DE1F-43BB-B7C7-C6A319358C5D}"/>
    <cellStyle name="20% - Ênfase1 140" xfId="2625" xr:uid="{DA930642-1EAA-4630-946A-A21D965417D5}"/>
    <cellStyle name="20% - Ênfase1 140 2" xfId="7758" xr:uid="{C9211083-CDDF-4CA8-BF92-7D75714BAE82}"/>
    <cellStyle name="20% - Ênfase1 140 2 2" xfId="17985" xr:uid="{A91E2113-7DBD-46D5-9655-2CE0B5DF21F1}"/>
    <cellStyle name="20% - Ênfase1 140 2 2 2" xfId="38429" xr:uid="{0EED90E9-17DE-4184-B922-8F6B8234012A}"/>
    <cellStyle name="20% - Ênfase1 140 2 3" xfId="28213" xr:uid="{6E28E21D-7CAF-4C67-9909-B67289DA64E1}"/>
    <cellStyle name="20% - Ênfase1 140 3" xfId="12931" xr:uid="{C6144009-6BFE-4B4A-8947-E50C01061D6B}"/>
    <cellStyle name="20% - Ênfase1 140 3 2" xfId="33377" xr:uid="{18E5EFD9-1A2F-463F-8090-D634DDED9C56}"/>
    <cellStyle name="20% - Ênfase1 140 4" xfId="23161" xr:uid="{04C729FB-DEB8-4A0D-8F1A-D9384F64B504}"/>
    <cellStyle name="20% - Ênfase1 141" xfId="2639" xr:uid="{BE95620A-A4A7-4602-8C80-2C6D99643703}"/>
    <cellStyle name="20% - Ênfase1 141 2" xfId="7772" xr:uid="{28B3708B-C4E2-47F6-A4BD-EFF89C7E8003}"/>
    <cellStyle name="20% - Ênfase1 141 2 2" xfId="17999" xr:uid="{E0515343-854D-46DD-930C-C81F06280F76}"/>
    <cellStyle name="20% - Ênfase1 141 2 2 2" xfId="38443" xr:uid="{94E2CCD6-223F-4F0D-A0F7-E01B6406B87F}"/>
    <cellStyle name="20% - Ênfase1 141 2 3" xfId="28227" xr:uid="{E324A5E2-2C25-49FC-B5DA-86DB6849EB0C}"/>
    <cellStyle name="20% - Ênfase1 141 3" xfId="12945" xr:uid="{84D8E1DB-FA26-42A2-84FE-E312265954FC}"/>
    <cellStyle name="20% - Ênfase1 141 3 2" xfId="33391" xr:uid="{BBC5FB7B-88A0-418B-B4D2-E76F68779AEF}"/>
    <cellStyle name="20% - Ênfase1 141 4" xfId="23175" xr:uid="{130640FC-5DAA-4592-9234-94FA5D40E262}"/>
    <cellStyle name="20% - Ênfase1 142" xfId="2653" xr:uid="{AA74CB65-D187-41B3-BAE0-8BB5CC05D5E5}"/>
    <cellStyle name="20% - Ênfase1 142 2" xfId="7786" xr:uid="{012F7CA6-6CCC-4621-AC3D-F3A96FD44297}"/>
    <cellStyle name="20% - Ênfase1 142 2 2" xfId="18013" xr:uid="{0BB87913-9E06-4F30-885A-D38C0FB45DCB}"/>
    <cellStyle name="20% - Ênfase1 142 2 2 2" xfId="38457" xr:uid="{873ED6C0-591D-4D15-986C-6221CE13FD6B}"/>
    <cellStyle name="20% - Ênfase1 142 2 3" xfId="28241" xr:uid="{8F038592-7DD5-48AB-958B-463EC9C4DF9C}"/>
    <cellStyle name="20% - Ênfase1 142 3" xfId="12959" xr:uid="{7BB8AC12-C353-4E3F-AEB8-551136BD526B}"/>
    <cellStyle name="20% - Ênfase1 142 3 2" xfId="33405" xr:uid="{C064CD3D-C698-48F2-8AC0-5A63773E5D7E}"/>
    <cellStyle name="20% - Ênfase1 142 4" xfId="23189" xr:uid="{15B1B7A5-1889-41C2-A242-945C34E319CC}"/>
    <cellStyle name="20% - Ênfase1 143" xfId="2667" xr:uid="{1B58D621-3391-4CD8-827E-F04D4C78E557}"/>
    <cellStyle name="20% - Ênfase1 143 2" xfId="7800" xr:uid="{A8673ACD-8CAB-4638-9DC2-C2B7FFA9CEB0}"/>
    <cellStyle name="20% - Ênfase1 143 2 2" xfId="18027" xr:uid="{EE863F4E-8C87-419E-A5F7-0ECEBB1818B7}"/>
    <cellStyle name="20% - Ênfase1 143 2 2 2" xfId="38471" xr:uid="{63AD631D-B94F-4D2E-99E9-8459C605EBAF}"/>
    <cellStyle name="20% - Ênfase1 143 2 3" xfId="28255" xr:uid="{714A3C7B-0870-440A-814E-C21064D891D5}"/>
    <cellStyle name="20% - Ênfase1 143 3" xfId="12973" xr:uid="{B759081B-CEBF-4BF5-B690-E3F2344470DD}"/>
    <cellStyle name="20% - Ênfase1 143 3 2" xfId="33419" xr:uid="{FBF3B40C-3F0C-4DA6-9A99-5CEA5FEE9B16}"/>
    <cellStyle name="20% - Ênfase1 143 4" xfId="23203" xr:uid="{496FBFAF-39BD-4892-99DC-88BE98B1D4E4}"/>
    <cellStyle name="20% - Ênfase1 144" xfId="2681" xr:uid="{F4B165F6-EB81-4A59-A3C1-643315744B7D}"/>
    <cellStyle name="20% - Ênfase1 144 2" xfId="7814" xr:uid="{F1442CED-D53F-4C74-B0D1-760CCF8FC035}"/>
    <cellStyle name="20% - Ênfase1 144 2 2" xfId="18041" xr:uid="{BA9729DD-F848-48B0-BC86-EF2E3DE8FB43}"/>
    <cellStyle name="20% - Ênfase1 144 2 2 2" xfId="38485" xr:uid="{035FA088-EFDB-4C2D-8EBA-768ACF451C62}"/>
    <cellStyle name="20% - Ênfase1 144 2 3" xfId="28269" xr:uid="{F16F1922-9AB9-4204-BD76-AC601BB9C0F9}"/>
    <cellStyle name="20% - Ênfase1 144 3" xfId="12987" xr:uid="{3D8423C5-7BBE-4099-9D0C-AC3306EBD728}"/>
    <cellStyle name="20% - Ênfase1 144 3 2" xfId="33433" xr:uid="{95C55B6E-0B35-42B2-A278-21E0134D3329}"/>
    <cellStyle name="20% - Ênfase1 144 4" xfId="23217" xr:uid="{9B5E353A-C8B3-4E31-864A-AAD5B6F4C5D9}"/>
    <cellStyle name="20% - Ênfase1 145" xfId="2695" xr:uid="{B9546138-8019-4DAF-8804-A72B1975D3B6}"/>
    <cellStyle name="20% - Ênfase1 145 2" xfId="7828" xr:uid="{E4C62C7A-9648-41E0-AC8B-ECAAD91AA0AA}"/>
    <cellStyle name="20% - Ênfase1 145 2 2" xfId="18055" xr:uid="{91F2E7E6-9184-44C9-B531-B65D994A407E}"/>
    <cellStyle name="20% - Ênfase1 145 2 2 2" xfId="38499" xr:uid="{B9F0D372-BDDE-4601-896C-B5B5D8721941}"/>
    <cellStyle name="20% - Ênfase1 145 2 3" xfId="28283" xr:uid="{3E2C7870-F705-4007-AB67-8848DCD97C27}"/>
    <cellStyle name="20% - Ênfase1 145 3" xfId="13001" xr:uid="{D51EC23E-281F-42F5-B065-3E27A9E4A1B0}"/>
    <cellStyle name="20% - Ênfase1 145 3 2" xfId="33447" xr:uid="{00669DCB-65D4-44ED-97C7-549E5C4ED58A}"/>
    <cellStyle name="20% - Ênfase1 145 4" xfId="23231" xr:uid="{12DFD810-A7AC-4CCA-82EF-4B9A017C84F1}"/>
    <cellStyle name="20% - Ênfase1 146" xfId="2709" xr:uid="{E793752B-B041-4923-B5BD-1E84CE627FFB}"/>
    <cellStyle name="20% - Ênfase1 146 2" xfId="7842" xr:uid="{F92BCAE0-12BA-4641-B508-69FEC42B947D}"/>
    <cellStyle name="20% - Ênfase1 146 2 2" xfId="18069" xr:uid="{1124DDD5-1572-4959-B02E-78D410F4E431}"/>
    <cellStyle name="20% - Ênfase1 146 2 2 2" xfId="38513" xr:uid="{43E6FB96-2A52-46A3-A127-11DD16179703}"/>
    <cellStyle name="20% - Ênfase1 146 2 3" xfId="28297" xr:uid="{5C3C0A6E-C13F-495F-82A1-550CF27C80D7}"/>
    <cellStyle name="20% - Ênfase1 146 3" xfId="13015" xr:uid="{5D163E39-9E11-4219-AAE1-5325F06F011D}"/>
    <cellStyle name="20% - Ênfase1 146 3 2" xfId="33461" xr:uid="{ADF53706-03C1-40B0-9EF5-E85B513BED64}"/>
    <cellStyle name="20% - Ênfase1 146 4" xfId="23245" xr:uid="{007A6E41-0AA3-453E-951E-9A502FC6F3EA}"/>
    <cellStyle name="20% - Ênfase1 147" xfId="2723" xr:uid="{4D766639-EB5D-4D85-9AEB-D1C7654A606F}"/>
    <cellStyle name="20% - Ênfase1 147 2" xfId="7856" xr:uid="{1BBC75F1-AF41-4FF2-AC77-CEC4C872C85E}"/>
    <cellStyle name="20% - Ênfase1 147 2 2" xfId="18083" xr:uid="{CDE47112-05E8-424C-AF1E-96A2BD2BCC68}"/>
    <cellStyle name="20% - Ênfase1 147 2 2 2" xfId="38527" xr:uid="{00D21DA4-64E5-4208-9249-3BABCCC0FFAB}"/>
    <cellStyle name="20% - Ênfase1 147 2 3" xfId="28311" xr:uid="{5C4333DF-AF65-4FBB-88BF-68DAACC822FB}"/>
    <cellStyle name="20% - Ênfase1 147 3" xfId="13029" xr:uid="{9CA8C228-BF40-4BC1-8472-E5D300AEA13F}"/>
    <cellStyle name="20% - Ênfase1 147 3 2" xfId="33475" xr:uid="{3B4291FA-6BEF-4164-913A-E8682A860978}"/>
    <cellStyle name="20% - Ênfase1 147 4" xfId="23259" xr:uid="{EC19D7B3-F431-46D4-8B43-DB9903256028}"/>
    <cellStyle name="20% - Ênfase1 148" xfId="2737" xr:uid="{808FA68C-9581-4833-9ED2-403C0FDA7BFE}"/>
    <cellStyle name="20% - Ênfase1 148 2" xfId="7870" xr:uid="{1E853083-182D-4550-AB3B-16B32350CB84}"/>
    <cellStyle name="20% - Ênfase1 148 2 2" xfId="18097" xr:uid="{C70B72DF-D7CB-4984-8847-DF29F385EED2}"/>
    <cellStyle name="20% - Ênfase1 148 2 2 2" xfId="38541" xr:uid="{731A0EF9-0AF1-429D-B949-FBD41F4DA8E4}"/>
    <cellStyle name="20% - Ênfase1 148 2 3" xfId="28325" xr:uid="{704195CD-451D-468F-AE2D-C5EA87C581A4}"/>
    <cellStyle name="20% - Ênfase1 148 3" xfId="13043" xr:uid="{2F589D63-9C3B-4D46-BB52-2915106C5F66}"/>
    <cellStyle name="20% - Ênfase1 148 3 2" xfId="33489" xr:uid="{82558C2A-A5B3-42DF-8C56-F1388B206946}"/>
    <cellStyle name="20% - Ênfase1 148 4" xfId="23273" xr:uid="{FD411962-BC21-415C-A188-3791DB07D2D3}"/>
    <cellStyle name="20% - Ênfase1 149" xfId="2751" xr:uid="{43F24D05-4C02-46DA-99BE-850B32ACA2C5}"/>
    <cellStyle name="20% - Ênfase1 149 2" xfId="7884" xr:uid="{EA4397AA-DF71-492E-B1D9-ECC576187151}"/>
    <cellStyle name="20% - Ênfase1 149 2 2" xfId="18111" xr:uid="{83E32C7C-0257-4BC5-9680-6CC055011D8B}"/>
    <cellStyle name="20% - Ênfase1 149 2 2 2" xfId="38555" xr:uid="{225CC759-EC65-44AA-BF4A-173E504F0BFA}"/>
    <cellStyle name="20% - Ênfase1 149 2 3" xfId="28339" xr:uid="{C517599C-47CD-447A-9A2B-CC708E9E5ED4}"/>
    <cellStyle name="20% - Ênfase1 149 3" xfId="13057" xr:uid="{637C3E61-02FD-4E10-B83B-3104ED37A859}"/>
    <cellStyle name="20% - Ênfase1 149 3 2" xfId="33503" xr:uid="{986EBC81-2625-4487-ADAB-61CD5B1A7D2C}"/>
    <cellStyle name="20% - Ênfase1 149 4" xfId="23287" xr:uid="{E9DF515F-0EB3-4BBA-BF2E-DC38FB73F98F}"/>
    <cellStyle name="20% - Ênfase1 15" xfId="290" xr:uid="{43674E5C-47E3-40AC-9FE3-E6D605A81907}"/>
    <cellStyle name="20% - Ênfase1 15 2" xfId="889" xr:uid="{0F8EF1DD-7025-404E-B135-7D8627A0104C}"/>
    <cellStyle name="20% - Ênfase1 15 2 2" xfId="6036" xr:uid="{0FD34913-FF42-4499-AD84-C9D78D26BC64}"/>
    <cellStyle name="20% - Ênfase1 15 2 2 2" xfId="16291" xr:uid="{C3AF6944-F7E8-4E8E-BA58-FED2E80483C3}"/>
    <cellStyle name="20% - Ênfase1 15 2 2 2 2" xfId="36735" xr:uid="{DA0E9133-974F-49CF-B1B4-B44C229965FD}"/>
    <cellStyle name="20% - Ênfase1 15 2 2 3" xfId="26519" xr:uid="{CB8B3658-9F7F-4D07-8502-A7C16787811F}"/>
    <cellStyle name="20% - Ênfase1 15 2 3" xfId="11237" xr:uid="{CFCCCB31-026E-4E3E-BB44-740310EAAD06}"/>
    <cellStyle name="20% - Ênfase1 15 2 3 2" xfId="31683" xr:uid="{AC4E2923-6626-452E-8119-9E35A364C2C2}"/>
    <cellStyle name="20% - Ênfase1 15 2 4" xfId="21467" xr:uid="{D266965B-7E61-43AF-89D6-EF7903B7E5BD}"/>
    <cellStyle name="20% - Ênfase1 15 3" xfId="5437" xr:uid="{63CC4D25-664E-4E5B-9E68-A71FEACB18F4}"/>
    <cellStyle name="20% - Ênfase1 15 3 2" xfId="15711" xr:uid="{EC6BAB26-990B-4F6A-9C5D-CEAF33176673}"/>
    <cellStyle name="20% - Ênfase1 15 3 2 2" xfId="36155" xr:uid="{F34144CD-5C67-4FE7-9448-98AF76CEAD40}"/>
    <cellStyle name="20% - Ênfase1 15 3 3" xfId="25939" xr:uid="{ED900D49-E83B-43CB-BA0F-4CCE490BA5CB}"/>
    <cellStyle name="20% - Ênfase1 15 4" xfId="10657" xr:uid="{2E390B93-52FB-44FD-BD1B-21454E16C356}"/>
    <cellStyle name="20% - Ênfase1 15 4 2" xfId="31103" xr:uid="{D36E59C4-7A04-4A5A-9504-15E2E842C6B3}"/>
    <cellStyle name="20% - Ênfase1 15 5" xfId="20887" xr:uid="{A568DCB2-46C4-455F-8F0A-CF377F41C8FA}"/>
    <cellStyle name="20% - Ênfase1 150" xfId="2765" xr:uid="{EEFC393E-0158-482B-B829-9F344C0B3DC3}"/>
    <cellStyle name="20% - Ênfase1 150 2" xfId="7898" xr:uid="{A9F5C1C9-76E8-4914-AE64-7D8AA405D1BF}"/>
    <cellStyle name="20% - Ênfase1 150 2 2" xfId="18125" xr:uid="{0F4DD894-A376-44F5-9569-FB6D9ABEF156}"/>
    <cellStyle name="20% - Ênfase1 150 2 2 2" xfId="38569" xr:uid="{EE6CAF35-F7E6-429B-8C1E-B64A69A21133}"/>
    <cellStyle name="20% - Ênfase1 150 2 3" xfId="28353" xr:uid="{96799F16-2542-4ED4-85AD-6E7B4171E1C5}"/>
    <cellStyle name="20% - Ênfase1 150 3" xfId="13071" xr:uid="{1D40771C-9A9E-49F1-9900-5057A4A8EF0F}"/>
    <cellStyle name="20% - Ênfase1 150 3 2" xfId="33517" xr:uid="{699ACA43-B697-4E2F-8D7A-AC996090307A}"/>
    <cellStyle name="20% - Ênfase1 150 4" xfId="23301" xr:uid="{98E83A06-D9E4-4020-A465-4E05516A9B7C}"/>
    <cellStyle name="20% - Ênfase1 151" xfId="2779" xr:uid="{6B52AC07-45DA-4D24-BA20-DB7128FA437A}"/>
    <cellStyle name="20% - Ênfase1 151 2" xfId="7912" xr:uid="{CE507D7B-D346-46A4-AAD3-2280FFE815ED}"/>
    <cellStyle name="20% - Ênfase1 151 2 2" xfId="18139" xr:uid="{99F4E3C9-DD8D-4C77-9F6F-152493D7277B}"/>
    <cellStyle name="20% - Ênfase1 151 2 2 2" xfId="38583" xr:uid="{BE83A240-9F74-4EDD-A048-64A5EAD1B4DA}"/>
    <cellStyle name="20% - Ênfase1 151 2 3" xfId="28367" xr:uid="{E3F3AA4D-045A-49F0-8F6D-81DB32E2CEAF}"/>
    <cellStyle name="20% - Ênfase1 151 3" xfId="13085" xr:uid="{B72663D5-9F02-427A-86C4-FA79E9FECD06}"/>
    <cellStyle name="20% - Ênfase1 151 3 2" xfId="33531" xr:uid="{7AA0C7B8-25B7-4932-BB46-C7517140CA87}"/>
    <cellStyle name="20% - Ênfase1 151 4" xfId="23315" xr:uid="{5886846F-61B4-4CAE-976F-236B21A0B60A}"/>
    <cellStyle name="20% - Ênfase1 152" xfId="2793" xr:uid="{E2C52606-9642-4DF4-A32A-A4DB346DBEAF}"/>
    <cellStyle name="20% - Ênfase1 152 2" xfId="7926" xr:uid="{FAFBBF44-EC0F-49C0-A8CE-7E2447F1D708}"/>
    <cellStyle name="20% - Ênfase1 152 2 2" xfId="18153" xr:uid="{771B2634-BE14-4A83-BCED-87725F5304D9}"/>
    <cellStyle name="20% - Ênfase1 152 2 2 2" xfId="38597" xr:uid="{4BD67857-C81A-4551-82FD-E12D861623EC}"/>
    <cellStyle name="20% - Ênfase1 152 2 3" xfId="28381" xr:uid="{02156A22-3A45-40DE-A073-F118D70274F9}"/>
    <cellStyle name="20% - Ênfase1 152 3" xfId="13099" xr:uid="{93085897-C6B1-4C3D-B490-418A50D9715A}"/>
    <cellStyle name="20% - Ênfase1 152 3 2" xfId="33545" xr:uid="{6A8C9E32-1CEB-4028-B50C-1F1C710B6CF1}"/>
    <cellStyle name="20% - Ênfase1 152 4" xfId="23329" xr:uid="{9DB0B473-14F1-4EBD-AC31-8BB0CD314A3E}"/>
    <cellStyle name="20% - Ênfase1 153" xfId="2807" xr:uid="{90801067-6478-4FA6-894D-AB715A050BDD}"/>
    <cellStyle name="20% - Ênfase1 153 2" xfId="7940" xr:uid="{C7F1A63F-1FCA-46A9-910B-872589B7E87E}"/>
    <cellStyle name="20% - Ênfase1 153 2 2" xfId="18167" xr:uid="{C3972090-6820-4E36-9361-722418A63DC6}"/>
    <cellStyle name="20% - Ênfase1 153 2 2 2" xfId="38611" xr:uid="{1CDF00A0-7F30-447D-814D-F3D4BC8DABF1}"/>
    <cellStyle name="20% - Ênfase1 153 2 3" xfId="28395" xr:uid="{52AF1C43-719D-422E-B1C2-F31260B12001}"/>
    <cellStyle name="20% - Ênfase1 153 3" xfId="13113" xr:uid="{B0C5F4AE-FDFE-4629-BC0D-045B020D0756}"/>
    <cellStyle name="20% - Ênfase1 153 3 2" xfId="33559" xr:uid="{A7A7BFFE-C634-4642-8211-9FC450BC2CFB}"/>
    <cellStyle name="20% - Ênfase1 153 4" xfId="23343" xr:uid="{56B19C4E-E731-4504-8182-4C82FF3A0F3F}"/>
    <cellStyle name="20% - Ênfase1 154" xfId="2821" xr:uid="{A68584DB-A278-4CDC-BBDA-DD34F01DB6AE}"/>
    <cellStyle name="20% - Ênfase1 154 2" xfId="7954" xr:uid="{689B0266-F7AB-46F2-BBE5-AF704B865E4D}"/>
    <cellStyle name="20% - Ênfase1 154 2 2" xfId="18181" xr:uid="{EA62E16E-D934-4B09-91A5-8F8E571FE7F4}"/>
    <cellStyle name="20% - Ênfase1 154 2 2 2" xfId="38625" xr:uid="{7E837235-2762-4A6C-9620-C84A60C953C1}"/>
    <cellStyle name="20% - Ênfase1 154 2 3" xfId="28409" xr:uid="{22F635D4-DFD1-4D2A-A412-B5565246449D}"/>
    <cellStyle name="20% - Ênfase1 154 3" xfId="13127" xr:uid="{AD89C824-5EAE-4E13-8B2A-7E5069B055E5}"/>
    <cellStyle name="20% - Ênfase1 154 3 2" xfId="33573" xr:uid="{74A9E35B-0F15-4492-BA83-D4CACDE7392B}"/>
    <cellStyle name="20% - Ênfase1 154 4" xfId="23357" xr:uid="{3917124E-A9F0-429D-9220-F3FD53A217F5}"/>
    <cellStyle name="20% - Ênfase1 155" xfId="2835" xr:uid="{8923F7FA-D33C-44DD-99BE-BBB83595D84A}"/>
    <cellStyle name="20% - Ênfase1 155 2" xfId="7968" xr:uid="{A1A4F58C-9D84-4E97-9AAB-ED8EE3323BE7}"/>
    <cellStyle name="20% - Ênfase1 155 2 2" xfId="18195" xr:uid="{A5ABC4D9-A662-4A3C-B289-25C2FFD4E36C}"/>
    <cellStyle name="20% - Ênfase1 155 2 2 2" xfId="38639" xr:uid="{AE3891E3-92AF-4610-A462-3FAD7BEFADA4}"/>
    <cellStyle name="20% - Ênfase1 155 2 3" xfId="28423" xr:uid="{15BC8992-B934-4187-90DE-DCE81E2501D2}"/>
    <cellStyle name="20% - Ênfase1 155 3" xfId="13141" xr:uid="{39719521-A55A-4BE4-ADD4-6A87AD3AD3F5}"/>
    <cellStyle name="20% - Ênfase1 155 3 2" xfId="33587" xr:uid="{FB4F5FC8-4C94-4847-ABED-A9114F74A9A1}"/>
    <cellStyle name="20% - Ênfase1 155 4" xfId="23371" xr:uid="{08162B8B-6D88-4451-8A61-264A7F814E57}"/>
    <cellStyle name="20% - Ênfase1 156" xfId="2849" xr:uid="{9AD54A3C-765E-48BA-9768-1B52973F9DF3}"/>
    <cellStyle name="20% - Ênfase1 156 2" xfId="7982" xr:uid="{845124B6-D427-4D4B-A89E-B9297B877825}"/>
    <cellStyle name="20% - Ênfase1 156 2 2" xfId="18209" xr:uid="{028E382D-394A-4E66-8443-0E1F009B576F}"/>
    <cellStyle name="20% - Ênfase1 156 2 2 2" xfId="38653" xr:uid="{7EE67E92-F195-43D9-98D6-741D0D58CF99}"/>
    <cellStyle name="20% - Ênfase1 156 2 3" xfId="28437" xr:uid="{3C135C47-35C3-49C1-8229-B514F62BFAC4}"/>
    <cellStyle name="20% - Ênfase1 156 3" xfId="13155" xr:uid="{7506CA14-42A0-4D9B-BE90-66FCCCFAC72A}"/>
    <cellStyle name="20% - Ênfase1 156 3 2" xfId="33601" xr:uid="{F97B0324-AC6B-4204-BCBC-544B8BE8072B}"/>
    <cellStyle name="20% - Ênfase1 156 4" xfId="23385" xr:uid="{7AB9DD08-C319-4466-8063-58BEC0CF6FBE}"/>
    <cellStyle name="20% - Ênfase1 157" xfId="2863" xr:uid="{A55FF054-0394-487A-8319-62DFC76C824D}"/>
    <cellStyle name="20% - Ênfase1 157 2" xfId="7996" xr:uid="{31D97DDE-6021-4C2A-A728-98FA163321BD}"/>
    <cellStyle name="20% - Ênfase1 157 2 2" xfId="18223" xr:uid="{347EE59D-DF11-42D6-AC58-4DBEBBE206D4}"/>
    <cellStyle name="20% - Ênfase1 157 2 2 2" xfId="38667" xr:uid="{D2B569D7-5BA2-444F-B4B9-ECE0E2E231C9}"/>
    <cellStyle name="20% - Ênfase1 157 2 3" xfId="28451" xr:uid="{C322DF4B-D3F0-4084-9363-8EB8B8470517}"/>
    <cellStyle name="20% - Ênfase1 157 3" xfId="13169" xr:uid="{64C37F4F-8963-4EC6-BBA2-B97DEE727EDE}"/>
    <cellStyle name="20% - Ênfase1 157 3 2" xfId="33615" xr:uid="{B39B018B-C812-42A4-B6A5-2D5ED97183A2}"/>
    <cellStyle name="20% - Ênfase1 157 4" xfId="23399" xr:uid="{A203EDFC-D29B-4647-B373-921B5CEC8B09}"/>
    <cellStyle name="20% - Ênfase1 158" xfId="2877" xr:uid="{A3B5B070-31F8-4358-B047-E22503CC4FDF}"/>
    <cellStyle name="20% - Ênfase1 158 2" xfId="8010" xr:uid="{9E15C4C5-5482-4F78-A2D8-15BB37A99512}"/>
    <cellStyle name="20% - Ênfase1 158 2 2" xfId="18237" xr:uid="{BC45B72D-820C-4D89-9880-17041DA93F3A}"/>
    <cellStyle name="20% - Ênfase1 158 2 2 2" xfId="38681" xr:uid="{F2E0B95A-32B0-47DE-ABB7-729CBA8B90C9}"/>
    <cellStyle name="20% - Ênfase1 158 2 3" xfId="28465" xr:uid="{CBC9632E-CB02-4550-83D7-24A28BF740E3}"/>
    <cellStyle name="20% - Ênfase1 158 3" xfId="13183" xr:uid="{67CF5CD3-6535-403D-B8BE-A13EA2374E11}"/>
    <cellStyle name="20% - Ênfase1 158 3 2" xfId="33629" xr:uid="{079EE20C-203C-4D01-AF84-99769E9260E8}"/>
    <cellStyle name="20% - Ênfase1 158 4" xfId="23413" xr:uid="{433F0CF9-EC1D-4D13-931D-35D1704A8242}"/>
    <cellStyle name="20% - Ênfase1 159" xfId="2891" xr:uid="{35CE29C6-4FE7-43F4-9D08-21EFBDEC99AA}"/>
    <cellStyle name="20% - Ênfase1 159 2" xfId="8024" xr:uid="{79A44172-B9DE-4D73-BFEE-C850FD68D6C5}"/>
    <cellStyle name="20% - Ênfase1 159 2 2" xfId="18251" xr:uid="{A407F5C8-96C5-4D5F-BC07-D4945A22B31B}"/>
    <cellStyle name="20% - Ênfase1 159 2 2 2" xfId="38695" xr:uid="{384BEF65-EE8E-489F-8B71-CEACBF5978C2}"/>
    <cellStyle name="20% - Ênfase1 159 2 3" xfId="28479" xr:uid="{FC530637-6E84-4AEC-B5CA-3C46D41C939B}"/>
    <cellStyle name="20% - Ênfase1 159 3" xfId="13197" xr:uid="{29359F20-70E7-4CAD-BDE0-672D91F59A5F}"/>
    <cellStyle name="20% - Ênfase1 159 3 2" xfId="33643" xr:uid="{8C441E99-EECE-40CF-B1FC-2E864E2F5602}"/>
    <cellStyle name="20% - Ênfase1 159 4" xfId="23427" xr:uid="{A25E437D-302C-4DD1-B9D0-8DC0DF3706DD}"/>
    <cellStyle name="20% - Ênfase1 16" xfId="304" xr:uid="{877C497E-240A-4AF7-B766-683F7BF5A78D}"/>
    <cellStyle name="20% - Ênfase1 16 2" xfId="903" xr:uid="{271A1411-410A-4ED1-8B70-944DC1CA1481}"/>
    <cellStyle name="20% - Ênfase1 16 2 2" xfId="6050" xr:uid="{76E90C42-446C-4D9E-A8B0-346A4A0C279C}"/>
    <cellStyle name="20% - Ênfase1 16 2 2 2" xfId="16305" xr:uid="{10877B66-833F-4937-96D2-F5821BD2CE77}"/>
    <cellStyle name="20% - Ênfase1 16 2 2 2 2" xfId="36749" xr:uid="{3E29841F-8B97-498C-A4C3-5829AFBCD74D}"/>
    <cellStyle name="20% - Ênfase1 16 2 2 3" xfId="26533" xr:uid="{9F64B048-2B3D-464D-B8C5-B1AF1A0AA4C8}"/>
    <cellStyle name="20% - Ênfase1 16 2 3" xfId="11251" xr:uid="{02BFA70B-97DA-4B72-BF75-286D58C95C97}"/>
    <cellStyle name="20% - Ênfase1 16 2 3 2" xfId="31697" xr:uid="{53B6779E-CBB8-4048-9B98-4F9B6B11F3C7}"/>
    <cellStyle name="20% - Ênfase1 16 2 4" xfId="21481" xr:uid="{633CA6A2-42B2-4E29-81F0-ADB5681DE638}"/>
    <cellStyle name="20% - Ênfase1 16 3" xfId="5451" xr:uid="{45FB3453-2D24-4670-8DCB-B0E84D4BCAC5}"/>
    <cellStyle name="20% - Ênfase1 16 3 2" xfId="15725" xr:uid="{01373B8F-F733-4E91-944E-81468AA0EDEA}"/>
    <cellStyle name="20% - Ênfase1 16 3 2 2" xfId="36169" xr:uid="{40724186-A3BA-4A33-BB27-A6A13667CAFD}"/>
    <cellStyle name="20% - Ênfase1 16 3 3" xfId="25953" xr:uid="{35D355B3-02DA-4FEE-B609-959DE678012E}"/>
    <cellStyle name="20% - Ênfase1 16 4" xfId="10671" xr:uid="{2F380247-F9A8-445F-8F50-449F7CEA33B1}"/>
    <cellStyle name="20% - Ênfase1 16 4 2" xfId="31117" xr:uid="{3479AF50-6159-4249-9D2A-4B0064705635}"/>
    <cellStyle name="20% - Ênfase1 16 5" xfId="20901" xr:uid="{31D6172A-8545-4F9C-8FFD-D119BECAC670}"/>
    <cellStyle name="20% - Ênfase1 160" xfId="2905" xr:uid="{BDCE9DCA-0601-4C48-9684-DE6FEF29829D}"/>
    <cellStyle name="20% - Ênfase1 160 2" xfId="8038" xr:uid="{941CF843-C9C7-4A04-B044-3F838FFE0D59}"/>
    <cellStyle name="20% - Ênfase1 160 2 2" xfId="18265" xr:uid="{6392AF9C-778E-4260-A79E-749C134CB875}"/>
    <cellStyle name="20% - Ênfase1 160 2 2 2" xfId="38709" xr:uid="{68A1979D-C5DB-4EC9-B10D-AB84F6428901}"/>
    <cellStyle name="20% - Ênfase1 160 2 3" xfId="28493" xr:uid="{5F5F7413-E5E3-4804-B8BB-1FDAB99020B0}"/>
    <cellStyle name="20% - Ênfase1 160 3" xfId="13211" xr:uid="{66CC443A-CA9E-4BA8-A7C6-E95A902DB1F2}"/>
    <cellStyle name="20% - Ênfase1 160 3 2" xfId="33657" xr:uid="{86065AAF-18CA-4499-993A-93548055D9EC}"/>
    <cellStyle name="20% - Ênfase1 160 4" xfId="23441" xr:uid="{F55B5D9A-ED5E-46B5-B7B9-6E46C360BEA7}"/>
    <cellStyle name="20% - Ênfase1 161" xfId="2919" xr:uid="{BEDE9B4C-B9BE-4B5D-B887-FD5D93BD007B}"/>
    <cellStyle name="20% - Ênfase1 161 2" xfId="8052" xr:uid="{5A60EA95-9158-496D-A5F0-1543ACEEA376}"/>
    <cellStyle name="20% - Ênfase1 161 2 2" xfId="18279" xr:uid="{BE187470-229A-492B-80F4-839EBB669F94}"/>
    <cellStyle name="20% - Ênfase1 161 2 2 2" xfId="38723" xr:uid="{212C58D9-9234-4FBE-B5ED-0932EE4A1CDF}"/>
    <cellStyle name="20% - Ênfase1 161 2 3" xfId="28507" xr:uid="{035BF6EA-3418-4D05-BA8A-C20C5BEE6CC2}"/>
    <cellStyle name="20% - Ênfase1 161 3" xfId="13225" xr:uid="{3EBAEA1A-EDFA-4C55-996A-94BCF62B6208}"/>
    <cellStyle name="20% - Ênfase1 161 3 2" xfId="33671" xr:uid="{BDF64D9B-2F6B-49B6-9BE2-039BBDB2D43B}"/>
    <cellStyle name="20% - Ênfase1 161 4" xfId="23455" xr:uid="{2C934051-5F62-4A34-BD6F-DFEF5A20F55A}"/>
    <cellStyle name="20% - Ênfase1 162" xfId="2933" xr:uid="{CF296BD3-AB0E-4D1B-95CF-3CA7A5B58A6D}"/>
    <cellStyle name="20% - Ênfase1 162 2" xfId="8066" xr:uid="{54713E29-3231-4490-8419-C1F46E64E8C1}"/>
    <cellStyle name="20% - Ênfase1 162 2 2" xfId="18293" xr:uid="{0F0ACBFE-67AA-4E7B-8B84-1C5CFD29C67B}"/>
    <cellStyle name="20% - Ênfase1 162 2 2 2" xfId="38737" xr:uid="{07C32C52-18C7-42D5-A4E2-4D54094B4D35}"/>
    <cellStyle name="20% - Ênfase1 162 2 3" xfId="28521" xr:uid="{DB6D4793-47F5-473B-A843-AC6ADA31A8A3}"/>
    <cellStyle name="20% - Ênfase1 162 3" xfId="13239" xr:uid="{0E486098-9151-4A0A-BDA7-3D518C05ABFE}"/>
    <cellStyle name="20% - Ênfase1 162 3 2" xfId="33685" xr:uid="{1AAB2D40-BF31-43FB-B497-9674E9132DDF}"/>
    <cellStyle name="20% - Ênfase1 162 4" xfId="23469" xr:uid="{0A3ECC43-A51E-4554-A27A-6D65BAE8ACBE}"/>
    <cellStyle name="20% - Ênfase1 163" xfId="2947" xr:uid="{02381A05-1D3F-4EAE-B5EA-9FE158989F2B}"/>
    <cellStyle name="20% - Ênfase1 163 2" xfId="8080" xr:uid="{4C4580F9-9201-4A1E-88B6-75E82A6DC1CB}"/>
    <cellStyle name="20% - Ênfase1 163 2 2" xfId="18307" xr:uid="{5267D760-71D7-4198-9675-154E0104008B}"/>
    <cellStyle name="20% - Ênfase1 163 2 2 2" xfId="38751" xr:uid="{316AE6B1-9DEA-40D7-BDA8-4FBD55B4DCB0}"/>
    <cellStyle name="20% - Ênfase1 163 2 3" xfId="28535" xr:uid="{D9D6629C-E882-4E08-A46A-AF4D6DF6284F}"/>
    <cellStyle name="20% - Ênfase1 163 3" xfId="13253" xr:uid="{77520899-4854-4CB2-AA4F-09586F11AAA5}"/>
    <cellStyle name="20% - Ênfase1 163 3 2" xfId="33699" xr:uid="{86A7EB08-CDD2-4599-BB7E-B343E6CE7B7F}"/>
    <cellStyle name="20% - Ênfase1 163 4" xfId="23483" xr:uid="{E0009B42-D29B-4E8A-8EF4-40F47F405CF7}"/>
    <cellStyle name="20% - Ênfase1 164" xfId="2961" xr:uid="{4296BBC1-B7F6-49F0-A440-9F1313882E09}"/>
    <cellStyle name="20% - Ênfase1 164 2" xfId="8094" xr:uid="{12A437B8-A855-483D-A13C-698B3FC54CCA}"/>
    <cellStyle name="20% - Ênfase1 164 2 2" xfId="18321" xr:uid="{BEB58B21-6718-4541-902C-0DFE0B057A94}"/>
    <cellStyle name="20% - Ênfase1 164 2 2 2" xfId="38765" xr:uid="{00BAE5CD-7912-4230-AD4C-8036BE213FFE}"/>
    <cellStyle name="20% - Ênfase1 164 2 3" xfId="28549" xr:uid="{5EE4A62F-3CC7-4527-8456-21AE64D2DEE7}"/>
    <cellStyle name="20% - Ênfase1 164 3" xfId="13267" xr:uid="{EABAC923-4A21-4220-A5DC-28E58F53437F}"/>
    <cellStyle name="20% - Ênfase1 164 3 2" xfId="33713" xr:uid="{7C8CD269-B011-41E4-82F4-EFCF3CE1C9C2}"/>
    <cellStyle name="20% - Ênfase1 164 4" xfId="23497" xr:uid="{E2BAB764-9788-45BF-A4EA-BEF806AAD4E9}"/>
    <cellStyle name="20% - Ênfase1 165" xfId="2975" xr:uid="{CED6B16B-ED37-435A-B114-E054BCE4525B}"/>
    <cellStyle name="20% - Ênfase1 165 2" xfId="8108" xr:uid="{9C68E9B8-F3FD-4EF3-B6EA-0405F15C8FD9}"/>
    <cellStyle name="20% - Ênfase1 165 2 2" xfId="18335" xr:uid="{65602C27-2C0A-4660-879B-9D33DF91F112}"/>
    <cellStyle name="20% - Ênfase1 165 2 2 2" xfId="38779" xr:uid="{CBB46F15-E92E-4662-8960-5ADD6E2035D0}"/>
    <cellStyle name="20% - Ênfase1 165 2 3" xfId="28563" xr:uid="{BABEF785-5742-4AB6-AE7F-92FF5C1E1E64}"/>
    <cellStyle name="20% - Ênfase1 165 3" xfId="13281" xr:uid="{BAC6D91D-B31F-4FAE-848C-141E6FEF1AA5}"/>
    <cellStyle name="20% - Ênfase1 165 3 2" xfId="33727" xr:uid="{66DBB01A-C8FA-4D60-9A3F-CBD8579DDBD6}"/>
    <cellStyle name="20% - Ênfase1 165 4" xfId="23511" xr:uid="{61F05407-B237-43EB-864E-0C2B7603072D}"/>
    <cellStyle name="20% - Ênfase1 166" xfId="2989" xr:uid="{C2539730-7036-4800-A574-CF0B320C5E92}"/>
    <cellStyle name="20% - Ênfase1 166 2" xfId="8122" xr:uid="{37654541-C5BB-4CDB-8329-1E544C205C4A}"/>
    <cellStyle name="20% - Ênfase1 166 2 2" xfId="18349" xr:uid="{118E1192-D065-4872-BE18-B6C683A580D0}"/>
    <cellStyle name="20% - Ênfase1 166 2 2 2" xfId="38793" xr:uid="{779C5717-415C-4DD2-8699-B50AE2208AC6}"/>
    <cellStyle name="20% - Ênfase1 166 2 3" xfId="28577" xr:uid="{451BC972-E4B7-4988-8BD1-20B7F000725D}"/>
    <cellStyle name="20% - Ênfase1 166 3" xfId="13295" xr:uid="{7A14447E-C014-4688-BBC6-21E8627CD8B2}"/>
    <cellStyle name="20% - Ênfase1 166 3 2" xfId="33741" xr:uid="{B1EA98CA-E26E-4037-B9FC-1FF24BBCF658}"/>
    <cellStyle name="20% - Ênfase1 166 4" xfId="23525" xr:uid="{26A8684C-6703-4FC9-A7DD-C814EA130EBF}"/>
    <cellStyle name="20% - Ênfase1 167" xfId="3003" xr:uid="{A5B434F4-E6B8-46F7-87DB-40913BEE99FF}"/>
    <cellStyle name="20% - Ênfase1 167 2" xfId="8136" xr:uid="{46BC8172-75EF-4EBA-A16D-3DB4F9C2347B}"/>
    <cellStyle name="20% - Ênfase1 167 2 2" xfId="18363" xr:uid="{E853FE6B-4E83-497B-AFC4-EFED73D2E44F}"/>
    <cellStyle name="20% - Ênfase1 167 2 2 2" xfId="38807" xr:uid="{01051507-E360-4AB8-8579-DEAA5AF93CB9}"/>
    <cellStyle name="20% - Ênfase1 167 2 3" xfId="28591" xr:uid="{FE2CF8C7-AAF0-430E-9014-36BB24385946}"/>
    <cellStyle name="20% - Ênfase1 167 3" xfId="13309" xr:uid="{1FB065B9-0B39-4E97-8F5E-A2E1F67BBCF2}"/>
    <cellStyle name="20% - Ênfase1 167 3 2" xfId="33755" xr:uid="{C46147C2-E966-4E39-80CF-51D24151D412}"/>
    <cellStyle name="20% - Ênfase1 167 4" xfId="23539" xr:uid="{BAEEF123-5E59-4CDE-B5FB-AE89614B9B2B}"/>
    <cellStyle name="20% - Ênfase1 168" xfId="3017" xr:uid="{2EE1CB95-2FCB-48D3-9F52-37D8B039F47B}"/>
    <cellStyle name="20% - Ênfase1 168 2" xfId="8150" xr:uid="{C1A07C7F-E203-4D33-B254-EBEF1AAD4E55}"/>
    <cellStyle name="20% - Ênfase1 168 2 2" xfId="18377" xr:uid="{7208A423-85DD-44FE-A473-DA660B300D1F}"/>
    <cellStyle name="20% - Ênfase1 168 2 2 2" xfId="38821" xr:uid="{0ADE2248-5C29-4664-BCF4-CAEDF956362E}"/>
    <cellStyle name="20% - Ênfase1 168 2 3" xfId="28605" xr:uid="{B874C647-2236-4B0A-BDBD-3367F2D4D73A}"/>
    <cellStyle name="20% - Ênfase1 168 3" xfId="13323" xr:uid="{98F26D04-6D42-420F-844D-4F37604709BC}"/>
    <cellStyle name="20% - Ênfase1 168 3 2" xfId="33769" xr:uid="{8967072C-60C2-42AE-B74A-D5A452D36665}"/>
    <cellStyle name="20% - Ênfase1 168 4" xfId="23553" xr:uid="{235F13B8-F050-4324-A7E6-556A2214A70E}"/>
    <cellStyle name="20% - Ênfase1 169" xfId="3031" xr:uid="{AC779387-82FF-4FEB-8854-B865CF558551}"/>
    <cellStyle name="20% - Ênfase1 169 2" xfId="8164" xr:uid="{860778F6-A2D6-4FC1-A013-E4120812D59F}"/>
    <cellStyle name="20% - Ênfase1 169 2 2" xfId="18391" xr:uid="{5BDD2D8F-F54D-493F-A8B9-571E0FB61B67}"/>
    <cellStyle name="20% - Ênfase1 169 2 2 2" xfId="38835" xr:uid="{FFA43C16-57E8-4EAE-AB8E-4B6F85442550}"/>
    <cellStyle name="20% - Ênfase1 169 2 3" xfId="28619" xr:uid="{C2A099DD-A3F9-4552-8321-B8144E077AD3}"/>
    <cellStyle name="20% - Ênfase1 169 3" xfId="13337" xr:uid="{55437BA3-84F8-4F10-9364-3127DD509FC8}"/>
    <cellStyle name="20% - Ênfase1 169 3 2" xfId="33783" xr:uid="{2B42F75C-6B74-4A84-846C-596BA4E362ED}"/>
    <cellStyle name="20% - Ênfase1 169 4" xfId="23567" xr:uid="{633338F6-0F90-4B49-942D-76A81F57F775}"/>
    <cellStyle name="20% - Ênfase1 17" xfId="318" xr:uid="{287F483A-FB08-4DEB-9BF0-02B8F757E1EB}"/>
    <cellStyle name="20% - Ênfase1 17 2" xfId="917" xr:uid="{75A63442-BB1B-4E12-BE24-E8F94F4E259F}"/>
    <cellStyle name="20% - Ênfase1 17 2 2" xfId="6064" xr:uid="{A1F1EA9F-8999-4CD7-9D50-89F5FECF04B4}"/>
    <cellStyle name="20% - Ênfase1 17 2 2 2" xfId="16319" xr:uid="{8A9A6719-1CF6-403B-89A0-9DAECF3C78FC}"/>
    <cellStyle name="20% - Ênfase1 17 2 2 2 2" xfId="36763" xr:uid="{34481E5F-051D-4772-A707-A588E737531B}"/>
    <cellStyle name="20% - Ênfase1 17 2 2 3" xfId="26547" xr:uid="{0AD10044-6BDF-4CD8-A151-4ACF07D04E53}"/>
    <cellStyle name="20% - Ênfase1 17 2 3" xfId="11265" xr:uid="{69581BFE-637C-4C2E-AF85-FCD7BB33634D}"/>
    <cellStyle name="20% - Ênfase1 17 2 3 2" xfId="31711" xr:uid="{81228AE0-E862-4D0E-979E-E16685692165}"/>
    <cellStyle name="20% - Ênfase1 17 2 4" xfId="21495" xr:uid="{606B35E3-D1AE-430E-B9E5-5688A8F0E152}"/>
    <cellStyle name="20% - Ênfase1 17 3" xfId="5465" xr:uid="{B058D36E-4C76-47BB-B9CF-DD852E76ACDC}"/>
    <cellStyle name="20% - Ênfase1 17 3 2" xfId="15739" xr:uid="{22C18F67-D54A-4120-ABF1-6558A3C7FB4A}"/>
    <cellStyle name="20% - Ênfase1 17 3 2 2" xfId="36183" xr:uid="{C6BD9327-1451-4E98-8418-16737F71655D}"/>
    <cellStyle name="20% - Ênfase1 17 3 3" xfId="25967" xr:uid="{33CB5A0E-B9F8-4615-A8C1-6DC7F3A0CACD}"/>
    <cellStyle name="20% - Ênfase1 17 4" xfId="10685" xr:uid="{0DF58CB2-086F-4F7C-8DDA-F266ACAEE0B2}"/>
    <cellStyle name="20% - Ênfase1 17 4 2" xfId="31131" xr:uid="{67E6990A-D781-489A-9205-80AC8E74BFC9}"/>
    <cellStyle name="20% - Ênfase1 17 5" xfId="20915" xr:uid="{2E10D8A4-BFCF-41D0-A3A2-2985F801BC70}"/>
    <cellStyle name="20% - Ênfase1 170" xfId="3045" xr:uid="{7156FE6F-399D-46F4-8112-D3401D850FFF}"/>
    <cellStyle name="20% - Ênfase1 170 2" xfId="8178" xr:uid="{F581F00A-6888-4DCC-9C23-DDE101301DA8}"/>
    <cellStyle name="20% - Ênfase1 170 2 2" xfId="18405" xr:uid="{FB534B13-5818-4220-A6D2-C3133BA6BFDD}"/>
    <cellStyle name="20% - Ênfase1 170 2 2 2" xfId="38849" xr:uid="{FDA0B8F6-2FDD-4276-B9D1-42B7B0B353B7}"/>
    <cellStyle name="20% - Ênfase1 170 2 3" xfId="28633" xr:uid="{6D1F3C15-072D-447F-B22A-77D79472D6DA}"/>
    <cellStyle name="20% - Ênfase1 170 3" xfId="13351" xr:uid="{D048A302-7DC9-4BEB-B058-3829ADEF0491}"/>
    <cellStyle name="20% - Ênfase1 170 3 2" xfId="33797" xr:uid="{E0952D58-67BC-4CD4-9899-D4CC4B3D12B4}"/>
    <cellStyle name="20% - Ênfase1 170 4" xfId="23581" xr:uid="{DB2F3B86-76C8-4962-B4CC-E89417286A24}"/>
    <cellStyle name="20% - Ênfase1 171" xfId="3059" xr:uid="{0CC86F90-C631-4C4B-AA57-7F1FCB8C7285}"/>
    <cellStyle name="20% - Ênfase1 171 2" xfId="8192" xr:uid="{33F50648-E7E9-468E-942C-CF2C8E3D2A29}"/>
    <cellStyle name="20% - Ênfase1 171 2 2" xfId="18419" xr:uid="{975750ED-A4F8-4F5A-B7FF-BF21D013E66F}"/>
    <cellStyle name="20% - Ênfase1 171 2 2 2" xfId="38863" xr:uid="{EA45E796-5AE7-4A02-87C2-FC635B86A634}"/>
    <cellStyle name="20% - Ênfase1 171 2 3" xfId="28647" xr:uid="{9A7F1A28-818B-480F-B89B-84F9083AFF13}"/>
    <cellStyle name="20% - Ênfase1 171 3" xfId="13365" xr:uid="{647217F5-384F-4079-85B7-12979BFFAE86}"/>
    <cellStyle name="20% - Ênfase1 171 3 2" xfId="33811" xr:uid="{CC2FDF98-C0FC-4175-95AE-0290D13EBEF3}"/>
    <cellStyle name="20% - Ênfase1 171 4" xfId="23595" xr:uid="{17CABC3F-37A2-4E48-9487-E38B615BB027}"/>
    <cellStyle name="20% - Ênfase1 172" xfId="3073" xr:uid="{6792612F-B01E-4247-9090-8B61146E1831}"/>
    <cellStyle name="20% - Ênfase1 172 2" xfId="8206" xr:uid="{55253343-ECC8-4B6B-A962-9AEDCF834FD4}"/>
    <cellStyle name="20% - Ênfase1 172 2 2" xfId="18433" xr:uid="{D7F2A9D3-D851-43AB-9787-86492380240E}"/>
    <cellStyle name="20% - Ênfase1 172 2 2 2" xfId="38877" xr:uid="{51261847-2B4E-4404-A173-D46CFD1F9D2F}"/>
    <cellStyle name="20% - Ênfase1 172 2 3" xfId="28661" xr:uid="{92CD479C-CA6E-4C4B-A03A-7B8FFE27822E}"/>
    <cellStyle name="20% - Ênfase1 172 3" xfId="13379" xr:uid="{F25C52CC-D5D8-44E9-B4B7-12737EED8571}"/>
    <cellStyle name="20% - Ênfase1 172 3 2" xfId="33825" xr:uid="{A174AC07-281A-4769-9213-58E123AF655B}"/>
    <cellStyle name="20% - Ênfase1 172 4" xfId="23609" xr:uid="{7D8EDB55-81F6-45D1-B35C-0ED28117999C}"/>
    <cellStyle name="20% - Ênfase1 173" xfId="3087" xr:uid="{17D2D5BC-2A83-46F2-B0B4-D2C480FACC72}"/>
    <cellStyle name="20% - Ênfase1 173 2" xfId="8220" xr:uid="{FA8270E1-3CB2-409E-93BC-5EE68554811C}"/>
    <cellStyle name="20% - Ênfase1 173 2 2" xfId="18447" xr:uid="{F7602B78-C937-4793-B1C4-D91D3C7EF161}"/>
    <cellStyle name="20% - Ênfase1 173 2 2 2" xfId="38891" xr:uid="{C22B400E-8BE0-415A-8DC9-880697CAF51C}"/>
    <cellStyle name="20% - Ênfase1 173 2 3" xfId="28675" xr:uid="{43F12B0B-0922-429C-9497-E390BCFC8D5A}"/>
    <cellStyle name="20% - Ênfase1 173 3" xfId="13393" xr:uid="{FA8097C4-AFA9-4A4C-A8DC-47D0AC407E63}"/>
    <cellStyle name="20% - Ênfase1 173 3 2" xfId="33839" xr:uid="{0FB7863C-7F3E-4738-AE57-0526A04AECBF}"/>
    <cellStyle name="20% - Ênfase1 173 4" xfId="23623" xr:uid="{B5252400-AD55-4686-8170-D69B0910B184}"/>
    <cellStyle name="20% - Ênfase1 174" xfId="3101" xr:uid="{C7A8FD4D-C985-47A1-8539-FD5153E91619}"/>
    <cellStyle name="20% - Ênfase1 174 2" xfId="8234" xr:uid="{851D269D-B6BE-4F54-A983-EC5DE2B63150}"/>
    <cellStyle name="20% - Ênfase1 174 2 2" xfId="18461" xr:uid="{0702AEF6-508F-4512-A5D7-3837037B77D1}"/>
    <cellStyle name="20% - Ênfase1 174 2 2 2" xfId="38905" xr:uid="{1DD4EA96-C14B-43A5-8C18-139566EF4796}"/>
    <cellStyle name="20% - Ênfase1 174 2 3" xfId="28689" xr:uid="{3109C129-4B49-4EA8-82DD-2CC137B35408}"/>
    <cellStyle name="20% - Ênfase1 174 3" xfId="13407" xr:uid="{7E4C06B9-4903-408C-85F8-8325A153C9D4}"/>
    <cellStyle name="20% - Ênfase1 174 3 2" xfId="33853" xr:uid="{420ED31B-F501-4EDF-B5F1-9DCC3FF1B5B8}"/>
    <cellStyle name="20% - Ênfase1 174 4" xfId="23637" xr:uid="{D3E20EDF-ED6B-4D63-ACE8-127FC5BAC8D2}"/>
    <cellStyle name="20% - Ênfase1 175" xfId="3115" xr:uid="{D0D93F82-F523-4A9F-B659-01A8975159F0}"/>
    <cellStyle name="20% - Ênfase1 175 2" xfId="8248" xr:uid="{A0BD39E8-1371-48C7-BB3D-BFB355FF4C8D}"/>
    <cellStyle name="20% - Ênfase1 175 2 2" xfId="18475" xr:uid="{030AFEE6-F163-4D45-97AA-0596FC06138D}"/>
    <cellStyle name="20% - Ênfase1 175 2 2 2" xfId="38919" xr:uid="{721D8EB1-1EB2-4DF5-8CBA-09B30D72CC18}"/>
    <cellStyle name="20% - Ênfase1 175 2 3" xfId="28703" xr:uid="{E3D2FB05-3AC4-4E26-8C88-7903BFDC5768}"/>
    <cellStyle name="20% - Ênfase1 175 3" xfId="13421" xr:uid="{43D5F43D-A6D6-421C-A53F-1CA49279506C}"/>
    <cellStyle name="20% - Ênfase1 175 3 2" xfId="33867" xr:uid="{1BDBACFE-31B0-4BB6-A695-14F5C75D67DC}"/>
    <cellStyle name="20% - Ênfase1 175 4" xfId="23651" xr:uid="{615A4B37-1A7B-41D0-9658-58314AD45563}"/>
    <cellStyle name="20% - Ênfase1 176" xfId="3129" xr:uid="{D184A997-5C53-4CC1-9273-C5A9C1F9102D}"/>
    <cellStyle name="20% - Ênfase1 176 2" xfId="8262" xr:uid="{97864DE7-6F91-486C-8E96-05ECB94E6E0F}"/>
    <cellStyle name="20% - Ênfase1 176 2 2" xfId="18489" xr:uid="{B815D256-5D5F-411D-BAA4-D493532EA78C}"/>
    <cellStyle name="20% - Ênfase1 176 2 2 2" xfId="38933" xr:uid="{BCF3FFB8-700D-43FF-A210-4EFFC2A8A101}"/>
    <cellStyle name="20% - Ênfase1 176 2 3" xfId="28717" xr:uid="{2CF24942-315D-413F-8662-6E75E9A223F6}"/>
    <cellStyle name="20% - Ênfase1 176 3" xfId="13435" xr:uid="{CCE1FDFE-913A-4E4D-A5C3-B257AD0C681A}"/>
    <cellStyle name="20% - Ênfase1 176 3 2" xfId="33881" xr:uid="{C159589A-38FF-49B6-8663-B37D04BEB9DA}"/>
    <cellStyle name="20% - Ênfase1 176 4" xfId="23665" xr:uid="{04C87B86-6F36-46BA-B2F8-DEA95DAEB138}"/>
    <cellStyle name="20% - Ênfase1 177" xfId="3143" xr:uid="{9B2B034E-C65F-4579-A212-50E43F004B52}"/>
    <cellStyle name="20% - Ênfase1 177 2" xfId="8276" xr:uid="{AEFFAD4E-415E-4863-ABD9-704E3F00E141}"/>
    <cellStyle name="20% - Ênfase1 177 2 2" xfId="18503" xr:uid="{A72D5985-2516-406D-99D9-005DF9A64141}"/>
    <cellStyle name="20% - Ênfase1 177 2 2 2" xfId="38947" xr:uid="{A157F5EA-B6C3-490D-B8CE-44F95AF8A1F2}"/>
    <cellStyle name="20% - Ênfase1 177 2 3" xfId="28731" xr:uid="{69CFC977-0554-4DA4-AA54-AF5443C56F35}"/>
    <cellStyle name="20% - Ênfase1 177 3" xfId="13449" xr:uid="{7389B2E8-0430-43A1-A5D7-DE043D9C0433}"/>
    <cellStyle name="20% - Ênfase1 177 3 2" xfId="33895" xr:uid="{F8B1BCC8-A2BB-49B7-B4B1-AAE9055D016E}"/>
    <cellStyle name="20% - Ênfase1 177 4" xfId="23679" xr:uid="{EA2A1BCC-F3F0-4313-A6D6-DCD9575616CE}"/>
    <cellStyle name="20% - Ênfase1 178" xfId="3157" xr:uid="{D2D13C98-EAA0-420B-B833-AE5FD2621974}"/>
    <cellStyle name="20% - Ênfase1 178 2" xfId="8290" xr:uid="{1FF05B0C-A55A-4895-84D5-1D8F088A6774}"/>
    <cellStyle name="20% - Ênfase1 178 2 2" xfId="18517" xr:uid="{759A7165-8C99-43BD-B3D3-EE89588F6972}"/>
    <cellStyle name="20% - Ênfase1 178 2 2 2" xfId="38961" xr:uid="{2774CB56-BCBC-4AFB-8ACC-BA11ECA8F1CD}"/>
    <cellStyle name="20% - Ênfase1 178 2 3" xfId="28745" xr:uid="{DA1AD92D-FE79-4F1E-8555-3E5A57293441}"/>
    <cellStyle name="20% - Ênfase1 178 3" xfId="13463" xr:uid="{57AD0E11-0575-413E-84A9-68627AD9BC0F}"/>
    <cellStyle name="20% - Ênfase1 178 3 2" xfId="33909" xr:uid="{60484C14-CC44-488D-B051-BA8F62754C21}"/>
    <cellStyle name="20% - Ênfase1 178 4" xfId="23693" xr:uid="{6A67C5AE-6712-4EC1-AB85-A303F95B3AEF}"/>
    <cellStyle name="20% - Ênfase1 179" xfId="3171" xr:uid="{362C0EA7-CEF1-4233-BEE0-54E8E56A5708}"/>
    <cellStyle name="20% - Ênfase1 179 2" xfId="8304" xr:uid="{1C4FE533-2521-425E-B744-796B0D0F6F63}"/>
    <cellStyle name="20% - Ênfase1 179 2 2" xfId="18531" xr:uid="{59666FA5-0A59-4728-8BC5-8449868A1E62}"/>
    <cellStyle name="20% - Ênfase1 179 2 2 2" xfId="38975" xr:uid="{07455E58-4AC7-431F-A205-D43DDFB7F509}"/>
    <cellStyle name="20% - Ênfase1 179 2 3" xfId="28759" xr:uid="{1FCEE58D-CA81-40F3-86EF-3D78A9C1E282}"/>
    <cellStyle name="20% - Ênfase1 179 3" xfId="13477" xr:uid="{65E0F78A-6214-44B1-9DD9-EFBF01FFCE56}"/>
    <cellStyle name="20% - Ênfase1 179 3 2" xfId="33923" xr:uid="{C15CBF65-715D-4F7C-B2A8-8B6FF4F25941}"/>
    <cellStyle name="20% - Ênfase1 179 4" xfId="23707" xr:uid="{4FE8760F-A46C-4862-BEF2-4506D1929425}"/>
    <cellStyle name="20% - Ênfase1 18" xfId="332" xr:uid="{2BA25B96-78A7-4A76-A8D2-E5C25D92E65A}"/>
    <cellStyle name="20% - Ênfase1 18 2" xfId="931" xr:uid="{50B5D193-4E68-40AA-869F-B103CB37EF6E}"/>
    <cellStyle name="20% - Ênfase1 18 2 2" xfId="6078" xr:uid="{379A8D6E-DCBC-448D-8C1D-EA2233845D4B}"/>
    <cellStyle name="20% - Ênfase1 18 2 2 2" xfId="16333" xr:uid="{7A2E30A4-4C1B-4F4D-8E21-F5925E9D1C21}"/>
    <cellStyle name="20% - Ênfase1 18 2 2 2 2" xfId="36777" xr:uid="{7D3C2BE9-2B91-415F-8997-E3A88BEFB104}"/>
    <cellStyle name="20% - Ênfase1 18 2 2 3" xfId="26561" xr:uid="{FA0D344B-AB91-41DB-A5A4-DA2BA24027AF}"/>
    <cellStyle name="20% - Ênfase1 18 2 3" xfId="11279" xr:uid="{24B78C2D-B58C-47D8-A1EE-D6A7E7402448}"/>
    <cellStyle name="20% - Ênfase1 18 2 3 2" xfId="31725" xr:uid="{559CABCA-12E0-43B9-ABB9-7F2589CA3179}"/>
    <cellStyle name="20% - Ênfase1 18 2 4" xfId="21509" xr:uid="{47F714EE-EAE2-4ECA-B5A2-0388E8AB0C56}"/>
    <cellStyle name="20% - Ênfase1 18 3" xfId="5479" xr:uid="{3A56F037-2392-4AF3-B280-9BEDEB1AFB14}"/>
    <cellStyle name="20% - Ênfase1 18 3 2" xfId="15753" xr:uid="{EEB729C2-FF38-4C86-9C18-6686F860AC61}"/>
    <cellStyle name="20% - Ênfase1 18 3 2 2" xfId="36197" xr:uid="{5DB77444-4B6B-49B7-A1C7-6DD9BE395F4E}"/>
    <cellStyle name="20% - Ênfase1 18 3 3" xfId="25981" xr:uid="{A68321F9-D273-45D9-8AB5-58FEA87B699C}"/>
    <cellStyle name="20% - Ênfase1 18 4" xfId="10699" xr:uid="{B98E22BB-67EE-4993-AF9B-D11F38DCB4A8}"/>
    <cellStyle name="20% - Ênfase1 18 4 2" xfId="31145" xr:uid="{5E08FFBE-89E8-47F5-A7C4-BCDE371A3975}"/>
    <cellStyle name="20% - Ênfase1 18 5" xfId="20929" xr:uid="{D471944A-A79E-42DC-BFCF-44EF51692CB1}"/>
    <cellStyle name="20% - Ênfase1 180" xfId="3184" xr:uid="{5B0AD5F6-292A-4CB5-AEEC-5B6FEFC96D46}"/>
    <cellStyle name="20% - Ênfase1 180 2" xfId="8318" xr:uid="{63962618-F8DA-4DBD-8F7D-5745EE3A965A}"/>
    <cellStyle name="20% - Ênfase1 180 2 2" xfId="18545" xr:uid="{B4D41276-E43C-4727-9270-1D42446DC515}"/>
    <cellStyle name="20% - Ênfase1 180 2 2 2" xfId="38989" xr:uid="{4F203CA2-AA85-4F91-8004-C904AADB2F4B}"/>
    <cellStyle name="20% - Ênfase1 180 2 3" xfId="28773" xr:uid="{6F387E18-18D1-42D0-8A58-C1AFEC3FDE38}"/>
    <cellStyle name="20% - Ênfase1 180 3" xfId="13491" xr:uid="{985E9F3A-C4FC-4FA5-AACC-91C3BE12C693}"/>
    <cellStyle name="20% - Ênfase1 180 3 2" xfId="33937" xr:uid="{7F800876-9F8D-48CC-8C52-7E945A042593}"/>
    <cellStyle name="20% - Ênfase1 180 4" xfId="23721" xr:uid="{230F5349-D649-4A37-9683-C2A37885634A}"/>
    <cellStyle name="20% - Ênfase1 181" xfId="3198" xr:uid="{0B78C2FC-5157-49C5-B72A-B9F3BC73F8E9}"/>
    <cellStyle name="20% - Ênfase1 181 2" xfId="8332" xr:uid="{CADAE7CC-85DB-493F-A1ED-64A894E467C8}"/>
    <cellStyle name="20% - Ênfase1 181 2 2" xfId="18559" xr:uid="{3EACAF77-B8BD-451C-96C5-8B29515204C5}"/>
    <cellStyle name="20% - Ênfase1 181 2 2 2" xfId="39003" xr:uid="{6D7A1297-6120-4BA3-8A55-C67F18AA6361}"/>
    <cellStyle name="20% - Ênfase1 181 2 3" xfId="28787" xr:uid="{36EABFE1-5773-4FDF-9533-12B6BB1FE7E9}"/>
    <cellStyle name="20% - Ênfase1 181 3" xfId="13505" xr:uid="{6DBA880A-FD9E-4ED7-82BD-7AFB71AD890A}"/>
    <cellStyle name="20% - Ênfase1 181 3 2" xfId="33951" xr:uid="{4307DDA2-0841-4086-9082-8239026BB571}"/>
    <cellStyle name="20% - Ênfase1 181 4" xfId="23735" xr:uid="{CB70A9D0-BAC2-48EF-8F70-C4E80D6C7C8F}"/>
    <cellStyle name="20% - Ênfase1 182" xfId="3212" xr:uid="{04686747-38F5-45F8-9896-0C7E9B847D00}"/>
    <cellStyle name="20% - Ênfase1 182 2" xfId="8346" xr:uid="{9BBC6D9F-DE0E-48F2-B052-B8BD2D11C05A}"/>
    <cellStyle name="20% - Ênfase1 182 2 2" xfId="18573" xr:uid="{B9C70DE2-636A-45C9-AA2D-267EBAE8F155}"/>
    <cellStyle name="20% - Ênfase1 182 2 2 2" xfId="39017" xr:uid="{7A484AFD-8DC8-4216-8FB2-82926DACEE8B}"/>
    <cellStyle name="20% - Ênfase1 182 2 3" xfId="28801" xr:uid="{F63075DB-C6A8-4BE5-81B5-9BB567DFC21D}"/>
    <cellStyle name="20% - Ênfase1 182 3" xfId="13519" xr:uid="{7829E147-46D6-4D1D-8692-82F56BB2CDE4}"/>
    <cellStyle name="20% - Ênfase1 182 3 2" xfId="33965" xr:uid="{3F6CC8E9-0B13-4891-B45D-8621ED4452C4}"/>
    <cellStyle name="20% - Ênfase1 182 4" xfId="23749" xr:uid="{E6EF5A37-783B-4768-A3BD-B64A0DAB25B7}"/>
    <cellStyle name="20% - Ênfase1 183" xfId="3226" xr:uid="{BB9A00B0-2ED7-40BE-8F3C-B8291B89F445}"/>
    <cellStyle name="20% - Ênfase1 183 2" xfId="8360" xr:uid="{2D972CFA-BEEC-4503-9C01-0B72CF9CF155}"/>
    <cellStyle name="20% - Ênfase1 183 2 2" xfId="18587" xr:uid="{CE996E6E-CBC5-4C02-874D-648E7CCCF896}"/>
    <cellStyle name="20% - Ênfase1 183 2 2 2" xfId="39031" xr:uid="{25125D67-C9BA-4F74-A2B7-BD0AD3F2B2B0}"/>
    <cellStyle name="20% - Ênfase1 183 2 3" xfId="28815" xr:uid="{D6F979C6-C88B-412B-A777-F0B82C6F2EDE}"/>
    <cellStyle name="20% - Ênfase1 183 3" xfId="13533" xr:uid="{B745EFDE-EDFC-4641-93DA-7DA48B73F88E}"/>
    <cellStyle name="20% - Ênfase1 183 3 2" xfId="33979" xr:uid="{5D297425-2F68-4A43-8A04-FBD399A2051F}"/>
    <cellStyle name="20% - Ênfase1 183 4" xfId="23763" xr:uid="{7A157161-FB1F-4E07-8636-BAD64326E3A8}"/>
    <cellStyle name="20% - Ênfase1 184" xfId="3240" xr:uid="{07360E53-B4A7-493E-9477-5C2A9210CB72}"/>
    <cellStyle name="20% - Ênfase1 184 2" xfId="8374" xr:uid="{8AA06E82-D33D-411C-91F9-B35F7A588A82}"/>
    <cellStyle name="20% - Ênfase1 184 2 2" xfId="18601" xr:uid="{1EB0D5A2-499A-4768-82AD-2B3D001AC062}"/>
    <cellStyle name="20% - Ênfase1 184 2 2 2" xfId="39045" xr:uid="{260E377E-0468-4AC7-986E-C26828BB4062}"/>
    <cellStyle name="20% - Ênfase1 184 2 3" xfId="28829" xr:uid="{B8CE75DB-26B7-4B02-99A2-0787AF442804}"/>
    <cellStyle name="20% - Ênfase1 184 3" xfId="13547" xr:uid="{FD120530-1EBD-4DA2-919A-D0B3DC7CB4FD}"/>
    <cellStyle name="20% - Ênfase1 184 3 2" xfId="33993" xr:uid="{25CEC9A0-A058-42D4-A869-1F8964E25B11}"/>
    <cellStyle name="20% - Ênfase1 184 4" xfId="23777" xr:uid="{B514DC09-29E7-448B-AE67-FC42F1EDAB64}"/>
    <cellStyle name="20% - Ênfase1 185" xfId="3254" xr:uid="{2051695A-5EFF-49FA-A8B7-13AD5F7232E7}"/>
    <cellStyle name="20% - Ênfase1 185 2" xfId="8388" xr:uid="{52943DBA-2956-4697-BA21-F9063BC41FAA}"/>
    <cellStyle name="20% - Ênfase1 185 2 2" xfId="18615" xr:uid="{BE89D39B-AABC-4F26-8927-C1542EE95A4D}"/>
    <cellStyle name="20% - Ênfase1 185 2 2 2" xfId="39059" xr:uid="{B3DC7529-0B27-4436-9B63-A874BA2BFBFB}"/>
    <cellStyle name="20% - Ênfase1 185 2 3" xfId="28843" xr:uid="{32ADC265-C698-4362-ACA0-D7D68534C32A}"/>
    <cellStyle name="20% - Ênfase1 185 3" xfId="13561" xr:uid="{C6215B95-6DAD-4A7D-8745-F69B2C919F49}"/>
    <cellStyle name="20% - Ênfase1 185 3 2" xfId="34007" xr:uid="{79CA9732-B62D-43F0-9C22-623CC32FAAFB}"/>
    <cellStyle name="20% - Ênfase1 185 4" xfId="23791" xr:uid="{C4B74A57-FBB6-41D4-895A-9743968DFC0B}"/>
    <cellStyle name="20% - Ênfase1 186" xfId="3268" xr:uid="{87E0AE60-1CF5-4CD7-91EF-B1B2FC53240F}"/>
    <cellStyle name="20% - Ênfase1 186 2" xfId="8402" xr:uid="{00F9EE51-E9C0-41E3-B685-185C85D38277}"/>
    <cellStyle name="20% - Ênfase1 186 2 2" xfId="18629" xr:uid="{205EF2C3-4AFA-4588-8842-C3AA55F7727C}"/>
    <cellStyle name="20% - Ênfase1 186 2 2 2" xfId="39073" xr:uid="{B665731B-28AE-474D-9A3F-9A8A2BA8A9A7}"/>
    <cellStyle name="20% - Ênfase1 186 2 3" xfId="28857" xr:uid="{E868F67B-DE46-4CE3-B275-15F7252618C3}"/>
    <cellStyle name="20% - Ênfase1 186 3" xfId="13575" xr:uid="{360ECB90-C4D6-4302-9662-6C71EE1B7E26}"/>
    <cellStyle name="20% - Ênfase1 186 3 2" xfId="34021" xr:uid="{B4FB42AE-F7ED-4898-9CFD-5061BDFEF68F}"/>
    <cellStyle name="20% - Ênfase1 186 4" xfId="23805" xr:uid="{59561A3C-37AA-460D-A2E9-23AC145668D2}"/>
    <cellStyle name="20% - Ênfase1 187" xfId="3282" xr:uid="{C3642C27-B6C4-42BE-B028-B7FD8326B18C}"/>
    <cellStyle name="20% - Ênfase1 187 2" xfId="8416" xr:uid="{017F8BDB-E393-4D61-873D-472815C91DCE}"/>
    <cellStyle name="20% - Ênfase1 187 2 2" xfId="18643" xr:uid="{598BF00B-61ED-4AD0-A7CC-1996EB1CA35B}"/>
    <cellStyle name="20% - Ênfase1 187 2 2 2" xfId="39087" xr:uid="{771585B8-B592-4836-A8BF-854FD8B51A75}"/>
    <cellStyle name="20% - Ênfase1 187 2 3" xfId="28871" xr:uid="{5EB31599-47CC-4109-9170-BB6AAD5CF9F2}"/>
    <cellStyle name="20% - Ênfase1 187 3" xfId="13589" xr:uid="{11C93D8A-9AA9-4460-8E45-0CAF43DA7319}"/>
    <cellStyle name="20% - Ênfase1 187 3 2" xfId="34035" xr:uid="{60C547C9-2B5B-47DC-B86E-92592E530D06}"/>
    <cellStyle name="20% - Ênfase1 187 4" xfId="23819" xr:uid="{85AFB646-9592-4963-A7C7-9A7C1C359C53}"/>
    <cellStyle name="20% - Ênfase1 188" xfId="3296" xr:uid="{9D641148-8607-4B65-A05E-03F6B74F1579}"/>
    <cellStyle name="20% - Ênfase1 188 2" xfId="8430" xr:uid="{4FC6EA6C-ADF0-4A23-AFC8-EDD6256ED420}"/>
    <cellStyle name="20% - Ênfase1 188 2 2" xfId="18657" xr:uid="{0105BA66-D8AA-4801-80B6-5EBBE5A81F33}"/>
    <cellStyle name="20% - Ênfase1 188 2 2 2" xfId="39101" xr:uid="{6497AB3E-DF98-4E04-AE5C-C4416998F377}"/>
    <cellStyle name="20% - Ênfase1 188 2 3" xfId="28885" xr:uid="{EE438B2C-D37B-40B3-B177-E9D0D9A47B8B}"/>
    <cellStyle name="20% - Ênfase1 188 3" xfId="13603" xr:uid="{ACA4A9BF-83AA-4DEF-BD04-DC061AA12D86}"/>
    <cellStyle name="20% - Ênfase1 188 3 2" xfId="34049" xr:uid="{3F5A2DA1-0949-459A-A8E5-02D7CBCDF6DC}"/>
    <cellStyle name="20% - Ênfase1 188 4" xfId="23833" xr:uid="{8370FBD3-7522-4CE2-9C50-06ACDBE463CF}"/>
    <cellStyle name="20% - Ênfase1 189" xfId="3310" xr:uid="{E3EB9ABE-2D98-4F40-98B4-FBE7F8258CFD}"/>
    <cellStyle name="20% - Ênfase1 189 2" xfId="8444" xr:uid="{76A16BD7-6F19-4991-9106-B8B342B8BC38}"/>
    <cellStyle name="20% - Ênfase1 189 2 2" xfId="18671" xr:uid="{922205B4-CD33-45FA-A803-375E8198F8C0}"/>
    <cellStyle name="20% - Ênfase1 189 2 2 2" xfId="39115" xr:uid="{6A8168C6-809E-45CE-8849-6FD85F1E4ACE}"/>
    <cellStyle name="20% - Ênfase1 189 2 3" xfId="28899" xr:uid="{F1245FB2-0EDB-465C-A9D4-6A36D147919D}"/>
    <cellStyle name="20% - Ênfase1 189 3" xfId="13617" xr:uid="{802E3418-A40E-4796-8AF9-8BEB99532CF0}"/>
    <cellStyle name="20% - Ênfase1 189 3 2" xfId="34063" xr:uid="{146A6C46-8347-41C3-8A95-7E12C8DD637A}"/>
    <cellStyle name="20% - Ênfase1 189 4" xfId="23847" xr:uid="{8D8C76F5-62C3-4231-85CF-CDDE664DCEB7}"/>
    <cellStyle name="20% - Ênfase1 19" xfId="346" xr:uid="{287D54C7-427D-4F55-9A2B-0DB0AB621CDD}"/>
    <cellStyle name="20% - Ênfase1 19 2" xfId="945" xr:uid="{059FBBD8-797C-4D77-8351-A64FBC64D7C0}"/>
    <cellStyle name="20% - Ênfase1 19 2 2" xfId="6092" xr:uid="{D7E545D8-49BF-4049-B446-FAEC8D5F86FB}"/>
    <cellStyle name="20% - Ênfase1 19 2 2 2" xfId="16347" xr:uid="{1E3927CE-850B-4969-93E2-1140C4FBEE11}"/>
    <cellStyle name="20% - Ênfase1 19 2 2 2 2" xfId="36791" xr:uid="{FD7A67EA-F172-4D98-B250-78DAB4937DD1}"/>
    <cellStyle name="20% - Ênfase1 19 2 2 3" xfId="26575" xr:uid="{B8F3FB01-C237-4A13-89A9-19C716D86B74}"/>
    <cellStyle name="20% - Ênfase1 19 2 3" xfId="11293" xr:uid="{B8943ABC-0009-4438-A4FB-193A2FFF6EF2}"/>
    <cellStyle name="20% - Ênfase1 19 2 3 2" xfId="31739" xr:uid="{43693DCB-3888-4B34-81F4-A55ACC4DCF12}"/>
    <cellStyle name="20% - Ênfase1 19 2 4" xfId="21523" xr:uid="{C6423F37-5AAB-4727-AC0E-EB17C5B04928}"/>
    <cellStyle name="20% - Ênfase1 19 3" xfId="5493" xr:uid="{0389176C-B518-491B-9C84-8F54D0BC8C6C}"/>
    <cellStyle name="20% - Ênfase1 19 3 2" xfId="15767" xr:uid="{1DF75CC5-1202-46AC-B298-B4A1602D5776}"/>
    <cellStyle name="20% - Ênfase1 19 3 2 2" xfId="36211" xr:uid="{47E21407-0EB0-4C7B-AC31-5C7DF20863F6}"/>
    <cellStyle name="20% - Ênfase1 19 3 3" xfId="25995" xr:uid="{C94BC3D2-21DA-4516-A9BC-8AA1FE511342}"/>
    <cellStyle name="20% - Ênfase1 19 4" xfId="10713" xr:uid="{0EF5C4FE-C39A-4602-AF47-FE8FC01A881B}"/>
    <cellStyle name="20% - Ênfase1 19 4 2" xfId="31159" xr:uid="{81A769A5-17C6-44E2-8962-DC47E38104CE}"/>
    <cellStyle name="20% - Ênfase1 19 5" xfId="20943" xr:uid="{A03B0344-55EB-438F-ACC2-053929DD29F0}"/>
    <cellStyle name="20% - Ênfase1 190" xfId="3324" xr:uid="{966D45A5-4599-45F2-84A2-7C94BCC89806}"/>
    <cellStyle name="20% - Ênfase1 190 2" xfId="8458" xr:uid="{5F3B336E-E6D4-4DEB-82A4-C900FECA09D4}"/>
    <cellStyle name="20% - Ênfase1 190 2 2" xfId="18685" xr:uid="{7A06172D-52B3-4B73-96A9-482CCD4115D4}"/>
    <cellStyle name="20% - Ênfase1 190 2 2 2" xfId="39129" xr:uid="{62B9967F-8933-42E4-ACD8-B700F67C6722}"/>
    <cellStyle name="20% - Ênfase1 190 2 3" xfId="28913" xr:uid="{3B2D9AD7-0076-4081-B77F-00638E529E3C}"/>
    <cellStyle name="20% - Ênfase1 190 3" xfId="13631" xr:uid="{90002D88-92A6-40D9-BA87-A13A3ADEA49A}"/>
    <cellStyle name="20% - Ênfase1 190 3 2" xfId="34077" xr:uid="{06AEF273-3C7F-431F-8D0D-14A4C59D7395}"/>
    <cellStyle name="20% - Ênfase1 190 4" xfId="23861" xr:uid="{161E330C-5F64-42D5-929B-C15DDFFD35F6}"/>
    <cellStyle name="20% - Ênfase1 191" xfId="3338" xr:uid="{3D8586E5-A4FA-4201-81A3-12EB01B0160A}"/>
    <cellStyle name="20% - Ênfase1 191 2" xfId="8472" xr:uid="{29451C9D-4D0D-4F93-92E1-E986F5719839}"/>
    <cellStyle name="20% - Ênfase1 191 2 2" xfId="18699" xr:uid="{8A2659EF-D081-432F-A265-FECD48510B60}"/>
    <cellStyle name="20% - Ênfase1 191 2 2 2" xfId="39143" xr:uid="{2C785846-A067-43C2-93DD-E3B6F3E28ABA}"/>
    <cellStyle name="20% - Ênfase1 191 2 3" xfId="28927" xr:uid="{3DCEEC38-CCFF-41EA-9602-99DC3152C6A0}"/>
    <cellStyle name="20% - Ênfase1 191 3" xfId="13645" xr:uid="{DB524529-50FB-4244-8BE4-9AC5BB5460B3}"/>
    <cellStyle name="20% - Ênfase1 191 3 2" xfId="34091" xr:uid="{C9279E87-095E-473F-80D0-A5DA0B8B2183}"/>
    <cellStyle name="20% - Ênfase1 191 4" xfId="23875" xr:uid="{6CC2C8E5-5A88-4ABC-B6CB-8ED937F5CA6E}"/>
    <cellStyle name="20% - Ênfase1 192" xfId="3352" xr:uid="{91212689-35BD-40D4-8356-EA59F3B2F4BB}"/>
    <cellStyle name="20% - Ênfase1 192 2" xfId="8486" xr:uid="{4FFA3122-FC63-4BD8-8162-9377F3E53FFC}"/>
    <cellStyle name="20% - Ênfase1 192 2 2" xfId="18713" xr:uid="{F4913B6D-B698-44FE-977D-12F049DD5574}"/>
    <cellStyle name="20% - Ênfase1 192 2 2 2" xfId="39157" xr:uid="{A5DC75A2-6521-4109-A92B-A5CCE398AAAF}"/>
    <cellStyle name="20% - Ênfase1 192 2 3" xfId="28941" xr:uid="{3839F4CA-1C02-41F3-A688-6F5D5E896D47}"/>
    <cellStyle name="20% - Ênfase1 192 3" xfId="13659" xr:uid="{3D8605B3-2E77-4C42-BA81-28C504FB6667}"/>
    <cellStyle name="20% - Ênfase1 192 3 2" xfId="34105" xr:uid="{4100DB54-6E00-49EC-ACF8-85E4DE67292C}"/>
    <cellStyle name="20% - Ênfase1 192 4" xfId="23889" xr:uid="{74184958-547F-4E6B-A895-491583DF66C5}"/>
    <cellStyle name="20% - Ênfase1 193" xfId="3366" xr:uid="{F271D337-ED93-4490-8FE4-13179ACCF75A}"/>
    <cellStyle name="20% - Ênfase1 193 2" xfId="8500" xr:uid="{4D57F13B-1915-4A0F-8D18-08F70805BD47}"/>
    <cellStyle name="20% - Ênfase1 193 2 2" xfId="18727" xr:uid="{530DCE4A-058B-49C0-B638-59474D9A79B8}"/>
    <cellStyle name="20% - Ênfase1 193 2 2 2" xfId="39171" xr:uid="{02A58C11-5FF8-4A64-AEAE-4DA405DA2163}"/>
    <cellStyle name="20% - Ênfase1 193 2 3" xfId="28955" xr:uid="{A80FBB02-F3A0-44B5-8DBB-1814F0C99985}"/>
    <cellStyle name="20% - Ênfase1 193 3" xfId="13673" xr:uid="{2C6BE1F5-94A4-4BAA-A5EB-122CEB91759B}"/>
    <cellStyle name="20% - Ênfase1 193 3 2" xfId="34119" xr:uid="{9FEDB317-CBDC-438C-9558-1A8CFAE728CC}"/>
    <cellStyle name="20% - Ênfase1 193 4" xfId="23903" xr:uid="{EFB059ED-1FF6-460F-B86D-DD3FFEE28413}"/>
    <cellStyle name="20% - Ênfase1 194" xfId="3380" xr:uid="{DA85902D-4BC7-496B-81B6-212F1C89460E}"/>
    <cellStyle name="20% - Ênfase1 194 2" xfId="8514" xr:uid="{D32B22BB-B76F-4253-A408-D05F62560201}"/>
    <cellStyle name="20% - Ênfase1 194 2 2" xfId="18741" xr:uid="{6A854342-33CA-478F-896C-FAB82FB1B6A7}"/>
    <cellStyle name="20% - Ênfase1 194 2 2 2" xfId="39185" xr:uid="{7069EE3B-84A1-4BA7-B67E-03F5DB4FE970}"/>
    <cellStyle name="20% - Ênfase1 194 2 3" xfId="28969" xr:uid="{1562E101-E804-4E4D-8FA6-ED90AA7CDFDF}"/>
    <cellStyle name="20% - Ênfase1 194 3" xfId="13687" xr:uid="{B408ACF1-A26F-4F91-9AD8-D0999AE1DE8F}"/>
    <cellStyle name="20% - Ênfase1 194 3 2" xfId="34133" xr:uid="{AFA3C7B1-2B60-4F1A-8E67-43259D857B3F}"/>
    <cellStyle name="20% - Ênfase1 194 4" xfId="23917" xr:uid="{00BCD761-7EC1-4DF5-9465-16D136C3D2DE}"/>
    <cellStyle name="20% - Ênfase1 195" xfId="3394" xr:uid="{2496D2F3-65FA-4D04-B882-973528978A45}"/>
    <cellStyle name="20% - Ênfase1 195 2" xfId="8528" xr:uid="{682C34B4-29C4-4B15-9F20-C70548268954}"/>
    <cellStyle name="20% - Ênfase1 195 2 2" xfId="18755" xr:uid="{C98F02C7-131C-43D3-BB78-C6A27B6A3577}"/>
    <cellStyle name="20% - Ênfase1 195 2 2 2" xfId="39199" xr:uid="{37A03A0B-06C7-44B2-BF25-81979EAE9C5C}"/>
    <cellStyle name="20% - Ênfase1 195 2 3" xfId="28983" xr:uid="{917058A7-8151-4FC0-89FB-78AF851A2D8F}"/>
    <cellStyle name="20% - Ênfase1 195 3" xfId="13701" xr:uid="{EDA8B8ED-3620-4D70-AA8E-728F84DD7B94}"/>
    <cellStyle name="20% - Ênfase1 195 3 2" xfId="34147" xr:uid="{BD29CE6B-129F-450C-927E-FC16999661F6}"/>
    <cellStyle name="20% - Ênfase1 195 4" xfId="23931" xr:uid="{F76F1E23-F542-4D0A-BF3A-19FC7952F9F9}"/>
    <cellStyle name="20% - Ênfase1 196" xfId="3408" xr:uid="{7E94BD19-0C70-4599-BCAC-F3D79A09188E}"/>
    <cellStyle name="20% - Ênfase1 196 2" xfId="8542" xr:uid="{616D14C8-1D42-412D-A244-44170F0E9C56}"/>
    <cellStyle name="20% - Ênfase1 196 2 2" xfId="18769" xr:uid="{035C8161-167F-4662-BFD5-5F0698BE87D9}"/>
    <cellStyle name="20% - Ênfase1 196 2 2 2" xfId="39213" xr:uid="{0A1FD470-C860-4807-83D6-8B4FE931DA7A}"/>
    <cellStyle name="20% - Ênfase1 196 2 3" xfId="28997" xr:uid="{4757B0CA-E517-4ADC-874F-B92A048EF9B9}"/>
    <cellStyle name="20% - Ênfase1 196 3" xfId="13715" xr:uid="{23C5B4A7-0BA9-45B7-B388-DAEB82848DA4}"/>
    <cellStyle name="20% - Ênfase1 196 3 2" xfId="34161" xr:uid="{97FCA19C-EDC2-4AE7-B1E9-2B8271458D1D}"/>
    <cellStyle name="20% - Ênfase1 196 4" xfId="23945" xr:uid="{F9716D26-E4DD-4D24-AB98-D09CC9F33AA5}"/>
    <cellStyle name="20% - Ênfase1 197" xfId="3422" xr:uid="{EB7836AF-F972-41EF-B578-4BF1807FF0B3}"/>
    <cellStyle name="20% - Ênfase1 197 2" xfId="8556" xr:uid="{41E14307-08FC-4058-B738-ADB6295EAF14}"/>
    <cellStyle name="20% - Ênfase1 197 2 2" xfId="18783" xr:uid="{1BBB02CA-1F47-46A2-8E19-EAF3D3A9D3D8}"/>
    <cellStyle name="20% - Ênfase1 197 2 2 2" xfId="39227" xr:uid="{942330BD-B234-45EF-A897-0D3FEAA8522C}"/>
    <cellStyle name="20% - Ênfase1 197 2 3" xfId="29011" xr:uid="{6CCC0B05-75B8-4F36-9908-E26C2A418001}"/>
    <cellStyle name="20% - Ênfase1 197 3" xfId="13729" xr:uid="{8C2AE980-0FFC-4A82-BD5E-C841D701EE28}"/>
    <cellStyle name="20% - Ênfase1 197 3 2" xfId="34175" xr:uid="{5A879461-BEFB-4E4A-A938-303553EC976D}"/>
    <cellStyle name="20% - Ênfase1 197 4" xfId="23959" xr:uid="{9897044B-284C-4705-8D19-FAF7C3F40252}"/>
    <cellStyle name="20% - Ênfase1 198" xfId="3436" xr:uid="{39F70E0E-F386-404D-A8AB-4CD0B65E11FA}"/>
    <cellStyle name="20% - Ênfase1 198 2" xfId="8570" xr:uid="{DBC267E9-560B-4E4D-82A6-13C3C1C963E6}"/>
    <cellStyle name="20% - Ênfase1 198 2 2" xfId="18797" xr:uid="{E8A10EE6-720D-4F8A-B106-4FC0B7213A3C}"/>
    <cellStyle name="20% - Ênfase1 198 2 2 2" xfId="39241" xr:uid="{D6D5F0B3-FBE4-4D7A-AC56-E8488D3AEA41}"/>
    <cellStyle name="20% - Ênfase1 198 2 3" xfId="29025" xr:uid="{6D85465C-9C7C-4EFE-BA75-1155F315D7CE}"/>
    <cellStyle name="20% - Ênfase1 198 3" xfId="13743" xr:uid="{FB28DE6F-FEA8-472C-8E02-08863590D032}"/>
    <cellStyle name="20% - Ênfase1 198 3 2" xfId="34189" xr:uid="{D95EBF6E-F207-4E79-A614-6C62EEFA9F11}"/>
    <cellStyle name="20% - Ênfase1 198 4" xfId="23973" xr:uid="{B4A39915-A503-4389-8E33-3A3E8BD4C203}"/>
    <cellStyle name="20% - Ênfase1 199" xfId="3450" xr:uid="{ACA2027D-1D71-4F04-9245-D0EDADD29F5B}"/>
    <cellStyle name="20% - Ênfase1 199 2" xfId="8584" xr:uid="{7A36DD02-FAD8-4DB8-B6E3-A81E91622BEF}"/>
    <cellStyle name="20% - Ênfase1 199 2 2" xfId="18811" xr:uid="{BAD71AB6-D63E-486E-82B7-3DE0CA586FEE}"/>
    <cellStyle name="20% - Ênfase1 199 2 2 2" xfId="39255" xr:uid="{0EFA8E04-7BD1-405F-B310-147420AB3CED}"/>
    <cellStyle name="20% - Ênfase1 199 2 3" xfId="29039" xr:uid="{DA044FD1-AE13-444F-817C-5B8B99C02FFB}"/>
    <cellStyle name="20% - Ênfase1 199 3" xfId="13757" xr:uid="{16FEDB68-B4D2-44A5-9121-66451F63D56D}"/>
    <cellStyle name="20% - Ênfase1 199 3 2" xfId="34203" xr:uid="{112F29EB-4E73-456A-952B-9A220A571BBA}"/>
    <cellStyle name="20% - Ênfase1 199 4" xfId="23987" xr:uid="{53AE4485-3742-4516-BED7-010AA93D8853}"/>
    <cellStyle name="20% - Ênfase1 2" xfId="108" xr:uid="{E04049FC-F85E-49B2-910F-324DA406846D}"/>
    <cellStyle name="20% - Ênfase1 2 2" xfId="721" xr:uid="{83DDD653-97C8-44DB-885D-372321098CE5}"/>
    <cellStyle name="20% - Ênfase1 2 2 2" xfId="5868" xr:uid="{4D28804A-DDA6-43E7-9997-002B97E00E8F}"/>
    <cellStyle name="20% - Ênfase1 2 2 2 2" xfId="16137" xr:uid="{DB1E3851-84C1-467D-B916-D146AD021E9A}"/>
    <cellStyle name="20% - Ênfase1 2 2 2 2 2" xfId="36581" xr:uid="{A6A063D0-8FFB-46F4-B775-BB2D13A5A2A8}"/>
    <cellStyle name="20% - Ênfase1 2 2 2 3" xfId="26365" xr:uid="{4E1FB2AB-52E0-423E-8C83-C078A3C9297A}"/>
    <cellStyle name="20% - Ênfase1 2 2 3" xfId="11083" xr:uid="{276900C2-659D-460D-A79D-35C9CA3E2991}"/>
    <cellStyle name="20% - Ênfase1 2 2 3 2" xfId="31529" xr:uid="{E158E679-5794-499F-8E57-00051F29350B}"/>
    <cellStyle name="20% - Ênfase1 2 2 4" xfId="21313" xr:uid="{4D2F8DA7-2261-4FCB-B404-BEFA8FCD8F2F}"/>
    <cellStyle name="20% - Ênfase1 2 3" xfId="5255" xr:uid="{B3CE31A2-FC71-4831-BC71-59564175723C}"/>
    <cellStyle name="20% - Ênfase1 2 3 2" xfId="15557" xr:uid="{CB5B7D55-8809-48B6-A560-382E1D008EEC}"/>
    <cellStyle name="20% - Ênfase1 2 3 2 2" xfId="36001" xr:uid="{DD28145D-8387-46AE-868C-13A8EBC22D21}"/>
    <cellStyle name="20% - Ênfase1 2 3 3" xfId="25785" xr:uid="{D51F7647-B78B-4012-8EE4-A55B4660AE3C}"/>
    <cellStyle name="20% - Ênfase1 2 4" xfId="10503" xr:uid="{9C2986A8-B1F7-404E-B717-24F390820AA6}"/>
    <cellStyle name="20% - Ênfase1 2 4 2" xfId="30949" xr:uid="{DF297747-1BD5-4C46-BEDC-9F9AB0AD71FA}"/>
    <cellStyle name="20% - Ênfase1 2 5" xfId="20733" xr:uid="{36CE3A84-F49E-49EB-80FC-2358ED3DFDD1}"/>
    <cellStyle name="20% - Ênfase1 20" xfId="360" xr:uid="{807FF0DC-7A6F-4EEC-9DB8-AF3A4DF7F80B}"/>
    <cellStyle name="20% - Ênfase1 20 2" xfId="959" xr:uid="{1152D317-505F-413F-A5DA-A8015F7DEE38}"/>
    <cellStyle name="20% - Ênfase1 20 2 2" xfId="6106" xr:uid="{1165CA5B-E906-4BA6-8ECF-58EE4E2C7C73}"/>
    <cellStyle name="20% - Ênfase1 20 2 2 2" xfId="16361" xr:uid="{A53294AA-FC6A-4FA1-9747-1AB8CDFFD666}"/>
    <cellStyle name="20% - Ênfase1 20 2 2 2 2" xfId="36805" xr:uid="{3E013A0D-C7AF-4ABC-85BA-ABBB1CB3214E}"/>
    <cellStyle name="20% - Ênfase1 20 2 2 3" xfId="26589" xr:uid="{25CA722F-25B4-45C3-92E2-F336FABBF9A2}"/>
    <cellStyle name="20% - Ênfase1 20 2 3" xfId="11307" xr:uid="{B328EBED-E3CE-49AD-B872-98A36CC65313}"/>
    <cellStyle name="20% - Ênfase1 20 2 3 2" xfId="31753" xr:uid="{6DC4CEF0-06BA-4229-BD73-E03A79948CEF}"/>
    <cellStyle name="20% - Ênfase1 20 2 4" xfId="21537" xr:uid="{AEFF9BF7-1D37-407A-A1B2-5F3CEDEE0BD5}"/>
    <cellStyle name="20% - Ênfase1 20 3" xfId="5507" xr:uid="{56C380BB-9085-4CD8-87C8-244E9FCCA85A}"/>
    <cellStyle name="20% - Ênfase1 20 3 2" xfId="15781" xr:uid="{169BCC66-1BB3-4284-BEF0-B9CAEB2A29FC}"/>
    <cellStyle name="20% - Ênfase1 20 3 2 2" xfId="36225" xr:uid="{6E9F1260-F55A-44C5-A54D-227AA65A22E3}"/>
    <cellStyle name="20% - Ênfase1 20 3 3" xfId="26009" xr:uid="{40EADD83-D3D2-403B-BA4B-83C249D5CF36}"/>
    <cellStyle name="20% - Ênfase1 20 4" xfId="10727" xr:uid="{37F7B79A-FF6E-408F-A93E-65C163E37792}"/>
    <cellStyle name="20% - Ênfase1 20 4 2" xfId="31173" xr:uid="{60A76F92-5244-49C1-A16F-45D774ACFC77}"/>
    <cellStyle name="20% - Ênfase1 20 5" xfId="20957" xr:uid="{7CFE5021-F5F8-4C01-B72E-0B478EF8B309}"/>
    <cellStyle name="20% - Ênfase1 200" xfId="3464" xr:uid="{A9C84258-46F5-4C05-9B74-76AED99E2D24}"/>
    <cellStyle name="20% - Ênfase1 200 2" xfId="8598" xr:uid="{653B9265-D1D6-46FA-BB0C-1C679303F219}"/>
    <cellStyle name="20% - Ênfase1 200 2 2" xfId="18825" xr:uid="{9DEB1AE9-3E53-498D-8CEC-9156673DEC06}"/>
    <cellStyle name="20% - Ênfase1 200 2 2 2" xfId="39269" xr:uid="{3197EB49-B2DD-451C-BA22-E23CF1FC6C8F}"/>
    <cellStyle name="20% - Ênfase1 200 2 3" xfId="29053" xr:uid="{3FC53A3F-49F3-45E6-B1B4-EA7F571861C6}"/>
    <cellStyle name="20% - Ênfase1 200 3" xfId="13771" xr:uid="{728A6460-DEA2-4E15-94DF-57B05512F92E}"/>
    <cellStyle name="20% - Ênfase1 200 3 2" xfId="34217" xr:uid="{AE9124EC-B79C-4926-AA66-9182CE6A5920}"/>
    <cellStyle name="20% - Ênfase1 200 4" xfId="24001" xr:uid="{8C57EE63-D519-4295-9EC0-53592CA6654F}"/>
    <cellStyle name="20% - Ênfase1 201" xfId="3478" xr:uid="{DEA509F0-C4A2-4D7A-8B03-800A4A7EE43D}"/>
    <cellStyle name="20% - Ênfase1 201 2" xfId="8612" xr:uid="{6F490697-6363-423C-8DFE-235B6AE087BD}"/>
    <cellStyle name="20% - Ênfase1 201 2 2" xfId="18839" xr:uid="{42AECB98-24CE-4AD0-A062-57F58A96A2C8}"/>
    <cellStyle name="20% - Ênfase1 201 2 2 2" xfId="39283" xr:uid="{D1ED8DD8-2EF3-448B-819A-EF5717E05185}"/>
    <cellStyle name="20% - Ênfase1 201 2 3" xfId="29067" xr:uid="{591C20F1-3FDC-4384-8CCB-B19F8381ED2A}"/>
    <cellStyle name="20% - Ênfase1 201 3" xfId="13785" xr:uid="{7B392D56-74CC-4889-A895-600E91D28064}"/>
    <cellStyle name="20% - Ênfase1 201 3 2" xfId="34231" xr:uid="{7587A9DC-4AE8-4671-9ECB-29E98D3BBDA9}"/>
    <cellStyle name="20% - Ênfase1 201 4" xfId="24015" xr:uid="{75B1965C-C130-4482-9336-A0244027FEC8}"/>
    <cellStyle name="20% - Ênfase1 202" xfId="3492" xr:uid="{EF8005EA-2AC3-4C9F-BEC3-7AF95F57301F}"/>
    <cellStyle name="20% - Ênfase1 202 2" xfId="8626" xr:uid="{E6A67108-D94F-4C0E-B3F3-5A1FA1CF87D9}"/>
    <cellStyle name="20% - Ênfase1 202 2 2" xfId="18853" xr:uid="{855625B3-9ED1-4C26-81C6-C549B52F9BC7}"/>
    <cellStyle name="20% - Ênfase1 202 2 2 2" xfId="39297" xr:uid="{7F82A9D1-B1C2-4D44-A9A6-2DB038DDCDE6}"/>
    <cellStyle name="20% - Ênfase1 202 2 3" xfId="29081" xr:uid="{3C2E528C-ED0D-49E3-9D99-1046F3EE5112}"/>
    <cellStyle name="20% - Ênfase1 202 3" xfId="13799" xr:uid="{5DC9ABDF-447B-438E-B645-1BB8442BB003}"/>
    <cellStyle name="20% - Ênfase1 202 3 2" xfId="34245" xr:uid="{88F17044-6363-4C67-B5F2-2B21A58674DC}"/>
    <cellStyle name="20% - Ênfase1 202 4" xfId="24029" xr:uid="{C4A86BFA-BA7D-4BEE-9E24-1A45340F515C}"/>
    <cellStyle name="20% - Ênfase1 203" xfId="3506" xr:uid="{31D123F7-C4D3-4EBA-A1B4-DDF7AE5D8A64}"/>
    <cellStyle name="20% - Ênfase1 203 2" xfId="8640" xr:uid="{CA7AB59E-056F-42D7-8256-1BF8312ADDCD}"/>
    <cellStyle name="20% - Ênfase1 203 2 2" xfId="18867" xr:uid="{D60B60B5-1F94-43A4-83CC-F004D27A899E}"/>
    <cellStyle name="20% - Ênfase1 203 2 2 2" xfId="39311" xr:uid="{58CE3242-5C33-436D-8965-8B75126C908E}"/>
    <cellStyle name="20% - Ênfase1 203 2 3" xfId="29095" xr:uid="{4B2C6360-58F9-455D-AB8F-2CDC485C3A81}"/>
    <cellStyle name="20% - Ênfase1 203 3" xfId="13813" xr:uid="{D1C7D581-E898-4BFF-BFBE-D9D5108D1425}"/>
    <cellStyle name="20% - Ênfase1 203 3 2" xfId="34259" xr:uid="{08C5BF9E-E2D3-4EB7-8B5B-67F8E2408E31}"/>
    <cellStyle name="20% - Ênfase1 203 4" xfId="24043" xr:uid="{71ABE075-ABAE-4C93-BBC3-A3340B41CED5}"/>
    <cellStyle name="20% - Ênfase1 204" xfId="3520" xr:uid="{907F512F-CFCC-4B3F-9A49-D4FFE473E5A1}"/>
    <cellStyle name="20% - Ênfase1 204 2" xfId="8654" xr:uid="{84D7A800-19BF-448E-BAD7-0FFE075DADEB}"/>
    <cellStyle name="20% - Ênfase1 204 2 2" xfId="18881" xr:uid="{FED74CFB-05FE-4D61-AA47-398150649227}"/>
    <cellStyle name="20% - Ênfase1 204 2 2 2" xfId="39325" xr:uid="{B43F649B-10F4-4451-AAEC-F6D374CF2B4E}"/>
    <cellStyle name="20% - Ênfase1 204 2 3" xfId="29109" xr:uid="{3457729A-9F51-489A-8304-01471D8C9BA7}"/>
    <cellStyle name="20% - Ênfase1 204 3" xfId="13827" xr:uid="{804A0E2E-E1F9-47FD-85D2-B6E3A0E821BF}"/>
    <cellStyle name="20% - Ênfase1 204 3 2" xfId="34273" xr:uid="{8C03B45E-FED8-4E92-8CB9-73DE4CAC9777}"/>
    <cellStyle name="20% - Ênfase1 204 4" xfId="24057" xr:uid="{8194A17D-D63F-4AD6-A898-95560319AC30}"/>
    <cellStyle name="20% - Ênfase1 205" xfId="3534" xr:uid="{A1946DF4-0875-44CF-B48B-8583CFE0F692}"/>
    <cellStyle name="20% - Ênfase1 205 2" xfId="8668" xr:uid="{E330A41F-94C4-4B73-8851-6DB0204418E3}"/>
    <cellStyle name="20% - Ênfase1 205 2 2" xfId="18895" xr:uid="{0C1FAE49-486A-4D1C-835C-7FC3E9A262C1}"/>
    <cellStyle name="20% - Ênfase1 205 2 2 2" xfId="39339" xr:uid="{59A0A404-6A44-47B7-A123-D28941AA53F4}"/>
    <cellStyle name="20% - Ênfase1 205 2 3" xfId="29123" xr:uid="{BBFE6052-0D7B-4250-91C3-574FB0A081CF}"/>
    <cellStyle name="20% - Ênfase1 205 3" xfId="13841" xr:uid="{38A970ED-5819-4AF0-ABA0-45B5BF99AD54}"/>
    <cellStyle name="20% - Ênfase1 205 3 2" xfId="34287" xr:uid="{45B83AF0-0A0E-4261-9ADA-E04323F9FFAF}"/>
    <cellStyle name="20% - Ênfase1 205 4" xfId="24071" xr:uid="{412969F8-8781-46BC-8814-9F4B265D246E}"/>
    <cellStyle name="20% - Ênfase1 206" xfId="3548" xr:uid="{9C175FEE-C983-4E82-8828-B55C91362766}"/>
    <cellStyle name="20% - Ênfase1 206 2" xfId="8682" xr:uid="{20F5C4BF-11F0-4E8F-BBFA-565113DB5CD9}"/>
    <cellStyle name="20% - Ênfase1 206 2 2" xfId="18909" xr:uid="{F73F82C0-31DC-482B-A8EE-CCF6124A0CA6}"/>
    <cellStyle name="20% - Ênfase1 206 2 2 2" xfId="39353" xr:uid="{8A065A83-1240-4BFC-BF7F-D8C748E2B606}"/>
    <cellStyle name="20% - Ênfase1 206 2 3" xfId="29137" xr:uid="{B0AED47D-F2A6-4E47-8622-15B50E403A27}"/>
    <cellStyle name="20% - Ênfase1 206 3" xfId="13855" xr:uid="{5BCF6560-38C6-4924-8776-ECAC99F9A68F}"/>
    <cellStyle name="20% - Ênfase1 206 3 2" xfId="34301" xr:uid="{770AD718-8708-44C5-9196-CADF633CF5B5}"/>
    <cellStyle name="20% - Ênfase1 206 4" xfId="24085" xr:uid="{98AB58B5-E082-4791-87C4-E0C43F76F508}"/>
    <cellStyle name="20% - Ênfase1 207" xfId="3562" xr:uid="{45EC2458-4B81-463A-8F26-6C4C9BFBC708}"/>
    <cellStyle name="20% - Ênfase1 207 2" xfId="8696" xr:uid="{9BBB8964-534D-40A5-80C6-52C9E09AC7B6}"/>
    <cellStyle name="20% - Ênfase1 207 2 2" xfId="18923" xr:uid="{AA3C210E-7D77-4AD2-BA82-6A9BA43ADAE4}"/>
    <cellStyle name="20% - Ênfase1 207 2 2 2" xfId="39367" xr:uid="{CE538FF9-BC96-4252-BE39-3B4F6E133C3D}"/>
    <cellStyle name="20% - Ênfase1 207 2 3" xfId="29151" xr:uid="{F818E79B-7BB5-4A10-A5AF-832BE2F2F5FB}"/>
    <cellStyle name="20% - Ênfase1 207 3" xfId="13869" xr:uid="{D0315576-8A8D-4F7B-815B-02D655DD36D0}"/>
    <cellStyle name="20% - Ênfase1 207 3 2" xfId="34315" xr:uid="{EDB6643F-3A4C-4830-ACDD-B64168FD89A4}"/>
    <cellStyle name="20% - Ênfase1 207 4" xfId="24099" xr:uid="{E1B59A1C-5296-49F2-A884-42641E9D113B}"/>
    <cellStyle name="20% - Ênfase1 208" xfId="3576" xr:uid="{BC4C61F5-110E-43AA-9527-90A49C457CF1}"/>
    <cellStyle name="20% - Ênfase1 208 2" xfId="8710" xr:uid="{0E4D42C0-48FB-48BF-9341-09344FF5FACD}"/>
    <cellStyle name="20% - Ênfase1 208 2 2" xfId="18937" xr:uid="{68B95A53-99CF-470D-84F8-88713F4C8BFD}"/>
    <cellStyle name="20% - Ênfase1 208 2 2 2" xfId="39381" xr:uid="{AA14353D-DA0B-446D-A34F-489EAFFF8ABE}"/>
    <cellStyle name="20% - Ênfase1 208 2 3" xfId="29165" xr:uid="{8724F024-441E-433E-95EB-986B3969C1FE}"/>
    <cellStyle name="20% - Ênfase1 208 3" xfId="13883" xr:uid="{0C0466DD-E74E-4E3F-A079-6971A2F663C6}"/>
    <cellStyle name="20% - Ênfase1 208 3 2" xfId="34329" xr:uid="{AC38AE05-A906-4CCD-A339-B88A4ED471FB}"/>
    <cellStyle name="20% - Ênfase1 208 4" xfId="24113" xr:uid="{0B29EAE6-629C-4BAE-A438-D360ABAB0D7D}"/>
    <cellStyle name="20% - Ênfase1 209" xfId="3590" xr:uid="{54091E1D-B382-4137-882D-92B2E04A5009}"/>
    <cellStyle name="20% - Ênfase1 209 2" xfId="8724" xr:uid="{BF6172BB-2A64-48CD-805E-229B30296744}"/>
    <cellStyle name="20% - Ênfase1 209 2 2" xfId="18951" xr:uid="{60FFE01F-54EF-4A85-BA05-8A759A826A7B}"/>
    <cellStyle name="20% - Ênfase1 209 2 2 2" xfId="39395" xr:uid="{EF134301-AADA-4539-8F30-356D6E1EBAF7}"/>
    <cellStyle name="20% - Ênfase1 209 2 3" xfId="29179" xr:uid="{EA46FBD7-B0E4-43C8-ACC4-02F98029B9EB}"/>
    <cellStyle name="20% - Ênfase1 209 3" xfId="13897" xr:uid="{CC95AE23-98F6-44C8-B0FB-AE7139074A04}"/>
    <cellStyle name="20% - Ênfase1 209 3 2" xfId="34343" xr:uid="{BDE17D5A-CA4D-4E2B-9648-BC7B70131BD2}"/>
    <cellStyle name="20% - Ênfase1 209 4" xfId="24127" xr:uid="{F022D756-5E66-4C86-9672-EF58C707A626}"/>
    <cellStyle name="20% - Ênfase1 21" xfId="374" xr:uid="{BCE8E646-1FDB-46B5-82FF-EDA63C33B384}"/>
    <cellStyle name="20% - Ênfase1 21 2" xfId="973" xr:uid="{9EB9851C-95B4-4403-A9E5-438DEA657B9A}"/>
    <cellStyle name="20% - Ênfase1 21 2 2" xfId="6120" xr:uid="{AA302526-0F9C-4C2C-AD25-BE3D08B08FCC}"/>
    <cellStyle name="20% - Ênfase1 21 2 2 2" xfId="16375" xr:uid="{F113B880-0605-4DAF-BB5D-D6EA93992FB2}"/>
    <cellStyle name="20% - Ênfase1 21 2 2 2 2" xfId="36819" xr:uid="{55DACB70-92D8-4784-9FE9-BE92667C7DA3}"/>
    <cellStyle name="20% - Ênfase1 21 2 2 3" xfId="26603" xr:uid="{4F564871-FB08-42EA-99ED-51855A89AE2A}"/>
    <cellStyle name="20% - Ênfase1 21 2 3" xfId="11321" xr:uid="{02AD9EE1-E18C-461C-9212-9F52C1C0C0A1}"/>
    <cellStyle name="20% - Ênfase1 21 2 3 2" xfId="31767" xr:uid="{91249535-2B8B-4411-8A43-BEF219437F11}"/>
    <cellStyle name="20% - Ênfase1 21 2 4" xfId="21551" xr:uid="{28D90F73-0116-4EB1-BB19-E550D087E3A1}"/>
    <cellStyle name="20% - Ênfase1 21 3" xfId="5521" xr:uid="{A95357DD-DAAD-4D88-9BBC-CB0D08290A6A}"/>
    <cellStyle name="20% - Ênfase1 21 3 2" xfId="15795" xr:uid="{86348549-D5D0-42EA-BCE8-329CF8D9B206}"/>
    <cellStyle name="20% - Ênfase1 21 3 2 2" xfId="36239" xr:uid="{F85DEFC7-C6D9-423B-ACCC-0AA28D6316F2}"/>
    <cellStyle name="20% - Ênfase1 21 3 3" xfId="26023" xr:uid="{0D3D3EAB-288A-46C5-B08A-98553E8E0962}"/>
    <cellStyle name="20% - Ênfase1 21 4" xfId="10741" xr:uid="{88BF9F27-94BD-4E00-92B1-EDBC5AC1C0AC}"/>
    <cellStyle name="20% - Ênfase1 21 4 2" xfId="31187" xr:uid="{9D39AAE4-6952-467C-8C00-ED42E78DF38B}"/>
    <cellStyle name="20% - Ênfase1 21 5" xfId="20971" xr:uid="{E74E1C05-D8CF-4808-AA00-A77811A80163}"/>
    <cellStyle name="20% - Ênfase1 210" xfId="3604" xr:uid="{1F46C5F4-261C-46AC-BEB6-A8DEBEF88CF4}"/>
    <cellStyle name="20% - Ênfase1 210 2" xfId="8738" xr:uid="{42C9BD5A-1061-4B82-8FF2-5002003E268B}"/>
    <cellStyle name="20% - Ênfase1 210 2 2" xfId="18965" xr:uid="{53F2593F-6BCC-4255-981A-F9D3D23CC836}"/>
    <cellStyle name="20% - Ênfase1 210 2 2 2" xfId="39409" xr:uid="{10C50647-BEA4-466B-B156-6D5F47D37D9B}"/>
    <cellStyle name="20% - Ênfase1 210 2 3" xfId="29193" xr:uid="{65944236-9E5D-436F-8C88-FEB105CE48C5}"/>
    <cellStyle name="20% - Ênfase1 210 3" xfId="13911" xr:uid="{E226071A-BD80-48A9-80F1-C6621679F29B}"/>
    <cellStyle name="20% - Ênfase1 210 3 2" xfId="34357" xr:uid="{5E35CD2B-27C2-4A0F-B4D3-6FE38D2877D4}"/>
    <cellStyle name="20% - Ênfase1 210 4" xfId="24141" xr:uid="{28D2D9B5-59D4-4A5C-B85B-17B04A848294}"/>
    <cellStyle name="20% - Ênfase1 211" xfId="3618" xr:uid="{D1901BDB-C479-44EF-BBD7-AC2F986F7571}"/>
    <cellStyle name="20% - Ênfase1 211 2" xfId="8752" xr:uid="{82A685B2-B65F-496B-8360-0919A5A43470}"/>
    <cellStyle name="20% - Ênfase1 211 2 2" xfId="18979" xr:uid="{1F74A0A4-EC4C-4D9B-8EA5-7BDC8E2049B3}"/>
    <cellStyle name="20% - Ênfase1 211 2 2 2" xfId="39423" xr:uid="{E25BBB5E-FF21-440C-86BF-D9DFFD264BD7}"/>
    <cellStyle name="20% - Ênfase1 211 2 3" xfId="29207" xr:uid="{2117B050-61CD-4542-A01E-E69E882BEC76}"/>
    <cellStyle name="20% - Ênfase1 211 3" xfId="13925" xr:uid="{7A7DF483-8774-4808-A448-7E9ADB6C740F}"/>
    <cellStyle name="20% - Ênfase1 211 3 2" xfId="34371" xr:uid="{BE66C60B-10CB-4760-BEB2-7CC922863F3F}"/>
    <cellStyle name="20% - Ênfase1 211 4" xfId="24155" xr:uid="{E9EFF7B8-8727-4AD7-B5A3-460A187447C6}"/>
    <cellStyle name="20% - Ênfase1 212" xfId="3632" xr:uid="{4A5BB8A4-3DD0-4709-98EF-31FAA52B0334}"/>
    <cellStyle name="20% - Ênfase1 212 2" xfId="8766" xr:uid="{4D2A8F41-9C81-4949-9575-2BB173D93802}"/>
    <cellStyle name="20% - Ênfase1 212 2 2" xfId="18993" xr:uid="{45C3C018-64EE-4DE0-ABBF-D4D11591B669}"/>
    <cellStyle name="20% - Ênfase1 212 2 2 2" xfId="39437" xr:uid="{B6769D9F-28D0-4E4D-BEF7-0ED8940C597D}"/>
    <cellStyle name="20% - Ênfase1 212 2 3" xfId="29221" xr:uid="{394A60AA-D8F7-4604-9027-F72580AF9799}"/>
    <cellStyle name="20% - Ênfase1 212 3" xfId="13939" xr:uid="{33312987-DDC9-4965-B8F0-B63AF1154092}"/>
    <cellStyle name="20% - Ênfase1 212 3 2" xfId="34385" xr:uid="{9FE54953-BC4F-493B-A3BA-DADC020EC481}"/>
    <cellStyle name="20% - Ênfase1 212 4" xfId="24169" xr:uid="{318D02AE-1D61-4434-9AE9-5677D03C57C3}"/>
    <cellStyle name="20% - Ênfase1 213" xfId="3646" xr:uid="{63B683A0-E5AA-4668-B8CA-EFA52E9A3CF8}"/>
    <cellStyle name="20% - Ênfase1 213 2" xfId="8780" xr:uid="{EC775FA0-54C5-4092-87C6-9B9AAA9E0312}"/>
    <cellStyle name="20% - Ênfase1 213 2 2" xfId="19007" xr:uid="{1E6D1608-7338-44B9-9A5D-F64C7C1216CD}"/>
    <cellStyle name="20% - Ênfase1 213 2 2 2" xfId="39451" xr:uid="{53BFB906-E42F-4E42-B565-0AB49952C06A}"/>
    <cellStyle name="20% - Ênfase1 213 2 3" xfId="29235" xr:uid="{94E80958-5ED1-455F-A355-55B235998A8F}"/>
    <cellStyle name="20% - Ênfase1 213 3" xfId="13953" xr:uid="{5D920062-6161-4330-BDC5-03F25C39CEA4}"/>
    <cellStyle name="20% - Ênfase1 213 3 2" xfId="34399" xr:uid="{3CE1BEE5-A94C-45F8-B74D-191CF66F081F}"/>
    <cellStyle name="20% - Ênfase1 213 4" xfId="24183" xr:uid="{017EE860-16F1-4359-AA0B-7C34AC50D528}"/>
    <cellStyle name="20% - Ênfase1 214" xfId="3660" xr:uid="{7DF51427-8653-43EF-826D-246760A991B9}"/>
    <cellStyle name="20% - Ênfase1 214 2" xfId="8794" xr:uid="{FD429EDE-04F8-49F3-81CF-5965BE55843C}"/>
    <cellStyle name="20% - Ênfase1 214 2 2" xfId="19021" xr:uid="{94614900-BD4B-4366-8F18-A37913B443C4}"/>
    <cellStyle name="20% - Ênfase1 214 2 2 2" xfId="39465" xr:uid="{DE0E2CC7-249F-411F-A62A-65F4ADFBC338}"/>
    <cellStyle name="20% - Ênfase1 214 2 3" xfId="29249" xr:uid="{400434B4-F1EA-4DD1-8713-76AECF49D677}"/>
    <cellStyle name="20% - Ênfase1 214 3" xfId="13967" xr:uid="{38109DAC-177D-437E-9D33-A420F30C9513}"/>
    <cellStyle name="20% - Ênfase1 214 3 2" xfId="34413" xr:uid="{6CB4857E-D4B1-4A37-AAB8-072DD6A036DA}"/>
    <cellStyle name="20% - Ênfase1 214 4" xfId="24197" xr:uid="{D9621231-FBB6-40ED-8899-B43D459E3F39}"/>
    <cellStyle name="20% - Ênfase1 215" xfId="3674" xr:uid="{53A3F431-31AD-4171-913C-55976E97E6A1}"/>
    <cellStyle name="20% - Ênfase1 215 2" xfId="8808" xr:uid="{DC6CE802-6495-4EC7-A27F-590A2A4E8E66}"/>
    <cellStyle name="20% - Ênfase1 215 2 2" xfId="19035" xr:uid="{B089B455-8298-4295-BE40-2BB44C6C955D}"/>
    <cellStyle name="20% - Ênfase1 215 2 2 2" xfId="39479" xr:uid="{50A4EBEF-C6AC-4E6E-802F-B73CB052A5FA}"/>
    <cellStyle name="20% - Ênfase1 215 2 3" xfId="29263" xr:uid="{9DC34F19-4EA0-4C50-8184-A4D11DA61AED}"/>
    <cellStyle name="20% - Ênfase1 215 3" xfId="13981" xr:uid="{046B27AE-E404-4793-BEEC-CCD81AB4D093}"/>
    <cellStyle name="20% - Ênfase1 215 3 2" xfId="34427" xr:uid="{9A41887B-F483-4E8D-824D-ADCE416BEF55}"/>
    <cellStyle name="20% - Ênfase1 215 4" xfId="24211" xr:uid="{69C0B9BC-DC00-429E-ABC1-0E76D7F03214}"/>
    <cellStyle name="20% - Ênfase1 216" xfId="3688" xr:uid="{8AA078C3-4766-47B0-8D34-61E7FFBF7E44}"/>
    <cellStyle name="20% - Ênfase1 216 2" xfId="8822" xr:uid="{72A551C9-6C67-493A-9544-BBD678D1321D}"/>
    <cellStyle name="20% - Ênfase1 216 2 2" xfId="19049" xr:uid="{48F634B1-3BCF-4D46-96FC-6A3AE1634B52}"/>
    <cellStyle name="20% - Ênfase1 216 2 2 2" xfId="39493" xr:uid="{8E5B09EC-B28D-4BBD-96BA-6DE785CC2B81}"/>
    <cellStyle name="20% - Ênfase1 216 2 3" xfId="29277" xr:uid="{E57252DB-7E65-4564-9193-66EC020E764B}"/>
    <cellStyle name="20% - Ênfase1 216 3" xfId="13995" xr:uid="{907E570B-C48F-4D4A-B1FC-9D0DC99A6B08}"/>
    <cellStyle name="20% - Ênfase1 216 3 2" xfId="34441" xr:uid="{D31DD2ED-B872-46EF-898C-EF9B43E911A6}"/>
    <cellStyle name="20% - Ênfase1 216 4" xfId="24225" xr:uid="{80059761-4582-44DF-A603-993CDD0E7ABC}"/>
    <cellStyle name="20% - Ênfase1 217" xfId="3702" xr:uid="{3A7F4F72-C038-4BC1-AC06-F6D5669937BF}"/>
    <cellStyle name="20% - Ênfase1 217 2" xfId="8836" xr:uid="{FD5298E2-6815-48F9-A1E2-78B92F3D75C9}"/>
    <cellStyle name="20% - Ênfase1 217 2 2" xfId="19063" xr:uid="{31897033-B0D7-42B7-BC8D-80C8A764C7AB}"/>
    <cellStyle name="20% - Ênfase1 217 2 2 2" xfId="39507" xr:uid="{A957A727-C99E-4C04-AA21-63E2DD35859F}"/>
    <cellStyle name="20% - Ênfase1 217 2 3" xfId="29291" xr:uid="{B85FF348-B516-4B59-AE0D-08D83741B3DF}"/>
    <cellStyle name="20% - Ênfase1 217 3" xfId="14009" xr:uid="{62868374-5C0A-42D9-BAA5-4DD38968BE69}"/>
    <cellStyle name="20% - Ênfase1 217 3 2" xfId="34455" xr:uid="{6C0BBF09-BC32-42DD-A5E4-2F43A197C248}"/>
    <cellStyle name="20% - Ênfase1 217 4" xfId="24239" xr:uid="{6E6B674C-6E7D-4C20-B887-CA4C4EDF98ED}"/>
    <cellStyle name="20% - Ênfase1 218" xfId="3716" xr:uid="{CCCE5A10-4077-457A-93E7-B3DCE0CA6F74}"/>
    <cellStyle name="20% - Ênfase1 218 2" xfId="8850" xr:uid="{388D9AC4-A1D7-48D1-9716-1E9E7A13036C}"/>
    <cellStyle name="20% - Ênfase1 218 2 2" xfId="19077" xr:uid="{7949EBF3-B584-45CA-8276-7F743F85C928}"/>
    <cellStyle name="20% - Ênfase1 218 2 2 2" xfId="39521" xr:uid="{73428D36-8F9C-45B3-B51D-6164921ED37C}"/>
    <cellStyle name="20% - Ênfase1 218 2 3" xfId="29305" xr:uid="{31F45A9E-C06A-430F-B2AF-C00F1A71054C}"/>
    <cellStyle name="20% - Ênfase1 218 3" xfId="14023" xr:uid="{69746F22-94C7-498E-AFA3-327B480C7849}"/>
    <cellStyle name="20% - Ênfase1 218 3 2" xfId="34469" xr:uid="{8DA874FC-6655-4BAD-A81D-8581FF6FC0A3}"/>
    <cellStyle name="20% - Ênfase1 218 4" xfId="24253" xr:uid="{679782AC-12E0-4ABD-A337-B11688A2B7CA}"/>
    <cellStyle name="20% - Ênfase1 219" xfId="3732" xr:uid="{5C844043-3F92-4CFE-8036-18800B357B21}"/>
    <cellStyle name="20% - Ênfase1 219 2" xfId="8866" xr:uid="{50E04F71-D60B-41C9-B1C8-DA97C9A87BE6}"/>
    <cellStyle name="20% - Ênfase1 219 2 2" xfId="19093" xr:uid="{D327D292-77B2-4EA1-94A4-F497BB7558CA}"/>
    <cellStyle name="20% - Ênfase1 219 2 2 2" xfId="39537" xr:uid="{3869F8FC-CF12-40B7-929C-C760EA3B7144}"/>
    <cellStyle name="20% - Ênfase1 219 2 3" xfId="29321" xr:uid="{B54210CD-309F-43CA-9E06-28E54A081EC5}"/>
    <cellStyle name="20% - Ênfase1 219 3" xfId="14039" xr:uid="{0FDCA304-7661-43EB-9FE1-3ACC722B5281}"/>
    <cellStyle name="20% - Ênfase1 219 3 2" xfId="34485" xr:uid="{E489F68F-1A93-4615-8B80-DD06773ABE9C}"/>
    <cellStyle name="20% - Ênfase1 219 4" xfId="24269" xr:uid="{E8C11C17-7B34-4A75-9095-17C9BCCE3302}"/>
    <cellStyle name="20% - Ênfase1 22" xfId="388" xr:uid="{A41DD6DD-3791-4359-9E34-4F31AFAB3A00}"/>
    <cellStyle name="20% - Ênfase1 22 2" xfId="987" xr:uid="{613D6AFA-90C1-4C94-965C-61B76C83D775}"/>
    <cellStyle name="20% - Ênfase1 22 2 2" xfId="6134" xr:uid="{7F607D1B-75ED-406C-AA59-1F04B8F37648}"/>
    <cellStyle name="20% - Ênfase1 22 2 2 2" xfId="16389" xr:uid="{C15C50AD-D38C-44B8-95CC-97AB0A113577}"/>
    <cellStyle name="20% - Ênfase1 22 2 2 2 2" xfId="36833" xr:uid="{8B84D3A4-9093-42D2-91D5-488F7DCB1676}"/>
    <cellStyle name="20% - Ênfase1 22 2 2 3" xfId="26617" xr:uid="{468E84EE-683B-4E24-85CB-9005D9BDDF2E}"/>
    <cellStyle name="20% - Ênfase1 22 2 3" xfId="11335" xr:uid="{448C3B76-CB53-4F26-AAA4-7F293ED801D0}"/>
    <cellStyle name="20% - Ênfase1 22 2 3 2" xfId="31781" xr:uid="{E3EEF5A3-03D4-4FA3-9CF7-53B903C56035}"/>
    <cellStyle name="20% - Ênfase1 22 2 4" xfId="21565" xr:uid="{29C26FAC-E055-408F-B1D0-B35B6630C534}"/>
    <cellStyle name="20% - Ênfase1 22 3" xfId="5535" xr:uid="{A641EF6E-2A33-4638-B29D-AB233F6E6CDA}"/>
    <cellStyle name="20% - Ênfase1 22 3 2" xfId="15809" xr:uid="{36570EAC-6C26-4FEC-8DFF-FFF27AFFB763}"/>
    <cellStyle name="20% - Ênfase1 22 3 2 2" xfId="36253" xr:uid="{F8F59B7A-977B-4D40-87C9-95A36C518174}"/>
    <cellStyle name="20% - Ênfase1 22 3 3" xfId="26037" xr:uid="{8072FB26-8DE5-45AB-830A-5ABD409C47D7}"/>
    <cellStyle name="20% - Ênfase1 22 4" xfId="10755" xr:uid="{7644DCEA-66A1-409D-9568-7077C4A49597}"/>
    <cellStyle name="20% - Ênfase1 22 4 2" xfId="31201" xr:uid="{43EF33FF-0237-48E0-A4E9-D216E1235715}"/>
    <cellStyle name="20% - Ênfase1 22 5" xfId="20985" xr:uid="{62562A3F-57BC-4F3E-9C00-2192CAC0ABB4}"/>
    <cellStyle name="20% - Ênfase1 220" xfId="3746" xr:uid="{3412D398-D02C-49C4-88D0-0EA1210581FD}"/>
    <cellStyle name="20% - Ênfase1 220 2" xfId="8880" xr:uid="{E137DA93-84CD-43B2-AFB9-E7997D208D7B}"/>
    <cellStyle name="20% - Ênfase1 220 2 2" xfId="19107" xr:uid="{3FB876FF-00D8-48BC-A583-93FDD836EE19}"/>
    <cellStyle name="20% - Ênfase1 220 2 2 2" xfId="39551" xr:uid="{A56026F0-4606-4315-B0AD-EC1D0DFB57EE}"/>
    <cellStyle name="20% - Ênfase1 220 2 3" xfId="29335" xr:uid="{42B58EF7-2817-4217-830E-B73E82FDDFCC}"/>
    <cellStyle name="20% - Ênfase1 220 3" xfId="14053" xr:uid="{33968CDC-D1F7-4455-9A0F-D19C59BDC455}"/>
    <cellStyle name="20% - Ênfase1 220 3 2" xfId="34499" xr:uid="{419BCC27-D161-42E6-AD14-839E08504D97}"/>
    <cellStyle name="20% - Ênfase1 220 4" xfId="24283" xr:uid="{B3AEA337-EC0B-4CA1-A5D2-CC3D8AC037A5}"/>
    <cellStyle name="20% - Ênfase1 221" xfId="3760" xr:uid="{05DD762A-763F-427F-98EC-98A50D366990}"/>
    <cellStyle name="20% - Ênfase1 221 2" xfId="8894" xr:uid="{FCB24953-B764-45FD-B2BF-8768F69295A5}"/>
    <cellStyle name="20% - Ênfase1 221 2 2" xfId="19121" xr:uid="{08B47E46-CDD4-4DEF-8741-A058640A5C69}"/>
    <cellStyle name="20% - Ênfase1 221 2 2 2" xfId="39565" xr:uid="{1050989B-C7B5-4908-BA89-361E76822048}"/>
    <cellStyle name="20% - Ênfase1 221 2 3" xfId="29349" xr:uid="{6439CE70-C662-4845-97C1-A6DD2649D5E6}"/>
    <cellStyle name="20% - Ênfase1 221 3" xfId="14067" xr:uid="{15CF7419-B29E-4C74-BECC-811E41D9B3E7}"/>
    <cellStyle name="20% - Ênfase1 221 3 2" xfId="34513" xr:uid="{A351931E-8EF4-4705-BFC1-F4E197063EE1}"/>
    <cellStyle name="20% - Ênfase1 221 4" xfId="24297" xr:uid="{460C74FE-1F6C-48CC-A6E5-E08EA8EFD6AF}"/>
    <cellStyle name="20% - Ênfase1 222" xfId="3774" xr:uid="{A7662742-8FE4-40FE-9D1A-80B88DD3993B}"/>
    <cellStyle name="20% - Ênfase1 222 2" xfId="8908" xr:uid="{A50C25A3-3964-4D3D-84F5-C7091BBBFFFC}"/>
    <cellStyle name="20% - Ênfase1 222 2 2" xfId="19135" xr:uid="{F1487B2D-E09D-4B0C-A946-2D7140BFE30A}"/>
    <cellStyle name="20% - Ênfase1 222 2 2 2" xfId="39579" xr:uid="{06C43F89-E1C2-4563-A8B2-3F0902AB71CD}"/>
    <cellStyle name="20% - Ênfase1 222 2 3" xfId="29363" xr:uid="{93E2CD1B-3BCA-42ED-88AB-C1D6265EC951}"/>
    <cellStyle name="20% - Ênfase1 222 3" xfId="14081" xr:uid="{5A51CE05-60DA-4139-A586-A4C6E1A575A3}"/>
    <cellStyle name="20% - Ênfase1 222 3 2" xfId="34527" xr:uid="{01D017B3-48BF-4017-9B6D-9F1FE0AF85FB}"/>
    <cellStyle name="20% - Ênfase1 222 4" xfId="24311" xr:uid="{5184A293-7EB3-46A7-8BD4-1283C720F230}"/>
    <cellStyle name="20% - Ênfase1 223" xfId="3788" xr:uid="{E9147396-FB12-44E1-815F-40583CE0BCFD}"/>
    <cellStyle name="20% - Ênfase1 223 2" xfId="8922" xr:uid="{B45B625D-9340-4C38-A5FA-3DCE96354937}"/>
    <cellStyle name="20% - Ênfase1 223 2 2" xfId="19149" xr:uid="{695D9577-55DA-409D-B1B2-E3A3E4F96FCC}"/>
    <cellStyle name="20% - Ênfase1 223 2 2 2" xfId="39593" xr:uid="{3586A155-BE68-4BDE-A1FE-C40280D2C835}"/>
    <cellStyle name="20% - Ênfase1 223 2 3" xfId="29377" xr:uid="{8CB12C50-1F2C-4697-A8F4-8232D118E612}"/>
    <cellStyle name="20% - Ênfase1 223 3" xfId="14095" xr:uid="{10C78330-8DE3-4C85-B0FF-81A0D3B63137}"/>
    <cellStyle name="20% - Ênfase1 223 3 2" xfId="34541" xr:uid="{602C34E4-7C51-4B50-9EC0-3F52C26F6C3B}"/>
    <cellStyle name="20% - Ênfase1 223 4" xfId="24325" xr:uid="{F9CA65E4-CEDC-4266-BB34-3928BDECECB6}"/>
    <cellStyle name="20% - Ênfase1 224" xfId="3802" xr:uid="{B54F1A2A-742C-483D-8BAD-534F18D209E3}"/>
    <cellStyle name="20% - Ênfase1 224 2" xfId="8936" xr:uid="{C7E752AF-78A2-4DF8-95F9-F00A084B6FED}"/>
    <cellStyle name="20% - Ênfase1 224 2 2" xfId="19163" xr:uid="{0763F16D-19B6-4A59-9C60-7FF7F8EE38C1}"/>
    <cellStyle name="20% - Ênfase1 224 2 2 2" xfId="39607" xr:uid="{531BBFBD-DE2D-4EA2-8E0A-702B600A4ACF}"/>
    <cellStyle name="20% - Ênfase1 224 2 3" xfId="29391" xr:uid="{49E8CD2E-C11F-4C00-ACD5-1407FA98F9A0}"/>
    <cellStyle name="20% - Ênfase1 224 3" xfId="14109" xr:uid="{8E917060-EDE1-46FF-98A8-381107811717}"/>
    <cellStyle name="20% - Ênfase1 224 3 2" xfId="34555" xr:uid="{D44C9FF1-F104-4B0A-B4BE-0D8DA2052B75}"/>
    <cellStyle name="20% - Ênfase1 224 4" xfId="24339" xr:uid="{47FF2229-C7F0-45CD-8CC5-6807E98F5BDE}"/>
    <cellStyle name="20% - Ênfase1 225" xfId="3816" xr:uid="{600AEBCC-574E-40DD-BE5C-5999CE8F79F5}"/>
    <cellStyle name="20% - Ênfase1 225 2" xfId="8950" xr:uid="{87894DD4-0F72-4F1C-AD9D-7A17FFA68AC8}"/>
    <cellStyle name="20% - Ênfase1 225 2 2" xfId="19177" xr:uid="{5E476F3E-0960-4883-8D22-246D6421F2B9}"/>
    <cellStyle name="20% - Ênfase1 225 2 2 2" xfId="39621" xr:uid="{2BD20907-7144-45F2-809E-CC2CC8CD9329}"/>
    <cellStyle name="20% - Ênfase1 225 2 3" xfId="29405" xr:uid="{AEFE83DD-5D56-4797-82C3-ACA3F702FF5C}"/>
    <cellStyle name="20% - Ênfase1 225 3" xfId="14123" xr:uid="{00671B4E-D75B-4D52-8E1F-54A92CDD9CDB}"/>
    <cellStyle name="20% - Ênfase1 225 3 2" xfId="34569" xr:uid="{3FB46E9B-5A2E-40E7-B1AF-EDE02A910BCD}"/>
    <cellStyle name="20% - Ênfase1 225 4" xfId="24353" xr:uid="{7E8C4632-6348-4DAB-A198-485D4C5EBC58}"/>
    <cellStyle name="20% - Ênfase1 226" xfId="3830" xr:uid="{68B21BFB-32A7-4DB1-8574-F4B455C51E45}"/>
    <cellStyle name="20% - Ênfase1 226 2" xfId="8964" xr:uid="{8EE283B7-9723-4FB0-99CD-1842F3CB4462}"/>
    <cellStyle name="20% - Ênfase1 226 2 2" xfId="19191" xr:uid="{3C55E9F7-9924-4AB2-AB4C-0BD2C8653224}"/>
    <cellStyle name="20% - Ênfase1 226 2 2 2" xfId="39635" xr:uid="{55833DB4-3983-42A5-8994-045AC0D4C362}"/>
    <cellStyle name="20% - Ênfase1 226 2 3" xfId="29419" xr:uid="{A89A720A-DF5A-4833-B82D-705CF5F06B8B}"/>
    <cellStyle name="20% - Ênfase1 226 3" xfId="14137" xr:uid="{CF5AD2EF-6E17-4987-B668-484BCDCDCC2C}"/>
    <cellStyle name="20% - Ênfase1 226 3 2" xfId="34583" xr:uid="{1D69E6E0-5F40-4D58-9347-BCCCD8D81F0E}"/>
    <cellStyle name="20% - Ênfase1 226 4" xfId="24367" xr:uid="{C2AD9E65-4206-43E9-98EF-1296D421EDE0}"/>
    <cellStyle name="20% - Ênfase1 227" xfId="3844" xr:uid="{14CEAE26-4EEE-457A-9B66-AA884AE22F19}"/>
    <cellStyle name="20% - Ênfase1 227 2" xfId="8978" xr:uid="{C1BD67A5-9F30-4141-B26B-22123ABB170A}"/>
    <cellStyle name="20% - Ênfase1 227 2 2" xfId="19205" xr:uid="{11FCCDB8-3C8B-41DC-BB01-B493D89BB9A5}"/>
    <cellStyle name="20% - Ênfase1 227 2 2 2" xfId="39649" xr:uid="{061EC386-3B88-4183-9628-A8EF7E059857}"/>
    <cellStyle name="20% - Ênfase1 227 2 3" xfId="29433" xr:uid="{339C1E1F-2F3C-4CAE-92E3-B98D513B44F5}"/>
    <cellStyle name="20% - Ênfase1 227 3" xfId="14151" xr:uid="{8DD7206C-D1C8-4D49-93FD-B0082FF88058}"/>
    <cellStyle name="20% - Ênfase1 227 3 2" xfId="34597" xr:uid="{481F3812-A332-44BE-8F94-33631F36013A}"/>
    <cellStyle name="20% - Ênfase1 227 4" xfId="24381" xr:uid="{1E8A893F-1196-475F-ACA3-B7C0D0169C9A}"/>
    <cellStyle name="20% - Ênfase1 228" xfId="3858" xr:uid="{D80D2634-722C-42FB-805C-E97B51968D22}"/>
    <cellStyle name="20% - Ênfase1 228 2" xfId="8992" xr:uid="{8BE8ACF6-0730-4DF9-A221-231CEDA69E31}"/>
    <cellStyle name="20% - Ênfase1 228 2 2" xfId="19219" xr:uid="{A481AF21-667C-404C-B818-9603065F0CAD}"/>
    <cellStyle name="20% - Ênfase1 228 2 2 2" xfId="39663" xr:uid="{1D3A12C8-3656-4762-9129-4B28BB2F35B7}"/>
    <cellStyle name="20% - Ênfase1 228 2 3" xfId="29447" xr:uid="{902DACB6-8E03-421A-B84B-CAFFE9150415}"/>
    <cellStyle name="20% - Ênfase1 228 3" xfId="14165" xr:uid="{60734CB7-DAFF-4051-B2E3-03B7564248A5}"/>
    <cellStyle name="20% - Ênfase1 228 3 2" xfId="34611" xr:uid="{A77EAFFD-2352-4624-A513-F38BE5027BA9}"/>
    <cellStyle name="20% - Ênfase1 228 4" xfId="24395" xr:uid="{5B90685F-31D5-4998-84AC-03CAF9024DF7}"/>
    <cellStyle name="20% - Ênfase1 229" xfId="3872" xr:uid="{E6E39F9E-F17F-4920-AC29-8EC101888A2A}"/>
    <cellStyle name="20% - Ênfase1 229 2" xfId="9006" xr:uid="{4CC9593F-BA4A-4D7B-9312-8CB737ABB8A4}"/>
    <cellStyle name="20% - Ênfase1 229 2 2" xfId="19233" xr:uid="{E8F6DD60-BEAE-49DD-BDAD-8889ABA242D3}"/>
    <cellStyle name="20% - Ênfase1 229 2 2 2" xfId="39677" xr:uid="{434FDD16-D785-4CCA-913F-0B378A2B5DE7}"/>
    <cellStyle name="20% - Ênfase1 229 2 3" xfId="29461" xr:uid="{B50F1C48-AE01-4422-9A2D-711F73C59D85}"/>
    <cellStyle name="20% - Ênfase1 229 3" xfId="14179" xr:uid="{51FFF368-D6BA-4A2B-B12C-4BF25DCE0006}"/>
    <cellStyle name="20% - Ênfase1 229 3 2" xfId="34625" xr:uid="{B5258787-EDD9-417F-8BD8-12BB133DF4A0}"/>
    <cellStyle name="20% - Ênfase1 229 4" xfId="24409" xr:uid="{1B64A450-6370-4AD5-9F22-238871B0FDC9}"/>
    <cellStyle name="20% - Ênfase1 23" xfId="402" xr:uid="{23547420-CEDF-4EBD-A2C6-F8C6D8A5BDC8}"/>
    <cellStyle name="20% - Ênfase1 23 2" xfId="1001" xr:uid="{FFA9DFD9-E910-4448-A596-D8CF10355684}"/>
    <cellStyle name="20% - Ênfase1 23 2 2" xfId="6148" xr:uid="{6A7EE3FA-D23A-43F0-9E35-5733E44898F7}"/>
    <cellStyle name="20% - Ênfase1 23 2 2 2" xfId="16403" xr:uid="{2C39717F-A281-4873-B013-00E367E483AB}"/>
    <cellStyle name="20% - Ênfase1 23 2 2 2 2" xfId="36847" xr:uid="{6FEE0FC1-4284-4FC3-8909-82BC9ED3B6A1}"/>
    <cellStyle name="20% - Ênfase1 23 2 2 3" xfId="26631" xr:uid="{84F3F75F-AACC-42FB-BB36-AA2CC45BEDAF}"/>
    <cellStyle name="20% - Ênfase1 23 2 3" xfId="11349" xr:uid="{639C0945-BEBD-4630-82C2-8E0CEA36CE8E}"/>
    <cellStyle name="20% - Ênfase1 23 2 3 2" xfId="31795" xr:uid="{830583B7-E50E-4E41-A414-39C40C30CABB}"/>
    <cellStyle name="20% - Ênfase1 23 2 4" xfId="21579" xr:uid="{21D6D7E2-3BCB-4E5C-B2F8-52DB67F058D8}"/>
    <cellStyle name="20% - Ênfase1 23 3" xfId="5549" xr:uid="{DC00C9E3-4E8A-4408-B070-3098FD90D8EE}"/>
    <cellStyle name="20% - Ênfase1 23 3 2" xfId="15823" xr:uid="{161B3977-AC9A-41CA-84EA-66A6DCB1BE3E}"/>
    <cellStyle name="20% - Ênfase1 23 3 2 2" xfId="36267" xr:uid="{D92DF5BE-FB47-49A8-8C09-20560B732B86}"/>
    <cellStyle name="20% - Ênfase1 23 3 3" xfId="26051" xr:uid="{29B06A6F-EC23-475D-A8C4-43101B79A42B}"/>
    <cellStyle name="20% - Ênfase1 23 4" xfId="10769" xr:uid="{0D48F988-D3C9-493C-BA40-3F003C2F0D33}"/>
    <cellStyle name="20% - Ênfase1 23 4 2" xfId="31215" xr:uid="{746A54F5-280E-4A24-ABBC-49789BDFE1CF}"/>
    <cellStyle name="20% - Ênfase1 23 5" xfId="20999" xr:uid="{BE6AAC3F-6FC8-4687-8622-8941A924D3BD}"/>
    <cellStyle name="20% - Ênfase1 230" xfId="3886" xr:uid="{6D077ACB-DE10-4325-97FE-70720B18CDC9}"/>
    <cellStyle name="20% - Ênfase1 230 2" xfId="9020" xr:uid="{19F4F922-3F75-4649-AE65-E886D67B30FD}"/>
    <cellStyle name="20% - Ênfase1 230 2 2" xfId="19247" xr:uid="{708B7073-7A1D-484D-A9A3-916ABA92C45C}"/>
    <cellStyle name="20% - Ênfase1 230 2 2 2" xfId="39691" xr:uid="{2A1002E1-DD74-402C-9528-270A13F0A643}"/>
    <cellStyle name="20% - Ênfase1 230 2 3" xfId="29475" xr:uid="{33DDB0EB-2B0D-4216-9B2A-96483E92D336}"/>
    <cellStyle name="20% - Ênfase1 230 3" xfId="14193" xr:uid="{EE59F94A-ACDE-42A7-9FE9-316818D09FB2}"/>
    <cellStyle name="20% - Ênfase1 230 3 2" xfId="34639" xr:uid="{10ABE443-9FBA-4386-B656-3BBFE8332F08}"/>
    <cellStyle name="20% - Ênfase1 230 4" xfId="24423" xr:uid="{CC076EA1-5D89-43D2-BCD0-22B2E4BD65C0}"/>
    <cellStyle name="20% - Ênfase1 231" xfId="3900" xr:uid="{21C25664-1278-4F7D-8FD0-747ABC8DC4B6}"/>
    <cellStyle name="20% - Ênfase1 231 2" xfId="9034" xr:uid="{FBD8F817-8D1D-47D8-8A3F-652DAD630486}"/>
    <cellStyle name="20% - Ênfase1 231 2 2" xfId="19261" xr:uid="{C990C535-B49A-4C19-AF7F-CE0EE1D970DB}"/>
    <cellStyle name="20% - Ênfase1 231 2 2 2" xfId="39705" xr:uid="{CEA314CB-A3E8-4F83-9FA7-9ABAB96A78D0}"/>
    <cellStyle name="20% - Ênfase1 231 2 3" xfId="29489" xr:uid="{85269D2D-78D3-4A06-BC85-611529EC0F32}"/>
    <cellStyle name="20% - Ênfase1 231 3" xfId="14207" xr:uid="{8286847E-E3EA-4154-B113-D0D4ABBC3EBC}"/>
    <cellStyle name="20% - Ênfase1 231 3 2" xfId="34653" xr:uid="{221C407C-159E-40D2-A442-234C2423F6BC}"/>
    <cellStyle name="20% - Ênfase1 231 4" xfId="24437" xr:uid="{F56EEECC-5139-4A48-9D78-C99ACD068E08}"/>
    <cellStyle name="20% - Ênfase1 232" xfId="3914" xr:uid="{875D8275-030D-4ED6-B264-ECE765A4B990}"/>
    <cellStyle name="20% - Ênfase1 232 2" xfId="9048" xr:uid="{DCDE96CF-AC02-4ADC-AE76-F193A4009353}"/>
    <cellStyle name="20% - Ênfase1 232 2 2" xfId="19275" xr:uid="{B7073ACF-C679-4A0F-AED5-E666FA1FA9E4}"/>
    <cellStyle name="20% - Ênfase1 232 2 2 2" xfId="39719" xr:uid="{CF961CF0-6D09-4780-AD98-FF53E1235D07}"/>
    <cellStyle name="20% - Ênfase1 232 2 3" xfId="29503" xr:uid="{839E5CE8-1CAF-4B04-B7BA-CC3E3A9F2831}"/>
    <cellStyle name="20% - Ênfase1 232 3" xfId="14221" xr:uid="{7E1301D0-6AF5-4E3E-B47F-1B14FE504282}"/>
    <cellStyle name="20% - Ênfase1 232 3 2" xfId="34667" xr:uid="{15A60C71-CC00-4EBC-9128-0264B6A77163}"/>
    <cellStyle name="20% - Ênfase1 232 4" xfId="24451" xr:uid="{4B56BAF2-7990-4BAE-9794-0BC947821FAF}"/>
    <cellStyle name="20% - Ênfase1 233" xfId="3928" xr:uid="{7C5AC9D0-2C3D-4CB0-AF8E-6696EDE6F964}"/>
    <cellStyle name="20% - Ênfase1 233 2" xfId="9062" xr:uid="{7710DCFA-77CD-4F22-8731-DF9CD41FAFDC}"/>
    <cellStyle name="20% - Ênfase1 233 2 2" xfId="19289" xr:uid="{8E5E408B-A152-4F35-B7E2-7637D0A49AEB}"/>
    <cellStyle name="20% - Ênfase1 233 2 2 2" xfId="39733" xr:uid="{FA4D9B35-213F-4D45-BD6D-F164681A8C6C}"/>
    <cellStyle name="20% - Ênfase1 233 2 3" xfId="29517" xr:uid="{7F1AD62B-084A-44AB-A37F-6E10527BD2BC}"/>
    <cellStyle name="20% - Ênfase1 233 3" xfId="14235" xr:uid="{D7E86643-39AF-44A3-89A6-53436702E9C4}"/>
    <cellStyle name="20% - Ênfase1 233 3 2" xfId="34681" xr:uid="{151CD53A-CA1A-4B22-B6B3-7515D43AE1EC}"/>
    <cellStyle name="20% - Ênfase1 233 4" xfId="24465" xr:uid="{33F412A6-4A76-40A2-8927-84D0BA2CD34A}"/>
    <cellStyle name="20% - Ênfase1 234" xfId="3942" xr:uid="{22A06BB6-8F4F-4315-A911-A513C88B13D3}"/>
    <cellStyle name="20% - Ênfase1 234 2" xfId="9076" xr:uid="{161D4D26-4370-4D97-9B1A-A4C9B9C6FC95}"/>
    <cellStyle name="20% - Ênfase1 234 2 2" xfId="19303" xr:uid="{93B8232D-9293-4EF8-92AF-7ED83598560A}"/>
    <cellStyle name="20% - Ênfase1 234 2 2 2" xfId="39747" xr:uid="{E1231768-9E06-49D3-B22B-F944F4617ECD}"/>
    <cellStyle name="20% - Ênfase1 234 2 3" xfId="29531" xr:uid="{147E1582-462F-4437-997E-815328A465A2}"/>
    <cellStyle name="20% - Ênfase1 234 3" xfId="14249" xr:uid="{03DBFF7C-8484-4098-81E0-8B41285A218C}"/>
    <cellStyle name="20% - Ênfase1 234 3 2" xfId="34695" xr:uid="{54F1C6A7-061F-46E6-BFAA-DEA0DB903F1A}"/>
    <cellStyle name="20% - Ênfase1 234 4" xfId="24479" xr:uid="{165D18B9-E2C4-4804-8BCE-481CCB69566A}"/>
    <cellStyle name="20% - Ênfase1 235" xfId="3956" xr:uid="{B169591B-F89E-4C0E-93D3-895E4900EA3A}"/>
    <cellStyle name="20% - Ênfase1 235 2" xfId="9090" xr:uid="{FD43C2E1-F72F-4A33-8B5D-AB5A6DEFDF4E}"/>
    <cellStyle name="20% - Ênfase1 235 2 2" xfId="19317" xr:uid="{268A421E-AFFA-476B-931C-9688C37A3CA8}"/>
    <cellStyle name="20% - Ênfase1 235 2 2 2" xfId="39761" xr:uid="{2A6614D6-A1E0-4935-B436-A24FE380E57F}"/>
    <cellStyle name="20% - Ênfase1 235 2 3" xfId="29545" xr:uid="{8CE97132-DBD6-4A79-BF4C-1AE8180A793D}"/>
    <cellStyle name="20% - Ênfase1 235 3" xfId="14263" xr:uid="{A600F748-4E7A-4CE1-8786-09FD0BCC8211}"/>
    <cellStyle name="20% - Ênfase1 235 3 2" xfId="34709" xr:uid="{122C5248-ACF5-4E5D-904A-CAE04319D8C3}"/>
    <cellStyle name="20% - Ênfase1 235 4" xfId="24493" xr:uid="{453B247C-63D4-4BC2-826C-E8EAE27924D3}"/>
    <cellStyle name="20% - Ênfase1 236" xfId="3970" xr:uid="{906E7ECD-FA7F-48CA-B1B9-6415102C78B8}"/>
    <cellStyle name="20% - Ênfase1 236 2" xfId="9104" xr:uid="{939153D6-FE2E-4AEF-91F2-87AD6B4EAD52}"/>
    <cellStyle name="20% - Ênfase1 236 2 2" xfId="19331" xr:uid="{6F69AED6-363A-4286-8001-29F964D3FB4F}"/>
    <cellStyle name="20% - Ênfase1 236 2 2 2" xfId="39775" xr:uid="{98A6F026-2010-49E2-8A91-A692DD4C672A}"/>
    <cellStyle name="20% - Ênfase1 236 2 3" xfId="29559" xr:uid="{A280FEA2-71B9-4486-8540-5110B579A612}"/>
    <cellStyle name="20% - Ênfase1 236 3" xfId="14277" xr:uid="{81C6E9D9-6561-4012-B2E4-F7DB4808D060}"/>
    <cellStyle name="20% - Ênfase1 236 3 2" xfId="34723" xr:uid="{BE101F52-6928-4D7F-829D-96011D557256}"/>
    <cellStyle name="20% - Ênfase1 236 4" xfId="24507" xr:uid="{93C4A194-4418-4CF7-90A5-86E53AB6F102}"/>
    <cellStyle name="20% - Ênfase1 237" xfId="3984" xr:uid="{0ADEE627-E1BD-4ADB-A8F8-47AB47E9D4E4}"/>
    <cellStyle name="20% - Ênfase1 237 2" xfId="9118" xr:uid="{D80D3599-EA9C-4D21-A754-6A8C6AC4D4C7}"/>
    <cellStyle name="20% - Ênfase1 237 2 2" xfId="19345" xr:uid="{A2EF5BFF-A5D3-48E3-B431-55A091AC9897}"/>
    <cellStyle name="20% - Ênfase1 237 2 2 2" xfId="39789" xr:uid="{7059271D-BECF-4575-B0B1-C5BC80709F0A}"/>
    <cellStyle name="20% - Ênfase1 237 2 3" xfId="29573" xr:uid="{C0B79245-316E-4B88-B402-A91F7740D300}"/>
    <cellStyle name="20% - Ênfase1 237 3" xfId="14291" xr:uid="{B62C002F-ECA9-43C7-812C-625C25C1A62B}"/>
    <cellStyle name="20% - Ênfase1 237 3 2" xfId="34737" xr:uid="{D83CF502-D312-4C99-916C-58327594D7EC}"/>
    <cellStyle name="20% - Ênfase1 237 4" xfId="24521" xr:uid="{1E581C28-4825-4E78-AE6B-1663A8B16F70}"/>
    <cellStyle name="20% - Ênfase1 238" xfId="3998" xr:uid="{55BFE638-798C-4133-91C1-9E5B5E9D724F}"/>
    <cellStyle name="20% - Ênfase1 238 2" xfId="9132" xr:uid="{4EC68DD2-0788-4D77-9D6A-3397F48DCCB9}"/>
    <cellStyle name="20% - Ênfase1 238 2 2" xfId="19359" xr:uid="{5EC6BF01-FFEE-4CF6-B763-41EC441D2C0E}"/>
    <cellStyle name="20% - Ênfase1 238 2 2 2" xfId="39803" xr:uid="{CB556F4A-2009-4474-A284-175E1CB341FD}"/>
    <cellStyle name="20% - Ênfase1 238 2 3" xfId="29587" xr:uid="{AAD30810-2A5D-4836-AD78-EB2D44E8BFBC}"/>
    <cellStyle name="20% - Ênfase1 238 3" xfId="14305" xr:uid="{B62145CF-45F8-407D-A50D-EAC7158435B0}"/>
    <cellStyle name="20% - Ênfase1 238 3 2" xfId="34751" xr:uid="{E161CEDB-7701-4BCB-9A48-52F781BD18AD}"/>
    <cellStyle name="20% - Ênfase1 238 4" xfId="24535" xr:uid="{F5FB09FE-0323-4B53-B151-0D1512E8EFB6}"/>
    <cellStyle name="20% - Ênfase1 239" xfId="4012" xr:uid="{5A278C93-EEFA-4FBB-9941-C4DF9051416C}"/>
    <cellStyle name="20% - Ênfase1 239 2" xfId="9146" xr:uid="{7189567C-B919-41D5-A4ED-27D3F983E2D9}"/>
    <cellStyle name="20% - Ênfase1 239 2 2" xfId="19373" xr:uid="{D6422A53-18FF-4726-949C-DAC50EADBB28}"/>
    <cellStyle name="20% - Ênfase1 239 2 2 2" xfId="39817" xr:uid="{EBE6F06B-A0DB-403B-83AD-E91568B3B4B4}"/>
    <cellStyle name="20% - Ênfase1 239 2 3" xfId="29601" xr:uid="{0563499B-9B25-4C7A-AD45-16769535B6EE}"/>
    <cellStyle name="20% - Ênfase1 239 3" xfId="14319" xr:uid="{5709B80F-79B5-41EC-827D-E50808900E83}"/>
    <cellStyle name="20% - Ênfase1 239 3 2" xfId="34765" xr:uid="{FA8FF4D6-33A9-4E8E-9EEB-45B4CE471B00}"/>
    <cellStyle name="20% - Ênfase1 239 4" xfId="24549" xr:uid="{FD1C8565-6CE3-4CFC-B070-B58F0FE7AE02}"/>
    <cellStyle name="20% - Ênfase1 24" xfId="416" xr:uid="{488F17CC-D695-4DA0-A66D-C3D1263CF270}"/>
    <cellStyle name="20% - Ênfase1 24 2" xfId="1015" xr:uid="{F08D86A6-ECF7-463E-8385-E1A1969343A8}"/>
    <cellStyle name="20% - Ênfase1 24 2 2" xfId="6162" xr:uid="{E4679F0F-881E-4AD8-BEEE-1A758AF1D53B}"/>
    <cellStyle name="20% - Ênfase1 24 2 2 2" xfId="16417" xr:uid="{FB868024-F2CB-4E68-A346-646E19BF49EA}"/>
    <cellStyle name="20% - Ênfase1 24 2 2 2 2" xfId="36861" xr:uid="{D3A6AA23-B72E-4001-9E06-8F59764A8873}"/>
    <cellStyle name="20% - Ênfase1 24 2 2 3" xfId="26645" xr:uid="{07613DEC-B1F6-4CDA-8E58-01DCEB270FCC}"/>
    <cellStyle name="20% - Ênfase1 24 2 3" xfId="11363" xr:uid="{F079CE4C-C6F8-425D-9C60-998B43BBD900}"/>
    <cellStyle name="20% - Ênfase1 24 2 3 2" xfId="31809" xr:uid="{71985076-8C02-431B-9138-4F8C896AA833}"/>
    <cellStyle name="20% - Ênfase1 24 2 4" xfId="21593" xr:uid="{C3B24CC8-412F-407C-AE4F-E484FCCD57C8}"/>
    <cellStyle name="20% - Ênfase1 24 3" xfId="5563" xr:uid="{DD2A139E-D5DF-493F-852A-B94244C6035E}"/>
    <cellStyle name="20% - Ênfase1 24 3 2" xfId="15837" xr:uid="{6E4AE315-EBDA-4A33-B1B6-547E86FEC6B4}"/>
    <cellStyle name="20% - Ênfase1 24 3 2 2" xfId="36281" xr:uid="{C008D1CD-E6C2-40C0-BB67-8EBE77D1DAAA}"/>
    <cellStyle name="20% - Ênfase1 24 3 3" xfId="26065" xr:uid="{DC434667-F97F-4882-B395-F3B3983D2581}"/>
    <cellStyle name="20% - Ênfase1 24 4" xfId="10783" xr:uid="{7B9D535F-16BF-41B5-8527-9797CF5C0DBA}"/>
    <cellStyle name="20% - Ênfase1 24 4 2" xfId="31229" xr:uid="{E0772F4D-7FFE-42C7-9D2D-8E743C8A52F8}"/>
    <cellStyle name="20% - Ênfase1 24 5" xfId="21013" xr:uid="{C7A5974C-017A-4D22-A344-99180173DE53}"/>
    <cellStyle name="20% - Ênfase1 240" xfId="4026" xr:uid="{67F9BBBF-BC85-491E-8CC2-162A30D43E4F}"/>
    <cellStyle name="20% - Ênfase1 240 2" xfId="9160" xr:uid="{6B1B7829-7BAA-4171-A21A-7EDD5EB350AA}"/>
    <cellStyle name="20% - Ênfase1 240 2 2" xfId="19387" xr:uid="{7A9FC890-AEF3-4E6C-8A63-F0C527E9E3AE}"/>
    <cellStyle name="20% - Ênfase1 240 2 2 2" xfId="39831" xr:uid="{9F1A0025-39E6-41B2-A447-5F31C6F097C6}"/>
    <cellStyle name="20% - Ênfase1 240 2 3" xfId="29615" xr:uid="{E645CAB4-EAE8-43E8-B8E4-F0D8725CD4F7}"/>
    <cellStyle name="20% - Ênfase1 240 3" xfId="14333" xr:uid="{D29AB4CA-8D34-4533-A834-95312D89D9D5}"/>
    <cellStyle name="20% - Ênfase1 240 3 2" xfId="34779" xr:uid="{D51F2E9B-B2D8-4201-B38D-2E903AC62027}"/>
    <cellStyle name="20% - Ênfase1 240 4" xfId="24563" xr:uid="{AC887FAF-C89C-45CA-BACF-293D61054264}"/>
    <cellStyle name="20% - Ênfase1 241" xfId="4040" xr:uid="{7E3840AC-9945-4B04-B4AA-2E85B12B31FF}"/>
    <cellStyle name="20% - Ênfase1 241 2" xfId="9174" xr:uid="{0F95A24F-5440-4C04-90F8-55FC4CD883BF}"/>
    <cellStyle name="20% - Ênfase1 241 2 2" xfId="19401" xr:uid="{76CD3BE7-D29A-4E39-9180-11C48EDD1015}"/>
    <cellStyle name="20% - Ênfase1 241 2 2 2" xfId="39845" xr:uid="{2D82F55F-AC3E-4C18-B2D4-132D3BE72ABE}"/>
    <cellStyle name="20% - Ênfase1 241 2 3" xfId="29629" xr:uid="{FD4F1E3A-CC04-4C00-A55C-7B40FA58AE5B}"/>
    <cellStyle name="20% - Ênfase1 241 3" xfId="14347" xr:uid="{51A63A5E-65A7-4301-8317-0A7EFEE2D9E0}"/>
    <cellStyle name="20% - Ênfase1 241 3 2" xfId="34793" xr:uid="{91625278-4E3E-47A1-8A5C-54C3A87FFD84}"/>
    <cellStyle name="20% - Ênfase1 241 4" xfId="24577" xr:uid="{80EBCC1C-B50D-4275-95D0-205E62E79606}"/>
    <cellStyle name="20% - Ênfase1 242" xfId="4054" xr:uid="{88C53D66-F9B3-4050-B693-144E9DB5F922}"/>
    <cellStyle name="20% - Ênfase1 242 2" xfId="9188" xr:uid="{637B122D-F8DB-49D1-933A-EB32B6610AFE}"/>
    <cellStyle name="20% - Ênfase1 242 2 2" xfId="19415" xr:uid="{17669CB1-8B16-40CA-B6A9-BC668EC4FC4B}"/>
    <cellStyle name="20% - Ênfase1 242 2 2 2" xfId="39859" xr:uid="{FDE9EDDD-2DF6-4527-9570-CFE4657401EC}"/>
    <cellStyle name="20% - Ênfase1 242 2 3" xfId="29643" xr:uid="{14EDEBEF-79C8-4FE7-BFAB-5E7E1740A50F}"/>
    <cellStyle name="20% - Ênfase1 242 3" xfId="14361" xr:uid="{B835BE9A-07D7-4409-A628-61AE2BCFF3EB}"/>
    <cellStyle name="20% - Ênfase1 242 3 2" xfId="34807" xr:uid="{058180CF-D83D-40E8-BCFC-4FBA7653D1EB}"/>
    <cellStyle name="20% - Ênfase1 242 4" xfId="24591" xr:uid="{50AD1D1F-1594-423E-9899-FAEC16B1B388}"/>
    <cellStyle name="20% - Ênfase1 243" xfId="4068" xr:uid="{9E071239-6039-4604-ACE9-26137AD7E1D4}"/>
    <cellStyle name="20% - Ênfase1 243 2" xfId="9202" xr:uid="{E572F302-C501-4FFB-8533-A764406DC30B}"/>
    <cellStyle name="20% - Ênfase1 243 2 2" xfId="19429" xr:uid="{F4AF8B04-830C-4434-831D-B3F1BD4E5E0D}"/>
    <cellStyle name="20% - Ênfase1 243 2 2 2" xfId="39873" xr:uid="{E9FB5827-3BAB-4919-A363-4C91C431CA21}"/>
    <cellStyle name="20% - Ênfase1 243 2 3" xfId="29657" xr:uid="{C6916E98-10F9-4EF3-AD60-40255BE148D3}"/>
    <cellStyle name="20% - Ênfase1 243 3" xfId="14375" xr:uid="{BF06A942-61F8-4D40-8C32-71ADB63644E8}"/>
    <cellStyle name="20% - Ênfase1 243 3 2" xfId="34821" xr:uid="{38E00EEB-B082-4FC2-A30A-CE7F707916A8}"/>
    <cellStyle name="20% - Ênfase1 243 4" xfId="24605" xr:uid="{B43B8D7A-C6AC-4C2C-871A-5F13F3AE25C9}"/>
    <cellStyle name="20% - Ênfase1 244" xfId="4082" xr:uid="{F99A8C38-628C-4959-B939-88111EC39C92}"/>
    <cellStyle name="20% - Ênfase1 244 2" xfId="9216" xr:uid="{9A9C02ED-9D62-4919-A20A-78A21F64B8E9}"/>
    <cellStyle name="20% - Ênfase1 244 2 2" xfId="19443" xr:uid="{0C4A6C57-687D-45E6-9195-308067E00C3E}"/>
    <cellStyle name="20% - Ênfase1 244 2 2 2" xfId="39887" xr:uid="{4DE5AB1C-F8E6-4A50-8DCF-9D30EB72952D}"/>
    <cellStyle name="20% - Ênfase1 244 2 3" xfId="29671" xr:uid="{93D21352-31EE-4FC3-B280-9B34A9E106F9}"/>
    <cellStyle name="20% - Ênfase1 244 3" xfId="14389" xr:uid="{0D65DB4A-59BA-45FD-BBC4-8DEC0CFA5E06}"/>
    <cellStyle name="20% - Ênfase1 244 3 2" xfId="34835" xr:uid="{FCD33AD5-63E6-43C2-AC36-C2E6ACD525DA}"/>
    <cellStyle name="20% - Ênfase1 244 4" xfId="24619" xr:uid="{363703BA-2672-47CB-89A6-B2D7C3809AA0}"/>
    <cellStyle name="20% - Ênfase1 245" xfId="4096" xr:uid="{A74D3366-AF23-44DC-83D0-B2EEC7D7C888}"/>
    <cellStyle name="20% - Ênfase1 245 2" xfId="9230" xr:uid="{72E17B74-20E3-43B5-8955-D3801B9CFCCC}"/>
    <cellStyle name="20% - Ênfase1 245 2 2" xfId="19457" xr:uid="{0A2A79AD-5DE4-494B-82DF-713425E4F750}"/>
    <cellStyle name="20% - Ênfase1 245 2 2 2" xfId="39901" xr:uid="{A0807417-B09D-4AD5-B4F5-42D15955EB32}"/>
    <cellStyle name="20% - Ênfase1 245 2 3" xfId="29685" xr:uid="{0A6E11C1-BFCD-4736-B7AD-28B43A34A22B}"/>
    <cellStyle name="20% - Ênfase1 245 3" xfId="14403" xr:uid="{4B8FA326-2046-4CF8-BFFB-5392247C9A83}"/>
    <cellStyle name="20% - Ênfase1 245 3 2" xfId="34849" xr:uid="{72B36331-F8D3-41D5-94CD-B28E53AB364D}"/>
    <cellStyle name="20% - Ênfase1 245 4" xfId="24633" xr:uid="{2C17EFAB-0C3A-412E-8C61-72813C567836}"/>
    <cellStyle name="20% - Ênfase1 246" xfId="4110" xr:uid="{583AD74F-4939-413D-B0E5-86EA4530E2C5}"/>
    <cellStyle name="20% - Ênfase1 246 2" xfId="9244" xr:uid="{304F9DC9-950E-406B-B8E1-5A25A6A13CF4}"/>
    <cellStyle name="20% - Ênfase1 246 2 2" xfId="19471" xr:uid="{7C492D76-0073-43F4-BC80-37AE39379285}"/>
    <cellStyle name="20% - Ênfase1 246 2 2 2" xfId="39915" xr:uid="{D6308550-BAC1-4976-867D-3D03906A1089}"/>
    <cellStyle name="20% - Ênfase1 246 2 3" xfId="29699" xr:uid="{EB699627-74F6-4CA5-BE16-8DC658A1F0DB}"/>
    <cellStyle name="20% - Ênfase1 246 3" xfId="14417" xr:uid="{A0941773-A0A7-45A2-BE2D-0B61C6D94929}"/>
    <cellStyle name="20% - Ênfase1 246 3 2" xfId="34863" xr:uid="{33034E8A-A779-408F-ADDA-2DE1E05606CD}"/>
    <cellStyle name="20% - Ênfase1 246 4" xfId="24647" xr:uid="{23DC17FB-1B51-4D3D-9EBD-D57BD45C7D89}"/>
    <cellStyle name="20% - Ênfase1 247" xfId="4124" xr:uid="{2D6EC672-B7B2-48FB-8788-9C6B1F1E143E}"/>
    <cellStyle name="20% - Ênfase1 247 2" xfId="9258" xr:uid="{D847D343-2F17-4BA3-87E9-31A0991CBB43}"/>
    <cellStyle name="20% - Ênfase1 247 2 2" xfId="19485" xr:uid="{BB0F7FC2-8108-4BFC-A39B-725260E5AE14}"/>
    <cellStyle name="20% - Ênfase1 247 2 2 2" xfId="39929" xr:uid="{A5130963-6AEC-4687-829B-EB21F9FEBB80}"/>
    <cellStyle name="20% - Ênfase1 247 2 3" xfId="29713" xr:uid="{5188D0AD-AFA5-47FE-9D84-4335566F7E0B}"/>
    <cellStyle name="20% - Ênfase1 247 3" xfId="14431" xr:uid="{EF4B60B3-C7DD-4ABB-A29F-942E0E0FAE3E}"/>
    <cellStyle name="20% - Ênfase1 247 3 2" xfId="34877" xr:uid="{369D9008-A7F2-463B-89ED-40B6FAE85682}"/>
    <cellStyle name="20% - Ênfase1 247 4" xfId="24661" xr:uid="{6546C1E4-CA1A-4FA3-854D-90B00C9EA3D9}"/>
    <cellStyle name="20% - Ênfase1 248" xfId="4138" xr:uid="{116A96CD-9645-490A-90A7-BCF0F38274AE}"/>
    <cellStyle name="20% - Ênfase1 248 2" xfId="9272" xr:uid="{B0005B1A-C0F8-4DC6-8850-64C133535CA3}"/>
    <cellStyle name="20% - Ênfase1 248 2 2" xfId="19499" xr:uid="{E5609CEE-09C7-47D3-9AF3-D268CB5ACCFB}"/>
    <cellStyle name="20% - Ênfase1 248 2 2 2" xfId="39943" xr:uid="{A29B071C-013D-412B-BB8E-6F737D7EB501}"/>
    <cellStyle name="20% - Ênfase1 248 2 3" xfId="29727" xr:uid="{8598B563-EB05-4DF2-B98D-FF6D9A7D3982}"/>
    <cellStyle name="20% - Ênfase1 248 3" xfId="14445" xr:uid="{9721CA03-EC36-4388-BB63-01C03763F30E}"/>
    <cellStyle name="20% - Ênfase1 248 3 2" xfId="34891" xr:uid="{2BECF7C9-67F0-45AD-BA2D-47406998320C}"/>
    <cellStyle name="20% - Ênfase1 248 4" xfId="24675" xr:uid="{A5A0CC04-907A-40EC-9FDA-4DF34DBA4868}"/>
    <cellStyle name="20% - Ênfase1 249" xfId="4152" xr:uid="{5291404E-EC41-4B22-9E2F-884A6A147039}"/>
    <cellStyle name="20% - Ênfase1 249 2" xfId="9286" xr:uid="{1BC597DD-E20D-432B-A821-C26790047445}"/>
    <cellStyle name="20% - Ênfase1 249 2 2" xfId="19513" xr:uid="{24E15FEB-DBE5-4CA8-9E66-781BA3AD7B6B}"/>
    <cellStyle name="20% - Ênfase1 249 2 2 2" xfId="39957" xr:uid="{73135D0A-7832-406A-A8D4-E565420C66AB}"/>
    <cellStyle name="20% - Ênfase1 249 2 3" xfId="29741" xr:uid="{0BFF01DC-FF8D-4D78-B560-CED406E807FB}"/>
    <cellStyle name="20% - Ênfase1 249 3" xfId="14459" xr:uid="{DB87AFB0-D707-4A9D-B350-467EDB032482}"/>
    <cellStyle name="20% - Ênfase1 249 3 2" xfId="34905" xr:uid="{FC9BC589-3B1F-44DF-9CD4-B874AAF5A624}"/>
    <cellStyle name="20% - Ênfase1 249 4" xfId="24689" xr:uid="{04322F8E-7F8E-443B-8F84-BB815D08F433}"/>
    <cellStyle name="20% - Ênfase1 25" xfId="430" xr:uid="{A4CF8CCE-4BAB-40B0-8388-C705DCAFD0C8}"/>
    <cellStyle name="20% - Ênfase1 25 2" xfId="1029" xr:uid="{D9F8B991-6489-49AD-8F4E-693E26686972}"/>
    <cellStyle name="20% - Ênfase1 25 2 2" xfId="6176" xr:uid="{B0880A49-FF08-434C-A669-A5DD00FF6734}"/>
    <cellStyle name="20% - Ênfase1 25 2 2 2" xfId="16431" xr:uid="{B453F00C-7539-4528-8B14-AC6C14D7DE83}"/>
    <cellStyle name="20% - Ênfase1 25 2 2 2 2" xfId="36875" xr:uid="{1E4B2F8A-B050-4D9D-9BB7-64EEBC8CB3F8}"/>
    <cellStyle name="20% - Ênfase1 25 2 2 3" xfId="26659" xr:uid="{7969FD2C-8647-4717-9F58-FB7A2E2377C5}"/>
    <cellStyle name="20% - Ênfase1 25 2 3" xfId="11377" xr:uid="{D67CF2D4-E0AF-4259-8564-47B4C7DBADCB}"/>
    <cellStyle name="20% - Ênfase1 25 2 3 2" xfId="31823" xr:uid="{41B64DBD-AAAA-4259-AA23-AB7BCF5C0AB6}"/>
    <cellStyle name="20% - Ênfase1 25 2 4" xfId="21607" xr:uid="{BD04E53D-BA55-4A5F-8AD2-4F0DA641F192}"/>
    <cellStyle name="20% - Ênfase1 25 3" xfId="5577" xr:uid="{910DB824-CBD1-4E28-82E5-0A12332017DF}"/>
    <cellStyle name="20% - Ênfase1 25 3 2" xfId="15851" xr:uid="{232C83E8-7408-4E0A-B239-D90863FF2386}"/>
    <cellStyle name="20% - Ênfase1 25 3 2 2" xfId="36295" xr:uid="{58A58DCF-9E8D-4DE8-B7B8-A64D4380C22E}"/>
    <cellStyle name="20% - Ênfase1 25 3 3" xfId="26079" xr:uid="{1016FDBA-FA27-44C0-8243-DFCA6EF8EF2A}"/>
    <cellStyle name="20% - Ênfase1 25 4" xfId="10797" xr:uid="{CB9BFDE9-B846-42AA-9C9E-04E42F95686A}"/>
    <cellStyle name="20% - Ênfase1 25 4 2" xfId="31243" xr:uid="{41F4401A-C8C0-4231-83D5-D54B5FD85A66}"/>
    <cellStyle name="20% - Ênfase1 25 5" xfId="21027" xr:uid="{7E855FA8-671F-4FD1-A666-9A953113B646}"/>
    <cellStyle name="20% - Ênfase1 250" xfId="4166" xr:uid="{9FFE2C52-FAAC-4C98-BB0A-59B319FBF6F0}"/>
    <cellStyle name="20% - Ênfase1 250 2" xfId="9300" xr:uid="{4CA8A510-BD34-4151-8B2A-60FDDBD58545}"/>
    <cellStyle name="20% - Ênfase1 250 2 2" xfId="19527" xr:uid="{FCACEF0E-E276-41C1-9456-2165E4354484}"/>
    <cellStyle name="20% - Ênfase1 250 2 2 2" xfId="39971" xr:uid="{BA5874BA-F569-49AE-B54D-F897ACE6F61A}"/>
    <cellStyle name="20% - Ênfase1 250 2 3" xfId="29755" xr:uid="{E8F7A7C5-777E-4C6A-BEC2-62878D6E7854}"/>
    <cellStyle name="20% - Ênfase1 250 3" xfId="14473" xr:uid="{AD26CFD6-D15F-40F2-A8E0-6E3556A445D2}"/>
    <cellStyle name="20% - Ênfase1 250 3 2" xfId="34919" xr:uid="{E221E084-71AD-4B3E-87D1-FB45CEBB1959}"/>
    <cellStyle name="20% - Ênfase1 250 4" xfId="24703" xr:uid="{CDB0F8BC-92A1-4936-919A-1B6CDAC9251F}"/>
    <cellStyle name="20% - Ênfase1 251" xfId="4180" xr:uid="{F9683A73-74F6-4891-8B4B-8E703D32AB4C}"/>
    <cellStyle name="20% - Ênfase1 251 2" xfId="9314" xr:uid="{94EF9563-C8B6-4D48-BABA-0DD4D2A2102F}"/>
    <cellStyle name="20% - Ênfase1 251 2 2" xfId="19541" xr:uid="{7D42C14B-FE5A-4A96-B737-6347ACF17FE2}"/>
    <cellStyle name="20% - Ênfase1 251 2 2 2" xfId="39985" xr:uid="{BA80723D-328A-4D48-A8D9-0F8ED0AC99CD}"/>
    <cellStyle name="20% - Ênfase1 251 2 3" xfId="29769" xr:uid="{59E480E3-C6D4-47BF-9F57-D4FCB9B8A690}"/>
    <cellStyle name="20% - Ênfase1 251 3" xfId="14487" xr:uid="{6A8540FA-879B-429D-AFD3-0C51EBB548B5}"/>
    <cellStyle name="20% - Ênfase1 251 3 2" xfId="34933" xr:uid="{5CD18FFA-05E2-4F98-ACA4-9E75FE9B404F}"/>
    <cellStyle name="20% - Ênfase1 251 4" xfId="24717" xr:uid="{18633C49-1204-4041-955D-52DB5EFA23F7}"/>
    <cellStyle name="20% - Ênfase1 252" xfId="4194" xr:uid="{E5D7A69A-F65E-4FDF-81AC-C7BF70251733}"/>
    <cellStyle name="20% - Ênfase1 252 2" xfId="9328" xr:uid="{3C12457C-44AB-4B28-8DDF-51658316B7F9}"/>
    <cellStyle name="20% - Ênfase1 252 2 2" xfId="19555" xr:uid="{7B4A6ECD-C807-4AB4-A1E3-F4B1443200AB}"/>
    <cellStyle name="20% - Ênfase1 252 2 2 2" xfId="39999" xr:uid="{C9F5B7A5-53AF-496A-BDFA-FFD6CD0B0ECC}"/>
    <cellStyle name="20% - Ênfase1 252 2 3" xfId="29783" xr:uid="{F358E1AA-7F8D-47A3-B9A3-BF8370119AFE}"/>
    <cellStyle name="20% - Ênfase1 252 3" xfId="14501" xr:uid="{3632D64D-F3BF-4496-A479-676D61323863}"/>
    <cellStyle name="20% - Ênfase1 252 3 2" xfId="34947" xr:uid="{E22308C4-98D0-4C12-8A97-D66687B903FE}"/>
    <cellStyle name="20% - Ênfase1 252 4" xfId="24731" xr:uid="{D8D5623C-E148-483A-AA0C-D9B7209B137B}"/>
    <cellStyle name="20% - Ênfase1 253" xfId="4208" xr:uid="{777E9625-A4C3-4072-980F-0C134CF03CB3}"/>
    <cellStyle name="20% - Ênfase1 253 2" xfId="9342" xr:uid="{B5F1A507-F17D-40D8-967B-8D7D924AA61D}"/>
    <cellStyle name="20% - Ênfase1 253 2 2" xfId="19569" xr:uid="{BEED0956-EC52-4320-9FA1-8442FD1892CE}"/>
    <cellStyle name="20% - Ênfase1 253 2 2 2" xfId="40013" xr:uid="{F3F7AAC1-4867-4201-A8D3-E8252928BDA8}"/>
    <cellStyle name="20% - Ênfase1 253 2 3" xfId="29797" xr:uid="{4FDC646E-DC7B-42B3-9ABC-B2BDFF05DEF7}"/>
    <cellStyle name="20% - Ênfase1 253 3" xfId="14515" xr:uid="{A2F2C893-9DD0-46BD-81B4-59B430E857C0}"/>
    <cellStyle name="20% - Ênfase1 253 3 2" xfId="34961" xr:uid="{A74D19C8-212E-41D5-80E9-31348F709379}"/>
    <cellStyle name="20% - Ênfase1 253 4" xfId="24745" xr:uid="{BAFBD5F9-E0DC-4508-88AD-506AB326C580}"/>
    <cellStyle name="20% - Ênfase1 254" xfId="4222" xr:uid="{227A5713-EA07-45C8-A16C-66D8A2C73AE0}"/>
    <cellStyle name="20% - Ênfase1 254 2" xfId="9356" xr:uid="{A2E8D3A8-2A29-47DC-8684-510CD70447C1}"/>
    <cellStyle name="20% - Ênfase1 254 2 2" xfId="19583" xr:uid="{D5E67765-4A17-48B7-8DE1-0208CD073DEB}"/>
    <cellStyle name="20% - Ênfase1 254 2 2 2" xfId="40027" xr:uid="{13D35B7E-9C0A-4E27-81E1-024F0BDD5623}"/>
    <cellStyle name="20% - Ênfase1 254 2 3" xfId="29811" xr:uid="{C9300E1A-A2E8-4C9E-8B72-5AA3A7FBC1A3}"/>
    <cellStyle name="20% - Ênfase1 254 3" xfId="14529" xr:uid="{F15451CA-EF55-43C3-B602-74BDF13438B9}"/>
    <cellStyle name="20% - Ênfase1 254 3 2" xfId="34975" xr:uid="{07E554BD-E54C-4752-9892-6C0FED8A5815}"/>
    <cellStyle name="20% - Ênfase1 254 4" xfId="24759" xr:uid="{7CE6C1A1-7350-4745-96A8-DC8CD2B3F96C}"/>
    <cellStyle name="20% - Ênfase1 255" xfId="4236" xr:uid="{4E12B465-D12A-4302-9423-7830C17524CB}"/>
    <cellStyle name="20% - Ênfase1 255 2" xfId="9370" xr:uid="{08D015F8-2F53-4E91-9303-3CA76EF59237}"/>
    <cellStyle name="20% - Ênfase1 255 2 2" xfId="19597" xr:uid="{9692E3A8-3F2C-4BFC-BDB9-EBF43CF59B7F}"/>
    <cellStyle name="20% - Ênfase1 255 2 2 2" xfId="40041" xr:uid="{C71916EA-926A-475A-B8A9-A06540CE479F}"/>
    <cellStyle name="20% - Ênfase1 255 2 3" xfId="29825" xr:uid="{05CEE8E4-32A5-46CE-8EBA-B25D8E24E72D}"/>
    <cellStyle name="20% - Ênfase1 255 3" xfId="14543" xr:uid="{8E60D201-F8E1-418F-B79B-E0E3C56B546B}"/>
    <cellStyle name="20% - Ênfase1 255 3 2" xfId="34989" xr:uid="{87EE8A4D-FBB2-47C4-BD02-70576655EE16}"/>
    <cellStyle name="20% - Ênfase1 255 4" xfId="24773" xr:uid="{63BED497-DA57-438D-8735-8F218A93844B}"/>
    <cellStyle name="20% - Ênfase1 256" xfId="4250" xr:uid="{A5C23618-51BE-4EAC-B710-72485BF536F8}"/>
    <cellStyle name="20% - Ênfase1 256 2" xfId="9384" xr:uid="{92B19B74-7E95-49F6-A750-9758387F22AD}"/>
    <cellStyle name="20% - Ênfase1 256 2 2" xfId="19611" xr:uid="{2A56584E-E140-4078-9215-C47AECCB1709}"/>
    <cellStyle name="20% - Ênfase1 256 2 2 2" xfId="40055" xr:uid="{84FE3956-EC0F-4310-8C9E-CE3F9A56A142}"/>
    <cellStyle name="20% - Ênfase1 256 2 3" xfId="29839" xr:uid="{70B07BF0-9F5B-4662-818B-B97CAAF5F229}"/>
    <cellStyle name="20% - Ênfase1 256 3" xfId="14557" xr:uid="{73F5498B-EC81-47E2-AAD7-E830C8EF5607}"/>
    <cellStyle name="20% - Ênfase1 256 3 2" xfId="35003" xr:uid="{35E6EE01-353A-4AD5-9DA1-E76F399BEA82}"/>
    <cellStyle name="20% - Ênfase1 256 4" xfId="24787" xr:uid="{EDDFFA77-E466-4061-A054-341B61B03AB4}"/>
    <cellStyle name="20% - Ênfase1 257" xfId="4264" xr:uid="{F55C2BF8-B4FF-4F2D-B832-1A1F2A0850E6}"/>
    <cellStyle name="20% - Ênfase1 257 2" xfId="9398" xr:uid="{1016DC78-CD7F-454B-8002-CE792D453028}"/>
    <cellStyle name="20% - Ênfase1 257 2 2" xfId="19625" xr:uid="{9EB1995A-D2E6-4CE1-86A5-EC36B85AB530}"/>
    <cellStyle name="20% - Ênfase1 257 2 2 2" xfId="40069" xr:uid="{0BDAB6D8-933D-4C4D-8D21-8C14892A0DF7}"/>
    <cellStyle name="20% - Ênfase1 257 2 3" xfId="29853" xr:uid="{802B8E4B-1770-4EEB-9D40-5414E10F507C}"/>
    <cellStyle name="20% - Ênfase1 257 3" xfId="14571" xr:uid="{65EEB413-9B97-4ED6-A054-7C368CC556C8}"/>
    <cellStyle name="20% - Ênfase1 257 3 2" xfId="35017" xr:uid="{2AF3D0A6-8777-419C-93D9-61A08794AF75}"/>
    <cellStyle name="20% - Ênfase1 257 4" xfId="24801" xr:uid="{43520DB8-F779-46BE-82D3-4829D4051551}"/>
    <cellStyle name="20% - Ênfase1 258" xfId="4278" xr:uid="{0763D5DF-79C7-4DEB-9B24-F57999F09A3D}"/>
    <cellStyle name="20% - Ênfase1 258 2" xfId="9412" xr:uid="{8291793B-7260-4A1E-83CB-D4B7AD982795}"/>
    <cellStyle name="20% - Ênfase1 258 2 2" xfId="19639" xr:uid="{F29BB502-7210-4049-87C9-F116A818A609}"/>
    <cellStyle name="20% - Ênfase1 258 2 2 2" xfId="40083" xr:uid="{63068995-9850-419B-9B9B-7AF1961C6BB2}"/>
    <cellStyle name="20% - Ênfase1 258 2 3" xfId="29867" xr:uid="{211A6725-8E46-42E0-962B-F7CD776E59C0}"/>
    <cellStyle name="20% - Ênfase1 258 3" xfId="14585" xr:uid="{1B39EEAB-D4B4-4C2E-B23D-A6EA94A1A7D9}"/>
    <cellStyle name="20% - Ênfase1 258 3 2" xfId="35031" xr:uid="{A185B305-98AF-4C67-93F8-86C7CF48EAFE}"/>
    <cellStyle name="20% - Ênfase1 258 4" xfId="24815" xr:uid="{0B50DAD1-68D1-4BB7-95B5-57846BF192FB}"/>
    <cellStyle name="20% - Ênfase1 259" xfId="4292" xr:uid="{335E0A36-7803-42BB-B160-144DE2C47F37}"/>
    <cellStyle name="20% - Ênfase1 259 2" xfId="9426" xr:uid="{E2AA03FF-06ED-4DEF-9A19-D5063D54B931}"/>
    <cellStyle name="20% - Ênfase1 259 2 2" xfId="19653" xr:uid="{E3735387-5E8C-4CDC-BD1A-46AC2EA9A690}"/>
    <cellStyle name="20% - Ênfase1 259 2 2 2" xfId="40097" xr:uid="{AE7FCBEA-F267-483B-B0FD-7B384D3AF934}"/>
    <cellStyle name="20% - Ênfase1 259 2 3" xfId="29881" xr:uid="{53B3B432-13D6-450D-A3AB-E50F4531161D}"/>
    <cellStyle name="20% - Ênfase1 259 3" xfId="14599" xr:uid="{AEE7B962-634E-4382-8C7F-AD1EB12FD191}"/>
    <cellStyle name="20% - Ênfase1 259 3 2" xfId="35045" xr:uid="{2B141095-C61F-474C-85B1-F3AC3A1FFB03}"/>
    <cellStyle name="20% - Ênfase1 259 4" xfId="24829" xr:uid="{6E1E053F-6792-409F-8814-F90D271A27A1}"/>
    <cellStyle name="20% - Ênfase1 26" xfId="444" xr:uid="{22B78F7D-A00D-4676-9C10-6AEFD76AFD3E}"/>
    <cellStyle name="20% - Ênfase1 26 2" xfId="1043" xr:uid="{3469E63C-4E55-4AD5-ADC6-D3C20E2BD9F7}"/>
    <cellStyle name="20% - Ênfase1 26 2 2" xfId="6190" xr:uid="{896D94E9-10BF-4B64-9511-FD31D995AE85}"/>
    <cellStyle name="20% - Ênfase1 26 2 2 2" xfId="16445" xr:uid="{E78EC35C-8F12-473E-B5E1-1B70B991C6B7}"/>
    <cellStyle name="20% - Ênfase1 26 2 2 2 2" xfId="36889" xr:uid="{BD4F5E93-D345-43BE-ADAF-EE5E8FAB6B99}"/>
    <cellStyle name="20% - Ênfase1 26 2 2 3" xfId="26673" xr:uid="{D49ACD5E-0E75-4394-9FF0-2CDED04B07A9}"/>
    <cellStyle name="20% - Ênfase1 26 2 3" xfId="11391" xr:uid="{8C3F3435-E58C-4EC5-9AA5-8466056F9037}"/>
    <cellStyle name="20% - Ênfase1 26 2 3 2" xfId="31837" xr:uid="{4F43F387-3C40-4E6B-9F78-31EAD0D91CD7}"/>
    <cellStyle name="20% - Ênfase1 26 2 4" xfId="21621" xr:uid="{59E3F196-3AB7-4D46-AC1A-27B737D324A2}"/>
    <cellStyle name="20% - Ênfase1 26 3" xfId="5591" xr:uid="{8D087B78-4A32-4431-A136-3394A6DEE2E5}"/>
    <cellStyle name="20% - Ênfase1 26 3 2" xfId="15865" xr:uid="{BDA26BFE-D447-4618-8AB7-9BEC453DD539}"/>
    <cellStyle name="20% - Ênfase1 26 3 2 2" xfId="36309" xr:uid="{6571C8C4-B757-4E9B-B584-84CAF7336380}"/>
    <cellStyle name="20% - Ênfase1 26 3 3" xfId="26093" xr:uid="{AA7C904D-157D-4E90-B49E-1CA449B1A551}"/>
    <cellStyle name="20% - Ênfase1 26 4" xfId="10811" xr:uid="{2586D370-15FB-4719-B341-29EFE73C7260}"/>
    <cellStyle name="20% - Ênfase1 26 4 2" xfId="31257" xr:uid="{164E2E86-FA8E-43C5-8464-2DD3721BD007}"/>
    <cellStyle name="20% - Ênfase1 26 5" xfId="21041" xr:uid="{035009C1-69DD-4679-858F-6EDB93CCD182}"/>
    <cellStyle name="20% - Ênfase1 260" xfId="4306" xr:uid="{F352AA28-D26A-45FA-B880-D3DCD9AF1913}"/>
    <cellStyle name="20% - Ênfase1 260 2" xfId="9440" xr:uid="{444BB7E3-C51F-4F1A-83EA-1EF2398F9303}"/>
    <cellStyle name="20% - Ênfase1 260 2 2" xfId="19667" xr:uid="{4251E1F0-9779-4979-93E4-D9742C1AAC0F}"/>
    <cellStyle name="20% - Ênfase1 260 2 2 2" xfId="40111" xr:uid="{E3979454-5E41-4DEE-8E84-E546DA00C8BF}"/>
    <cellStyle name="20% - Ênfase1 260 2 3" xfId="29895" xr:uid="{A3E1DE68-2062-430C-9E5E-7B96BEDB893E}"/>
    <cellStyle name="20% - Ênfase1 260 3" xfId="14613" xr:uid="{52CD6533-4A74-4F98-99F9-55BF059FAEA6}"/>
    <cellStyle name="20% - Ênfase1 260 3 2" xfId="35059" xr:uid="{E13B5075-EC23-474B-8A43-B90C04C9E6DB}"/>
    <cellStyle name="20% - Ênfase1 260 4" xfId="24843" xr:uid="{CA97D36A-5237-4BCB-8E70-41B746655927}"/>
    <cellStyle name="20% - Ênfase1 261" xfId="4320" xr:uid="{5EA632D8-49EF-45F7-B2A5-6EE2671BFA16}"/>
    <cellStyle name="20% - Ênfase1 261 2" xfId="9454" xr:uid="{941423F4-C1C6-4FDD-987C-659E833344A5}"/>
    <cellStyle name="20% - Ênfase1 261 2 2" xfId="19681" xr:uid="{03762138-7334-4048-9216-AADB91B5C876}"/>
    <cellStyle name="20% - Ênfase1 261 2 2 2" xfId="40125" xr:uid="{3B9A3273-29B1-4D96-AF46-5FA345C03B82}"/>
    <cellStyle name="20% - Ênfase1 261 2 3" xfId="29909" xr:uid="{60E9B9B9-2DD0-4E28-A288-0DC9BF41F686}"/>
    <cellStyle name="20% - Ênfase1 261 3" xfId="14627" xr:uid="{2CFD8C1D-6E28-4DAD-9704-354A8F7F3A9F}"/>
    <cellStyle name="20% - Ênfase1 261 3 2" xfId="35073" xr:uid="{202341F7-3FAE-4CD7-B0A2-34F64A9B306F}"/>
    <cellStyle name="20% - Ênfase1 261 4" xfId="24857" xr:uid="{22D460AA-D78A-4CFF-A293-18F775E2991F}"/>
    <cellStyle name="20% - Ênfase1 262" xfId="4334" xr:uid="{69117AAB-01F8-488A-89FF-484E9CC97AFC}"/>
    <cellStyle name="20% - Ênfase1 262 2" xfId="9468" xr:uid="{00943556-46A8-41C2-A45D-B77B1EC14D78}"/>
    <cellStyle name="20% - Ênfase1 262 2 2" xfId="19695" xr:uid="{7F3E5F6D-CCA3-43B6-AB14-7DC1422351FA}"/>
    <cellStyle name="20% - Ênfase1 262 2 2 2" xfId="40139" xr:uid="{A2DAB681-B531-4A92-B04C-FC5F7C2B6116}"/>
    <cellStyle name="20% - Ênfase1 262 2 3" xfId="29923" xr:uid="{98F186B9-C39F-42E6-A7C6-55413823ABCD}"/>
    <cellStyle name="20% - Ênfase1 262 3" xfId="14641" xr:uid="{253B9C69-5C9F-486B-9324-5D6174B04908}"/>
    <cellStyle name="20% - Ênfase1 262 3 2" xfId="35087" xr:uid="{20AFBAF4-A781-482B-8ACD-C6EB551E06D8}"/>
    <cellStyle name="20% - Ênfase1 262 4" xfId="24871" xr:uid="{BC1D2E78-8DE8-4FAD-8E3E-74694AAEE325}"/>
    <cellStyle name="20% - Ênfase1 263" xfId="4348" xr:uid="{11047100-8F03-4FA9-875B-A122626FA164}"/>
    <cellStyle name="20% - Ênfase1 263 2" xfId="9482" xr:uid="{392150F4-7890-4D0F-99F5-83782F125778}"/>
    <cellStyle name="20% - Ênfase1 263 2 2" xfId="19709" xr:uid="{275CDD32-BA48-4152-A3F0-FAAF49509F73}"/>
    <cellStyle name="20% - Ênfase1 263 2 2 2" xfId="40153" xr:uid="{EAC8E7B3-C18A-43AF-8149-CD3ECDAE009E}"/>
    <cellStyle name="20% - Ênfase1 263 2 3" xfId="29937" xr:uid="{FA6AFC58-EDFC-45FF-8867-2E7F5EA793AA}"/>
    <cellStyle name="20% - Ênfase1 263 3" xfId="14655" xr:uid="{B877662C-7C0D-44F6-8086-77FE476AC868}"/>
    <cellStyle name="20% - Ênfase1 263 3 2" xfId="35101" xr:uid="{454FC15E-1AD9-4E37-8F9C-117BD5727256}"/>
    <cellStyle name="20% - Ênfase1 263 4" xfId="24885" xr:uid="{3332F95D-EEFC-4084-8145-93F347AEA80B}"/>
    <cellStyle name="20% - Ênfase1 264" xfId="4362" xr:uid="{B12B5822-6A41-4DE2-9326-4D8433E78E57}"/>
    <cellStyle name="20% - Ênfase1 264 2" xfId="9496" xr:uid="{612B6440-A558-42A3-8C11-6B43EF45D34A}"/>
    <cellStyle name="20% - Ênfase1 264 2 2" xfId="19723" xr:uid="{1A1C18E3-9F6A-4EB0-BDB2-3C7FF84790AC}"/>
    <cellStyle name="20% - Ênfase1 264 2 2 2" xfId="40167" xr:uid="{CDB90DFB-3B14-487E-A2D1-F0724D3DCCBE}"/>
    <cellStyle name="20% - Ênfase1 264 2 3" xfId="29951" xr:uid="{E50BC0A6-1FF0-4E90-802E-5B6128A5DDA1}"/>
    <cellStyle name="20% - Ênfase1 264 3" xfId="14669" xr:uid="{FD1EB0F0-27E9-4017-AFC1-F3D60BB95EE8}"/>
    <cellStyle name="20% - Ênfase1 264 3 2" xfId="35115" xr:uid="{1131CA03-9FB7-40FE-B4AE-BA53AC95145E}"/>
    <cellStyle name="20% - Ênfase1 264 4" xfId="24899" xr:uid="{5032A1E8-3043-4821-A43D-8EF0D670935A}"/>
    <cellStyle name="20% - Ênfase1 265" xfId="4376" xr:uid="{438DC631-8695-470B-8AE6-C86614389149}"/>
    <cellStyle name="20% - Ênfase1 265 2" xfId="9510" xr:uid="{DE7CAEC7-7F72-46C9-B328-E42158B3FB41}"/>
    <cellStyle name="20% - Ênfase1 265 2 2" xfId="19737" xr:uid="{9AAC4F0A-86CC-4214-9D01-1AD32FC67B6F}"/>
    <cellStyle name="20% - Ênfase1 265 2 2 2" xfId="40181" xr:uid="{9EF445D3-54D6-4F6B-ADCC-BFE278194849}"/>
    <cellStyle name="20% - Ênfase1 265 2 3" xfId="29965" xr:uid="{E2C25E72-F583-4885-BCB4-83378AC02BE9}"/>
    <cellStyle name="20% - Ênfase1 265 3" xfId="14683" xr:uid="{24D5D933-D709-4DB4-B479-C2EE18E53125}"/>
    <cellStyle name="20% - Ênfase1 265 3 2" xfId="35129" xr:uid="{FFACB41E-BBA6-408A-96AD-4F1D7F87230E}"/>
    <cellStyle name="20% - Ênfase1 265 4" xfId="24913" xr:uid="{DF355821-C68E-4517-935A-65ECD273E9DE}"/>
    <cellStyle name="20% - Ênfase1 266" xfId="4390" xr:uid="{C28405E1-6E12-48E4-9924-3E9E06F2EAE8}"/>
    <cellStyle name="20% - Ênfase1 266 2" xfId="9524" xr:uid="{A8951BC9-486E-4CAB-B51A-3411674154F5}"/>
    <cellStyle name="20% - Ênfase1 266 2 2" xfId="19751" xr:uid="{5600E759-88E8-4DD7-AC71-A881A740A165}"/>
    <cellStyle name="20% - Ênfase1 266 2 2 2" xfId="40195" xr:uid="{FDD14DA8-AE2B-41D2-8802-50E6B2D648E9}"/>
    <cellStyle name="20% - Ênfase1 266 2 3" xfId="29979" xr:uid="{02CC4603-D1A5-4336-A97E-1C700FFC068E}"/>
    <cellStyle name="20% - Ênfase1 266 3" xfId="14697" xr:uid="{F301AEC6-741E-45E1-A694-4ED2E6663FEB}"/>
    <cellStyle name="20% - Ênfase1 266 3 2" xfId="35143" xr:uid="{B7E72600-DC24-46A2-B027-9846F232D8BB}"/>
    <cellStyle name="20% - Ênfase1 266 4" xfId="24927" xr:uid="{9ABB9E7E-8D7E-413B-B73F-5D6409A5AA81}"/>
    <cellStyle name="20% - Ênfase1 267" xfId="4404" xr:uid="{AC5FD231-71E9-4508-943D-CEF537F616C4}"/>
    <cellStyle name="20% - Ênfase1 267 2" xfId="9538" xr:uid="{32F7B9FF-A813-4B38-860B-D096320E388E}"/>
    <cellStyle name="20% - Ênfase1 267 2 2" xfId="19765" xr:uid="{A864F3D8-04F6-49D3-8418-FAD06559D739}"/>
    <cellStyle name="20% - Ênfase1 267 2 2 2" xfId="40209" xr:uid="{02F4088F-30A0-4B21-B8BC-2617A9D2D54D}"/>
    <cellStyle name="20% - Ênfase1 267 2 3" xfId="29993" xr:uid="{5D32CB5C-DC38-4D62-A736-DEF5804391D6}"/>
    <cellStyle name="20% - Ênfase1 267 3" xfId="14711" xr:uid="{6C44C6E5-652A-4EA1-8045-5A354C92B6EC}"/>
    <cellStyle name="20% - Ênfase1 267 3 2" xfId="35157" xr:uid="{77C6AD53-8B1D-4E18-85DA-ED806949346B}"/>
    <cellStyle name="20% - Ênfase1 267 4" xfId="24941" xr:uid="{D89FA269-4D5F-43DA-8575-E06F9BDDB047}"/>
    <cellStyle name="20% - Ênfase1 268" xfId="4418" xr:uid="{23D63042-91EB-4DB4-898B-D3D2214772C4}"/>
    <cellStyle name="20% - Ênfase1 268 2" xfId="9552" xr:uid="{C06BE95C-6906-4540-8295-6E2D45092DA1}"/>
    <cellStyle name="20% - Ênfase1 268 2 2" xfId="19779" xr:uid="{4C0C259C-BC97-4BA6-96A1-2B0072F0EB9D}"/>
    <cellStyle name="20% - Ênfase1 268 2 2 2" xfId="40223" xr:uid="{310F0D29-FA2C-475C-933A-2AF7E6DEE78A}"/>
    <cellStyle name="20% - Ênfase1 268 2 3" xfId="30007" xr:uid="{FFF9A98F-CF10-4ADB-A405-B54D93D6A7FD}"/>
    <cellStyle name="20% - Ênfase1 268 3" xfId="14725" xr:uid="{7F252BED-BBB1-49C1-BAD4-8F278D8D57BF}"/>
    <cellStyle name="20% - Ênfase1 268 3 2" xfId="35171" xr:uid="{5E621807-A9FD-467E-A55C-A174FC2AD0DD}"/>
    <cellStyle name="20% - Ênfase1 268 4" xfId="24955" xr:uid="{B3FEC65C-FA99-4A9A-88BD-50F1717B4921}"/>
    <cellStyle name="20% - Ênfase1 269" xfId="4432" xr:uid="{E31934D1-969E-4E72-8F7B-6009EC91E646}"/>
    <cellStyle name="20% - Ênfase1 269 2" xfId="9566" xr:uid="{A1AE4B21-1D11-4147-82EE-5EC686E70EA2}"/>
    <cellStyle name="20% - Ênfase1 269 2 2" xfId="19793" xr:uid="{58E2F44B-CF1A-4ED3-98C8-4C692C9E81FC}"/>
    <cellStyle name="20% - Ênfase1 269 2 2 2" xfId="40237" xr:uid="{7F8C0E2B-2A85-4D59-8815-BDBDCACCF104}"/>
    <cellStyle name="20% - Ênfase1 269 2 3" xfId="30021" xr:uid="{80532FCB-3A22-42E8-A8FF-283750115240}"/>
    <cellStyle name="20% - Ênfase1 269 3" xfId="14739" xr:uid="{7BC47717-A7DD-4F6F-AA7C-B804BC29490F}"/>
    <cellStyle name="20% - Ênfase1 269 3 2" xfId="35185" xr:uid="{66CA14A3-BE3A-4BE0-856B-DD1F6C6B91E5}"/>
    <cellStyle name="20% - Ênfase1 269 4" xfId="24969" xr:uid="{B9A6152B-1D21-4235-BA55-9AC061118FE4}"/>
    <cellStyle name="20% - Ênfase1 27" xfId="458" xr:uid="{5D40ED9F-5EBA-4EB1-80C9-1DA2F76D85B5}"/>
    <cellStyle name="20% - Ênfase1 27 2" xfId="1057" xr:uid="{D2AAEF85-D082-473D-BB56-50F3227397F2}"/>
    <cellStyle name="20% - Ênfase1 27 2 2" xfId="6204" xr:uid="{7A148D5C-3DAA-4770-8245-9D15AD968392}"/>
    <cellStyle name="20% - Ênfase1 27 2 2 2" xfId="16459" xr:uid="{FDCEC7DC-9816-465B-BCE7-2193C1556462}"/>
    <cellStyle name="20% - Ênfase1 27 2 2 2 2" xfId="36903" xr:uid="{80F72384-51FA-4D02-A808-22B4E7360543}"/>
    <cellStyle name="20% - Ênfase1 27 2 2 3" xfId="26687" xr:uid="{91D606A6-C5A2-4A53-AB47-354C7F6D2517}"/>
    <cellStyle name="20% - Ênfase1 27 2 3" xfId="11405" xr:uid="{62D6B8CF-6E9B-406C-A15B-853036CA08E5}"/>
    <cellStyle name="20% - Ênfase1 27 2 3 2" xfId="31851" xr:uid="{DDBE2ED8-75D7-4CA4-ABD3-5AEAC5997C68}"/>
    <cellStyle name="20% - Ênfase1 27 2 4" xfId="21635" xr:uid="{CE2C10FC-70D1-4ABE-906B-5443A96ABBFA}"/>
    <cellStyle name="20% - Ênfase1 27 3" xfId="5605" xr:uid="{490934AF-0021-4AA6-8B2C-2339FF1800FD}"/>
    <cellStyle name="20% - Ênfase1 27 3 2" xfId="15879" xr:uid="{472CADC4-CD96-4C3B-B897-7F47DAAC2D2C}"/>
    <cellStyle name="20% - Ênfase1 27 3 2 2" xfId="36323" xr:uid="{1E703086-4558-4DF6-AB19-90615D6ACD4E}"/>
    <cellStyle name="20% - Ênfase1 27 3 3" xfId="26107" xr:uid="{33471396-E4B8-40B0-97AC-536F28E0A364}"/>
    <cellStyle name="20% - Ênfase1 27 4" xfId="10825" xr:uid="{0954ADF7-1846-4EDE-A449-965C6598F331}"/>
    <cellStyle name="20% - Ênfase1 27 4 2" xfId="31271" xr:uid="{62490E58-9704-406C-A9BD-1A35C36D4BC4}"/>
    <cellStyle name="20% - Ênfase1 27 5" xfId="21055" xr:uid="{641B5F3C-4A2F-4590-8394-AFB09F98C8ED}"/>
    <cellStyle name="20% - Ênfase1 270" xfId="4446" xr:uid="{A15E3B13-0B83-4B1E-B53D-0290C968FA65}"/>
    <cellStyle name="20% - Ênfase1 270 2" xfId="9580" xr:uid="{B36CEABF-D0C0-4F9E-8875-4D46688F7761}"/>
    <cellStyle name="20% - Ênfase1 270 2 2" xfId="19807" xr:uid="{B446AF91-AF68-4D34-ADE9-0D5D0303BAD8}"/>
    <cellStyle name="20% - Ênfase1 270 2 2 2" xfId="40251" xr:uid="{02C89A1F-0457-4647-A237-F076417C8216}"/>
    <cellStyle name="20% - Ênfase1 270 2 3" xfId="30035" xr:uid="{AAC080B1-DF90-4C55-B183-5EE5ED535957}"/>
    <cellStyle name="20% - Ênfase1 270 3" xfId="14753" xr:uid="{89B0DD7C-47F0-4B60-963F-5432DBD1E9C2}"/>
    <cellStyle name="20% - Ênfase1 270 3 2" xfId="35199" xr:uid="{50B685F0-FE54-4124-8F8A-C3E7C2A2FE81}"/>
    <cellStyle name="20% - Ênfase1 270 4" xfId="24983" xr:uid="{43C53D19-CD53-4DAC-9846-A8F535955E79}"/>
    <cellStyle name="20% - Ênfase1 271" xfId="4460" xr:uid="{A446637C-8E23-4F7B-9ACD-8163AB82D863}"/>
    <cellStyle name="20% - Ênfase1 271 2" xfId="9594" xr:uid="{1A80DC97-CE76-48C1-82DD-211003F87C28}"/>
    <cellStyle name="20% - Ênfase1 271 2 2" xfId="19821" xr:uid="{8BD0F42A-DFD0-492A-8C8E-334EEC0F1658}"/>
    <cellStyle name="20% - Ênfase1 271 2 2 2" xfId="40265" xr:uid="{0C0B93DD-E13E-488D-9F21-4B2F82A570BB}"/>
    <cellStyle name="20% - Ênfase1 271 2 3" xfId="30049" xr:uid="{62AF56F7-8604-439A-BD29-09BD517BAD9D}"/>
    <cellStyle name="20% - Ênfase1 271 3" xfId="14767" xr:uid="{68A1B7D0-7788-4CCD-91E6-D85A73FCC6AA}"/>
    <cellStyle name="20% - Ênfase1 271 3 2" xfId="35213" xr:uid="{55E8CC53-0B35-41F6-A0CF-335947D3F8AE}"/>
    <cellStyle name="20% - Ênfase1 271 4" xfId="24997" xr:uid="{7884324C-3599-4A04-B955-2CFEC0E1EE26}"/>
    <cellStyle name="20% - Ênfase1 272" xfId="4474" xr:uid="{320DF915-8130-467D-A240-AD55AC372516}"/>
    <cellStyle name="20% - Ênfase1 272 2" xfId="9608" xr:uid="{917042C6-F720-494D-9E06-F625F1DE75E5}"/>
    <cellStyle name="20% - Ênfase1 272 2 2" xfId="19835" xr:uid="{F6402B18-2A5F-4DA5-B492-D90C85E58A36}"/>
    <cellStyle name="20% - Ênfase1 272 2 2 2" xfId="40279" xr:uid="{19C65B01-E95F-4BB5-95CF-7C2038051DAD}"/>
    <cellStyle name="20% - Ênfase1 272 2 3" xfId="30063" xr:uid="{A4EBBF7A-A5A6-4B7B-969B-C5F7847221AA}"/>
    <cellStyle name="20% - Ênfase1 272 3" xfId="14781" xr:uid="{0A8290A8-693E-47C9-8646-F6E0A37C9AE2}"/>
    <cellStyle name="20% - Ênfase1 272 3 2" xfId="35227" xr:uid="{0D697419-F746-496E-8775-0BB168F4EBB0}"/>
    <cellStyle name="20% - Ênfase1 272 4" xfId="25011" xr:uid="{C89C6D54-2F7D-48F8-B240-5068BAE3F903}"/>
    <cellStyle name="20% - Ênfase1 273" xfId="4488" xr:uid="{C5EAD851-75EE-4EB9-AC7C-198BAF9F80B6}"/>
    <cellStyle name="20% - Ênfase1 273 2" xfId="9622" xr:uid="{ED7180DE-90F1-4721-AC69-14B64FC50CD9}"/>
    <cellStyle name="20% - Ênfase1 273 2 2" xfId="19849" xr:uid="{3B4E1FB8-4A3C-4307-9E57-581DDDF511C6}"/>
    <cellStyle name="20% - Ênfase1 273 2 2 2" xfId="40293" xr:uid="{E0ED1F3F-FE47-473C-AECA-412F446B6A16}"/>
    <cellStyle name="20% - Ênfase1 273 2 3" xfId="30077" xr:uid="{3C6F5A6A-42B4-49D0-8D68-56932CA82561}"/>
    <cellStyle name="20% - Ênfase1 273 3" xfId="14795" xr:uid="{82BE2839-5E44-4E20-81E8-F9D8B6891778}"/>
    <cellStyle name="20% - Ênfase1 273 3 2" xfId="35241" xr:uid="{4CADA77F-85F8-4DA0-816C-C8E845883F4B}"/>
    <cellStyle name="20% - Ênfase1 273 4" xfId="25025" xr:uid="{7E559E07-E3DD-4E5F-8AC1-45F68A6C29AF}"/>
    <cellStyle name="20% - Ênfase1 274" xfId="4502" xr:uid="{48F14596-0213-416F-9C0A-B59FE5775D24}"/>
    <cellStyle name="20% - Ênfase1 274 2" xfId="9636" xr:uid="{F9F38837-7846-40D4-9E77-688CC4130B71}"/>
    <cellStyle name="20% - Ênfase1 274 2 2" xfId="19863" xr:uid="{19B14CD6-9BA3-4078-B383-3A91C8AFDE7A}"/>
    <cellStyle name="20% - Ênfase1 274 2 2 2" xfId="40307" xr:uid="{DBC27077-C192-4998-98D0-07CD641EFE6B}"/>
    <cellStyle name="20% - Ênfase1 274 2 3" xfId="30091" xr:uid="{AB440802-BCE5-4AF6-BE0B-A26ECB8255AE}"/>
    <cellStyle name="20% - Ênfase1 274 3" xfId="14809" xr:uid="{6A9C8310-CFB7-4AD4-9C2E-BC47D8711C13}"/>
    <cellStyle name="20% - Ênfase1 274 3 2" xfId="35255" xr:uid="{95E2F613-2AE0-49F7-B225-D7647D272549}"/>
    <cellStyle name="20% - Ênfase1 274 4" xfId="25039" xr:uid="{045C8E85-CE64-45C2-9F3D-DEA2214AF764}"/>
    <cellStyle name="20% - Ênfase1 275" xfId="4516" xr:uid="{891D5FD1-9BC8-442B-A664-84064C507952}"/>
    <cellStyle name="20% - Ênfase1 275 2" xfId="9650" xr:uid="{B3DD1E52-EACE-4A45-86EC-03DC0C45DE6E}"/>
    <cellStyle name="20% - Ênfase1 275 2 2" xfId="19877" xr:uid="{9D11539B-36AD-4563-AC53-3237A17EB918}"/>
    <cellStyle name="20% - Ênfase1 275 2 2 2" xfId="40321" xr:uid="{0F9D0940-AE63-4100-AE1C-DA2131A6114A}"/>
    <cellStyle name="20% - Ênfase1 275 2 3" xfId="30105" xr:uid="{E6749943-7308-4188-82ED-AA014CA27395}"/>
    <cellStyle name="20% - Ênfase1 275 3" xfId="14823" xr:uid="{912B3E1D-17A5-4B67-B027-20A963F48383}"/>
    <cellStyle name="20% - Ênfase1 275 3 2" xfId="35269" xr:uid="{7D3B47D7-9D5C-44A0-828B-2285AFCB83B3}"/>
    <cellStyle name="20% - Ênfase1 275 4" xfId="25053" xr:uid="{982E11CE-2139-4B5D-B4A9-A76E46635083}"/>
    <cellStyle name="20% - Ênfase1 276" xfId="4529" xr:uid="{38CAAA78-BA03-4C1A-AE94-0C4D1157F97C}"/>
    <cellStyle name="20% - Ênfase1 276 2" xfId="9664" xr:uid="{F4562985-42EA-4611-8C52-F4470BEBB377}"/>
    <cellStyle name="20% - Ênfase1 276 2 2" xfId="19891" xr:uid="{994CFFEA-D736-4068-9331-24AD9F932F68}"/>
    <cellStyle name="20% - Ênfase1 276 2 2 2" xfId="40335" xr:uid="{9D3408C2-FB13-4496-9CCC-D597F4C300A6}"/>
    <cellStyle name="20% - Ênfase1 276 2 3" xfId="30119" xr:uid="{FFCB2456-D59D-47E0-902D-62C239F363E9}"/>
    <cellStyle name="20% - Ênfase1 276 3" xfId="14837" xr:uid="{BBAD9B6B-E430-4803-8051-CC64CBE6CC50}"/>
    <cellStyle name="20% - Ênfase1 276 3 2" xfId="35283" xr:uid="{5BB2D519-2A30-4889-9856-8136C05473C3}"/>
    <cellStyle name="20% - Ênfase1 276 4" xfId="25067" xr:uid="{B02B20F9-358D-4BB6-8D39-DCF125B005EF}"/>
    <cellStyle name="20% - Ênfase1 277" xfId="4543" xr:uid="{C76A84C9-7933-4FA2-9968-D9C274A89D3E}"/>
    <cellStyle name="20% - Ênfase1 277 2" xfId="9678" xr:uid="{E8260FB4-5008-4682-9B34-FC0F615D1675}"/>
    <cellStyle name="20% - Ênfase1 277 2 2" xfId="19905" xr:uid="{5D1697E8-D886-4EFF-B9A6-36380B9274C5}"/>
    <cellStyle name="20% - Ênfase1 277 2 2 2" xfId="40349" xr:uid="{A7247320-C668-47D6-94B2-36D142E3268A}"/>
    <cellStyle name="20% - Ênfase1 277 2 3" xfId="30133" xr:uid="{A0640FFE-180F-40ED-9870-FE6AB97CA8D3}"/>
    <cellStyle name="20% - Ênfase1 277 3" xfId="14851" xr:uid="{9B8C99D1-21CC-4DFA-90A2-D8FE3CF5CC6F}"/>
    <cellStyle name="20% - Ênfase1 277 3 2" xfId="35297" xr:uid="{6672D554-8050-42C3-A2BA-FF79376E343B}"/>
    <cellStyle name="20% - Ênfase1 277 4" xfId="25081" xr:uid="{9641B57D-AE06-4BB7-9DB3-49EC4E213B4B}"/>
    <cellStyle name="20% - Ênfase1 278" xfId="4557" xr:uid="{D4DE78D7-F7A4-43F1-9C05-92B1FB1B75E5}"/>
    <cellStyle name="20% - Ênfase1 278 2" xfId="9692" xr:uid="{E3378286-9869-4338-8F0E-2180A55F3A1A}"/>
    <cellStyle name="20% - Ênfase1 278 2 2" xfId="19919" xr:uid="{2E8156C2-6700-4494-ADF3-A769633080D4}"/>
    <cellStyle name="20% - Ênfase1 278 2 2 2" xfId="40363" xr:uid="{E90BC20B-1B68-4288-AB2F-8BE9154F3BD3}"/>
    <cellStyle name="20% - Ênfase1 278 2 3" xfId="30147" xr:uid="{DB0A1512-B483-419A-8F46-B8F9AD30F5A5}"/>
    <cellStyle name="20% - Ênfase1 278 3" xfId="14865" xr:uid="{01732F30-2EDB-4432-853E-77E41C258DF7}"/>
    <cellStyle name="20% - Ênfase1 278 3 2" xfId="35311" xr:uid="{071B5079-B1F8-4E6A-9CB7-981B645F1B98}"/>
    <cellStyle name="20% - Ênfase1 278 4" xfId="25095" xr:uid="{71F032F9-6F8A-4417-A252-77014D01CBC7}"/>
    <cellStyle name="20% - Ênfase1 279" xfId="4571" xr:uid="{B1D0F943-2DFC-4CCD-BBF0-82625A4A721A}"/>
    <cellStyle name="20% - Ênfase1 279 2" xfId="9706" xr:uid="{E64DE923-31CC-4DCF-97CD-D08BDCFD4A8C}"/>
    <cellStyle name="20% - Ênfase1 279 2 2" xfId="19933" xr:uid="{EF4E4F06-CBDB-4F22-824B-E5B576CDC1E7}"/>
    <cellStyle name="20% - Ênfase1 279 2 2 2" xfId="40377" xr:uid="{821F1501-4EF1-4A21-AC95-0161BDDDE9CF}"/>
    <cellStyle name="20% - Ênfase1 279 2 3" xfId="30161" xr:uid="{59FA798A-E1C4-4276-8A0D-9E56BDE5201D}"/>
    <cellStyle name="20% - Ênfase1 279 3" xfId="14879" xr:uid="{41D240BA-167E-460F-A541-C0BB8E7F8890}"/>
    <cellStyle name="20% - Ênfase1 279 3 2" xfId="35325" xr:uid="{B5C5ADD4-83D4-4FBE-9B92-60F8F2B9D756}"/>
    <cellStyle name="20% - Ênfase1 279 4" xfId="25109" xr:uid="{35951289-2240-4743-92D0-DB328CBBD28A}"/>
    <cellStyle name="20% - Ênfase1 28" xfId="472" xr:uid="{4EF19626-2E09-4790-97E2-1BD8D29E8D21}"/>
    <cellStyle name="20% - Ênfase1 28 2" xfId="1071" xr:uid="{B35C0B21-BF89-4950-B4FC-8B5D009B5174}"/>
    <cellStyle name="20% - Ênfase1 28 2 2" xfId="6218" xr:uid="{A766C162-C0A8-4BF5-BBCD-4EB095194B6F}"/>
    <cellStyle name="20% - Ênfase1 28 2 2 2" xfId="16473" xr:uid="{3AA71DA5-EDFF-4BA5-8C09-49F329EFEEB1}"/>
    <cellStyle name="20% - Ênfase1 28 2 2 2 2" xfId="36917" xr:uid="{FD14533C-6945-4AA7-8981-5FE3008187B9}"/>
    <cellStyle name="20% - Ênfase1 28 2 2 3" xfId="26701" xr:uid="{98367D80-6DDF-487D-9AD2-93757141D591}"/>
    <cellStyle name="20% - Ênfase1 28 2 3" xfId="11419" xr:uid="{0DBCEA5D-C80B-4BB4-9D42-35289F67D2ED}"/>
    <cellStyle name="20% - Ênfase1 28 2 3 2" xfId="31865" xr:uid="{5A4E9055-E5E0-46B4-B14D-A335409150BB}"/>
    <cellStyle name="20% - Ênfase1 28 2 4" xfId="21649" xr:uid="{9755C585-350C-4744-A755-56554C681AEF}"/>
    <cellStyle name="20% - Ênfase1 28 3" xfId="5619" xr:uid="{48196B4B-14BA-4CEE-B1E4-FCB6EAD17A3C}"/>
    <cellStyle name="20% - Ênfase1 28 3 2" xfId="15893" xr:uid="{A18F7E94-DD67-450B-8D54-BC0A79B89B30}"/>
    <cellStyle name="20% - Ênfase1 28 3 2 2" xfId="36337" xr:uid="{39C8018A-26D8-4660-AA3B-A99EFD2237C5}"/>
    <cellStyle name="20% - Ênfase1 28 3 3" xfId="26121" xr:uid="{126E9948-C36D-4AF6-A809-13AA56D0B1BF}"/>
    <cellStyle name="20% - Ênfase1 28 4" xfId="10839" xr:uid="{3457CBD9-5E47-47AA-81F7-EE0888555027}"/>
    <cellStyle name="20% - Ênfase1 28 4 2" xfId="31285" xr:uid="{902AB8B6-30B0-40E5-917C-3BDFB58BDA6A}"/>
    <cellStyle name="20% - Ênfase1 28 5" xfId="21069" xr:uid="{BF9BA7B3-94BF-4A35-A5A0-F7BB877F6C4F}"/>
    <cellStyle name="20% - Ênfase1 280" xfId="4585" xr:uid="{B48DBE57-C85E-411C-9B25-A47A644A9CB7}"/>
    <cellStyle name="20% - Ênfase1 280 2" xfId="9720" xr:uid="{8314120F-F196-4FF3-B250-F0BA85F59817}"/>
    <cellStyle name="20% - Ênfase1 280 2 2" xfId="19947" xr:uid="{E1C0EADF-F051-4CAC-BD2D-FCE2AAF3D826}"/>
    <cellStyle name="20% - Ênfase1 280 2 2 2" xfId="40391" xr:uid="{F3797E74-461D-4DD0-96C8-8C451EAABDD1}"/>
    <cellStyle name="20% - Ênfase1 280 2 3" xfId="30175" xr:uid="{4F32CA2B-E3B2-4AA2-8FDD-D87D2444268E}"/>
    <cellStyle name="20% - Ênfase1 280 3" xfId="14893" xr:uid="{B1885C82-43EB-427B-BF93-74D5F3AC3B50}"/>
    <cellStyle name="20% - Ênfase1 280 3 2" xfId="35339" xr:uid="{1B57E8C4-F3E7-432F-8CD8-8019D9A7E106}"/>
    <cellStyle name="20% - Ênfase1 280 4" xfId="25123" xr:uid="{F17E0982-4992-44E2-92D1-A451547B3E91}"/>
    <cellStyle name="20% - Ênfase1 281" xfId="4599" xr:uid="{CE5B087D-CDF7-44E7-BC4C-8C1C76A69058}"/>
    <cellStyle name="20% - Ênfase1 281 2" xfId="9734" xr:uid="{E25D3EC5-38C8-47F7-BE0A-DACE3F0C896F}"/>
    <cellStyle name="20% - Ênfase1 281 2 2" xfId="19961" xr:uid="{498719DD-C893-4A6E-A3AC-682E1B98E6B1}"/>
    <cellStyle name="20% - Ênfase1 281 2 2 2" xfId="40405" xr:uid="{08728B31-A7F5-4971-AE8E-65E32A01B12D}"/>
    <cellStyle name="20% - Ênfase1 281 2 3" xfId="30189" xr:uid="{58B1487F-3D97-4303-BC09-ADD19CCA0685}"/>
    <cellStyle name="20% - Ênfase1 281 3" xfId="14907" xr:uid="{0FC3D6CC-6045-427B-AAD3-A551347901C1}"/>
    <cellStyle name="20% - Ênfase1 281 3 2" xfId="35353" xr:uid="{BF30FBA3-34E8-4A72-880A-50D1922A2753}"/>
    <cellStyle name="20% - Ênfase1 281 4" xfId="25137" xr:uid="{5AF5DE33-18CC-4406-BCBF-931891A91D2A}"/>
    <cellStyle name="20% - Ênfase1 282" xfId="4613" xr:uid="{5D910C6E-61B3-4E36-BFD6-F0F2437AD25F}"/>
    <cellStyle name="20% - Ênfase1 282 2" xfId="9748" xr:uid="{C9629F6A-86CB-44FF-BBE6-02C6F5187AC1}"/>
    <cellStyle name="20% - Ênfase1 282 2 2" xfId="19975" xr:uid="{573B4460-9DF9-4877-A794-958DFCE1F880}"/>
    <cellStyle name="20% - Ênfase1 282 2 2 2" xfId="40419" xr:uid="{ED35EA15-77D5-4696-BB1B-D05FEF20EF0B}"/>
    <cellStyle name="20% - Ênfase1 282 2 3" xfId="30203" xr:uid="{03CB0500-996B-4AF3-833C-89C0D07D79AD}"/>
    <cellStyle name="20% - Ênfase1 282 3" xfId="14921" xr:uid="{D519BB0A-144C-476D-9C93-ABE1AAF8D8BF}"/>
    <cellStyle name="20% - Ênfase1 282 3 2" xfId="35367" xr:uid="{C3E0BAA0-9155-4D9B-8D08-67455DB05510}"/>
    <cellStyle name="20% - Ênfase1 282 4" xfId="25151" xr:uid="{E6E9B038-78E7-48C6-9533-3FFBCE9388F1}"/>
    <cellStyle name="20% - Ênfase1 283" xfId="4627" xr:uid="{4620DC63-630D-496B-A560-B7986DF4D682}"/>
    <cellStyle name="20% - Ênfase1 283 2" xfId="9762" xr:uid="{E13EB249-4C2A-422A-A322-32555FBEC56F}"/>
    <cellStyle name="20% - Ênfase1 283 2 2" xfId="19989" xr:uid="{02D60572-2DB1-4B27-8C9D-62AD9E4837D3}"/>
    <cellStyle name="20% - Ênfase1 283 2 2 2" xfId="40433" xr:uid="{DF6395AD-50B1-4C8B-860D-6F1FC24539B4}"/>
    <cellStyle name="20% - Ênfase1 283 2 3" xfId="30217" xr:uid="{6897F3FB-6D91-46AF-8F78-24D7CAAF3A2C}"/>
    <cellStyle name="20% - Ênfase1 283 3" xfId="14935" xr:uid="{BA2BA6D8-C48C-4F98-B72C-4419943E8A50}"/>
    <cellStyle name="20% - Ênfase1 283 3 2" xfId="35381" xr:uid="{EA9F2585-1858-4A6A-BF22-BDF3ADE97458}"/>
    <cellStyle name="20% - Ênfase1 283 4" xfId="25165" xr:uid="{4548FF72-C9A8-4C9F-A0CA-EEFD3E907099}"/>
    <cellStyle name="20% - Ênfase1 284" xfId="4641" xr:uid="{0789B489-2938-49BF-948A-05AB28F8A18D}"/>
    <cellStyle name="20% - Ênfase1 284 2" xfId="9776" xr:uid="{635BB691-6FC1-4A5D-AD68-94C5C168B808}"/>
    <cellStyle name="20% - Ênfase1 284 2 2" xfId="20003" xr:uid="{A14A02DD-E235-4C7C-928A-ACFFB39059E5}"/>
    <cellStyle name="20% - Ênfase1 284 2 2 2" xfId="40447" xr:uid="{89916C94-6671-4119-ACC8-5DECADAA81F7}"/>
    <cellStyle name="20% - Ênfase1 284 2 3" xfId="30231" xr:uid="{E25A4C0F-EFA9-4A53-B688-C3C77FC0644B}"/>
    <cellStyle name="20% - Ênfase1 284 3" xfId="14949" xr:uid="{674ED533-E45B-4DCE-867A-2220E5B41A8D}"/>
    <cellStyle name="20% - Ênfase1 284 3 2" xfId="35395" xr:uid="{FFD7704B-7FB2-4F73-84AD-6A9907A25BED}"/>
    <cellStyle name="20% - Ênfase1 284 4" xfId="25179" xr:uid="{EB0766C8-4276-4920-B9E4-79E4BB3F5DFA}"/>
    <cellStyle name="20% - Ênfase1 285" xfId="4655" xr:uid="{C3DA895E-CAB5-4CE3-A95D-1C407F0A84B6}"/>
    <cellStyle name="20% - Ênfase1 285 2" xfId="9790" xr:uid="{9020174C-03BA-4DC5-A6E8-F89DF07DC566}"/>
    <cellStyle name="20% - Ênfase1 285 2 2" xfId="20017" xr:uid="{9EAFAFB0-614F-4BEB-9CAB-BEC13C15C2A7}"/>
    <cellStyle name="20% - Ênfase1 285 2 2 2" xfId="40461" xr:uid="{7CEF1AE8-1219-4B04-B13E-5F0A22B06D3B}"/>
    <cellStyle name="20% - Ênfase1 285 2 3" xfId="30245" xr:uid="{DD7C978B-5536-45B7-BDD0-EE4D2A314374}"/>
    <cellStyle name="20% - Ênfase1 285 3" xfId="14963" xr:uid="{6CC488B7-13EF-49CD-BF19-B72AABB0FE12}"/>
    <cellStyle name="20% - Ênfase1 285 3 2" xfId="35409" xr:uid="{5FB5D743-F149-4366-A56F-46426EC0D8C3}"/>
    <cellStyle name="20% - Ênfase1 285 4" xfId="25193" xr:uid="{0CF9B70A-3F83-4BC8-BA28-16E9E50C1D8A}"/>
    <cellStyle name="20% - Ênfase1 286" xfId="4669" xr:uid="{107A4B46-49D6-4A1C-A528-391A43D40815}"/>
    <cellStyle name="20% - Ênfase1 286 2" xfId="9804" xr:uid="{2C06CFFE-01AD-4E7A-B118-3B1574E821F2}"/>
    <cellStyle name="20% - Ênfase1 286 2 2" xfId="20031" xr:uid="{810BB81E-543D-4ACE-A770-66186E95C823}"/>
    <cellStyle name="20% - Ênfase1 286 2 2 2" xfId="40475" xr:uid="{0FA7383E-E9AB-46B7-87EB-048A15110C53}"/>
    <cellStyle name="20% - Ênfase1 286 2 3" xfId="30259" xr:uid="{CAA2942C-B9E3-412C-AB50-D9408E783288}"/>
    <cellStyle name="20% - Ênfase1 286 3" xfId="14977" xr:uid="{1D8B7361-B996-4F94-8D64-54E32221586F}"/>
    <cellStyle name="20% - Ênfase1 286 3 2" xfId="35423" xr:uid="{CB70FBD3-D1D7-4BC9-8C71-BBBD8BC36661}"/>
    <cellStyle name="20% - Ênfase1 286 4" xfId="25207" xr:uid="{64E075E4-C570-4F8D-9DD3-1F6B7E3D3B6B}"/>
    <cellStyle name="20% - Ênfase1 287" xfId="4683" xr:uid="{18B4FE57-4353-4F5A-9455-7C82A764DC62}"/>
    <cellStyle name="20% - Ênfase1 287 2" xfId="9818" xr:uid="{A17DE2C5-F1F3-48D7-A594-487A25612E1B}"/>
    <cellStyle name="20% - Ênfase1 287 2 2" xfId="20045" xr:uid="{9815309A-3B87-4A5D-AA3F-5E0BC6195621}"/>
    <cellStyle name="20% - Ênfase1 287 2 2 2" xfId="40489" xr:uid="{A0AD5A23-E64E-49F6-9B78-9D45F69C3A42}"/>
    <cellStyle name="20% - Ênfase1 287 2 3" xfId="30273" xr:uid="{8FEE923B-5CE4-4029-A051-9CB5E1D802F5}"/>
    <cellStyle name="20% - Ênfase1 287 3" xfId="14991" xr:uid="{1C757D99-FC0B-460E-B89B-B4389DD4959B}"/>
    <cellStyle name="20% - Ênfase1 287 3 2" xfId="35437" xr:uid="{BB705C7E-3016-44A7-9D56-5613BF48A59C}"/>
    <cellStyle name="20% - Ênfase1 287 4" xfId="25221" xr:uid="{C30DDD55-561E-40A1-96DE-D8512D737AED}"/>
    <cellStyle name="20% - Ênfase1 288" xfId="4697" xr:uid="{42309136-B2CA-4AD2-82C7-78BD0F3B9998}"/>
    <cellStyle name="20% - Ênfase1 288 2" xfId="9832" xr:uid="{152C0565-88C7-4D5E-94FB-19D5C983FA27}"/>
    <cellStyle name="20% - Ênfase1 288 2 2" xfId="20059" xr:uid="{7E15B856-1CDE-453F-866E-C0E0429EC0D3}"/>
    <cellStyle name="20% - Ênfase1 288 2 2 2" xfId="40503" xr:uid="{78150EAC-9C2F-4F5B-A6F5-87FA7DEDECE0}"/>
    <cellStyle name="20% - Ênfase1 288 2 3" xfId="30287" xr:uid="{88780082-C4E4-4C5F-BD5E-508BA22767A3}"/>
    <cellStyle name="20% - Ênfase1 288 3" xfId="15005" xr:uid="{E7A033DE-4CCC-4433-9E97-FBD811EEBC9A}"/>
    <cellStyle name="20% - Ênfase1 288 3 2" xfId="35451" xr:uid="{54A9EB21-C3C6-4178-95F2-F45CBF9BF5DA}"/>
    <cellStyle name="20% - Ênfase1 288 4" xfId="25235" xr:uid="{36292D17-00FF-4D73-9F63-CC66584EDC02}"/>
    <cellStyle name="20% - Ênfase1 289" xfId="4711" xr:uid="{DB2F7179-2839-4E0E-BCFF-0B0A5C49D4A0}"/>
    <cellStyle name="20% - Ênfase1 289 2" xfId="9846" xr:uid="{6CEBA262-9126-4382-A91A-FD3BA3458C62}"/>
    <cellStyle name="20% - Ênfase1 289 2 2" xfId="20073" xr:uid="{8EACA84C-EA5C-43E9-A9BE-9C96B735EECB}"/>
    <cellStyle name="20% - Ênfase1 289 2 2 2" xfId="40517" xr:uid="{DF670091-A660-4E3F-A911-A26BE5B2A8FF}"/>
    <cellStyle name="20% - Ênfase1 289 2 3" xfId="30301" xr:uid="{1F9CDDC7-1333-4FE8-88E1-917EA0C03B01}"/>
    <cellStyle name="20% - Ênfase1 289 3" xfId="15019" xr:uid="{FB306706-80F4-4ED9-BDD1-6599AAB1E29D}"/>
    <cellStyle name="20% - Ênfase1 289 3 2" xfId="35465" xr:uid="{84977DAF-9290-4D8D-AFC5-A572FBDCCECD}"/>
    <cellStyle name="20% - Ênfase1 289 4" xfId="25249" xr:uid="{4D7A3C80-B421-407F-A03E-F48B1F364152}"/>
    <cellStyle name="20% - Ênfase1 29" xfId="486" xr:uid="{A29E6DF8-0B95-4680-8A2C-02FC521CBFF1}"/>
    <cellStyle name="20% - Ênfase1 29 2" xfId="1085" xr:uid="{8DFF0A8D-EA82-4D4B-8130-DE9F23D78D17}"/>
    <cellStyle name="20% - Ênfase1 29 2 2" xfId="6232" xr:uid="{9FBF0F55-BA91-416B-8AA5-256DFF70037B}"/>
    <cellStyle name="20% - Ênfase1 29 2 2 2" xfId="16487" xr:uid="{F6731B47-A4D7-49A5-8A7E-C8C69749B38B}"/>
    <cellStyle name="20% - Ênfase1 29 2 2 2 2" xfId="36931" xr:uid="{94B440E4-6192-4A53-829C-335BFF4492DB}"/>
    <cellStyle name="20% - Ênfase1 29 2 2 3" xfId="26715" xr:uid="{EE175EB7-3066-4CD1-A089-789D8579F4BD}"/>
    <cellStyle name="20% - Ênfase1 29 2 3" xfId="11433" xr:uid="{C5C71A54-289F-4FD0-9C4C-852A2E51FA1B}"/>
    <cellStyle name="20% - Ênfase1 29 2 3 2" xfId="31879" xr:uid="{06458A90-F808-4221-8350-290A8D8D14A3}"/>
    <cellStyle name="20% - Ênfase1 29 2 4" xfId="21663" xr:uid="{56681341-C191-4910-A907-4FCC61E20D27}"/>
    <cellStyle name="20% - Ênfase1 29 3" xfId="5633" xr:uid="{657BAF07-260F-41D8-A0D7-6EFF80B37836}"/>
    <cellStyle name="20% - Ênfase1 29 3 2" xfId="15907" xr:uid="{80E4D4B0-E742-48FE-BB47-7AA28C849891}"/>
    <cellStyle name="20% - Ênfase1 29 3 2 2" xfId="36351" xr:uid="{D0508B58-24FE-4222-B89F-7BFD01944403}"/>
    <cellStyle name="20% - Ênfase1 29 3 3" xfId="26135" xr:uid="{6D5EE3E5-F31C-475F-A7F9-A3D9F83680FE}"/>
    <cellStyle name="20% - Ênfase1 29 4" xfId="10853" xr:uid="{78E51548-4A91-42C3-8784-0A99A9F78962}"/>
    <cellStyle name="20% - Ênfase1 29 4 2" xfId="31299" xr:uid="{FA7FCE7F-1EA9-4C75-AFB2-05D34CA4E41F}"/>
    <cellStyle name="20% - Ênfase1 29 5" xfId="21083" xr:uid="{6137AD3E-F31B-4A0C-ADB0-AE96385DE07D}"/>
    <cellStyle name="20% - Ênfase1 290" xfId="4725" xr:uid="{C93F073F-1DE5-47D7-AAFC-6FB3DD2CFA1C}"/>
    <cellStyle name="20% - Ênfase1 290 2" xfId="9860" xr:uid="{B41D277B-2EB7-42D5-8817-1C8B40C7DBC1}"/>
    <cellStyle name="20% - Ênfase1 290 2 2" xfId="20087" xr:uid="{A709927F-06DF-4FEE-8B03-A743C58151AD}"/>
    <cellStyle name="20% - Ênfase1 290 2 2 2" xfId="40531" xr:uid="{47339F41-23DD-457A-B0EF-9A071BDEED06}"/>
    <cellStyle name="20% - Ênfase1 290 2 3" xfId="30315" xr:uid="{6F1F5F83-C766-476E-9CE2-CC36266529DB}"/>
    <cellStyle name="20% - Ênfase1 290 3" xfId="15033" xr:uid="{9E4F75DA-9EAB-4DEC-BA61-88550ECC669D}"/>
    <cellStyle name="20% - Ênfase1 290 3 2" xfId="35479" xr:uid="{25883183-9BF2-4D4C-A24A-F0A4673A744C}"/>
    <cellStyle name="20% - Ênfase1 290 4" xfId="25263" xr:uid="{01382C39-576D-4C63-86D0-1A29B587A908}"/>
    <cellStyle name="20% - Ênfase1 291" xfId="4739" xr:uid="{49A0CECA-2B2D-496D-B04F-CE6E3403B82C}"/>
    <cellStyle name="20% - Ênfase1 291 2" xfId="9874" xr:uid="{C3980D37-E24F-4370-AC61-3DA3C1245FD2}"/>
    <cellStyle name="20% - Ênfase1 291 2 2" xfId="20101" xr:uid="{82182DC4-E40E-439E-BEC8-7A45FBE1047F}"/>
    <cellStyle name="20% - Ênfase1 291 2 2 2" xfId="40545" xr:uid="{F2186E29-C2F1-45CD-9EA1-F996034A2741}"/>
    <cellStyle name="20% - Ênfase1 291 2 3" xfId="30329" xr:uid="{8BC41891-47BB-45BC-AABD-56A4F15E593E}"/>
    <cellStyle name="20% - Ênfase1 291 3" xfId="15047" xr:uid="{6A6BC2BF-9CD4-4380-897D-0DC624A0DBF6}"/>
    <cellStyle name="20% - Ênfase1 291 3 2" xfId="35493" xr:uid="{40F5C8C7-83E2-46AB-A61D-96DBA4EAEFF7}"/>
    <cellStyle name="20% - Ênfase1 291 4" xfId="25277" xr:uid="{A4214D2F-2D77-4296-988D-09B802BC979D}"/>
    <cellStyle name="20% - Ênfase1 292" xfId="4753" xr:uid="{EC2A1E8C-7B19-43B5-B52B-339DB57D5688}"/>
    <cellStyle name="20% - Ênfase1 292 2" xfId="9888" xr:uid="{DC2C1258-566D-4E2B-B748-C606488FD1AF}"/>
    <cellStyle name="20% - Ênfase1 292 2 2" xfId="20115" xr:uid="{2AC54FB5-1D35-4899-97BA-A3B1D38BBE1E}"/>
    <cellStyle name="20% - Ênfase1 292 2 2 2" xfId="40559" xr:uid="{37C263EC-2F57-4BF1-A848-70CDC38F5BB9}"/>
    <cellStyle name="20% - Ênfase1 292 2 3" xfId="30343" xr:uid="{8910AB1B-46ED-47AF-A9B6-FEA4CF188F83}"/>
    <cellStyle name="20% - Ênfase1 292 3" xfId="15061" xr:uid="{093E1422-CE6B-4821-8989-824540D051AA}"/>
    <cellStyle name="20% - Ênfase1 292 3 2" xfId="35507" xr:uid="{933110C5-F072-4282-8DE0-1D0E39ED8254}"/>
    <cellStyle name="20% - Ênfase1 292 4" xfId="25291" xr:uid="{59F98901-D91E-45D7-B786-6746A62A9D95}"/>
    <cellStyle name="20% - Ênfase1 293" xfId="4767" xr:uid="{1B37F8E8-926F-44F3-8570-2C8285567465}"/>
    <cellStyle name="20% - Ênfase1 293 2" xfId="9902" xr:uid="{81F3B8BA-F4F8-4537-B385-E36CBEA3C2C6}"/>
    <cellStyle name="20% - Ênfase1 293 2 2" xfId="20129" xr:uid="{4A06F3D1-A498-4C3A-BDA4-4CD99390DD35}"/>
    <cellStyle name="20% - Ênfase1 293 2 2 2" xfId="40573" xr:uid="{99D99AFD-946F-4717-A2F8-601F3A291A67}"/>
    <cellStyle name="20% - Ênfase1 293 2 3" xfId="30357" xr:uid="{BD46237A-EC5C-43FF-A2FF-F761BDB2EC94}"/>
    <cellStyle name="20% - Ênfase1 293 3" xfId="15075" xr:uid="{E56464A7-6979-4285-B4FE-1ABDFA8372BE}"/>
    <cellStyle name="20% - Ênfase1 293 3 2" xfId="35521" xr:uid="{4F155AEE-1D92-448D-8379-08992B81532F}"/>
    <cellStyle name="20% - Ênfase1 293 4" xfId="25305" xr:uid="{039467E3-A83C-49A7-8E4A-B2A1CA105F62}"/>
    <cellStyle name="20% - Ênfase1 294" xfId="4781" xr:uid="{04A32CC7-3F50-441B-AB6C-8367725F553C}"/>
    <cellStyle name="20% - Ênfase1 294 2" xfId="9916" xr:uid="{76ED9728-AC71-48E8-B106-97DADDAD5AF3}"/>
    <cellStyle name="20% - Ênfase1 294 2 2" xfId="20143" xr:uid="{62C7A871-EA53-4777-9399-3070D568DCFE}"/>
    <cellStyle name="20% - Ênfase1 294 2 2 2" xfId="40587" xr:uid="{41038EB7-F898-49D4-A27A-1A713613180B}"/>
    <cellStyle name="20% - Ênfase1 294 2 3" xfId="30371" xr:uid="{6157679B-C64F-4AE7-B929-636FE6B4CAEC}"/>
    <cellStyle name="20% - Ênfase1 294 3" xfId="15089" xr:uid="{A10902B2-D81C-4AA9-A309-58F3600913E0}"/>
    <cellStyle name="20% - Ênfase1 294 3 2" xfId="35535" xr:uid="{9EDB5D20-A53E-45C9-98DF-1B472A4573C7}"/>
    <cellStyle name="20% - Ênfase1 294 4" xfId="25319" xr:uid="{23B202AB-D2E7-446D-BB29-3A8DDD8E636C}"/>
    <cellStyle name="20% - Ênfase1 295" xfId="4795" xr:uid="{FD0138EE-E992-40DF-9CE6-9A0780F1A686}"/>
    <cellStyle name="20% - Ênfase1 295 2" xfId="9930" xr:uid="{BFBB5C51-51FD-48CF-BDEE-9851E5F7BC0F}"/>
    <cellStyle name="20% - Ênfase1 295 2 2" xfId="20157" xr:uid="{01FCCC97-F066-4ADC-A2F5-FF08EED7769B}"/>
    <cellStyle name="20% - Ênfase1 295 2 2 2" xfId="40601" xr:uid="{F1892FA5-C956-4638-B725-9B5DCF891CF8}"/>
    <cellStyle name="20% - Ênfase1 295 2 3" xfId="30385" xr:uid="{97CAF0D2-121B-4332-812D-5ACA9E270D5C}"/>
    <cellStyle name="20% - Ênfase1 295 3" xfId="15103" xr:uid="{4ED2E9F3-ABCA-4742-84E9-95535C8F204F}"/>
    <cellStyle name="20% - Ênfase1 295 3 2" xfId="35549" xr:uid="{5FD36D33-11B6-441D-9095-1E7F8188A329}"/>
    <cellStyle name="20% - Ênfase1 295 4" xfId="25333" xr:uid="{E1A82F3F-37DD-4F11-AE40-7DD4F2948D4D}"/>
    <cellStyle name="20% - Ênfase1 296" xfId="4809" xr:uid="{A2E64C7C-37E8-4733-B6D4-278B9876D77E}"/>
    <cellStyle name="20% - Ênfase1 296 2" xfId="9944" xr:uid="{8466D08E-5740-4CE3-9B87-893B39928E90}"/>
    <cellStyle name="20% - Ênfase1 296 2 2" xfId="20171" xr:uid="{DCE63510-8061-4ACB-98BD-FC973998FC65}"/>
    <cellStyle name="20% - Ênfase1 296 2 2 2" xfId="40615" xr:uid="{62D4190A-AABB-4BD7-83EA-333075B68B69}"/>
    <cellStyle name="20% - Ênfase1 296 2 3" xfId="30399" xr:uid="{1D410D9D-088D-4FA6-BCC8-2D7DFD7FE82A}"/>
    <cellStyle name="20% - Ênfase1 296 3" xfId="15117" xr:uid="{169979A6-E5B9-4DB9-9C92-D993CD2E5244}"/>
    <cellStyle name="20% - Ênfase1 296 3 2" xfId="35563" xr:uid="{AE35D613-EC1D-446E-ABD2-F9FD63E6EC2B}"/>
    <cellStyle name="20% - Ênfase1 296 4" xfId="25347" xr:uid="{EDBF7BE8-1BCC-4497-8A39-D914158F44DB}"/>
    <cellStyle name="20% - Ênfase1 297" xfId="4823" xr:uid="{E754ECF4-ABFE-4B3C-9367-A45290805685}"/>
    <cellStyle name="20% - Ênfase1 297 2" xfId="9958" xr:uid="{8FA2C7D4-9674-4DE9-8A02-A006009141F6}"/>
    <cellStyle name="20% - Ênfase1 297 2 2" xfId="20185" xr:uid="{E85CF889-B719-4F0C-81C6-7299BB0D3B3E}"/>
    <cellStyle name="20% - Ênfase1 297 2 2 2" xfId="40629" xr:uid="{071D7312-B35D-4D98-A72A-3AC169A8FC0E}"/>
    <cellStyle name="20% - Ênfase1 297 2 3" xfId="30413" xr:uid="{E8389A47-0B09-4293-8328-73F88C994F03}"/>
    <cellStyle name="20% - Ênfase1 297 3" xfId="15131" xr:uid="{16FBFEB9-6165-48AA-9003-4EAFE7405083}"/>
    <cellStyle name="20% - Ênfase1 297 3 2" xfId="35577" xr:uid="{75D111D4-7937-4D71-8732-EC5A863358AB}"/>
    <cellStyle name="20% - Ênfase1 297 4" xfId="25361" xr:uid="{6424ACFA-9FDB-4218-8268-DE3C53ED8718}"/>
    <cellStyle name="20% - Ênfase1 298" xfId="4837" xr:uid="{45EC04E4-7CFA-4698-8838-2B7AFB09644F}"/>
    <cellStyle name="20% - Ênfase1 298 2" xfId="9972" xr:uid="{35B20490-0475-4FA8-8592-B4A80F53B0CD}"/>
    <cellStyle name="20% - Ênfase1 298 2 2" xfId="20199" xr:uid="{2E7B8E29-76E4-4D04-B484-09848A5ECA10}"/>
    <cellStyle name="20% - Ênfase1 298 2 2 2" xfId="40643" xr:uid="{FBA7D281-081B-476C-8073-E6B280480987}"/>
    <cellStyle name="20% - Ênfase1 298 2 3" xfId="30427" xr:uid="{FA2F5817-B926-4670-83B2-3AE3C44A168C}"/>
    <cellStyle name="20% - Ênfase1 298 3" xfId="15145" xr:uid="{12119DC7-231E-4326-B517-59EB3C74C43F}"/>
    <cellStyle name="20% - Ênfase1 298 3 2" xfId="35591" xr:uid="{4B0A02A3-2A94-4F68-860A-956BA46EE124}"/>
    <cellStyle name="20% - Ênfase1 298 4" xfId="25375" xr:uid="{AA513D09-CF15-4953-B79F-B9D7E9A11CA4}"/>
    <cellStyle name="20% - Ênfase1 299" xfId="4851" xr:uid="{58D38899-C16F-4D4C-8DA0-DD6C4BDB89AA}"/>
    <cellStyle name="20% - Ênfase1 299 2" xfId="9986" xr:uid="{0DF49921-B1E6-4727-8ACA-CA05D28F3B12}"/>
    <cellStyle name="20% - Ênfase1 299 2 2" xfId="20213" xr:uid="{5D8F5DA0-6B71-40DE-8C47-15DBFA2778FF}"/>
    <cellStyle name="20% - Ênfase1 299 2 2 2" xfId="40657" xr:uid="{0FB923C8-C258-4C22-9C69-FCA978E8FBFA}"/>
    <cellStyle name="20% - Ênfase1 299 2 3" xfId="30441" xr:uid="{0E20B89F-D5D5-4155-B067-2CAD4195A163}"/>
    <cellStyle name="20% - Ênfase1 299 3" xfId="15159" xr:uid="{13C2F93A-8F72-457A-B445-BFA0AA0F7FDE}"/>
    <cellStyle name="20% - Ênfase1 299 3 2" xfId="35605" xr:uid="{CBEA94AC-2506-4E38-9B62-AF7CD15907A0}"/>
    <cellStyle name="20% - Ênfase1 299 4" xfId="25389" xr:uid="{DC66B8A8-B732-4D4C-AAB6-C4C2F7A9517F}"/>
    <cellStyle name="20% - Ênfase1 3" xfId="122" xr:uid="{B6CD8243-DE70-4619-9A64-6AEDC4D1EA98}"/>
    <cellStyle name="20% - Ênfase1 3 2" xfId="735" xr:uid="{CFC10462-CDF7-4912-9B43-D03080BDC420}"/>
    <cellStyle name="20% - Ênfase1 3 2 2" xfId="5882" xr:uid="{A15B6565-7DBA-48FF-B195-4F13F4E85887}"/>
    <cellStyle name="20% - Ênfase1 3 2 2 2" xfId="16151" xr:uid="{5A5D2540-79F4-4CC2-A23E-C4E8ED305991}"/>
    <cellStyle name="20% - Ênfase1 3 2 2 2 2" xfId="36595" xr:uid="{FE4A9DF4-0E8F-443F-B73F-39686EEDA7AF}"/>
    <cellStyle name="20% - Ênfase1 3 2 2 3" xfId="26379" xr:uid="{986537F7-D2E3-4A5D-A33B-F09BB8D6C30A}"/>
    <cellStyle name="20% - Ênfase1 3 2 3" xfId="11097" xr:uid="{A4F40023-A3C0-4EE9-8039-DDC6C8ACB486}"/>
    <cellStyle name="20% - Ênfase1 3 2 3 2" xfId="31543" xr:uid="{F9145298-0AE7-442E-828F-43CB7FC15D76}"/>
    <cellStyle name="20% - Ênfase1 3 2 4" xfId="21327" xr:uid="{DBAF98D6-C87F-4D63-81DB-841BEB788586}"/>
    <cellStyle name="20% - Ênfase1 3 3" xfId="5269" xr:uid="{CA6FE59A-CC4A-4B62-97D5-710AC46EC72D}"/>
    <cellStyle name="20% - Ênfase1 3 3 2" xfId="15571" xr:uid="{F1F60D8B-9D21-4BE1-84F5-E41F9D6F5B13}"/>
    <cellStyle name="20% - Ênfase1 3 3 2 2" xfId="36015" xr:uid="{2C8EB6A0-9AD7-402E-BC71-0838FC33643A}"/>
    <cellStyle name="20% - Ênfase1 3 3 3" xfId="25799" xr:uid="{53B26882-9C5E-47EC-9E92-24214DF8614D}"/>
    <cellStyle name="20% - Ênfase1 3 4" xfId="10517" xr:uid="{E3E165F2-52F4-477F-A435-59CF962DC997}"/>
    <cellStyle name="20% - Ênfase1 3 4 2" xfId="30963" xr:uid="{E57C741E-804C-41EC-8BA1-7679E4856EF9}"/>
    <cellStyle name="20% - Ênfase1 3 5" xfId="20747" xr:uid="{ACBD2DAC-C58D-46D3-8940-33654288EEC7}"/>
    <cellStyle name="20% - Ênfase1 30" xfId="500" xr:uid="{12B97C6C-FE3D-4F19-B2A3-B46BF51A7536}"/>
    <cellStyle name="20% - Ênfase1 30 2" xfId="1099" xr:uid="{46B676F0-0A45-4038-8CF6-BD7D47756196}"/>
    <cellStyle name="20% - Ênfase1 30 2 2" xfId="6246" xr:uid="{CFE22920-DCE9-473B-9C74-D26624D73A9C}"/>
    <cellStyle name="20% - Ênfase1 30 2 2 2" xfId="16501" xr:uid="{6BD9D7F6-55C7-4568-9538-F51A2A4C1112}"/>
    <cellStyle name="20% - Ênfase1 30 2 2 2 2" xfId="36945" xr:uid="{9B43D05E-B63F-4858-B271-6770C4820730}"/>
    <cellStyle name="20% - Ênfase1 30 2 2 3" xfId="26729" xr:uid="{561857A7-E6B7-4CD5-97F9-4D012053BF89}"/>
    <cellStyle name="20% - Ênfase1 30 2 3" xfId="11447" xr:uid="{8C9E6866-AD95-41DE-A488-8A0348908468}"/>
    <cellStyle name="20% - Ênfase1 30 2 3 2" xfId="31893" xr:uid="{2D059E0D-7077-4FDD-B105-AB02026C9030}"/>
    <cellStyle name="20% - Ênfase1 30 2 4" xfId="21677" xr:uid="{08A4CB79-F0A7-4FC4-AF3B-31980E5AD088}"/>
    <cellStyle name="20% - Ênfase1 30 3" xfId="5647" xr:uid="{31D1DBC4-B335-4D38-B93F-B5DADEE000DA}"/>
    <cellStyle name="20% - Ênfase1 30 3 2" xfId="15921" xr:uid="{51073745-BD56-45A5-A0F4-745462690100}"/>
    <cellStyle name="20% - Ênfase1 30 3 2 2" xfId="36365" xr:uid="{134FE0ED-B31F-4EAA-A547-793D0CD33057}"/>
    <cellStyle name="20% - Ênfase1 30 3 3" xfId="26149" xr:uid="{FA67E138-31A8-460D-B7D5-76DCD728023F}"/>
    <cellStyle name="20% - Ênfase1 30 4" xfId="10867" xr:uid="{D91F619D-ED55-41BF-9CEF-08BA4110256A}"/>
    <cellStyle name="20% - Ênfase1 30 4 2" xfId="31313" xr:uid="{1126D948-587E-47FB-A922-3073D085AA51}"/>
    <cellStyle name="20% - Ênfase1 30 5" xfId="21097" xr:uid="{62C33876-AD3B-475C-A87D-7B420702A32C}"/>
    <cellStyle name="20% - Ênfase1 300" xfId="4865" xr:uid="{8D24B310-ABD7-4C82-BAFB-E995DD643B58}"/>
    <cellStyle name="20% - Ênfase1 300 2" xfId="10000" xr:uid="{E033AB69-4B7C-4996-A3FD-ABE209EFDB47}"/>
    <cellStyle name="20% - Ênfase1 300 2 2" xfId="20227" xr:uid="{F601A074-880F-4FA9-966F-BCB16B18A0E3}"/>
    <cellStyle name="20% - Ênfase1 300 2 2 2" xfId="40671" xr:uid="{625C2EF7-9DD6-4A7A-BF13-6DEE9095D475}"/>
    <cellStyle name="20% - Ênfase1 300 2 3" xfId="30455" xr:uid="{893C1363-6ABB-454B-A92D-69E71785421C}"/>
    <cellStyle name="20% - Ênfase1 300 3" xfId="15173" xr:uid="{1E87B9D2-3811-462D-A8F9-14F778F5C1CA}"/>
    <cellStyle name="20% - Ênfase1 300 3 2" xfId="35619" xr:uid="{620B2CF1-008F-47C8-9D61-5AB9BF775887}"/>
    <cellStyle name="20% - Ênfase1 300 4" xfId="25403" xr:uid="{D1E718FE-46D1-4653-8F19-59587BB6BB64}"/>
    <cellStyle name="20% - Ênfase1 301" xfId="4879" xr:uid="{025FF5B3-6779-4F7A-A431-8DBCC6D35B20}"/>
    <cellStyle name="20% - Ênfase1 301 2" xfId="10014" xr:uid="{D4F47F4C-B2A7-4C14-B3B2-E8D98FFFEC4C}"/>
    <cellStyle name="20% - Ênfase1 301 2 2" xfId="20241" xr:uid="{CD56BDB5-328E-4FFF-98CA-7EA90605F23D}"/>
    <cellStyle name="20% - Ênfase1 301 2 2 2" xfId="40685" xr:uid="{DF2FB477-F6D5-4038-BED1-2A409CCB522F}"/>
    <cellStyle name="20% - Ênfase1 301 2 3" xfId="30469" xr:uid="{58B1D2C8-6A1D-4D5B-89AC-5E82E192099F}"/>
    <cellStyle name="20% - Ênfase1 301 3" xfId="15187" xr:uid="{1113937E-91B1-4EB2-94FA-2A35DCCA60F8}"/>
    <cellStyle name="20% - Ênfase1 301 3 2" xfId="35633" xr:uid="{3CE43C23-02F6-4A34-969B-569A3848CD31}"/>
    <cellStyle name="20% - Ênfase1 301 4" xfId="25417" xr:uid="{7907812C-29D1-4873-9936-0C75D7E4B0BB}"/>
    <cellStyle name="20% - Ênfase1 302" xfId="4893" xr:uid="{8E9EC241-002D-4650-8979-F94B19DEE409}"/>
    <cellStyle name="20% - Ênfase1 302 2" xfId="10028" xr:uid="{B5F290EB-6328-45DC-BB27-C3151A092E23}"/>
    <cellStyle name="20% - Ênfase1 302 2 2" xfId="20255" xr:uid="{8F11ED27-7C30-4FA6-8FDE-E5BB40166D1F}"/>
    <cellStyle name="20% - Ênfase1 302 2 2 2" xfId="40699" xr:uid="{B3970E40-A4D0-4B21-96BE-A7E4CB9C09CD}"/>
    <cellStyle name="20% - Ênfase1 302 2 3" xfId="30483" xr:uid="{40002FE5-37F7-4839-A8E5-F37AEF3B2012}"/>
    <cellStyle name="20% - Ênfase1 302 3" xfId="15201" xr:uid="{88622EB5-5900-4320-98AC-C8BE57270BB6}"/>
    <cellStyle name="20% - Ênfase1 302 3 2" xfId="35647" xr:uid="{2FB1E5D6-1A10-437A-86E5-6D0E2DDF30F4}"/>
    <cellStyle name="20% - Ênfase1 302 4" xfId="25431" xr:uid="{65B15E3B-AE4E-425C-ADEF-536C5C490767}"/>
    <cellStyle name="20% - Ênfase1 303" xfId="4907" xr:uid="{24629A06-3130-4C76-B765-A5FEC8BE3C89}"/>
    <cellStyle name="20% - Ênfase1 303 2" xfId="10042" xr:uid="{2CD9D203-6972-4308-A2FC-BB7D357BB9CF}"/>
    <cellStyle name="20% - Ênfase1 303 2 2" xfId="20269" xr:uid="{29BA1A16-89D6-471A-8341-554AF455088C}"/>
    <cellStyle name="20% - Ênfase1 303 2 2 2" xfId="40713" xr:uid="{91402F59-6999-4F4D-9B1B-C8EBC3B38D62}"/>
    <cellStyle name="20% - Ênfase1 303 2 3" xfId="30497" xr:uid="{600B062B-BA75-43E8-B4A9-D91D09BE0C12}"/>
    <cellStyle name="20% - Ênfase1 303 3" xfId="15215" xr:uid="{C36123B6-5129-42DF-974D-1761F49A68CC}"/>
    <cellStyle name="20% - Ênfase1 303 3 2" xfId="35661" xr:uid="{E1BAFEA3-F3DF-4685-B33B-87667CF26E5D}"/>
    <cellStyle name="20% - Ênfase1 303 4" xfId="25445" xr:uid="{96F4858E-F435-4644-910D-C81D13227E68}"/>
    <cellStyle name="20% - Ênfase1 304" xfId="4921" xr:uid="{793113CE-A0D0-4F37-A556-F40412780F32}"/>
    <cellStyle name="20% - Ênfase1 304 2" xfId="10056" xr:uid="{42AAEFD6-8286-481D-AFBC-9FAFC80553C4}"/>
    <cellStyle name="20% - Ênfase1 304 2 2" xfId="20283" xr:uid="{1622D60A-AF8A-41D6-A7CF-0286772F1B03}"/>
    <cellStyle name="20% - Ênfase1 304 2 2 2" xfId="40727" xr:uid="{912AC4B9-DEEF-4D0D-AF78-1B7235DF4B27}"/>
    <cellStyle name="20% - Ênfase1 304 2 3" xfId="30511" xr:uid="{1F318590-1E89-4343-B9EA-159EC9CCAB23}"/>
    <cellStyle name="20% - Ênfase1 304 3" xfId="15229" xr:uid="{A8FE80AB-9DD9-4367-B2E7-C448B179D1B8}"/>
    <cellStyle name="20% - Ênfase1 304 3 2" xfId="35675" xr:uid="{16225978-3C50-4537-8716-F4E54F001DA5}"/>
    <cellStyle name="20% - Ênfase1 304 4" xfId="25459" xr:uid="{FA8C53B4-2647-47E7-8BEF-AE7950448D0C}"/>
    <cellStyle name="20% - Ênfase1 305" xfId="4935" xr:uid="{8DC3CA3A-C935-4AA3-9BDC-E1490E1200E0}"/>
    <cellStyle name="20% - Ênfase1 305 2" xfId="10070" xr:uid="{51D72C06-4528-45DA-850E-BB7F0D02A401}"/>
    <cellStyle name="20% - Ênfase1 305 2 2" xfId="20297" xr:uid="{254E76C2-3CAD-40E1-A2FA-F4384F57C924}"/>
    <cellStyle name="20% - Ênfase1 305 2 2 2" xfId="40741" xr:uid="{D7BC4EC5-4313-44B0-A753-2B550B736842}"/>
    <cellStyle name="20% - Ênfase1 305 2 3" xfId="30525" xr:uid="{D2D1EFC9-9EC9-4C43-A417-2708A1CCCA11}"/>
    <cellStyle name="20% - Ênfase1 305 3" xfId="15243" xr:uid="{100A08C5-7356-4787-9C9C-F7C5B6A39E14}"/>
    <cellStyle name="20% - Ênfase1 305 3 2" xfId="35689" xr:uid="{0823268D-75AB-47C7-9393-F31EC60E7632}"/>
    <cellStyle name="20% - Ênfase1 305 4" xfId="25473" xr:uid="{9EE59530-09AD-4685-BD37-63059278E917}"/>
    <cellStyle name="20% - Ênfase1 306" xfId="4949" xr:uid="{15256561-CF15-4E1A-A130-52FD7D5DE7BF}"/>
    <cellStyle name="20% - Ênfase1 306 2" xfId="10084" xr:uid="{B88F37E0-BA5A-4839-8821-9936DBD7F9DC}"/>
    <cellStyle name="20% - Ênfase1 306 2 2" xfId="20311" xr:uid="{79BB6BA4-12C9-4471-A894-D7F58091D0A8}"/>
    <cellStyle name="20% - Ênfase1 306 2 2 2" xfId="40755" xr:uid="{54F8B146-1127-48DB-95F2-BB82FDC595EC}"/>
    <cellStyle name="20% - Ênfase1 306 2 3" xfId="30539" xr:uid="{FAE72185-9AA6-4253-93D9-8DC4E77BB4B6}"/>
    <cellStyle name="20% - Ênfase1 306 3" xfId="15257" xr:uid="{81DDF9D1-DE94-4952-A4AA-F69F3977EF68}"/>
    <cellStyle name="20% - Ênfase1 306 3 2" xfId="35703" xr:uid="{F11072D5-4BEE-4BAD-92BB-05353AC2EDB0}"/>
    <cellStyle name="20% - Ênfase1 306 4" xfId="25487" xr:uid="{6E3A9CEA-5492-4BFF-8229-83C36EBC9ED7}"/>
    <cellStyle name="20% - Ênfase1 307" xfId="4963" xr:uid="{6F4245C4-733B-4522-9F51-CF1F6EB737B9}"/>
    <cellStyle name="20% - Ênfase1 307 2" xfId="10098" xr:uid="{8379EEC5-6E1E-4370-ABD1-F5D9A7279E41}"/>
    <cellStyle name="20% - Ênfase1 307 2 2" xfId="20325" xr:uid="{DD57F7B8-A6A2-423E-A551-91E27F9AF430}"/>
    <cellStyle name="20% - Ênfase1 307 2 2 2" xfId="40769" xr:uid="{315D5B6F-6A62-40C3-AD97-2F51AAE610D7}"/>
    <cellStyle name="20% - Ênfase1 307 2 3" xfId="30553" xr:uid="{50754070-7BE5-4B63-AE2B-68711D6EB04B}"/>
    <cellStyle name="20% - Ênfase1 307 3" xfId="15271" xr:uid="{D96A9680-DEB5-4DBF-8BE9-312B3A6064E5}"/>
    <cellStyle name="20% - Ênfase1 307 3 2" xfId="35717" xr:uid="{80D280EC-4D3C-4F37-AFCD-6F1CED567BE7}"/>
    <cellStyle name="20% - Ênfase1 307 4" xfId="25501" xr:uid="{B8E17B8F-DA90-4CEA-9626-CD493C086F7E}"/>
    <cellStyle name="20% - Ênfase1 308" xfId="4977" xr:uid="{BEEFFE8B-82BD-440A-B731-C163D5C05443}"/>
    <cellStyle name="20% - Ênfase1 308 2" xfId="10112" xr:uid="{996F5CC6-1062-4478-9A9C-360CE6241FF7}"/>
    <cellStyle name="20% - Ênfase1 308 2 2" xfId="20339" xr:uid="{4A88F895-8579-47F3-889E-7BA384C5BEE2}"/>
    <cellStyle name="20% - Ênfase1 308 2 2 2" xfId="40783" xr:uid="{033F77D4-5DC7-401F-BA71-5F8BCCF2F5E6}"/>
    <cellStyle name="20% - Ênfase1 308 2 3" xfId="30567" xr:uid="{EBDD81EF-2F17-4BF2-BDD1-202884FA83C7}"/>
    <cellStyle name="20% - Ênfase1 308 3" xfId="15285" xr:uid="{10A40422-77FB-4557-8F77-EBE709CFE98F}"/>
    <cellStyle name="20% - Ênfase1 308 3 2" xfId="35731" xr:uid="{26D4BD3A-01FC-4529-B7BC-14A54115FF81}"/>
    <cellStyle name="20% - Ênfase1 308 4" xfId="25515" xr:uid="{D0A54C96-D57D-4EC7-83B0-FF27F59E2018}"/>
    <cellStyle name="20% - Ênfase1 309" xfId="4991" xr:uid="{52469CA7-FAC3-4ABF-8E8F-BE7F1CA821FC}"/>
    <cellStyle name="20% - Ênfase1 309 2" xfId="10126" xr:uid="{02758E62-BDFF-482E-BEE7-91DEEFE9D45A}"/>
    <cellStyle name="20% - Ênfase1 309 2 2" xfId="20353" xr:uid="{0B0CBD15-A381-49AD-A29A-5BF02FB86A16}"/>
    <cellStyle name="20% - Ênfase1 309 2 2 2" xfId="40797" xr:uid="{FC9E52C0-2A54-4D25-AB6D-57185606EF8A}"/>
    <cellStyle name="20% - Ênfase1 309 2 3" xfId="30581" xr:uid="{3E83A1D9-262A-4EA4-96FD-CC2AA20A21D0}"/>
    <cellStyle name="20% - Ênfase1 309 3" xfId="15299" xr:uid="{18F4FB02-EA03-43B6-87A4-73E7D327A31A}"/>
    <cellStyle name="20% - Ênfase1 309 3 2" xfId="35745" xr:uid="{AD256AAE-8AF1-402B-8995-00A3C2629335}"/>
    <cellStyle name="20% - Ênfase1 309 4" xfId="25529" xr:uid="{BA133CAC-B028-4E51-9E90-D687BFE3D8B1}"/>
    <cellStyle name="20% - Ênfase1 31" xfId="514" xr:uid="{0A3DA94E-EA58-479A-A5ED-523F02EE416C}"/>
    <cellStyle name="20% - Ênfase1 31 2" xfId="1113" xr:uid="{1FA3C33F-DD6E-4C11-B355-78D56A12B0A5}"/>
    <cellStyle name="20% - Ênfase1 31 2 2" xfId="6260" xr:uid="{E3273E06-FF0C-4B75-BDE0-E569E0DC2723}"/>
    <cellStyle name="20% - Ênfase1 31 2 2 2" xfId="16515" xr:uid="{741FBAE4-2A2E-4325-98D3-E8D3FFEE4788}"/>
    <cellStyle name="20% - Ênfase1 31 2 2 2 2" xfId="36959" xr:uid="{45A0AB6E-A288-4F63-90E6-54A9F9BFFB2E}"/>
    <cellStyle name="20% - Ênfase1 31 2 2 3" xfId="26743" xr:uid="{FA99E3CC-7CFC-4684-9C48-C27C8DF0E855}"/>
    <cellStyle name="20% - Ênfase1 31 2 3" xfId="11461" xr:uid="{7812529B-2534-4EBD-B2C7-31C2FF9B51EF}"/>
    <cellStyle name="20% - Ênfase1 31 2 3 2" xfId="31907" xr:uid="{B4C2E965-D382-4951-A943-EAF8BC35B802}"/>
    <cellStyle name="20% - Ênfase1 31 2 4" xfId="21691" xr:uid="{3EE8D555-BD65-4F41-9E67-76DA3A2DFF4E}"/>
    <cellStyle name="20% - Ênfase1 31 3" xfId="5661" xr:uid="{956E4108-23C1-4691-A511-1A2D535C445B}"/>
    <cellStyle name="20% - Ênfase1 31 3 2" xfId="15935" xr:uid="{06F2C0BD-8A67-4DF2-88DA-711AB2968DF4}"/>
    <cellStyle name="20% - Ênfase1 31 3 2 2" xfId="36379" xr:uid="{4D3E34F3-3C7D-451E-ABCF-0F7219BC4E7E}"/>
    <cellStyle name="20% - Ênfase1 31 3 3" xfId="26163" xr:uid="{A31A93CC-0243-40E2-801C-4E3CF503696D}"/>
    <cellStyle name="20% - Ênfase1 31 4" xfId="10881" xr:uid="{2A54BCEC-C304-4179-B7BF-09A8CCC8CB2C}"/>
    <cellStyle name="20% - Ênfase1 31 4 2" xfId="31327" xr:uid="{BAA7EC05-6D8F-46B2-A02B-2D595A942C99}"/>
    <cellStyle name="20% - Ênfase1 31 5" xfId="21111" xr:uid="{59FCE706-C728-4E3C-BA0C-D698E0FA7D38}"/>
    <cellStyle name="20% - Ênfase1 310" xfId="5005" xr:uid="{E80B8868-F86B-406F-984F-43B57CDE9877}"/>
    <cellStyle name="20% - Ênfase1 310 2" xfId="10140" xr:uid="{ABE95929-92B7-4CE3-9A87-05B4B13D1F7F}"/>
    <cellStyle name="20% - Ênfase1 310 2 2" xfId="20367" xr:uid="{ACE51011-72B1-4994-87B1-BFE48E6B4C46}"/>
    <cellStyle name="20% - Ênfase1 310 2 2 2" xfId="40811" xr:uid="{7649EE6A-1565-48BB-834B-96F6EF5811A5}"/>
    <cellStyle name="20% - Ênfase1 310 2 3" xfId="30595" xr:uid="{A9AEF2E3-97DB-463C-8B0A-5759E4E52EC1}"/>
    <cellStyle name="20% - Ênfase1 310 3" xfId="15313" xr:uid="{0838F34B-329B-46AB-A390-0CE2B7C84481}"/>
    <cellStyle name="20% - Ênfase1 310 3 2" xfId="35759" xr:uid="{C16AADC0-DD0A-4FAC-B0D7-5FEF3D110885}"/>
    <cellStyle name="20% - Ênfase1 310 4" xfId="25543" xr:uid="{7948D824-DA18-49AF-95D5-DC4BEA453576}"/>
    <cellStyle name="20% - Ênfase1 311" xfId="5019" xr:uid="{AAEF96EB-CDF8-4A9A-AE4C-7204D292FE15}"/>
    <cellStyle name="20% - Ênfase1 311 2" xfId="10154" xr:uid="{5B50EDA8-9015-4A6A-9BED-ABFD5BE6D3FB}"/>
    <cellStyle name="20% - Ênfase1 311 2 2" xfId="20381" xr:uid="{AF511758-6BE6-4C25-992E-980016730D6C}"/>
    <cellStyle name="20% - Ênfase1 311 2 2 2" xfId="40825" xr:uid="{76BEC981-2D89-465A-947B-D1B370CA5C95}"/>
    <cellStyle name="20% - Ênfase1 311 2 3" xfId="30609" xr:uid="{4C33E46B-9A40-4886-B94C-6DD4C835173D}"/>
    <cellStyle name="20% - Ênfase1 311 3" xfId="15327" xr:uid="{0CE71006-A6F0-4E91-BB7C-4C590170F901}"/>
    <cellStyle name="20% - Ênfase1 311 3 2" xfId="35773" xr:uid="{09D92F12-BDBF-4C79-B3A9-0A363BE66BB6}"/>
    <cellStyle name="20% - Ênfase1 311 4" xfId="25557" xr:uid="{B2853DBC-663D-4C67-9906-88C3D8A8DDEA}"/>
    <cellStyle name="20% - Ênfase1 312" xfId="5033" xr:uid="{2E436092-9EA0-4BBE-940B-78D5D27CA032}"/>
    <cellStyle name="20% - Ênfase1 312 2" xfId="10168" xr:uid="{F59573B7-70CE-4EA2-94A3-5CA360601B42}"/>
    <cellStyle name="20% - Ênfase1 312 2 2" xfId="20395" xr:uid="{26E3C5FD-E8E9-4404-94A9-9FBD28527B82}"/>
    <cellStyle name="20% - Ênfase1 312 2 2 2" xfId="40839" xr:uid="{C3FD6531-7F05-4553-A055-6DF6DC56CF1D}"/>
    <cellStyle name="20% - Ênfase1 312 2 3" xfId="30623" xr:uid="{1185A796-0897-4E4A-AF7A-BAAD3359183B}"/>
    <cellStyle name="20% - Ênfase1 312 3" xfId="15341" xr:uid="{9C49A7D5-8CB7-41DA-9579-6E39F35A606B}"/>
    <cellStyle name="20% - Ênfase1 312 3 2" xfId="35787" xr:uid="{841CCC56-5929-4EED-BEF8-526E434453BA}"/>
    <cellStyle name="20% - Ênfase1 312 4" xfId="25571" xr:uid="{13A6B749-1DCA-4EFA-B65C-F7500DFA6D7C}"/>
    <cellStyle name="20% - Ênfase1 313" xfId="5047" xr:uid="{B7E10824-F751-4846-A021-64E31FA53ED5}"/>
    <cellStyle name="20% - Ênfase1 313 2" xfId="10182" xr:uid="{2E379DA4-FF28-4EED-92A4-8766E110F4E0}"/>
    <cellStyle name="20% - Ênfase1 313 2 2" xfId="20409" xr:uid="{19BE61EB-4E5A-4C50-80A5-BDAD07B1B8AB}"/>
    <cellStyle name="20% - Ênfase1 313 2 2 2" xfId="40853" xr:uid="{17236141-539D-4D7C-9751-D9E20B90439F}"/>
    <cellStyle name="20% - Ênfase1 313 2 3" xfId="30637" xr:uid="{0ED72FBD-6604-4B29-9649-5E9FCFB7E6ED}"/>
    <cellStyle name="20% - Ênfase1 313 3" xfId="15355" xr:uid="{389EBC41-9ADC-4EC2-8797-5A3E0392FCFD}"/>
    <cellStyle name="20% - Ênfase1 313 3 2" xfId="35801" xr:uid="{9C212242-A503-4FB3-A4A6-438E465F3184}"/>
    <cellStyle name="20% - Ênfase1 313 4" xfId="25585" xr:uid="{929FC8D9-C31B-47F6-9335-0A9E80C24547}"/>
    <cellStyle name="20% - Ênfase1 314" xfId="5061" xr:uid="{E4851F01-522D-4215-A994-06250986086B}"/>
    <cellStyle name="20% - Ênfase1 314 2" xfId="10196" xr:uid="{428FB900-902B-458D-A14A-E6685C626419}"/>
    <cellStyle name="20% - Ênfase1 314 2 2" xfId="20423" xr:uid="{DFB9BCC5-CE75-4CED-83B1-959AFC20DBA1}"/>
    <cellStyle name="20% - Ênfase1 314 2 2 2" xfId="40867" xr:uid="{EF2DB280-5A35-4D68-8852-C251DC73C9BA}"/>
    <cellStyle name="20% - Ênfase1 314 2 3" xfId="30651" xr:uid="{91808915-F080-404B-A589-91A9009429CF}"/>
    <cellStyle name="20% - Ênfase1 314 3" xfId="15369" xr:uid="{A0A25DB7-B465-49F5-8422-27E98B035EF0}"/>
    <cellStyle name="20% - Ênfase1 314 3 2" xfId="35815" xr:uid="{E1E601F0-120C-491E-ACAA-AADE8AD45D4D}"/>
    <cellStyle name="20% - Ênfase1 314 4" xfId="25599" xr:uid="{A8CBFF7B-2D65-4F19-8C93-F43369C3A857}"/>
    <cellStyle name="20% - Ênfase1 315" xfId="5075" xr:uid="{19D7A2AC-0C4C-4320-A126-D5AB0EFDF178}"/>
    <cellStyle name="20% - Ênfase1 315 2" xfId="10210" xr:uid="{AF4DEFAD-B4B1-4C0D-A56B-21ED9BC65DD7}"/>
    <cellStyle name="20% - Ênfase1 315 2 2" xfId="20437" xr:uid="{B5F35B8F-BCC6-4499-A75E-7AA932B1CA07}"/>
    <cellStyle name="20% - Ênfase1 315 2 2 2" xfId="40881" xr:uid="{FA0F717D-F25F-4BD9-B1AD-5CB7E1949D05}"/>
    <cellStyle name="20% - Ênfase1 315 2 3" xfId="30665" xr:uid="{350FC6EA-A559-427E-BB98-68B32053F761}"/>
    <cellStyle name="20% - Ênfase1 315 3" xfId="15383" xr:uid="{711F1B2F-C984-4371-833D-47F8A480AD24}"/>
    <cellStyle name="20% - Ênfase1 315 3 2" xfId="35829" xr:uid="{D422E280-BF02-4A07-89E5-780B6234E3BB}"/>
    <cellStyle name="20% - Ênfase1 315 4" xfId="25613" xr:uid="{4C14EE68-6981-4AD2-9E0B-1C6E4A7BBDD2}"/>
    <cellStyle name="20% - Ênfase1 316" xfId="5089" xr:uid="{F5EFB643-680F-437F-A7CB-2FF185FBC2EE}"/>
    <cellStyle name="20% - Ênfase1 316 2" xfId="10224" xr:uid="{1531B07A-BE2A-4F0F-A244-1FF89E5E8A48}"/>
    <cellStyle name="20% - Ênfase1 316 2 2" xfId="20451" xr:uid="{ABE3E77C-6157-4865-9633-BA857B42B1F9}"/>
    <cellStyle name="20% - Ênfase1 316 2 2 2" xfId="40895" xr:uid="{1D791C41-0697-4855-AB34-066E81FED444}"/>
    <cellStyle name="20% - Ênfase1 316 2 3" xfId="30679" xr:uid="{8E1A740C-975C-43B8-B935-EE1B199CAD86}"/>
    <cellStyle name="20% - Ênfase1 316 3" xfId="15397" xr:uid="{C4A463ED-9FEC-4D27-B62D-2A7A36DB4FA9}"/>
    <cellStyle name="20% - Ênfase1 316 3 2" xfId="35843" xr:uid="{3E184A5C-C540-4ACD-AE39-5F65BBCAC8CF}"/>
    <cellStyle name="20% - Ênfase1 316 4" xfId="25627" xr:uid="{A6743505-937B-489A-954B-514E9D16DEBF}"/>
    <cellStyle name="20% - Ênfase1 317" xfId="5102" xr:uid="{645BD46D-ED53-423A-8558-10EBDDE9D94C}"/>
    <cellStyle name="20% - Ênfase1 317 2" xfId="10238" xr:uid="{02A9D8D3-DC6D-4F77-9E39-699A20A94ADD}"/>
    <cellStyle name="20% - Ênfase1 317 2 2" xfId="20465" xr:uid="{CE8DE478-88FB-42AF-B8BA-2C12170BB641}"/>
    <cellStyle name="20% - Ênfase1 317 2 2 2" xfId="40909" xr:uid="{EF648E57-9F17-4ECE-95D0-C16F3AF45B65}"/>
    <cellStyle name="20% - Ênfase1 317 2 3" xfId="30693" xr:uid="{86BF9463-5D5B-462B-AC64-5C511630991F}"/>
    <cellStyle name="20% - Ênfase1 317 3" xfId="15411" xr:uid="{96079BF9-02E3-41D1-AEAA-87A87501A48B}"/>
    <cellStyle name="20% - Ênfase1 317 3 2" xfId="35857" xr:uid="{D9F8DE55-75F5-4AC7-9CDA-A535FA706B53}"/>
    <cellStyle name="20% - Ênfase1 317 4" xfId="25641" xr:uid="{BAB6AFBF-7B44-456F-94D8-35CABF578098}"/>
    <cellStyle name="20% - Ênfase1 318" xfId="5116" xr:uid="{9BFCDDB3-47A2-44E3-B13D-C559C0D4506F}"/>
    <cellStyle name="20% - Ênfase1 318 2" xfId="10252" xr:uid="{E3FFBDB9-012A-4D20-8AC7-951C752B064A}"/>
    <cellStyle name="20% - Ênfase1 318 2 2" xfId="20479" xr:uid="{CCF2552F-86F3-4197-8071-F3C69CFDDE70}"/>
    <cellStyle name="20% - Ênfase1 318 2 2 2" xfId="40923" xr:uid="{B834EAB1-01CC-410C-9419-233DFDC8AC6B}"/>
    <cellStyle name="20% - Ênfase1 318 2 3" xfId="30707" xr:uid="{145AA153-DA72-4555-8D98-FB87689B9783}"/>
    <cellStyle name="20% - Ênfase1 318 3" xfId="15425" xr:uid="{E6FD5503-8746-43DA-B025-FB46871A527B}"/>
    <cellStyle name="20% - Ênfase1 318 3 2" xfId="35871" xr:uid="{B2C5A7B1-7868-4B2A-850E-7DEA66F84E89}"/>
    <cellStyle name="20% - Ênfase1 318 4" xfId="25655" xr:uid="{459213AB-4033-4B54-8CFC-C582102ED393}"/>
    <cellStyle name="20% - Ênfase1 319" xfId="5191" xr:uid="{1FC248C7-6B01-40BF-AEBB-724D50282F20}"/>
    <cellStyle name="20% - Ênfase1 319 2" xfId="15498" xr:uid="{31416340-F99F-4B52-B2B7-05159AE1908F}"/>
    <cellStyle name="20% - Ênfase1 319 2 2" xfId="35943" xr:uid="{C1DBD5B1-2281-4838-AF96-63D989D45B79}"/>
    <cellStyle name="20% - Ênfase1 319 3" xfId="25727" xr:uid="{CDA09ADF-4BE4-4A1A-8A2E-1D4E5C5F313C}"/>
    <cellStyle name="20% - Ênfase1 32" xfId="528" xr:uid="{F841B561-30DA-412E-BDAD-75929BF5366A}"/>
    <cellStyle name="20% - Ênfase1 32 2" xfId="1127" xr:uid="{D367571F-B892-4F8F-BB6D-D0F555F82EC1}"/>
    <cellStyle name="20% - Ênfase1 32 2 2" xfId="6274" xr:uid="{AB925D67-AF3D-4D6A-9D7B-469E77875768}"/>
    <cellStyle name="20% - Ênfase1 32 2 2 2" xfId="16529" xr:uid="{7FE5BCA7-38EB-4FA7-9899-847B113F1749}"/>
    <cellStyle name="20% - Ênfase1 32 2 2 2 2" xfId="36973" xr:uid="{885673FA-9950-4809-B176-4480AE95A920}"/>
    <cellStyle name="20% - Ênfase1 32 2 2 3" xfId="26757" xr:uid="{DE203384-86A1-4BB1-9E4E-07C01BA18754}"/>
    <cellStyle name="20% - Ênfase1 32 2 3" xfId="11475" xr:uid="{BC567BDC-CE24-4C64-9F89-BC749B5C8DD8}"/>
    <cellStyle name="20% - Ênfase1 32 2 3 2" xfId="31921" xr:uid="{A99EB2C1-4B45-4D01-A3DA-B733418469E9}"/>
    <cellStyle name="20% - Ênfase1 32 2 4" xfId="21705" xr:uid="{E55132D9-42FA-4D4C-A9D5-20F7991AF7F0}"/>
    <cellStyle name="20% - Ênfase1 32 3" xfId="5675" xr:uid="{CA1D81FD-B0CF-49D6-ADD7-25A2E4F88FA2}"/>
    <cellStyle name="20% - Ênfase1 32 3 2" xfId="15949" xr:uid="{D28BFEDF-1997-4F08-B5CD-9591EFE94E3D}"/>
    <cellStyle name="20% - Ênfase1 32 3 2 2" xfId="36393" xr:uid="{7FD43882-10E7-4B52-B6F0-F5F3E53119D9}"/>
    <cellStyle name="20% - Ênfase1 32 3 3" xfId="26177" xr:uid="{674062B9-BC5B-401A-8001-4BD9FFB65F80}"/>
    <cellStyle name="20% - Ênfase1 32 4" xfId="10895" xr:uid="{5288693D-F7A8-45A7-A42F-B4E842DE635B}"/>
    <cellStyle name="20% - Ênfase1 32 4 2" xfId="31341" xr:uid="{DAD857EF-F65D-4E57-AE60-0D7EDA3B12D4}"/>
    <cellStyle name="20% - Ênfase1 32 5" xfId="21125" xr:uid="{6B79D28F-440A-4958-9DE3-754B008889D8}"/>
    <cellStyle name="20% - Ênfase1 320" xfId="5229" xr:uid="{8BE58D96-B12F-4C1B-A2DA-B73F7A1F8F9F}"/>
    <cellStyle name="20% - Ênfase1 320 2" xfId="15536" xr:uid="{AD00F14E-5E14-4A05-AD90-8858EAD24365}"/>
    <cellStyle name="20% - Ênfase1 320 2 2" xfId="35980" xr:uid="{029ECEB1-C097-403E-B5E7-E4D28D270E1A}"/>
    <cellStyle name="20% - Ênfase1 320 3" xfId="25764" xr:uid="{84873ED7-2884-46CA-B82E-528082B6F6CC}"/>
    <cellStyle name="20% - Ênfase1 321" xfId="10481" xr:uid="{A8F098A1-CFD4-4B19-A177-4E3B1D995E7F}"/>
    <cellStyle name="20% - Ênfase1 321 2" xfId="30930" xr:uid="{63F94DB6-20E1-42E8-AC7A-100B1F1E5A1F}"/>
    <cellStyle name="20% - Ênfase1 322" xfId="20705" xr:uid="{1DB19C91-8591-4C86-946F-3F9AB4932A6E}"/>
    <cellStyle name="20% - Ênfase1 33" xfId="542" xr:uid="{6067271B-C3F7-461F-AA9B-EAB64062E562}"/>
    <cellStyle name="20% - Ênfase1 33 2" xfId="1141" xr:uid="{0E552A7B-84D0-4800-B49E-BFF7ED521850}"/>
    <cellStyle name="20% - Ênfase1 33 2 2" xfId="6288" xr:uid="{4A61670D-247B-49A4-A1F6-53FEAA97D362}"/>
    <cellStyle name="20% - Ênfase1 33 2 2 2" xfId="16543" xr:uid="{7E32FDBB-46A8-4A4F-83A7-6909E2D9F849}"/>
    <cellStyle name="20% - Ênfase1 33 2 2 2 2" xfId="36987" xr:uid="{B86E6DFE-8074-48B9-B792-902202016E00}"/>
    <cellStyle name="20% - Ênfase1 33 2 2 3" xfId="26771" xr:uid="{45AF3BBD-9E3D-4151-8D1D-40D390547ACA}"/>
    <cellStyle name="20% - Ênfase1 33 2 3" xfId="11489" xr:uid="{FB839064-FCF5-4458-AE1D-93EF3ADDEF13}"/>
    <cellStyle name="20% - Ênfase1 33 2 3 2" xfId="31935" xr:uid="{D18665AE-DDC3-4A2B-B006-D338EB46548B}"/>
    <cellStyle name="20% - Ênfase1 33 2 4" xfId="21719" xr:uid="{7B26673A-BA8E-485A-961D-BE62AF5A992A}"/>
    <cellStyle name="20% - Ênfase1 33 3" xfId="5689" xr:uid="{5080CBFD-BD93-43F8-9B6B-BC2D815A953D}"/>
    <cellStyle name="20% - Ênfase1 33 3 2" xfId="15963" xr:uid="{575DA0EA-F9A9-41FF-88F6-D18AF73AA804}"/>
    <cellStyle name="20% - Ênfase1 33 3 2 2" xfId="36407" xr:uid="{AA66E438-636A-48AD-A900-3A981BDBE378}"/>
    <cellStyle name="20% - Ênfase1 33 3 3" xfId="26191" xr:uid="{2084DDD4-B7DA-4497-B558-50C78F24C57B}"/>
    <cellStyle name="20% - Ênfase1 33 4" xfId="10909" xr:uid="{6EC35805-8696-4BB6-A4E2-2D04BFE4A2B3}"/>
    <cellStyle name="20% - Ênfase1 33 4 2" xfId="31355" xr:uid="{9E6FD812-4537-4400-8CD5-264767F7C8CF}"/>
    <cellStyle name="20% - Ênfase1 33 5" xfId="21139" xr:uid="{E9705C6D-D200-449D-AAD5-0E2F52F0B45E}"/>
    <cellStyle name="20% - Ênfase1 34" xfId="556" xr:uid="{EE590C71-3FDA-40EC-ACA6-B2ECB3841536}"/>
    <cellStyle name="20% - Ênfase1 34 2" xfId="1155" xr:uid="{3AB01231-4B74-431C-A2E5-0C1C477DEB17}"/>
    <cellStyle name="20% - Ênfase1 34 2 2" xfId="6302" xr:uid="{6E37EE47-35CF-40DD-81ED-54958645901D}"/>
    <cellStyle name="20% - Ênfase1 34 2 2 2" xfId="16557" xr:uid="{908898DA-632B-4CBE-A5EB-CD1871018001}"/>
    <cellStyle name="20% - Ênfase1 34 2 2 2 2" xfId="37001" xr:uid="{F8AF8F55-05A8-43C1-8DA0-25E213B36669}"/>
    <cellStyle name="20% - Ênfase1 34 2 2 3" xfId="26785" xr:uid="{E8C22E5F-04C4-4BB7-8232-F2D5A23933EA}"/>
    <cellStyle name="20% - Ênfase1 34 2 3" xfId="11503" xr:uid="{98045014-2B33-4A90-8904-22542C48BE32}"/>
    <cellStyle name="20% - Ênfase1 34 2 3 2" xfId="31949" xr:uid="{82275C7B-0A18-4611-ABE5-C7AA04235589}"/>
    <cellStyle name="20% - Ênfase1 34 2 4" xfId="21733" xr:uid="{7AFA232D-2BA1-4997-AAA8-509DACEB13E6}"/>
    <cellStyle name="20% - Ênfase1 34 3" xfId="5703" xr:uid="{CB94A1D6-6539-4C44-9844-5DE64C8987FA}"/>
    <cellStyle name="20% - Ênfase1 34 3 2" xfId="15977" xr:uid="{F246B0B2-9C58-4B00-BCE7-4C3EC90CC255}"/>
    <cellStyle name="20% - Ênfase1 34 3 2 2" xfId="36421" xr:uid="{0EBB59D3-AFCF-490D-ABE1-ECFBE15A7D02}"/>
    <cellStyle name="20% - Ênfase1 34 3 3" xfId="26205" xr:uid="{18B9DBBD-FCE3-40DC-9A4F-02F717CD99EF}"/>
    <cellStyle name="20% - Ênfase1 34 4" xfId="10923" xr:uid="{F5FEB02B-E74F-4614-B244-37923D91BDED}"/>
    <cellStyle name="20% - Ênfase1 34 4 2" xfId="31369" xr:uid="{20E4AFB3-0006-4574-9BA0-717D3A79E5E4}"/>
    <cellStyle name="20% - Ênfase1 34 5" xfId="21153" xr:uid="{29BEB7B7-1FE9-4A23-9030-863F6FF167F2}"/>
    <cellStyle name="20% - Ênfase1 35" xfId="570" xr:uid="{B2C64520-3E5B-4EBC-AE07-1259999CF817}"/>
    <cellStyle name="20% - Ênfase1 35 2" xfId="1169" xr:uid="{8A8C56CD-50B7-455B-A0F6-1487577AEDEA}"/>
    <cellStyle name="20% - Ênfase1 35 2 2" xfId="6316" xr:uid="{EE6EC19B-7434-4691-8AC3-BBC295F5528F}"/>
    <cellStyle name="20% - Ênfase1 35 2 2 2" xfId="16571" xr:uid="{BCB4E076-10FC-4BC0-9E0F-A40CDFC06DC1}"/>
    <cellStyle name="20% - Ênfase1 35 2 2 2 2" xfId="37015" xr:uid="{FA22DF64-2347-4919-9FE4-C4527E67B42A}"/>
    <cellStyle name="20% - Ênfase1 35 2 2 3" xfId="26799" xr:uid="{5D130077-40FD-4FB0-AF4E-26E154127CB4}"/>
    <cellStyle name="20% - Ênfase1 35 2 3" xfId="11517" xr:uid="{4598FD86-B7F4-4D73-8333-9195755D159C}"/>
    <cellStyle name="20% - Ênfase1 35 2 3 2" xfId="31963" xr:uid="{C4453059-AF7F-41CF-9906-D64097BB68D7}"/>
    <cellStyle name="20% - Ênfase1 35 2 4" xfId="21747" xr:uid="{E2677B79-199C-4CFA-AD25-371DEB22AC65}"/>
    <cellStyle name="20% - Ênfase1 35 3" xfId="5717" xr:uid="{78FED73F-DCF3-49BE-B31B-2160E97AF284}"/>
    <cellStyle name="20% - Ênfase1 35 3 2" xfId="15991" xr:uid="{3A106EB2-13EF-42DE-BCEF-8FB68D389376}"/>
    <cellStyle name="20% - Ênfase1 35 3 2 2" xfId="36435" xr:uid="{648534A6-6ADB-4945-9BE1-447CB9FFE196}"/>
    <cellStyle name="20% - Ênfase1 35 3 3" xfId="26219" xr:uid="{36CAC934-BF56-4642-9C08-E17CFABE87ED}"/>
    <cellStyle name="20% - Ênfase1 35 4" xfId="10937" xr:uid="{7F6F886B-9ED0-436F-9E2B-634993C38790}"/>
    <cellStyle name="20% - Ênfase1 35 4 2" xfId="31383" xr:uid="{62526760-CA77-4EDF-8644-5D0BE1BD535E}"/>
    <cellStyle name="20% - Ênfase1 35 5" xfId="21167" xr:uid="{948B890E-5969-4A04-8C72-97E647851F80}"/>
    <cellStyle name="20% - Ênfase1 36" xfId="584" xr:uid="{948745A6-7300-4B2E-86C0-6B077EBACA22}"/>
    <cellStyle name="20% - Ênfase1 36 2" xfId="1183" xr:uid="{99CE3E7F-8242-4A96-8E09-D40C51F86368}"/>
    <cellStyle name="20% - Ênfase1 36 2 2" xfId="6330" xr:uid="{C8BD7EAA-F2EC-4E43-99FD-59B59E34C3A2}"/>
    <cellStyle name="20% - Ênfase1 36 2 2 2" xfId="16585" xr:uid="{606022AC-8EDD-4F6C-A4C6-2C980AD512A9}"/>
    <cellStyle name="20% - Ênfase1 36 2 2 2 2" xfId="37029" xr:uid="{EFBE0529-720D-4AEC-BE42-CA99D56FC858}"/>
    <cellStyle name="20% - Ênfase1 36 2 2 3" xfId="26813" xr:uid="{BE54C2B6-3695-4ACB-85A0-4C85B8995BE4}"/>
    <cellStyle name="20% - Ênfase1 36 2 3" xfId="11531" xr:uid="{22528896-382A-404F-8E01-9725FAEA0014}"/>
    <cellStyle name="20% - Ênfase1 36 2 3 2" xfId="31977" xr:uid="{A7B2D0F4-E00E-4F61-8935-45D9926F1083}"/>
    <cellStyle name="20% - Ênfase1 36 2 4" xfId="21761" xr:uid="{58356D6A-6E92-4D6C-8A63-95714ADF6561}"/>
    <cellStyle name="20% - Ênfase1 36 3" xfId="5731" xr:uid="{C269298D-FD63-4EB0-AAC2-07F37562D01A}"/>
    <cellStyle name="20% - Ênfase1 36 3 2" xfId="16005" xr:uid="{67045901-A4B5-4A9B-BCBA-B165EF91B335}"/>
    <cellStyle name="20% - Ênfase1 36 3 2 2" xfId="36449" xr:uid="{C24BD928-4EF3-48CC-90FC-68ABABF0EF89}"/>
    <cellStyle name="20% - Ênfase1 36 3 3" xfId="26233" xr:uid="{0CCCB4F8-C8FB-43C0-94E4-36DEC98BB1AF}"/>
    <cellStyle name="20% - Ênfase1 36 4" xfId="10951" xr:uid="{1895A647-BDE5-4F2B-9B62-9C22F15D0311}"/>
    <cellStyle name="20% - Ênfase1 36 4 2" xfId="31397" xr:uid="{47153E8F-8B7C-4AB3-BB3D-BA054E7CB3BA}"/>
    <cellStyle name="20% - Ênfase1 36 5" xfId="21181" xr:uid="{B0EB7CFB-60F5-4CCB-A643-A9AE5626CE97}"/>
    <cellStyle name="20% - Ênfase1 37" xfId="598" xr:uid="{28BBFA5E-7F32-4A56-BE8B-C97C50AFC7EB}"/>
    <cellStyle name="20% - Ênfase1 37 2" xfId="1197" xr:uid="{43E403FA-5665-42C2-9773-C0CE2A58CBE5}"/>
    <cellStyle name="20% - Ênfase1 37 2 2" xfId="6344" xr:uid="{DEDDE2FF-E911-44D1-B0B7-65EBBF93B401}"/>
    <cellStyle name="20% - Ênfase1 37 2 2 2" xfId="16599" xr:uid="{AE714D35-D7E5-48DC-AA10-A46ED568433A}"/>
    <cellStyle name="20% - Ênfase1 37 2 2 2 2" xfId="37043" xr:uid="{A62A15A1-2E9B-488C-93C8-977590518E55}"/>
    <cellStyle name="20% - Ênfase1 37 2 2 3" xfId="26827" xr:uid="{BCE952B5-F934-4697-8052-255C57A1A0FB}"/>
    <cellStyle name="20% - Ênfase1 37 2 3" xfId="11545" xr:uid="{920775EC-C784-43AB-A767-87ACB9527FDB}"/>
    <cellStyle name="20% - Ênfase1 37 2 3 2" xfId="31991" xr:uid="{0F79FC56-ADCD-4C1A-925C-9388847C3033}"/>
    <cellStyle name="20% - Ênfase1 37 2 4" xfId="21775" xr:uid="{F71CC8AE-69DB-4698-B2C1-A86D714C7F78}"/>
    <cellStyle name="20% - Ênfase1 37 3" xfId="5745" xr:uid="{79387F4D-B3B5-46C9-9568-649D2C1A3765}"/>
    <cellStyle name="20% - Ênfase1 37 3 2" xfId="16019" xr:uid="{17CAA3B9-2D6D-4BE6-A995-5344526F1630}"/>
    <cellStyle name="20% - Ênfase1 37 3 2 2" xfId="36463" xr:uid="{1243B4C7-9D30-4088-AF90-58C09DA5E767}"/>
    <cellStyle name="20% - Ênfase1 37 3 3" xfId="26247" xr:uid="{58194528-33F8-4818-822B-06FE9D37C1CF}"/>
    <cellStyle name="20% - Ênfase1 37 4" xfId="10965" xr:uid="{B039A7DB-A009-44BD-B80C-DC49F68C69CC}"/>
    <cellStyle name="20% - Ênfase1 37 4 2" xfId="31411" xr:uid="{AC8EF4C6-73E4-4A2F-A61A-07E5166D9F66}"/>
    <cellStyle name="20% - Ênfase1 37 5" xfId="21195" xr:uid="{6A9D44C5-B053-46A0-A440-133A60C10D44}"/>
    <cellStyle name="20% - Ênfase1 38" xfId="612" xr:uid="{8A84B2F9-39EB-467C-A42D-E0EEB2E415FA}"/>
    <cellStyle name="20% - Ênfase1 38 2" xfId="1211" xr:uid="{70114D40-42AA-41E1-BA02-EFDF3332C841}"/>
    <cellStyle name="20% - Ênfase1 38 2 2" xfId="6358" xr:uid="{5174A292-B50C-4CD6-AF73-76AD44595822}"/>
    <cellStyle name="20% - Ênfase1 38 2 2 2" xfId="16613" xr:uid="{F6462E0E-1B0E-47CD-B01D-EE3C2433EAFC}"/>
    <cellStyle name="20% - Ênfase1 38 2 2 2 2" xfId="37057" xr:uid="{10D5AA82-FA7B-4F7C-9D73-38AB26BCE3A7}"/>
    <cellStyle name="20% - Ênfase1 38 2 2 3" xfId="26841" xr:uid="{96E4D7DA-7F92-477D-89FF-796BDDFAA5CD}"/>
    <cellStyle name="20% - Ênfase1 38 2 3" xfId="11559" xr:uid="{EA78FDF4-AA2B-4A25-BB01-2172330D2002}"/>
    <cellStyle name="20% - Ênfase1 38 2 3 2" xfId="32005" xr:uid="{F96FA610-B40C-4C07-A502-9900B85A1B9A}"/>
    <cellStyle name="20% - Ênfase1 38 2 4" xfId="21789" xr:uid="{BF20F367-BC35-4A4C-A64A-F94A001E40F6}"/>
    <cellStyle name="20% - Ênfase1 38 3" xfId="5759" xr:uid="{00396CF4-8ACF-4B33-BB5D-1102DA6470E6}"/>
    <cellStyle name="20% - Ênfase1 38 3 2" xfId="16033" xr:uid="{5A11F814-D2E9-49DB-A0A9-F4B6E7D50A47}"/>
    <cellStyle name="20% - Ênfase1 38 3 2 2" xfId="36477" xr:uid="{6563B0EF-A88B-4B28-8AB9-ED91B56E7B55}"/>
    <cellStyle name="20% - Ênfase1 38 3 3" xfId="26261" xr:uid="{8CA6FC5A-46F6-4565-97D9-26AAA71CCC88}"/>
    <cellStyle name="20% - Ênfase1 38 4" xfId="10979" xr:uid="{829654A4-2B20-4308-AC0C-E3FAE8895C02}"/>
    <cellStyle name="20% - Ênfase1 38 4 2" xfId="31425" xr:uid="{D06480DB-FB07-4140-9E5D-9FBA097F4E0B}"/>
    <cellStyle name="20% - Ênfase1 38 5" xfId="21209" xr:uid="{B8C1FF92-E23F-4FCF-955D-66622F6CF0F4}"/>
    <cellStyle name="20% - Ênfase1 39" xfId="626" xr:uid="{77141BAB-B684-4ED4-A6CE-E71E3413EBFF}"/>
    <cellStyle name="20% - Ênfase1 39 2" xfId="1225" xr:uid="{4F4910F2-2F4A-4F52-B28A-F66912F6EC1A}"/>
    <cellStyle name="20% - Ênfase1 39 2 2" xfId="6372" xr:uid="{9E33A35F-9525-4B9D-BAD1-1D92F6B70597}"/>
    <cellStyle name="20% - Ênfase1 39 2 2 2" xfId="16627" xr:uid="{2D8D36DD-D0DC-4444-AB12-555A03389B7B}"/>
    <cellStyle name="20% - Ênfase1 39 2 2 2 2" xfId="37071" xr:uid="{D464837E-9D1A-43F6-8A77-F91CD679DF8B}"/>
    <cellStyle name="20% - Ênfase1 39 2 2 3" xfId="26855" xr:uid="{29BB614A-7A5F-4C3D-BD07-4BE1F960E803}"/>
    <cellStyle name="20% - Ênfase1 39 2 3" xfId="11573" xr:uid="{C5EA5948-E27C-4910-8B29-D23D12E59673}"/>
    <cellStyle name="20% - Ênfase1 39 2 3 2" xfId="32019" xr:uid="{7F01A5DB-7565-43F1-97AC-21DFCE5C5602}"/>
    <cellStyle name="20% - Ênfase1 39 2 4" xfId="21803" xr:uid="{D3A09E96-9040-4B1D-8BC8-6458AF94514D}"/>
    <cellStyle name="20% - Ênfase1 39 3" xfId="5773" xr:uid="{7E5599C8-B205-450D-ACE5-0B854D9103EA}"/>
    <cellStyle name="20% - Ênfase1 39 3 2" xfId="16047" xr:uid="{65CA9A04-FB00-48DC-A3AC-D9A4A4C132E4}"/>
    <cellStyle name="20% - Ênfase1 39 3 2 2" xfId="36491" xr:uid="{DEA77F19-83AB-491C-9BF0-9F59A62147E4}"/>
    <cellStyle name="20% - Ênfase1 39 3 3" xfId="26275" xr:uid="{E8AD4434-E988-43A9-948A-E3FAAC53733B}"/>
    <cellStyle name="20% - Ênfase1 39 4" xfId="10993" xr:uid="{D7F8EC3C-C316-401C-A0CE-D364A4FC000F}"/>
    <cellStyle name="20% - Ênfase1 39 4 2" xfId="31439" xr:uid="{C2870BDA-CA73-439D-B765-C2963302AFF9}"/>
    <cellStyle name="20% - Ênfase1 39 5" xfId="21223" xr:uid="{CCB745FD-3949-43AC-A43E-DE2B4DE67856}"/>
    <cellStyle name="20% - Ênfase1 4" xfId="136" xr:uid="{D58F5093-BF9F-4CAD-B060-1C3AD0FEA890}"/>
    <cellStyle name="20% - Ênfase1 4 2" xfId="749" xr:uid="{92D787BC-793E-4664-9F9D-2D3BF7568074}"/>
    <cellStyle name="20% - Ênfase1 4 2 2" xfId="5896" xr:uid="{F15BFAA8-5241-407B-AC7A-ACE27BD06371}"/>
    <cellStyle name="20% - Ênfase1 4 2 2 2" xfId="16165" xr:uid="{D6C3FC1A-BE3C-4A96-9D90-1B3CA3864007}"/>
    <cellStyle name="20% - Ênfase1 4 2 2 2 2" xfId="36609" xr:uid="{B5B12C1D-C4F7-42DC-8096-B155F1FD9832}"/>
    <cellStyle name="20% - Ênfase1 4 2 2 3" xfId="26393" xr:uid="{DA74A86A-8167-4768-8C9C-74BF656E9C08}"/>
    <cellStyle name="20% - Ênfase1 4 2 3" xfId="11111" xr:uid="{661C2163-75A5-4CE1-9244-887DC7EC51BD}"/>
    <cellStyle name="20% - Ênfase1 4 2 3 2" xfId="31557" xr:uid="{1E1FC63E-E5AE-43C2-AF4B-20C141952A8C}"/>
    <cellStyle name="20% - Ênfase1 4 2 4" xfId="21341" xr:uid="{9C84A1C3-0A65-4D2E-908C-F40A3B02E561}"/>
    <cellStyle name="20% - Ênfase1 4 3" xfId="5283" xr:uid="{3F79F39A-549A-4811-918B-AEABD0496D70}"/>
    <cellStyle name="20% - Ênfase1 4 3 2" xfId="15585" xr:uid="{D39459B5-50A4-400C-84AA-98DC9114C329}"/>
    <cellStyle name="20% - Ênfase1 4 3 2 2" xfId="36029" xr:uid="{D9BF49B3-B203-4493-81EF-0E7FC907AE6B}"/>
    <cellStyle name="20% - Ênfase1 4 3 3" xfId="25813" xr:uid="{B42DA1C1-C679-447E-8F40-B7F8B3AC46F4}"/>
    <cellStyle name="20% - Ênfase1 4 4" xfId="10531" xr:uid="{781944E5-7BA1-4B1F-8176-68B3C61F6F14}"/>
    <cellStyle name="20% - Ênfase1 4 4 2" xfId="30977" xr:uid="{7222644C-CB6D-4E8A-ABDA-6E7F6B715D5D}"/>
    <cellStyle name="20% - Ênfase1 4 5" xfId="20761" xr:uid="{088C05FD-B9E4-491D-AEAE-570EE5DB8C09}"/>
    <cellStyle name="20% - Ênfase1 40" xfId="640" xr:uid="{76ADEEC1-44DA-43C9-98E9-A3F6BA977E44}"/>
    <cellStyle name="20% - Ênfase1 40 2" xfId="1239" xr:uid="{C288F3CF-52B3-4844-90C7-CC111F9C70CC}"/>
    <cellStyle name="20% - Ênfase1 40 2 2" xfId="6386" xr:uid="{C9740ACD-D701-4ECF-9BDC-C4B323244686}"/>
    <cellStyle name="20% - Ênfase1 40 2 2 2" xfId="16641" xr:uid="{10AA4BAB-6470-45BA-9BB7-E16BB5B2F980}"/>
    <cellStyle name="20% - Ênfase1 40 2 2 2 2" xfId="37085" xr:uid="{BBE400F1-696D-41C0-AFBD-DBFE37006C66}"/>
    <cellStyle name="20% - Ênfase1 40 2 2 3" xfId="26869" xr:uid="{289729F2-926C-4433-8009-48C39A65C78D}"/>
    <cellStyle name="20% - Ênfase1 40 2 3" xfId="11587" xr:uid="{5690FAA2-AB71-438B-B450-709E8DAAAE55}"/>
    <cellStyle name="20% - Ênfase1 40 2 3 2" xfId="32033" xr:uid="{BA69357C-F014-4938-A63B-8932FFE62AD8}"/>
    <cellStyle name="20% - Ênfase1 40 2 4" xfId="21817" xr:uid="{24B8B362-11F7-4D93-80D3-2E291CEA04DE}"/>
    <cellStyle name="20% - Ênfase1 40 3" xfId="5787" xr:uid="{36ED3A0D-0D53-4D3D-8CF0-75CB2DC4772B}"/>
    <cellStyle name="20% - Ênfase1 40 3 2" xfId="16061" xr:uid="{5FA7B563-B64C-4B2F-AEE0-3ABE9B19946C}"/>
    <cellStyle name="20% - Ênfase1 40 3 2 2" xfId="36505" xr:uid="{365372B4-FDDF-41FD-8136-C4FF78A747CF}"/>
    <cellStyle name="20% - Ênfase1 40 3 3" xfId="26289" xr:uid="{3E3E72A5-9A56-4BFC-A969-8953F98F668B}"/>
    <cellStyle name="20% - Ênfase1 40 4" xfId="11007" xr:uid="{D843F8F9-4B34-4763-A21F-B6FB7D91658C}"/>
    <cellStyle name="20% - Ênfase1 40 4 2" xfId="31453" xr:uid="{87E78703-0FDB-4C0E-90EE-74D0AAC95A9C}"/>
    <cellStyle name="20% - Ênfase1 40 5" xfId="21237" xr:uid="{AB87994F-8ACB-41BE-B2AD-EE2740ED9312}"/>
    <cellStyle name="20% - Ênfase1 41" xfId="654" xr:uid="{215DFA33-DFE8-40DE-AC52-60F85B121FF6}"/>
    <cellStyle name="20% - Ênfase1 41 2" xfId="1253" xr:uid="{96024CFA-6AE2-47F3-BFE4-951D955D9C83}"/>
    <cellStyle name="20% - Ênfase1 41 2 2" xfId="6400" xr:uid="{C04A957C-674A-4CC3-9B42-070551EE8B50}"/>
    <cellStyle name="20% - Ênfase1 41 2 2 2" xfId="16655" xr:uid="{FDA3F556-747A-4525-ADFB-80B7EAD9C7F5}"/>
    <cellStyle name="20% - Ênfase1 41 2 2 2 2" xfId="37099" xr:uid="{18B5DD34-884E-41D5-93DC-B5D6CB0E31BA}"/>
    <cellStyle name="20% - Ênfase1 41 2 2 3" xfId="26883" xr:uid="{B7570635-31FC-4B08-863A-BE0B6A308EC0}"/>
    <cellStyle name="20% - Ênfase1 41 2 3" xfId="11601" xr:uid="{F989AE53-0006-4CEA-B2D3-2A9FABA22205}"/>
    <cellStyle name="20% - Ênfase1 41 2 3 2" xfId="32047" xr:uid="{6B214C27-BDA1-4464-B002-934E1275C39A}"/>
    <cellStyle name="20% - Ênfase1 41 2 4" xfId="21831" xr:uid="{F049E281-76C9-413E-B613-D41D794C75D5}"/>
    <cellStyle name="20% - Ênfase1 41 3" xfId="5801" xr:uid="{54474746-522E-47BF-A786-B5E7E12F44F6}"/>
    <cellStyle name="20% - Ênfase1 41 3 2" xfId="16075" xr:uid="{3A2C62BC-1A64-49D7-8909-5FC07CDBB1E7}"/>
    <cellStyle name="20% - Ênfase1 41 3 2 2" xfId="36519" xr:uid="{CCAFCB17-2D31-44E9-9377-88774AD3D550}"/>
    <cellStyle name="20% - Ênfase1 41 3 3" xfId="26303" xr:uid="{75B683C1-D52F-4146-BC5E-F48A60E9D3D6}"/>
    <cellStyle name="20% - Ênfase1 41 4" xfId="11021" xr:uid="{2C0CAC57-866A-4A7D-9D47-46766CFBC010}"/>
    <cellStyle name="20% - Ênfase1 41 4 2" xfId="31467" xr:uid="{926D3E0D-D1F4-4B1C-8F5E-82CE53513074}"/>
    <cellStyle name="20% - Ênfase1 41 5" xfId="21251" xr:uid="{278EAAD0-E86E-40C1-B0A4-8FC9D5F6985F}"/>
    <cellStyle name="20% - Ênfase1 42" xfId="668" xr:uid="{65EB6398-DF76-4683-8792-72B8A77E3138}"/>
    <cellStyle name="20% - Ênfase1 42 2" xfId="1267" xr:uid="{9C6CC04E-26A0-4B00-9BB5-2DA7A04D7E92}"/>
    <cellStyle name="20% - Ênfase1 42 2 2" xfId="6414" xr:uid="{2C7ABD3C-7741-4286-9885-BFA6D32CF9E0}"/>
    <cellStyle name="20% - Ênfase1 42 2 2 2" xfId="16669" xr:uid="{827D8DAB-1FCF-4D3E-A377-923919D00CC8}"/>
    <cellStyle name="20% - Ênfase1 42 2 2 2 2" xfId="37113" xr:uid="{0F96421A-AFD9-4A7F-ACEA-6CE3B2FE4554}"/>
    <cellStyle name="20% - Ênfase1 42 2 2 3" xfId="26897" xr:uid="{60163FA7-82AA-4315-B3EC-227DCA60ED40}"/>
    <cellStyle name="20% - Ênfase1 42 2 3" xfId="11615" xr:uid="{03199B06-C19A-461D-BE38-AC52AA513F0B}"/>
    <cellStyle name="20% - Ênfase1 42 2 3 2" xfId="32061" xr:uid="{6008558A-BE10-4616-81E6-FEDEF38E426E}"/>
    <cellStyle name="20% - Ênfase1 42 2 4" xfId="21845" xr:uid="{A9E48525-2448-42C5-A555-FA35E2A98024}"/>
    <cellStyle name="20% - Ênfase1 42 3" xfId="5815" xr:uid="{E6A3055F-E1A1-45DE-B351-74D8FE45F5AC}"/>
    <cellStyle name="20% - Ênfase1 42 3 2" xfId="16089" xr:uid="{0957E233-CC28-47F9-9173-A7CEC0007F2B}"/>
    <cellStyle name="20% - Ênfase1 42 3 2 2" xfId="36533" xr:uid="{4A306846-2845-4945-990B-7BADBB43317D}"/>
    <cellStyle name="20% - Ênfase1 42 3 3" xfId="26317" xr:uid="{8CBC98D3-4A89-44E9-BFD9-D500F5954CC2}"/>
    <cellStyle name="20% - Ênfase1 42 4" xfId="11035" xr:uid="{8AE01C54-DC42-413B-AD50-5451701B8220}"/>
    <cellStyle name="20% - Ênfase1 42 4 2" xfId="31481" xr:uid="{A7A71AD7-D630-4EB9-B48B-414186226B25}"/>
    <cellStyle name="20% - Ênfase1 42 5" xfId="21265" xr:uid="{4F27BE97-CE4B-4C77-BDBB-F298EC28CE74}"/>
    <cellStyle name="20% - Ênfase1 43" xfId="682" xr:uid="{CAE2F50B-5BD2-4D15-B81A-C3BCA75904F4}"/>
    <cellStyle name="20% - Ênfase1 43 2" xfId="1281" xr:uid="{49BDF7A3-7552-4730-9047-1472E7611C25}"/>
    <cellStyle name="20% - Ênfase1 43 2 2" xfId="6428" xr:uid="{26693549-1CE2-441D-90D1-F96137C24039}"/>
    <cellStyle name="20% - Ênfase1 43 2 2 2" xfId="16683" xr:uid="{61D13D99-EF8A-4A24-A63C-4B5AB078907F}"/>
    <cellStyle name="20% - Ênfase1 43 2 2 2 2" xfId="37127" xr:uid="{5BFB1D0D-1B15-4CFB-9BDE-08F21C53CC03}"/>
    <cellStyle name="20% - Ênfase1 43 2 2 3" xfId="26911" xr:uid="{B8C77CB2-0976-45FE-BD6B-06212ABE9B40}"/>
    <cellStyle name="20% - Ênfase1 43 2 3" xfId="11629" xr:uid="{7C105A17-5035-4C31-907B-DDE34854B4E8}"/>
    <cellStyle name="20% - Ênfase1 43 2 3 2" xfId="32075" xr:uid="{5934CB24-3522-45DE-BB35-CBF23794E70E}"/>
    <cellStyle name="20% - Ênfase1 43 2 4" xfId="21859" xr:uid="{AFCF04CA-6F87-48CB-8A60-AE029DF49716}"/>
    <cellStyle name="20% - Ênfase1 43 3" xfId="5829" xr:uid="{24BF4135-55D4-4850-BA2A-BCB677047C96}"/>
    <cellStyle name="20% - Ênfase1 43 3 2" xfId="16103" xr:uid="{D310E172-A763-4EB1-9F7D-91450763C5E9}"/>
    <cellStyle name="20% - Ênfase1 43 3 2 2" xfId="36547" xr:uid="{E5958EF4-6D5D-48A9-A8A6-A2F08720D6E4}"/>
    <cellStyle name="20% - Ênfase1 43 3 3" xfId="26331" xr:uid="{C8D6ABD6-E834-47F1-8662-E18D96FDDBE4}"/>
    <cellStyle name="20% - Ênfase1 43 4" xfId="11049" xr:uid="{8B6FAAB2-46DD-4118-844C-7F3071354C1C}"/>
    <cellStyle name="20% - Ênfase1 43 4 2" xfId="31495" xr:uid="{032AA54F-0278-47E7-9EA4-88A2421A170D}"/>
    <cellStyle name="20% - Ênfase1 43 5" xfId="21279" xr:uid="{049579F5-1341-47E9-82D4-19B449D6764D}"/>
    <cellStyle name="20% - Ênfase1 44" xfId="696" xr:uid="{3AF75ADD-6823-4EB5-9CEE-3A8517198117}"/>
    <cellStyle name="20% - Ênfase1 44 2" xfId="5843" xr:uid="{F152A50C-2723-40C9-ABDF-E218DD9E7805}"/>
    <cellStyle name="20% - Ênfase1 44 2 2" xfId="16117" xr:uid="{A21FA9AD-4EEA-4140-AB6C-4D7D8609D814}"/>
    <cellStyle name="20% - Ênfase1 44 2 2 2" xfId="36561" xr:uid="{3CBB207D-0349-4FEA-8B2C-D0CEC76AB204}"/>
    <cellStyle name="20% - Ênfase1 44 2 3" xfId="26345" xr:uid="{464F6716-6E47-4AC5-90BF-0F70BDF79CAE}"/>
    <cellStyle name="20% - Ênfase1 44 3" xfId="11063" xr:uid="{D51CC28C-AC8B-4D0F-95E0-211DA6B44CC7}"/>
    <cellStyle name="20% - Ênfase1 44 3 2" xfId="31509" xr:uid="{5C170664-C40E-4344-860A-F4AD6ACFC2AA}"/>
    <cellStyle name="20% - Ênfase1 44 4" xfId="21293" xr:uid="{11FA1112-EFA5-421F-8419-A5E0570722BE}"/>
    <cellStyle name="20% - Ênfase1 45" xfId="1295" xr:uid="{26EF9636-D7F1-4BA5-A409-FB06600ACEE3}"/>
    <cellStyle name="20% - Ênfase1 45 2" xfId="6442" xr:uid="{B374F064-09D0-4924-A8BF-8BEDFC2E83DE}"/>
    <cellStyle name="20% - Ênfase1 45 2 2" xfId="16697" xr:uid="{75B1C4A1-4294-4776-99F3-C994B807B9B0}"/>
    <cellStyle name="20% - Ênfase1 45 2 2 2" xfId="37141" xr:uid="{D0E19247-CFC6-45BD-8C15-DF5EE510E5C1}"/>
    <cellStyle name="20% - Ênfase1 45 2 3" xfId="26925" xr:uid="{CA4EFA8A-8A15-43F5-AAC0-26AE82E55463}"/>
    <cellStyle name="20% - Ênfase1 45 3" xfId="11643" xr:uid="{3AB9262E-FFE3-4EF2-83D9-79FA578EA057}"/>
    <cellStyle name="20% - Ênfase1 45 3 2" xfId="32089" xr:uid="{42D2FAE4-0497-41B0-8091-71390FD9751E}"/>
    <cellStyle name="20% - Ênfase1 45 4" xfId="21873" xr:uid="{54032131-DD66-4328-AFAC-03A09E2D5747}"/>
    <cellStyle name="20% - Ênfase1 46" xfId="1309" xr:uid="{99AD5506-A84F-4246-8F04-CDD5FB4116D0}"/>
    <cellStyle name="20% - Ênfase1 46 2" xfId="6456" xr:uid="{32FAEE2A-7166-4D28-A1B9-056FADB317F2}"/>
    <cellStyle name="20% - Ênfase1 46 2 2" xfId="16711" xr:uid="{244187D1-A024-4BEE-97A9-1BE3D4FF5EDA}"/>
    <cellStyle name="20% - Ênfase1 46 2 2 2" xfId="37155" xr:uid="{D1F6401D-39F1-46DA-A937-DB4D2D4CA46F}"/>
    <cellStyle name="20% - Ênfase1 46 2 3" xfId="26939" xr:uid="{AA771602-89A0-4ADA-86F4-435B4698A8EE}"/>
    <cellStyle name="20% - Ênfase1 46 3" xfId="11657" xr:uid="{BFD695B2-19B1-4C2F-96D9-FBD122182FDC}"/>
    <cellStyle name="20% - Ênfase1 46 3 2" xfId="32103" xr:uid="{D66B7F85-77EE-4B69-8F4B-0F6701E72BD9}"/>
    <cellStyle name="20% - Ênfase1 46 4" xfId="21887" xr:uid="{F37D0EAB-79BE-4B6A-B67C-EF3B9EE651CF}"/>
    <cellStyle name="20% - Ênfase1 47" xfId="1323" xr:uid="{EB4C52D4-9E1F-4D1D-8FCA-19F766FCFFF1}"/>
    <cellStyle name="20% - Ênfase1 47 2" xfId="6470" xr:uid="{F05CBF35-6C08-4B54-A8C3-5B9CA66EC70E}"/>
    <cellStyle name="20% - Ênfase1 47 2 2" xfId="16725" xr:uid="{43A91C42-AE33-44F4-92C3-E9BBE9934261}"/>
    <cellStyle name="20% - Ênfase1 47 2 2 2" xfId="37169" xr:uid="{79CC3017-5AF0-497B-93C5-0B55F01DC8A9}"/>
    <cellStyle name="20% - Ênfase1 47 2 3" xfId="26953" xr:uid="{B79B6572-AD09-47BD-8D01-7B0D81540320}"/>
    <cellStyle name="20% - Ênfase1 47 3" xfId="11671" xr:uid="{1B4BCEAC-C727-47AE-AC6C-F8F91CCE9FC5}"/>
    <cellStyle name="20% - Ênfase1 47 3 2" xfId="32117" xr:uid="{BEB0CF75-6508-4CF7-AE8D-3396920E230C}"/>
    <cellStyle name="20% - Ênfase1 47 4" xfId="21901" xr:uid="{60AD8649-44E2-41FF-B890-C98B3767EA5C}"/>
    <cellStyle name="20% - Ênfase1 48" xfId="1337" xr:uid="{66A395BC-AB16-4955-939A-E30838C79421}"/>
    <cellStyle name="20% - Ênfase1 48 2" xfId="6484" xr:uid="{A713EDA9-59B9-4A39-A671-3BBAB01BDF16}"/>
    <cellStyle name="20% - Ênfase1 48 2 2" xfId="16739" xr:uid="{DD7632E8-FB40-4D3F-B418-04DA7A6BBE59}"/>
    <cellStyle name="20% - Ênfase1 48 2 2 2" xfId="37183" xr:uid="{15B3AE58-FDBA-4E53-8382-E70FF639E05D}"/>
    <cellStyle name="20% - Ênfase1 48 2 3" xfId="26967" xr:uid="{6F0DCB36-7E2D-4CEE-8EF6-AF870CAE0EAA}"/>
    <cellStyle name="20% - Ênfase1 48 3" xfId="11685" xr:uid="{0E403E3A-9ACC-4661-B3FA-A76DA0C845A2}"/>
    <cellStyle name="20% - Ênfase1 48 3 2" xfId="32131" xr:uid="{66B25DC5-8F6A-481E-90C9-9D686EFBD5B8}"/>
    <cellStyle name="20% - Ênfase1 48 4" xfId="21915" xr:uid="{A4BF675A-30D6-4DD6-A39F-C7EEAAF55461}"/>
    <cellStyle name="20% - Ênfase1 49" xfId="1351" xr:uid="{6D0EFEBB-FE4D-4BF5-A54B-5239F043FFAC}"/>
    <cellStyle name="20% - Ênfase1 49 2" xfId="6498" xr:uid="{71E00708-DD76-4A9B-98C3-6F3589EF125E}"/>
    <cellStyle name="20% - Ênfase1 49 2 2" xfId="16753" xr:uid="{0C356BD1-59ED-45CC-A99E-A55B0C631356}"/>
    <cellStyle name="20% - Ênfase1 49 2 2 2" xfId="37197" xr:uid="{59261F59-6C47-4623-985F-C8314EA5196C}"/>
    <cellStyle name="20% - Ênfase1 49 2 3" xfId="26981" xr:uid="{53BDC7E3-1993-4C7B-A156-2DE2C2E0A27F}"/>
    <cellStyle name="20% - Ênfase1 49 3" xfId="11699" xr:uid="{AAA3B403-E7BF-4F3F-ACB5-6A7136CD1E8E}"/>
    <cellStyle name="20% - Ênfase1 49 3 2" xfId="32145" xr:uid="{3A7C377A-23D5-4A03-8245-B4BEC8F1D9C0}"/>
    <cellStyle name="20% - Ênfase1 49 4" xfId="21929" xr:uid="{90F1D00B-A8E3-41B1-BFF0-71B1DC4D9998}"/>
    <cellStyle name="20% - Ênfase1 5" xfId="150" xr:uid="{45E82EBE-4D04-45BD-936B-1E7AC7997F6E}"/>
    <cellStyle name="20% - Ênfase1 5 2" xfId="763" xr:uid="{1F5F8B7F-FA79-4AC6-9205-3184BD7FB7D3}"/>
    <cellStyle name="20% - Ênfase1 5 2 2" xfId="5910" xr:uid="{7F87706A-E40A-4121-A0E9-FB9DC9327242}"/>
    <cellStyle name="20% - Ênfase1 5 3" xfId="5297" xr:uid="{63DBC198-2001-4518-84CA-1CC928382B62}"/>
    <cellStyle name="20% - Ênfase1 50" xfId="1365" xr:uid="{DB820768-D4B4-4326-BB72-BB0815F066A2}"/>
    <cellStyle name="20% - Ênfase1 50 2" xfId="6512" xr:uid="{3AFDB44A-32EB-46C7-A535-BA78B92ECC36}"/>
    <cellStyle name="20% - Ênfase1 50 2 2" xfId="16767" xr:uid="{F97DC022-8887-4113-A8B4-2386A942D06D}"/>
    <cellStyle name="20% - Ênfase1 50 2 2 2" xfId="37211" xr:uid="{88D8F6FE-F04B-40A8-BE21-6C6CDAECFEE9}"/>
    <cellStyle name="20% - Ênfase1 50 2 3" xfId="26995" xr:uid="{87E8E9E0-B427-4516-89DF-2BFAF8A8F074}"/>
    <cellStyle name="20% - Ênfase1 50 3" xfId="11713" xr:uid="{E15D97A3-7086-4BA0-BF60-1C12CD6B66B8}"/>
    <cellStyle name="20% - Ênfase1 50 3 2" xfId="32159" xr:uid="{D7913247-F7D4-4D14-880C-E61F195A07E8}"/>
    <cellStyle name="20% - Ênfase1 50 4" xfId="21943" xr:uid="{A52670D6-37DD-467B-B0D7-4A38BD15F391}"/>
    <cellStyle name="20% - Ênfase1 51" xfId="1379" xr:uid="{6E76D1D7-3138-4DC6-80F5-297904435257}"/>
    <cellStyle name="20% - Ênfase1 51 2" xfId="6526" xr:uid="{0AA711F3-9D67-491A-A000-1F563A8CB5F7}"/>
    <cellStyle name="20% - Ênfase1 51 2 2" xfId="16781" xr:uid="{37D7DF6D-F57A-4D57-B652-577E5BD0242B}"/>
    <cellStyle name="20% - Ênfase1 51 2 2 2" xfId="37225" xr:uid="{E9FEAF89-B11B-4053-A3C4-4B8B4F495F19}"/>
    <cellStyle name="20% - Ênfase1 51 2 3" xfId="27009" xr:uid="{A48B1E46-AFFB-42CB-9D31-D57EDFBAFED0}"/>
    <cellStyle name="20% - Ênfase1 51 3" xfId="11727" xr:uid="{F5B09B9B-5E7D-4D7B-A535-FA2B7C46D406}"/>
    <cellStyle name="20% - Ênfase1 51 3 2" xfId="32173" xr:uid="{F33A9B14-1D29-453B-9D97-E3C1EDE4E53A}"/>
    <cellStyle name="20% - Ênfase1 51 4" xfId="21957" xr:uid="{B6F4ED80-56A7-4922-BB85-122754BD3699}"/>
    <cellStyle name="20% - Ênfase1 52" xfId="1393" xr:uid="{58C2C8B4-241D-4740-BFBC-B5724859C4CF}"/>
    <cellStyle name="20% - Ênfase1 52 2" xfId="6540" xr:uid="{B53BBC85-FCC7-4BE0-BAD5-795B075C8FAD}"/>
    <cellStyle name="20% - Ênfase1 52 2 2" xfId="16795" xr:uid="{034B800B-C26E-438F-859F-992A6857DC9F}"/>
    <cellStyle name="20% - Ênfase1 52 2 2 2" xfId="37239" xr:uid="{8CF52DA9-F3F8-4F54-B464-9941AF7E063D}"/>
    <cellStyle name="20% - Ênfase1 52 2 3" xfId="27023" xr:uid="{DDB4830B-22CA-4C15-8A71-63537CEC7B49}"/>
    <cellStyle name="20% - Ênfase1 52 3" xfId="11741" xr:uid="{2C6B5764-6515-470A-9C7B-549A9414C3AE}"/>
    <cellStyle name="20% - Ênfase1 52 3 2" xfId="32187" xr:uid="{871D484F-209F-4E94-800E-D747D6EE5228}"/>
    <cellStyle name="20% - Ênfase1 52 4" xfId="21971" xr:uid="{83F8B622-62ED-4151-BACC-1C6BA9141E58}"/>
    <cellStyle name="20% - Ênfase1 53" xfId="1407" xr:uid="{F192E407-DBC1-4FCA-B084-FE5B64AEC9A0}"/>
    <cellStyle name="20% - Ênfase1 53 2" xfId="6554" xr:uid="{F717C9BC-46F9-4409-9E3A-0FE5FF40F72A}"/>
    <cellStyle name="20% - Ênfase1 53 2 2" xfId="16809" xr:uid="{BAD43019-05C8-4F42-B8DB-1D9F4D7DFB39}"/>
    <cellStyle name="20% - Ênfase1 53 2 2 2" xfId="37253" xr:uid="{97665882-6265-4CD6-916C-BAC16CE2DF69}"/>
    <cellStyle name="20% - Ênfase1 53 2 3" xfId="27037" xr:uid="{7BDDCC92-3A86-43EB-B29A-327128A65674}"/>
    <cellStyle name="20% - Ênfase1 53 3" xfId="11755" xr:uid="{1211B485-C523-4233-938A-6EB26130DAE7}"/>
    <cellStyle name="20% - Ênfase1 53 3 2" xfId="32201" xr:uid="{1AFE3CA7-29F3-4ED6-B316-EA57E97E05C7}"/>
    <cellStyle name="20% - Ênfase1 53 4" xfId="21985" xr:uid="{12945852-FB2A-43E7-B4B1-0F2E2AF41AAF}"/>
    <cellStyle name="20% - Ênfase1 54" xfId="1421" xr:uid="{575CDB4E-2F40-4FFE-9F82-1433C25421BB}"/>
    <cellStyle name="20% - Ênfase1 54 2" xfId="6568" xr:uid="{C3E20664-401A-4E3C-87AC-A56F637745A7}"/>
    <cellStyle name="20% - Ênfase1 54 2 2" xfId="16823" xr:uid="{1D1A2517-B098-48FC-A9BB-DEDF229E983D}"/>
    <cellStyle name="20% - Ênfase1 54 2 2 2" xfId="37267" xr:uid="{CE6B793E-887E-4CD2-89F6-35DE5D3A1521}"/>
    <cellStyle name="20% - Ênfase1 54 2 3" xfId="27051" xr:uid="{B14E98A3-D904-4621-9C23-30CAECDF4A87}"/>
    <cellStyle name="20% - Ênfase1 54 3" xfId="11769" xr:uid="{343243E5-9AA0-4DB0-9FE9-64C092BBFAD4}"/>
    <cellStyle name="20% - Ênfase1 54 3 2" xfId="32215" xr:uid="{3E4F0D55-B05F-4962-8D0A-2E469FBF0C64}"/>
    <cellStyle name="20% - Ênfase1 54 4" xfId="21999" xr:uid="{6EDDDD9C-03DD-4AB1-A55D-8C811DE21454}"/>
    <cellStyle name="20% - Ênfase1 55" xfId="1435" xr:uid="{8C5769CF-5834-4C1E-979B-544E92E9B1D1}"/>
    <cellStyle name="20% - Ênfase1 55 2" xfId="6582" xr:uid="{6D49BE8B-6817-4941-9038-CEC1CAE8F375}"/>
    <cellStyle name="20% - Ênfase1 55 2 2" xfId="16837" xr:uid="{B4A8D515-2D5C-4F13-B3B3-8E5A70DCB329}"/>
    <cellStyle name="20% - Ênfase1 55 2 2 2" xfId="37281" xr:uid="{E031BD9E-36A9-44D2-A3DF-1FFD1C522CA2}"/>
    <cellStyle name="20% - Ênfase1 55 2 3" xfId="27065" xr:uid="{F208A9EE-FDC4-499E-8C5B-E4573EF964D3}"/>
    <cellStyle name="20% - Ênfase1 55 3" xfId="11783" xr:uid="{D40C4C3E-54F5-4EA1-8755-0C109D905F23}"/>
    <cellStyle name="20% - Ênfase1 55 3 2" xfId="32229" xr:uid="{11294C3E-DE39-47D1-B8C1-9517F9B5E1F5}"/>
    <cellStyle name="20% - Ênfase1 55 4" xfId="22013" xr:uid="{339F97CD-D702-4664-8D16-3693B8EE598F}"/>
    <cellStyle name="20% - Ênfase1 56" xfId="1449" xr:uid="{72555B50-25F1-421D-BDC1-B45CF4D1CF64}"/>
    <cellStyle name="20% - Ênfase1 56 2" xfId="6596" xr:uid="{3503C4BA-148F-4FDD-852F-0EC050675B73}"/>
    <cellStyle name="20% - Ênfase1 56 2 2" xfId="16851" xr:uid="{6AF69DFA-BB21-45FB-9DCE-FEF4CACCD5B3}"/>
    <cellStyle name="20% - Ênfase1 56 2 2 2" xfId="37295" xr:uid="{56341F95-9970-4A42-8845-89AAE036A593}"/>
    <cellStyle name="20% - Ênfase1 56 2 3" xfId="27079" xr:uid="{F61B0305-F9DC-4745-9F37-2D79EF21873D}"/>
    <cellStyle name="20% - Ênfase1 56 3" xfId="11797" xr:uid="{136BF608-3A51-439A-A6D8-472CB986D6F6}"/>
    <cellStyle name="20% - Ênfase1 56 3 2" xfId="32243" xr:uid="{42474EF0-E7AC-41A4-821D-6897A29AB648}"/>
    <cellStyle name="20% - Ênfase1 56 4" xfId="22027" xr:uid="{CCCF969A-2704-4218-B235-AB7359E59123}"/>
    <cellStyle name="20% - Ênfase1 57" xfId="1463" xr:uid="{2757AB35-1568-464D-8E2E-0CBC656ED03A}"/>
    <cellStyle name="20% - Ênfase1 57 2" xfId="6610" xr:uid="{439A5E75-487E-4CDF-A355-88B2005ADE12}"/>
    <cellStyle name="20% - Ênfase1 57 2 2" xfId="16865" xr:uid="{A1666D0F-3B94-4016-8B14-3367C162896C}"/>
    <cellStyle name="20% - Ênfase1 57 2 2 2" xfId="37309" xr:uid="{6615F90E-33FC-4EAE-AD12-2EBAB838CE38}"/>
    <cellStyle name="20% - Ênfase1 57 2 3" xfId="27093" xr:uid="{3A7D55A0-5F98-4857-9BFA-BACC508AAD85}"/>
    <cellStyle name="20% - Ênfase1 57 3" xfId="11811" xr:uid="{02DA081A-3726-4468-8DCC-1E02E3096268}"/>
    <cellStyle name="20% - Ênfase1 57 3 2" xfId="32257" xr:uid="{5FB995F1-B519-4564-8E65-061AEDC17A71}"/>
    <cellStyle name="20% - Ênfase1 57 4" xfId="22041" xr:uid="{25CB7C42-8E2A-4735-806D-BFA7485CF166}"/>
    <cellStyle name="20% - Ênfase1 58" xfId="1477" xr:uid="{B1EBBC31-DEA1-4FFD-BB03-2BB4EC87B68C}"/>
    <cellStyle name="20% - Ênfase1 58 2" xfId="6624" xr:uid="{CFD6367F-E4FC-4534-86B7-39AA919A6EDB}"/>
    <cellStyle name="20% - Ênfase1 58 2 2" xfId="16879" xr:uid="{7B4406A4-0A7D-4EFE-8966-349E1CCC9A4D}"/>
    <cellStyle name="20% - Ênfase1 58 2 2 2" xfId="37323" xr:uid="{7580C89A-26AF-4856-84C5-F0AE131B4127}"/>
    <cellStyle name="20% - Ênfase1 58 2 3" xfId="27107" xr:uid="{9A5455BA-69B4-45B8-8DCE-47F0A7E5DE2D}"/>
    <cellStyle name="20% - Ênfase1 58 3" xfId="11825" xr:uid="{C86A3735-6E80-4506-BA93-14740EC74450}"/>
    <cellStyle name="20% - Ênfase1 58 3 2" xfId="32271" xr:uid="{A94F5448-E3BB-4645-9F85-FAB48BAD5269}"/>
    <cellStyle name="20% - Ênfase1 58 4" xfId="22055" xr:uid="{5BB91CFA-FC00-4011-A8B3-60E1857B4079}"/>
    <cellStyle name="20% - Ênfase1 59" xfId="1491" xr:uid="{E229DA9C-975E-4B71-AF2F-B35075024CE9}"/>
    <cellStyle name="20% - Ênfase1 59 2" xfId="6638" xr:uid="{CC294D0F-E860-44D5-BAC7-693BA50F7D21}"/>
    <cellStyle name="20% - Ênfase1 59 2 2" xfId="16893" xr:uid="{703E11CE-C106-41F0-B871-B53A167AA63E}"/>
    <cellStyle name="20% - Ênfase1 59 2 2 2" xfId="37337" xr:uid="{2734075E-F5DC-42A7-B7F4-13C53624B6B7}"/>
    <cellStyle name="20% - Ênfase1 59 2 3" xfId="27121" xr:uid="{198CEA28-A334-44B3-8142-6F25F726A4A7}"/>
    <cellStyle name="20% - Ênfase1 59 3" xfId="11839" xr:uid="{40D7182C-E0CD-4738-B082-064126922BC0}"/>
    <cellStyle name="20% - Ênfase1 59 3 2" xfId="32285" xr:uid="{C28514F5-8837-41A3-B283-B2387014488D}"/>
    <cellStyle name="20% - Ênfase1 59 4" xfId="22069" xr:uid="{0A890D9D-5572-4B2D-9B8E-17C02EC0E18A}"/>
    <cellStyle name="20% - Ênfase1 6" xfId="164" xr:uid="{F33A92B3-680F-487B-ACF8-647453C475BC}"/>
    <cellStyle name="20% - Ênfase1 6 2" xfId="777" xr:uid="{234E6542-4548-4CF1-8626-DB2B9DEF8BD6}"/>
    <cellStyle name="20% - Ênfase1 6 2 2" xfId="5924" xr:uid="{9FA023BB-4C80-42C2-BD39-BF01400091AD}"/>
    <cellStyle name="20% - Ênfase1 6 2 2 2" xfId="16179" xr:uid="{4C0316BB-689A-4262-9D49-0A546EE5BBB7}"/>
    <cellStyle name="20% - Ênfase1 6 2 2 2 2" xfId="36623" xr:uid="{9DF8E7ED-67E5-4214-A392-BFA81DC57AF1}"/>
    <cellStyle name="20% - Ênfase1 6 2 2 3" xfId="26407" xr:uid="{BFBE6B0C-F6BA-4D6E-B54F-9F4B18F57DDF}"/>
    <cellStyle name="20% - Ênfase1 6 2 3" xfId="11125" xr:uid="{D58750A5-00E4-4C55-8618-E3409B2413D0}"/>
    <cellStyle name="20% - Ênfase1 6 2 3 2" xfId="31571" xr:uid="{45A808D0-7062-4D7F-828A-267F42088A96}"/>
    <cellStyle name="20% - Ênfase1 6 2 4" xfId="21355" xr:uid="{FE99B633-D731-44A1-A74E-901D0AA10172}"/>
    <cellStyle name="20% - Ênfase1 6 3" xfId="5311" xr:uid="{5F69E5BB-04E6-4C5B-97C0-03EC50387493}"/>
    <cellStyle name="20% - Ênfase1 6 3 2" xfId="15599" xr:uid="{0C57D078-6AF4-45A6-A95C-822DD01B568A}"/>
    <cellStyle name="20% - Ênfase1 6 3 2 2" xfId="36043" xr:uid="{CFCC054F-E6B4-4699-9E90-7C248FADFF3B}"/>
    <cellStyle name="20% - Ênfase1 6 3 3" xfId="25827" xr:uid="{1BAFED71-DD70-40BB-801E-B660273A8C79}"/>
    <cellStyle name="20% - Ênfase1 6 4" xfId="10545" xr:uid="{C92931FC-DD9E-4ACF-A35C-38BD799D48AA}"/>
    <cellStyle name="20% - Ênfase1 6 4 2" xfId="30991" xr:uid="{3BBFC9C4-7FFB-4C1B-AAED-98A623889B41}"/>
    <cellStyle name="20% - Ênfase1 6 5" xfId="20775" xr:uid="{28F59DFC-6F50-4BA8-950E-2D4C6C4299D4}"/>
    <cellStyle name="20% - Ênfase1 60" xfId="1505" xr:uid="{47122D2F-C3E6-42C7-B419-5E759853379D}"/>
    <cellStyle name="20% - Ênfase1 60 2" xfId="6652" xr:uid="{A6E03976-2C26-4519-A7BE-5C8DA08C8554}"/>
    <cellStyle name="20% - Ênfase1 60 2 2" xfId="16907" xr:uid="{00598630-7041-4E9B-A833-D2C9FE79425F}"/>
    <cellStyle name="20% - Ênfase1 60 2 2 2" xfId="37351" xr:uid="{16AD668E-D073-4F7B-9145-A9471613F2B2}"/>
    <cellStyle name="20% - Ênfase1 60 2 3" xfId="27135" xr:uid="{EC684898-8059-4A48-8009-A4E4BE275F0C}"/>
    <cellStyle name="20% - Ênfase1 60 3" xfId="11853" xr:uid="{1FD1A558-4EE0-4F8C-85AA-5451BA7C12D8}"/>
    <cellStyle name="20% - Ênfase1 60 3 2" xfId="32299" xr:uid="{76816968-E63E-44F9-BB42-AF5AEAF0D558}"/>
    <cellStyle name="20% - Ênfase1 60 4" xfId="22083" xr:uid="{38AEAF22-0E44-4561-97A1-DBB4B5EE44AA}"/>
    <cellStyle name="20% - Ênfase1 61" xfId="1519" xr:uid="{7362868A-3789-4C72-BF59-C9EC51B42C7B}"/>
    <cellStyle name="20% - Ênfase1 61 2" xfId="6666" xr:uid="{489C5D8B-4E4C-4EB0-B3CF-9233660338EC}"/>
    <cellStyle name="20% - Ênfase1 61 2 2" xfId="16921" xr:uid="{ECB093EB-E048-48B8-AFB8-505190AFEBC3}"/>
    <cellStyle name="20% - Ênfase1 61 2 2 2" xfId="37365" xr:uid="{03A2F877-04D2-4E92-8FD6-0EAF85572002}"/>
    <cellStyle name="20% - Ênfase1 61 2 3" xfId="27149" xr:uid="{6601EE2E-1ABA-4AA9-8BAC-D53184A4CF03}"/>
    <cellStyle name="20% - Ênfase1 61 3" xfId="11867" xr:uid="{F6914870-1010-451D-9FFD-EAA8F15B38E5}"/>
    <cellStyle name="20% - Ênfase1 61 3 2" xfId="32313" xr:uid="{20DEAE45-DE39-4639-B299-1EB71AAF6AA3}"/>
    <cellStyle name="20% - Ênfase1 61 4" xfId="22097" xr:uid="{7AB46E17-6125-41E5-AD30-6FB9BC8DA501}"/>
    <cellStyle name="20% - Ênfase1 62" xfId="1533" xr:uid="{9DBD2035-81E4-4ADB-A73A-2E2FCD4BE200}"/>
    <cellStyle name="20% - Ênfase1 62 2" xfId="6680" xr:uid="{3F0ECB7C-46C7-4AD2-B232-F834C55A51AD}"/>
    <cellStyle name="20% - Ênfase1 62 2 2" xfId="16935" xr:uid="{58C9925D-072C-4C67-BCFC-E9096FF79713}"/>
    <cellStyle name="20% - Ênfase1 62 2 2 2" xfId="37379" xr:uid="{EDE6B2B0-6577-414E-AC86-59799BA27A55}"/>
    <cellStyle name="20% - Ênfase1 62 2 3" xfId="27163" xr:uid="{05BBE776-876B-4D25-9D11-EE5D069BD492}"/>
    <cellStyle name="20% - Ênfase1 62 3" xfId="11881" xr:uid="{29C37F70-55A8-4647-B2E1-B8BF79F6A713}"/>
    <cellStyle name="20% - Ênfase1 62 3 2" xfId="32327" xr:uid="{63DAE784-9A2D-4D39-A899-3BFFEC7CC92F}"/>
    <cellStyle name="20% - Ênfase1 62 4" xfId="22111" xr:uid="{33AEE264-C45C-496F-8B8F-BACF3194E9B6}"/>
    <cellStyle name="20% - Ênfase1 63" xfId="1547" xr:uid="{A33481D0-AAE0-4732-8456-E911D072A1B2}"/>
    <cellStyle name="20% - Ênfase1 63 2" xfId="6694" xr:uid="{61EFB4BE-725D-45AC-8A08-825EAF0DFD5E}"/>
    <cellStyle name="20% - Ênfase1 63 2 2" xfId="16949" xr:uid="{EC01BBCB-69C6-40C2-9302-AEE06B15C3C6}"/>
    <cellStyle name="20% - Ênfase1 63 2 2 2" xfId="37393" xr:uid="{33603C69-E6D9-4421-93E3-392C6B2D9193}"/>
    <cellStyle name="20% - Ênfase1 63 2 3" xfId="27177" xr:uid="{573793B8-D83F-4B79-B862-5BC67E47460D}"/>
    <cellStyle name="20% - Ênfase1 63 3" xfId="11895" xr:uid="{3623A781-7AC7-40C0-857A-4F95D7261D15}"/>
    <cellStyle name="20% - Ênfase1 63 3 2" xfId="32341" xr:uid="{BE438A32-0612-443B-9516-575D26E1A816}"/>
    <cellStyle name="20% - Ênfase1 63 4" xfId="22125" xr:uid="{C259CD5D-B5B3-4073-AA3E-A1992FD1A046}"/>
    <cellStyle name="20% - Ênfase1 64" xfId="1561" xr:uid="{CE4664D8-99D8-417D-9262-F16C67017148}"/>
    <cellStyle name="20% - Ênfase1 64 2" xfId="6708" xr:uid="{68D93AFD-B4E7-4009-9A89-4525098556B1}"/>
    <cellStyle name="20% - Ênfase1 64 2 2" xfId="16963" xr:uid="{A5FBA811-8698-419E-86A5-265A53BA9FA2}"/>
    <cellStyle name="20% - Ênfase1 64 2 2 2" xfId="37407" xr:uid="{92B5907C-F567-4848-BCAD-04BC45088DB6}"/>
    <cellStyle name="20% - Ênfase1 64 2 3" xfId="27191" xr:uid="{5854ECD6-ED44-4A1B-B5DB-47656D593027}"/>
    <cellStyle name="20% - Ênfase1 64 3" xfId="11909" xr:uid="{EDB6E917-7499-486B-9875-84BEC14BA442}"/>
    <cellStyle name="20% - Ênfase1 64 3 2" xfId="32355" xr:uid="{57160B72-0170-41C5-80AB-FC34BFA3931C}"/>
    <cellStyle name="20% - Ênfase1 64 4" xfId="22139" xr:uid="{B7A9E12B-9BF4-449D-8F1A-0CF05CAB3F70}"/>
    <cellStyle name="20% - Ênfase1 65" xfId="1575" xr:uid="{9EC60F39-1FCD-4FC9-A6FE-3FF2AB768B2E}"/>
    <cellStyle name="20% - Ênfase1 65 2" xfId="6722" xr:uid="{84C4651C-E682-44B7-92AF-372C82003BA5}"/>
    <cellStyle name="20% - Ênfase1 65 2 2" xfId="16977" xr:uid="{8E5AF2EC-2873-4BE2-997D-CC98B218AD75}"/>
    <cellStyle name="20% - Ênfase1 65 2 2 2" xfId="37421" xr:uid="{EBACF97D-0A0D-4517-B94E-66CD5C7038AA}"/>
    <cellStyle name="20% - Ênfase1 65 2 3" xfId="27205" xr:uid="{AA4BD9AB-3D30-4F0F-A697-A279743C6449}"/>
    <cellStyle name="20% - Ênfase1 65 3" xfId="11923" xr:uid="{115B7DE0-D156-4664-A042-7F37EEB952F6}"/>
    <cellStyle name="20% - Ênfase1 65 3 2" xfId="32369" xr:uid="{6DA05FFA-BCAB-45BC-9917-DB9E312E2D94}"/>
    <cellStyle name="20% - Ênfase1 65 4" xfId="22153" xr:uid="{F7344728-6C74-4038-B0E5-43701139F775}"/>
    <cellStyle name="20% - Ênfase1 66" xfId="1589" xr:uid="{9E1F25C3-8DAE-45A4-92B9-8AF88D45E428}"/>
    <cellStyle name="20% - Ênfase1 66 2" xfId="6736" xr:uid="{BA52F3A8-C86A-4BEA-9895-75E367D0C82E}"/>
    <cellStyle name="20% - Ênfase1 66 2 2" xfId="16991" xr:uid="{A70CEA79-C508-41D2-8C10-CA288E146079}"/>
    <cellStyle name="20% - Ênfase1 66 2 2 2" xfId="37435" xr:uid="{A9D7699F-B8F2-4B19-BB95-7BCD23F4131A}"/>
    <cellStyle name="20% - Ênfase1 66 2 3" xfId="27219" xr:uid="{EABBA491-68F0-473D-B29F-B1C57B9FF842}"/>
    <cellStyle name="20% - Ênfase1 66 3" xfId="11937" xr:uid="{957C70F6-C585-4B74-A0EC-B5E7587A3054}"/>
    <cellStyle name="20% - Ênfase1 66 3 2" xfId="32383" xr:uid="{857F13F3-1519-479F-BFEC-3338CBE4BB2C}"/>
    <cellStyle name="20% - Ênfase1 66 4" xfId="22167" xr:uid="{597AC12F-564A-4925-8CC6-5AB4ED7672A2}"/>
    <cellStyle name="20% - Ênfase1 67" xfId="1603" xr:uid="{CB19E6B3-3416-48F4-9612-E5885D1787A7}"/>
    <cellStyle name="20% - Ênfase1 67 2" xfId="6750" xr:uid="{E07B8854-4836-4BD3-B713-00D56D1D712E}"/>
    <cellStyle name="20% - Ênfase1 67 2 2" xfId="17005" xr:uid="{7282FEF3-E40E-4936-82FE-937155BDF3E6}"/>
    <cellStyle name="20% - Ênfase1 67 2 2 2" xfId="37449" xr:uid="{33EAA5CD-9E91-4F63-90E8-B79C5CD41CC1}"/>
    <cellStyle name="20% - Ênfase1 67 2 3" xfId="27233" xr:uid="{BC5679D3-0FCE-4E1B-B8A0-45C8FDD940C4}"/>
    <cellStyle name="20% - Ênfase1 67 3" xfId="11951" xr:uid="{68B1E50C-F457-421C-9E76-1DBD8BCBED4F}"/>
    <cellStyle name="20% - Ênfase1 67 3 2" xfId="32397" xr:uid="{216AC64D-07CF-472D-8ACE-B52C29E2544B}"/>
    <cellStyle name="20% - Ênfase1 67 4" xfId="22181" xr:uid="{0AB3D702-59AE-4B7E-A19F-053650B02043}"/>
    <cellStyle name="20% - Ênfase1 68" xfId="1617" xr:uid="{4EF76FEB-17AD-49CA-8969-C5A532008336}"/>
    <cellStyle name="20% - Ênfase1 68 2" xfId="6764" xr:uid="{7C5085DC-D8E5-4BD7-9477-E8E258EEA18B}"/>
    <cellStyle name="20% - Ênfase1 68 2 2" xfId="17019" xr:uid="{67BACB3F-2C81-4345-996A-AA7C91A8A6B3}"/>
    <cellStyle name="20% - Ênfase1 68 2 2 2" xfId="37463" xr:uid="{737D1BAA-DBCD-4F4B-9A92-16E5866B3FC7}"/>
    <cellStyle name="20% - Ênfase1 68 2 3" xfId="27247" xr:uid="{E02FD09C-7865-4238-97B4-3E5DD8040D5D}"/>
    <cellStyle name="20% - Ênfase1 68 3" xfId="11965" xr:uid="{02CBBC63-E6E4-4E94-B7E4-55F3367E53B5}"/>
    <cellStyle name="20% - Ênfase1 68 3 2" xfId="32411" xr:uid="{9CCEA654-0D0E-4428-9D9A-ED3C0E1A6629}"/>
    <cellStyle name="20% - Ênfase1 68 4" xfId="22195" xr:uid="{D242C78D-C47C-494B-8376-62D1E812A75F}"/>
    <cellStyle name="20% - Ênfase1 69" xfId="1631" xr:uid="{DDFE9E30-51BB-4E18-9409-08CE1799A258}"/>
    <cellStyle name="20% - Ênfase1 69 2" xfId="6778" xr:uid="{C02C0A54-1B73-4411-ACDB-3753A2E4870A}"/>
    <cellStyle name="20% - Ênfase1 69 2 2" xfId="17033" xr:uid="{BA6550A0-00AC-4BF0-A47D-316B6FAD78DA}"/>
    <cellStyle name="20% - Ênfase1 69 2 2 2" xfId="37477" xr:uid="{A75E46F9-902B-476B-B5B8-77CB3CAC4033}"/>
    <cellStyle name="20% - Ênfase1 69 2 3" xfId="27261" xr:uid="{3492E8B8-43C0-427A-AD0E-673BA3BEA8E6}"/>
    <cellStyle name="20% - Ênfase1 69 3" xfId="11979" xr:uid="{CB5458D6-DE71-49EA-902D-4C232C8C01AC}"/>
    <cellStyle name="20% - Ênfase1 69 3 2" xfId="32425" xr:uid="{47DC6E8C-0029-4CBF-9D81-C04B846EBC83}"/>
    <cellStyle name="20% - Ênfase1 69 4" xfId="22209" xr:uid="{8BD353F4-36CF-4F15-8080-8385BB36A9C3}"/>
    <cellStyle name="20% - Ênfase1 7" xfId="178" xr:uid="{8C991D8A-406C-4AA0-A53E-C9140522D9D7}"/>
    <cellStyle name="20% - Ênfase1 7 2" xfId="791" xr:uid="{287D98F1-311D-42F5-8412-E12BAE82E383}"/>
    <cellStyle name="20% - Ênfase1 7 2 2" xfId="5938" xr:uid="{13A4DB36-C495-46F6-891A-B80C970D0BD8}"/>
    <cellStyle name="20% - Ênfase1 7 2 2 2" xfId="16193" xr:uid="{D4339916-C87F-42B1-ADA1-8C6CBC8D2339}"/>
    <cellStyle name="20% - Ênfase1 7 2 2 2 2" xfId="36637" xr:uid="{031308D6-EE2A-4ADC-8CE3-8B457224FEE9}"/>
    <cellStyle name="20% - Ênfase1 7 2 2 3" xfId="26421" xr:uid="{4C727320-B341-481A-B2B9-96B89F2133FB}"/>
    <cellStyle name="20% - Ênfase1 7 2 3" xfId="11139" xr:uid="{8C27E14E-B25B-4B71-AD21-7A07F6CA4980}"/>
    <cellStyle name="20% - Ênfase1 7 2 3 2" xfId="31585" xr:uid="{45AAC2C2-F327-4592-BFA3-D91200A04309}"/>
    <cellStyle name="20% - Ênfase1 7 2 4" xfId="21369" xr:uid="{F40FA271-3766-4333-BC92-B0D9548DA504}"/>
    <cellStyle name="20% - Ênfase1 7 3" xfId="5325" xr:uid="{E9767950-2B94-40D9-A7DC-04AE9BD5DF5B}"/>
    <cellStyle name="20% - Ênfase1 7 3 2" xfId="15613" xr:uid="{D7044C76-B21F-428B-8310-CBF9088FF2B0}"/>
    <cellStyle name="20% - Ênfase1 7 3 2 2" xfId="36057" xr:uid="{B5F16B53-E742-400D-AE12-F43B120D2C53}"/>
    <cellStyle name="20% - Ênfase1 7 3 3" xfId="25841" xr:uid="{04FDD00C-CBA8-4898-96D5-0FC44F1382C1}"/>
    <cellStyle name="20% - Ênfase1 7 4" xfId="10559" xr:uid="{EBD2CE49-605C-4E11-A519-39A1152D2909}"/>
    <cellStyle name="20% - Ênfase1 7 4 2" xfId="31005" xr:uid="{E6E595B3-4D73-44CB-9F61-9E90B869DC95}"/>
    <cellStyle name="20% - Ênfase1 7 5" xfId="20789" xr:uid="{0E009AB3-CD1C-4B5C-A14D-1C06EA2037E6}"/>
    <cellStyle name="20% - Ênfase1 70" xfId="1645" xr:uid="{388A9662-57E2-424B-9CE5-4E36DE094554}"/>
    <cellStyle name="20% - Ênfase1 70 2" xfId="6792" xr:uid="{6F7931DF-AC60-4F8A-A472-DB6B5C533BAA}"/>
    <cellStyle name="20% - Ênfase1 70 2 2" xfId="17047" xr:uid="{57C866A3-58F6-47BC-A241-CA19B570BA92}"/>
    <cellStyle name="20% - Ênfase1 70 2 2 2" xfId="37491" xr:uid="{9A27D7F9-5097-43F5-AEF4-0FFAA9413249}"/>
    <cellStyle name="20% - Ênfase1 70 2 3" xfId="27275" xr:uid="{248C1519-364F-44E5-AE51-2F699F4DF9BD}"/>
    <cellStyle name="20% - Ênfase1 70 3" xfId="11993" xr:uid="{7B4D410B-4D00-412C-9CF9-116871D6D86B}"/>
    <cellStyle name="20% - Ênfase1 70 3 2" xfId="32439" xr:uid="{BBE74C60-4684-4A44-9E17-9EB32A9173BE}"/>
    <cellStyle name="20% - Ênfase1 70 4" xfId="22223" xr:uid="{C1697303-4B98-48FB-A323-6D9BB214D36F}"/>
    <cellStyle name="20% - Ênfase1 71" xfId="1659" xr:uid="{F9EF02F3-81C1-4728-8ACF-A0FFC6CDD9D4}"/>
    <cellStyle name="20% - Ênfase1 71 2" xfId="6806" xr:uid="{9A4C82BF-E2B7-4DE8-B626-E839EF4A5C94}"/>
    <cellStyle name="20% - Ênfase1 71 2 2" xfId="17061" xr:uid="{51E2C07E-CC47-4DC1-A128-DED38BC872F5}"/>
    <cellStyle name="20% - Ênfase1 71 2 2 2" xfId="37505" xr:uid="{3125CA65-1599-4270-AB81-2E283E55B106}"/>
    <cellStyle name="20% - Ênfase1 71 2 3" xfId="27289" xr:uid="{23CD3223-6A88-4861-911C-095210704CF5}"/>
    <cellStyle name="20% - Ênfase1 71 3" xfId="12007" xr:uid="{D8871C76-AD3C-4E52-8B1B-3EDF3DA88DBF}"/>
    <cellStyle name="20% - Ênfase1 71 3 2" xfId="32453" xr:uid="{705D9510-ACB6-4F09-A110-F85AC209C886}"/>
    <cellStyle name="20% - Ênfase1 71 4" xfId="22237" xr:uid="{CD9F57C7-8537-41C5-BC27-0CB3EC9567E4}"/>
    <cellStyle name="20% - Ênfase1 72" xfId="1673" xr:uid="{D02A28F6-D12A-4F7F-AB5E-1C57BF4E1641}"/>
    <cellStyle name="20% - Ênfase1 72 2" xfId="6820" xr:uid="{3CD136DB-EA2B-438C-9767-50CEF8733769}"/>
    <cellStyle name="20% - Ênfase1 72 2 2" xfId="17075" xr:uid="{2F22083D-1BD7-47C0-875C-E5DB4402D25C}"/>
    <cellStyle name="20% - Ênfase1 72 2 2 2" xfId="37519" xr:uid="{F8C75D36-8935-41A6-89F0-3214D6B6F1D3}"/>
    <cellStyle name="20% - Ênfase1 72 2 3" xfId="27303" xr:uid="{DD529753-C6F9-42A9-8F1B-73788BA60832}"/>
    <cellStyle name="20% - Ênfase1 72 3" xfId="12021" xr:uid="{54D23046-14E5-40DF-B5F7-D42856C1C254}"/>
    <cellStyle name="20% - Ênfase1 72 3 2" xfId="32467" xr:uid="{645B72A9-3CBE-46B1-B8C9-2F564566089B}"/>
    <cellStyle name="20% - Ênfase1 72 4" xfId="22251" xr:uid="{BB4A11DD-8541-4A47-AFA1-02BD09120B87}"/>
    <cellStyle name="20% - Ênfase1 73" xfId="1687" xr:uid="{F3DCB17E-3048-4C7B-B518-BB81180BF717}"/>
    <cellStyle name="20% - Ênfase1 73 2" xfId="6834" xr:uid="{DAA7273C-D363-47BD-A751-FAE3753F7EA9}"/>
    <cellStyle name="20% - Ênfase1 73 2 2" xfId="17089" xr:uid="{F3862989-519D-45F5-8887-B3880768A9DF}"/>
    <cellStyle name="20% - Ênfase1 73 2 2 2" xfId="37533" xr:uid="{A3F2D536-EFCD-4D3B-BE6E-592AD85EB6E2}"/>
    <cellStyle name="20% - Ênfase1 73 2 3" xfId="27317" xr:uid="{DDE5C284-2FFF-4EF9-A8E7-F743B143283C}"/>
    <cellStyle name="20% - Ênfase1 73 3" xfId="12035" xr:uid="{A9F2C535-508A-47DE-86C0-17414CFAF8AF}"/>
    <cellStyle name="20% - Ênfase1 73 3 2" xfId="32481" xr:uid="{60AA2E84-5FA6-4658-A5FB-C2D35648F0E7}"/>
    <cellStyle name="20% - Ênfase1 73 4" xfId="22265" xr:uid="{A4AA151B-0DD3-41D9-9F09-BC54C6DF63CE}"/>
    <cellStyle name="20% - Ênfase1 74" xfId="1701" xr:uid="{04A30062-3AF8-4F14-90FF-FA601B3BCB9B}"/>
    <cellStyle name="20% - Ênfase1 74 2" xfId="6848" xr:uid="{56CFA9A8-94E9-43BC-924F-1DD272C478CE}"/>
    <cellStyle name="20% - Ênfase1 75" xfId="1715" xr:uid="{FA360595-9AB7-4E94-8834-C106B688A895}"/>
    <cellStyle name="20% - Ênfase1 75 2" xfId="6862" xr:uid="{D0DC8E42-C55F-469C-9C5E-759DB920047C}"/>
    <cellStyle name="20% - Ênfase1 75 2 2" xfId="17103" xr:uid="{96569CD0-FA93-4512-B661-252C29DA7C40}"/>
    <cellStyle name="20% - Ênfase1 75 2 2 2" xfId="37547" xr:uid="{FBA4562F-DEBE-4DEE-A70A-AFBA5E71193C}"/>
    <cellStyle name="20% - Ênfase1 75 2 3" xfId="27331" xr:uid="{77FD8A08-4B58-4E0F-B94E-A1A6824F67D6}"/>
    <cellStyle name="20% - Ênfase1 75 3" xfId="12049" xr:uid="{E6916E07-E6C2-44B6-9743-333972539FFA}"/>
    <cellStyle name="20% - Ênfase1 75 3 2" xfId="32495" xr:uid="{4B722F56-CC07-42C8-AFE9-7BB7D19AA2F5}"/>
    <cellStyle name="20% - Ênfase1 75 4" xfId="22279" xr:uid="{54778EFA-4AFE-4317-9F6E-276281CEB2CE}"/>
    <cellStyle name="20% - Ênfase1 76" xfId="1729" xr:uid="{906CEDB1-BB72-4D3D-84F6-7711E5F2AB8C}"/>
    <cellStyle name="20% - Ênfase1 76 2" xfId="6876" xr:uid="{B3B59E45-51E8-46B6-98C1-52053D25E04B}"/>
    <cellStyle name="20% - Ênfase1 77" xfId="1743" xr:uid="{7DE50EB8-4FA0-4A55-AE36-A81E7F94B539}"/>
    <cellStyle name="20% - Ênfase1 77 2" xfId="6890" xr:uid="{DBAE11FB-380C-40F7-AD08-CFE1CE256F4A}"/>
    <cellStyle name="20% - Ênfase1 77 2 2" xfId="17117" xr:uid="{864E0A74-1DE0-428B-826D-0C6ACA6E24F8}"/>
    <cellStyle name="20% - Ênfase1 77 2 2 2" xfId="37561" xr:uid="{D0EA30D2-44D6-4A8A-83AA-406BFA381CE7}"/>
    <cellStyle name="20% - Ênfase1 77 2 3" xfId="27345" xr:uid="{0BC474E8-F2F1-468E-B7B4-CD78A62F0CBA}"/>
    <cellStyle name="20% - Ênfase1 77 3" xfId="12063" xr:uid="{EFA7B3AF-F7F0-4E83-9493-D246CC269190}"/>
    <cellStyle name="20% - Ênfase1 77 3 2" xfId="32509" xr:uid="{CECAAC1B-F783-4E4D-9A20-D86651D5E678}"/>
    <cellStyle name="20% - Ênfase1 77 4" xfId="22293" xr:uid="{E389AAA5-E02F-4073-8F80-707EB4506A9D}"/>
    <cellStyle name="20% - Ênfase1 78" xfId="1757" xr:uid="{CF0CC3B6-4990-4DF4-881D-722FE79985F0}"/>
    <cellStyle name="20% - Ênfase1 78 2" xfId="6904" xr:uid="{E8BCC63A-5401-4176-AD45-7C37EF3944CA}"/>
    <cellStyle name="20% - Ênfase1 78 2 2" xfId="17131" xr:uid="{1305D13A-7857-4CC0-9959-94BD29A7A3E7}"/>
    <cellStyle name="20% - Ênfase1 78 2 2 2" xfId="37575" xr:uid="{50235E61-773A-42ED-9582-5B944A27B130}"/>
    <cellStyle name="20% - Ênfase1 78 2 3" xfId="27359" xr:uid="{B52D75C2-02CD-46CF-ABD6-F66709F273F1}"/>
    <cellStyle name="20% - Ênfase1 78 3" xfId="12077" xr:uid="{311D8400-F1F5-4A22-AE94-0AA162350832}"/>
    <cellStyle name="20% - Ênfase1 78 3 2" xfId="32523" xr:uid="{D4FFCC2B-9DA0-41D7-8A93-EC28D5C6CAD6}"/>
    <cellStyle name="20% - Ênfase1 78 4" xfId="22307" xr:uid="{5AD20A04-823B-4212-968D-00BC664DEAFA}"/>
    <cellStyle name="20% - Ênfase1 79" xfId="1771" xr:uid="{5025C0B6-4DE0-4214-851E-2FE819F25BB0}"/>
    <cellStyle name="20% - Ênfase1 79 2" xfId="6918" xr:uid="{DFD539B3-E756-4A47-A0FF-2E3549147386}"/>
    <cellStyle name="20% - Ênfase1 79 2 2" xfId="17145" xr:uid="{B76E4855-0658-4DFA-B01E-AFF5A55E42A9}"/>
    <cellStyle name="20% - Ênfase1 79 2 2 2" xfId="37589" xr:uid="{55B47C55-DC49-4BBE-9EA2-021B168D23D1}"/>
    <cellStyle name="20% - Ênfase1 79 2 3" xfId="27373" xr:uid="{A4D03C09-386F-4F83-9459-9FEDF726B6D3}"/>
    <cellStyle name="20% - Ênfase1 79 3" xfId="12091" xr:uid="{78C9D736-13EF-4C42-8B86-E7C7128C2BC1}"/>
    <cellStyle name="20% - Ênfase1 79 3 2" xfId="32537" xr:uid="{609EED49-8926-4560-B24A-3727BF101404}"/>
    <cellStyle name="20% - Ênfase1 79 4" xfId="22321" xr:uid="{6FDDFC23-1EC9-4820-A1E1-5F4F9246DEEF}"/>
    <cellStyle name="20% - Ênfase1 8" xfId="192" xr:uid="{1EB6BDD4-7527-4C80-837C-0008B9232BA6}"/>
    <cellStyle name="20% - Ênfase1 8 2" xfId="805" xr:uid="{F0D9CD46-93AB-401E-AFA3-C00EC459244E}"/>
    <cellStyle name="20% - Ênfase1 8 2 2" xfId="5952" xr:uid="{AF9862A4-ADAE-4808-8B18-B2B6C58EBC81}"/>
    <cellStyle name="20% - Ênfase1 8 2 2 2" xfId="16207" xr:uid="{7BECBB34-0377-468D-8F78-CB430AD888DE}"/>
    <cellStyle name="20% - Ênfase1 8 2 2 2 2" xfId="36651" xr:uid="{16701229-CB81-429C-8FD7-AC4E70A52DD3}"/>
    <cellStyle name="20% - Ênfase1 8 2 2 3" xfId="26435" xr:uid="{93E46AB0-D7C9-4BC3-970E-0E83510D1780}"/>
    <cellStyle name="20% - Ênfase1 8 2 3" xfId="11153" xr:uid="{BB7B9566-058A-4719-AFE8-5F1124632E99}"/>
    <cellStyle name="20% - Ênfase1 8 2 3 2" xfId="31599" xr:uid="{00A15AE6-7047-4F89-916E-2E375AE4CEA5}"/>
    <cellStyle name="20% - Ênfase1 8 2 4" xfId="21383" xr:uid="{C18DF3A0-CDBC-4A3B-B080-D90D51EE2FF4}"/>
    <cellStyle name="20% - Ênfase1 8 3" xfId="5339" xr:uid="{29E5A577-478E-481B-BA39-A72D512249AC}"/>
    <cellStyle name="20% - Ênfase1 8 3 2" xfId="15627" xr:uid="{BFF0856F-95AB-48BC-A384-C9E87C749941}"/>
    <cellStyle name="20% - Ênfase1 8 3 2 2" xfId="36071" xr:uid="{A675F970-782A-4912-A2C4-A8013A3042CC}"/>
    <cellStyle name="20% - Ênfase1 8 3 3" xfId="25855" xr:uid="{260463B1-EEFE-4D81-9BC1-4D5EE201A102}"/>
    <cellStyle name="20% - Ênfase1 8 4" xfId="10573" xr:uid="{2BC13EFD-7DF9-4DA3-A956-AA2911F5BB03}"/>
    <cellStyle name="20% - Ênfase1 8 4 2" xfId="31019" xr:uid="{4AFDEE05-456D-464B-AEC3-D9D95832D0DF}"/>
    <cellStyle name="20% - Ênfase1 8 5" xfId="20803" xr:uid="{13A301B5-E7F0-4A2D-93DF-BBEEB5901940}"/>
    <cellStyle name="20% - Ênfase1 80" xfId="1785" xr:uid="{50EB2AE0-5AC6-4B29-BB07-F19C316B33B1}"/>
    <cellStyle name="20% - Ênfase1 80 2" xfId="6932" xr:uid="{CD46A702-EAC7-43E5-82AD-61AEC8115DF0}"/>
    <cellStyle name="20% - Ênfase1 80 2 2" xfId="17159" xr:uid="{2C9AAA25-6A2E-436F-BE8A-CF78854278AF}"/>
    <cellStyle name="20% - Ênfase1 80 2 2 2" xfId="37603" xr:uid="{8E8A2756-09BA-4E6C-810E-9E11E9DA6C85}"/>
    <cellStyle name="20% - Ênfase1 80 2 3" xfId="27387" xr:uid="{93810446-8E8F-460F-A0E4-745418CE49D1}"/>
    <cellStyle name="20% - Ênfase1 80 3" xfId="12105" xr:uid="{87FE010A-DDBB-4A62-B555-77936E88DC40}"/>
    <cellStyle name="20% - Ênfase1 80 3 2" xfId="32551" xr:uid="{8A5DCED8-D47B-4BD4-9E79-7DE8F2CB2B90}"/>
    <cellStyle name="20% - Ênfase1 80 4" xfId="22335" xr:uid="{D9AAB765-8B2E-4C7B-BD5F-23142D3F6AA5}"/>
    <cellStyle name="20% - Ênfase1 81" xfId="1799" xr:uid="{527FF9BB-6669-478F-9E8B-0601D05951DE}"/>
    <cellStyle name="20% - Ênfase1 81 2" xfId="6946" xr:uid="{39BFEBE6-98F8-459E-86E3-A8D20796A7F3}"/>
    <cellStyle name="20% - Ênfase1 81 2 2" xfId="17173" xr:uid="{A4DD4E22-F8C2-4358-BE3C-FA42F48839C7}"/>
    <cellStyle name="20% - Ênfase1 81 2 2 2" xfId="37617" xr:uid="{165E502A-3AD1-4EBF-8CAC-DDD4BE39954D}"/>
    <cellStyle name="20% - Ênfase1 81 2 3" xfId="27401" xr:uid="{089F6ABF-B591-4E6A-9822-3219C93014B3}"/>
    <cellStyle name="20% - Ênfase1 81 3" xfId="12119" xr:uid="{7A7C6A86-33C1-443B-93EE-004AF1D021CB}"/>
    <cellStyle name="20% - Ênfase1 81 3 2" xfId="32565" xr:uid="{5558F1AC-AF31-45D7-9AA0-F38C1522966D}"/>
    <cellStyle name="20% - Ênfase1 81 4" xfId="22349" xr:uid="{49513BBC-CF53-4C6C-898B-7E1B19F56B2C}"/>
    <cellStyle name="20% - Ênfase1 82" xfId="1813" xr:uid="{83BC0990-EABC-4E41-87D2-26DE6B760EAC}"/>
    <cellStyle name="20% - Ênfase1 82 2" xfId="6960" xr:uid="{65E801E0-DE03-493B-A444-12039724589F}"/>
    <cellStyle name="20% - Ênfase1 82 2 2" xfId="17187" xr:uid="{0A4E143F-DB6F-49A6-ABC1-77BBFAC3E894}"/>
    <cellStyle name="20% - Ênfase1 82 2 2 2" xfId="37631" xr:uid="{81C0C6B8-03DD-4322-B28A-21370FFAE3A9}"/>
    <cellStyle name="20% - Ênfase1 82 2 3" xfId="27415" xr:uid="{8A62649A-885E-4162-BA2C-B508A56CC7CA}"/>
    <cellStyle name="20% - Ênfase1 82 3" xfId="12133" xr:uid="{099D7502-B60A-4B3C-A790-8F50DCF3CFCD}"/>
    <cellStyle name="20% - Ênfase1 82 3 2" xfId="32579" xr:uid="{F3F63D4C-5C88-4383-979B-7DB324F6B82A}"/>
    <cellStyle name="20% - Ênfase1 82 4" xfId="22363" xr:uid="{E5C541F4-164A-4196-A2A7-109E42F689D8}"/>
    <cellStyle name="20% - Ênfase1 83" xfId="1827" xr:uid="{FF63A9C7-3E5A-462A-BC18-9F8941ECD2BB}"/>
    <cellStyle name="20% - Ênfase1 83 2" xfId="6974" xr:uid="{56546266-ED4D-44A8-BE07-472D05A55FA4}"/>
    <cellStyle name="20% - Ênfase1 83 2 2" xfId="17201" xr:uid="{54CEA13E-05A9-4D2A-9468-8309E2326431}"/>
    <cellStyle name="20% - Ênfase1 83 2 2 2" xfId="37645" xr:uid="{826FBF83-7D9C-482A-A412-537CB70F924E}"/>
    <cellStyle name="20% - Ênfase1 83 2 3" xfId="27429" xr:uid="{D429DB8A-1062-4D31-B758-EC4E7054AFE0}"/>
    <cellStyle name="20% - Ênfase1 83 3" xfId="12147" xr:uid="{538777E0-B93C-4550-8A02-5EEF0A3EBB73}"/>
    <cellStyle name="20% - Ênfase1 83 3 2" xfId="32593" xr:uid="{B036B582-F1AA-4475-A7B2-CC68A2BBDC23}"/>
    <cellStyle name="20% - Ênfase1 83 4" xfId="22377" xr:uid="{C40CD18A-9303-4606-9E30-171E38B8B18E}"/>
    <cellStyle name="20% - Ênfase1 84" xfId="1841" xr:uid="{EDED2644-2F08-4B21-8BEB-F058A4F4BAF9}"/>
    <cellStyle name="20% - Ênfase1 84 2" xfId="6988" xr:uid="{FD6280D7-C016-4937-85BD-44AD531FD3CC}"/>
    <cellStyle name="20% - Ênfase1 84 2 2" xfId="17215" xr:uid="{CBD9F0D0-A975-4B18-A1E8-54398CE344CE}"/>
    <cellStyle name="20% - Ênfase1 84 2 2 2" xfId="37659" xr:uid="{EEC7E9E3-D004-43B8-9C83-41E871E0C7A5}"/>
    <cellStyle name="20% - Ênfase1 84 2 3" xfId="27443" xr:uid="{3EC1C8E8-D8AF-4E5B-9438-50B597392414}"/>
    <cellStyle name="20% - Ênfase1 84 3" xfId="12161" xr:uid="{57A0BE41-FBD8-4846-9823-CACC412EC426}"/>
    <cellStyle name="20% - Ênfase1 84 3 2" xfId="32607" xr:uid="{F63E661A-DEF9-4615-B8A8-BBFE2B44A90E}"/>
    <cellStyle name="20% - Ênfase1 84 4" xfId="22391" xr:uid="{745F08B4-EDC3-43DF-961F-96E9E781B6E5}"/>
    <cellStyle name="20% - Ênfase1 85" xfId="1855" xr:uid="{DEEBBB35-07B4-4334-BDDE-9B359BF7F512}"/>
    <cellStyle name="20% - Ênfase1 86" xfId="1869" xr:uid="{C0B532D6-76AF-4B80-9933-3365C214781B}"/>
    <cellStyle name="20% - Ênfase1 86 2" xfId="7002" xr:uid="{103DA472-A489-4F9E-B2CB-FBD6A1093246}"/>
    <cellStyle name="20% - Ênfase1 86 2 2" xfId="17229" xr:uid="{931426B4-0588-4FBA-928D-43105E5DC5F7}"/>
    <cellStyle name="20% - Ênfase1 86 2 2 2" xfId="37673" xr:uid="{730FB85C-4B57-474E-8B14-C9D9A7DFB8E7}"/>
    <cellStyle name="20% - Ênfase1 86 2 3" xfId="27457" xr:uid="{6AD1459E-087B-41B0-8CBB-F6150E269624}"/>
    <cellStyle name="20% - Ênfase1 86 3" xfId="12175" xr:uid="{FD621EB6-7768-48CD-B83F-569CE3F83E6D}"/>
    <cellStyle name="20% - Ênfase1 86 3 2" xfId="32621" xr:uid="{F42A3373-A21D-4F51-9464-74370B7CE9FD}"/>
    <cellStyle name="20% - Ênfase1 86 4" xfId="22405" xr:uid="{F29CE396-1D70-4856-8B2B-35D12963FDAC}"/>
    <cellStyle name="20% - Ênfase1 87" xfId="1883" xr:uid="{BE9DE461-B1DE-4998-8C95-A017DFE67917}"/>
    <cellStyle name="20% - Ênfase1 87 2" xfId="7016" xr:uid="{25686281-DE2C-456A-ABBA-C887E733B89C}"/>
    <cellStyle name="20% - Ênfase1 87 2 2" xfId="17243" xr:uid="{AB45B6D0-68B4-45A0-88D1-DAC8A7B1FC35}"/>
    <cellStyle name="20% - Ênfase1 87 2 2 2" xfId="37687" xr:uid="{C68FDB5B-D12C-4742-AFE8-CB13458F3C69}"/>
    <cellStyle name="20% - Ênfase1 87 2 3" xfId="27471" xr:uid="{A2CBCAE5-8B05-4B01-A64C-054B323FAE9D}"/>
    <cellStyle name="20% - Ênfase1 87 3" xfId="12189" xr:uid="{30DCA701-F564-43E1-B8D5-1F3367E37CD3}"/>
    <cellStyle name="20% - Ênfase1 87 3 2" xfId="32635" xr:uid="{AC584C90-7338-41C2-9274-D1BDD6C9C345}"/>
    <cellStyle name="20% - Ênfase1 87 4" xfId="22419" xr:uid="{115626BD-E3A1-4606-B002-B03AB315517A}"/>
    <cellStyle name="20% - Ênfase1 88" xfId="1897" xr:uid="{9F312467-94E1-48AD-93F1-0AB8B099FD8B}"/>
    <cellStyle name="20% - Ênfase1 88 2" xfId="7030" xr:uid="{079AEAF1-81F4-41E3-B825-CCEFC533F988}"/>
    <cellStyle name="20% - Ênfase1 88 2 2" xfId="17257" xr:uid="{3D433F80-A070-492D-8C30-6DA6458746DC}"/>
    <cellStyle name="20% - Ênfase1 88 2 2 2" xfId="37701" xr:uid="{1635270F-F628-4DC4-A788-3D3EA7FCD4B4}"/>
    <cellStyle name="20% - Ênfase1 88 2 3" xfId="27485" xr:uid="{B4C99FF8-654D-4036-8071-FBAE07F9FD62}"/>
    <cellStyle name="20% - Ênfase1 88 3" xfId="12203" xr:uid="{3EC02DB2-F9C3-4B22-9A66-AEBF4B8DDC5A}"/>
    <cellStyle name="20% - Ênfase1 88 3 2" xfId="32649" xr:uid="{C82151C1-4466-4D32-984B-846DA77DD0E9}"/>
    <cellStyle name="20% - Ênfase1 88 4" xfId="22433" xr:uid="{4FAA8AA8-295E-46F4-A7D7-158812E7BC83}"/>
    <cellStyle name="20% - Ênfase1 89" xfId="1911" xr:uid="{BF63235F-6E7C-4374-84FA-CEF48B5A1DC6}"/>
    <cellStyle name="20% - Ênfase1 89 2" xfId="7044" xr:uid="{AEE3C750-FEF2-4077-A2FF-29D7EBC05561}"/>
    <cellStyle name="20% - Ênfase1 89 2 2" xfId="17271" xr:uid="{2971743B-9F1B-4DD7-A554-9636C1A23D6A}"/>
    <cellStyle name="20% - Ênfase1 89 2 2 2" xfId="37715" xr:uid="{25AF03C6-BD03-4F11-BBE5-E185215962FE}"/>
    <cellStyle name="20% - Ênfase1 89 2 3" xfId="27499" xr:uid="{8D948A8D-6260-4700-9A48-0584AF85101A}"/>
    <cellStyle name="20% - Ênfase1 89 3" xfId="12217" xr:uid="{E0464CDA-4833-498A-B5E8-86FCFC8D4595}"/>
    <cellStyle name="20% - Ênfase1 89 3 2" xfId="32663" xr:uid="{B2126570-F822-41B6-9628-4980E056FE09}"/>
    <cellStyle name="20% - Ênfase1 89 4" xfId="22447" xr:uid="{8432DAE1-2F7C-4453-AFE0-B1F7CB8E6C14}"/>
    <cellStyle name="20% - Ênfase1 9" xfId="206" xr:uid="{E90BF9C3-D5A6-4E3C-B390-B48FC015ADB8}"/>
    <cellStyle name="20% - Ênfase1 9 2" xfId="5353" xr:uid="{1B9FB8D6-CF79-4D6D-8811-3AC1687962A4}"/>
    <cellStyle name="20% - Ênfase1 90" xfId="1925" xr:uid="{E60687EA-A021-4A82-A4D7-6802B3CB38F9}"/>
    <cellStyle name="20% - Ênfase1 90 2" xfId="7058" xr:uid="{A4AB9DE0-705A-44CC-B01D-FC62E8CC4A99}"/>
    <cellStyle name="20% - Ênfase1 90 2 2" xfId="17285" xr:uid="{8A045F9C-FDBA-474A-9669-18703AA0B019}"/>
    <cellStyle name="20% - Ênfase1 90 2 2 2" xfId="37729" xr:uid="{D2E16348-6CCA-4B0F-855D-0201E0D0C75D}"/>
    <cellStyle name="20% - Ênfase1 90 2 3" xfId="27513" xr:uid="{9C61DB10-5DF5-46E3-B1B6-4F559CF8F05D}"/>
    <cellStyle name="20% - Ênfase1 90 3" xfId="12231" xr:uid="{1099D53A-8174-416F-9742-57DABBC82812}"/>
    <cellStyle name="20% - Ênfase1 90 3 2" xfId="32677" xr:uid="{A498559A-4696-479A-B7F3-9BBD555F9AED}"/>
    <cellStyle name="20% - Ênfase1 90 4" xfId="22461" xr:uid="{372C670F-EB6C-4841-B3E5-A1B8AD91F8F3}"/>
    <cellStyle name="20% - Ênfase1 91" xfId="1939" xr:uid="{000B67EE-7510-4CCC-842D-3E1CEAE71958}"/>
    <cellStyle name="20% - Ênfase1 91 2" xfId="7072" xr:uid="{F3A7E913-29DC-41EE-BE27-BFF49439211F}"/>
    <cellStyle name="20% - Ênfase1 91 2 2" xfId="17299" xr:uid="{61901DE2-1AD3-4C32-BD38-B34CD93AC19E}"/>
    <cellStyle name="20% - Ênfase1 91 2 2 2" xfId="37743" xr:uid="{A78D87D4-5BB0-4D2E-9681-ADF0BC70CE63}"/>
    <cellStyle name="20% - Ênfase1 91 2 3" xfId="27527" xr:uid="{F08E1F1E-011B-472B-9311-9B46AF8BF25C}"/>
    <cellStyle name="20% - Ênfase1 91 3" xfId="12245" xr:uid="{FFF2872C-67A1-4118-A1DB-18870F83A35F}"/>
    <cellStyle name="20% - Ênfase1 91 3 2" xfId="32691" xr:uid="{99A31E09-E87A-4C90-9CBC-2B392A7E547E}"/>
    <cellStyle name="20% - Ênfase1 91 4" xfId="22475" xr:uid="{1C04E494-F1C9-49AE-B866-99B8BC7FD05E}"/>
    <cellStyle name="20% - Ênfase1 92" xfId="1953" xr:uid="{5479F53B-6E7F-46EC-94C0-1FCE5273B65A}"/>
    <cellStyle name="20% - Ênfase1 92 2" xfId="7086" xr:uid="{0F3A3D59-E7E6-4DA0-860F-AC3353805785}"/>
    <cellStyle name="20% - Ênfase1 92 2 2" xfId="17313" xr:uid="{E053396F-D118-4A6D-AE2A-AA018C0AECE7}"/>
    <cellStyle name="20% - Ênfase1 92 2 2 2" xfId="37757" xr:uid="{F0575E69-0686-49A2-A405-0EC55E3DA1B7}"/>
    <cellStyle name="20% - Ênfase1 92 2 3" xfId="27541" xr:uid="{D11E8FA2-7050-410A-A0E2-31A2CD03AC43}"/>
    <cellStyle name="20% - Ênfase1 92 3" xfId="12259" xr:uid="{61732A69-1105-42E5-BB2D-A6C93E9E39FD}"/>
    <cellStyle name="20% - Ênfase1 92 3 2" xfId="32705" xr:uid="{4DCF392D-91ED-484B-9F2D-E7DE8C93FB0F}"/>
    <cellStyle name="20% - Ênfase1 92 4" xfId="22489" xr:uid="{1B4C2B46-9419-43B3-9B24-B5F8A3359225}"/>
    <cellStyle name="20% - Ênfase1 93" xfId="1967" xr:uid="{9302B380-A514-47B9-A63D-E3E8097D593E}"/>
    <cellStyle name="20% - Ênfase1 93 2" xfId="7100" xr:uid="{6B1A8B49-C217-4723-83E8-1D495770348F}"/>
    <cellStyle name="20% - Ênfase1 93 2 2" xfId="17327" xr:uid="{FAD7D724-6FB5-4AB9-8803-2039B5DE2013}"/>
    <cellStyle name="20% - Ênfase1 93 2 2 2" xfId="37771" xr:uid="{FED06FD2-5B0B-4512-B8B6-E4AC61FFD3BF}"/>
    <cellStyle name="20% - Ênfase1 93 2 3" xfId="27555" xr:uid="{0379BBD3-E781-461C-988F-3EF43D525E75}"/>
    <cellStyle name="20% - Ênfase1 93 3" xfId="12273" xr:uid="{173B7C88-51BF-4585-BC00-66F0E9679328}"/>
    <cellStyle name="20% - Ênfase1 93 3 2" xfId="32719" xr:uid="{4740FB40-487A-4009-A83E-DEC2168B5136}"/>
    <cellStyle name="20% - Ênfase1 93 4" xfId="22503" xr:uid="{481D54A8-70EB-4AAC-B918-1BE277C2B57F}"/>
    <cellStyle name="20% - Ênfase1 94" xfId="1981" xr:uid="{390AA9B1-9062-4ABC-BAF7-4E4E2FE0FB42}"/>
    <cellStyle name="20% - Ênfase1 94 2" xfId="7114" xr:uid="{EC1017AD-9B5E-4A5E-8214-D4A869443199}"/>
    <cellStyle name="20% - Ênfase1 94 2 2" xfId="17341" xr:uid="{733F5160-F363-4A66-83AF-CED64C21ED5B}"/>
    <cellStyle name="20% - Ênfase1 94 2 2 2" xfId="37785" xr:uid="{623688C4-64D2-4ED6-9654-A09ED81016EC}"/>
    <cellStyle name="20% - Ênfase1 94 2 3" xfId="27569" xr:uid="{C81F6B2C-A623-4F44-B0EA-57DFE86B8EAB}"/>
    <cellStyle name="20% - Ênfase1 94 3" xfId="12287" xr:uid="{EB4BB16D-11D8-4849-A226-EC1E6279D89D}"/>
    <cellStyle name="20% - Ênfase1 94 3 2" xfId="32733" xr:uid="{E5308F80-9064-43F3-BC2B-FA1D304994C6}"/>
    <cellStyle name="20% - Ênfase1 94 4" xfId="22517" xr:uid="{28679F9C-72CA-42C3-9AA5-4B10094EB83A}"/>
    <cellStyle name="20% - Ênfase1 95" xfId="1995" xr:uid="{67DEEDC5-51FB-4B39-A3A0-86E0D871286E}"/>
    <cellStyle name="20% - Ênfase1 95 2" xfId="7128" xr:uid="{8843E053-BB48-4970-8C56-D4A50BFB575A}"/>
    <cellStyle name="20% - Ênfase1 95 2 2" xfId="17355" xr:uid="{90DBEBF9-7742-4833-AA32-029124954F87}"/>
    <cellStyle name="20% - Ênfase1 95 2 2 2" xfId="37799" xr:uid="{6C0818FD-7AC3-43CB-ABD7-D966E427DD57}"/>
    <cellStyle name="20% - Ênfase1 95 2 3" xfId="27583" xr:uid="{A3D8F9EE-4284-4FBD-AD0B-76DF39360D61}"/>
    <cellStyle name="20% - Ênfase1 95 3" xfId="12301" xr:uid="{B2EF59D3-93CD-430A-BE42-97533B8A1EDE}"/>
    <cellStyle name="20% - Ênfase1 95 3 2" xfId="32747" xr:uid="{C66B78C2-53EF-46AF-B49F-202109B0E605}"/>
    <cellStyle name="20% - Ênfase1 95 4" xfId="22531" xr:uid="{730500FB-1400-42B8-99FD-49BD94C92103}"/>
    <cellStyle name="20% - Ênfase1 96" xfId="2009" xr:uid="{2DB1C6CB-8D80-4C73-A910-24EF650ADE87}"/>
    <cellStyle name="20% - Ênfase1 96 2" xfId="7142" xr:uid="{938D3893-33B1-47F0-A0FE-43CC3C6AF93D}"/>
    <cellStyle name="20% - Ênfase1 96 2 2" xfId="17369" xr:uid="{5AD0FBFD-59A1-4BBB-9D7A-D3A32A52983F}"/>
    <cellStyle name="20% - Ênfase1 96 2 2 2" xfId="37813" xr:uid="{4125FDBD-2241-4D82-97BB-C004FC57FB95}"/>
    <cellStyle name="20% - Ênfase1 96 2 3" xfId="27597" xr:uid="{9E52DDBA-58C5-4880-90BE-E0AB3604F73F}"/>
    <cellStyle name="20% - Ênfase1 96 3" xfId="12315" xr:uid="{3C10BA13-513D-4AFC-A472-B597D4FC4E0B}"/>
    <cellStyle name="20% - Ênfase1 96 3 2" xfId="32761" xr:uid="{133DD0FE-DB77-43C9-BC53-2A069A1CBBEC}"/>
    <cellStyle name="20% - Ênfase1 96 4" xfId="22545" xr:uid="{D37E60FF-CB32-4998-86C6-81E0D31B8513}"/>
    <cellStyle name="20% - Ênfase1 97" xfId="2023" xr:uid="{BF0200AF-3F22-45F2-97D5-19B1C3B45F8B}"/>
    <cellStyle name="20% - Ênfase1 97 2" xfId="7156" xr:uid="{9FC0D971-062F-4F13-BD87-6E41DBDE1EF9}"/>
    <cellStyle name="20% - Ênfase1 97 2 2" xfId="17383" xr:uid="{19222D1B-C4FE-4EE4-9BD8-FBCA17959099}"/>
    <cellStyle name="20% - Ênfase1 97 2 2 2" xfId="37827" xr:uid="{9962C6F3-C222-4BCC-8BD6-6173C7484B0B}"/>
    <cellStyle name="20% - Ênfase1 97 2 3" xfId="27611" xr:uid="{565460D2-78AA-4A8D-9475-90BD755F6EB3}"/>
    <cellStyle name="20% - Ênfase1 97 3" xfId="12329" xr:uid="{69073055-ACE5-430F-AFE7-CB9013F18BE1}"/>
    <cellStyle name="20% - Ênfase1 97 3 2" xfId="32775" xr:uid="{2DA59623-A33D-4AF5-B11A-EDB08AAA5CC1}"/>
    <cellStyle name="20% - Ênfase1 97 4" xfId="22559" xr:uid="{8763C313-44AD-44E4-AD6D-7B1AD391F464}"/>
    <cellStyle name="20% - Ênfase1 98" xfId="2037" xr:uid="{8AC6BF4F-E613-4D83-9F55-C1287B243CAA}"/>
    <cellStyle name="20% - Ênfase1 98 2" xfId="7170" xr:uid="{E08D3139-E545-472E-9E24-E5168F8184E9}"/>
    <cellStyle name="20% - Ênfase1 98 2 2" xfId="17397" xr:uid="{A26BC6F1-B95E-4D97-A975-7C9398A1B590}"/>
    <cellStyle name="20% - Ênfase1 98 2 2 2" xfId="37841" xr:uid="{9D022C0A-D948-43FD-AD6C-BE2A8D200B80}"/>
    <cellStyle name="20% - Ênfase1 98 2 3" xfId="27625" xr:uid="{3D86E1F7-5F3B-4E8C-BDBC-C482826E5438}"/>
    <cellStyle name="20% - Ênfase1 98 3" xfId="12343" xr:uid="{0E7CD33A-62DE-4886-BCFD-98FA45FDF87A}"/>
    <cellStyle name="20% - Ênfase1 98 3 2" xfId="32789" xr:uid="{0200DF66-29F1-4C17-B1B6-7F63457979C7}"/>
    <cellStyle name="20% - Ênfase1 98 4" xfId="22573" xr:uid="{D1A39867-C703-4626-9E14-30DDC65663A0}"/>
    <cellStyle name="20% - Ênfase1 99" xfId="2051" xr:uid="{2A199DBF-2249-436D-AD94-FC8216279316}"/>
    <cellStyle name="20% - Ênfase1 99 2" xfId="7184" xr:uid="{CE602685-0F79-4F41-97EE-152FC5A22A4C}"/>
    <cellStyle name="20% - Ênfase1 99 2 2" xfId="17411" xr:uid="{10F6D084-157F-4CEA-9C6C-FA4ADD7A77FD}"/>
    <cellStyle name="20% - Ênfase1 99 2 2 2" xfId="37855" xr:uid="{CF0A8883-1F8A-4832-9013-FDD866FE89AA}"/>
    <cellStyle name="20% - Ênfase1 99 2 3" xfId="27639" xr:uid="{02628225-59DA-4173-8969-05B946AB7391}"/>
    <cellStyle name="20% - Ênfase1 99 3" xfId="12357" xr:uid="{E1D9696A-980E-43F2-86D0-05DFFA628613}"/>
    <cellStyle name="20% - Ênfase1 99 3 2" xfId="32803" xr:uid="{2A49FE46-412C-4A29-9AAA-FC7587C42E06}"/>
    <cellStyle name="20% - Ênfase1 99 4" xfId="22587" xr:uid="{5D5AF714-EC47-4ACF-AC0C-7841C1B9B2AD}"/>
    <cellStyle name="20% - Ênfase2" xfId="2" builtinId="34" customBuiltin="1"/>
    <cellStyle name="20% - Ênfase2 10" xfId="222" xr:uid="{6B2A5B3F-6BC2-46A4-A691-504656DD0E92}"/>
    <cellStyle name="20% - Ênfase2 10 2" xfId="821" xr:uid="{D501595C-0CFC-4714-958F-F5B0EB9525D0}"/>
    <cellStyle name="20% - Ênfase2 10 2 2" xfId="5968" xr:uid="{F855D9EB-7EC4-4C4A-8B61-0358B615C286}"/>
    <cellStyle name="20% - Ênfase2 10 2 2 2" xfId="16223" xr:uid="{7A9DAC98-9344-491D-B588-EDB45F4D7534}"/>
    <cellStyle name="20% - Ênfase2 10 2 2 2 2" xfId="36667" xr:uid="{AEB13935-DFD1-4DA8-9C64-D5BA36FBE6B5}"/>
    <cellStyle name="20% - Ênfase2 10 2 2 3" xfId="26451" xr:uid="{916F7FDB-CDC1-42CF-8FDA-A1902537DDA0}"/>
    <cellStyle name="20% - Ênfase2 10 2 3" xfId="11169" xr:uid="{9A940055-8167-455F-AF9C-B8E0EAEEC736}"/>
    <cellStyle name="20% - Ênfase2 10 2 3 2" xfId="31615" xr:uid="{B79BBB62-7896-4101-8712-382E9CC52F05}"/>
    <cellStyle name="20% - Ênfase2 10 2 4" xfId="21399" xr:uid="{D4652E36-170F-4ED3-A006-186313B96E26}"/>
    <cellStyle name="20% - Ênfase2 10 3" xfId="5369" xr:uid="{13F7BAAC-17FA-4B8E-B716-0C862530E63B}"/>
    <cellStyle name="20% - Ênfase2 10 3 2" xfId="15643" xr:uid="{08395773-4000-4F0C-8BEB-3872B8DD0968}"/>
    <cellStyle name="20% - Ênfase2 10 3 2 2" xfId="36087" xr:uid="{6FFBE26D-258D-4458-ADE6-B0A20A6BB5CD}"/>
    <cellStyle name="20% - Ênfase2 10 3 3" xfId="25871" xr:uid="{BF4496EB-EA95-4E9E-B534-25E0FE326F85}"/>
    <cellStyle name="20% - Ênfase2 10 4" xfId="10589" xr:uid="{1A1721CE-BF2A-48D2-BC86-3EFCD02CC55B}"/>
    <cellStyle name="20% - Ênfase2 10 4 2" xfId="31035" xr:uid="{164FEA1B-936D-42E6-AE61-C1E923994EB2}"/>
    <cellStyle name="20% - Ênfase2 10 5" xfId="20819" xr:uid="{E731AF14-82FF-407A-8199-EFAA8BF44452}"/>
    <cellStyle name="20% - Ênfase2 100" xfId="2067" xr:uid="{5CCE6419-9C48-4E29-8BDB-1F9F59BC7A24}"/>
    <cellStyle name="20% - Ênfase2 100 2" xfId="7200" xr:uid="{FA4072D9-872F-4A4D-B94C-AD8710EAC68E}"/>
    <cellStyle name="20% - Ênfase2 100 2 2" xfId="17427" xr:uid="{EBC6E64D-2641-4BF6-9852-FD58A0C44F3B}"/>
    <cellStyle name="20% - Ênfase2 100 2 2 2" xfId="37871" xr:uid="{86916A16-790F-4B0A-ADFA-FAED8181A7BE}"/>
    <cellStyle name="20% - Ênfase2 100 2 3" xfId="27655" xr:uid="{B2E67818-9BC4-4761-84DF-C38DB95E7C09}"/>
    <cellStyle name="20% - Ênfase2 100 3" xfId="12373" xr:uid="{7EC2B147-0C09-4E31-9DD8-8BA06FBEF509}"/>
    <cellStyle name="20% - Ênfase2 100 3 2" xfId="32819" xr:uid="{0732696A-29B1-45BA-AE20-27B9A02F76C8}"/>
    <cellStyle name="20% - Ênfase2 100 4" xfId="22603" xr:uid="{07133066-BD94-4C8F-B624-3DF3AD869155}"/>
    <cellStyle name="20% - Ênfase2 101" xfId="2081" xr:uid="{27540B0E-00B7-47D0-B577-D8F400BC8310}"/>
    <cellStyle name="20% - Ênfase2 101 2" xfId="7214" xr:uid="{E36EDDD2-38C6-432F-8A48-43FF9FF0F94D}"/>
    <cellStyle name="20% - Ênfase2 101 2 2" xfId="17441" xr:uid="{BC0E7A96-4008-4166-B6FA-035E2CADE0C3}"/>
    <cellStyle name="20% - Ênfase2 101 2 2 2" xfId="37885" xr:uid="{76067D20-8418-4FDB-9B5D-6BF6459839A8}"/>
    <cellStyle name="20% - Ênfase2 101 2 3" xfId="27669" xr:uid="{501285F9-26AC-4FD9-A56F-681395B2C6E0}"/>
    <cellStyle name="20% - Ênfase2 101 3" xfId="12387" xr:uid="{F394561B-BF51-4AC7-8AB4-4598F0A1EE05}"/>
    <cellStyle name="20% - Ênfase2 101 3 2" xfId="32833" xr:uid="{8744BBA2-B48B-4069-97A2-A0BEE4BA162E}"/>
    <cellStyle name="20% - Ênfase2 101 4" xfId="22617" xr:uid="{A7A8A739-9C50-4527-8469-DC33B15B5F13}"/>
    <cellStyle name="20% - Ênfase2 102" xfId="2095" xr:uid="{C4EAD3D0-D5B0-4806-8CE4-435E68AA5181}"/>
    <cellStyle name="20% - Ênfase2 102 2" xfId="7228" xr:uid="{FF66676C-38E6-4A86-8EE8-209660D4C421}"/>
    <cellStyle name="20% - Ênfase2 102 2 2" xfId="17455" xr:uid="{C317A951-0215-45AF-92F2-DD99D209DEDF}"/>
    <cellStyle name="20% - Ênfase2 102 2 2 2" xfId="37899" xr:uid="{B6F2D1D2-F200-4A36-B2DB-8A40324B720F}"/>
    <cellStyle name="20% - Ênfase2 102 2 3" xfId="27683" xr:uid="{87BF472F-9D31-4603-B9AA-4C33D23D468A}"/>
    <cellStyle name="20% - Ênfase2 102 3" xfId="12401" xr:uid="{64955B4E-83B0-4072-9397-AEC345A03698}"/>
    <cellStyle name="20% - Ênfase2 102 3 2" xfId="32847" xr:uid="{0FD0B376-643C-4AAA-A7F3-1A71DA068C7B}"/>
    <cellStyle name="20% - Ênfase2 102 4" xfId="22631" xr:uid="{5C7B6B3F-6334-4F48-8DB9-0825D7F1D1B8}"/>
    <cellStyle name="20% - Ênfase2 103" xfId="2109" xr:uid="{9C9F8440-EA9E-4AF7-B5B4-93CFB61BE07F}"/>
    <cellStyle name="20% - Ênfase2 103 2" xfId="7242" xr:uid="{43F5D211-91C9-4D80-8D54-907D70CFD334}"/>
    <cellStyle name="20% - Ênfase2 103 2 2" xfId="17469" xr:uid="{0D08702A-A1EF-414A-BF48-E1B9436587CC}"/>
    <cellStyle name="20% - Ênfase2 103 2 2 2" xfId="37913" xr:uid="{595B427B-95BE-4324-9F5B-D547A75C0A8C}"/>
    <cellStyle name="20% - Ênfase2 103 2 3" xfId="27697" xr:uid="{1E242944-7813-42EE-91AD-8B83BF98C435}"/>
    <cellStyle name="20% - Ênfase2 103 3" xfId="12415" xr:uid="{FDC248C8-E135-45C8-87C5-EFF90DDE4B49}"/>
    <cellStyle name="20% - Ênfase2 103 3 2" xfId="32861" xr:uid="{3C2EF915-F301-4502-B49A-93EA9B513764}"/>
    <cellStyle name="20% - Ênfase2 103 4" xfId="22645" xr:uid="{FAB38C50-FB83-4CD9-BC25-7F20874EB94A}"/>
    <cellStyle name="20% - Ênfase2 104" xfId="2123" xr:uid="{AA680164-5CC2-4D3B-ACB2-B3ACC5AC876E}"/>
    <cellStyle name="20% - Ênfase2 104 2" xfId="7256" xr:uid="{68E862CE-4EF6-4331-A34D-78EED21C4366}"/>
    <cellStyle name="20% - Ênfase2 104 2 2" xfId="17483" xr:uid="{0933CE50-5F13-4B9B-ABB7-C4964ABF541E}"/>
    <cellStyle name="20% - Ênfase2 104 2 2 2" xfId="37927" xr:uid="{A5CF79E8-BEC6-4F2C-AC69-009D794F033D}"/>
    <cellStyle name="20% - Ênfase2 104 2 3" xfId="27711" xr:uid="{D7310C9E-F330-4F3D-9EC0-2AF89833B059}"/>
    <cellStyle name="20% - Ênfase2 104 3" xfId="12429" xr:uid="{24C32CAD-846D-427E-BAAB-2BF123A13E90}"/>
    <cellStyle name="20% - Ênfase2 104 3 2" xfId="32875" xr:uid="{E76246F7-EE19-4AF2-917E-F2E315434C69}"/>
    <cellStyle name="20% - Ênfase2 104 4" xfId="22659" xr:uid="{4265CAC6-590B-457D-87E3-42161D199259}"/>
    <cellStyle name="20% - Ênfase2 105" xfId="2137" xr:uid="{2C312CAF-A2FE-4927-A72A-EA9C20C737CE}"/>
    <cellStyle name="20% - Ênfase2 105 2" xfId="7270" xr:uid="{C05F34EC-8347-4B98-AEE0-5D78D50BABE6}"/>
    <cellStyle name="20% - Ênfase2 105 2 2" xfId="17497" xr:uid="{DF49671D-F692-4072-B0BD-BD22B15716D1}"/>
    <cellStyle name="20% - Ênfase2 105 2 2 2" xfId="37941" xr:uid="{6616B36C-D831-4186-A1D1-A1667EEDA46E}"/>
    <cellStyle name="20% - Ênfase2 105 2 3" xfId="27725" xr:uid="{6B6397BD-C28E-4A9D-924B-A5779A67E24D}"/>
    <cellStyle name="20% - Ênfase2 105 3" xfId="12443" xr:uid="{F444E101-1F2B-4335-80DC-CA68F83F1D80}"/>
    <cellStyle name="20% - Ênfase2 105 3 2" xfId="32889" xr:uid="{02BD357A-5DE7-4017-85D9-A7EFB41F6A82}"/>
    <cellStyle name="20% - Ênfase2 105 4" xfId="22673" xr:uid="{28926647-39F8-4D09-9B3B-8EA99BB598E0}"/>
    <cellStyle name="20% - Ênfase2 106" xfId="2151" xr:uid="{511C1A69-8677-47C5-A9D3-173D0C3DA2C4}"/>
    <cellStyle name="20% - Ênfase2 106 2" xfId="7284" xr:uid="{46AF5777-D721-4DB8-A782-1BA60A983644}"/>
    <cellStyle name="20% - Ênfase2 106 2 2" xfId="17511" xr:uid="{F86B21F7-7F44-4AB2-930F-F50A9F8280A5}"/>
    <cellStyle name="20% - Ênfase2 106 2 2 2" xfId="37955" xr:uid="{E82E8592-C3BC-4B4B-99AA-F7F22491DB52}"/>
    <cellStyle name="20% - Ênfase2 106 2 3" xfId="27739" xr:uid="{478D0818-7381-4E64-9D90-91461542936B}"/>
    <cellStyle name="20% - Ênfase2 106 3" xfId="12457" xr:uid="{FD01FDC7-9F7C-4E61-9CA5-BB74A23BA5B6}"/>
    <cellStyle name="20% - Ênfase2 106 3 2" xfId="32903" xr:uid="{C62885D5-2586-4AA6-894E-C5750FDD32CC}"/>
    <cellStyle name="20% - Ênfase2 106 4" xfId="22687" xr:uid="{4CCD36A3-80F8-47EE-B27F-0A8ED9B2A928}"/>
    <cellStyle name="20% - Ênfase2 107" xfId="2165" xr:uid="{3BC11A21-5D72-4BA7-A0F7-BA40018D2B63}"/>
    <cellStyle name="20% - Ênfase2 107 2" xfId="7298" xr:uid="{72D47887-43D1-4B11-8146-FE9800274682}"/>
    <cellStyle name="20% - Ênfase2 107 2 2" xfId="17525" xr:uid="{109A13C4-2047-495D-9813-638CE4AB9E3F}"/>
    <cellStyle name="20% - Ênfase2 107 2 2 2" xfId="37969" xr:uid="{37CA38C9-B3BD-491A-BF9A-E7E9192F6DFF}"/>
    <cellStyle name="20% - Ênfase2 107 2 3" xfId="27753" xr:uid="{4FA36AA5-631C-44B9-BF9D-881C51D5CE82}"/>
    <cellStyle name="20% - Ênfase2 107 3" xfId="12471" xr:uid="{6D5D7B23-67EE-4335-BE20-478CE80F337A}"/>
    <cellStyle name="20% - Ênfase2 107 3 2" xfId="32917" xr:uid="{737E26EF-64E3-4F50-A421-17E301EAFA80}"/>
    <cellStyle name="20% - Ênfase2 107 4" xfId="22701" xr:uid="{5B69C194-F8F9-4044-BA7E-66F1A64A57ED}"/>
    <cellStyle name="20% - Ênfase2 108" xfId="2179" xr:uid="{231B1995-9ECA-4B9E-ACAA-735BB33BB05B}"/>
    <cellStyle name="20% - Ênfase2 108 2" xfId="7312" xr:uid="{E03F6C12-FA12-4B7E-8DEE-C342754D96EA}"/>
    <cellStyle name="20% - Ênfase2 108 2 2" xfId="17539" xr:uid="{4D866C58-E368-4D72-8631-2FD5A389EC9F}"/>
    <cellStyle name="20% - Ênfase2 108 2 2 2" xfId="37983" xr:uid="{50D464C3-80B7-43C4-81A7-D0610E84FFD1}"/>
    <cellStyle name="20% - Ênfase2 108 2 3" xfId="27767" xr:uid="{48F85B7C-6668-4A63-A411-1415ABB65D7E}"/>
    <cellStyle name="20% - Ênfase2 108 3" xfId="12485" xr:uid="{CF9A284B-5537-4857-860B-437D5B51B06F}"/>
    <cellStyle name="20% - Ênfase2 108 3 2" xfId="32931" xr:uid="{49270C3B-AA82-44D7-B7A1-E9272BB8867A}"/>
    <cellStyle name="20% - Ênfase2 108 4" xfId="22715" xr:uid="{D7B76735-44D5-4380-B700-3AB515889792}"/>
    <cellStyle name="20% - Ênfase2 109" xfId="2193" xr:uid="{BB22EA66-3E32-4F9B-9109-AB25B1B02617}"/>
    <cellStyle name="20% - Ênfase2 109 2" xfId="7326" xr:uid="{F1844FE9-AFA5-422B-8189-20E69CD703F1}"/>
    <cellStyle name="20% - Ênfase2 109 2 2" xfId="17553" xr:uid="{A020DA19-FFFA-40E6-B7DF-15E98378DB29}"/>
    <cellStyle name="20% - Ênfase2 109 2 2 2" xfId="37997" xr:uid="{F15CDB66-33E2-4961-872F-9F1216A8C417}"/>
    <cellStyle name="20% - Ênfase2 109 2 3" xfId="27781" xr:uid="{503B4AC8-DF26-4310-BA5C-0F274128726B}"/>
    <cellStyle name="20% - Ênfase2 109 3" xfId="12499" xr:uid="{4E1D30B1-A0FD-49AD-8EC1-B3B0871DFA56}"/>
    <cellStyle name="20% - Ênfase2 109 3 2" xfId="32945" xr:uid="{FC545533-9ED4-4D02-BDAD-8D4D95568C92}"/>
    <cellStyle name="20% - Ênfase2 109 4" xfId="22729" xr:uid="{A9353BD0-151E-49B1-A44C-D74E968A174D}"/>
    <cellStyle name="20% - Ênfase2 11" xfId="236" xr:uid="{739CDA8E-C0CB-4BEA-92DA-C30F7EA5CEFB}"/>
    <cellStyle name="20% - Ênfase2 11 2" xfId="835" xr:uid="{2E559B40-F33F-456B-839E-F80BF7AE4B51}"/>
    <cellStyle name="20% - Ênfase2 11 2 2" xfId="5982" xr:uid="{23123436-D344-461A-B3A3-BA98D7594BAD}"/>
    <cellStyle name="20% - Ênfase2 11 2 2 2" xfId="16237" xr:uid="{B4BBE68D-9733-430C-B926-8B80E94AC492}"/>
    <cellStyle name="20% - Ênfase2 11 2 2 2 2" xfId="36681" xr:uid="{7D332056-B63C-40BF-947C-D9EB1A1729E8}"/>
    <cellStyle name="20% - Ênfase2 11 2 2 3" xfId="26465" xr:uid="{B41589CA-3D10-4D2E-A9F1-AE73E00C49C4}"/>
    <cellStyle name="20% - Ênfase2 11 2 3" xfId="11183" xr:uid="{52E174E7-94F1-4394-8569-5DB81377539A}"/>
    <cellStyle name="20% - Ênfase2 11 2 3 2" xfId="31629" xr:uid="{29F8AE1B-9DDF-43D4-96C6-80E15127B865}"/>
    <cellStyle name="20% - Ênfase2 11 2 4" xfId="21413" xr:uid="{5E1156E6-50B7-4997-956F-751A2F579FB4}"/>
    <cellStyle name="20% - Ênfase2 11 3" xfId="5383" xr:uid="{E5BE0DCB-9D18-4F3C-96FF-E3867831F31F}"/>
    <cellStyle name="20% - Ênfase2 11 3 2" xfId="15657" xr:uid="{FD617C10-4278-47BB-981D-094CE4BA04D8}"/>
    <cellStyle name="20% - Ênfase2 11 3 2 2" xfId="36101" xr:uid="{2954C682-1613-409F-B429-BE7F9F5C8DC1}"/>
    <cellStyle name="20% - Ênfase2 11 3 3" xfId="25885" xr:uid="{F76D782D-6BEF-4ADF-95CA-DC648736FF1B}"/>
    <cellStyle name="20% - Ênfase2 11 4" xfId="10603" xr:uid="{98353167-3792-4CDF-AE63-4BFE4E28DF88}"/>
    <cellStyle name="20% - Ênfase2 11 4 2" xfId="31049" xr:uid="{8DC9D95B-E19B-46F1-912D-77FFD17CCBD4}"/>
    <cellStyle name="20% - Ênfase2 11 5" xfId="20833" xr:uid="{31C055AA-C38C-42A9-8774-0A207BD24894}"/>
    <cellStyle name="20% - Ênfase2 110" xfId="2207" xr:uid="{F4AAF82B-54EC-4ACE-8040-32CE32F7EA87}"/>
    <cellStyle name="20% - Ênfase2 110 2" xfId="7340" xr:uid="{B6051F07-378D-4E40-8D0F-20CA44AE88BE}"/>
    <cellStyle name="20% - Ênfase2 110 2 2" xfId="17567" xr:uid="{AB308B09-D242-4E89-9D4F-2C57583AA7D2}"/>
    <cellStyle name="20% - Ênfase2 110 2 2 2" xfId="38011" xr:uid="{A4FF6D8A-DA8C-44B8-A63B-E40606A569D0}"/>
    <cellStyle name="20% - Ênfase2 110 2 3" xfId="27795" xr:uid="{6ACC195D-D438-4A4C-B53F-A6F28D3E9F54}"/>
    <cellStyle name="20% - Ênfase2 110 3" xfId="12513" xr:uid="{EB101729-5910-4F23-8E2D-15FB421ECEEE}"/>
    <cellStyle name="20% - Ênfase2 110 3 2" xfId="32959" xr:uid="{33AC294C-B178-4C84-AD90-5C394D9F3AA0}"/>
    <cellStyle name="20% - Ênfase2 110 4" xfId="22743" xr:uid="{E09236D9-FBBA-45B5-914B-73D7C4B70D84}"/>
    <cellStyle name="20% - Ênfase2 111" xfId="2221" xr:uid="{410688A6-11C8-4DE0-AE22-C639DC259CAD}"/>
    <cellStyle name="20% - Ênfase2 111 2" xfId="7354" xr:uid="{19E7FFA2-0B20-49BB-9E1F-AD47C2041B23}"/>
    <cellStyle name="20% - Ênfase2 111 2 2" xfId="17581" xr:uid="{E0A23DD5-133D-4E92-AA17-A41C50E91763}"/>
    <cellStyle name="20% - Ênfase2 111 2 2 2" xfId="38025" xr:uid="{565861DA-FDC8-4CDC-A478-4898E559C444}"/>
    <cellStyle name="20% - Ênfase2 111 2 3" xfId="27809" xr:uid="{DF0A82E0-C4E8-4DCB-81AF-B85C7FB2D8B6}"/>
    <cellStyle name="20% - Ênfase2 111 3" xfId="12527" xr:uid="{1524C829-857A-46F6-A660-ABAC4956901C}"/>
    <cellStyle name="20% - Ênfase2 111 3 2" xfId="32973" xr:uid="{CCF85BC8-558E-4BA1-A8C6-5EBFF74E9CE2}"/>
    <cellStyle name="20% - Ênfase2 111 4" xfId="22757" xr:uid="{CA078BAA-2A67-4136-8169-3ADF58543DDC}"/>
    <cellStyle name="20% - Ênfase2 112" xfId="2235" xr:uid="{A95C6D31-AD7C-4D59-8994-8ECF680A353A}"/>
    <cellStyle name="20% - Ênfase2 112 2" xfId="7368" xr:uid="{0EAF23D0-E77C-40FE-89C1-9F157BEBA87C}"/>
    <cellStyle name="20% - Ênfase2 112 2 2" xfId="17595" xr:uid="{0399CE22-C60D-4B46-B238-C17A5E4896D8}"/>
    <cellStyle name="20% - Ênfase2 112 2 2 2" xfId="38039" xr:uid="{E712205E-7F2C-4C77-88B3-94AF36B54B5D}"/>
    <cellStyle name="20% - Ênfase2 112 2 3" xfId="27823" xr:uid="{AD436A00-0B29-4867-A127-7B935E131AD3}"/>
    <cellStyle name="20% - Ênfase2 112 3" xfId="12541" xr:uid="{99890DC9-E6EB-482F-9A1E-E895E76E0B52}"/>
    <cellStyle name="20% - Ênfase2 112 3 2" xfId="32987" xr:uid="{DA9EA609-65BA-47A6-853B-89F90E3C3B16}"/>
    <cellStyle name="20% - Ênfase2 112 4" xfId="22771" xr:uid="{4A0B7116-EF7C-4758-A062-2C7FEA2E4687}"/>
    <cellStyle name="20% - Ênfase2 113" xfId="2249" xr:uid="{72A9B111-FADF-4E21-9B5E-2C287082F3FB}"/>
    <cellStyle name="20% - Ênfase2 113 2" xfId="7382" xr:uid="{548C2F80-AB63-49B9-89FC-2838F15A2FBA}"/>
    <cellStyle name="20% - Ênfase2 113 2 2" xfId="17609" xr:uid="{3CF40F76-A8CB-4E1C-83BB-2E977FA905F4}"/>
    <cellStyle name="20% - Ênfase2 113 2 2 2" xfId="38053" xr:uid="{4F27369E-5EEA-4C45-BE5B-F17EF8AAC214}"/>
    <cellStyle name="20% - Ênfase2 113 2 3" xfId="27837" xr:uid="{5B3430C8-F11F-4CCA-B378-FB096632077F}"/>
    <cellStyle name="20% - Ênfase2 113 3" xfId="12555" xr:uid="{8E00F3FE-AE9E-41CB-96F6-3D6791A2A1A6}"/>
    <cellStyle name="20% - Ênfase2 113 3 2" xfId="33001" xr:uid="{40E82230-E611-4ADD-A1B0-11805FAA3F31}"/>
    <cellStyle name="20% - Ênfase2 113 4" xfId="22785" xr:uid="{7EBB583B-45F7-4AB5-9591-25A11A63572B}"/>
    <cellStyle name="20% - Ênfase2 114" xfId="2263" xr:uid="{11B66FA5-1F5F-4CEF-B6D6-4D0CCE9773A8}"/>
    <cellStyle name="20% - Ênfase2 114 2" xfId="7396" xr:uid="{26B37C66-A45F-454D-8F87-11C28A8E6FCC}"/>
    <cellStyle name="20% - Ênfase2 114 2 2" xfId="17623" xr:uid="{5320C9A4-1960-4CDB-AFC6-FC17BF562771}"/>
    <cellStyle name="20% - Ênfase2 114 2 2 2" xfId="38067" xr:uid="{550A5D2C-8D09-448E-A16A-BE540839F322}"/>
    <cellStyle name="20% - Ênfase2 114 2 3" xfId="27851" xr:uid="{EBD51D05-EC07-402D-9FB1-0A501069612F}"/>
    <cellStyle name="20% - Ênfase2 114 3" xfId="12569" xr:uid="{6E660318-9EF8-46AF-8B20-419573F550D3}"/>
    <cellStyle name="20% - Ênfase2 114 3 2" xfId="33015" xr:uid="{DCF85C30-34CA-4B47-A29C-2BF294E840F7}"/>
    <cellStyle name="20% - Ênfase2 114 4" xfId="22799" xr:uid="{9BE60A8E-EF6C-422E-815E-87FE69CB54D8}"/>
    <cellStyle name="20% - Ênfase2 115" xfId="2277" xr:uid="{96B77FD4-DDC4-4F91-BFFE-043E995455A5}"/>
    <cellStyle name="20% - Ênfase2 115 2" xfId="7410" xr:uid="{58518E30-19BD-4BCD-9225-A393AD0ECA62}"/>
    <cellStyle name="20% - Ênfase2 115 2 2" xfId="17637" xr:uid="{8CC23D63-4E0E-4C31-9A30-3DC3615FCFAB}"/>
    <cellStyle name="20% - Ênfase2 115 2 2 2" xfId="38081" xr:uid="{FC984881-AFAB-42B6-80E9-684F5307F907}"/>
    <cellStyle name="20% - Ênfase2 115 2 3" xfId="27865" xr:uid="{A18F32BF-03B6-423C-9C6C-5604436F950F}"/>
    <cellStyle name="20% - Ênfase2 115 3" xfId="12583" xr:uid="{A329760E-9FA9-47CD-B4F2-DEDD9E3EF6FC}"/>
    <cellStyle name="20% - Ênfase2 115 3 2" xfId="33029" xr:uid="{2D89374E-8A35-481D-B329-7D9C3C6DB14E}"/>
    <cellStyle name="20% - Ênfase2 115 4" xfId="22813" xr:uid="{E8AD71ED-B22F-424D-9235-574704997FEF}"/>
    <cellStyle name="20% - Ênfase2 116" xfId="2291" xr:uid="{BD8513BA-02B7-42B4-B52C-06FE7571DFCA}"/>
    <cellStyle name="20% - Ênfase2 116 2" xfId="7424" xr:uid="{83D44B64-AED7-4070-BF03-56B3751CDB16}"/>
    <cellStyle name="20% - Ênfase2 116 2 2" xfId="17651" xr:uid="{BF3CC73D-296F-4F4E-A708-BDB6C3F9122E}"/>
    <cellStyle name="20% - Ênfase2 116 2 2 2" xfId="38095" xr:uid="{535CE2E2-D7B3-412C-88D3-7C8A534ED4F0}"/>
    <cellStyle name="20% - Ênfase2 116 2 3" xfId="27879" xr:uid="{CC5BFB6F-6410-4DCD-95DA-CF764005DE9A}"/>
    <cellStyle name="20% - Ênfase2 116 3" xfId="12597" xr:uid="{97477203-42E3-4598-B173-17C456D36164}"/>
    <cellStyle name="20% - Ênfase2 116 3 2" xfId="33043" xr:uid="{673633E5-ACDA-4441-A12E-F284D5B338FA}"/>
    <cellStyle name="20% - Ênfase2 116 4" xfId="22827" xr:uid="{984B4857-70F5-4B69-AB7F-2980C859F7CB}"/>
    <cellStyle name="20% - Ênfase2 117" xfId="2305" xr:uid="{3B0B2EED-0643-4D7A-8CF4-BC63B737B84C}"/>
    <cellStyle name="20% - Ênfase2 117 2" xfId="7438" xr:uid="{F78549C4-082F-4502-A120-5EC8F03687BD}"/>
    <cellStyle name="20% - Ênfase2 117 2 2" xfId="17665" xr:uid="{B6348B3B-8703-401C-AC4F-BE81C86CF824}"/>
    <cellStyle name="20% - Ênfase2 117 2 2 2" xfId="38109" xr:uid="{CDFFA388-D3BC-461D-A7C2-CC58147A39CE}"/>
    <cellStyle name="20% - Ênfase2 117 2 3" xfId="27893" xr:uid="{66933B38-5259-497A-9387-EE89A4D2A292}"/>
    <cellStyle name="20% - Ênfase2 117 3" xfId="12611" xr:uid="{120AEED4-42AF-45BA-9563-2C0D0DD13B53}"/>
    <cellStyle name="20% - Ênfase2 117 3 2" xfId="33057" xr:uid="{191ADD03-FD05-47FF-83F7-10F013B163EA}"/>
    <cellStyle name="20% - Ênfase2 117 4" xfId="22841" xr:uid="{5C2ED5D1-5535-407F-9A48-748D05BBF488}"/>
    <cellStyle name="20% - Ênfase2 118" xfId="2319" xr:uid="{98B47DA5-5C1E-4F0F-BB2A-EB1E9E15D45E}"/>
    <cellStyle name="20% - Ênfase2 118 2" xfId="7452" xr:uid="{989DF781-CDA2-4D93-AEF2-DD7F9182616C}"/>
    <cellStyle name="20% - Ênfase2 118 2 2" xfId="17679" xr:uid="{DC5278AF-B342-403B-BE23-146491DF410B}"/>
    <cellStyle name="20% - Ênfase2 118 2 2 2" xfId="38123" xr:uid="{14FA9FFB-1589-45C2-B563-8CEA281A467D}"/>
    <cellStyle name="20% - Ênfase2 118 2 3" xfId="27907" xr:uid="{43D4668A-E589-465D-999A-3D62121B1393}"/>
    <cellStyle name="20% - Ênfase2 118 3" xfId="12625" xr:uid="{2989739C-E33A-4EC9-9447-6191CC881577}"/>
    <cellStyle name="20% - Ênfase2 118 3 2" xfId="33071" xr:uid="{D9C47BF2-1256-4C01-B07C-A15E19ADF8E0}"/>
    <cellStyle name="20% - Ênfase2 118 4" xfId="22855" xr:uid="{BAC341A0-5889-4951-ABA9-9F635F0B477E}"/>
    <cellStyle name="20% - Ênfase2 119" xfId="2333" xr:uid="{296D261E-55E8-4791-86D6-5C3CBF5E697F}"/>
    <cellStyle name="20% - Ênfase2 119 2" xfId="7466" xr:uid="{69CE88DD-07BB-4469-92D2-253C28C679E0}"/>
    <cellStyle name="20% - Ênfase2 119 2 2" xfId="17693" xr:uid="{E6C619E4-0A9D-4CE3-B2D2-60384BA63E29}"/>
    <cellStyle name="20% - Ênfase2 119 2 2 2" xfId="38137" xr:uid="{A493D8BA-8039-40D0-9AED-1A3D4FCD9C0A}"/>
    <cellStyle name="20% - Ênfase2 119 2 3" xfId="27921" xr:uid="{A15E53E9-6EB9-4DD2-8446-FBB0625BB00B}"/>
    <cellStyle name="20% - Ênfase2 119 3" xfId="12639" xr:uid="{C6D2CE7B-869A-427A-AFD0-F20F384AAA1A}"/>
    <cellStyle name="20% - Ênfase2 119 3 2" xfId="33085" xr:uid="{6F96FF52-CBD0-4FCD-88AC-3840AFFD380B}"/>
    <cellStyle name="20% - Ênfase2 119 4" xfId="22869" xr:uid="{2BB1A4F1-10F9-4E4D-8EE2-19D66864007C}"/>
    <cellStyle name="20% - Ênfase2 12" xfId="250" xr:uid="{49AA29C7-7227-418F-B0FE-D597921EF43B}"/>
    <cellStyle name="20% - Ênfase2 12 2" xfId="849" xr:uid="{FF45B828-5623-49B0-AAA0-24C19E1FD637}"/>
    <cellStyle name="20% - Ênfase2 12 2 2" xfId="5996" xr:uid="{ADD00F1A-FE5B-404E-AF31-3E929F7A6F0C}"/>
    <cellStyle name="20% - Ênfase2 12 2 2 2" xfId="16251" xr:uid="{5F77DB8E-A439-464F-991E-A2E77E6EB8B6}"/>
    <cellStyle name="20% - Ênfase2 12 2 2 2 2" xfId="36695" xr:uid="{85436914-57B8-456C-B19A-C9965F856F11}"/>
    <cellStyle name="20% - Ênfase2 12 2 2 3" xfId="26479" xr:uid="{16AA3618-5082-48B4-8998-6EEB0A1CDDDD}"/>
    <cellStyle name="20% - Ênfase2 12 2 3" xfId="11197" xr:uid="{7257A728-828A-403E-8E60-ED588FA3A69B}"/>
    <cellStyle name="20% - Ênfase2 12 2 3 2" xfId="31643" xr:uid="{AE4DD3EF-C79F-4BDB-9EBA-C310FAC3C7D1}"/>
    <cellStyle name="20% - Ênfase2 12 2 4" xfId="21427" xr:uid="{160588A7-401D-48AB-A629-554CB897481F}"/>
    <cellStyle name="20% - Ênfase2 12 3" xfId="5397" xr:uid="{6A1ADD1F-4024-451D-A4A5-6AE47AC23570}"/>
    <cellStyle name="20% - Ênfase2 12 3 2" xfId="15671" xr:uid="{7F0ACA37-B8A6-4415-AA18-D8D14B69BAD5}"/>
    <cellStyle name="20% - Ênfase2 12 3 2 2" xfId="36115" xr:uid="{B9C93D69-EE4D-40E1-A50C-44F85FCFBA26}"/>
    <cellStyle name="20% - Ênfase2 12 3 3" xfId="25899" xr:uid="{5A9D0416-D5DA-4530-88DC-27DFFC8B5E88}"/>
    <cellStyle name="20% - Ênfase2 12 4" xfId="10617" xr:uid="{9BD21004-B723-43F0-A82E-5EA61EE11311}"/>
    <cellStyle name="20% - Ênfase2 12 4 2" xfId="31063" xr:uid="{B7E066F8-D8CF-467A-A05A-E4326984F3F6}"/>
    <cellStyle name="20% - Ênfase2 12 5" xfId="20847" xr:uid="{6F3E4FB2-B996-4170-A4A8-5AE9868A7F5D}"/>
    <cellStyle name="20% - Ênfase2 120" xfId="2347" xr:uid="{9D8109BF-4AA0-412E-B28C-C375484FD2EC}"/>
    <cellStyle name="20% - Ênfase2 120 2" xfId="7480" xr:uid="{64FCFB0A-AEBF-401B-9795-F2E037A6C4AA}"/>
    <cellStyle name="20% - Ênfase2 120 2 2" xfId="17707" xr:uid="{06EDDB19-B9F1-4CE9-A7A3-B8631931EB98}"/>
    <cellStyle name="20% - Ênfase2 120 2 2 2" xfId="38151" xr:uid="{BC954528-89C7-49FE-8557-8E8F44E0D3B0}"/>
    <cellStyle name="20% - Ênfase2 120 2 3" xfId="27935" xr:uid="{CCC6471A-48D0-4C2F-8240-2BDA9D94BD99}"/>
    <cellStyle name="20% - Ênfase2 120 3" xfId="12653" xr:uid="{74753694-2B0B-4C05-9B37-0A514D74059A}"/>
    <cellStyle name="20% - Ênfase2 120 3 2" xfId="33099" xr:uid="{29BC6197-AD77-43EA-BCB1-90B2BA0275D4}"/>
    <cellStyle name="20% - Ênfase2 120 4" xfId="22883" xr:uid="{F89EBC61-F2D4-47E0-A748-1D0A4BC84785}"/>
    <cellStyle name="20% - Ênfase2 121" xfId="2361" xr:uid="{50511945-0CDE-456E-94C8-1F0F6D3E4C7C}"/>
    <cellStyle name="20% - Ênfase2 121 2" xfId="7494" xr:uid="{BFD5B58A-6EEC-4729-835D-2D70215B58B9}"/>
    <cellStyle name="20% - Ênfase2 121 2 2" xfId="17721" xr:uid="{45D5614B-EF30-46E9-92F8-685FC083EEA1}"/>
    <cellStyle name="20% - Ênfase2 121 2 2 2" xfId="38165" xr:uid="{9BA68EB9-2AE2-481C-9452-8C7DFA51350B}"/>
    <cellStyle name="20% - Ênfase2 121 2 3" xfId="27949" xr:uid="{093367A0-FA60-440F-8349-631DBD37890A}"/>
    <cellStyle name="20% - Ênfase2 121 3" xfId="12667" xr:uid="{7B650602-437B-4C06-9CA9-88BE8931E35A}"/>
    <cellStyle name="20% - Ênfase2 121 3 2" xfId="33113" xr:uid="{5B8A8F02-1BE9-45B1-8185-116D3598D85E}"/>
    <cellStyle name="20% - Ênfase2 121 4" xfId="22897" xr:uid="{434DFEF0-E78D-4CE2-AF27-6C11619BC585}"/>
    <cellStyle name="20% - Ênfase2 122" xfId="2375" xr:uid="{F94FCE60-19EE-4D42-A127-452FAA94CA46}"/>
    <cellStyle name="20% - Ênfase2 122 2" xfId="7508" xr:uid="{A966B696-8FA7-415A-8450-55F68C2945CB}"/>
    <cellStyle name="20% - Ênfase2 122 2 2" xfId="17735" xr:uid="{5EF2725A-6989-493E-A209-B36CD3405F97}"/>
    <cellStyle name="20% - Ênfase2 122 2 2 2" xfId="38179" xr:uid="{88FDA666-8130-4899-9E23-DDEE9E833C26}"/>
    <cellStyle name="20% - Ênfase2 122 2 3" xfId="27963" xr:uid="{D36F23DB-1450-437F-963C-E831FDF842D7}"/>
    <cellStyle name="20% - Ênfase2 122 3" xfId="12681" xr:uid="{097FCAB8-3562-4824-8141-C247B02955EB}"/>
    <cellStyle name="20% - Ênfase2 122 3 2" xfId="33127" xr:uid="{0318A691-4D4D-491C-8682-B116952F761B}"/>
    <cellStyle name="20% - Ênfase2 122 4" xfId="22911" xr:uid="{843D850B-F53B-4210-B88E-65362134E092}"/>
    <cellStyle name="20% - Ênfase2 123" xfId="2389" xr:uid="{9AB8538A-5B8A-4AD0-AF1F-D0685217FF76}"/>
    <cellStyle name="20% - Ênfase2 123 2" xfId="7522" xr:uid="{2909B84E-FF5A-4F52-A0D5-CEEAC4546F3C}"/>
    <cellStyle name="20% - Ênfase2 123 2 2" xfId="17749" xr:uid="{07CB348C-4CA3-4BF0-98D2-C312D5C393CC}"/>
    <cellStyle name="20% - Ênfase2 123 2 2 2" xfId="38193" xr:uid="{45C4B1A3-73E6-41E7-A1F9-1439E27BABE8}"/>
    <cellStyle name="20% - Ênfase2 123 2 3" xfId="27977" xr:uid="{FDDE2434-2278-47A9-8B32-099283893E38}"/>
    <cellStyle name="20% - Ênfase2 123 3" xfId="12695" xr:uid="{8D0C9FD1-E3B7-49B2-835B-B0D4F62DA8CE}"/>
    <cellStyle name="20% - Ênfase2 123 3 2" xfId="33141" xr:uid="{7348ED7B-98F2-480B-A962-33D145F31FDD}"/>
    <cellStyle name="20% - Ênfase2 123 4" xfId="22925" xr:uid="{9195FFEE-14A4-4294-B312-75EEA7DECB9A}"/>
    <cellStyle name="20% - Ênfase2 124" xfId="2403" xr:uid="{10ABA9F4-595C-4DF0-B52E-A1A394D054F3}"/>
    <cellStyle name="20% - Ênfase2 124 2" xfId="7536" xr:uid="{22684484-7820-42FD-88BB-40957259ED39}"/>
    <cellStyle name="20% - Ênfase2 124 2 2" xfId="17763" xr:uid="{0B70CC1E-BD00-412C-B7AD-B455A543FE05}"/>
    <cellStyle name="20% - Ênfase2 124 2 2 2" xfId="38207" xr:uid="{28B3C037-A2CE-42F3-9AFC-9E17AE0CCE4D}"/>
    <cellStyle name="20% - Ênfase2 124 2 3" xfId="27991" xr:uid="{263D5D44-5EA1-4AE0-80F4-D2A5A6906DD1}"/>
    <cellStyle name="20% - Ênfase2 124 3" xfId="12709" xr:uid="{9F227A32-ECBE-4D22-B9B5-35B78D3D4CCC}"/>
    <cellStyle name="20% - Ênfase2 124 3 2" xfId="33155" xr:uid="{08CB258A-E97B-4E71-91D2-7697D8F32C26}"/>
    <cellStyle name="20% - Ênfase2 124 4" xfId="22939" xr:uid="{E7E4FE9A-ECC3-4FC2-8844-8267E2355B9A}"/>
    <cellStyle name="20% - Ênfase2 125" xfId="2417" xr:uid="{73DA8FB8-7D14-4AE4-84A1-935D258A30E2}"/>
    <cellStyle name="20% - Ênfase2 125 2" xfId="7550" xr:uid="{15088FA0-E3EB-438B-A4F7-AB7C959F5FF3}"/>
    <cellStyle name="20% - Ênfase2 125 2 2" xfId="17777" xr:uid="{3C0B95B4-FB59-486C-B76C-AD0AAE800829}"/>
    <cellStyle name="20% - Ênfase2 125 2 2 2" xfId="38221" xr:uid="{8B48393D-ABE7-48F1-AC16-884E6DF166EE}"/>
    <cellStyle name="20% - Ênfase2 125 2 3" xfId="28005" xr:uid="{754C6F8F-FF8E-40D1-95A0-4011C6934D2A}"/>
    <cellStyle name="20% - Ênfase2 125 3" xfId="12723" xr:uid="{9ABA3B62-2564-474F-A8F8-E5A8DDDA50BB}"/>
    <cellStyle name="20% - Ênfase2 125 3 2" xfId="33169" xr:uid="{A81A7BAC-39F1-4420-A3E8-54A1D239A7DD}"/>
    <cellStyle name="20% - Ênfase2 125 4" xfId="22953" xr:uid="{0A4A86BD-0DF5-4B2F-847D-A0355145F9B7}"/>
    <cellStyle name="20% - Ênfase2 126" xfId="2431" xr:uid="{0B1A05BD-5321-4CB1-A9C7-9078C2EC9EC8}"/>
    <cellStyle name="20% - Ênfase2 126 2" xfId="7564" xr:uid="{D3B43B34-4650-41D0-BEF9-671C08F40E4B}"/>
    <cellStyle name="20% - Ênfase2 126 2 2" xfId="17791" xr:uid="{014E8037-033A-4994-84C8-C86CD6AB0600}"/>
    <cellStyle name="20% - Ênfase2 126 2 2 2" xfId="38235" xr:uid="{3D1F6BA3-55F3-4C27-8A4A-8D0B2E1410EF}"/>
    <cellStyle name="20% - Ênfase2 126 2 3" xfId="28019" xr:uid="{35EB6B33-F6E1-4974-8162-485149D0BFBD}"/>
    <cellStyle name="20% - Ênfase2 126 3" xfId="12737" xr:uid="{5D1D78A2-DCAA-4EB6-AF52-A279ED8849CE}"/>
    <cellStyle name="20% - Ênfase2 126 3 2" xfId="33183" xr:uid="{D5BFD90A-800C-4C1A-9F76-98E89251BD2B}"/>
    <cellStyle name="20% - Ênfase2 126 4" xfId="22967" xr:uid="{27621CBB-58C0-49DD-81FF-1591FE04DA4C}"/>
    <cellStyle name="20% - Ênfase2 127" xfId="2445" xr:uid="{935007A3-FB26-4732-A5E6-7AA708B01D13}"/>
    <cellStyle name="20% - Ênfase2 127 2" xfId="7578" xr:uid="{8D48B24C-93B9-4E42-9AB4-C80A03A87F87}"/>
    <cellStyle name="20% - Ênfase2 127 2 2" xfId="17805" xr:uid="{8E30BAE1-C259-4552-B8C7-509FB844479E}"/>
    <cellStyle name="20% - Ênfase2 127 2 2 2" xfId="38249" xr:uid="{58480E25-7DBB-45FF-A393-E9651F08B95F}"/>
    <cellStyle name="20% - Ênfase2 127 2 3" xfId="28033" xr:uid="{8085D616-E47D-4E21-97B8-E11755BBEC0E}"/>
    <cellStyle name="20% - Ênfase2 127 3" xfId="12751" xr:uid="{F6C0C879-BB60-45DD-827F-2797CB645FE9}"/>
    <cellStyle name="20% - Ênfase2 127 3 2" xfId="33197" xr:uid="{B4B77D8A-3626-47C1-BD0B-8432CC1E82EE}"/>
    <cellStyle name="20% - Ênfase2 127 4" xfId="22981" xr:uid="{747AEBF9-389D-44CD-90ED-8DC47F0388EE}"/>
    <cellStyle name="20% - Ênfase2 128" xfId="2459" xr:uid="{7A440F93-9BB8-4C5A-9132-CD87F33023DF}"/>
    <cellStyle name="20% - Ênfase2 128 2" xfId="7592" xr:uid="{1586CDD0-9C2D-483F-AAF6-26AF77CD2DAA}"/>
    <cellStyle name="20% - Ênfase2 128 2 2" xfId="17819" xr:uid="{E7436D9C-8C8C-430E-9266-D4B988079AEA}"/>
    <cellStyle name="20% - Ênfase2 128 2 2 2" xfId="38263" xr:uid="{493BCB3A-982B-46AD-BCB9-173B32EAAAD9}"/>
    <cellStyle name="20% - Ênfase2 128 2 3" xfId="28047" xr:uid="{A0AF42C9-55F4-41A3-BF9D-0E0FF1EDC880}"/>
    <cellStyle name="20% - Ênfase2 128 3" xfId="12765" xr:uid="{CDDA63B3-4145-4D32-90D4-BCFBD17D9265}"/>
    <cellStyle name="20% - Ênfase2 128 3 2" xfId="33211" xr:uid="{E28BB7D9-10FB-4788-931D-D41ADB33B283}"/>
    <cellStyle name="20% - Ênfase2 128 4" xfId="22995" xr:uid="{7D988D29-D846-4ACA-9C77-B2983328AFDB}"/>
    <cellStyle name="20% - Ênfase2 129" xfId="2473" xr:uid="{E4359C0E-A1F0-448E-A47E-C9C95597542F}"/>
    <cellStyle name="20% - Ênfase2 129 2" xfId="7606" xr:uid="{43F7303A-B5DE-49D2-BAC3-9CEDDA7A06C6}"/>
    <cellStyle name="20% - Ênfase2 129 2 2" xfId="17833" xr:uid="{5179F717-8ECA-4595-BFCD-FA31105CF826}"/>
    <cellStyle name="20% - Ênfase2 129 2 2 2" xfId="38277" xr:uid="{B192AB43-F5BD-4948-9A1C-01727140B5E4}"/>
    <cellStyle name="20% - Ênfase2 129 2 3" xfId="28061" xr:uid="{F28CD9C7-DAB8-4423-84B7-8F4B05342AFC}"/>
    <cellStyle name="20% - Ênfase2 129 3" xfId="12779" xr:uid="{3EAD0520-8ED9-47B8-8FDB-3AEB98167097}"/>
    <cellStyle name="20% - Ênfase2 129 3 2" xfId="33225" xr:uid="{1791C02C-3D24-4E73-8225-7F8657E46E8C}"/>
    <cellStyle name="20% - Ênfase2 129 4" xfId="23009" xr:uid="{FB2F83A6-0108-4570-910F-AD5B01E5FD5C}"/>
    <cellStyle name="20% - Ênfase2 13" xfId="264" xr:uid="{39F12453-6306-4095-9A74-AFBB15B522C5}"/>
    <cellStyle name="20% - Ênfase2 13 2" xfId="863" xr:uid="{80A548A8-9432-4A57-81E2-B86939E86103}"/>
    <cellStyle name="20% - Ênfase2 13 2 2" xfId="6010" xr:uid="{E9F02464-6090-485A-9937-771A4A2C1D28}"/>
    <cellStyle name="20% - Ênfase2 13 2 2 2" xfId="16265" xr:uid="{E75AF8E7-F834-4805-AB8A-6FCFEE550D21}"/>
    <cellStyle name="20% - Ênfase2 13 2 2 2 2" xfId="36709" xr:uid="{D58EF102-C618-4511-B478-5A4F4B2B66B6}"/>
    <cellStyle name="20% - Ênfase2 13 2 2 3" xfId="26493" xr:uid="{9E251432-D9E8-4350-8EE5-6F6F4016F085}"/>
    <cellStyle name="20% - Ênfase2 13 2 3" xfId="11211" xr:uid="{69A936CE-C823-4B28-B890-1271875436CD}"/>
    <cellStyle name="20% - Ênfase2 13 2 3 2" xfId="31657" xr:uid="{9E0980D5-9B32-4D24-B72B-782659CDE720}"/>
    <cellStyle name="20% - Ênfase2 13 2 4" xfId="21441" xr:uid="{26B802A7-33BF-4185-A06B-D8F34C45A953}"/>
    <cellStyle name="20% - Ênfase2 13 3" xfId="5411" xr:uid="{A3F7ADC5-6DFD-4DF8-A932-C653C86F669E}"/>
    <cellStyle name="20% - Ênfase2 13 3 2" xfId="15685" xr:uid="{6DD0594E-562E-4EC9-B058-1D585C33FA4E}"/>
    <cellStyle name="20% - Ênfase2 13 3 2 2" xfId="36129" xr:uid="{943A73C2-5947-4B89-8129-08A4F419AC1A}"/>
    <cellStyle name="20% - Ênfase2 13 3 3" xfId="25913" xr:uid="{27046C08-B4C2-4446-9633-E1173A39D6FE}"/>
    <cellStyle name="20% - Ênfase2 13 4" xfId="10631" xr:uid="{B6D56FE2-CCD9-4BCB-9CAA-E2BDE990E57C}"/>
    <cellStyle name="20% - Ênfase2 13 4 2" xfId="31077" xr:uid="{907DD5FF-32B8-405A-8D30-DA5354384922}"/>
    <cellStyle name="20% - Ênfase2 13 5" xfId="20861" xr:uid="{DDC8B456-ACAE-444E-A7C1-C1AE17A94C38}"/>
    <cellStyle name="20% - Ênfase2 130" xfId="2487" xr:uid="{3EE07B8E-1AD1-41E9-854D-49B3C0F23480}"/>
    <cellStyle name="20% - Ênfase2 130 2" xfId="7620" xr:uid="{B9EFF075-8A69-4104-A8D5-A3CDD4521E6E}"/>
    <cellStyle name="20% - Ênfase2 130 2 2" xfId="17847" xr:uid="{0BF1E73C-1A8E-4FD3-8378-EB842059D32A}"/>
    <cellStyle name="20% - Ênfase2 130 2 2 2" xfId="38291" xr:uid="{2BD9F462-7D7B-4460-97E3-C4C442C8C8B3}"/>
    <cellStyle name="20% - Ênfase2 130 2 3" xfId="28075" xr:uid="{C1B0A755-DBAC-4F91-A7ED-7D7EC4AFC923}"/>
    <cellStyle name="20% - Ênfase2 130 3" xfId="12793" xr:uid="{15EE0EB0-8A96-485B-85C3-DDA6C1DD0BED}"/>
    <cellStyle name="20% - Ênfase2 130 3 2" xfId="33239" xr:uid="{274E6BBE-0F45-4127-8800-CE2F095340C2}"/>
    <cellStyle name="20% - Ênfase2 130 4" xfId="23023" xr:uid="{04F48246-B94E-409F-BA52-9AA48C5A79E6}"/>
    <cellStyle name="20% - Ênfase2 131" xfId="2501" xr:uid="{104C9B17-BCAC-4017-B4F4-990B478F8DDB}"/>
    <cellStyle name="20% - Ênfase2 131 2" xfId="7634" xr:uid="{E3588ECE-6D39-463C-8A15-3116FCEABD15}"/>
    <cellStyle name="20% - Ênfase2 131 2 2" xfId="17861" xr:uid="{8A56E97B-1139-4EDA-856C-CE632C55FFC4}"/>
    <cellStyle name="20% - Ênfase2 131 2 2 2" xfId="38305" xr:uid="{CC066BFC-EC03-4CA7-8F38-0E6B5FE986BA}"/>
    <cellStyle name="20% - Ênfase2 131 2 3" xfId="28089" xr:uid="{346329EF-92F1-4ECB-B04A-DAE0772A4DA2}"/>
    <cellStyle name="20% - Ênfase2 131 3" xfId="12807" xr:uid="{73FA4EB5-92C5-4F74-AA6E-A5AA57C55005}"/>
    <cellStyle name="20% - Ênfase2 131 3 2" xfId="33253" xr:uid="{1FC9507C-99B5-4812-BD2D-44596CCB6B4C}"/>
    <cellStyle name="20% - Ênfase2 131 4" xfId="23037" xr:uid="{94ED1333-61AA-4A67-B593-CAC07F9DBDF6}"/>
    <cellStyle name="20% - Ênfase2 132" xfId="2515" xr:uid="{38869090-0875-4B39-97F2-71DD72B85E41}"/>
    <cellStyle name="20% - Ênfase2 132 2" xfId="7648" xr:uid="{71E9E555-A0EC-4421-B426-CF8DE52E6D5C}"/>
    <cellStyle name="20% - Ênfase2 132 2 2" xfId="17875" xr:uid="{BC82CD64-FAB2-41E7-ADD5-ECAC8E5730D5}"/>
    <cellStyle name="20% - Ênfase2 132 2 2 2" xfId="38319" xr:uid="{135625A5-98D7-495B-AE59-EBD0A62BD1C4}"/>
    <cellStyle name="20% - Ênfase2 132 2 3" xfId="28103" xr:uid="{40AF41D3-0637-4061-ABE6-42794310C0C1}"/>
    <cellStyle name="20% - Ênfase2 132 3" xfId="12821" xr:uid="{A6A319E6-341B-4B8C-AB18-C1713756C9B8}"/>
    <cellStyle name="20% - Ênfase2 132 3 2" xfId="33267" xr:uid="{8C9E7020-58EE-4388-B773-26EAFE911735}"/>
    <cellStyle name="20% - Ênfase2 132 4" xfId="23051" xr:uid="{6529B270-E045-4302-A83C-A010376472F4}"/>
    <cellStyle name="20% - Ênfase2 133" xfId="2529" xr:uid="{CAC6C753-392C-42D0-AD9A-AF7DCC3DEDA3}"/>
    <cellStyle name="20% - Ênfase2 133 2" xfId="7662" xr:uid="{20A016D9-1E42-48BD-B330-16CD13FCD85E}"/>
    <cellStyle name="20% - Ênfase2 133 2 2" xfId="17889" xr:uid="{5FD1EFB2-C471-4D61-A240-A385F2C895F1}"/>
    <cellStyle name="20% - Ênfase2 133 2 2 2" xfId="38333" xr:uid="{3C692BF3-DC39-4664-BA7A-77862544AEA7}"/>
    <cellStyle name="20% - Ênfase2 133 2 3" xfId="28117" xr:uid="{20308967-78EE-4305-B917-32E5EF43CCA6}"/>
    <cellStyle name="20% - Ênfase2 133 3" xfId="12835" xr:uid="{26CE1524-B3B9-46BA-B15B-9791739EE9C0}"/>
    <cellStyle name="20% - Ênfase2 133 3 2" xfId="33281" xr:uid="{CD762A45-547E-4D2E-858E-96D91B98D454}"/>
    <cellStyle name="20% - Ênfase2 133 4" xfId="23065" xr:uid="{4DBF2FB1-B06B-4578-A50A-1C52E0C72362}"/>
    <cellStyle name="20% - Ênfase2 134" xfId="2543" xr:uid="{0403F8EF-E708-4781-9D40-8B67C14E55F5}"/>
    <cellStyle name="20% - Ênfase2 134 2" xfId="7676" xr:uid="{C95ECD54-628E-4D1E-98D7-155731CB464C}"/>
    <cellStyle name="20% - Ênfase2 134 2 2" xfId="17903" xr:uid="{CD57ADB3-EEC1-46C1-B42D-4330256C2030}"/>
    <cellStyle name="20% - Ênfase2 134 2 2 2" xfId="38347" xr:uid="{4331279B-2787-4A39-9E0D-222534ABA654}"/>
    <cellStyle name="20% - Ênfase2 134 2 3" xfId="28131" xr:uid="{FD1609A2-61AD-4710-BBD6-E4701AB99DF4}"/>
    <cellStyle name="20% - Ênfase2 134 3" xfId="12849" xr:uid="{B542C320-EA22-48EC-9365-7BDED335A416}"/>
    <cellStyle name="20% - Ênfase2 134 3 2" xfId="33295" xr:uid="{E87739EA-9653-443C-9BAA-28283CDF94CB}"/>
    <cellStyle name="20% - Ênfase2 134 4" xfId="23079" xr:uid="{D56CD0AE-D0E5-4D85-B321-3EA3A79FC006}"/>
    <cellStyle name="20% - Ênfase2 135" xfId="2557" xr:uid="{B24B43B9-0274-4835-AE95-7D276CE6D7AA}"/>
    <cellStyle name="20% - Ênfase2 135 2" xfId="7690" xr:uid="{F3D90E7B-D21D-455C-9A6E-6C7A047B4BDB}"/>
    <cellStyle name="20% - Ênfase2 135 2 2" xfId="17917" xr:uid="{C4D648ED-2539-44EF-A759-715F49916642}"/>
    <cellStyle name="20% - Ênfase2 135 2 2 2" xfId="38361" xr:uid="{D4018950-6E48-48CF-A5E6-8F5C13DEEEE4}"/>
    <cellStyle name="20% - Ênfase2 135 2 3" xfId="28145" xr:uid="{26CFBABE-AFC7-4B01-AF27-4B76F786C04F}"/>
    <cellStyle name="20% - Ênfase2 135 3" xfId="12863" xr:uid="{3D0440A3-8C3D-468D-8A2E-904F8D97EF32}"/>
    <cellStyle name="20% - Ênfase2 135 3 2" xfId="33309" xr:uid="{41DA6D8F-7265-4842-8892-94B50FA53FB2}"/>
    <cellStyle name="20% - Ênfase2 135 4" xfId="23093" xr:uid="{28695D3A-E8CE-48B0-94B9-A996826FD9F2}"/>
    <cellStyle name="20% - Ênfase2 136" xfId="2571" xr:uid="{F759671C-CB11-440F-A3F7-767354AD9CDA}"/>
    <cellStyle name="20% - Ênfase2 136 2" xfId="7704" xr:uid="{97276CDE-C0BA-4964-9996-F118A041A5D3}"/>
    <cellStyle name="20% - Ênfase2 136 2 2" xfId="17931" xr:uid="{DBE3D883-A694-45A1-ABD7-27BDA833CD5A}"/>
    <cellStyle name="20% - Ênfase2 136 2 2 2" xfId="38375" xr:uid="{9AFADCBC-20B3-438E-92F1-AB7311858799}"/>
    <cellStyle name="20% - Ênfase2 136 2 3" xfId="28159" xr:uid="{90DDC46E-BC7F-4A54-83C4-800ADE64F80F}"/>
    <cellStyle name="20% - Ênfase2 136 3" xfId="12877" xr:uid="{0B2E2F4B-53F4-454D-BE03-130A5AFA1078}"/>
    <cellStyle name="20% - Ênfase2 136 3 2" xfId="33323" xr:uid="{65D96072-EE98-465E-88F3-FC0C2FDECC09}"/>
    <cellStyle name="20% - Ênfase2 136 4" xfId="23107" xr:uid="{79988550-5B75-4497-B94A-2822CB50A244}"/>
    <cellStyle name="20% - Ênfase2 137" xfId="2585" xr:uid="{66E829B1-0173-483D-A464-6DE9DC628BD1}"/>
    <cellStyle name="20% - Ênfase2 137 2" xfId="7718" xr:uid="{EEC65BFC-FCE7-4881-B01C-1382DB19779B}"/>
    <cellStyle name="20% - Ênfase2 137 2 2" xfId="17945" xr:uid="{E8FE513B-AE4B-4F8F-9A63-5574F3AA9B84}"/>
    <cellStyle name="20% - Ênfase2 137 2 2 2" xfId="38389" xr:uid="{A2770520-DADB-4EC3-9EAE-0AEE4B1F086E}"/>
    <cellStyle name="20% - Ênfase2 137 2 3" xfId="28173" xr:uid="{0CF71CFD-3987-4160-8A41-9D6A919E453D}"/>
    <cellStyle name="20% - Ênfase2 137 3" xfId="12891" xr:uid="{74150BE3-4CCB-471E-AC5B-C1B2A3668089}"/>
    <cellStyle name="20% - Ênfase2 137 3 2" xfId="33337" xr:uid="{F1147C87-67D6-4EC8-8170-C6943B43BE9F}"/>
    <cellStyle name="20% - Ênfase2 137 4" xfId="23121" xr:uid="{67C2590A-F23E-4A93-A280-9668B5E9FC1A}"/>
    <cellStyle name="20% - Ênfase2 138" xfId="2599" xr:uid="{2882BEED-7280-49A8-9A7E-DC12505E1DC3}"/>
    <cellStyle name="20% - Ênfase2 138 2" xfId="7732" xr:uid="{D3B184BE-425A-4AB8-ABB9-DBECB8E39F81}"/>
    <cellStyle name="20% - Ênfase2 138 2 2" xfId="17959" xr:uid="{33FD7246-A1F3-4C70-B0C7-491184B93D95}"/>
    <cellStyle name="20% - Ênfase2 138 2 2 2" xfId="38403" xr:uid="{E3AF9536-10E8-442E-AFAA-7AFCEA33757A}"/>
    <cellStyle name="20% - Ênfase2 138 2 3" xfId="28187" xr:uid="{4B7D36F1-59A0-4440-A5BE-A7F6BD6EAEC6}"/>
    <cellStyle name="20% - Ênfase2 138 3" xfId="12905" xr:uid="{375AB36B-1548-4E8A-8589-B5A92A2D6929}"/>
    <cellStyle name="20% - Ênfase2 138 3 2" xfId="33351" xr:uid="{F88F9BD4-1634-4D48-9971-22620EA2EED2}"/>
    <cellStyle name="20% - Ênfase2 138 4" xfId="23135" xr:uid="{955769DE-ED1A-4921-BAC5-F80F5F821592}"/>
    <cellStyle name="20% - Ênfase2 139" xfId="2613" xr:uid="{F7BF4BF3-50D3-4CEF-914D-73CDD9A4C2F0}"/>
    <cellStyle name="20% - Ênfase2 139 2" xfId="7746" xr:uid="{34704AD2-ECE5-4255-91D5-21BBBEDF6C6B}"/>
    <cellStyle name="20% - Ênfase2 139 2 2" xfId="17973" xr:uid="{AE55960F-5B53-4B88-86F4-A9C9A95A988F}"/>
    <cellStyle name="20% - Ênfase2 139 2 2 2" xfId="38417" xr:uid="{7EEEBF1F-C350-4907-8BEA-23CEFC36C9DA}"/>
    <cellStyle name="20% - Ênfase2 139 2 3" xfId="28201" xr:uid="{A7F83918-B6C2-4053-84EF-69B01A9B4C94}"/>
    <cellStyle name="20% - Ênfase2 139 3" xfId="12919" xr:uid="{767A7D39-F5BA-468D-94C5-C3382C9EB7FD}"/>
    <cellStyle name="20% - Ênfase2 139 3 2" xfId="33365" xr:uid="{A2B5384A-817A-4BB3-9E31-AA3D0818997A}"/>
    <cellStyle name="20% - Ênfase2 139 4" xfId="23149" xr:uid="{4CA85E74-B939-4A76-ACB8-E933BDD60999}"/>
    <cellStyle name="20% - Ênfase2 14" xfId="278" xr:uid="{F9E075DE-AFE0-4960-9448-A96F698F9A19}"/>
    <cellStyle name="20% - Ênfase2 14 2" xfId="877" xr:uid="{3B0A4800-3896-4B3C-9313-E1A1F7F168BB}"/>
    <cellStyle name="20% - Ênfase2 14 2 2" xfId="6024" xr:uid="{37DD1EFC-DD05-4F75-AAC3-853790E96847}"/>
    <cellStyle name="20% - Ênfase2 14 2 2 2" xfId="16279" xr:uid="{6093516E-418A-46CF-B47B-582E1964DC54}"/>
    <cellStyle name="20% - Ênfase2 14 2 2 2 2" xfId="36723" xr:uid="{E4BF9929-31D7-4229-8620-521DDE263A4E}"/>
    <cellStyle name="20% - Ênfase2 14 2 2 3" xfId="26507" xr:uid="{17385180-6C85-4503-8C18-3E79C2A5AF6B}"/>
    <cellStyle name="20% - Ênfase2 14 2 3" xfId="11225" xr:uid="{EC2B2632-33F5-44E3-B5C6-94A3B292DF50}"/>
    <cellStyle name="20% - Ênfase2 14 2 3 2" xfId="31671" xr:uid="{AE4180D4-8068-48FB-BA82-5287E4038C62}"/>
    <cellStyle name="20% - Ênfase2 14 2 4" xfId="21455" xr:uid="{29C8EC0A-9F5A-472A-9296-A3576ECBE8A3}"/>
    <cellStyle name="20% - Ênfase2 14 3" xfId="5425" xr:uid="{EF1D816C-C472-4174-AB1A-25C2EA1340B4}"/>
    <cellStyle name="20% - Ênfase2 14 3 2" xfId="15699" xr:uid="{A0E8618A-A084-4C40-B182-A41A46E7AF49}"/>
    <cellStyle name="20% - Ênfase2 14 3 2 2" xfId="36143" xr:uid="{96DBE03E-7693-4D35-9253-0AC223D05468}"/>
    <cellStyle name="20% - Ênfase2 14 3 3" xfId="25927" xr:uid="{C0D37E39-5DD8-46A0-9558-39702892D955}"/>
    <cellStyle name="20% - Ênfase2 14 4" xfId="10645" xr:uid="{0A8CE567-9C5A-4EE9-BC3B-05927AFCC502}"/>
    <cellStyle name="20% - Ênfase2 14 4 2" xfId="31091" xr:uid="{B0256045-780C-4D27-A8D7-6A2B39315FFB}"/>
    <cellStyle name="20% - Ênfase2 14 5" xfId="20875" xr:uid="{E0E63F91-9935-485C-9B31-A6EDB9CE4007}"/>
    <cellStyle name="20% - Ênfase2 140" xfId="2627" xr:uid="{BD857F0D-FBC9-4577-A9EE-135E013F579C}"/>
    <cellStyle name="20% - Ênfase2 140 2" xfId="7760" xr:uid="{F41C02C6-CF17-4F4D-9F1E-428EA26F189E}"/>
    <cellStyle name="20% - Ênfase2 140 2 2" xfId="17987" xr:uid="{4996DE6F-50B5-4C56-B1EF-A1EEFEC19297}"/>
    <cellStyle name="20% - Ênfase2 140 2 2 2" xfId="38431" xr:uid="{A3FDD3AB-21FB-49A6-8CC9-1F68FA117B97}"/>
    <cellStyle name="20% - Ênfase2 140 2 3" xfId="28215" xr:uid="{6F8DCC1C-4786-4D86-9B6B-4986974855E0}"/>
    <cellStyle name="20% - Ênfase2 140 3" xfId="12933" xr:uid="{51D1D748-6C36-4268-825C-CCCD6A2A8CB1}"/>
    <cellStyle name="20% - Ênfase2 140 3 2" xfId="33379" xr:uid="{A69E672A-2EFE-411E-8904-DCD7172D6F9C}"/>
    <cellStyle name="20% - Ênfase2 140 4" xfId="23163" xr:uid="{8BD88D22-909B-45EE-9B8C-D317C2850B72}"/>
    <cellStyle name="20% - Ênfase2 141" xfId="2641" xr:uid="{F2C96EF7-E7E3-4AF9-9CE5-F6F961C0815B}"/>
    <cellStyle name="20% - Ênfase2 141 2" xfId="7774" xr:uid="{D8A9EFE9-8A42-43EA-B230-20FED1A39961}"/>
    <cellStyle name="20% - Ênfase2 141 2 2" xfId="18001" xr:uid="{04C1D49E-DAA4-4205-BD62-0B205D897F46}"/>
    <cellStyle name="20% - Ênfase2 141 2 2 2" xfId="38445" xr:uid="{34AC50BC-CCFC-437C-9074-EBBB01263FDA}"/>
    <cellStyle name="20% - Ênfase2 141 2 3" xfId="28229" xr:uid="{DB233B8B-7FB3-4F0B-B7C8-3C741F360352}"/>
    <cellStyle name="20% - Ênfase2 141 3" xfId="12947" xr:uid="{779BD352-CB21-48D5-BD95-853E6AB03F33}"/>
    <cellStyle name="20% - Ênfase2 141 3 2" xfId="33393" xr:uid="{672D05F4-1B74-4D8B-A364-42DE8BF74ACB}"/>
    <cellStyle name="20% - Ênfase2 141 4" xfId="23177" xr:uid="{6AC15079-0219-4972-80C9-FFA3C52BADC4}"/>
    <cellStyle name="20% - Ênfase2 142" xfId="2655" xr:uid="{55DFF3FD-EE31-4F77-A73B-2948BBE34D64}"/>
    <cellStyle name="20% - Ênfase2 142 2" xfId="7788" xr:uid="{2CFC665B-655B-45B9-8C5F-B6C84A33DED7}"/>
    <cellStyle name="20% - Ênfase2 142 2 2" xfId="18015" xr:uid="{74DB2B9D-60FC-4233-B570-ADF88DC88097}"/>
    <cellStyle name="20% - Ênfase2 142 2 2 2" xfId="38459" xr:uid="{0EC0EA93-068C-4A7E-ADB6-A62EB461E420}"/>
    <cellStyle name="20% - Ênfase2 142 2 3" xfId="28243" xr:uid="{94BFE682-C257-4CC0-AA62-23D6F57EFA84}"/>
    <cellStyle name="20% - Ênfase2 142 3" xfId="12961" xr:uid="{08E210E7-0985-4C82-97E9-12CEF07D800B}"/>
    <cellStyle name="20% - Ênfase2 142 3 2" xfId="33407" xr:uid="{5805C02D-07EE-45F1-96E0-62C243E58C6D}"/>
    <cellStyle name="20% - Ênfase2 142 4" xfId="23191" xr:uid="{94AB9F16-B2B5-45D0-99CD-E4E075F0960C}"/>
    <cellStyle name="20% - Ênfase2 143" xfId="2669" xr:uid="{B335CE48-11B9-4C67-90FD-877CA5F17B34}"/>
    <cellStyle name="20% - Ênfase2 143 2" xfId="7802" xr:uid="{124B4511-5B0A-4701-8245-4099AC9CAED0}"/>
    <cellStyle name="20% - Ênfase2 143 2 2" xfId="18029" xr:uid="{6BE2FEBC-4404-4E2D-83E1-71BDE12C83FE}"/>
    <cellStyle name="20% - Ênfase2 143 2 2 2" xfId="38473" xr:uid="{4E2C978E-566F-4FD7-BDBD-D64A0BBEAC94}"/>
    <cellStyle name="20% - Ênfase2 143 2 3" xfId="28257" xr:uid="{D1EC4D3E-4842-439F-8346-7244134A4B9F}"/>
    <cellStyle name="20% - Ênfase2 143 3" xfId="12975" xr:uid="{39429FB6-8009-410F-978C-92E76E23E5C2}"/>
    <cellStyle name="20% - Ênfase2 143 3 2" xfId="33421" xr:uid="{35BD136A-CECC-4F40-8B80-D15B1CD2DC86}"/>
    <cellStyle name="20% - Ênfase2 143 4" xfId="23205" xr:uid="{91FDC03D-703F-4BE4-A2B9-0D7C2238B988}"/>
    <cellStyle name="20% - Ênfase2 144" xfId="2683" xr:uid="{4DE445C3-B163-4071-A646-DAA700A22337}"/>
    <cellStyle name="20% - Ênfase2 144 2" xfId="7816" xr:uid="{9DEC70D4-B92B-49E1-92E4-E6D89958FD3A}"/>
    <cellStyle name="20% - Ênfase2 144 2 2" xfId="18043" xr:uid="{2EB472F2-9F4A-492C-A978-EE85D15A992E}"/>
    <cellStyle name="20% - Ênfase2 144 2 2 2" xfId="38487" xr:uid="{0EE989DD-CCC1-4B14-8D92-C17928D2A01C}"/>
    <cellStyle name="20% - Ênfase2 144 2 3" xfId="28271" xr:uid="{413AE55D-9F69-446E-B98D-112491119D0A}"/>
    <cellStyle name="20% - Ênfase2 144 3" xfId="12989" xr:uid="{2CDADDD5-C487-4D91-8472-CFE891FEACC0}"/>
    <cellStyle name="20% - Ênfase2 144 3 2" xfId="33435" xr:uid="{D63A9652-80BC-4D55-99BF-C44AE9170A7E}"/>
    <cellStyle name="20% - Ênfase2 144 4" xfId="23219" xr:uid="{97B81641-C58E-4400-9476-38026F1DD6C1}"/>
    <cellStyle name="20% - Ênfase2 145" xfId="2697" xr:uid="{81B57E87-0822-4658-92E9-284300D441B2}"/>
    <cellStyle name="20% - Ênfase2 145 2" xfId="7830" xr:uid="{DFF27E25-3A86-4C98-AE6F-7770CAAB7DF6}"/>
    <cellStyle name="20% - Ênfase2 145 2 2" xfId="18057" xr:uid="{E7708577-DC32-40A4-B53E-9023A8D937C3}"/>
    <cellStyle name="20% - Ênfase2 145 2 2 2" xfId="38501" xr:uid="{0EA7DE96-644C-46B7-83B9-5F8DDF449074}"/>
    <cellStyle name="20% - Ênfase2 145 2 3" xfId="28285" xr:uid="{50A208E7-83A5-4A29-AB2E-6EB031CB0269}"/>
    <cellStyle name="20% - Ênfase2 145 3" xfId="13003" xr:uid="{9B3299A6-F21A-4D9B-9714-915B07904DC6}"/>
    <cellStyle name="20% - Ênfase2 145 3 2" xfId="33449" xr:uid="{794011DC-DDBB-459A-8EBB-FE7CA3994FAE}"/>
    <cellStyle name="20% - Ênfase2 145 4" xfId="23233" xr:uid="{763303A9-BFD4-4817-917B-72CCC17D4768}"/>
    <cellStyle name="20% - Ênfase2 146" xfId="2711" xr:uid="{BF86E1A0-D59E-44E3-994A-8E60BCE1B87B}"/>
    <cellStyle name="20% - Ênfase2 146 2" xfId="7844" xr:uid="{9E73DA65-4860-40EC-B963-5B15CAC32C45}"/>
    <cellStyle name="20% - Ênfase2 146 2 2" xfId="18071" xr:uid="{DD59832E-828E-439E-83A4-208D4C114CD7}"/>
    <cellStyle name="20% - Ênfase2 146 2 2 2" xfId="38515" xr:uid="{4FE2E7EA-F451-4E9A-A8D4-B6EC715B8779}"/>
    <cellStyle name="20% - Ênfase2 146 2 3" xfId="28299" xr:uid="{9D13383F-C4C1-4D17-9D1A-12741A571183}"/>
    <cellStyle name="20% - Ênfase2 146 3" xfId="13017" xr:uid="{0317F4A8-B27C-43B1-BF00-30611DCB2B1F}"/>
    <cellStyle name="20% - Ênfase2 146 3 2" xfId="33463" xr:uid="{61797AE4-04AF-46C6-A22E-E494519D4C63}"/>
    <cellStyle name="20% - Ênfase2 146 4" xfId="23247" xr:uid="{60111712-43FC-49BB-A556-C241B67F031B}"/>
    <cellStyle name="20% - Ênfase2 147" xfId="2725" xr:uid="{DB769E41-A204-497B-8BDC-4DEEE5092F5E}"/>
    <cellStyle name="20% - Ênfase2 147 2" xfId="7858" xr:uid="{E2A2124B-C4E9-4619-B99F-805D11E41ADA}"/>
    <cellStyle name="20% - Ênfase2 147 2 2" xfId="18085" xr:uid="{3DBCF06B-3621-42DF-B153-CBF0615859E5}"/>
    <cellStyle name="20% - Ênfase2 147 2 2 2" xfId="38529" xr:uid="{CD79E093-447E-4875-BE62-FBB44D1276D1}"/>
    <cellStyle name="20% - Ênfase2 147 2 3" xfId="28313" xr:uid="{3F324A0A-C24E-4244-BA38-6E03305CBA34}"/>
    <cellStyle name="20% - Ênfase2 147 3" xfId="13031" xr:uid="{3D186F85-EA37-4146-8243-6DE7D282BAA8}"/>
    <cellStyle name="20% - Ênfase2 147 3 2" xfId="33477" xr:uid="{A9E8246F-E10F-4A8E-AAAE-B1E11C53FCBD}"/>
    <cellStyle name="20% - Ênfase2 147 4" xfId="23261" xr:uid="{5BBE058A-A204-4F0F-B83D-54FB84680B0B}"/>
    <cellStyle name="20% - Ênfase2 148" xfId="2739" xr:uid="{562D1E58-0C49-4655-8279-BFBAB4D11CE9}"/>
    <cellStyle name="20% - Ênfase2 148 2" xfId="7872" xr:uid="{0DAB8854-0FAF-472B-BA76-0CC895EE504D}"/>
    <cellStyle name="20% - Ênfase2 148 2 2" xfId="18099" xr:uid="{DAA696D3-B7AC-487C-9610-4B781A047A81}"/>
    <cellStyle name="20% - Ênfase2 148 2 2 2" xfId="38543" xr:uid="{B4E62881-419A-4686-A990-287901D0B1A0}"/>
    <cellStyle name="20% - Ênfase2 148 2 3" xfId="28327" xr:uid="{33B35EB2-EA79-45A7-929F-3CB892FA2B06}"/>
    <cellStyle name="20% - Ênfase2 148 3" xfId="13045" xr:uid="{38189EAC-EF40-419E-AD3C-72F1804F7600}"/>
    <cellStyle name="20% - Ênfase2 148 3 2" xfId="33491" xr:uid="{80D12927-70D8-423A-AE52-D6C91F2AB5AA}"/>
    <cellStyle name="20% - Ênfase2 148 4" xfId="23275" xr:uid="{2F6FA8DA-84A7-4AA6-B634-8FD6089A6E1E}"/>
    <cellStyle name="20% - Ênfase2 149" xfId="2753" xr:uid="{990F1BED-C751-4265-B39D-8B12626E36DB}"/>
    <cellStyle name="20% - Ênfase2 149 2" xfId="7886" xr:uid="{3851E4A3-4015-4EA6-B0D1-09C16D69DCD8}"/>
    <cellStyle name="20% - Ênfase2 149 2 2" xfId="18113" xr:uid="{7B434CBE-08FB-4A32-A922-E6A5AA74A7B7}"/>
    <cellStyle name="20% - Ênfase2 149 2 2 2" xfId="38557" xr:uid="{DA958879-882A-4A73-99F4-C6D00BE6FB09}"/>
    <cellStyle name="20% - Ênfase2 149 2 3" xfId="28341" xr:uid="{F35D0EC1-C3E9-4BE3-8AEC-8B3A0AD1B7BE}"/>
    <cellStyle name="20% - Ênfase2 149 3" xfId="13059" xr:uid="{076C4995-5B97-4B34-A4D0-0B2D22412CA4}"/>
    <cellStyle name="20% - Ênfase2 149 3 2" xfId="33505" xr:uid="{D5E8DED5-3BBB-403E-A31B-346B2315F2B7}"/>
    <cellStyle name="20% - Ênfase2 149 4" xfId="23289" xr:uid="{36AABA03-DCDF-464F-B125-23430476C76E}"/>
    <cellStyle name="20% - Ênfase2 15" xfId="292" xr:uid="{7B77E5FE-B60D-4126-B0E2-FFA6B1371F3F}"/>
    <cellStyle name="20% - Ênfase2 15 2" xfId="891" xr:uid="{E38143E0-B6F2-4DAB-B7EE-7D20B8BED5F9}"/>
    <cellStyle name="20% - Ênfase2 15 2 2" xfId="6038" xr:uid="{9E67EEBC-5806-4174-93F8-5689AC0EA33C}"/>
    <cellStyle name="20% - Ênfase2 15 2 2 2" xfId="16293" xr:uid="{99759705-A66D-4E73-BB8A-49390FFAEC2C}"/>
    <cellStyle name="20% - Ênfase2 15 2 2 2 2" xfId="36737" xr:uid="{4248A04E-F2F8-4D0C-BA6D-3133D8F510B9}"/>
    <cellStyle name="20% - Ênfase2 15 2 2 3" xfId="26521" xr:uid="{4A257FDF-654E-4A0A-89F5-2752457429A6}"/>
    <cellStyle name="20% - Ênfase2 15 2 3" xfId="11239" xr:uid="{E3C53D7E-35D3-4437-816A-2EBFC5FF8F2A}"/>
    <cellStyle name="20% - Ênfase2 15 2 3 2" xfId="31685" xr:uid="{D1D11521-B798-4171-A3FC-4E7AC8C89F2D}"/>
    <cellStyle name="20% - Ênfase2 15 2 4" xfId="21469" xr:uid="{99A68D49-FB46-424C-B40C-9BE12B67F6E4}"/>
    <cellStyle name="20% - Ênfase2 15 3" xfId="5439" xr:uid="{AD197439-40B6-474F-8DA0-FA1FEAEB340B}"/>
    <cellStyle name="20% - Ênfase2 15 3 2" xfId="15713" xr:uid="{32F52183-8E63-493B-B1AB-CB0C818D93E3}"/>
    <cellStyle name="20% - Ênfase2 15 3 2 2" xfId="36157" xr:uid="{C741F64E-95D7-439A-B702-C71328CC8A5F}"/>
    <cellStyle name="20% - Ênfase2 15 3 3" xfId="25941" xr:uid="{1896C646-83EA-4799-A4A5-90B72F864474}"/>
    <cellStyle name="20% - Ênfase2 15 4" xfId="10659" xr:uid="{5F6C392E-1205-4741-908A-4B92CB2D4839}"/>
    <cellStyle name="20% - Ênfase2 15 4 2" xfId="31105" xr:uid="{B0F69D3D-244A-462B-ABFC-340B21C5FE40}"/>
    <cellStyle name="20% - Ênfase2 15 5" xfId="20889" xr:uid="{683C1533-DE38-40C6-A2A7-ED08CB52401B}"/>
    <cellStyle name="20% - Ênfase2 150" xfId="2767" xr:uid="{D0472A15-B29B-4956-B9F2-FA24AC92676A}"/>
    <cellStyle name="20% - Ênfase2 150 2" xfId="7900" xr:uid="{A783A381-3E01-475F-A7F8-904762D31472}"/>
    <cellStyle name="20% - Ênfase2 150 2 2" xfId="18127" xr:uid="{3F7C84F1-42DC-41F9-92D3-4F7AE3F63B5B}"/>
    <cellStyle name="20% - Ênfase2 150 2 2 2" xfId="38571" xr:uid="{94F068A3-1D14-4BB0-89EC-2506123282C0}"/>
    <cellStyle name="20% - Ênfase2 150 2 3" xfId="28355" xr:uid="{250CFBA7-978F-4CC6-95F5-76CEDAD88884}"/>
    <cellStyle name="20% - Ênfase2 150 3" xfId="13073" xr:uid="{0B5EC021-B109-4EAE-A8A7-D52785E0189E}"/>
    <cellStyle name="20% - Ênfase2 150 3 2" xfId="33519" xr:uid="{F6DA2A50-97A1-4C18-835D-5397A47185D5}"/>
    <cellStyle name="20% - Ênfase2 150 4" xfId="23303" xr:uid="{DE666E7E-1788-4D51-8310-39458280A9E6}"/>
    <cellStyle name="20% - Ênfase2 151" xfId="2781" xr:uid="{1D5E8207-70E0-4195-9927-172DF303DF7F}"/>
    <cellStyle name="20% - Ênfase2 151 2" xfId="7914" xr:uid="{00303255-8389-4532-B43D-9035C296EA1B}"/>
    <cellStyle name="20% - Ênfase2 151 2 2" xfId="18141" xr:uid="{6165A9C8-BB86-4D10-9A41-7AD2D74954DB}"/>
    <cellStyle name="20% - Ênfase2 151 2 2 2" xfId="38585" xr:uid="{81CA169D-DA40-46AA-BF55-B09D0ECC8361}"/>
    <cellStyle name="20% - Ênfase2 151 2 3" xfId="28369" xr:uid="{A3DC6991-2F4C-48C8-89C0-074FCD467A16}"/>
    <cellStyle name="20% - Ênfase2 151 3" xfId="13087" xr:uid="{17F5C3B3-51E9-4A14-BC88-5B1B854BE7E3}"/>
    <cellStyle name="20% - Ênfase2 151 3 2" xfId="33533" xr:uid="{8D78E4DF-9963-4FDA-9470-0B8A1FCF6CC8}"/>
    <cellStyle name="20% - Ênfase2 151 4" xfId="23317" xr:uid="{71F76E12-465E-43DE-A3F1-B0FEA149A343}"/>
    <cellStyle name="20% - Ênfase2 152" xfId="2795" xr:uid="{38BF4771-0F76-417A-B91F-4071F3BB6FAF}"/>
    <cellStyle name="20% - Ênfase2 152 2" xfId="7928" xr:uid="{1CE03B5B-67E7-4975-99C0-003E471B790B}"/>
    <cellStyle name="20% - Ênfase2 152 2 2" xfId="18155" xr:uid="{5C812332-AAB9-4E11-82E1-2B6A45EC74EF}"/>
    <cellStyle name="20% - Ênfase2 152 2 2 2" xfId="38599" xr:uid="{33C869B5-7126-43D7-A4C6-F5F2761C11D0}"/>
    <cellStyle name="20% - Ênfase2 152 2 3" xfId="28383" xr:uid="{83B18060-3A7F-4C0C-9601-B42B15E66754}"/>
    <cellStyle name="20% - Ênfase2 152 3" xfId="13101" xr:uid="{451AE11B-6FB1-4414-8CFD-D870FDC15C69}"/>
    <cellStyle name="20% - Ênfase2 152 3 2" xfId="33547" xr:uid="{40C6B4BD-A11E-4BAC-B90D-25B6A1F204D8}"/>
    <cellStyle name="20% - Ênfase2 152 4" xfId="23331" xr:uid="{0CE4F3D6-F6DA-47AB-BCD4-CCCB14E94096}"/>
    <cellStyle name="20% - Ênfase2 153" xfId="2809" xr:uid="{C45795A3-96C8-4C79-BCF6-8B4EA4ADBBC3}"/>
    <cellStyle name="20% - Ênfase2 153 2" xfId="7942" xr:uid="{4D5BDEEC-9C30-48A2-858F-CB13944182CF}"/>
    <cellStyle name="20% - Ênfase2 153 2 2" xfId="18169" xr:uid="{BEC650E0-5164-444D-87C0-5CCBF25E724B}"/>
    <cellStyle name="20% - Ênfase2 153 2 2 2" xfId="38613" xr:uid="{F9604AC2-FBD6-43B7-8658-B3991005B4D6}"/>
    <cellStyle name="20% - Ênfase2 153 2 3" xfId="28397" xr:uid="{66225786-EDD7-48B3-B851-E76DDDA871F1}"/>
    <cellStyle name="20% - Ênfase2 153 3" xfId="13115" xr:uid="{C6B7260C-4B4C-4356-8AFB-60B401F5453B}"/>
    <cellStyle name="20% - Ênfase2 153 3 2" xfId="33561" xr:uid="{309941DE-5CC9-4053-90B6-5CF903C6C7FE}"/>
    <cellStyle name="20% - Ênfase2 153 4" xfId="23345" xr:uid="{1B991907-43BC-468D-8F2B-531796A8FAC2}"/>
    <cellStyle name="20% - Ênfase2 154" xfId="2823" xr:uid="{06D0466A-ED87-4812-8500-20D41475A68C}"/>
    <cellStyle name="20% - Ênfase2 154 2" xfId="7956" xr:uid="{20C98DAD-651C-411E-8962-1F65FC6F176F}"/>
    <cellStyle name="20% - Ênfase2 154 2 2" xfId="18183" xr:uid="{61DE1DDF-2407-463B-A4AB-2317DB2D1C13}"/>
    <cellStyle name="20% - Ênfase2 154 2 2 2" xfId="38627" xr:uid="{75245980-D3D7-4B5F-9626-B1F0F838E31E}"/>
    <cellStyle name="20% - Ênfase2 154 2 3" xfId="28411" xr:uid="{920AE5E1-1379-4F3F-9ACD-E480FAD11592}"/>
    <cellStyle name="20% - Ênfase2 154 3" xfId="13129" xr:uid="{946682B4-9F01-45E4-BCE8-D0CC3EEF35A1}"/>
    <cellStyle name="20% - Ênfase2 154 3 2" xfId="33575" xr:uid="{ACD9F64A-BA5C-4DD9-9AEE-32073E3F9B93}"/>
    <cellStyle name="20% - Ênfase2 154 4" xfId="23359" xr:uid="{C5E3E2BD-D66F-4B1E-B90E-C633CD4C1072}"/>
    <cellStyle name="20% - Ênfase2 155" xfId="2837" xr:uid="{477A95C2-EBB2-4461-BD37-A350B7D8C2BA}"/>
    <cellStyle name="20% - Ênfase2 155 2" xfId="7970" xr:uid="{AC08E972-6F8B-4C8A-BA33-AC7D1CA7CE2E}"/>
    <cellStyle name="20% - Ênfase2 155 2 2" xfId="18197" xr:uid="{C17BDF1F-4360-487A-A91A-694213A2C72D}"/>
    <cellStyle name="20% - Ênfase2 155 2 2 2" xfId="38641" xr:uid="{EBFB51CE-59FF-4CAC-817E-7137090D52A9}"/>
    <cellStyle name="20% - Ênfase2 155 2 3" xfId="28425" xr:uid="{4030A6D5-69FD-4D61-85DE-4119378DC593}"/>
    <cellStyle name="20% - Ênfase2 155 3" xfId="13143" xr:uid="{5AFEE0A0-4CEA-424F-B0A7-DA655810F15A}"/>
    <cellStyle name="20% - Ênfase2 155 3 2" xfId="33589" xr:uid="{7927B004-014F-41E7-BF69-FB20149C3FBA}"/>
    <cellStyle name="20% - Ênfase2 155 4" xfId="23373" xr:uid="{11A31BF4-F6C2-4B9D-8535-486FF516DB60}"/>
    <cellStyle name="20% - Ênfase2 156" xfId="2851" xr:uid="{16126B88-3056-4006-B6EF-15E6A573D951}"/>
    <cellStyle name="20% - Ênfase2 156 2" xfId="7984" xr:uid="{F97D414C-5E4A-4CC0-81BC-F2C9F10A25D4}"/>
    <cellStyle name="20% - Ênfase2 156 2 2" xfId="18211" xr:uid="{8BDA1CA3-D311-4510-A959-DCB720A2699D}"/>
    <cellStyle name="20% - Ênfase2 156 2 2 2" xfId="38655" xr:uid="{38894AAF-39E9-4FD2-9C9A-EBC147FC1E87}"/>
    <cellStyle name="20% - Ênfase2 156 2 3" xfId="28439" xr:uid="{3593C58A-EDAB-45ED-AE82-421CE9725AA2}"/>
    <cellStyle name="20% - Ênfase2 156 3" xfId="13157" xr:uid="{3AF0DA2B-2A75-41E0-A690-973C2A7A617C}"/>
    <cellStyle name="20% - Ênfase2 156 3 2" xfId="33603" xr:uid="{7A70280F-A412-4CB6-9921-0C11D03922B8}"/>
    <cellStyle name="20% - Ênfase2 156 4" xfId="23387" xr:uid="{B5B212D8-26CB-4B6E-B0E9-FF8CE9E21C53}"/>
    <cellStyle name="20% - Ênfase2 157" xfId="2865" xr:uid="{B3969391-BC46-43D8-8087-83BD6872869C}"/>
    <cellStyle name="20% - Ênfase2 157 2" xfId="7998" xr:uid="{F3BE12CF-4FED-4875-A712-C6F8F9248C75}"/>
    <cellStyle name="20% - Ênfase2 157 2 2" xfId="18225" xr:uid="{011A8AF1-369E-47FF-949C-03FD5D1330F5}"/>
    <cellStyle name="20% - Ênfase2 157 2 2 2" xfId="38669" xr:uid="{0E9D4CFF-79CA-4AFF-9624-9B71B0D1A30E}"/>
    <cellStyle name="20% - Ênfase2 157 2 3" xfId="28453" xr:uid="{4739CE87-F630-4360-BA06-1F750CC674D6}"/>
    <cellStyle name="20% - Ênfase2 157 3" xfId="13171" xr:uid="{55A6CDA6-5C35-49E4-937F-963B8CA7B1FF}"/>
    <cellStyle name="20% - Ênfase2 157 3 2" xfId="33617" xr:uid="{BE3E903B-1760-4549-AA31-7805B432488F}"/>
    <cellStyle name="20% - Ênfase2 157 4" xfId="23401" xr:uid="{0F7C3D9B-4EF9-4199-B36A-927FA78DA338}"/>
    <cellStyle name="20% - Ênfase2 158" xfId="2879" xr:uid="{D9F69589-E200-4F46-BCAC-01E9074E8BBD}"/>
    <cellStyle name="20% - Ênfase2 158 2" xfId="8012" xr:uid="{93CCC30F-0D43-47EC-AA8A-20D93D50E247}"/>
    <cellStyle name="20% - Ênfase2 158 2 2" xfId="18239" xr:uid="{91F3B805-8CC4-42D6-9DE9-E8502F486DFD}"/>
    <cellStyle name="20% - Ênfase2 158 2 2 2" xfId="38683" xr:uid="{4D0A7AE3-E538-4A11-B01B-4EA65AC34FD5}"/>
    <cellStyle name="20% - Ênfase2 158 2 3" xfId="28467" xr:uid="{9C4CA8E2-AE09-48FC-B3A9-8F43C36BC5DA}"/>
    <cellStyle name="20% - Ênfase2 158 3" xfId="13185" xr:uid="{CC519EDA-8832-4200-AF87-A66F3362CA9F}"/>
    <cellStyle name="20% - Ênfase2 158 3 2" xfId="33631" xr:uid="{FAB96F9A-5392-4F1D-A9F7-16BF0D3C7579}"/>
    <cellStyle name="20% - Ênfase2 158 4" xfId="23415" xr:uid="{0DA574F4-828F-4144-9180-0DDD2E60A1E0}"/>
    <cellStyle name="20% - Ênfase2 159" xfId="2893" xr:uid="{8C0689B4-7C69-4E62-A95F-770D78E30534}"/>
    <cellStyle name="20% - Ênfase2 159 2" xfId="8026" xr:uid="{48BAB102-70C9-4FAA-8B22-B1B83D36343E}"/>
    <cellStyle name="20% - Ênfase2 159 2 2" xfId="18253" xr:uid="{B6B54DB4-0295-4462-AC54-585DD0C9B296}"/>
    <cellStyle name="20% - Ênfase2 159 2 2 2" xfId="38697" xr:uid="{AB8C712F-9366-45FD-B0E0-A862DCC1A359}"/>
    <cellStyle name="20% - Ênfase2 159 2 3" xfId="28481" xr:uid="{52E4711B-65B9-4961-8EF8-C01DF72AB14B}"/>
    <cellStyle name="20% - Ênfase2 159 3" xfId="13199" xr:uid="{6069762E-30CC-4B7A-BBD0-51D96A8E19C8}"/>
    <cellStyle name="20% - Ênfase2 159 3 2" xfId="33645" xr:uid="{AF139651-6267-4C6F-8D65-A905AC12BD2D}"/>
    <cellStyle name="20% - Ênfase2 159 4" xfId="23429" xr:uid="{D8988C66-8D97-490A-918C-14B2325B07A6}"/>
    <cellStyle name="20% - Ênfase2 16" xfId="306" xr:uid="{D846981A-71B6-4CF0-9017-4A5A976B2ED4}"/>
    <cellStyle name="20% - Ênfase2 16 2" xfId="905" xr:uid="{69942E3D-E317-4C2B-B5DF-695FFEC98AD5}"/>
    <cellStyle name="20% - Ênfase2 16 2 2" xfId="6052" xr:uid="{71EB389A-3040-4A4F-97FD-49F980804FF2}"/>
    <cellStyle name="20% - Ênfase2 16 2 2 2" xfId="16307" xr:uid="{A3975C2E-58FA-4893-A2BE-E74000171302}"/>
    <cellStyle name="20% - Ênfase2 16 2 2 2 2" xfId="36751" xr:uid="{2692A91A-E3F8-467F-94BE-F7C076AE8FC7}"/>
    <cellStyle name="20% - Ênfase2 16 2 2 3" xfId="26535" xr:uid="{78EBA888-1578-4A96-9026-1172C592F2A9}"/>
    <cellStyle name="20% - Ênfase2 16 2 3" xfId="11253" xr:uid="{85287054-6B3D-4B7E-ACDE-43979587A1F4}"/>
    <cellStyle name="20% - Ênfase2 16 2 3 2" xfId="31699" xr:uid="{44B57F8D-26D4-4C16-8117-97A0D2F42549}"/>
    <cellStyle name="20% - Ênfase2 16 2 4" xfId="21483" xr:uid="{C6013437-A12A-45E2-AAC9-A32C0759AE80}"/>
    <cellStyle name="20% - Ênfase2 16 3" xfId="5453" xr:uid="{08F09992-14B4-4A92-9226-3FDDDDB107A5}"/>
    <cellStyle name="20% - Ênfase2 16 3 2" xfId="15727" xr:uid="{6E7A5F5B-7C3B-4C6F-BA8D-EF2F82EDAE73}"/>
    <cellStyle name="20% - Ênfase2 16 3 2 2" xfId="36171" xr:uid="{D936E95F-2B59-4405-A0CC-BA9290EF90C3}"/>
    <cellStyle name="20% - Ênfase2 16 3 3" xfId="25955" xr:uid="{E074ED3B-607C-4DF7-BEE9-CB9C1E19CD02}"/>
    <cellStyle name="20% - Ênfase2 16 4" xfId="10673" xr:uid="{B03B04EF-AFD4-4CEF-8CA7-8DFD1D845D91}"/>
    <cellStyle name="20% - Ênfase2 16 4 2" xfId="31119" xr:uid="{1DAC1E51-A972-46E0-BE41-56EE244BDAAF}"/>
    <cellStyle name="20% - Ênfase2 16 5" xfId="20903" xr:uid="{01E75895-7B3A-4AC6-8585-523F474A0447}"/>
    <cellStyle name="20% - Ênfase2 160" xfId="2907" xr:uid="{331F64B9-247E-4F75-8ED6-04DA7D82101A}"/>
    <cellStyle name="20% - Ênfase2 160 2" xfId="8040" xr:uid="{1B9DF9F9-69BB-4708-967E-631E195FB9B2}"/>
    <cellStyle name="20% - Ênfase2 160 2 2" xfId="18267" xr:uid="{8DB79EF7-DD6F-41BC-AD3D-C6EA16FF70EF}"/>
    <cellStyle name="20% - Ênfase2 160 2 2 2" xfId="38711" xr:uid="{E098E6E0-93C9-4D44-A9A8-16CC00608677}"/>
    <cellStyle name="20% - Ênfase2 160 2 3" xfId="28495" xr:uid="{7860713B-CD44-4637-B5E8-4B51B17920FB}"/>
    <cellStyle name="20% - Ênfase2 160 3" xfId="13213" xr:uid="{3CFA4EDA-DA74-4F39-B581-DEC6FCDCC67F}"/>
    <cellStyle name="20% - Ênfase2 160 3 2" xfId="33659" xr:uid="{8F7E1E6C-34BE-4893-9C81-7574FF4D4F76}"/>
    <cellStyle name="20% - Ênfase2 160 4" xfId="23443" xr:uid="{85D8ACFB-050C-4149-A56B-3C9FA7F7B470}"/>
    <cellStyle name="20% - Ênfase2 161" xfId="2921" xr:uid="{E7FFB04C-B58D-4C40-BACD-EB28C41FD774}"/>
    <cellStyle name="20% - Ênfase2 161 2" xfId="8054" xr:uid="{60E4A303-821C-457C-9A77-7D96F7D1F1D5}"/>
    <cellStyle name="20% - Ênfase2 161 2 2" xfId="18281" xr:uid="{5D344C40-763E-4818-9227-B89BCC5C34EE}"/>
    <cellStyle name="20% - Ênfase2 161 2 2 2" xfId="38725" xr:uid="{75B076DC-70D4-4326-825F-07FE1B393223}"/>
    <cellStyle name="20% - Ênfase2 161 2 3" xfId="28509" xr:uid="{CD8EDBAE-DD36-49A6-93BF-CF9210BBE043}"/>
    <cellStyle name="20% - Ênfase2 161 3" xfId="13227" xr:uid="{EEE33B43-7174-453C-8376-BEAFE9913CF4}"/>
    <cellStyle name="20% - Ênfase2 161 3 2" xfId="33673" xr:uid="{54154378-8437-4F27-9F24-FEA0F64CE422}"/>
    <cellStyle name="20% - Ênfase2 161 4" xfId="23457" xr:uid="{C2FD7F32-9B76-479B-AC21-048D9AA971E5}"/>
    <cellStyle name="20% - Ênfase2 162" xfId="2935" xr:uid="{3C0746E5-9C16-4300-8F57-B78EA99906D1}"/>
    <cellStyle name="20% - Ênfase2 162 2" xfId="8068" xr:uid="{CC757E10-F688-4C1A-804F-EED622DD186D}"/>
    <cellStyle name="20% - Ênfase2 162 2 2" xfId="18295" xr:uid="{5E7B2238-4E01-4501-98F8-941C5E688BF5}"/>
    <cellStyle name="20% - Ênfase2 162 2 2 2" xfId="38739" xr:uid="{35263856-654A-4745-9FFF-3398740FBE32}"/>
    <cellStyle name="20% - Ênfase2 162 2 3" xfId="28523" xr:uid="{637225A7-7173-4175-B495-AA3952D58CB7}"/>
    <cellStyle name="20% - Ênfase2 162 3" xfId="13241" xr:uid="{8B0E2C4E-7B87-4A22-89B8-7D3372B39714}"/>
    <cellStyle name="20% - Ênfase2 162 3 2" xfId="33687" xr:uid="{C3F06073-8C03-4F0F-8A15-0F2F4B0D730D}"/>
    <cellStyle name="20% - Ênfase2 162 4" xfId="23471" xr:uid="{10EA3D10-16AD-4FB5-85BB-DFB61A2B10FA}"/>
    <cellStyle name="20% - Ênfase2 163" xfId="2949" xr:uid="{1DDAFEEB-9D2D-49B2-900A-244CCFD88D24}"/>
    <cellStyle name="20% - Ênfase2 163 2" xfId="8082" xr:uid="{A2EAA5ED-2389-4001-9B39-961C20A2093F}"/>
    <cellStyle name="20% - Ênfase2 163 2 2" xfId="18309" xr:uid="{CD394CD2-6E99-417A-A58B-BA1195B63751}"/>
    <cellStyle name="20% - Ênfase2 163 2 2 2" xfId="38753" xr:uid="{E29A861F-D675-4625-9ABA-AEC2BF7431C0}"/>
    <cellStyle name="20% - Ênfase2 163 2 3" xfId="28537" xr:uid="{2A1BC14D-9736-4CE9-9A9C-01623A601BB3}"/>
    <cellStyle name="20% - Ênfase2 163 3" xfId="13255" xr:uid="{473F9A22-DFA1-4711-B04F-0391890B24E3}"/>
    <cellStyle name="20% - Ênfase2 163 3 2" xfId="33701" xr:uid="{05BA0B2C-F643-473B-B9F3-0EEA3CD4A228}"/>
    <cellStyle name="20% - Ênfase2 163 4" xfId="23485" xr:uid="{0A6CB2A3-F4A2-49AA-AA87-1D126CA83CE0}"/>
    <cellStyle name="20% - Ênfase2 164" xfId="2963" xr:uid="{D06192E3-C817-4E4A-9F17-8B78CC47B875}"/>
    <cellStyle name="20% - Ênfase2 164 2" xfId="8096" xr:uid="{C81A8F35-6B4F-48C3-9493-90E0167077AB}"/>
    <cellStyle name="20% - Ênfase2 164 2 2" xfId="18323" xr:uid="{D3F868D9-4E8E-4DF9-AC27-7EE0795B189E}"/>
    <cellStyle name="20% - Ênfase2 164 2 2 2" xfId="38767" xr:uid="{47FB8DA7-D20A-4E42-AA37-027606735CA4}"/>
    <cellStyle name="20% - Ênfase2 164 2 3" xfId="28551" xr:uid="{C6258B1D-1C2D-4FD5-8C13-67470BCEA89D}"/>
    <cellStyle name="20% - Ênfase2 164 3" xfId="13269" xr:uid="{CAC34CAE-7034-48E4-86E8-E71B9C1E44C1}"/>
    <cellStyle name="20% - Ênfase2 164 3 2" xfId="33715" xr:uid="{8AE5835A-E8FE-4CF3-8693-A3B3C3AE90B4}"/>
    <cellStyle name="20% - Ênfase2 164 4" xfId="23499" xr:uid="{04D3C256-34BA-40C5-ADD5-6C1EABD210C7}"/>
    <cellStyle name="20% - Ênfase2 165" xfId="2977" xr:uid="{38C4BAE8-A4F8-405C-BD85-2D6E2AF7DE09}"/>
    <cellStyle name="20% - Ênfase2 165 2" xfId="8110" xr:uid="{7DEBBFFC-5F60-4F60-93AF-72EC78EF4C52}"/>
    <cellStyle name="20% - Ênfase2 165 2 2" xfId="18337" xr:uid="{C61DE7C8-74AF-4D0D-9620-0D82E25531C0}"/>
    <cellStyle name="20% - Ênfase2 165 2 2 2" xfId="38781" xr:uid="{91D5912B-2E84-420A-8E5E-3134A86C6DFA}"/>
    <cellStyle name="20% - Ênfase2 165 2 3" xfId="28565" xr:uid="{10DE7296-8978-4E6E-A4CA-0E48B7BC584D}"/>
    <cellStyle name="20% - Ênfase2 165 3" xfId="13283" xr:uid="{B1C0D794-9B79-4D67-B15C-E24685A4B18C}"/>
    <cellStyle name="20% - Ênfase2 165 3 2" xfId="33729" xr:uid="{D9F10572-4442-48FD-BF37-2EF7380C0A90}"/>
    <cellStyle name="20% - Ênfase2 165 4" xfId="23513" xr:uid="{8B399027-0962-4934-A8BC-892EC1CD54A4}"/>
    <cellStyle name="20% - Ênfase2 166" xfId="2991" xr:uid="{07169F11-BA37-4A22-B956-A61A5129B1C8}"/>
    <cellStyle name="20% - Ênfase2 166 2" xfId="8124" xr:uid="{6DACDE0D-A076-40D3-A568-7E327A8CB6FB}"/>
    <cellStyle name="20% - Ênfase2 166 2 2" xfId="18351" xr:uid="{04A66A8E-94DF-40D4-9FEC-AFDCC28C8A71}"/>
    <cellStyle name="20% - Ênfase2 166 2 2 2" xfId="38795" xr:uid="{BC7B241D-E08B-4DB4-95F6-C6D7B55BA3D7}"/>
    <cellStyle name="20% - Ênfase2 166 2 3" xfId="28579" xr:uid="{231BC95F-6AE9-44CB-AB55-D09F7A8CECDD}"/>
    <cellStyle name="20% - Ênfase2 166 3" xfId="13297" xr:uid="{996AE204-0F13-438F-B08D-9FCA28BA89E5}"/>
    <cellStyle name="20% - Ênfase2 166 3 2" xfId="33743" xr:uid="{3C4A7736-B1C4-457E-9A1E-3EFEADC09A3C}"/>
    <cellStyle name="20% - Ênfase2 166 4" xfId="23527" xr:uid="{E30442E3-108B-41E3-8C87-1C48C1A35881}"/>
    <cellStyle name="20% - Ênfase2 167" xfId="3005" xr:uid="{29AC408D-6D62-49F9-92A7-9246B1D66E18}"/>
    <cellStyle name="20% - Ênfase2 167 2" xfId="8138" xr:uid="{59E45BF2-1073-4845-A69C-4F9D8D804356}"/>
    <cellStyle name="20% - Ênfase2 167 2 2" xfId="18365" xr:uid="{94C054EA-17DD-482B-92FD-52DC32DA04CD}"/>
    <cellStyle name="20% - Ênfase2 167 2 2 2" xfId="38809" xr:uid="{3D6DFAC8-E42F-450F-B24A-BDF3AB69A54E}"/>
    <cellStyle name="20% - Ênfase2 167 2 3" xfId="28593" xr:uid="{CBF4DE4B-3C1B-495C-A1CB-5A3C1FD990CF}"/>
    <cellStyle name="20% - Ênfase2 167 3" xfId="13311" xr:uid="{E2D29940-211E-4433-8ABB-61B9FFDDEECC}"/>
    <cellStyle name="20% - Ênfase2 167 3 2" xfId="33757" xr:uid="{D8C300E0-363E-4E0D-B6EB-FBDFA4270513}"/>
    <cellStyle name="20% - Ênfase2 167 4" xfId="23541" xr:uid="{5E6D4E62-E998-45E0-B4C3-D41226816B7D}"/>
    <cellStyle name="20% - Ênfase2 168" xfId="3019" xr:uid="{E65D6C9E-8CD6-44B3-ADCB-AE1AF5362117}"/>
    <cellStyle name="20% - Ênfase2 168 2" xfId="8152" xr:uid="{AE97A611-2F9E-4A9F-8DCF-C2585A3F31AC}"/>
    <cellStyle name="20% - Ênfase2 168 2 2" xfId="18379" xr:uid="{02CB18A9-1DAB-42DA-BCA6-2AE0E71C74B1}"/>
    <cellStyle name="20% - Ênfase2 168 2 2 2" xfId="38823" xr:uid="{5636CE5E-D869-4C87-ACA4-79BDDCE5597B}"/>
    <cellStyle name="20% - Ênfase2 168 2 3" xfId="28607" xr:uid="{80DD3177-B361-4EEE-B2FE-D6E9A4855D23}"/>
    <cellStyle name="20% - Ênfase2 168 3" xfId="13325" xr:uid="{FAEAA7B0-38B5-4C4F-90D8-E432C0319CA4}"/>
    <cellStyle name="20% - Ênfase2 168 3 2" xfId="33771" xr:uid="{FADAE960-7E42-4F43-BFEC-FEAEAB965A83}"/>
    <cellStyle name="20% - Ênfase2 168 4" xfId="23555" xr:uid="{15776C0D-D1EC-4D45-BB75-3E4B7D3D643E}"/>
    <cellStyle name="20% - Ênfase2 169" xfId="3033" xr:uid="{3AAD3B03-F130-4D3E-AE0A-84343F7741B1}"/>
    <cellStyle name="20% - Ênfase2 169 2" xfId="8166" xr:uid="{0C873DDE-2C86-40E3-B1BD-2ED892597FCD}"/>
    <cellStyle name="20% - Ênfase2 169 2 2" xfId="18393" xr:uid="{B6A6B07F-0393-4892-960B-57DAE11D01B1}"/>
    <cellStyle name="20% - Ênfase2 169 2 2 2" xfId="38837" xr:uid="{FFADB249-19F5-42AC-B741-EA70567888A6}"/>
    <cellStyle name="20% - Ênfase2 169 2 3" xfId="28621" xr:uid="{771D8E7B-753B-44CC-BB4F-9A041E526EF9}"/>
    <cellStyle name="20% - Ênfase2 169 3" xfId="13339" xr:uid="{86D101A3-38B2-4697-B50C-EC568E8679D9}"/>
    <cellStyle name="20% - Ênfase2 169 3 2" xfId="33785" xr:uid="{88B33EF0-5366-4A2E-A971-7251D37A66B7}"/>
    <cellStyle name="20% - Ênfase2 169 4" xfId="23569" xr:uid="{0AE8C4BF-B3A7-44E6-BA24-3921BB690366}"/>
    <cellStyle name="20% - Ênfase2 17" xfId="320" xr:uid="{CDB6F804-A057-40B1-8E73-A52723F015EF}"/>
    <cellStyle name="20% - Ênfase2 17 2" xfId="919" xr:uid="{A338F79E-27F2-4143-8D12-7819B540FE77}"/>
    <cellStyle name="20% - Ênfase2 17 2 2" xfId="6066" xr:uid="{ACB5C17F-D925-4674-B76F-AF4F225D8E5E}"/>
    <cellStyle name="20% - Ênfase2 17 2 2 2" xfId="16321" xr:uid="{9F0FCBC8-FB8B-491B-A952-3E7A669CF3AA}"/>
    <cellStyle name="20% - Ênfase2 17 2 2 2 2" xfId="36765" xr:uid="{395BB0B1-B963-4CD2-B22A-54C1A40AD078}"/>
    <cellStyle name="20% - Ênfase2 17 2 2 3" xfId="26549" xr:uid="{4A51DB9B-03E6-4BF3-8D90-93FD3C8346A4}"/>
    <cellStyle name="20% - Ênfase2 17 2 3" xfId="11267" xr:uid="{512DAD36-F140-47D9-B678-8261066061C3}"/>
    <cellStyle name="20% - Ênfase2 17 2 3 2" xfId="31713" xr:uid="{F125EE95-0CBD-4BF8-AD0E-066F7359F05C}"/>
    <cellStyle name="20% - Ênfase2 17 2 4" xfId="21497" xr:uid="{32562A2F-9400-4CBD-9ACB-3ED988DA93A9}"/>
    <cellStyle name="20% - Ênfase2 17 3" xfId="5467" xr:uid="{C2382896-D092-42AA-A955-DE2BBFC128E1}"/>
    <cellStyle name="20% - Ênfase2 17 3 2" xfId="15741" xr:uid="{877F9B12-97B5-46A0-B8C9-5AF8FC9EF1A8}"/>
    <cellStyle name="20% - Ênfase2 17 3 2 2" xfId="36185" xr:uid="{2EAA71EC-2C2F-47F2-9606-4EFE3C61884B}"/>
    <cellStyle name="20% - Ênfase2 17 3 3" xfId="25969" xr:uid="{F3498A57-3561-44B5-9DCD-E3E006C8046D}"/>
    <cellStyle name="20% - Ênfase2 17 4" xfId="10687" xr:uid="{2F216332-4F14-46FF-901A-BB92D03FA3F7}"/>
    <cellStyle name="20% - Ênfase2 17 4 2" xfId="31133" xr:uid="{80710532-33FF-4BA7-8085-C781F5277B07}"/>
    <cellStyle name="20% - Ênfase2 17 5" xfId="20917" xr:uid="{E55E35F9-81AD-4D4F-9C54-5891B81073DD}"/>
    <cellStyle name="20% - Ênfase2 170" xfId="3047" xr:uid="{9D8E5D62-3894-48C2-ABD6-E20FA0259D4F}"/>
    <cellStyle name="20% - Ênfase2 170 2" xfId="8180" xr:uid="{00738088-4D38-49B9-B123-36676AC98902}"/>
    <cellStyle name="20% - Ênfase2 170 2 2" xfId="18407" xr:uid="{3CE49B4B-3A35-4BDE-9B17-B8DB72091225}"/>
    <cellStyle name="20% - Ênfase2 170 2 2 2" xfId="38851" xr:uid="{32F67738-4077-4396-97A6-0FC4A4504D77}"/>
    <cellStyle name="20% - Ênfase2 170 2 3" xfId="28635" xr:uid="{E308A2C4-BEFC-4431-8477-3AAFCD0BB177}"/>
    <cellStyle name="20% - Ênfase2 170 3" xfId="13353" xr:uid="{47B35E3E-9E15-4927-BE8F-686C2D0B995B}"/>
    <cellStyle name="20% - Ênfase2 170 3 2" xfId="33799" xr:uid="{9BA264DD-E0E2-4BC1-A6BE-D2345A930395}"/>
    <cellStyle name="20% - Ênfase2 170 4" xfId="23583" xr:uid="{DAD6ECA0-B800-4196-87DC-76604F935C94}"/>
    <cellStyle name="20% - Ênfase2 171" xfId="3061" xr:uid="{25E1EE7E-143A-4D8C-8242-C22565E9E756}"/>
    <cellStyle name="20% - Ênfase2 171 2" xfId="8194" xr:uid="{D0A07CD1-B4CE-47C4-AA14-EBA288656208}"/>
    <cellStyle name="20% - Ênfase2 171 2 2" xfId="18421" xr:uid="{477CA5B8-DECE-4361-B153-6D6C41F9F4F8}"/>
    <cellStyle name="20% - Ênfase2 171 2 2 2" xfId="38865" xr:uid="{229D6FB4-6DE3-4325-BE73-C9ECC3630B1E}"/>
    <cellStyle name="20% - Ênfase2 171 2 3" xfId="28649" xr:uid="{26899440-D0B5-411F-9F57-B56DE1A798CB}"/>
    <cellStyle name="20% - Ênfase2 171 3" xfId="13367" xr:uid="{2BCBF4EE-261A-4C25-BBE6-570907F4DDF8}"/>
    <cellStyle name="20% - Ênfase2 171 3 2" xfId="33813" xr:uid="{C08A6496-B391-4F9F-B48C-8F99D07C0A0A}"/>
    <cellStyle name="20% - Ênfase2 171 4" xfId="23597" xr:uid="{8688EB87-C334-40EF-B497-A1CFA5EF5046}"/>
    <cellStyle name="20% - Ênfase2 172" xfId="3075" xr:uid="{D13DF92E-FB4A-444A-A75D-43B8C9296860}"/>
    <cellStyle name="20% - Ênfase2 172 2" xfId="8208" xr:uid="{20DBBDFC-714F-4F59-AD36-F9A996873C29}"/>
    <cellStyle name="20% - Ênfase2 172 2 2" xfId="18435" xr:uid="{51BEB6C0-655B-416A-8C0E-4D40D02E282A}"/>
    <cellStyle name="20% - Ênfase2 172 2 2 2" xfId="38879" xr:uid="{FDC91CD6-8040-48D1-8B65-C0A2C9016504}"/>
    <cellStyle name="20% - Ênfase2 172 2 3" xfId="28663" xr:uid="{3D4C81D6-14F2-4178-8C40-11F98F5C055F}"/>
    <cellStyle name="20% - Ênfase2 172 3" xfId="13381" xr:uid="{9733B7AB-9FFF-45DA-9434-B8D48F30DAD4}"/>
    <cellStyle name="20% - Ênfase2 172 3 2" xfId="33827" xr:uid="{E291A6E7-0187-4478-9F38-B51913A38778}"/>
    <cellStyle name="20% - Ênfase2 172 4" xfId="23611" xr:uid="{5E1C0C23-860D-4AB3-AD24-0CFE89AF7F50}"/>
    <cellStyle name="20% - Ênfase2 173" xfId="3089" xr:uid="{9E3E4812-E1CF-4D02-858C-6853802F6892}"/>
    <cellStyle name="20% - Ênfase2 173 2" xfId="8222" xr:uid="{93298088-B7F1-423B-B70D-2154096F5997}"/>
    <cellStyle name="20% - Ênfase2 173 2 2" xfId="18449" xr:uid="{D04D59BF-98D8-488B-9A67-0B82BAA5C99C}"/>
    <cellStyle name="20% - Ênfase2 173 2 2 2" xfId="38893" xr:uid="{8B6492FE-AAEE-4232-95D5-BA0FD041CA77}"/>
    <cellStyle name="20% - Ênfase2 173 2 3" xfId="28677" xr:uid="{4DC7FFC4-30AB-4302-B4EE-CE574524F3AA}"/>
    <cellStyle name="20% - Ênfase2 173 3" xfId="13395" xr:uid="{4487C4EA-03B1-4265-8C16-8B748DA3A784}"/>
    <cellStyle name="20% - Ênfase2 173 3 2" xfId="33841" xr:uid="{CA749E5B-F4E9-482C-A6B8-D4EC759A4F91}"/>
    <cellStyle name="20% - Ênfase2 173 4" xfId="23625" xr:uid="{3365296B-0C62-4B18-BC2E-4036475C6485}"/>
    <cellStyle name="20% - Ênfase2 174" xfId="3103" xr:uid="{24D7BCAF-C3AF-45C4-9738-8BFA62E5C258}"/>
    <cellStyle name="20% - Ênfase2 174 2" xfId="8236" xr:uid="{4E071A11-8801-4F0E-8B86-863A9FA73B8A}"/>
    <cellStyle name="20% - Ênfase2 174 2 2" xfId="18463" xr:uid="{6AB73247-FE93-4A70-BBC0-E4F896EFEC95}"/>
    <cellStyle name="20% - Ênfase2 174 2 2 2" xfId="38907" xr:uid="{B27C3249-F214-4BDA-9219-11A176876BD9}"/>
    <cellStyle name="20% - Ênfase2 174 2 3" xfId="28691" xr:uid="{E574B47D-310B-4AE0-B904-BC273F42E403}"/>
    <cellStyle name="20% - Ênfase2 174 3" xfId="13409" xr:uid="{82BB2F6B-6319-4C0D-BFFD-4A4A90719144}"/>
    <cellStyle name="20% - Ênfase2 174 3 2" xfId="33855" xr:uid="{46B81409-749D-4AF8-AE58-6210C61593F7}"/>
    <cellStyle name="20% - Ênfase2 174 4" xfId="23639" xr:uid="{A5C1D958-8E06-4B64-94F8-9B5D2033EF52}"/>
    <cellStyle name="20% - Ênfase2 175" xfId="3117" xr:uid="{08A91C1F-EE4E-41E3-A7E7-C7BC4DAD38B1}"/>
    <cellStyle name="20% - Ênfase2 175 2" xfId="8250" xr:uid="{63E766C6-F4DD-40FB-AAE0-977BC190DDD4}"/>
    <cellStyle name="20% - Ênfase2 175 2 2" xfId="18477" xr:uid="{BDA18275-8071-49DB-9AD5-09B7D6D33E25}"/>
    <cellStyle name="20% - Ênfase2 175 2 2 2" xfId="38921" xr:uid="{193FD748-60E8-4DA2-909D-3A7D30C8D877}"/>
    <cellStyle name="20% - Ênfase2 175 2 3" xfId="28705" xr:uid="{43AECEEC-1975-41F0-B41A-4E2F7F00F574}"/>
    <cellStyle name="20% - Ênfase2 175 3" xfId="13423" xr:uid="{9A020179-5887-4676-A577-7E9323C1D3E6}"/>
    <cellStyle name="20% - Ênfase2 175 3 2" xfId="33869" xr:uid="{F497A9AC-CBC9-4693-9CB6-046F6801D455}"/>
    <cellStyle name="20% - Ênfase2 175 4" xfId="23653" xr:uid="{DF15B5DE-5756-46E8-8F1E-DC516FA18763}"/>
    <cellStyle name="20% - Ênfase2 176" xfId="3131" xr:uid="{2C421B9B-4A07-4B15-8EBA-C1812FEEAFE3}"/>
    <cellStyle name="20% - Ênfase2 176 2" xfId="8264" xr:uid="{94AAFB18-4A3F-463B-A45B-199CE446B29A}"/>
    <cellStyle name="20% - Ênfase2 176 2 2" xfId="18491" xr:uid="{A7167C98-E933-4679-863C-924B02B5D96F}"/>
    <cellStyle name="20% - Ênfase2 176 2 2 2" xfId="38935" xr:uid="{1D4D8B14-1F52-4E44-A2D4-7FB590C935C2}"/>
    <cellStyle name="20% - Ênfase2 176 2 3" xfId="28719" xr:uid="{3F28F712-EA17-44C0-82A9-861E6C61FEF3}"/>
    <cellStyle name="20% - Ênfase2 176 3" xfId="13437" xr:uid="{B2E48E9A-4B6C-4BF0-B80A-2B381B84ABF4}"/>
    <cellStyle name="20% - Ênfase2 176 3 2" xfId="33883" xr:uid="{7D676EEF-3C7E-44AC-904C-ECAD9CCBC210}"/>
    <cellStyle name="20% - Ênfase2 176 4" xfId="23667" xr:uid="{243A6993-A893-4C2E-991F-11E7D7EBD79A}"/>
    <cellStyle name="20% - Ênfase2 177" xfId="3145" xr:uid="{A55DA480-6FD9-4B77-B862-65D5353842C7}"/>
    <cellStyle name="20% - Ênfase2 177 2" xfId="8278" xr:uid="{7C0AF7EE-F5EC-4DDC-9294-65B2D051A1E6}"/>
    <cellStyle name="20% - Ênfase2 177 2 2" xfId="18505" xr:uid="{7A3CDF5C-1676-4BAF-B0DB-847917AC8B75}"/>
    <cellStyle name="20% - Ênfase2 177 2 2 2" xfId="38949" xr:uid="{9BF8FF2E-765F-49FD-A777-D255E949C2F6}"/>
    <cellStyle name="20% - Ênfase2 177 2 3" xfId="28733" xr:uid="{206EC147-FE1B-4369-A132-0E399C0DF323}"/>
    <cellStyle name="20% - Ênfase2 177 3" xfId="13451" xr:uid="{35C96173-1F9C-40E7-9584-DF2C9173954E}"/>
    <cellStyle name="20% - Ênfase2 177 3 2" xfId="33897" xr:uid="{3F522C97-D09D-429C-B3DE-D5A754535E5C}"/>
    <cellStyle name="20% - Ênfase2 177 4" xfId="23681" xr:uid="{ABB54A75-281A-4892-BABF-F373072AC719}"/>
    <cellStyle name="20% - Ênfase2 178" xfId="3159" xr:uid="{26449B62-2B0F-458F-A74C-4894654D77C1}"/>
    <cellStyle name="20% - Ênfase2 178 2" xfId="8292" xr:uid="{F42454CA-3E69-4A2A-BBA1-6BAB3E259845}"/>
    <cellStyle name="20% - Ênfase2 178 2 2" xfId="18519" xr:uid="{644610C0-D9C9-489D-9953-DD44C5E2F866}"/>
    <cellStyle name="20% - Ênfase2 178 2 2 2" xfId="38963" xr:uid="{BB7A5A05-07A0-4445-B184-B19B07CC5FA1}"/>
    <cellStyle name="20% - Ênfase2 178 2 3" xfId="28747" xr:uid="{F4827DC8-5911-4ADA-A8D8-7487F673DDF2}"/>
    <cellStyle name="20% - Ênfase2 178 3" xfId="13465" xr:uid="{AD17BAA2-EA75-4154-8716-42CB79B2A6A6}"/>
    <cellStyle name="20% - Ênfase2 178 3 2" xfId="33911" xr:uid="{1807DC03-33DB-41EB-A1AB-8A15D7895909}"/>
    <cellStyle name="20% - Ênfase2 178 4" xfId="23695" xr:uid="{8427AE18-DB50-47AB-9634-00785073C3BB}"/>
    <cellStyle name="20% - Ênfase2 179" xfId="3173" xr:uid="{EC9229BF-B1ED-4A2F-AF3D-328F08736776}"/>
    <cellStyle name="20% - Ênfase2 179 2" xfId="8306" xr:uid="{62798CFC-2054-42D1-B096-68CBC8AEA9C9}"/>
    <cellStyle name="20% - Ênfase2 179 2 2" xfId="18533" xr:uid="{E065FD8C-0800-425E-A57E-B01B752EEAF9}"/>
    <cellStyle name="20% - Ênfase2 179 2 2 2" xfId="38977" xr:uid="{D15BCF1F-DEB4-4F1F-9469-2ED1AEC589DF}"/>
    <cellStyle name="20% - Ênfase2 179 2 3" xfId="28761" xr:uid="{75C4B833-2721-42F5-AEBD-BB0588233D4C}"/>
    <cellStyle name="20% - Ênfase2 179 3" xfId="13479" xr:uid="{8134E441-D2D4-4C2A-9E4B-DCDA12B31E77}"/>
    <cellStyle name="20% - Ênfase2 179 3 2" xfId="33925" xr:uid="{316CA7AB-6F93-461F-B345-ACD4C3F614E3}"/>
    <cellStyle name="20% - Ênfase2 179 4" xfId="23709" xr:uid="{B0EDAB71-C219-4C76-9AEA-EED040C31EBB}"/>
    <cellStyle name="20% - Ênfase2 18" xfId="334" xr:uid="{DFC9EE0D-C5CF-4713-9405-6868CD3E336F}"/>
    <cellStyle name="20% - Ênfase2 18 2" xfId="933" xr:uid="{59506D63-18D1-4306-B357-5911C3106E9A}"/>
    <cellStyle name="20% - Ênfase2 18 2 2" xfId="6080" xr:uid="{E34934B1-A479-49C1-A516-C80E7D2A3E63}"/>
    <cellStyle name="20% - Ênfase2 18 2 2 2" xfId="16335" xr:uid="{C30C7188-4457-4FD0-9D8A-7596AAC5E5EB}"/>
    <cellStyle name="20% - Ênfase2 18 2 2 2 2" xfId="36779" xr:uid="{6FF3834C-6F49-4580-9547-4B3FC2D9DDE8}"/>
    <cellStyle name="20% - Ênfase2 18 2 2 3" xfId="26563" xr:uid="{0078E122-B440-4294-AD21-38AC2191C6EF}"/>
    <cellStyle name="20% - Ênfase2 18 2 3" xfId="11281" xr:uid="{44F3CCBE-7ECE-4F09-AD31-542D55521F17}"/>
    <cellStyle name="20% - Ênfase2 18 2 3 2" xfId="31727" xr:uid="{5AFC3CD1-618C-4F8F-9B52-A15FEEE85174}"/>
    <cellStyle name="20% - Ênfase2 18 2 4" xfId="21511" xr:uid="{A6F50502-ECEC-4A10-972B-549033EF3158}"/>
    <cellStyle name="20% - Ênfase2 18 3" xfId="5481" xr:uid="{A2CF148B-244D-4508-9F78-2B190661BE51}"/>
    <cellStyle name="20% - Ênfase2 18 3 2" xfId="15755" xr:uid="{8B860371-C2C0-413D-B497-23F7713D36F1}"/>
    <cellStyle name="20% - Ênfase2 18 3 2 2" xfId="36199" xr:uid="{835CF71C-4F36-471F-BAD2-C2DF55912E06}"/>
    <cellStyle name="20% - Ênfase2 18 3 3" xfId="25983" xr:uid="{F27F7EC3-AADC-4788-8FE9-1B8262265273}"/>
    <cellStyle name="20% - Ênfase2 18 4" xfId="10701" xr:uid="{F6B72FA2-C9E9-4DDF-9A1E-6C42BA9FE91E}"/>
    <cellStyle name="20% - Ênfase2 18 4 2" xfId="31147" xr:uid="{9BB7326E-BCAE-4F3B-B450-55511F8E01EB}"/>
    <cellStyle name="20% - Ênfase2 18 5" xfId="20931" xr:uid="{2CFF7869-CFA0-4ED7-9EBA-AEA623CA6569}"/>
    <cellStyle name="20% - Ênfase2 180" xfId="3186" xr:uid="{5073D80E-F7AB-4A57-99B9-2A8672A1ADD6}"/>
    <cellStyle name="20% - Ênfase2 180 2" xfId="8320" xr:uid="{28EF35B7-A4F3-403D-9C8B-31B41F0BCC1E}"/>
    <cellStyle name="20% - Ênfase2 180 2 2" xfId="18547" xr:uid="{1D7B5824-AF90-4857-9015-CF2AB1718CB2}"/>
    <cellStyle name="20% - Ênfase2 180 2 2 2" xfId="38991" xr:uid="{CF30C1AC-771D-4176-9D69-7156BF21623B}"/>
    <cellStyle name="20% - Ênfase2 180 2 3" xfId="28775" xr:uid="{BE96C666-F1FF-401B-A6C0-EA0521272EC4}"/>
    <cellStyle name="20% - Ênfase2 180 3" xfId="13493" xr:uid="{1F1FFA66-058B-460D-A753-6E35BB525D38}"/>
    <cellStyle name="20% - Ênfase2 180 3 2" xfId="33939" xr:uid="{1E9D1A50-B3E5-4F15-BBB2-076BCDCF19EA}"/>
    <cellStyle name="20% - Ênfase2 180 4" xfId="23723" xr:uid="{ACA456E2-F908-42D4-946D-0C485E6BE650}"/>
    <cellStyle name="20% - Ênfase2 181" xfId="3200" xr:uid="{82DD7732-0262-4424-93FC-6D5EE57F824B}"/>
    <cellStyle name="20% - Ênfase2 181 2" xfId="8334" xr:uid="{079DDBCB-8D21-4FD7-AAC5-3D6C9242E4B1}"/>
    <cellStyle name="20% - Ênfase2 181 2 2" xfId="18561" xr:uid="{C9B3FF0F-9CDD-40CC-A943-70A4D998C624}"/>
    <cellStyle name="20% - Ênfase2 181 2 2 2" xfId="39005" xr:uid="{980FD9EF-F157-42D7-AE40-276DF2EB12C2}"/>
    <cellStyle name="20% - Ênfase2 181 2 3" xfId="28789" xr:uid="{47AB15C5-AB37-4DA6-A8C2-A872C1F9221E}"/>
    <cellStyle name="20% - Ênfase2 181 3" xfId="13507" xr:uid="{78815AC1-8B4B-4276-BDB1-B72232FAD6BB}"/>
    <cellStyle name="20% - Ênfase2 181 3 2" xfId="33953" xr:uid="{819E11F1-E2BD-49BF-90F5-3E6287CC9F28}"/>
    <cellStyle name="20% - Ênfase2 181 4" xfId="23737" xr:uid="{4C35FB18-7F5C-4AE1-9A43-C18A71B70DA1}"/>
    <cellStyle name="20% - Ênfase2 182" xfId="3214" xr:uid="{208760C6-BA76-45A6-8C7E-5EC7AD6DAD7D}"/>
    <cellStyle name="20% - Ênfase2 182 2" xfId="8348" xr:uid="{250DC26C-8DD1-461B-BCA6-F43DC93F280C}"/>
    <cellStyle name="20% - Ênfase2 182 2 2" xfId="18575" xr:uid="{6C4F4CC2-5818-4D5E-834E-C0BFC17C9B83}"/>
    <cellStyle name="20% - Ênfase2 182 2 2 2" xfId="39019" xr:uid="{5A5670E9-4263-41DE-B397-5965CD8A5F3C}"/>
    <cellStyle name="20% - Ênfase2 182 2 3" xfId="28803" xr:uid="{A66F5E58-A9F4-43FC-9383-EEE2B1331D9F}"/>
    <cellStyle name="20% - Ênfase2 182 3" xfId="13521" xr:uid="{05723594-D1AB-4282-BCAC-0A1FBA639F23}"/>
    <cellStyle name="20% - Ênfase2 182 3 2" xfId="33967" xr:uid="{BEC6C7AB-8D1F-40FF-8C0E-01388620A325}"/>
    <cellStyle name="20% - Ênfase2 182 4" xfId="23751" xr:uid="{6AA1A373-5EB3-4D19-A56F-A8F3359B5A79}"/>
    <cellStyle name="20% - Ênfase2 183" xfId="3228" xr:uid="{442CBE52-4C3D-4B5D-BC3C-A599E350706C}"/>
    <cellStyle name="20% - Ênfase2 183 2" xfId="8362" xr:uid="{839FC27B-97D6-4EB5-8FD4-1C8D4B5FF1A5}"/>
    <cellStyle name="20% - Ênfase2 183 2 2" xfId="18589" xr:uid="{1E3BB5AB-E5BF-4A59-817A-5BB692D5BA9C}"/>
    <cellStyle name="20% - Ênfase2 183 2 2 2" xfId="39033" xr:uid="{F0A64405-D598-4BDE-B58D-589C1921965B}"/>
    <cellStyle name="20% - Ênfase2 183 2 3" xfId="28817" xr:uid="{1797F330-0B20-44A2-95AC-23143D3D4C43}"/>
    <cellStyle name="20% - Ênfase2 183 3" xfId="13535" xr:uid="{5EE0C17A-DDE0-4365-8DC8-61313117E6CF}"/>
    <cellStyle name="20% - Ênfase2 183 3 2" xfId="33981" xr:uid="{2411DF71-3AC0-4361-A87B-BF4B0EFDCD6C}"/>
    <cellStyle name="20% - Ênfase2 183 4" xfId="23765" xr:uid="{94C5A375-37B7-4EFA-B9BB-435661DE3AA5}"/>
    <cellStyle name="20% - Ênfase2 184" xfId="3242" xr:uid="{C5483BC7-88C7-436D-BD49-A9F5EE4725D0}"/>
    <cellStyle name="20% - Ênfase2 184 2" xfId="8376" xr:uid="{95F37F37-2A6A-4381-A3CA-C7C2A12C5F71}"/>
    <cellStyle name="20% - Ênfase2 184 2 2" xfId="18603" xr:uid="{FE444A16-588F-40CF-B392-C0D6D6A3B9C6}"/>
    <cellStyle name="20% - Ênfase2 184 2 2 2" xfId="39047" xr:uid="{7CFE42A7-868F-49F5-8296-7B024F6D5434}"/>
    <cellStyle name="20% - Ênfase2 184 2 3" xfId="28831" xr:uid="{28E43CED-9A85-4A09-8964-BF483833A247}"/>
    <cellStyle name="20% - Ênfase2 184 3" xfId="13549" xr:uid="{FFD62926-F4DD-4113-A92E-51E592FF6BE2}"/>
    <cellStyle name="20% - Ênfase2 184 3 2" xfId="33995" xr:uid="{9E7FADA1-4F8E-481E-B4D3-3E23202EDFF3}"/>
    <cellStyle name="20% - Ênfase2 184 4" xfId="23779" xr:uid="{C292D0CB-2498-460E-B7FF-8D5C3877AE77}"/>
    <cellStyle name="20% - Ênfase2 185" xfId="3256" xr:uid="{D5544BB5-476D-4798-86E7-D8A4DB47C214}"/>
    <cellStyle name="20% - Ênfase2 185 2" xfId="8390" xr:uid="{06F36747-6894-473B-B9C7-CA12E7EE61EE}"/>
    <cellStyle name="20% - Ênfase2 185 2 2" xfId="18617" xr:uid="{A3AA74D6-79B2-40DF-A7EA-227591302E07}"/>
    <cellStyle name="20% - Ênfase2 185 2 2 2" xfId="39061" xr:uid="{58D3FB1D-60DD-48D5-9043-88C76691CC68}"/>
    <cellStyle name="20% - Ênfase2 185 2 3" xfId="28845" xr:uid="{90D7C84C-CC7A-471C-B297-92648FF81ABA}"/>
    <cellStyle name="20% - Ênfase2 185 3" xfId="13563" xr:uid="{64E1CA9F-29ED-4A46-ABB1-A309191E5656}"/>
    <cellStyle name="20% - Ênfase2 185 3 2" xfId="34009" xr:uid="{BB639A67-E6BE-4857-BCB7-FA1363EE2E81}"/>
    <cellStyle name="20% - Ênfase2 185 4" xfId="23793" xr:uid="{23E06831-13B6-43BB-A3A7-D45DE0442964}"/>
    <cellStyle name="20% - Ênfase2 186" xfId="3270" xr:uid="{346D0E9C-D494-485A-B12C-F5C2A3BA5349}"/>
    <cellStyle name="20% - Ênfase2 186 2" xfId="8404" xr:uid="{7DBEE56E-F5AA-42F4-AACE-46B598D87E1F}"/>
    <cellStyle name="20% - Ênfase2 186 2 2" xfId="18631" xr:uid="{F03B8AE7-9603-4281-8A37-5B8FEB4FB1C5}"/>
    <cellStyle name="20% - Ênfase2 186 2 2 2" xfId="39075" xr:uid="{43768B4A-374A-40C3-B683-0F60D936D027}"/>
    <cellStyle name="20% - Ênfase2 186 2 3" xfId="28859" xr:uid="{B5D36A63-74FB-46FA-BCDD-F0FA6750F970}"/>
    <cellStyle name="20% - Ênfase2 186 3" xfId="13577" xr:uid="{77A9A13E-DF64-42A5-80A1-FF2E14D90AF6}"/>
    <cellStyle name="20% - Ênfase2 186 3 2" xfId="34023" xr:uid="{FB5ED9FE-9679-4D54-8865-6F5CDD2E1FA6}"/>
    <cellStyle name="20% - Ênfase2 186 4" xfId="23807" xr:uid="{072726A0-C90F-4DD1-974C-860F08BF7AB6}"/>
    <cellStyle name="20% - Ênfase2 187" xfId="3284" xr:uid="{2853D7ED-DA55-4257-A62B-EF7A40572307}"/>
    <cellStyle name="20% - Ênfase2 187 2" xfId="8418" xr:uid="{122CE254-7EA0-4976-836D-EABBF3A2CDE0}"/>
    <cellStyle name="20% - Ênfase2 187 2 2" xfId="18645" xr:uid="{27013B70-C140-46C9-A51F-7F63034B5F22}"/>
    <cellStyle name="20% - Ênfase2 187 2 2 2" xfId="39089" xr:uid="{AABB9165-6A6C-42E7-8C96-F7E842EF6E1B}"/>
    <cellStyle name="20% - Ênfase2 187 2 3" xfId="28873" xr:uid="{005ACCEB-8504-4FD5-A7C5-9F9E098EFEF8}"/>
    <cellStyle name="20% - Ênfase2 187 3" xfId="13591" xr:uid="{1A7B5CDB-76C5-47C0-B9B5-CF9B6ECBA304}"/>
    <cellStyle name="20% - Ênfase2 187 3 2" xfId="34037" xr:uid="{5AB6E149-5997-44CC-9D0E-96FD9CB70C80}"/>
    <cellStyle name="20% - Ênfase2 187 4" xfId="23821" xr:uid="{EE3695D7-FB81-442C-ADB5-F23EAE454CA3}"/>
    <cellStyle name="20% - Ênfase2 188" xfId="3298" xr:uid="{5A0CBB39-C42D-4AAE-B530-9A8B72CC18AE}"/>
    <cellStyle name="20% - Ênfase2 188 2" xfId="8432" xr:uid="{D21B231E-E6F7-4D77-9CC6-2E95316DA81E}"/>
    <cellStyle name="20% - Ênfase2 188 2 2" xfId="18659" xr:uid="{BE1E158F-3E1D-4622-A07E-718B621CA7EC}"/>
    <cellStyle name="20% - Ênfase2 188 2 2 2" xfId="39103" xr:uid="{6C6A57DD-0EE7-4784-B79D-5603CB479831}"/>
    <cellStyle name="20% - Ênfase2 188 2 3" xfId="28887" xr:uid="{F5985EDA-DF79-4975-9EC2-AF4CB9C37DDD}"/>
    <cellStyle name="20% - Ênfase2 188 3" xfId="13605" xr:uid="{E89C5C30-962B-4950-AC21-68B7B7E57414}"/>
    <cellStyle name="20% - Ênfase2 188 3 2" xfId="34051" xr:uid="{FCA90C44-E4FF-4B4B-9258-B6AACA8C4FC2}"/>
    <cellStyle name="20% - Ênfase2 188 4" xfId="23835" xr:uid="{4BF31A7B-188F-4118-A9B6-112ACA136709}"/>
    <cellStyle name="20% - Ênfase2 189" xfId="3312" xr:uid="{F77ED695-B3C5-41E1-B15B-6845302A71E2}"/>
    <cellStyle name="20% - Ênfase2 189 2" xfId="8446" xr:uid="{06AE36EB-F333-4C1A-912C-621EC687D870}"/>
    <cellStyle name="20% - Ênfase2 189 2 2" xfId="18673" xr:uid="{664E64B1-6196-4DDF-8C54-EBADA25F594B}"/>
    <cellStyle name="20% - Ênfase2 189 2 2 2" xfId="39117" xr:uid="{56731E55-B3D9-4368-AD11-39EA7FCF689F}"/>
    <cellStyle name="20% - Ênfase2 189 2 3" xfId="28901" xr:uid="{D44E847B-B47C-4671-98B7-A35DDFC4FE15}"/>
    <cellStyle name="20% - Ênfase2 189 3" xfId="13619" xr:uid="{BD50DC70-F562-4C89-B983-FD0A2CFC046D}"/>
    <cellStyle name="20% - Ênfase2 189 3 2" xfId="34065" xr:uid="{7FE6F686-14AC-43B3-8FF3-7F80303E975B}"/>
    <cellStyle name="20% - Ênfase2 189 4" xfId="23849" xr:uid="{9255C0CF-5AB4-4D79-A5A6-3B9E61912BA1}"/>
    <cellStyle name="20% - Ênfase2 19" xfId="348" xr:uid="{3011C719-2A4A-49F2-A3F7-DDEC6C6A4BE7}"/>
    <cellStyle name="20% - Ênfase2 19 2" xfId="947" xr:uid="{B38B7274-D7CE-4009-B014-CB0172A4548C}"/>
    <cellStyle name="20% - Ênfase2 19 2 2" xfId="6094" xr:uid="{2E6D6A80-2A3F-4BD6-9FB1-4F7522E0D9AD}"/>
    <cellStyle name="20% - Ênfase2 19 2 2 2" xfId="16349" xr:uid="{5C662157-F8F2-45D6-8EEE-1BBE7766B9A3}"/>
    <cellStyle name="20% - Ênfase2 19 2 2 2 2" xfId="36793" xr:uid="{2FBB8F3D-46D3-4B30-BD23-94708FD3F448}"/>
    <cellStyle name="20% - Ênfase2 19 2 2 3" xfId="26577" xr:uid="{6DF71F0C-08C9-4154-A15E-FEAF6A48294B}"/>
    <cellStyle name="20% - Ênfase2 19 2 3" xfId="11295" xr:uid="{50DBA089-89FC-41DE-B9C6-CA70EBCE071F}"/>
    <cellStyle name="20% - Ênfase2 19 2 3 2" xfId="31741" xr:uid="{5412EB88-1236-446D-9566-054B761D5268}"/>
    <cellStyle name="20% - Ênfase2 19 2 4" xfId="21525" xr:uid="{1002EE4C-51C7-4CD3-8991-EF3D8FFEC196}"/>
    <cellStyle name="20% - Ênfase2 19 3" xfId="5495" xr:uid="{67415F93-C020-47E6-9A41-97DCACD0F3C4}"/>
    <cellStyle name="20% - Ênfase2 19 3 2" xfId="15769" xr:uid="{CC9E09CE-19AC-4E84-B008-8B802786F52A}"/>
    <cellStyle name="20% - Ênfase2 19 3 2 2" xfId="36213" xr:uid="{2B3BB488-4F9C-48A9-94B0-9F58FC207387}"/>
    <cellStyle name="20% - Ênfase2 19 3 3" xfId="25997" xr:uid="{21D6A9E8-BEAA-4A6C-A496-B245934EEF6A}"/>
    <cellStyle name="20% - Ênfase2 19 4" xfId="10715" xr:uid="{1F531419-D1FF-4869-8094-6CEB5EBEB21F}"/>
    <cellStyle name="20% - Ênfase2 19 4 2" xfId="31161" xr:uid="{0507BE14-2B38-4BA7-9582-7E2DC673F386}"/>
    <cellStyle name="20% - Ênfase2 19 5" xfId="20945" xr:uid="{AC49FDC8-FEAF-410E-9A29-E4DF3B172C93}"/>
    <cellStyle name="20% - Ênfase2 190" xfId="3326" xr:uid="{F842317E-1A69-478D-BA4F-1D5610B94121}"/>
    <cellStyle name="20% - Ênfase2 190 2" xfId="8460" xr:uid="{FE1F1154-6C7C-410D-9070-ACA9A24562B1}"/>
    <cellStyle name="20% - Ênfase2 190 2 2" xfId="18687" xr:uid="{36DE2100-2F1B-4E64-9B9A-194F63000E05}"/>
    <cellStyle name="20% - Ênfase2 190 2 2 2" xfId="39131" xr:uid="{E5ED6AD9-A809-48F1-B69A-29595216B207}"/>
    <cellStyle name="20% - Ênfase2 190 2 3" xfId="28915" xr:uid="{4AE402F2-DB43-44BD-AC8C-36FC9C643004}"/>
    <cellStyle name="20% - Ênfase2 190 3" xfId="13633" xr:uid="{AB1518B6-FF8D-4228-9502-73CAB4EE1907}"/>
    <cellStyle name="20% - Ênfase2 190 3 2" xfId="34079" xr:uid="{2A04347F-3D96-44C1-8C27-01018CE33B7E}"/>
    <cellStyle name="20% - Ênfase2 190 4" xfId="23863" xr:uid="{EA37C1C7-D979-457A-B376-5364641506C4}"/>
    <cellStyle name="20% - Ênfase2 191" xfId="3340" xr:uid="{9E853905-AED4-478E-984D-D6B2A1855BF5}"/>
    <cellStyle name="20% - Ênfase2 191 2" xfId="8474" xr:uid="{651776E9-0F24-42E2-BB3A-5EFBD1A5B98E}"/>
    <cellStyle name="20% - Ênfase2 191 2 2" xfId="18701" xr:uid="{79C4E8F6-9185-4DF7-AED0-C72077FB4F16}"/>
    <cellStyle name="20% - Ênfase2 191 2 2 2" xfId="39145" xr:uid="{CAFB6C92-A26E-4301-8E67-254062B07334}"/>
    <cellStyle name="20% - Ênfase2 191 2 3" xfId="28929" xr:uid="{CF531C8C-A63A-450C-9455-EF153305BBA3}"/>
    <cellStyle name="20% - Ênfase2 191 3" xfId="13647" xr:uid="{08FB70FF-136C-4687-BC33-2A860C9D5FA3}"/>
    <cellStyle name="20% - Ênfase2 191 3 2" xfId="34093" xr:uid="{70B0D6D6-DA84-4830-B1C3-438A11949DEA}"/>
    <cellStyle name="20% - Ênfase2 191 4" xfId="23877" xr:uid="{41B072E9-8AE5-4C55-80A8-0BDC8834FC51}"/>
    <cellStyle name="20% - Ênfase2 192" xfId="3354" xr:uid="{36A12A8A-3906-4F2A-B2EC-25DD697CAE5F}"/>
    <cellStyle name="20% - Ênfase2 192 2" xfId="8488" xr:uid="{F22EF25A-32D8-453E-83FA-3391001D79A9}"/>
    <cellStyle name="20% - Ênfase2 192 2 2" xfId="18715" xr:uid="{941349EA-D66A-4E6B-8A80-DD1E1B19A647}"/>
    <cellStyle name="20% - Ênfase2 192 2 2 2" xfId="39159" xr:uid="{37F8C58F-6A8E-47E9-AE59-F22F2B08577B}"/>
    <cellStyle name="20% - Ênfase2 192 2 3" xfId="28943" xr:uid="{72AA8945-57FB-42F9-8FED-56145DE0D845}"/>
    <cellStyle name="20% - Ênfase2 192 3" xfId="13661" xr:uid="{8C08C533-C497-4949-B00A-807C4ED99103}"/>
    <cellStyle name="20% - Ênfase2 192 3 2" xfId="34107" xr:uid="{62B9CFDF-BF49-4BE3-B790-69AF7C435FB0}"/>
    <cellStyle name="20% - Ênfase2 192 4" xfId="23891" xr:uid="{59FC04C2-A4A3-449A-B881-BC0AED6A7399}"/>
    <cellStyle name="20% - Ênfase2 193" xfId="3368" xr:uid="{97CDB5C8-74E8-4B86-9981-5D54DB0EB989}"/>
    <cellStyle name="20% - Ênfase2 193 2" xfId="8502" xr:uid="{B95FD591-E914-4F54-80DA-066C71A4F381}"/>
    <cellStyle name="20% - Ênfase2 193 2 2" xfId="18729" xr:uid="{E30D5B83-5917-4C85-980B-45CDFE5275A7}"/>
    <cellStyle name="20% - Ênfase2 193 2 2 2" xfId="39173" xr:uid="{AF353FCE-4BF8-4190-A652-E8FE363D14FF}"/>
    <cellStyle name="20% - Ênfase2 193 2 3" xfId="28957" xr:uid="{4DB8A3A8-A214-49D8-AF72-5301180F9344}"/>
    <cellStyle name="20% - Ênfase2 193 3" xfId="13675" xr:uid="{66B35787-73C9-4398-8EE0-27CF3A489CDE}"/>
    <cellStyle name="20% - Ênfase2 193 3 2" xfId="34121" xr:uid="{4EC194B9-A5CB-455A-B307-DC61C0D13B4B}"/>
    <cellStyle name="20% - Ênfase2 193 4" xfId="23905" xr:uid="{3B227482-9D1C-4F11-BB30-C7720E8501F8}"/>
    <cellStyle name="20% - Ênfase2 194" xfId="3382" xr:uid="{14DB058E-79EB-43BD-9166-9B01D28B5829}"/>
    <cellStyle name="20% - Ênfase2 194 2" xfId="8516" xr:uid="{21B57BFF-59FA-4012-8C95-727FE1E51D2E}"/>
    <cellStyle name="20% - Ênfase2 194 2 2" xfId="18743" xr:uid="{2A07D276-BAFB-43D7-9A16-BE2A99D7A0E8}"/>
    <cellStyle name="20% - Ênfase2 194 2 2 2" xfId="39187" xr:uid="{70729417-B3AE-452A-AABC-67710C9F26C0}"/>
    <cellStyle name="20% - Ênfase2 194 2 3" xfId="28971" xr:uid="{D09D2A5D-0519-4320-AA36-8918B99778AB}"/>
    <cellStyle name="20% - Ênfase2 194 3" xfId="13689" xr:uid="{62575535-E7C4-4037-8C25-ADF172AF1C69}"/>
    <cellStyle name="20% - Ênfase2 194 3 2" xfId="34135" xr:uid="{ECEBCB0D-51D8-45C8-A34F-B1EC10FA2120}"/>
    <cellStyle name="20% - Ênfase2 194 4" xfId="23919" xr:uid="{721A2589-79C7-4029-A81D-B771784E53D0}"/>
    <cellStyle name="20% - Ênfase2 195" xfId="3396" xr:uid="{7EBE5882-386D-40EB-A69C-E0809C52FAAA}"/>
    <cellStyle name="20% - Ênfase2 195 2" xfId="8530" xr:uid="{F3FE019C-0042-4D0D-B7D9-EA0F7A8A2066}"/>
    <cellStyle name="20% - Ênfase2 195 2 2" xfId="18757" xr:uid="{DD3BFABA-358B-4C0E-A881-36E52C1BB43B}"/>
    <cellStyle name="20% - Ênfase2 195 2 2 2" xfId="39201" xr:uid="{410D3FAB-1A49-4BFD-BED0-FAEB90161428}"/>
    <cellStyle name="20% - Ênfase2 195 2 3" xfId="28985" xr:uid="{A2906E01-CA53-4B54-AA34-29A908BD1E7E}"/>
    <cellStyle name="20% - Ênfase2 195 3" xfId="13703" xr:uid="{E80F9FED-E432-4D2F-B1C1-B214039111CC}"/>
    <cellStyle name="20% - Ênfase2 195 3 2" xfId="34149" xr:uid="{3FBB729C-CFEA-4D62-BF88-484C325526A6}"/>
    <cellStyle name="20% - Ênfase2 195 4" xfId="23933" xr:uid="{92569135-0E5A-41CE-85A6-F0667E62F92A}"/>
    <cellStyle name="20% - Ênfase2 196" xfId="3410" xr:uid="{6EBECBC2-30EE-4BFF-9C0C-4DEFD8AB0EB5}"/>
    <cellStyle name="20% - Ênfase2 196 2" xfId="8544" xr:uid="{C83D513E-AF9F-4A6B-BAAD-34942D79A2FB}"/>
    <cellStyle name="20% - Ênfase2 196 2 2" xfId="18771" xr:uid="{8EA70163-D39B-4B97-8D7C-E76CD7EA39DD}"/>
    <cellStyle name="20% - Ênfase2 196 2 2 2" xfId="39215" xr:uid="{0BE8FBF3-157E-4D6C-A30E-F4B8FD6B6B6D}"/>
    <cellStyle name="20% - Ênfase2 196 2 3" xfId="28999" xr:uid="{6555CD35-1765-4336-81BF-C2D73D06D282}"/>
    <cellStyle name="20% - Ênfase2 196 3" xfId="13717" xr:uid="{50F8EC7A-2313-4F5D-9F84-D28BFC299E13}"/>
    <cellStyle name="20% - Ênfase2 196 3 2" xfId="34163" xr:uid="{81BFB9C8-6CA0-4958-BFC5-16C9BC2E7BE7}"/>
    <cellStyle name="20% - Ênfase2 196 4" xfId="23947" xr:uid="{1A45EE75-035C-46ED-9A9F-BAFF3C111513}"/>
    <cellStyle name="20% - Ênfase2 197" xfId="3424" xr:uid="{2A6BC3CF-3924-475C-9CA5-812A1ECD0174}"/>
    <cellStyle name="20% - Ênfase2 197 2" xfId="8558" xr:uid="{F08CAA8E-E297-4BEF-BCA6-B59DC76EBDA5}"/>
    <cellStyle name="20% - Ênfase2 197 2 2" xfId="18785" xr:uid="{96E8AE85-F08A-4F8D-8380-745AE88331F5}"/>
    <cellStyle name="20% - Ênfase2 197 2 2 2" xfId="39229" xr:uid="{A605F29A-3138-4BF2-A3BC-EEDC85536284}"/>
    <cellStyle name="20% - Ênfase2 197 2 3" xfId="29013" xr:uid="{94730117-C77F-49E1-B8ED-00CAEB4FD6B3}"/>
    <cellStyle name="20% - Ênfase2 197 3" xfId="13731" xr:uid="{C802DABE-A002-4407-A81A-F5141990742C}"/>
    <cellStyle name="20% - Ênfase2 197 3 2" xfId="34177" xr:uid="{F2F57DD5-DD4D-4922-80D5-D02250E121BD}"/>
    <cellStyle name="20% - Ênfase2 197 4" xfId="23961" xr:uid="{316E2A31-39D3-43BB-A103-CC8A0E1E359E}"/>
    <cellStyle name="20% - Ênfase2 198" xfId="3438" xr:uid="{3704CEBF-9BAC-4C7D-85FD-BC19B9F1CF0C}"/>
    <cellStyle name="20% - Ênfase2 198 2" xfId="8572" xr:uid="{DA51CF5A-97B1-4AC3-B3AB-135026B2CEA5}"/>
    <cellStyle name="20% - Ênfase2 198 2 2" xfId="18799" xr:uid="{35D94968-1D47-402D-9EE5-33FFFDE3D039}"/>
    <cellStyle name="20% - Ênfase2 198 2 2 2" xfId="39243" xr:uid="{2F60DCDB-0116-4718-AE9E-ADF3FB39EEFD}"/>
    <cellStyle name="20% - Ênfase2 198 2 3" xfId="29027" xr:uid="{871CD60C-AFC6-49CD-AE0E-EA3C0FF557EF}"/>
    <cellStyle name="20% - Ênfase2 198 3" xfId="13745" xr:uid="{EF82A1A6-3DCA-4BD6-B03E-92475E7F7088}"/>
    <cellStyle name="20% - Ênfase2 198 3 2" xfId="34191" xr:uid="{F51A931E-D7FC-4932-8296-B9F1F31CD248}"/>
    <cellStyle name="20% - Ênfase2 198 4" xfId="23975" xr:uid="{3FE2CD7C-AB8B-4826-9FFB-F057DBE7678D}"/>
    <cellStyle name="20% - Ênfase2 199" xfId="3452" xr:uid="{E5CAEAFA-8E03-4605-80E7-DD2ED23F705B}"/>
    <cellStyle name="20% - Ênfase2 199 2" xfId="8586" xr:uid="{AF360CA7-52C8-47AA-A643-04FEBD5109DC}"/>
    <cellStyle name="20% - Ênfase2 199 2 2" xfId="18813" xr:uid="{6FA34E64-85DA-46B2-9502-540019C905FF}"/>
    <cellStyle name="20% - Ênfase2 199 2 2 2" xfId="39257" xr:uid="{C759836F-0A9E-46BE-817E-8881DF466539}"/>
    <cellStyle name="20% - Ênfase2 199 2 3" xfId="29041" xr:uid="{4BABF1F5-A174-4B56-A517-CC59A415CC19}"/>
    <cellStyle name="20% - Ênfase2 199 3" xfId="13759" xr:uid="{D3CFE789-6CB5-4DF0-B6BE-0688D653BB39}"/>
    <cellStyle name="20% - Ênfase2 199 3 2" xfId="34205" xr:uid="{24032E0E-EFD8-48D4-A13B-DCCF0E94CE7E}"/>
    <cellStyle name="20% - Ênfase2 199 4" xfId="23989" xr:uid="{BC2F4DC5-AB91-4E08-89D7-C3613CD04515}"/>
    <cellStyle name="20% - Ênfase2 2" xfId="110" xr:uid="{A505D0D3-09C2-43BE-B90A-72A93DB29A58}"/>
    <cellStyle name="20% - Ênfase2 2 2" xfId="723" xr:uid="{D5C21761-38FA-4C00-92D3-757E136EEF90}"/>
    <cellStyle name="20% - Ênfase2 2 2 2" xfId="5870" xr:uid="{FE8A2B8B-B2AC-4726-A5C2-65160DE77F1C}"/>
    <cellStyle name="20% - Ênfase2 2 2 2 2" xfId="16139" xr:uid="{D6BADE38-5D41-4B89-AF0F-4DD51BDE85B1}"/>
    <cellStyle name="20% - Ênfase2 2 2 2 2 2" xfId="36583" xr:uid="{A3942FFB-1D9D-4A03-81A4-0531D9C2BC6D}"/>
    <cellStyle name="20% - Ênfase2 2 2 2 3" xfId="26367" xr:uid="{975BE858-44FD-4294-8173-F568710D63E9}"/>
    <cellStyle name="20% - Ênfase2 2 2 3" xfId="11085" xr:uid="{39F26362-AE7F-40CB-B9BE-C522E00278F2}"/>
    <cellStyle name="20% - Ênfase2 2 2 3 2" xfId="31531" xr:uid="{AB1F475D-5A62-4EB2-83AE-8EE1137F3E8E}"/>
    <cellStyle name="20% - Ênfase2 2 2 4" xfId="21315" xr:uid="{BBDB8764-3C1B-466D-952D-DD171A89ABCF}"/>
    <cellStyle name="20% - Ênfase2 2 3" xfId="5257" xr:uid="{4B9F6C8B-9184-4579-879C-EEC82A7A5A46}"/>
    <cellStyle name="20% - Ênfase2 2 3 2" xfId="15559" xr:uid="{2BDD85C3-8E1B-4AC3-BADE-D88FC5B65E14}"/>
    <cellStyle name="20% - Ênfase2 2 3 2 2" xfId="36003" xr:uid="{899958AC-9601-46B0-B014-9D7CE1A86D97}"/>
    <cellStyle name="20% - Ênfase2 2 3 3" xfId="25787" xr:uid="{99E0AB2D-E188-43B9-A788-DD1789474FB2}"/>
    <cellStyle name="20% - Ênfase2 2 4" xfId="10505" xr:uid="{987471EB-D6FB-4710-887A-8302533891AC}"/>
    <cellStyle name="20% - Ênfase2 2 4 2" xfId="30951" xr:uid="{6AFF6233-6DB8-43F3-9167-55639F2FF28C}"/>
    <cellStyle name="20% - Ênfase2 2 5" xfId="20735" xr:uid="{9698DDC0-E2FE-4CEA-AEBF-B29536735C93}"/>
    <cellStyle name="20% - Ênfase2 20" xfId="362" xr:uid="{B236DA05-BC66-47FF-BE65-352FCAA82C70}"/>
    <cellStyle name="20% - Ênfase2 20 2" xfId="961" xr:uid="{3F97EA36-2674-47DF-AF18-51785AFFCCBF}"/>
    <cellStyle name="20% - Ênfase2 20 2 2" xfId="6108" xr:uid="{64FDB9F4-8D94-4ADE-B5A9-7619E8295AA4}"/>
    <cellStyle name="20% - Ênfase2 20 2 2 2" xfId="16363" xr:uid="{9F164261-E17F-4B1E-8098-4D382EFF885B}"/>
    <cellStyle name="20% - Ênfase2 20 2 2 2 2" xfId="36807" xr:uid="{7994F8DD-486B-453D-B602-EF61954CEB93}"/>
    <cellStyle name="20% - Ênfase2 20 2 2 3" xfId="26591" xr:uid="{93E806E4-6185-4DEA-9528-6D8170173A7E}"/>
    <cellStyle name="20% - Ênfase2 20 2 3" xfId="11309" xr:uid="{6353CB2F-A47D-4920-9014-C075FF4B86D4}"/>
    <cellStyle name="20% - Ênfase2 20 2 3 2" xfId="31755" xr:uid="{9A920FE5-E3DA-40C5-890F-84B04743B1A8}"/>
    <cellStyle name="20% - Ênfase2 20 2 4" xfId="21539" xr:uid="{BDF23A4D-B9A6-4505-B012-0AE9E32F349E}"/>
    <cellStyle name="20% - Ênfase2 20 3" xfId="5509" xr:uid="{014B1135-5BA5-439C-A686-908B02F13A97}"/>
    <cellStyle name="20% - Ênfase2 20 3 2" xfId="15783" xr:uid="{97EE1490-BE98-4E7C-979F-3DB5C8442D5B}"/>
    <cellStyle name="20% - Ênfase2 20 3 2 2" xfId="36227" xr:uid="{95D69CF6-D32E-4919-BB2F-DCC767B5876F}"/>
    <cellStyle name="20% - Ênfase2 20 3 3" xfId="26011" xr:uid="{1AFF578D-3F6F-4E58-8144-5779BF891671}"/>
    <cellStyle name="20% - Ênfase2 20 4" xfId="10729" xr:uid="{D0CE1E49-A099-428A-821E-CD14E81CB526}"/>
    <cellStyle name="20% - Ênfase2 20 4 2" xfId="31175" xr:uid="{37E42A0E-1119-4C80-A507-292AA28CC37A}"/>
    <cellStyle name="20% - Ênfase2 20 5" xfId="20959" xr:uid="{68ABA463-3D06-4674-8287-455F338AC29D}"/>
    <cellStyle name="20% - Ênfase2 200" xfId="3466" xr:uid="{DB23F2F1-9DEE-4C1D-92D3-04ECDE2C286C}"/>
    <cellStyle name="20% - Ênfase2 200 2" xfId="8600" xr:uid="{DE0B12F6-93D3-4CE3-8A91-54BA8E80815F}"/>
    <cellStyle name="20% - Ênfase2 200 2 2" xfId="18827" xr:uid="{670BE715-0A11-4A02-99A4-B0C9FE82CCE9}"/>
    <cellStyle name="20% - Ênfase2 200 2 2 2" xfId="39271" xr:uid="{ADEEF972-50CE-46BD-8FE9-9A11C89F89A7}"/>
    <cellStyle name="20% - Ênfase2 200 2 3" xfId="29055" xr:uid="{8ED947EC-C68A-4941-B40B-E678B17D9291}"/>
    <cellStyle name="20% - Ênfase2 200 3" xfId="13773" xr:uid="{6F13CC16-E1F5-4828-B42B-7CE611A2B6BE}"/>
    <cellStyle name="20% - Ênfase2 200 3 2" xfId="34219" xr:uid="{EB18E4E9-32E5-4B7D-AC6A-A48E85DCE3B2}"/>
    <cellStyle name="20% - Ênfase2 200 4" xfId="24003" xr:uid="{0E5ECF78-39EB-4D21-96B6-5A6EE6D4B0BE}"/>
    <cellStyle name="20% - Ênfase2 201" xfId="3480" xr:uid="{02E60FD8-C616-4EED-B728-6340C0E1CBE5}"/>
    <cellStyle name="20% - Ênfase2 201 2" xfId="8614" xr:uid="{E1DD249E-70F9-4613-B722-19E23E15820B}"/>
    <cellStyle name="20% - Ênfase2 201 2 2" xfId="18841" xr:uid="{2652F9BA-740F-4C38-AEA2-29590A28F1F6}"/>
    <cellStyle name="20% - Ênfase2 201 2 2 2" xfId="39285" xr:uid="{E2DEF1F3-6245-4762-8A1A-49C675BA3A6C}"/>
    <cellStyle name="20% - Ênfase2 201 2 3" xfId="29069" xr:uid="{F742CC52-804A-4B0E-AE3C-A64D110DB2D3}"/>
    <cellStyle name="20% - Ênfase2 201 3" xfId="13787" xr:uid="{5B9CA6CE-A4B7-40D2-94A5-06E471C3E91D}"/>
    <cellStyle name="20% - Ênfase2 201 3 2" xfId="34233" xr:uid="{816A4681-64D9-4C5E-B362-C706D5EE52DA}"/>
    <cellStyle name="20% - Ênfase2 201 4" xfId="24017" xr:uid="{0CE9F358-8A3C-42EE-8EAD-F558C215C019}"/>
    <cellStyle name="20% - Ênfase2 202" xfId="3494" xr:uid="{1902B3F4-3C94-47C3-80E3-9D1F584D72C4}"/>
    <cellStyle name="20% - Ênfase2 202 2" xfId="8628" xr:uid="{A6055CBB-0429-4704-BBF5-5DBA5F317664}"/>
    <cellStyle name="20% - Ênfase2 202 2 2" xfId="18855" xr:uid="{7BF21265-5402-4B07-87DB-2C7AEE4D6756}"/>
    <cellStyle name="20% - Ênfase2 202 2 2 2" xfId="39299" xr:uid="{6C853955-BB6B-4692-8794-BF154E060B21}"/>
    <cellStyle name="20% - Ênfase2 202 2 3" xfId="29083" xr:uid="{65B82F74-76F2-47F7-BCA4-7AC140EC9EA9}"/>
    <cellStyle name="20% - Ênfase2 202 3" xfId="13801" xr:uid="{93AF55A1-EF79-4858-8836-A16188CDE352}"/>
    <cellStyle name="20% - Ênfase2 202 3 2" xfId="34247" xr:uid="{F90B6322-A47E-4277-AF2F-98D8C3B3511E}"/>
    <cellStyle name="20% - Ênfase2 202 4" xfId="24031" xr:uid="{3193D485-D906-497F-889C-2744E5CF4EC7}"/>
    <cellStyle name="20% - Ênfase2 203" xfId="3508" xr:uid="{681A7A5C-518F-4DE5-AECF-954370995F04}"/>
    <cellStyle name="20% - Ênfase2 203 2" xfId="8642" xr:uid="{21F6BF9E-652B-4CC3-BCD3-DB2513F1D28F}"/>
    <cellStyle name="20% - Ênfase2 203 2 2" xfId="18869" xr:uid="{5927E434-387E-416F-8F67-3AA6FAC649DA}"/>
    <cellStyle name="20% - Ênfase2 203 2 2 2" xfId="39313" xr:uid="{CFB5F4C5-FCB3-46FA-9322-720E02458A43}"/>
    <cellStyle name="20% - Ênfase2 203 2 3" xfId="29097" xr:uid="{DB6F604D-DA2A-4EFD-8CEA-FEAEEA72D656}"/>
    <cellStyle name="20% - Ênfase2 203 3" xfId="13815" xr:uid="{07845112-0F7E-4D4A-8B3D-5658D9D815C7}"/>
    <cellStyle name="20% - Ênfase2 203 3 2" xfId="34261" xr:uid="{A07E3A5E-944B-4131-BAB4-B1AC911A4818}"/>
    <cellStyle name="20% - Ênfase2 203 4" xfId="24045" xr:uid="{745D6AC6-1963-415D-A473-3ADCF8460AF7}"/>
    <cellStyle name="20% - Ênfase2 204" xfId="3522" xr:uid="{41636B67-62DD-4820-833F-357A0CC82431}"/>
    <cellStyle name="20% - Ênfase2 204 2" xfId="8656" xr:uid="{C330B453-02B5-4C8E-B9BB-76237C7D6E46}"/>
    <cellStyle name="20% - Ênfase2 204 2 2" xfId="18883" xr:uid="{8FB6B2CA-6E04-4774-9A49-C3C0B19DBFD5}"/>
    <cellStyle name="20% - Ênfase2 204 2 2 2" xfId="39327" xr:uid="{452DF5F3-FD22-4588-A50E-ABF8AFFF66F1}"/>
    <cellStyle name="20% - Ênfase2 204 2 3" xfId="29111" xr:uid="{B6CB2B53-A3E5-48BF-8D73-344411414E3A}"/>
    <cellStyle name="20% - Ênfase2 204 3" xfId="13829" xr:uid="{7B6721B1-87A5-42D3-A2FC-35C6F5DD7DAA}"/>
    <cellStyle name="20% - Ênfase2 204 3 2" xfId="34275" xr:uid="{CA9F031A-A8B4-48B3-877E-F436D7C39611}"/>
    <cellStyle name="20% - Ênfase2 204 4" xfId="24059" xr:uid="{EFC4F957-69F1-4008-93CB-B3A6921028EB}"/>
    <cellStyle name="20% - Ênfase2 205" xfId="3536" xr:uid="{B9A2FD5E-ED60-4323-9B72-754A856C7FEB}"/>
    <cellStyle name="20% - Ênfase2 205 2" xfId="8670" xr:uid="{6D16E8C4-B524-40E0-B9C7-29F1F37DD3D2}"/>
    <cellStyle name="20% - Ênfase2 205 2 2" xfId="18897" xr:uid="{B55E085D-381D-4F22-9508-70611FEADED9}"/>
    <cellStyle name="20% - Ênfase2 205 2 2 2" xfId="39341" xr:uid="{850B06EA-505B-43F9-87C9-1AC2AB6400B8}"/>
    <cellStyle name="20% - Ênfase2 205 2 3" xfId="29125" xr:uid="{5E281DA1-B788-49D8-98DD-E041A31D08A8}"/>
    <cellStyle name="20% - Ênfase2 205 3" xfId="13843" xr:uid="{3558430F-A3E5-472B-BF4A-7C1FA62BF8E0}"/>
    <cellStyle name="20% - Ênfase2 205 3 2" xfId="34289" xr:uid="{FAB71C64-F04E-4B2D-9792-AB9FBA7B84B9}"/>
    <cellStyle name="20% - Ênfase2 205 4" xfId="24073" xr:uid="{A0B19D7D-CE07-4C93-A2D0-57324E14D8DA}"/>
    <cellStyle name="20% - Ênfase2 206" xfId="3550" xr:uid="{860F9E3D-2902-4A3B-B8F6-1A1D9B557B94}"/>
    <cellStyle name="20% - Ênfase2 206 2" xfId="8684" xr:uid="{CC9F441A-B871-4853-9AC8-5DCB2D0B5FE7}"/>
    <cellStyle name="20% - Ênfase2 206 2 2" xfId="18911" xr:uid="{5C689602-9A8F-4A61-A8AC-0B3E80A5A8C5}"/>
    <cellStyle name="20% - Ênfase2 206 2 2 2" xfId="39355" xr:uid="{F0F1A9B0-C7ED-4BB6-B4C9-13DF918D7681}"/>
    <cellStyle name="20% - Ênfase2 206 2 3" xfId="29139" xr:uid="{158B0C9F-EC24-4504-B9D2-CEFD0491801F}"/>
    <cellStyle name="20% - Ênfase2 206 3" xfId="13857" xr:uid="{EAB2464A-D15F-41FF-9839-C7C39F899D66}"/>
    <cellStyle name="20% - Ênfase2 206 3 2" xfId="34303" xr:uid="{89B380F2-0726-4693-833E-56188ACE90A0}"/>
    <cellStyle name="20% - Ênfase2 206 4" xfId="24087" xr:uid="{D813309B-E7C1-4C1F-BEA5-9DD06F1E8B4E}"/>
    <cellStyle name="20% - Ênfase2 207" xfId="3564" xr:uid="{1CE8D7F4-4921-4528-BEF1-D8720358F67E}"/>
    <cellStyle name="20% - Ênfase2 207 2" xfId="8698" xr:uid="{21128F96-EA01-4086-9317-70EF17AEE4FE}"/>
    <cellStyle name="20% - Ênfase2 207 2 2" xfId="18925" xr:uid="{B8D4EA62-6F28-4B54-8E94-659C8419D33A}"/>
    <cellStyle name="20% - Ênfase2 207 2 2 2" xfId="39369" xr:uid="{C013C222-A207-450F-B4B5-DA2009E95C4A}"/>
    <cellStyle name="20% - Ênfase2 207 2 3" xfId="29153" xr:uid="{5046DAF9-EB33-463E-AEE1-FA3582FA377C}"/>
    <cellStyle name="20% - Ênfase2 207 3" xfId="13871" xr:uid="{8926464B-A6D8-4D06-AF8E-6B3E0C093B53}"/>
    <cellStyle name="20% - Ênfase2 207 3 2" xfId="34317" xr:uid="{B1EB825D-050B-4704-AFFF-1FEBBFDD8420}"/>
    <cellStyle name="20% - Ênfase2 207 4" xfId="24101" xr:uid="{B7A7F728-4B88-4CE3-B3B3-14025B9F378B}"/>
    <cellStyle name="20% - Ênfase2 208" xfId="3578" xr:uid="{50DB62FB-EFF3-428B-A200-1F4CA5FA05FE}"/>
    <cellStyle name="20% - Ênfase2 208 2" xfId="8712" xr:uid="{4FD60080-0696-44AF-9E7A-E9A844E1B8DB}"/>
    <cellStyle name="20% - Ênfase2 208 2 2" xfId="18939" xr:uid="{FF576E1E-A031-461F-891F-A61852F26AD7}"/>
    <cellStyle name="20% - Ênfase2 208 2 2 2" xfId="39383" xr:uid="{485F5D6D-D895-4F97-BB9E-D3A564D7F87F}"/>
    <cellStyle name="20% - Ênfase2 208 2 3" xfId="29167" xr:uid="{8CE882BF-500D-4F0D-B95D-B258384E0541}"/>
    <cellStyle name="20% - Ênfase2 208 3" xfId="13885" xr:uid="{ADF8DE40-109D-4B44-B6A5-85F3236C544E}"/>
    <cellStyle name="20% - Ênfase2 208 3 2" xfId="34331" xr:uid="{ED91B0E3-5628-4EC4-8B34-D2DF25809844}"/>
    <cellStyle name="20% - Ênfase2 208 4" xfId="24115" xr:uid="{82912444-B729-4DD1-A06C-11FF692B61B5}"/>
    <cellStyle name="20% - Ênfase2 209" xfId="3592" xr:uid="{2DCEDBB2-45E0-471A-8211-A4C617CF9029}"/>
    <cellStyle name="20% - Ênfase2 209 2" xfId="8726" xr:uid="{C018C8A6-2D94-4037-88FE-9D955F69DD0A}"/>
    <cellStyle name="20% - Ênfase2 209 2 2" xfId="18953" xr:uid="{D01BBA2C-AB30-475C-905D-4C2600FF9779}"/>
    <cellStyle name="20% - Ênfase2 209 2 2 2" xfId="39397" xr:uid="{736CAECF-2D79-48A4-AC27-82A8D05346FC}"/>
    <cellStyle name="20% - Ênfase2 209 2 3" xfId="29181" xr:uid="{4520F636-C7BC-4AA5-8D95-F41C77ED181D}"/>
    <cellStyle name="20% - Ênfase2 209 3" xfId="13899" xr:uid="{E886CA11-AAEA-48EE-AC6F-9FD8D78D62E8}"/>
    <cellStyle name="20% - Ênfase2 209 3 2" xfId="34345" xr:uid="{F78D599D-FCEF-4158-BD59-5107A8BCF339}"/>
    <cellStyle name="20% - Ênfase2 209 4" xfId="24129" xr:uid="{F20AED02-B41C-44E1-9A91-9F3077752C06}"/>
    <cellStyle name="20% - Ênfase2 21" xfId="376" xr:uid="{57686DE5-408C-4C6E-A183-9B532C968AAB}"/>
    <cellStyle name="20% - Ênfase2 21 2" xfId="975" xr:uid="{DDF13BDD-AE10-474E-BF11-8CE113061078}"/>
    <cellStyle name="20% - Ênfase2 21 2 2" xfId="6122" xr:uid="{BC59A90A-461A-47F0-8A71-CEA972814607}"/>
    <cellStyle name="20% - Ênfase2 21 2 2 2" xfId="16377" xr:uid="{5095A7F4-6F45-46F3-92B1-61D7AE5F62C1}"/>
    <cellStyle name="20% - Ênfase2 21 2 2 2 2" xfId="36821" xr:uid="{8C997CE0-03A7-4786-B3C7-4C0F5CF6E0CD}"/>
    <cellStyle name="20% - Ênfase2 21 2 2 3" xfId="26605" xr:uid="{F64F66CC-C621-4EB9-A885-DB6260B20D74}"/>
    <cellStyle name="20% - Ênfase2 21 2 3" xfId="11323" xr:uid="{E407FEF7-7553-438F-BE5B-0EA353DA2000}"/>
    <cellStyle name="20% - Ênfase2 21 2 3 2" xfId="31769" xr:uid="{1B4EA82D-00E0-4EB6-973F-DB25726FC64D}"/>
    <cellStyle name="20% - Ênfase2 21 2 4" xfId="21553" xr:uid="{1E2B8DC9-D63F-4002-8E0B-35E5AD5D7B5C}"/>
    <cellStyle name="20% - Ênfase2 21 3" xfId="5523" xr:uid="{D7ECD703-A122-4F9B-ABF6-19C713D3B8B2}"/>
    <cellStyle name="20% - Ênfase2 21 3 2" xfId="15797" xr:uid="{C8A5641F-DB0C-4C8A-AAC6-307D8A04065E}"/>
    <cellStyle name="20% - Ênfase2 21 3 2 2" xfId="36241" xr:uid="{A3594C7D-35C6-4B75-B375-220CF5B1F36B}"/>
    <cellStyle name="20% - Ênfase2 21 3 3" xfId="26025" xr:uid="{99BF2BF8-9C1E-44B2-AE5F-A4FF0758F0D0}"/>
    <cellStyle name="20% - Ênfase2 21 4" xfId="10743" xr:uid="{6F43F9DE-4B08-42F2-A8D3-497F58F2C6C8}"/>
    <cellStyle name="20% - Ênfase2 21 4 2" xfId="31189" xr:uid="{8D3C13D0-E2D9-411F-A2DF-AD034928277D}"/>
    <cellStyle name="20% - Ênfase2 21 5" xfId="20973" xr:uid="{D1423CF2-F644-4EEB-99AC-32D6B363322B}"/>
    <cellStyle name="20% - Ênfase2 210" xfId="3606" xr:uid="{C3B5AA0B-8349-4C4D-8B47-4276BCCDD3B0}"/>
    <cellStyle name="20% - Ênfase2 210 2" xfId="8740" xr:uid="{2D0DC02A-E4A7-465E-B194-E418877AEB1A}"/>
    <cellStyle name="20% - Ênfase2 210 2 2" xfId="18967" xr:uid="{720ACC39-70B1-4EF5-B790-59AE16DA0E3E}"/>
    <cellStyle name="20% - Ênfase2 210 2 2 2" xfId="39411" xr:uid="{4C48F5B2-9A00-4BB9-B84C-D21F9E7D4932}"/>
    <cellStyle name="20% - Ênfase2 210 2 3" xfId="29195" xr:uid="{C7229149-6D9A-46DC-A080-6D9C14EF8974}"/>
    <cellStyle name="20% - Ênfase2 210 3" xfId="13913" xr:uid="{9391B4BB-0CC1-4614-BE6F-BC0D897B5077}"/>
    <cellStyle name="20% - Ênfase2 210 3 2" xfId="34359" xr:uid="{EF7154B7-A688-4439-B91A-C559418C2161}"/>
    <cellStyle name="20% - Ênfase2 210 4" xfId="24143" xr:uid="{716971AC-5DA0-4107-B51A-D9D2BF266AD8}"/>
    <cellStyle name="20% - Ênfase2 211" xfId="3620" xr:uid="{A7B8B755-00CC-49C7-83E7-0C0815C90D90}"/>
    <cellStyle name="20% - Ênfase2 211 2" xfId="8754" xr:uid="{070F0E0A-B349-41D1-8CA4-71DF0FF8EC99}"/>
    <cellStyle name="20% - Ênfase2 211 2 2" xfId="18981" xr:uid="{933ED64C-AA9B-4A87-9517-665791F06CEB}"/>
    <cellStyle name="20% - Ênfase2 211 2 2 2" xfId="39425" xr:uid="{47EC9876-DA2F-4CB4-844A-6CCE0A996E87}"/>
    <cellStyle name="20% - Ênfase2 211 2 3" xfId="29209" xr:uid="{54D6588C-477D-43C1-ACEE-BF0B419B2220}"/>
    <cellStyle name="20% - Ênfase2 211 3" xfId="13927" xr:uid="{53AF4C92-900B-4C87-804A-5F13DFAEC4D6}"/>
    <cellStyle name="20% - Ênfase2 211 3 2" xfId="34373" xr:uid="{02C3171C-C451-417A-91B3-D78E6001D114}"/>
    <cellStyle name="20% - Ênfase2 211 4" xfId="24157" xr:uid="{2ED12010-5888-4108-A9E8-F8D3A95B13A8}"/>
    <cellStyle name="20% - Ênfase2 212" xfId="3634" xr:uid="{41673C00-0EE4-4C9D-BE1C-6106EA7FDBE3}"/>
    <cellStyle name="20% - Ênfase2 212 2" xfId="8768" xr:uid="{4D1611C2-5413-4D02-950C-1EB58DE6FE00}"/>
    <cellStyle name="20% - Ênfase2 212 2 2" xfId="18995" xr:uid="{4A8CEEE3-E9B5-4EE0-8E5C-55C17CFED77F}"/>
    <cellStyle name="20% - Ênfase2 212 2 2 2" xfId="39439" xr:uid="{495BD52B-95F6-42A1-8F23-4D9CCE8FE564}"/>
    <cellStyle name="20% - Ênfase2 212 2 3" xfId="29223" xr:uid="{9A36B700-9DBD-4C59-8182-5D6897D9CDA1}"/>
    <cellStyle name="20% - Ênfase2 212 3" xfId="13941" xr:uid="{E35CE31D-1DEB-4A31-A5AA-DFC91870EE88}"/>
    <cellStyle name="20% - Ênfase2 212 3 2" xfId="34387" xr:uid="{2AEC81CC-4B0D-453E-B38A-8C11B109D9C1}"/>
    <cellStyle name="20% - Ênfase2 212 4" xfId="24171" xr:uid="{F6E500C0-E0EA-41B0-8C34-BA4DDC903454}"/>
    <cellStyle name="20% - Ênfase2 213" xfId="3648" xr:uid="{27AF7F8C-BA7C-4C31-AC72-6BF1BA244D6E}"/>
    <cellStyle name="20% - Ênfase2 213 2" xfId="8782" xr:uid="{B2BA4FD2-DBB4-4D5F-AA85-6408CCA73999}"/>
    <cellStyle name="20% - Ênfase2 213 2 2" xfId="19009" xr:uid="{B8403539-004B-4DDC-A160-DA0AEE982AD7}"/>
    <cellStyle name="20% - Ênfase2 213 2 2 2" xfId="39453" xr:uid="{96A60DC9-C570-41EE-91FA-1B6617EC0678}"/>
    <cellStyle name="20% - Ênfase2 213 2 3" xfId="29237" xr:uid="{8B38756D-6526-4ED4-B6F1-27919C8AE434}"/>
    <cellStyle name="20% - Ênfase2 213 3" xfId="13955" xr:uid="{9D8301C5-46E8-48FC-8678-8C2BF8D206AA}"/>
    <cellStyle name="20% - Ênfase2 213 3 2" xfId="34401" xr:uid="{04154F87-4E44-486B-A6B4-1DFAA6A003A7}"/>
    <cellStyle name="20% - Ênfase2 213 4" xfId="24185" xr:uid="{DDD57C82-6993-4FD9-9045-CD6E8B4E0223}"/>
    <cellStyle name="20% - Ênfase2 214" xfId="3662" xr:uid="{BB461A6F-C05A-4E7B-85F7-6FE054CE2D1B}"/>
    <cellStyle name="20% - Ênfase2 214 2" xfId="8796" xr:uid="{109FD324-AA0E-4C6E-8FE4-12BF479690AE}"/>
    <cellStyle name="20% - Ênfase2 214 2 2" xfId="19023" xr:uid="{B2E59E3B-34B1-4CEF-A22A-A9792D51EDB9}"/>
    <cellStyle name="20% - Ênfase2 214 2 2 2" xfId="39467" xr:uid="{43786E60-E964-4D84-9FA9-F2099028062E}"/>
    <cellStyle name="20% - Ênfase2 214 2 3" xfId="29251" xr:uid="{C946C5BB-EFDE-4345-887B-A6608AD2C5CB}"/>
    <cellStyle name="20% - Ênfase2 214 3" xfId="13969" xr:uid="{3813F121-BAB1-4223-B2C9-C53D330C1686}"/>
    <cellStyle name="20% - Ênfase2 214 3 2" xfId="34415" xr:uid="{FC2300CA-8C33-46D4-8275-E2D36212D339}"/>
    <cellStyle name="20% - Ênfase2 214 4" xfId="24199" xr:uid="{151DD3B5-DDF0-4D0F-8FA4-8B7B7EA768A5}"/>
    <cellStyle name="20% - Ênfase2 215" xfId="3676" xr:uid="{22DD950C-692E-4F73-8343-E6A1BD63A540}"/>
    <cellStyle name="20% - Ênfase2 215 2" xfId="8810" xr:uid="{4247D5F5-3E45-4139-878B-3C9254D24A2E}"/>
    <cellStyle name="20% - Ênfase2 215 2 2" xfId="19037" xr:uid="{5F449C22-2537-4C34-88FC-B5DD549CC0FB}"/>
    <cellStyle name="20% - Ênfase2 215 2 2 2" xfId="39481" xr:uid="{145DFED4-9F9D-41CF-82A7-B60C73D96178}"/>
    <cellStyle name="20% - Ênfase2 215 2 3" xfId="29265" xr:uid="{2D465571-43EA-43D1-906E-74E49DA308ED}"/>
    <cellStyle name="20% - Ênfase2 215 3" xfId="13983" xr:uid="{29DD898A-57EF-4EAB-9F19-14EFEB0AFB48}"/>
    <cellStyle name="20% - Ênfase2 215 3 2" xfId="34429" xr:uid="{518BFD1D-5208-48B5-B6B0-B8A20846A857}"/>
    <cellStyle name="20% - Ênfase2 215 4" xfId="24213" xr:uid="{8B8813D0-07E5-4C23-BA69-88DDC8D12D56}"/>
    <cellStyle name="20% - Ênfase2 216" xfId="3690" xr:uid="{CD335735-7937-4B42-8FFB-0281601FAC5F}"/>
    <cellStyle name="20% - Ênfase2 216 2" xfId="8824" xr:uid="{A2CB7C47-94C4-4F2A-9969-AE6F12A9E2A4}"/>
    <cellStyle name="20% - Ênfase2 216 2 2" xfId="19051" xr:uid="{56F90EA9-68F6-4E80-84FE-72344DA83BFE}"/>
    <cellStyle name="20% - Ênfase2 216 2 2 2" xfId="39495" xr:uid="{D7FD0EA1-9DB4-47F7-A83C-209552A2BD5A}"/>
    <cellStyle name="20% - Ênfase2 216 2 3" xfId="29279" xr:uid="{36B78C3F-1153-45DD-AA14-0666C41C41E1}"/>
    <cellStyle name="20% - Ênfase2 216 3" xfId="13997" xr:uid="{FA5CBBB7-CBCE-4657-9E46-A1C1E22AE9EB}"/>
    <cellStyle name="20% - Ênfase2 216 3 2" xfId="34443" xr:uid="{799C65CD-703D-44D3-8A06-60F7047DAB0F}"/>
    <cellStyle name="20% - Ênfase2 216 4" xfId="24227" xr:uid="{3D329DF9-AFBA-4A90-A542-88620F3C227C}"/>
    <cellStyle name="20% - Ênfase2 217" xfId="3704" xr:uid="{33E80A5F-8EB0-4217-8839-EDC2A04F7A75}"/>
    <cellStyle name="20% - Ênfase2 217 2" xfId="8838" xr:uid="{3B52B9B9-BE63-48C4-92A6-F6DFC9B5F016}"/>
    <cellStyle name="20% - Ênfase2 217 2 2" xfId="19065" xr:uid="{6BF31409-F0A2-4797-AE16-528CB782F364}"/>
    <cellStyle name="20% - Ênfase2 217 2 2 2" xfId="39509" xr:uid="{A01089C8-55F4-4339-A28F-8A237B1CD122}"/>
    <cellStyle name="20% - Ênfase2 217 2 3" xfId="29293" xr:uid="{39BD8672-A923-4663-8B81-41516EF98905}"/>
    <cellStyle name="20% - Ênfase2 217 3" xfId="14011" xr:uid="{83CCD605-8BD1-4CA3-B76D-9DD2A030F4AE}"/>
    <cellStyle name="20% - Ênfase2 217 3 2" xfId="34457" xr:uid="{FD5A4981-445F-4456-B6CA-7F6ABD96C1EB}"/>
    <cellStyle name="20% - Ênfase2 217 4" xfId="24241" xr:uid="{983A2C49-8460-4D2E-BE9E-02B9E3976A82}"/>
    <cellStyle name="20% - Ênfase2 218" xfId="3718" xr:uid="{D3D34747-0982-4D20-84DC-885DBDE2E3F1}"/>
    <cellStyle name="20% - Ênfase2 218 2" xfId="8852" xr:uid="{94EB9253-7DFF-4525-9681-43913286B4AE}"/>
    <cellStyle name="20% - Ênfase2 218 2 2" xfId="19079" xr:uid="{8FB839CB-6CA1-40CE-896E-24A9CFFC3006}"/>
    <cellStyle name="20% - Ênfase2 218 2 2 2" xfId="39523" xr:uid="{A5A9BD35-E1EF-4C62-949A-18427E0E2D8B}"/>
    <cellStyle name="20% - Ênfase2 218 2 3" xfId="29307" xr:uid="{AB48CAC7-EC80-40CA-B9EE-2CEEB4A1A2FA}"/>
    <cellStyle name="20% - Ênfase2 218 3" xfId="14025" xr:uid="{44D3A7D1-A8DF-4092-8519-3C9047EC4EA8}"/>
    <cellStyle name="20% - Ênfase2 218 3 2" xfId="34471" xr:uid="{06ED901E-B442-4A87-9DAE-E93404EC59D0}"/>
    <cellStyle name="20% - Ênfase2 218 4" xfId="24255" xr:uid="{804CB378-0930-41BB-8978-9F16F5EF95EB}"/>
    <cellStyle name="20% - Ênfase2 219" xfId="3734" xr:uid="{55177F40-B451-4822-95E2-E8825012149A}"/>
    <cellStyle name="20% - Ênfase2 219 2" xfId="8868" xr:uid="{C93595F6-3F91-4EF6-886E-CC8AD4BAB52C}"/>
    <cellStyle name="20% - Ênfase2 219 2 2" xfId="19095" xr:uid="{2796AB17-631A-4EE5-8811-F8F922366ABD}"/>
    <cellStyle name="20% - Ênfase2 219 2 2 2" xfId="39539" xr:uid="{9BEB14CC-DE6C-411C-B499-8CC591311DD0}"/>
    <cellStyle name="20% - Ênfase2 219 2 3" xfId="29323" xr:uid="{7E7FF022-7905-4D26-8CB7-161C2226E948}"/>
    <cellStyle name="20% - Ênfase2 219 3" xfId="14041" xr:uid="{39B1A0C2-C675-49E7-B181-D8B7371A0118}"/>
    <cellStyle name="20% - Ênfase2 219 3 2" xfId="34487" xr:uid="{11A59BFE-E084-4862-B3B4-4A0FF8E39292}"/>
    <cellStyle name="20% - Ênfase2 219 4" xfId="24271" xr:uid="{1DD99F84-B70D-48C7-9AAF-33317737ED97}"/>
    <cellStyle name="20% - Ênfase2 22" xfId="390" xr:uid="{CF9A1BFD-AAD0-4D9E-9513-CAA85134E189}"/>
    <cellStyle name="20% - Ênfase2 22 2" xfId="989" xr:uid="{ACFDFB3C-E88A-4E94-A7EC-ED9B9CA5EF59}"/>
    <cellStyle name="20% - Ênfase2 22 2 2" xfId="6136" xr:uid="{D9D6F7B8-4D11-45C6-89D0-7492AB30F4E5}"/>
    <cellStyle name="20% - Ênfase2 22 2 2 2" xfId="16391" xr:uid="{F69E4352-44F6-4D49-A8C2-043814271C8B}"/>
    <cellStyle name="20% - Ênfase2 22 2 2 2 2" xfId="36835" xr:uid="{9BD58EA6-6C32-4F54-944D-E7D965921FA4}"/>
    <cellStyle name="20% - Ênfase2 22 2 2 3" xfId="26619" xr:uid="{4131524E-E07C-4AE4-B052-E51E9B80E29A}"/>
    <cellStyle name="20% - Ênfase2 22 2 3" xfId="11337" xr:uid="{168C2810-5780-48C4-A5DA-7D81FE0967D2}"/>
    <cellStyle name="20% - Ênfase2 22 2 3 2" xfId="31783" xr:uid="{626FC3AC-B06C-4123-A643-8E56ED51F608}"/>
    <cellStyle name="20% - Ênfase2 22 2 4" xfId="21567" xr:uid="{21DA1960-7D08-40A2-830E-6FBDBB1BB17C}"/>
    <cellStyle name="20% - Ênfase2 22 3" xfId="5537" xr:uid="{69645A32-7E22-4AFC-8E48-A2430603390B}"/>
    <cellStyle name="20% - Ênfase2 22 3 2" xfId="15811" xr:uid="{808C5DA6-F6FF-456C-A3C6-5E896A133498}"/>
    <cellStyle name="20% - Ênfase2 22 3 2 2" xfId="36255" xr:uid="{718A2BEB-51B9-48D1-8315-34F8240557B7}"/>
    <cellStyle name="20% - Ênfase2 22 3 3" xfId="26039" xr:uid="{D2BC34D0-11A4-4E19-B8F1-82FF206ECBD5}"/>
    <cellStyle name="20% - Ênfase2 22 4" xfId="10757" xr:uid="{DA3FA715-AF84-447F-AAE2-3F3D60F0FF24}"/>
    <cellStyle name="20% - Ênfase2 22 4 2" xfId="31203" xr:uid="{DC374484-06A2-44C2-80FD-DDC3337C034A}"/>
    <cellStyle name="20% - Ênfase2 22 5" xfId="20987" xr:uid="{CE56F8DE-5DBF-4F88-91AB-812EAE2602E7}"/>
    <cellStyle name="20% - Ênfase2 220" xfId="3748" xr:uid="{D7DB253D-D415-4305-90D7-EFC15D406446}"/>
    <cellStyle name="20% - Ênfase2 220 2" xfId="8882" xr:uid="{F397EC54-794C-48F7-A2E0-E7BA9FD20925}"/>
    <cellStyle name="20% - Ênfase2 220 2 2" xfId="19109" xr:uid="{149B7350-A795-493B-9E64-F0C7A83DAF83}"/>
    <cellStyle name="20% - Ênfase2 220 2 2 2" xfId="39553" xr:uid="{056B565F-527D-4582-9634-5EB040CB8CE7}"/>
    <cellStyle name="20% - Ênfase2 220 2 3" xfId="29337" xr:uid="{E8513AF2-D7F6-491D-825D-1A9B010B4134}"/>
    <cellStyle name="20% - Ênfase2 220 3" xfId="14055" xr:uid="{DBAC28A5-0C5D-4D19-B7EB-3D12618BAFE5}"/>
    <cellStyle name="20% - Ênfase2 220 3 2" xfId="34501" xr:uid="{B24E0365-196A-4609-A1D3-9DBE38D33EF3}"/>
    <cellStyle name="20% - Ênfase2 220 4" xfId="24285" xr:uid="{385525EC-B9AD-416C-AB9A-66392880582E}"/>
    <cellStyle name="20% - Ênfase2 221" xfId="3762" xr:uid="{B85C924D-D558-4726-A79D-2958AAF4EE84}"/>
    <cellStyle name="20% - Ênfase2 221 2" xfId="8896" xr:uid="{13E42AA4-BEAB-4A66-A17E-73F9D2CD05FE}"/>
    <cellStyle name="20% - Ênfase2 221 2 2" xfId="19123" xr:uid="{85B3585E-48F8-4F88-BF2A-7B714E6D4AC7}"/>
    <cellStyle name="20% - Ênfase2 221 2 2 2" xfId="39567" xr:uid="{E7E8116A-6B76-4F7D-9BCA-2E2F1A518D4A}"/>
    <cellStyle name="20% - Ênfase2 221 2 3" xfId="29351" xr:uid="{56139021-914E-474A-A132-1A410E016606}"/>
    <cellStyle name="20% - Ênfase2 221 3" xfId="14069" xr:uid="{B988EDF0-5386-4071-94FC-0E3282EF82A5}"/>
    <cellStyle name="20% - Ênfase2 221 3 2" xfId="34515" xr:uid="{0E41D002-847B-4DD5-AA35-944FA21B60A7}"/>
    <cellStyle name="20% - Ênfase2 221 4" xfId="24299" xr:uid="{91974D1A-A08E-4227-9300-8C0EE9A5516A}"/>
    <cellStyle name="20% - Ênfase2 222" xfId="3776" xr:uid="{07BFEA4F-6FAA-4E81-A16E-9D23A1A9CBA4}"/>
    <cellStyle name="20% - Ênfase2 222 2" xfId="8910" xr:uid="{9A43FACD-270A-4F4B-818E-595567322B59}"/>
    <cellStyle name="20% - Ênfase2 222 2 2" xfId="19137" xr:uid="{A5108C2B-2072-4A9E-BEB7-578F50E12CEF}"/>
    <cellStyle name="20% - Ênfase2 222 2 2 2" xfId="39581" xr:uid="{4E32E958-FC25-4EB8-941E-A154294E5381}"/>
    <cellStyle name="20% - Ênfase2 222 2 3" xfId="29365" xr:uid="{ABC3E868-A869-4C64-9A5B-CE824ABAB3E9}"/>
    <cellStyle name="20% - Ênfase2 222 3" xfId="14083" xr:uid="{CAFBAB94-801F-4282-BD2E-81B9AA990584}"/>
    <cellStyle name="20% - Ênfase2 222 3 2" xfId="34529" xr:uid="{9553759A-1E8D-40A6-88E2-09BFCFFA7F00}"/>
    <cellStyle name="20% - Ênfase2 222 4" xfId="24313" xr:uid="{E867154A-9D11-41D8-9D65-A567432D4095}"/>
    <cellStyle name="20% - Ênfase2 223" xfId="3790" xr:uid="{0A4444E3-5906-4A21-92CB-6845517CDF0D}"/>
    <cellStyle name="20% - Ênfase2 223 2" xfId="8924" xr:uid="{0869943D-A9F5-4D57-A58B-0BF486810FF1}"/>
    <cellStyle name="20% - Ênfase2 223 2 2" xfId="19151" xr:uid="{D7B09732-8882-413A-8F17-14A70632890D}"/>
    <cellStyle name="20% - Ênfase2 223 2 2 2" xfId="39595" xr:uid="{0A3D4E83-A756-4D18-8ABB-84892C58B665}"/>
    <cellStyle name="20% - Ênfase2 223 2 3" xfId="29379" xr:uid="{272672CB-6DD9-440D-A318-7D0F74CDBFA4}"/>
    <cellStyle name="20% - Ênfase2 223 3" xfId="14097" xr:uid="{6440CECD-0AD4-4D91-83C3-26BAC6973C6E}"/>
    <cellStyle name="20% - Ênfase2 223 3 2" xfId="34543" xr:uid="{4A9BE284-7C43-4841-9AD9-390CC405EB94}"/>
    <cellStyle name="20% - Ênfase2 223 4" xfId="24327" xr:uid="{B53AF6C8-32CB-45E0-B954-AD6E2D4E359A}"/>
    <cellStyle name="20% - Ênfase2 224" xfId="3804" xr:uid="{39648B22-0A72-4013-B503-BBB4567CBDAD}"/>
    <cellStyle name="20% - Ênfase2 224 2" xfId="8938" xr:uid="{69628E85-DDD5-4209-847F-4779A7B4FB0F}"/>
    <cellStyle name="20% - Ênfase2 224 2 2" xfId="19165" xr:uid="{94D46508-EB32-4B62-9B26-3FAE879E4858}"/>
    <cellStyle name="20% - Ênfase2 224 2 2 2" xfId="39609" xr:uid="{B9A779AC-B942-4B73-A493-AC094BE75E43}"/>
    <cellStyle name="20% - Ênfase2 224 2 3" xfId="29393" xr:uid="{725D865A-9102-4D49-8E99-1341FD547954}"/>
    <cellStyle name="20% - Ênfase2 224 3" xfId="14111" xr:uid="{ECF7BACC-E381-40F7-9D1B-946EA1D291C3}"/>
    <cellStyle name="20% - Ênfase2 224 3 2" xfId="34557" xr:uid="{A0B02417-0F82-4E51-BC82-9659E1359CF2}"/>
    <cellStyle name="20% - Ênfase2 224 4" xfId="24341" xr:uid="{292AD4EC-5FC0-45FF-A0F0-705A8CE23643}"/>
    <cellStyle name="20% - Ênfase2 225" xfId="3818" xr:uid="{BE5C332E-5969-48BE-A3E9-AE21E64DE2D3}"/>
    <cellStyle name="20% - Ênfase2 225 2" xfId="8952" xr:uid="{DB32AD27-500C-4667-8F68-7C3ABE56E97B}"/>
    <cellStyle name="20% - Ênfase2 225 2 2" xfId="19179" xr:uid="{47F19A56-63AF-4ECA-8390-2664EFEA0C53}"/>
    <cellStyle name="20% - Ênfase2 225 2 2 2" xfId="39623" xr:uid="{BFF60917-CBDE-4605-98FE-193AF9565D8A}"/>
    <cellStyle name="20% - Ênfase2 225 2 3" xfId="29407" xr:uid="{B206070D-CE67-48D5-9133-2534ECFF5710}"/>
    <cellStyle name="20% - Ênfase2 225 3" xfId="14125" xr:uid="{21B954A8-D7BD-4402-B492-6E93DDE79EE3}"/>
    <cellStyle name="20% - Ênfase2 225 3 2" xfId="34571" xr:uid="{4DBF78AF-9AAF-485C-AFE5-7130E51E884B}"/>
    <cellStyle name="20% - Ênfase2 225 4" xfId="24355" xr:uid="{A99577A2-6419-45B9-90C6-0C51A36D88B2}"/>
    <cellStyle name="20% - Ênfase2 226" xfId="3832" xr:uid="{B6694D78-4FAB-425F-AC35-00DA55543C44}"/>
    <cellStyle name="20% - Ênfase2 226 2" xfId="8966" xr:uid="{A268E67A-D00E-419B-9766-CC817B50400A}"/>
    <cellStyle name="20% - Ênfase2 226 2 2" xfId="19193" xr:uid="{8BB776F9-FA2F-401B-8500-BB1D69A1D0F9}"/>
    <cellStyle name="20% - Ênfase2 226 2 2 2" xfId="39637" xr:uid="{FB3AD187-59A6-4C98-9D63-FB92249F245E}"/>
    <cellStyle name="20% - Ênfase2 226 2 3" xfId="29421" xr:uid="{D70A7CEB-4B26-446D-ACEF-86D9205B1317}"/>
    <cellStyle name="20% - Ênfase2 226 3" xfId="14139" xr:uid="{0D59AF5E-E383-4639-BD74-7268EAAE20FE}"/>
    <cellStyle name="20% - Ênfase2 226 3 2" xfId="34585" xr:uid="{7D0860B1-33F2-43FB-B2A1-9FA6307ADE0B}"/>
    <cellStyle name="20% - Ênfase2 226 4" xfId="24369" xr:uid="{E3833429-5C89-4107-8666-7B9953A95BE5}"/>
    <cellStyle name="20% - Ênfase2 227" xfId="3846" xr:uid="{1A3D629D-7D2C-452D-B6FE-F6900F6F00A0}"/>
    <cellStyle name="20% - Ênfase2 227 2" xfId="8980" xr:uid="{0D702D9B-679C-4169-B5BD-FDA5CA8A574C}"/>
    <cellStyle name="20% - Ênfase2 227 2 2" xfId="19207" xr:uid="{BA36F3DB-6E2C-4C29-BE77-55270BC3C634}"/>
    <cellStyle name="20% - Ênfase2 227 2 2 2" xfId="39651" xr:uid="{E9B1009E-33FF-4346-BE25-845E4069B613}"/>
    <cellStyle name="20% - Ênfase2 227 2 3" xfId="29435" xr:uid="{FC09D1BC-46F4-432F-B59C-FE60115361F6}"/>
    <cellStyle name="20% - Ênfase2 227 3" xfId="14153" xr:uid="{BD862553-58CA-4280-8896-9C69D2F43794}"/>
    <cellStyle name="20% - Ênfase2 227 3 2" xfId="34599" xr:uid="{DED364E0-C16F-48E8-923B-F485CFCE955C}"/>
    <cellStyle name="20% - Ênfase2 227 4" xfId="24383" xr:uid="{CEF618F1-0FD0-489F-B30E-5A336D5EAADB}"/>
    <cellStyle name="20% - Ênfase2 228" xfId="3860" xr:uid="{84153D1A-21FD-48B8-A3A2-DFFFCD3739DC}"/>
    <cellStyle name="20% - Ênfase2 228 2" xfId="8994" xr:uid="{49D34642-8F34-481F-9AA9-8006A361C1D3}"/>
    <cellStyle name="20% - Ênfase2 228 2 2" xfId="19221" xr:uid="{92FDF0C8-C571-42BD-929D-B8723036FF01}"/>
    <cellStyle name="20% - Ênfase2 228 2 2 2" xfId="39665" xr:uid="{E9B1A5A0-F966-4B4C-9ADC-1852C60E9D53}"/>
    <cellStyle name="20% - Ênfase2 228 2 3" xfId="29449" xr:uid="{8F6950B4-39B8-4B90-B7A3-74A5C3E423F6}"/>
    <cellStyle name="20% - Ênfase2 228 3" xfId="14167" xr:uid="{592EF9BE-4D55-4523-A735-0894394D5CAB}"/>
    <cellStyle name="20% - Ênfase2 228 3 2" xfId="34613" xr:uid="{BEA698FF-503B-446E-85F5-9C3B0C2F98A4}"/>
    <cellStyle name="20% - Ênfase2 228 4" xfId="24397" xr:uid="{14A5925F-786B-4B96-9F1B-2E67559EC4F1}"/>
    <cellStyle name="20% - Ênfase2 229" xfId="3874" xr:uid="{78B3902A-6231-43AB-B1C9-AC36D84DF432}"/>
    <cellStyle name="20% - Ênfase2 229 2" xfId="9008" xr:uid="{2E144690-A5D0-4FF5-80D5-D1A5F6FE1AEF}"/>
    <cellStyle name="20% - Ênfase2 229 2 2" xfId="19235" xr:uid="{774CCB37-8B16-4F02-B9CE-04DD39AB69D4}"/>
    <cellStyle name="20% - Ênfase2 229 2 2 2" xfId="39679" xr:uid="{50FB7329-97DF-4993-8FDD-308FCC3A905E}"/>
    <cellStyle name="20% - Ênfase2 229 2 3" xfId="29463" xr:uid="{D20EDD43-6A89-4DF7-BE30-76B9504D56BE}"/>
    <cellStyle name="20% - Ênfase2 229 3" xfId="14181" xr:uid="{4C81E106-2A0A-498A-9572-B1756A24CDA2}"/>
    <cellStyle name="20% - Ênfase2 229 3 2" xfId="34627" xr:uid="{AA16A312-04BE-4751-8AF4-BB5098E821DB}"/>
    <cellStyle name="20% - Ênfase2 229 4" xfId="24411" xr:uid="{273453FA-C76E-42C0-8665-7FD4504C552C}"/>
    <cellStyle name="20% - Ênfase2 23" xfId="404" xr:uid="{CD790622-533F-43B9-B6C1-B5F417160442}"/>
    <cellStyle name="20% - Ênfase2 23 2" xfId="1003" xr:uid="{E866EA9B-BD56-4988-96E9-448D807571B5}"/>
    <cellStyle name="20% - Ênfase2 23 2 2" xfId="6150" xr:uid="{6889E547-4622-410C-ADB5-A3E4C834F573}"/>
    <cellStyle name="20% - Ênfase2 23 2 2 2" xfId="16405" xr:uid="{0730266F-BFE4-4363-A76F-4F84ECC383AA}"/>
    <cellStyle name="20% - Ênfase2 23 2 2 2 2" xfId="36849" xr:uid="{F697B89E-7025-4A3B-8230-2D3505028AC7}"/>
    <cellStyle name="20% - Ênfase2 23 2 2 3" xfId="26633" xr:uid="{C99DFCFD-5090-4A12-9D9F-C068063E6D1A}"/>
    <cellStyle name="20% - Ênfase2 23 2 3" xfId="11351" xr:uid="{ECD9DFDE-175A-49BD-AB21-CAF253E2BAE3}"/>
    <cellStyle name="20% - Ênfase2 23 2 3 2" xfId="31797" xr:uid="{B2F54132-D370-4EBD-89FC-56D862A037F3}"/>
    <cellStyle name="20% - Ênfase2 23 2 4" xfId="21581" xr:uid="{582EFBC9-A2B1-4C42-B285-5706F7FB87A3}"/>
    <cellStyle name="20% - Ênfase2 23 3" xfId="5551" xr:uid="{8615A83E-F14E-41D7-A3F9-CCFCBF0F088D}"/>
    <cellStyle name="20% - Ênfase2 23 3 2" xfId="15825" xr:uid="{BAD7DA89-7259-4649-8675-46BDAEC1F119}"/>
    <cellStyle name="20% - Ênfase2 23 3 2 2" xfId="36269" xr:uid="{E49DA6D8-FB61-4EEB-8BD7-FF30A436CA4B}"/>
    <cellStyle name="20% - Ênfase2 23 3 3" xfId="26053" xr:uid="{2117372D-A34B-42C4-9FF0-0B6F42AF7EB4}"/>
    <cellStyle name="20% - Ênfase2 23 4" xfId="10771" xr:uid="{204F4D67-9DB5-4CD0-94E2-9BBC2116B6F3}"/>
    <cellStyle name="20% - Ênfase2 23 4 2" xfId="31217" xr:uid="{70E1C445-5EA1-4A5B-ADDF-C9D52D19D730}"/>
    <cellStyle name="20% - Ênfase2 23 5" xfId="21001" xr:uid="{D56F9FC9-09C3-4CCA-95FD-C91552C3E6EE}"/>
    <cellStyle name="20% - Ênfase2 230" xfId="3888" xr:uid="{24AC217A-73EB-49AE-BFC9-7A2D570CE9BA}"/>
    <cellStyle name="20% - Ênfase2 230 2" xfId="9022" xr:uid="{8A1C8362-620D-47FA-9C91-FAB4105DA84D}"/>
    <cellStyle name="20% - Ênfase2 230 2 2" xfId="19249" xr:uid="{62B89061-F9C4-4937-9DBD-15DA4A2C47F4}"/>
    <cellStyle name="20% - Ênfase2 230 2 2 2" xfId="39693" xr:uid="{7238F187-EEF5-447E-BF81-D60A17CF5F00}"/>
    <cellStyle name="20% - Ênfase2 230 2 3" xfId="29477" xr:uid="{1F03B23E-3FBB-4A6E-9A38-48C2ECF3FF26}"/>
    <cellStyle name="20% - Ênfase2 230 3" xfId="14195" xr:uid="{6E304714-4340-4D3C-9A57-3FEBAB8FF094}"/>
    <cellStyle name="20% - Ênfase2 230 3 2" xfId="34641" xr:uid="{E2681A54-B5DF-4B9A-8ED7-68CB31552E48}"/>
    <cellStyle name="20% - Ênfase2 230 4" xfId="24425" xr:uid="{645E3037-4AB5-48B1-88B4-F9D167459F30}"/>
    <cellStyle name="20% - Ênfase2 231" xfId="3902" xr:uid="{5F50920D-0C6A-46C9-91A4-462A82DF7C59}"/>
    <cellStyle name="20% - Ênfase2 231 2" xfId="9036" xr:uid="{09145199-3354-4D8C-B35D-7E39F31882EE}"/>
    <cellStyle name="20% - Ênfase2 231 2 2" xfId="19263" xr:uid="{9A0DB382-29A6-411D-BDCD-9E44D81805BE}"/>
    <cellStyle name="20% - Ênfase2 231 2 2 2" xfId="39707" xr:uid="{678DD0E4-C5B2-4727-BD31-C39935332E10}"/>
    <cellStyle name="20% - Ênfase2 231 2 3" xfId="29491" xr:uid="{9851D973-84F2-4F05-AEDD-78CD99BB7A20}"/>
    <cellStyle name="20% - Ênfase2 231 3" xfId="14209" xr:uid="{BFCC549E-42B8-434B-9980-398B724E6F33}"/>
    <cellStyle name="20% - Ênfase2 231 3 2" xfId="34655" xr:uid="{BE808230-71B1-402A-B851-CD08D9BF378F}"/>
    <cellStyle name="20% - Ênfase2 231 4" xfId="24439" xr:uid="{4030DF6F-C043-40DA-ACDD-86D5B4CB2E89}"/>
    <cellStyle name="20% - Ênfase2 232" xfId="3916" xr:uid="{4A8F024D-6088-460C-9D17-468454D27B82}"/>
    <cellStyle name="20% - Ênfase2 232 2" xfId="9050" xr:uid="{F3842E1C-B6C0-467B-88CA-F14284A051B6}"/>
    <cellStyle name="20% - Ênfase2 232 2 2" xfId="19277" xr:uid="{753124A5-A783-4EFE-9933-0F6CC5D2BBD5}"/>
    <cellStyle name="20% - Ênfase2 232 2 2 2" xfId="39721" xr:uid="{4C51A067-582D-48E6-B4DE-C9EF22850EA9}"/>
    <cellStyle name="20% - Ênfase2 232 2 3" xfId="29505" xr:uid="{74547793-544F-4015-89FD-EB57D5E5A5C4}"/>
    <cellStyle name="20% - Ênfase2 232 3" xfId="14223" xr:uid="{4D720B86-3CC7-458B-8D85-50FB84F3F533}"/>
    <cellStyle name="20% - Ênfase2 232 3 2" xfId="34669" xr:uid="{26D22ED6-0052-4BEE-AAAC-305DEE9C26E4}"/>
    <cellStyle name="20% - Ênfase2 232 4" xfId="24453" xr:uid="{4920BF5B-AF1E-4896-A49E-CABDECDB3BA3}"/>
    <cellStyle name="20% - Ênfase2 233" xfId="3930" xr:uid="{E4DFF9AB-19CC-4BBE-94CE-AE02F444D0C5}"/>
    <cellStyle name="20% - Ênfase2 233 2" xfId="9064" xr:uid="{76790BF0-47A3-4B10-AFE9-F26F65C2756C}"/>
    <cellStyle name="20% - Ênfase2 233 2 2" xfId="19291" xr:uid="{9E69BE0E-3236-4B13-9F55-3F04CE6105EC}"/>
    <cellStyle name="20% - Ênfase2 233 2 2 2" xfId="39735" xr:uid="{2AE414AA-1088-4B5E-9458-791CDA0ABB6B}"/>
    <cellStyle name="20% - Ênfase2 233 2 3" xfId="29519" xr:uid="{B0DD65AF-C68D-472C-A3DE-8795CE2CA33C}"/>
    <cellStyle name="20% - Ênfase2 233 3" xfId="14237" xr:uid="{3CDF52FE-FF03-4957-858B-C9E96E8882E3}"/>
    <cellStyle name="20% - Ênfase2 233 3 2" xfId="34683" xr:uid="{C51456DF-0A94-4B44-9235-99C1BE12F4CD}"/>
    <cellStyle name="20% - Ênfase2 233 4" xfId="24467" xr:uid="{51D42F10-D88E-442B-A430-E94B4D57C1E9}"/>
    <cellStyle name="20% - Ênfase2 234" xfId="3944" xr:uid="{3CE7CA46-4940-4506-AFDD-E7A6D1F2B8E0}"/>
    <cellStyle name="20% - Ênfase2 234 2" xfId="9078" xr:uid="{6859E15C-8BB3-4B3F-AC96-C505A336D64A}"/>
    <cellStyle name="20% - Ênfase2 234 2 2" xfId="19305" xr:uid="{0A893A6D-5669-4A48-9F72-C3165A11A509}"/>
    <cellStyle name="20% - Ênfase2 234 2 2 2" xfId="39749" xr:uid="{C49C4F90-1FCF-437B-BA3B-B5185EFD31EE}"/>
    <cellStyle name="20% - Ênfase2 234 2 3" xfId="29533" xr:uid="{74524B5C-F4FD-4A92-ACD5-CB0A41E95289}"/>
    <cellStyle name="20% - Ênfase2 234 3" xfId="14251" xr:uid="{FBA8F08E-53C3-4FA1-8F9C-54AD06425982}"/>
    <cellStyle name="20% - Ênfase2 234 3 2" xfId="34697" xr:uid="{31B9FD59-A631-4440-89CA-D6DF701822BE}"/>
    <cellStyle name="20% - Ênfase2 234 4" xfId="24481" xr:uid="{C5A00F19-A43A-4939-A54B-DFA324B4A7D0}"/>
    <cellStyle name="20% - Ênfase2 235" xfId="3958" xr:uid="{E2395353-7ED1-407E-A69C-96218DC5B113}"/>
    <cellStyle name="20% - Ênfase2 235 2" xfId="9092" xr:uid="{7F3D8E84-E894-445C-9C51-8D19B2981AD0}"/>
    <cellStyle name="20% - Ênfase2 235 2 2" xfId="19319" xr:uid="{E86A2D9D-1C4F-41BC-8F0E-811D0EB355E6}"/>
    <cellStyle name="20% - Ênfase2 235 2 2 2" xfId="39763" xr:uid="{1C4B232E-1495-4A31-A0AD-9E5DE05E7975}"/>
    <cellStyle name="20% - Ênfase2 235 2 3" xfId="29547" xr:uid="{304A3234-691A-4D7E-83B5-CCC12A470453}"/>
    <cellStyle name="20% - Ênfase2 235 3" xfId="14265" xr:uid="{145A81B6-8B0E-4F86-A4ED-E2B2B5F05658}"/>
    <cellStyle name="20% - Ênfase2 235 3 2" xfId="34711" xr:uid="{B7A3F1B9-EA6A-4831-89B9-83F20627A0C5}"/>
    <cellStyle name="20% - Ênfase2 235 4" xfId="24495" xr:uid="{9C9D813F-A861-4FC4-A26F-36FAA23521F1}"/>
    <cellStyle name="20% - Ênfase2 236" xfId="3972" xr:uid="{3DA61E92-F867-43D2-BE43-116B85FB4A5C}"/>
    <cellStyle name="20% - Ênfase2 236 2" xfId="9106" xr:uid="{9B73E4CB-93F4-4773-94BE-731544610295}"/>
    <cellStyle name="20% - Ênfase2 236 2 2" xfId="19333" xr:uid="{CBA29E61-29CA-4492-8660-6C4188C0F66F}"/>
    <cellStyle name="20% - Ênfase2 236 2 2 2" xfId="39777" xr:uid="{85428DDE-78C8-415D-AA7D-0798F56E4022}"/>
    <cellStyle name="20% - Ênfase2 236 2 3" xfId="29561" xr:uid="{E60350B5-EAF9-4DDB-93CB-A3848B28A80A}"/>
    <cellStyle name="20% - Ênfase2 236 3" xfId="14279" xr:uid="{8B3CD28A-D5CD-44ED-99CD-3A07D7A1FFCC}"/>
    <cellStyle name="20% - Ênfase2 236 3 2" xfId="34725" xr:uid="{CAD426ED-F4A0-497B-B7DE-7D5553C65EB3}"/>
    <cellStyle name="20% - Ênfase2 236 4" xfId="24509" xr:uid="{37F00F31-08E5-436A-859D-F1A6776F5AC3}"/>
    <cellStyle name="20% - Ênfase2 237" xfId="3986" xr:uid="{1CC425A1-689E-4683-A2A1-8C4707BD448E}"/>
    <cellStyle name="20% - Ênfase2 237 2" xfId="9120" xr:uid="{64215F22-22DC-4264-BEAD-03DCD9D59047}"/>
    <cellStyle name="20% - Ênfase2 237 2 2" xfId="19347" xr:uid="{A60EA5F4-C4D9-4860-BBAB-6E18D27A4792}"/>
    <cellStyle name="20% - Ênfase2 237 2 2 2" xfId="39791" xr:uid="{04AC7D85-529A-4C0C-B0B3-761329959D91}"/>
    <cellStyle name="20% - Ênfase2 237 2 3" xfId="29575" xr:uid="{DF4995E2-C9EF-44EE-89A5-3E031DBE2CF4}"/>
    <cellStyle name="20% - Ênfase2 237 3" xfId="14293" xr:uid="{0D4ED584-323E-40C7-9C32-8FFD06BD4A50}"/>
    <cellStyle name="20% - Ênfase2 237 3 2" xfId="34739" xr:uid="{380B336D-74E7-4A35-A915-FB894466E180}"/>
    <cellStyle name="20% - Ênfase2 237 4" xfId="24523" xr:uid="{1E8C6957-0BF2-4F29-97E7-61C68DF33678}"/>
    <cellStyle name="20% - Ênfase2 238" xfId="4000" xr:uid="{70ADF2E4-0FA9-4F2C-91AE-0A509EE7E72B}"/>
    <cellStyle name="20% - Ênfase2 238 2" xfId="9134" xr:uid="{4363A57D-684D-4316-878D-0C3B91A014FF}"/>
    <cellStyle name="20% - Ênfase2 238 2 2" xfId="19361" xr:uid="{B46AC12E-3133-44A5-9570-4D71A7926AD7}"/>
    <cellStyle name="20% - Ênfase2 238 2 2 2" xfId="39805" xr:uid="{0FA58242-B869-414E-BFA7-18B63BF65835}"/>
    <cellStyle name="20% - Ênfase2 238 2 3" xfId="29589" xr:uid="{709D0015-509A-48D3-A50E-B622E8360E1B}"/>
    <cellStyle name="20% - Ênfase2 238 3" xfId="14307" xr:uid="{30521948-5C32-451E-BD1F-485DC7B57E5B}"/>
    <cellStyle name="20% - Ênfase2 238 3 2" xfId="34753" xr:uid="{0B87D339-2CE8-4D35-BD23-124093054AEF}"/>
    <cellStyle name="20% - Ênfase2 238 4" xfId="24537" xr:uid="{18B2557E-6974-48B5-AEEB-FCE75E0597C1}"/>
    <cellStyle name="20% - Ênfase2 239" xfId="4014" xr:uid="{2F09117B-B997-4319-AE36-EA9F614D4944}"/>
    <cellStyle name="20% - Ênfase2 239 2" xfId="9148" xr:uid="{6FCBE582-F4F9-48C0-8B5F-56DABA1DADE8}"/>
    <cellStyle name="20% - Ênfase2 239 2 2" xfId="19375" xr:uid="{C91EB12B-0526-4D10-A9FA-8D5613DAFCAB}"/>
    <cellStyle name="20% - Ênfase2 239 2 2 2" xfId="39819" xr:uid="{5AB48299-4111-402A-9037-0A4EC2B721EC}"/>
    <cellStyle name="20% - Ênfase2 239 2 3" xfId="29603" xr:uid="{03C29594-0381-45BE-BE27-34ED9BA5DDDD}"/>
    <cellStyle name="20% - Ênfase2 239 3" xfId="14321" xr:uid="{F4DFE1F4-7E1B-4283-98F1-8A2B0F898280}"/>
    <cellStyle name="20% - Ênfase2 239 3 2" xfId="34767" xr:uid="{76190C8D-64C8-4AFB-814F-CB19D0C39DD5}"/>
    <cellStyle name="20% - Ênfase2 239 4" xfId="24551" xr:uid="{80B25D57-2EB0-425A-A9FD-77A902B64929}"/>
    <cellStyle name="20% - Ênfase2 24" xfId="418" xr:uid="{4723C257-9CE1-497C-AE76-A444F2E85654}"/>
    <cellStyle name="20% - Ênfase2 24 2" xfId="1017" xr:uid="{2B0E3995-100F-43B7-ACAA-754D1112D558}"/>
    <cellStyle name="20% - Ênfase2 24 2 2" xfId="6164" xr:uid="{42318C34-2A5E-403B-8874-89DA5EB48EE6}"/>
    <cellStyle name="20% - Ênfase2 24 2 2 2" xfId="16419" xr:uid="{0716685E-ACE7-4B7A-81CD-800AE131390B}"/>
    <cellStyle name="20% - Ênfase2 24 2 2 2 2" xfId="36863" xr:uid="{5DE20D6C-F9B8-4FF8-9DBD-51B8EC1A4670}"/>
    <cellStyle name="20% - Ênfase2 24 2 2 3" xfId="26647" xr:uid="{60732114-CCDB-41AE-97C3-946819B4134C}"/>
    <cellStyle name="20% - Ênfase2 24 2 3" xfId="11365" xr:uid="{DC4AE35B-F387-402F-88E8-E02709145914}"/>
    <cellStyle name="20% - Ênfase2 24 2 3 2" xfId="31811" xr:uid="{CFF163A1-E331-433B-8EE5-284A2430067A}"/>
    <cellStyle name="20% - Ênfase2 24 2 4" xfId="21595" xr:uid="{89B09314-B95F-486D-B74E-EBF277989761}"/>
    <cellStyle name="20% - Ênfase2 24 3" xfId="5565" xr:uid="{377127E5-B0CC-49D4-8B5B-FD8540DA1542}"/>
    <cellStyle name="20% - Ênfase2 24 3 2" xfId="15839" xr:uid="{65E1E665-0EFF-46FC-A84B-1830C737E69B}"/>
    <cellStyle name="20% - Ênfase2 24 3 2 2" xfId="36283" xr:uid="{E8180C9A-50CA-4BCF-973A-526D0139FC27}"/>
    <cellStyle name="20% - Ênfase2 24 3 3" xfId="26067" xr:uid="{69B81908-98BA-4E54-AC55-6CA72B9EEE6D}"/>
    <cellStyle name="20% - Ênfase2 24 4" xfId="10785" xr:uid="{DA8F3741-551B-4D1A-871C-9BE335A69210}"/>
    <cellStyle name="20% - Ênfase2 24 4 2" xfId="31231" xr:uid="{7BFC4F8B-5CD7-416D-884B-3297C14416A3}"/>
    <cellStyle name="20% - Ênfase2 24 5" xfId="21015" xr:uid="{73B772CF-4CA4-451D-B335-C7BA56A8183B}"/>
    <cellStyle name="20% - Ênfase2 240" xfId="4028" xr:uid="{70F29820-EC20-45E7-87D9-8C4117FA8AA0}"/>
    <cellStyle name="20% - Ênfase2 240 2" xfId="9162" xr:uid="{84CF3BA6-930E-439E-9617-365DF69E5FB0}"/>
    <cellStyle name="20% - Ênfase2 240 2 2" xfId="19389" xr:uid="{E2A98075-CF8F-42E3-B9BE-93C9867CD5FE}"/>
    <cellStyle name="20% - Ênfase2 240 2 2 2" xfId="39833" xr:uid="{19EE1698-146F-47E7-9EAD-D8CB0910B20D}"/>
    <cellStyle name="20% - Ênfase2 240 2 3" xfId="29617" xr:uid="{236EFC12-040B-4E2E-8E22-1A9C6624FC1F}"/>
    <cellStyle name="20% - Ênfase2 240 3" xfId="14335" xr:uid="{DE026B72-D903-45C9-8FC9-3973C5E67F71}"/>
    <cellStyle name="20% - Ênfase2 240 3 2" xfId="34781" xr:uid="{051A79A5-D3AC-498C-B31E-85A5C3B8728E}"/>
    <cellStyle name="20% - Ênfase2 240 4" xfId="24565" xr:uid="{FFA97426-9FBC-4B31-BB96-027E13E7479A}"/>
    <cellStyle name="20% - Ênfase2 241" xfId="4042" xr:uid="{4F5E41A3-10D1-4B9C-B65F-4DDD8F432847}"/>
    <cellStyle name="20% - Ênfase2 241 2" xfId="9176" xr:uid="{A0D0120E-7EC1-4147-A585-1CE32845F9AE}"/>
    <cellStyle name="20% - Ênfase2 241 2 2" xfId="19403" xr:uid="{E967797B-1FCC-43B5-88A5-FC7CC11E7F49}"/>
    <cellStyle name="20% - Ênfase2 241 2 2 2" xfId="39847" xr:uid="{80CC3FD2-C1FD-4FD1-B453-D636D09D0715}"/>
    <cellStyle name="20% - Ênfase2 241 2 3" xfId="29631" xr:uid="{29AE1787-8EBD-4CF9-B478-CB4ACAFF0B5E}"/>
    <cellStyle name="20% - Ênfase2 241 3" xfId="14349" xr:uid="{44D292A3-9238-48B3-9C79-C1D82D95A371}"/>
    <cellStyle name="20% - Ênfase2 241 3 2" xfId="34795" xr:uid="{D9168234-C566-492D-AA79-A4A945EFFD3E}"/>
    <cellStyle name="20% - Ênfase2 241 4" xfId="24579" xr:uid="{A2EEAF16-01E2-4FAF-883A-0723879297B6}"/>
    <cellStyle name="20% - Ênfase2 242" xfId="4056" xr:uid="{DCAD8532-337F-415E-BD35-1BF49131677F}"/>
    <cellStyle name="20% - Ênfase2 242 2" xfId="9190" xr:uid="{9784D765-14BF-4DB9-9F68-D0472591EE02}"/>
    <cellStyle name="20% - Ênfase2 242 2 2" xfId="19417" xr:uid="{01379389-A00C-499E-AC2F-50759677A9C0}"/>
    <cellStyle name="20% - Ênfase2 242 2 2 2" xfId="39861" xr:uid="{DA2BDBA8-9F3A-45FA-B729-D3DC5684947B}"/>
    <cellStyle name="20% - Ênfase2 242 2 3" xfId="29645" xr:uid="{45B9ADED-50BE-41BC-9224-94C1428CCC50}"/>
    <cellStyle name="20% - Ênfase2 242 3" xfId="14363" xr:uid="{6565FA35-8762-4C9E-9E95-A368204B3DEC}"/>
    <cellStyle name="20% - Ênfase2 242 3 2" xfId="34809" xr:uid="{B4018D63-B6EC-4B73-B019-C300B36A1CB1}"/>
    <cellStyle name="20% - Ênfase2 242 4" xfId="24593" xr:uid="{993D5546-5824-4A86-B84F-C81C17D664F6}"/>
    <cellStyle name="20% - Ênfase2 243" xfId="4070" xr:uid="{ABF6B2DF-02E1-4721-BF55-4458743E81F3}"/>
    <cellStyle name="20% - Ênfase2 243 2" xfId="9204" xr:uid="{8CE581AE-2825-45C8-AA4C-43A59E5DCD19}"/>
    <cellStyle name="20% - Ênfase2 243 2 2" xfId="19431" xr:uid="{2454DF46-B3A8-4D54-BC48-55A5A7218D09}"/>
    <cellStyle name="20% - Ênfase2 243 2 2 2" xfId="39875" xr:uid="{CBBD1B12-65C5-414C-944A-C2C1284269ED}"/>
    <cellStyle name="20% - Ênfase2 243 2 3" xfId="29659" xr:uid="{98750C78-462C-4DA8-92DB-F729CA23665E}"/>
    <cellStyle name="20% - Ênfase2 243 3" xfId="14377" xr:uid="{64CB396E-346F-4EDB-AB87-42B9D8B14D7F}"/>
    <cellStyle name="20% - Ênfase2 243 3 2" xfId="34823" xr:uid="{B237F021-5D13-47B5-9EE3-39255478673D}"/>
    <cellStyle name="20% - Ênfase2 243 4" xfId="24607" xr:uid="{BB14068B-2844-4438-A33F-97B0E2D7948B}"/>
    <cellStyle name="20% - Ênfase2 244" xfId="4084" xr:uid="{7BCDA59F-DF4F-4BF8-96D5-796CE69A9F38}"/>
    <cellStyle name="20% - Ênfase2 244 2" xfId="9218" xr:uid="{F25F1D2E-5218-4013-AE86-B105821B89D0}"/>
    <cellStyle name="20% - Ênfase2 244 2 2" xfId="19445" xr:uid="{89232217-16B0-4C66-8ACF-26E30739E1D1}"/>
    <cellStyle name="20% - Ênfase2 244 2 2 2" xfId="39889" xr:uid="{B7637233-EEF9-4D49-AC28-1F3C234266BD}"/>
    <cellStyle name="20% - Ênfase2 244 2 3" xfId="29673" xr:uid="{73FE046B-7A5E-4595-B1AC-657E439470A0}"/>
    <cellStyle name="20% - Ênfase2 244 3" xfId="14391" xr:uid="{0498744B-B25D-4DAF-8E83-97972F1EB2D4}"/>
    <cellStyle name="20% - Ênfase2 244 3 2" xfId="34837" xr:uid="{B76D2F4B-16BB-4004-BB2F-6DC62D8EEF5D}"/>
    <cellStyle name="20% - Ênfase2 244 4" xfId="24621" xr:uid="{2B5468D1-9DC6-42E5-BEEF-FEC54207BF56}"/>
    <cellStyle name="20% - Ênfase2 245" xfId="4098" xr:uid="{2F4E6A58-AC73-4539-9EA2-3154EA8A787B}"/>
    <cellStyle name="20% - Ênfase2 245 2" xfId="9232" xr:uid="{46E20F24-A86C-421D-8987-8E38A469F8EA}"/>
    <cellStyle name="20% - Ênfase2 245 2 2" xfId="19459" xr:uid="{A4A2975A-7A75-4CAD-8526-5DD76D2DEF77}"/>
    <cellStyle name="20% - Ênfase2 245 2 2 2" xfId="39903" xr:uid="{06282118-4AEC-406B-B2B8-A21327C9EAD3}"/>
    <cellStyle name="20% - Ênfase2 245 2 3" xfId="29687" xr:uid="{F5B84A67-B128-4BC7-B44F-7EA3D9A762F1}"/>
    <cellStyle name="20% - Ênfase2 245 3" xfId="14405" xr:uid="{BB1BC41E-D2F6-4E1B-A053-B9DF9E26CBBF}"/>
    <cellStyle name="20% - Ênfase2 245 3 2" xfId="34851" xr:uid="{D9545412-B19A-4806-87F2-85D0C4FF2577}"/>
    <cellStyle name="20% - Ênfase2 245 4" xfId="24635" xr:uid="{0C637B07-BE6A-4FD0-9097-1720FE45D6AC}"/>
    <cellStyle name="20% - Ênfase2 246" xfId="4112" xr:uid="{4C24805D-C4EB-4DC1-B966-3857A37838A2}"/>
    <cellStyle name="20% - Ênfase2 246 2" xfId="9246" xr:uid="{1A470ADA-26F3-4CAF-99C5-6DE018B6D9D9}"/>
    <cellStyle name="20% - Ênfase2 246 2 2" xfId="19473" xr:uid="{A186E739-EB8B-4663-8A9A-9049EA5F9F5D}"/>
    <cellStyle name="20% - Ênfase2 246 2 2 2" xfId="39917" xr:uid="{F127D271-8E57-470A-BBDD-EC2B272FA31F}"/>
    <cellStyle name="20% - Ênfase2 246 2 3" xfId="29701" xr:uid="{242BBD63-03EF-47F3-8F11-FBCC2C40C8A5}"/>
    <cellStyle name="20% - Ênfase2 246 3" xfId="14419" xr:uid="{3A835087-AB8E-4529-B702-DFD65613AA67}"/>
    <cellStyle name="20% - Ênfase2 246 3 2" xfId="34865" xr:uid="{0ED9BDB4-10DD-4219-8204-0CC67855674F}"/>
    <cellStyle name="20% - Ênfase2 246 4" xfId="24649" xr:uid="{8C6074D7-4C8F-4A99-BB6F-EEF89194C6A5}"/>
    <cellStyle name="20% - Ênfase2 247" xfId="4126" xr:uid="{246AA10D-BC20-48D4-BB08-3494966E7390}"/>
    <cellStyle name="20% - Ênfase2 247 2" xfId="9260" xr:uid="{406FA464-70CD-435B-AE3C-B801128DFBB6}"/>
    <cellStyle name="20% - Ênfase2 247 2 2" xfId="19487" xr:uid="{FEA3018A-46F3-48FD-B184-F69BC02929EC}"/>
    <cellStyle name="20% - Ênfase2 247 2 2 2" xfId="39931" xr:uid="{37D419E0-2CE3-481D-AFF1-416DC698678B}"/>
    <cellStyle name="20% - Ênfase2 247 2 3" xfId="29715" xr:uid="{C12FDA09-D17B-4AB3-B119-DB2F6DFC4E6F}"/>
    <cellStyle name="20% - Ênfase2 247 3" xfId="14433" xr:uid="{37DB16E3-75F8-461E-B08F-DDDE9B05DAC0}"/>
    <cellStyle name="20% - Ênfase2 247 3 2" xfId="34879" xr:uid="{C9CE158B-C0E7-492D-A6AE-038E489179E4}"/>
    <cellStyle name="20% - Ênfase2 247 4" xfId="24663" xr:uid="{5866962C-5EB1-4CE0-A7A1-86B8633CB4FC}"/>
    <cellStyle name="20% - Ênfase2 248" xfId="4140" xr:uid="{6C8299EE-0FD6-4CBC-998B-0D7587DAB1E3}"/>
    <cellStyle name="20% - Ênfase2 248 2" xfId="9274" xr:uid="{453FF49A-023B-44B0-9BD1-AD81B9F98C89}"/>
    <cellStyle name="20% - Ênfase2 248 2 2" xfId="19501" xr:uid="{8EAE9488-E9B1-41E8-B9F2-18FAA29EA6C5}"/>
    <cellStyle name="20% - Ênfase2 248 2 2 2" xfId="39945" xr:uid="{D3F84899-FE2E-44A6-B3FE-A25E400B1EDB}"/>
    <cellStyle name="20% - Ênfase2 248 2 3" xfId="29729" xr:uid="{6025B004-0E73-4311-8557-88C0931E784B}"/>
    <cellStyle name="20% - Ênfase2 248 3" xfId="14447" xr:uid="{D06FB42A-4068-4ADB-B721-A48411E3911E}"/>
    <cellStyle name="20% - Ênfase2 248 3 2" xfId="34893" xr:uid="{73D9F2DE-BDBE-4E84-9B80-3E51989B6DD8}"/>
    <cellStyle name="20% - Ênfase2 248 4" xfId="24677" xr:uid="{02724DDB-BBEA-4597-9502-3A0B663D290C}"/>
    <cellStyle name="20% - Ênfase2 249" xfId="4154" xr:uid="{F8DB8AED-01D7-4663-B4DD-0A4E60CF9179}"/>
    <cellStyle name="20% - Ênfase2 249 2" xfId="9288" xr:uid="{6B5B5DF5-9D4C-4BC7-91B7-68DE349C3F67}"/>
    <cellStyle name="20% - Ênfase2 249 2 2" xfId="19515" xr:uid="{6A0CB5B2-32B5-46CB-96C1-74909275E263}"/>
    <cellStyle name="20% - Ênfase2 249 2 2 2" xfId="39959" xr:uid="{13AE13AA-5F61-4B24-ADEF-152800EB1F8C}"/>
    <cellStyle name="20% - Ênfase2 249 2 3" xfId="29743" xr:uid="{71CD23A1-627D-4DAF-AF11-F1C731431BA7}"/>
    <cellStyle name="20% - Ênfase2 249 3" xfId="14461" xr:uid="{149BD198-FBA6-40E4-8AF1-2BE60A79C7A1}"/>
    <cellStyle name="20% - Ênfase2 249 3 2" xfId="34907" xr:uid="{6E535375-C746-4ED3-9604-FB0D247AB95E}"/>
    <cellStyle name="20% - Ênfase2 249 4" xfId="24691" xr:uid="{1F1015DA-85D3-4AFF-85E3-9568818A1986}"/>
    <cellStyle name="20% - Ênfase2 25" xfId="432" xr:uid="{04670CAE-9D74-4D38-972D-51554A4ED3BD}"/>
    <cellStyle name="20% - Ênfase2 25 2" xfId="1031" xr:uid="{85D3B55A-8AF4-424A-B07F-CA2098089808}"/>
    <cellStyle name="20% - Ênfase2 25 2 2" xfId="6178" xr:uid="{EFCE6FED-1CEA-48D6-B146-F8D15C6C1246}"/>
    <cellStyle name="20% - Ênfase2 25 2 2 2" xfId="16433" xr:uid="{9BB90B71-B7E2-4402-BEBE-03C21FDA9202}"/>
    <cellStyle name="20% - Ênfase2 25 2 2 2 2" xfId="36877" xr:uid="{21474016-5B58-48AA-8BC3-6B3807DF1FE4}"/>
    <cellStyle name="20% - Ênfase2 25 2 2 3" xfId="26661" xr:uid="{D29663C9-28E3-4A27-8010-D30225E0E468}"/>
    <cellStyle name="20% - Ênfase2 25 2 3" xfId="11379" xr:uid="{40FBC418-FE92-41F3-819C-0E2896170529}"/>
    <cellStyle name="20% - Ênfase2 25 2 3 2" xfId="31825" xr:uid="{5FC4990D-2A29-4867-ABA6-50BB13EE9965}"/>
    <cellStyle name="20% - Ênfase2 25 2 4" xfId="21609" xr:uid="{5FBA5188-015B-4B49-A310-348515588C36}"/>
    <cellStyle name="20% - Ênfase2 25 3" xfId="5579" xr:uid="{F4888FE0-F8BB-4C90-9C0A-2BC749723039}"/>
    <cellStyle name="20% - Ênfase2 25 3 2" xfId="15853" xr:uid="{7F4E98F2-2EB1-4A92-B1B5-6153475BA01F}"/>
    <cellStyle name="20% - Ênfase2 25 3 2 2" xfId="36297" xr:uid="{8CE42B0C-04AF-448F-A37A-BBBF25D694A8}"/>
    <cellStyle name="20% - Ênfase2 25 3 3" xfId="26081" xr:uid="{03F72A3F-408D-4B25-9AA5-8B9A87E06F7C}"/>
    <cellStyle name="20% - Ênfase2 25 4" xfId="10799" xr:uid="{C2CCD912-B5AB-4AE8-B583-A75994A65A49}"/>
    <cellStyle name="20% - Ênfase2 25 4 2" xfId="31245" xr:uid="{82047688-AEDE-456B-B41E-61EE357F1804}"/>
    <cellStyle name="20% - Ênfase2 25 5" xfId="21029" xr:uid="{DA7D7FA8-FA1E-4127-A808-63ADEA3CDD9B}"/>
    <cellStyle name="20% - Ênfase2 250" xfId="4168" xr:uid="{F62CF1FC-F8F6-4501-AAFF-2D1AA9FED061}"/>
    <cellStyle name="20% - Ênfase2 250 2" xfId="9302" xr:uid="{95BABD41-4EE8-4745-89CC-40C734EBCB56}"/>
    <cellStyle name="20% - Ênfase2 250 2 2" xfId="19529" xr:uid="{27D38C2D-BDCC-4A5C-89A7-502A0C5A7F19}"/>
    <cellStyle name="20% - Ênfase2 250 2 2 2" xfId="39973" xr:uid="{D5F9C859-126A-4075-9B21-97608C59C4BC}"/>
    <cellStyle name="20% - Ênfase2 250 2 3" xfId="29757" xr:uid="{EDD7BF3F-07EE-491A-A881-318B3D0A1804}"/>
    <cellStyle name="20% - Ênfase2 250 3" xfId="14475" xr:uid="{81EF78B2-6660-4496-B99F-C9ADAFDF4C4C}"/>
    <cellStyle name="20% - Ênfase2 250 3 2" xfId="34921" xr:uid="{CB61E776-050F-44A9-A852-AE195C8D915A}"/>
    <cellStyle name="20% - Ênfase2 250 4" xfId="24705" xr:uid="{7500024B-9FD1-41DD-9C0D-4028BA16F8DA}"/>
    <cellStyle name="20% - Ênfase2 251" xfId="4182" xr:uid="{5A1C4C79-55DA-480B-ABB6-D1CCE683E1A7}"/>
    <cellStyle name="20% - Ênfase2 251 2" xfId="9316" xr:uid="{C5B36AE0-8E63-435D-AFE6-81F947DD54F7}"/>
    <cellStyle name="20% - Ênfase2 251 2 2" xfId="19543" xr:uid="{1AD197F3-FE15-48D4-8ABE-FCB3D96D6E94}"/>
    <cellStyle name="20% - Ênfase2 251 2 2 2" xfId="39987" xr:uid="{D1F4DEFE-130C-49D9-B186-B60DC3622C8D}"/>
    <cellStyle name="20% - Ênfase2 251 2 3" xfId="29771" xr:uid="{6FB9D931-A4AC-43D7-A0DF-F33270EA0C86}"/>
    <cellStyle name="20% - Ênfase2 251 3" xfId="14489" xr:uid="{822E455F-0415-43A0-A520-EEAD84A4A5E1}"/>
    <cellStyle name="20% - Ênfase2 251 3 2" xfId="34935" xr:uid="{F3AEF52F-5C4F-4998-B836-8C83D4EB9877}"/>
    <cellStyle name="20% - Ênfase2 251 4" xfId="24719" xr:uid="{ABB33668-8484-4801-9A37-AE58AE9403CC}"/>
    <cellStyle name="20% - Ênfase2 252" xfId="4196" xr:uid="{29176FB7-00B0-4271-A2BA-2E4D4EA3DC10}"/>
    <cellStyle name="20% - Ênfase2 252 2" xfId="9330" xr:uid="{F05E3712-CA0E-4DD5-B21C-C8B4E8748316}"/>
    <cellStyle name="20% - Ênfase2 252 2 2" xfId="19557" xr:uid="{FE957319-137E-42AE-8D54-D944A7C29D47}"/>
    <cellStyle name="20% - Ênfase2 252 2 2 2" xfId="40001" xr:uid="{9447E119-AFA8-4DE6-B1E7-F9C328867978}"/>
    <cellStyle name="20% - Ênfase2 252 2 3" xfId="29785" xr:uid="{F4947053-832C-4773-B6E1-F68EA75A305E}"/>
    <cellStyle name="20% - Ênfase2 252 3" xfId="14503" xr:uid="{B420C36B-0E40-43C7-A02A-CA566487D811}"/>
    <cellStyle name="20% - Ênfase2 252 3 2" xfId="34949" xr:uid="{2ED29B04-88AF-4AD4-B25A-4A09E3BCF369}"/>
    <cellStyle name="20% - Ênfase2 252 4" xfId="24733" xr:uid="{45FFE201-68C9-4B3B-86AD-EDA9D27B3755}"/>
    <cellStyle name="20% - Ênfase2 253" xfId="4210" xr:uid="{9FC28CBC-3AC3-454C-9FBB-819D6A3442E6}"/>
    <cellStyle name="20% - Ênfase2 253 2" xfId="9344" xr:uid="{DE532BB7-86DF-4CA4-8AC7-8255EE11D9E8}"/>
    <cellStyle name="20% - Ênfase2 253 2 2" xfId="19571" xr:uid="{A2DEA498-0B01-4023-AB5F-A7A424B9CD49}"/>
    <cellStyle name="20% - Ênfase2 253 2 2 2" xfId="40015" xr:uid="{0A8662E6-D6E6-472B-BA33-CC3020F9B052}"/>
    <cellStyle name="20% - Ênfase2 253 2 3" xfId="29799" xr:uid="{647B44DD-D208-494D-89FA-B6FA211406CF}"/>
    <cellStyle name="20% - Ênfase2 253 3" xfId="14517" xr:uid="{F6347633-9003-4306-9F7E-2511EC464619}"/>
    <cellStyle name="20% - Ênfase2 253 3 2" xfId="34963" xr:uid="{2EEEAFA9-B5C4-401A-9D2A-7265B088F6AE}"/>
    <cellStyle name="20% - Ênfase2 253 4" xfId="24747" xr:uid="{623515A7-2594-490B-930D-4F3FAFECE589}"/>
    <cellStyle name="20% - Ênfase2 254" xfId="4224" xr:uid="{094DE235-6A6A-40D5-BB26-6CF1D5A76545}"/>
    <cellStyle name="20% - Ênfase2 254 2" xfId="9358" xr:uid="{F231F25B-BB51-43FF-9108-5026B37B60E1}"/>
    <cellStyle name="20% - Ênfase2 254 2 2" xfId="19585" xr:uid="{455462A2-9ED7-499B-9930-58093C74CC28}"/>
    <cellStyle name="20% - Ênfase2 254 2 2 2" xfId="40029" xr:uid="{D9C29441-FB74-420D-A0F1-A9C3E88E0DF2}"/>
    <cellStyle name="20% - Ênfase2 254 2 3" xfId="29813" xr:uid="{E198CA81-0F66-4895-BDF9-716A11494DD4}"/>
    <cellStyle name="20% - Ênfase2 254 3" xfId="14531" xr:uid="{819CEB11-E65F-4150-822F-21FAF7256DDF}"/>
    <cellStyle name="20% - Ênfase2 254 3 2" xfId="34977" xr:uid="{7BC7BEAE-32E5-4A0F-B7F7-6A941052E33F}"/>
    <cellStyle name="20% - Ênfase2 254 4" xfId="24761" xr:uid="{F64676C9-86B6-4BF7-AF9C-16B2464943CC}"/>
    <cellStyle name="20% - Ênfase2 255" xfId="4238" xr:uid="{B1EF1C44-BF00-4D91-A36D-DAA3F8BAF256}"/>
    <cellStyle name="20% - Ênfase2 255 2" xfId="9372" xr:uid="{D0CC0331-3DBF-4FA3-8BAC-02377E6C7E8A}"/>
    <cellStyle name="20% - Ênfase2 255 2 2" xfId="19599" xr:uid="{7D7A94D6-98A6-41A7-8561-D3D1CE93EC8C}"/>
    <cellStyle name="20% - Ênfase2 255 2 2 2" xfId="40043" xr:uid="{4A0515E2-AB72-4D49-ABBD-01E678E1143B}"/>
    <cellStyle name="20% - Ênfase2 255 2 3" xfId="29827" xr:uid="{427E2A8D-ACB4-4F15-A53A-DBE0E38D0473}"/>
    <cellStyle name="20% - Ênfase2 255 3" xfId="14545" xr:uid="{8588BAD2-64AD-4836-8674-1CD86982E7D8}"/>
    <cellStyle name="20% - Ênfase2 255 3 2" xfId="34991" xr:uid="{6935FE89-DDE1-4011-B923-901BD5A4DA05}"/>
    <cellStyle name="20% - Ênfase2 255 4" xfId="24775" xr:uid="{2BBAF194-438E-4DCF-B34B-3E5FF8441225}"/>
    <cellStyle name="20% - Ênfase2 256" xfId="4252" xr:uid="{7F0D1C7C-63EE-48A6-8368-22353A6AADEC}"/>
    <cellStyle name="20% - Ênfase2 256 2" xfId="9386" xr:uid="{090CB21F-83AA-4A6E-BB6E-DF7427EBCF94}"/>
    <cellStyle name="20% - Ênfase2 256 2 2" xfId="19613" xr:uid="{75F952E2-1336-4D1B-8C41-7519351F78E2}"/>
    <cellStyle name="20% - Ênfase2 256 2 2 2" xfId="40057" xr:uid="{E6476F3B-5130-430B-BF27-456DF4C45A50}"/>
    <cellStyle name="20% - Ênfase2 256 2 3" xfId="29841" xr:uid="{814F8C5B-CA34-46FA-A191-D690AA9E18F5}"/>
    <cellStyle name="20% - Ênfase2 256 3" xfId="14559" xr:uid="{015768EA-9DB6-443B-83DF-21ABE82D9B6C}"/>
    <cellStyle name="20% - Ênfase2 256 3 2" xfId="35005" xr:uid="{B4E4563A-E577-4429-95D4-B7BFFD6EA9C5}"/>
    <cellStyle name="20% - Ênfase2 256 4" xfId="24789" xr:uid="{1AECF126-D62E-41A7-B7F1-3C6A253D2440}"/>
    <cellStyle name="20% - Ênfase2 257" xfId="4266" xr:uid="{1D253E6F-0C49-460A-A916-3D3325C26F32}"/>
    <cellStyle name="20% - Ênfase2 257 2" xfId="9400" xr:uid="{DF16A640-6FBD-4FA5-B9DF-DAB0A68EA8CB}"/>
    <cellStyle name="20% - Ênfase2 257 2 2" xfId="19627" xr:uid="{47A236AD-DE75-49F7-931A-7963BE92B749}"/>
    <cellStyle name="20% - Ênfase2 257 2 2 2" xfId="40071" xr:uid="{41446C59-C5BD-4BF0-A021-208E1AC3D9D8}"/>
    <cellStyle name="20% - Ênfase2 257 2 3" xfId="29855" xr:uid="{E0CD0996-056A-4B91-86BD-B8804E1EB4B3}"/>
    <cellStyle name="20% - Ênfase2 257 3" xfId="14573" xr:uid="{24B6691D-7E7C-489D-AD89-C114F9F38F06}"/>
    <cellStyle name="20% - Ênfase2 257 3 2" xfId="35019" xr:uid="{E52D45FE-DA0A-44DD-A68D-8E600345FC9D}"/>
    <cellStyle name="20% - Ênfase2 257 4" xfId="24803" xr:uid="{E09E07B4-22B6-4FF1-9EBF-B8C3107A8C37}"/>
    <cellStyle name="20% - Ênfase2 258" xfId="4280" xr:uid="{4308E237-0C64-4C67-B4CF-E5CDF432C267}"/>
    <cellStyle name="20% - Ênfase2 258 2" xfId="9414" xr:uid="{49E32166-E835-46F7-9496-5ED6C0866EF3}"/>
    <cellStyle name="20% - Ênfase2 258 2 2" xfId="19641" xr:uid="{69281BCE-E345-4C7F-9DEA-33FADF94758E}"/>
    <cellStyle name="20% - Ênfase2 258 2 2 2" xfId="40085" xr:uid="{27810487-1628-4814-8956-E4E650E24674}"/>
    <cellStyle name="20% - Ênfase2 258 2 3" xfId="29869" xr:uid="{0CE2567A-481E-46EE-BF74-41B92F10AA2F}"/>
    <cellStyle name="20% - Ênfase2 258 3" xfId="14587" xr:uid="{E6A64637-0319-4F25-BA31-F2069E267FAC}"/>
    <cellStyle name="20% - Ênfase2 258 3 2" xfId="35033" xr:uid="{04C808DF-1DCE-44E3-9A39-2CF863E3504C}"/>
    <cellStyle name="20% - Ênfase2 258 4" xfId="24817" xr:uid="{523D457B-CD28-43BB-93CD-CBBAFC4C00BC}"/>
    <cellStyle name="20% - Ênfase2 259" xfId="4294" xr:uid="{02C54319-E317-4A04-BB46-D3C244286565}"/>
    <cellStyle name="20% - Ênfase2 259 2" xfId="9428" xr:uid="{6E9991CF-0E27-4DFA-8EC4-11C375958443}"/>
    <cellStyle name="20% - Ênfase2 259 2 2" xfId="19655" xr:uid="{3C5F0F09-A456-415C-BE8E-55AB23CB42E8}"/>
    <cellStyle name="20% - Ênfase2 259 2 2 2" xfId="40099" xr:uid="{229C1D6F-FF9F-4471-8EB7-5A4DD9D57AD9}"/>
    <cellStyle name="20% - Ênfase2 259 2 3" xfId="29883" xr:uid="{A50AC7E5-41A2-4DF3-9FC2-9ED7019415B2}"/>
    <cellStyle name="20% - Ênfase2 259 3" xfId="14601" xr:uid="{C2AFA84B-D82E-4955-9B5E-99F6708911FC}"/>
    <cellStyle name="20% - Ênfase2 259 3 2" xfId="35047" xr:uid="{E87D8338-E1CB-42EE-A7BB-288F140545FD}"/>
    <cellStyle name="20% - Ênfase2 259 4" xfId="24831" xr:uid="{283E1970-4E96-4EA0-81D0-E994E820EA60}"/>
    <cellStyle name="20% - Ênfase2 26" xfId="446" xr:uid="{528233F2-D68D-4B10-A5F3-742B3C5FF855}"/>
    <cellStyle name="20% - Ênfase2 26 2" xfId="1045" xr:uid="{BE4D6E9D-901C-4113-8C66-0FE5B7B8D317}"/>
    <cellStyle name="20% - Ênfase2 26 2 2" xfId="6192" xr:uid="{C6B536FE-D07F-4E8A-9D08-31A016D4EC55}"/>
    <cellStyle name="20% - Ênfase2 26 2 2 2" xfId="16447" xr:uid="{B212CC23-DB8D-46E0-B43B-676AF5CA2E54}"/>
    <cellStyle name="20% - Ênfase2 26 2 2 2 2" xfId="36891" xr:uid="{8B4EF6EE-6513-4703-A0F2-F6341E34D71E}"/>
    <cellStyle name="20% - Ênfase2 26 2 2 3" xfId="26675" xr:uid="{415FADC6-7BDE-4926-828E-3D969B255418}"/>
    <cellStyle name="20% - Ênfase2 26 2 3" xfId="11393" xr:uid="{D2BAF800-1F18-4B0E-AF33-F5ECE9223A97}"/>
    <cellStyle name="20% - Ênfase2 26 2 3 2" xfId="31839" xr:uid="{E93B3B87-2AF8-4D12-8763-CBA5F71C091A}"/>
    <cellStyle name="20% - Ênfase2 26 2 4" xfId="21623" xr:uid="{2CD91597-7898-47C3-91E3-ABBA9B698CD3}"/>
    <cellStyle name="20% - Ênfase2 26 3" xfId="5593" xr:uid="{C83B7A94-185C-4808-B1DB-971EBEDFF41B}"/>
    <cellStyle name="20% - Ênfase2 26 3 2" xfId="15867" xr:uid="{6413E543-2E02-4834-8984-08EDD6721175}"/>
    <cellStyle name="20% - Ênfase2 26 3 2 2" xfId="36311" xr:uid="{A143F539-1585-4D95-BAF9-518BBAD59901}"/>
    <cellStyle name="20% - Ênfase2 26 3 3" xfId="26095" xr:uid="{D25E1559-F33C-4BA5-8DDD-A4FA834783CD}"/>
    <cellStyle name="20% - Ênfase2 26 4" xfId="10813" xr:uid="{AEA05C11-7775-44EB-BE80-DD95A98CA6AF}"/>
    <cellStyle name="20% - Ênfase2 26 4 2" xfId="31259" xr:uid="{6664A6D1-72A8-4968-A535-ADCB7CDB6E5A}"/>
    <cellStyle name="20% - Ênfase2 26 5" xfId="21043" xr:uid="{CDD2E35C-957C-4656-BEC5-7C15C4DCE082}"/>
    <cellStyle name="20% - Ênfase2 260" xfId="4308" xr:uid="{A7C63799-08B0-4128-83A9-DBA019015625}"/>
    <cellStyle name="20% - Ênfase2 260 2" xfId="9442" xr:uid="{E9570498-947D-49CD-B631-53896F1B8325}"/>
    <cellStyle name="20% - Ênfase2 260 2 2" xfId="19669" xr:uid="{5FD7925C-739A-434F-9E06-542A84539B77}"/>
    <cellStyle name="20% - Ênfase2 260 2 2 2" xfId="40113" xr:uid="{86BF734D-CD06-4DFA-BAA4-10A456B0BC5F}"/>
    <cellStyle name="20% - Ênfase2 260 2 3" xfId="29897" xr:uid="{07F66340-6C21-42DC-8F11-ECDAF2FEB3F0}"/>
    <cellStyle name="20% - Ênfase2 260 3" xfId="14615" xr:uid="{91AF187A-98EE-4372-9FC0-EC2F5D095118}"/>
    <cellStyle name="20% - Ênfase2 260 3 2" xfId="35061" xr:uid="{F64BD07A-9B66-4DFD-AD37-CC9729E93E79}"/>
    <cellStyle name="20% - Ênfase2 260 4" xfId="24845" xr:uid="{B6290AAD-D257-4C3F-B47B-05FCE9E28242}"/>
    <cellStyle name="20% - Ênfase2 261" xfId="4322" xr:uid="{D8956510-1DF0-4427-A658-167AB3C69A94}"/>
    <cellStyle name="20% - Ênfase2 261 2" xfId="9456" xr:uid="{AA1EF67B-B8C4-4016-BE5B-A5630C8EAC5E}"/>
    <cellStyle name="20% - Ênfase2 261 2 2" xfId="19683" xr:uid="{E5CCB2DF-FCE7-4BBC-A8EC-9CC96C124A53}"/>
    <cellStyle name="20% - Ênfase2 261 2 2 2" xfId="40127" xr:uid="{20719E83-FE87-47F4-917A-5E9239642513}"/>
    <cellStyle name="20% - Ênfase2 261 2 3" xfId="29911" xr:uid="{1E017620-D7BF-4486-9A17-00A130A8A448}"/>
    <cellStyle name="20% - Ênfase2 261 3" xfId="14629" xr:uid="{42ACFB18-67C6-41A3-B58A-3FBE4AB034A4}"/>
    <cellStyle name="20% - Ênfase2 261 3 2" xfId="35075" xr:uid="{C7B57D9B-D0EB-48F5-93D4-3139EFEFF860}"/>
    <cellStyle name="20% - Ênfase2 261 4" xfId="24859" xr:uid="{4C0E24E6-0EB7-42E2-8B86-568FBA2D5B33}"/>
    <cellStyle name="20% - Ênfase2 262" xfId="4336" xr:uid="{D0367DE9-78B3-48B8-929F-6811F2DD2AC9}"/>
    <cellStyle name="20% - Ênfase2 262 2" xfId="9470" xr:uid="{5AFEDFAD-22DF-4BA5-B51A-3DB038FFD763}"/>
    <cellStyle name="20% - Ênfase2 262 2 2" xfId="19697" xr:uid="{69E046E4-DEF1-4A8F-8864-B0F689040C44}"/>
    <cellStyle name="20% - Ênfase2 262 2 2 2" xfId="40141" xr:uid="{152BBA17-5586-4997-B29D-85DC97A90982}"/>
    <cellStyle name="20% - Ênfase2 262 2 3" xfId="29925" xr:uid="{33FBD469-4152-4855-B884-AD87C835765D}"/>
    <cellStyle name="20% - Ênfase2 262 3" xfId="14643" xr:uid="{28787599-37C1-4A99-86C2-1C78F5A2BAF1}"/>
    <cellStyle name="20% - Ênfase2 262 3 2" xfId="35089" xr:uid="{AEF06284-7971-4671-8EB3-C4698F05FC38}"/>
    <cellStyle name="20% - Ênfase2 262 4" xfId="24873" xr:uid="{AA819AB9-51B2-4877-8A90-FF9BD5D28AC9}"/>
    <cellStyle name="20% - Ênfase2 263" xfId="4350" xr:uid="{62ED68A3-B4A8-4BDD-8A18-BC7B8EE118DA}"/>
    <cellStyle name="20% - Ênfase2 263 2" xfId="9484" xr:uid="{1224D0EE-06E1-4326-B950-FBCB0B2E7714}"/>
    <cellStyle name="20% - Ênfase2 263 2 2" xfId="19711" xr:uid="{CC6144F2-8169-42A9-9AE2-5109BBA50234}"/>
    <cellStyle name="20% - Ênfase2 263 2 2 2" xfId="40155" xr:uid="{6B3DE984-CB83-482A-8797-C5CDE7C8A24A}"/>
    <cellStyle name="20% - Ênfase2 263 2 3" xfId="29939" xr:uid="{7B4238C5-573F-4B70-8A32-4D98852A6FE5}"/>
    <cellStyle name="20% - Ênfase2 263 3" xfId="14657" xr:uid="{35B94FDE-93AA-4FDA-BE9E-1B221ED2103B}"/>
    <cellStyle name="20% - Ênfase2 263 3 2" xfId="35103" xr:uid="{1A39BF5D-95AE-4078-AE2E-C90F847A94FF}"/>
    <cellStyle name="20% - Ênfase2 263 4" xfId="24887" xr:uid="{46C93110-5F9E-476C-B21E-5535B0DEB94F}"/>
    <cellStyle name="20% - Ênfase2 264" xfId="4364" xr:uid="{B696FF5F-7BA0-444E-B812-523D50D7AF3A}"/>
    <cellStyle name="20% - Ênfase2 264 2" xfId="9498" xr:uid="{98A057FF-0C54-44DB-8732-B959E12F54EB}"/>
    <cellStyle name="20% - Ênfase2 264 2 2" xfId="19725" xr:uid="{F300AA03-20E2-4FF7-BEBD-00186C1AA868}"/>
    <cellStyle name="20% - Ênfase2 264 2 2 2" xfId="40169" xr:uid="{3C027ED9-2BDA-453F-BCFA-AD7DE88D87D7}"/>
    <cellStyle name="20% - Ênfase2 264 2 3" xfId="29953" xr:uid="{558B6727-5958-49C3-891D-02DBA2C8E2B3}"/>
    <cellStyle name="20% - Ênfase2 264 3" xfId="14671" xr:uid="{B887078A-6A99-458F-9B57-D5C24F237236}"/>
    <cellStyle name="20% - Ênfase2 264 3 2" xfId="35117" xr:uid="{17AF82B2-6440-4803-AB7D-7BFDD79EFA49}"/>
    <cellStyle name="20% - Ênfase2 264 4" xfId="24901" xr:uid="{45FD8F91-E2A5-475B-951F-CAA1909CA45C}"/>
    <cellStyle name="20% - Ênfase2 265" xfId="4378" xr:uid="{1DF015C2-AC64-48E6-B126-F805D78AB0A1}"/>
    <cellStyle name="20% - Ênfase2 265 2" xfId="9512" xr:uid="{C43C732E-1F78-4639-BD6B-B578883FF604}"/>
    <cellStyle name="20% - Ênfase2 265 2 2" xfId="19739" xr:uid="{41A15BAB-A95C-4FE7-8C28-A214405F3ADF}"/>
    <cellStyle name="20% - Ênfase2 265 2 2 2" xfId="40183" xr:uid="{DBE77256-4CC3-4CC8-B431-0104E7F52C0C}"/>
    <cellStyle name="20% - Ênfase2 265 2 3" xfId="29967" xr:uid="{D3A51072-FE0E-4D62-96D5-151670FA321F}"/>
    <cellStyle name="20% - Ênfase2 265 3" xfId="14685" xr:uid="{92373E87-E84B-404E-AF11-DCFF8102B46B}"/>
    <cellStyle name="20% - Ênfase2 265 3 2" xfId="35131" xr:uid="{3CC214DF-1442-4486-914B-B37140B9B828}"/>
    <cellStyle name="20% - Ênfase2 265 4" xfId="24915" xr:uid="{580B8E87-58AC-445D-A032-D55E971F54EE}"/>
    <cellStyle name="20% - Ênfase2 266" xfId="4392" xr:uid="{C89F241D-300D-4759-BB6D-10671F158747}"/>
    <cellStyle name="20% - Ênfase2 266 2" xfId="9526" xr:uid="{22E00668-9175-450E-BB41-BAE4BFDAF9A7}"/>
    <cellStyle name="20% - Ênfase2 266 2 2" xfId="19753" xr:uid="{AFE2C343-F160-437C-B548-ABE10C98923A}"/>
    <cellStyle name="20% - Ênfase2 266 2 2 2" xfId="40197" xr:uid="{BEAD22A0-F26B-4AE3-B5B2-C45856F5BE4A}"/>
    <cellStyle name="20% - Ênfase2 266 2 3" xfId="29981" xr:uid="{8ABFCB2E-627B-43F8-8E7E-44403BDF281F}"/>
    <cellStyle name="20% - Ênfase2 266 3" xfId="14699" xr:uid="{A448219E-D5DC-42A8-B2DF-11422FCDF2C5}"/>
    <cellStyle name="20% - Ênfase2 266 3 2" xfId="35145" xr:uid="{1DDD1409-748A-42A0-BCDF-FFC1D6126AB6}"/>
    <cellStyle name="20% - Ênfase2 266 4" xfId="24929" xr:uid="{FC887736-AA4A-4E59-A2EF-2E589795569E}"/>
    <cellStyle name="20% - Ênfase2 267" xfId="4406" xr:uid="{4D262EB5-4E77-46A6-9D38-4F6D82D49E2F}"/>
    <cellStyle name="20% - Ênfase2 267 2" xfId="9540" xr:uid="{BF581D60-6A05-494A-B0AF-E2429B51C3BC}"/>
    <cellStyle name="20% - Ênfase2 267 2 2" xfId="19767" xr:uid="{4117D612-22AF-4A86-8A12-799135C9719A}"/>
    <cellStyle name="20% - Ênfase2 267 2 2 2" xfId="40211" xr:uid="{06C5F928-C3B3-4486-AC03-56C9FD6BD9AD}"/>
    <cellStyle name="20% - Ênfase2 267 2 3" xfId="29995" xr:uid="{3B8A37BD-3DB8-42BF-A839-A895209008C7}"/>
    <cellStyle name="20% - Ênfase2 267 3" xfId="14713" xr:uid="{06D1DD05-E2EF-4B0B-8218-F063B3B32843}"/>
    <cellStyle name="20% - Ênfase2 267 3 2" xfId="35159" xr:uid="{65308196-9283-4E63-8100-FC7948F59B8F}"/>
    <cellStyle name="20% - Ênfase2 267 4" xfId="24943" xr:uid="{C1CE3A51-3584-424F-B4DC-FB03EE6E361E}"/>
    <cellStyle name="20% - Ênfase2 268" xfId="4420" xr:uid="{F3AC3361-3B8E-4839-B455-C0B0792BF088}"/>
    <cellStyle name="20% - Ênfase2 268 2" xfId="9554" xr:uid="{47FD3C7F-9BD6-4F5F-BD1D-77EF11437FE3}"/>
    <cellStyle name="20% - Ênfase2 268 2 2" xfId="19781" xr:uid="{A48B676A-E56A-46E5-A6F9-DF7F444CBD22}"/>
    <cellStyle name="20% - Ênfase2 268 2 2 2" xfId="40225" xr:uid="{9A3DF7AE-3F39-49F0-9855-E335B7E9DBE9}"/>
    <cellStyle name="20% - Ênfase2 268 2 3" xfId="30009" xr:uid="{EB7E6909-4DF7-498B-B632-141A2068E43D}"/>
    <cellStyle name="20% - Ênfase2 268 3" xfId="14727" xr:uid="{45E9DA73-18DE-470F-998E-7003D6E42D2B}"/>
    <cellStyle name="20% - Ênfase2 268 3 2" xfId="35173" xr:uid="{19744F57-8524-4490-A295-26D9646B2D00}"/>
    <cellStyle name="20% - Ênfase2 268 4" xfId="24957" xr:uid="{29CC19A4-AD52-415D-AF7A-D8E7360B44A2}"/>
    <cellStyle name="20% - Ênfase2 269" xfId="4434" xr:uid="{F661543F-D88C-4AC5-B42E-A7402F085552}"/>
    <cellStyle name="20% - Ênfase2 269 2" xfId="9568" xr:uid="{49FB162D-67C1-41AF-B6BE-98CD786BA364}"/>
    <cellStyle name="20% - Ênfase2 269 2 2" xfId="19795" xr:uid="{705E69A4-8F73-440C-86FB-6880DD8AD7C1}"/>
    <cellStyle name="20% - Ênfase2 269 2 2 2" xfId="40239" xr:uid="{B50F7E3B-129A-44DE-95AC-0831AA954E32}"/>
    <cellStyle name="20% - Ênfase2 269 2 3" xfId="30023" xr:uid="{058C1A40-7290-429B-9079-9F0FF9FB1FA3}"/>
    <cellStyle name="20% - Ênfase2 269 3" xfId="14741" xr:uid="{B87B65BB-8E2A-4DC7-BD17-0DA5F310BE39}"/>
    <cellStyle name="20% - Ênfase2 269 3 2" xfId="35187" xr:uid="{5AC01494-C987-467F-9AFA-C97B4E28D55F}"/>
    <cellStyle name="20% - Ênfase2 269 4" xfId="24971" xr:uid="{CA1B4971-1298-427D-B34B-7EBAE8199CE5}"/>
    <cellStyle name="20% - Ênfase2 27" xfId="460" xr:uid="{6E2F1578-65A3-41A3-8074-333431117C85}"/>
    <cellStyle name="20% - Ênfase2 27 2" xfId="1059" xr:uid="{5AC75C82-82D2-4DAE-8A77-61C348AB15C7}"/>
    <cellStyle name="20% - Ênfase2 27 2 2" xfId="6206" xr:uid="{8D7772C9-DFD6-4D73-9633-EAF61C204928}"/>
    <cellStyle name="20% - Ênfase2 27 2 2 2" xfId="16461" xr:uid="{DE5054F8-E2AD-475C-9143-F2E182F2D0A9}"/>
    <cellStyle name="20% - Ênfase2 27 2 2 2 2" xfId="36905" xr:uid="{0A7CDF7A-A116-4ECA-B9A3-ED3B20170019}"/>
    <cellStyle name="20% - Ênfase2 27 2 2 3" xfId="26689" xr:uid="{AEC39CF3-BB0E-4378-BDA2-27FA37E34D7A}"/>
    <cellStyle name="20% - Ênfase2 27 2 3" xfId="11407" xr:uid="{DF119DC7-B5BB-4E7E-8997-28A4A454EC49}"/>
    <cellStyle name="20% - Ênfase2 27 2 3 2" xfId="31853" xr:uid="{0876E531-095A-4B5B-A0EF-206E951BAEC0}"/>
    <cellStyle name="20% - Ênfase2 27 2 4" xfId="21637" xr:uid="{4A7C0B31-B14F-4865-8E96-F3EE9A5A4352}"/>
    <cellStyle name="20% - Ênfase2 27 3" xfId="5607" xr:uid="{1AA5E385-4361-4F6E-9FD2-DC75D34D2DCD}"/>
    <cellStyle name="20% - Ênfase2 27 3 2" xfId="15881" xr:uid="{B961DE0B-F758-4B10-96FA-268C6E00706D}"/>
    <cellStyle name="20% - Ênfase2 27 3 2 2" xfId="36325" xr:uid="{24BE6607-6BF2-4876-9608-5D484DB8249F}"/>
    <cellStyle name="20% - Ênfase2 27 3 3" xfId="26109" xr:uid="{A88A2A96-61D0-4B6E-A2F7-C51EE5F2B876}"/>
    <cellStyle name="20% - Ênfase2 27 4" xfId="10827" xr:uid="{DB9A82AB-A8FB-4CBF-91EF-8F7D5E5D0915}"/>
    <cellStyle name="20% - Ênfase2 27 4 2" xfId="31273" xr:uid="{2F2BC1BF-9BD7-4C1C-9305-1F252B735800}"/>
    <cellStyle name="20% - Ênfase2 27 5" xfId="21057" xr:uid="{B7961AC4-A0CD-4BDE-B8FE-69B3071B5CDA}"/>
    <cellStyle name="20% - Ênfase2 270" xfId="4448" xr:uid="{1BC36235-74DC-4353-AD7F-BFF0A8C75E25}"/>
    <cellStyle name="20% - Ênfase2 270 2" xfId="9582" xr:uid="{2C77ACE9-EACA-436B-A251-3DD0B80768D5}"/>
    <cellStyle name="20% - Ênfase2 270 2 2" xfId="19809" xr:uid="{69C9EC13-2803-4EA3-91D9-E8D309FCC776}"/>
    <cellStyle name="20% - Ênfase2 270 2 2 2" xfId="40253" xr:uid="{69AAE03B-79CA-430D-931A-88F78D4B10CE}"/>
    <cellStyle name="20% - Ênfase2 270 2 3" xfId="30037" xr:uid="{265E2729-6D1E-4B4C-8AF6-34E093199D4F}"/>
    <cellStyle name="20% - Ênfase2 270 3" xfId="14755" xr:uid="{A95C34E5-ED7E-40A9-AA89-68B7FE081022}"/>
    <cellStyle name="20% - Ênfase2 270 3 2" xfId="35201" xr:uid="{AB171B47-97FC-43D8-9EFF-F23B984500F9}"/>
    <cellStyle name="20% - Ênfase2 270 4" xfId="24985" xr:uid="{45238DB5-87D2-4B27-AAD3-713C5C3DD68B}"/>
    <cellStyle name="20% - Ênfase2 271" xfId="4462" xr:uid="{506D20EB-25AF-4053-B22C-2F89F7416CA2}"/>
    <cellStyle name="20% - Ênfase2 271 2" xfId="9596" xr:uid="{76352D85-C8A6-4FF5-9D42-0C7F5E0113B0}"/>
    <cellStyle name="20% - Ênfase2 271 2 2" xfId="19823" xr:uid="{B8FE87E1-C429-4A32-93F0-CE4A120A41FD}"/>
    <cellStyle name="20% - Ênfase2 271 2 2 2" xfId="40267" xr:uid="{15BB475D-1FED-40FF-9769-982F00691804}"/>
    <cellStyle name="20% - Ênfase2 271 2 3" xfId="30051" xr:uid="{4D186C50-FC0E-452D-AF4E-37C2D1E40305}"/>
    <cellStyle name="20% - Ênfase2 271 3" xfId="14769" xr:uid="{C7D8029B-5792-4DCA-9D96-0ED1D042A40A}"/>
    <cellStyle name="20% - Ênfase2 271 3 2" xfId="35215" xr:uid="{17AF03FB-AAEB-4C5F-AEF8-6ADB7168F068}"/>
    <cellStyle name="20% - Ênfase2 271 4" xfId="24999" xr:uid="{61DD56CF-769C-4163-9E2B-35FF3E6B993F}"/>
    <cellStyle name="20% - Ênfase2 272" xfId="4476" xr:uid="{198FDA96-57EE-4129-B01D-9056F715B4BD}"/>
    <cellStyle name="20% - Ênfase2 272 2" xfId="9610" xr:uid="{0E88279F-F0F6-49F1-BE77-078AB4643140}"/>
    <cellStyle name="20% - Ênfase2 272 2 2" xfId="19837" xr:uid="{36C6EEEA-A7A0-4B48-AF9B-CCEE6983AFEA}"/>
    <cellStyle name="20% - Ênfase2 272 2 2 2" xfId="40281" xr:uid="{B3008A0A-56D2-4297-A212-416A9552EB64}"/>
    <cellStyle name="20% - Ênfase2 272 2 3" xfId="30065" xr:uid="{14FABB80-6BCA-4879-8EB4-D9417DB59512}"/>
    <cellStyle name="20% - Ênfase2 272 3" xfId="14783" xr:uid="{AF9AB167-D03B-4A79-87AB-2F2C091AC0E1}"/>
    <cellStyle name="20% - Ênfase2 272 3 2" xfId="35229" xr:uid="{91786E3D-4ECC-4F3D-8174-1B79E5A55E60}"/>
    <cellStyle name="20% - Ênfase2 272 4" xfId="25013" xr:uid="{A299154F-2D7D-40F0-89BB-BC1DD17C6707}"/>
    <cellStyle name="20% - Ênfase2 273" xfId="4490" xr:uid="{26495730-7925-4184-A435-F64C83CABE55}"/>
    <cellStyle name="20% - Ênfase2 273 2" xfId="9624" xr:uid="{045BAA2F-809E-42D1-BF3E-A426F21C436C}"/>
    <cellStyle name="20% - Ênfase2 273 2 2" xfId="19851" xr:uid="{77553FA3-5DD0-437E-8762-9E0B08DF632D}"/>
    <cellStyle name="20% - Ênfase2 273 2 2 2" xfId="40295" xr:uid="{20F1B8BF-EC3E-49E3-814A-467F673F67E5}"/>
    <cellStyle name="20% - Ênfase2 273 2 3" xfId="30079" xr:uid="{9533C353-F4DF-45B6-951D-7A699971F346}"/>
    <cellStyle name="20% - Ênfase2 273 3" xfId="14797" xr:uid="{2A0E9B26-BC1C-4EFD-A670-2EB0E2EA02F2}"/>
    <cellStyle name="20% - Ênfase2 273 3 2" xfId="35243" xr:uid="{4B21CC86-CE70-4F83-BEB0-A8BBE0FB4527}"/>
    <cellStyle name="20% - Ênfase2 273 4" xfId="25027" xr:uid="{602D4FBC-CE2C-4AE6-BA03-CCEF5EF50E89}"/>
    <cellStyle name="20% - Ênfase2 274" xfId="4504" xr:uid="{1DDB133B-8F75-43B6-934F-78CABAF04455}"/>
    <cellStyle name="20% - Ênfase2 274 2" xfId="9638" xr:uid="{0EB4619E-D416-4FC6-8E82-A9645FADB688}"/>
    <cellStyle name="20% - Ênfase2 274 2 2" xfId="19865" xr:uid="{70DC5D4B-149F-4D66-8AF5-18D1D0C3A778}"/>
    <cellStyle name="20% - Ênfase2 274 2 2 2" xfId="40309" xr:uid="{069E5985-1CD3-4E14-83EA-FCD1794C65FB}"/>
    <cellStyle name="20% - Ênfase2 274 2 3" xfId="30093" xr:uid="{5F979A94-35F6-46AB-A166-4E8A66A11C9F}"/>
    <cellStyle name="20% - Ênfase2 274 3" xfId="14811" xr:uid="{A5976D4A-D67B-49D2-B401-BC0A95DAC485}"/>
    <cellStyle name="20% - Ênfase2 274 3 2" xfId="35257" xr:uid="{4682A114-E5C6-4B94-936C-9B9D137EBA0B}"/>
    <cellStyle name="20% - Ênfase2 274 4" xfId="25041" xr:uid="{B0CF0FE0-631F-4113-9665-CC5ACE27E4F5}"/>
    <cellStyle name="20% - Ênfase2 275" xfId="4518" xr:uid="{EFAE5572-43A2-4554-8930-2E627468B2AD}"/>
    <cellStyle name="20% - Ênfase2 275 2" xfId="9652" xr:uid="{9B434E09-2283-4BAD-8DF8-514359291D6C}"/>
    <cellStyle name="20% - Ênfase2 275 2 2" xfId="19879" xr:uid="{694097D7-AB4E-47EE-86BC-E189E98361DA}"/>
    <cellStyle name="20% - Ênfase2 275 2 2 2" xfId="40323" xr:uid="{4E55C81F-F829-4874-AB53-061561877719}"/>
    <cellStyle name="20% - Ênfase2 275 2 3" xfId="30107" xr:uid="{6A2DEDBE-0012-4B3C-90B2-B194F3AE3D51}"/>
    <cellStyle name="20% - Ênfase2 275 3" xfId="14825" xr:uid="{C13D3D60-7FC3-46B4-ADEB-50473D9D9C48}"/>
    <cellStyle name="20% - Ênfase2 275 3 2" xfId="35271" xr:uid="{93C45690-8D96-483B-BEF1-0A7AA45E4698}"/>
    <cellStyle name="20% - Ênfase2 275 4" xfId="25055" xr:uid="{21FDF089-719E-4388-A910-E3C5BA97D468}"/>
    <cellStyle name="20% - Ênfase2 276" xfId="4531" xr:uid="{20A1208E-38B3-4A47-9949-EC53A966868B}"/>
    <cellStyle name="20% - Ênfase2 276 2" xfId="9666" xr:uid="{38ACCF74-F687-4950-98EA-962AAE21A8E1}"/>
    <cellStyle name="20% - Ênfase2 276 2 2" xfId="19893" xr:uid="{FDCE893C-60AE-4CEC-A412-CEF6A6A91018}"/>
    <cellStyle name="20% - Ênfase2 276 2 2 2" xfId="40337" xr:uid="{2CD85188-4E52-418C-ADC9-5C408A3260A3}"/>
    <cellStyle name="20% - Ênfase2 276 2 3" xfId="30121" xr:uid="{87C672C6-F8F5-468E-89E6-59EB4B58D531}"/>
    <cellStyle name="20% - Ênfase2 276 3" xfId="14839" xr:uid="{1045B72D-AE98-470F-8B44-88E3920FC9C5}"/>
    <cellStyle name="20% - Ênfase2 276 3 2" xfId="35285" xr:uid="{6F229554-B1D2-425A-84CB-4827F3A25F18}"/>
    <cellStyle name="20% - Ênfase2 276 4" xfId="25069" xr:uid="{CE30AD31-9C21-4DB3-9288-FE9FCD8E79B9}"/>
    <cellStyle name="20% - Ênfase2 277" xfId="4545" xr:uid="{2BB9DA21-00DE-4E5A-BDBD-4E9C43C79E03}"/>
    <cellStyle name="20% - Ênfase2 277 2" xfId="9680" xr:uid="{12E5F405-0E2B-4FAB-BEDE-2B5E7683127F}"/>
    <cellStyle name="20% - Ênfase2 277 2 2" xfId="19907" xr:uid="{8FA2737C-7D8F-4322-8E23-1D1177454368}"/>
    <cellStyle name="20% - Ênfase2 277 2 2 2" xfId="40351" xr:uid="{950FF53B-96AC-42A7-A9E3-47217357CDE1}"/>
    <cellStyle name="20% - Ênfase2 277 2 3" xfId="30135" xr:uid="{F1134CB3-3455-4B9E-A521-23C547D54EFD}"/>
    <cellStyle name="20% - Ênfase2 277 3" xfId="14853" xr:uid="{E28024D0-C76D-4A10-AAA1-47AB4C6F788E}"/>
    <cellStyle name="20% - Ênfase2 277 3 2" xfId="35299" xr:uid="{7113DB82-FEF3-431B-9026-400D2E3BAB1F}"/>
    <cellStyle name="20% - Ênfase2 277 4" xfId="25083" xr:uid="{6F72F5E0-7E30-426B-9284-B73E216F3177}"/>
    <cellStyle name="20% - Ênfase2 278" xfId="4559" xr:uid="{07DC21DB-1711-4A7C-9158-115CB264AA7B}"/>
    <cellStyle name="20% - Ênfase2 278 2" xfId="9694" xr:uid="{0253E0E6-D021-40D8-B50F-0A6AF4BF9CD8}"/>
    <cellStyle name="20% - Ênfase2 278 2 2" xfId="19921" xr:uid="{7FFE91D0-7EBB-494F-BB63-76583095A186}"/>
    <cellStyle name="20% - Ênfase2 278 2 2 2" xfId="40365" xr:uid="{F790357C-3732-4A3E-BCD7-4199263AC1FF}"/>
    <cellStyle name="20% - Ênfase2 278 2 3" xfId="30149" xr:uid="{7D34A38E-924E-418D-B26E-41B1917BF2AC}"/>
    <cellStyle name="20% - Ênfase2 278 3" xfId="14867" xr:uid="{DB62A53A-CDE0-4BB6-B8A3-95CB7B7E5951}"/>
    <cellStyle name="20% - Ênfase2 278 3 2" xfId="35313" xr:uid="{1624A40C-464C-4091-BFA1-90BCF109D362}"/>
    <cellStyle name="20% - Ênfase2 278 4" xfId="25097" xr:uid="{B125A947-1880-4BD7-B050-04BB27974AD0}"/>
    <cellStyle name="20% - Ênfase2 279" xfId="4573" xr:uid="{C49F6C5B-51D1-42CA-B119-342A14E70460}"/>
    <cellStyle name="20% - Ênfase2 279 2" xfId="9708" xr:uid="{9C8F108D-0CFE-4D70-BE51-1F28F050069C}"/>
    <cellStyle name="20% - Ênfase2 279 2 2" xfId="19935" xr:uid="{2A566D67-C9F4-4F16-8519-3878C0D5CD57}"/>
    <cellStyle name="20% - Ênfase2 279 2 2 2" xfId="40379" xr:uid="{A21D9E98-F495-486B-A361-0452CA7F70CA}"/>
    <cellStyle name="20% - Ênfase2 279 2 3" xfId="30163" xr:uid="{BA2594AF-9612-4222-8A19-38FAEFF8AABA}"/>
    <cellStyle name="20% - Ênfase2 279 3" xfId="14881" xr:uid="{2610E109-847D-4AD2-BDB0-15090BB6E624}"/>
    <cellStyle name="20% - Ênfase2 279 3 2" xfId="35327" xr:uid="{1866B1CA-A226-4D6A-8AF9-99B6F0D3756C}"/>
    <cellStyle name="20% - Ênfase2 279 4" xfId="25111" xr:uid="{10E8C284-4CFA-4765-B4F1-ADA79FEC0B16}"/>
    <cellStyle name="20% - Ênfase2 28" xfId="474" xr:uid="{6EEA67CE-D483-4EF3-BC83-7DA6C6CF2F8C}"/>
    <cellStyle name="20% - Ênfase2 28 2" xfId="1073" xr:uid="{E86BE90E-F8FF-4B6E-8FFB-6DD53AF544C4}"/>
    <cellStyle name="20% - Ênfase2 28 2 2" xfId="6220" xr:uid="{1F581061-E3B8-4E5E-A05D-C93CDFFCDBCE}"/>
    <cellStyle name="20% - Ênfase2 28 2 2 2" xfId="16475" xr:uid="{3242A42D-5FCE-424D-BC70-F6F27C65B1A7}"/>
    <cellStyle name="20% - Ênfase2 28 2 2 2 2" xfId="36919" xr:uid="{7B64927A-CD70-484B-9F9B-B2CF9D3D2086}"/>
    <cellStyle name="20% - Ênfase2 28 2 2 3" xfId="26703" xr:uid="{71E3DAEE-5053-4F22-B62F-0C3A926E2D85}"/>
    <cellStyle name="20% - Ênfase2 28 2 3" xfId="11421" xr:uid="{F9D997D6-E2CE-440D-8B2D-04E920322BEC}"/>
    <cellStyle name="20% - Ênfase2 28 2 3 2" xfId="31867" xr:uid="{CF2C9780-2611-4DBA-B2B5-662B04E00582}"/>
    <cellStyle name="20% - Ênfase2 28 2 4" xfId="21651" xr:uid="{346F41CB-878E-44F9-80E4-5FFFD27B2E18}"/>
    <cellStyle name="20% - Ênfase2 28 3" xfId="5621" xr:uid="{2F33E562-C499-41CE-B2D4-521D9426F6EE}"/>
    <cellStyle name="20% - Ênfase2 28 3 2" xfId="15895" xr:uid="{00950507-C72A-4FC0-AF22-846FF0819E20}"/>
    <cellStyle name="20% - Ênfase2 28 3 2 2" xfId="36339" xr:uid="{06F198CA-FA80-4102-8229-96045CBECA62}"/>
    <cellStyle name="20% - Ênfase2 28 3 3" xfId="26123" xr:uid="{9F5131DE-DDAA-4DF3-8E81-96D599D44AB3}"/>
    <cellStyle name="20% - Ênfase2 28 4" xfId="10841" xr:uid="{52762762-CD0E-4D99-A88C-E546B8681BC0}"/>
    <cellStyle name="20% - Ênfase2 28 4 2" xfId="31287" xr:uid="{12F85480-8233-4992-8E96-05E6B0239FD0}"/>
    <cellStyle name="20% - Ênfase2 28 5" xfId="21071" xr:uid="{D37AEF2E-A2D9-4B02-8E74-37A4D8FE05E6}"/>
    <cellStyle name="20% - Ênfase2 280" xfId="4587" xr:uid="{48F40F19-DEBE-4AB4-9745-B6FD280F3510}"/>
    <cellStyle name="20% - Ênfase2 280 2" xfId="9722" xr:uid="{2A07807E-AC19-44CB-87A7-DB6B138B9CD9}"/>
    <cellStyle name="20% - Ênfase2 280 2 2" xfId="19949" xr:uid="{726FDC12-4AE3-42E0-AE9D-9D320CFCDE96}"/>
    <cellStyle name="20% - Ênfase2 280 2 2 2" xfId="40393" xr:uid="{B2ED4B16-7314-4238-8C21-F9D741936DAC}"/>
    <cellStyle name="20% - Ênfase2 280 2 3" xfId="30177" xr:uid="{203AE450-9E26-4D77-84F3-68BAC274108C}"/>
    <cellStyle name="20% - Ênfase2 280 3" xfId="14895" xr:uid="{B5244F67-7F46-4330-B974-62ECE601C477}"/>
    <cellStyle name="20% - Ênfase2 280 3 2" xfId="35341" xr:uid="{AEC3D534-71B9-4583-A8C0-26E50FB72B43}"/>
    <cellStyle name="20% - Ênfase2 280 4" xfId="25125" xr:uid="{BB8540FE-6EDC-4FE8-8B1A-725726C70D49}"/>
    <cellStyle name="20% - Ênfase2 281" xfId="4601" xr:uid="{68B6A6C7-E758-440D-B693-36D20182CAA6}"/>
    <cellStyle name="20% - Ênfase2 281 2" xfId="9736" xr:uid="{3B716965-CEC4-46AC-B070-0B3F788509ED}"/>
    <cellStyle name="20% - Ênfase2 281 2 2" xfId="19963" xr:uid="{22D3D31F-990F-42C3-A66C-C17DBEBAC3C6}"/>
    <cellStyle name="20% - Ênfase2 281 2 2 2" xfId="40407" xr:uid="{1A73E05A-6EEE-4BDE-8D09-9FCD025DA09B}"/>
    <cellStyle name="20% - Ênfase2 281 2 3" xfId="30191" xr:uid="{A1D35CF9-8356-4B87-B2ED-67AB31C93D57}"/>
    <cellStyle name="20% - Ênfase2 281 3" xfId="14909" xr:uid="{5F29AECB-3D6A-49BB-9240-DE8F5E1931F3}"/>
    <cellStyle name="20% - Ênfase2 281 3 2" xfId="35355" xr:uid="{5D27FD24-AD94-477C-90F9-9205C50318C1}"/>
    <cellStyle name="20% - Ênfase2 281 4" xfId="25139" xr:uid="{E88E6E93-9397-46C8-AB41-AC19B0BA2806}"/>
    <cellStyle name="20% - Ênfase2 282" xfId="4615" xr:uid="{A814F1C0-EFC0-4AB5-9099-4E7949D31710}"/>
    <cellStyle name="20% - Ênfase2 282 2" xfId="9750" xr:uid="{55E3CC5C-E631-4DFE-B6DB-E6BFF45B6EE9}"/>
    <cellStyle name="20% - Ênfase2 282 2 2" xfId="19977" xr:uid="{81A9B60D-B893-415E-A481-95BBCC7C589A}"/>
    <cellStyle name="20% - Ênfase2 282 2 2 2" xfId="40421" xr:uid="{8A9A4CAE-CAFE-4D77-AF2F-9DB84CDB33C8}"/>
    <cellStyle name="20% - Ênfase2 282 2 3" xfId="30205" xr:uid="{1D2F3682-737B-4DA5-BF29-6AA20824835B}"/>
    <cellStyle name="20% - Ênfase2 282 3" xfId="14923" xr:uid="{E9BFEEB3-8E1A-4CBF-8FB0-D004CE978E22}"/>
    <cellStyle name="20% - Ênfase2 282 3 2" xfId="35369" xr:uid="{6AB0895C-8894-490E-B93C-5392CE8F831F}"/>
    <cellStyle name="20% - Ênfase2 282 4" xfId="25153" xr:uid="{C7C1E420-9636-416C-90CB-5A2BB9566714}"/>
    <cellStyle name="20% - Ênfase2 283" xfId="4629" xr:uid="{FB8A15CB-E3E5-41F5-8D11-8430EA7421EB}"/>
    <cellStyle name="20% - Ênfase2 283 2" xfId="9764" xr:uid="{5FF500D2-04E6-4638-8591-B7B60FC70B27}"/>
    <cellStyle name="20% - Ênfase2 283 2 2" xfId="19991" xr:uid="{6A6D023B-156A-4774-85EA-7C81648EEED8}"/>
    <cellStyle name="20% - Ênfase2 283 2 2 2" xfId="40435" xr:uid="{C99E8365-7531-40A7-9992-195FFB22DB41}"/>
    <cellStyle name="20% - Ênfase2 283 2 3" xfId="30219" xr:uid="{E5A3C92B-AFD8-4E23-BB78-1C7F66FCEB5C}"/>
    <cellStyle name="20% - Ênfase2 283 3" xfId="14937" xr:uid="{8B03E046-3FCE-4835-B62F-9CF5724D0155}"/>
    <cellStyle name="20% - Ênfase2 283 3 2" xfId="35383" xr:uid="{AED8DB3E-3122-4DC2-9F51-ECBACF1F6DD6}"/>
    <cellStyle name="20% - Ênfase2 283 4" xfId="25167" xr:uid="{013C21D2-8F10-4E22-8C7D-256A5B42291A}"/>
    <cellStyle name="20% - Ênfase2 284" xfId="4643" xr:uid="{02EA9692-8EBE-4F40-B867-599445DB61F5}"/>
    <cellStyle name="20% - Ênfase2 284 2" xfId="9778" xr:uid="{5DEA9E0C-CEAF-4AE2-9D64-A0F89C7724B7}"/>
    <cellStyle name="20% - Ênfase2 284 2 2" xfId="20005" xr:uid="{59DC6255-5512-463F-BB09-9F4370A56BAE}"/>
    <cellStyle name="20% - Ênfase2 284 2 2 2" xfId="40449" xr:uid="{8AD2D4B7-6ABF-471E-AEFD-84D092F06041}"/>
    <cellStyle name="20% - Ênfase2 284 2 3" xfId="30233" xr:uid="{A815A728-18D4-44DC-92BE-C57304A6267F}"/>
    <cellStyle name="20% - Ênfase2 284 3" xfId="14951" xr:uid="{E20B8F84-4452-4170-9992-BEF14FE01EC8}"/>
    <cellStyle name="20% - Ênfase2 284 3 2" xfId="35397" xr:uid="{EFC10AB8-9E2F-4D13-A80B-AD420E83027E}"/>
    <cellStyle name="20% - Ênfase2 284 4" xfId="25181" xr:uid="{9AA36733-B31E-4686-AC88-B2BEC546BE9E}"/>
    <cellStyle name="20% - Ênfase2 285" xfId="4657" xr:uid="{47F16A93-33D9-43C1-98BE-2BA66B69BADF}"/>
    <cellStyle name="20% - Ênfase2 285 2" xfId="9792" xr:uid="{1AE304B0-3CE4-4F48-87AF-2177479796C7}"/>
    <cellStyle name="20% - Ênfase2 285 2 2" xfId="20019" xr:uid="{BDD1CC11-214C-4813-8147-8BE896ED0546}"/>
    <cellStyle name="20% - Ênfase2 285 2 2 2" xfId="40463" xr:uid="{5A5322FB-1896-4131-A1EA-A54810B28C18}"/>
    <cellStyle name="20% - Ênfase2 285 2 3" xfId="30247" xr:uid="{0A5350F7-05E9-4CC0-B6F9-1E42EF717A15}"/>
    <cellStyle name="20% - Ênfase2 285 3" xfId="14965" xr:uid="{087BDC4A-DB45-46B3-BBC6-6C44B08FD35A}"/>
    <cellStyle name="20% - Ênfase2 285 3 2" xfId="35411" xr:uid="{44868F05-CFB6-4B6B-A37E-C90BE3B8237E}"/>
    <cellStyle name="20% - Ênfase2 285 4" xfId="25195" xr:uid="{54FB1E86-2962-4270-A8A8-1C20BC749D06}"/>
    <cellStyle name="20% - Ênfase2 286" xfId="4671" xr:uid="{14313FC0-B58F-4741-8299-E39CF74A541F}"/>
    <cellStyle name="20% - Ênfase2 286 2" xfId="9806" xr:uid="{804EFF34-4718-41B5-BE75-73E7043148DF}"/>
    <cellStyle name="20% - Ênfase2 286 2 2" xfId="20033" xr:uid="{DA8CFCCD-0A6A-4152-A519-0D4D2D36BBDD}"/>
    <cellStyle name="20% - Ênfase2 286 2 2 2" xfId="40477" xr:uid="{7CB82284-4BA4-4916-A594-26BE3A29CFAC}"/>
    <cellStyle name="20% - Ênfase2 286 2 3" xfId="30261" xr:uid="{CAC8E5FF-C161-48BF-90B7-140F91A2A121}"/>
    <cellStyle name="20% - Ênfase2 286 3" xfId="14979" xr:uid="{92E077FD-2D33-49CD-9F80-A0E256DA5FDF}"/>
    <cellStyle name="20% - Ênfase2 286 3 2" xfId="35425" xr:uid="{3A24DD90-084E-48E3-B1B6-7493D166EA8C}"/>
    <cellStyle name="20% - Ênfase2 286 4" xfId="25209" xr:uid="{29D32FBF-92D5-4C35-8ED7-68501F999BC9}"/>
    <cellStyle name="20% - Ênfase2 287" xfId="4685" xr:uid="{19F0251B-1114-4FD4-ABAD-4D3AB0B93830}"/>
    <cellStyle name="20% - Ênfase2 287 2" xfId="9820" xr:uid="{F6D29D6E-3B67-4090-94DF-9B6A7C58F278}"/>
    <cellStyle name="20% - Ênfase2 287 2 2" xfId="20047" xr:uid="{6396A85A-ECC6-4759-984F-7052C62DDD94}"/>
    <cellStyle name="20% - Ênfase2 287 2 2 2" xfId="40491" xr:uid="{75B2D19A-E760-4503-AE19-F0989E5B695B}"/>
    <cellStyle name="20% - Ênfase2 287 2 3" xfId="30275" xr:uid="{F91930FD-7404-4F2D-B5C2-D9C033EBD962}"/>
    <cellStyle name="20% - Ênfase2 287 3" xfId="14993" xr:uid="{786A0C28-DFA7-445A-97C8-6C70031D0477}"/>
    <cellStyle name="20% - Ênfase2 287 3 2" xfId="35439" xr:uid="{AD30919A-B01C-462C-868A-F544982333F9}"/>
    <cellStyle name="20% - Ênfase2 287 4" xfId="25223" xr:uid="{EBD9A880-FEDF-49AF-83C0-FA54624466B8}"/>
    <cellStyle name="20% - Ênfase2 288" xfId="4699" xr:uid="{A6E7B966-1DF7-49CD-9729-D23298A39962}"/>
    <cellStyle name="20% - Ênfase2 288 2" xfId="9834" xr:uid="{993002C3-5CB9-4FBA-845F-61DC572C08EF}"/>
    <cellStyle name="20% - Ênfase2 288 2 2" xfId="20061" xr:uid="{001D31C1-8782-4EFF-8673-9729B13DEE23}"/>
    <cellStyle name="20% - Ênfase2 288 2 2 2" xfId="40505" xr:uid="{7C8CA4C4-F222-4204-B838-371C717ED849}"/>
    <cellStyle name="20% - Ênfase2 288 2 3" xfId="30289" xr:uid="{F6807270-DD8E-432A-94F3-0EA4B0427EE3}"/>
    <cellStyle name="20% - Ênfase2 288 3" xfId="15007" xr:uid="{5444E9C8-5F29-4D7E-BC9D-4757EDDF3511}"/>
    <cellStyle name="20% - Ênfase2 288 3 2" xfId="35453" xr:uid="{55DD4451-6950-43FB-BF03-0DA0C717A18F}"/>
    <cellStyle name="20% - Ênfase2 288 4" xfId="25237" xr:uid="{292A2F9C-961C-4D31-A75E-2633AF7FE475}"/>
    <cellStyle name="20% - Ênfase2 289" xfId="4713" xr:uid="{B8AC6761-57D7-4671-9DF7-704D630EE89E}"/>
    <cellStyle name="20% - Ênfase2 289 2" xfId="9848" xr:uid="{B3BB4748-96AE-440C-9228-BDBD7F745B7E}"/>
    <cellStyle name="20% - Ênfase2 289 2 2" xfId="20075" xr:uid="{3220D6EB-B05C-4569-A15C-B37D10B86D54}"/>
    <cellStyle name="20% - Ênfase2 289 2 2 2" xfId="40519" xr:uid="{EF6EA4C6-E973-470E-BABD-9BED7AC06F81}"/>
    <cellStyle name="20% - Ênfase2 289 2 3" xfId="30303" xr:uid="{B5568892-16E5-4175-B7DD-CD66E73CFC28}"/>
    <cellStyle name="20% - Ênfase2 289 3" xfId="15021" xr:uid="{BC519404-415F-4DE7-BBDD-D8AB87EEE52C}"/>
    <cellStyle name="20% - Ênfase2 289 3 2" xfId="35467" xr:uid="{9AF07D91-9174-444B-80A0-7E0646323CAF}"/>
    <cellStyle name="20% - Ênfase2 289 4" xfId="25251" xr:uid="{A64DC91B-4A2E-4C57-A889-C52A0E322055}"/>
    <cellStyle name="20% - Ênfase2 29" xfId="488" xr:uid="{B2067F7A-EBDC-472C-9874-24A86109F315}"/>
    <cellStyle name="20% - Ênfase2 29 2" xfId="1087" xr:uid="{E585519C-5ED1-484C-B848-4AF63E0FD740}"/>
    <cellStyle name="20% - Ênfase2 29 2 2" xfId="6234" xr:uid="{614EA00A-CD5A-4899-B852-530D0C045335}"/>
    <cellStyle name="20% - Ênfase2 29 2 2 2" xfId="16489" xr:uid="{D5FA9927-4127-42DA-8781-2E176D629769}"/>
    <cellStyle name="20% - Ênfase2 29 2 2 2 2" xfId="36933" xr:uid="{0D0422D2-D5E3-46E2-982B-F659790381DC}"/>
    <cellStyle name="20% - Ênfase2 29 2 2 3" xfId="26717" xr:uid="{43E72581-3A69-4463-A21C-FB50C60BA59F}"/>
    <cellStyle name="20% - Ênfase2 29 2 3" xfId="11435" xr:uid="{7F372BCF-274D-4915-9DF6-16D43C396546}"/>
    <cellStyle name="20% - Ênfase2 29 2 3 2" xfId="31881" xr:uid="{97B9A237-0F58-40E9-9461-7702B8EFBB69}"/>
    <cellStyle name="20% - Ênfase2 29 2 4" xfId="21665" xr:uid="{71027449-0DB1-43B8-8FAF-934DD5E4834A}"/>
    <cellStyle name="20% - Ênfase2 29 3" xfId="5635" xr:uid="{7F52B972-E24A-48B8-B8DB-64C8FE446AA5}"/>
    <cellStyle name="20% - Ênfase2 29 3 2" xfId="15909" xr:uid="{85F18CE2-9FAA-445D-A91F-9C3AB24137ED}"/>
    <cellStyle name="20% - Ênfase2 29 3 2 2" xfId="36353" xr:uid="{AF82DC4D-D563-4992-8F88-AACD00A414D0}"/>
    <cellStyle name="20% - Ênfase2 29 3 3" xfId="26137" xr:uid="{368FBCFB-D588-4CD1-87EA-F5A9B18345D7}"/>
    <cellStyle name="20% - Ênfase2 29 4" xfId="10855" xr:uid="{46D7BDF8-F800-4171-AF0E-19BE77666B34}"/>
    <cellStyle name="20% - Ênfase2 29 4 2" xfId="31301" xr:uid="{70E52F48-40C9-4B3C-ADFF-E73BDCB68F46}"/>
    <cellStyle name="20% - Ênfase2 29 5" xfId="21085" xr:uid="{AEEA3C2F-491B-4DCA-A5CE-A74D4B5B4A81}"/>
    <cellStyle name="20% - Ênfase2 290" xfId="4727" xr:uid="{1BDA78E1-03AC-40A3-B8E7-52FB510F731E}"/>
    <cellStyle name="20% - Ênfase2 290 2" xfId="9862" xr:uid="{F911E3BE-9E09-45D4-A411-EAD0B0862E3D}"/>
    <cellStyle name="20% - Ênfase2 290 2 2" xfId="20089" xr:uid="{1718A3FB-F52D-4671-B6C2-15EEDB02F4C9}"/>
    <cellStyle name="20% - Ênfase2 290 2 2 2" xfId="40533" xr:uid="{66AAD5CF-BB91-4682-9CAE-43FC5AA40403}"/>
    <cellStyle name="20% - Ênfase2 290 2 3" xfId="30317" xr:uid="{28D48B57-9FA7-4B27-AAA8-75AAF8A409EF}"/>
    <cellStyle name="20% - Ênfase2 290 3" xfId="15035" xr:uid="{AB9D3DF5-8242-4992-A97F-7A0F85F1E2B4}"/>
    <cellStyle name="20% - Ênfase2 290 3 2" xfId="35481" xr:uid="{B1D640CB-D928-4A24-B8E8-A1C228AE130F}"/>
    <cellStyle name="20% - Ênfase2 290 4" xfId="25265" xr:uid="{5F389E21-F718-4F43-8BA3-FDC596002A5A}"/>
    <cellStyle name="20% - Ênfase2 291" xfId="4741" xr:uid="{E98DAE58-D75B-47D1-B3E7-36E8C37C2C4F}"/>
    <cellStyle name="20% - Ênfase2 291 2" xfId="9876" xr:uid="{0D3EC44A-85FB-44EC-BF63-B6BC11CE784A}"/>
    <cellStyle name="20% - Ênfase2 291 2 2" xfId="20103" xr:uid="{5BB56DA4-1C4C-4469-9F75-646810FED54C}"/>
    <cellStyle name="20% - Ênfase2 291 2 2 2" xfId="40547" xr:uid="{8E1F84C4-6022-4154-8299-19C06A5E76A6}"/>
    <cellStyle name="20% - Ênfase2 291 2 3" xfId="30331" xr:uid="{0B7D7DDB-3B0A-403F-83A7-3414E0A8AEA6}"/>
    <cellStyle name="20% - Ênfase2 291 3" xfId="15049" xr:uid="{BF75C268-F83B-4B29-B967-C3507CA75616}"/>
    <cellStyle name="20% - Ênfase2 291 3 2" xfId="35495" xr:uid="{234DA842-510E-453A-B748-45157BF4C964}"/>
    <cellStyle name="20% - Ênfase2 291 4" xfId="25279" xr:uid="{808122F5-4B3F-4C12-9FE7-CDB09F014E76}"/>
    <cellStyle name="20% - Ênfase2 292" xfId="4755" xr:uid="{C35A335E-4357-422B-8C2B-D271CCCBAD76}"/>
    <cellStyle name="20% - Ênfase2 292 2" xfId="9890" xr:uid="{919EEDF9-360B-4DF9-9D55-B8F118567018}"/>
    <cellStyle name="20% - Ênfase2 292 2 2" xfId="20117" xr:uid="{4688A9C2-8B3A-4E1C-8089-B425F6EDD62C}"/>
    <cellStyle name="20% - Ênfase2 292 2 2 2" xfId="40561" xr:uid="{FA9F1CC5-B6EA-4057-875B-73B60AA10984}"/>
    <cellStyle name="20% - Ênfase2 292 2 3" xfId="30345" xr:uid="{3A27BCF4-743C-4F85-B30D-9243837F6105}"/>
    <cellStyle name="20% - Ênfase2 292 3" xfId="15063" xr:uid="{88A44BD1-79D4-437A-B18C-C9113A978A68}"/>
    <cellStyle name="20% - Ênfase2 292 3 2" xfId="35509" xr:uid="{D2580DB0-6217-43CE-856C-2CA1DC2AE633}"/>
    <cellStyle name="20% - Ênfase2 292 4" xfId="25293" xr:uid="{5BF53059-C55D-4B8B-A414-46FF58CEE033}"/>
    <cellStyle name="20% - Ênfase2 293" xfId="4769" xr:uid="{DF3FA718-E470-4CEB-B27E-8E9CD6BECD91}"/>
    <cellStyle name="20% - Ênfase2 293 2" xfId="9904" xr:uid="{540E88D7-C75C-4C1B-8A0E-E89467AAEE88}"/>
    <cellStyle name="20% - Ênfase2 293 2 2" xfId="20131" xr:uid="{E3FBC66C-CDA8-4401-976D-6A6BABCED6B5}"/>
    <cellStyle name="20% - Ênfase2 293 2 2 2" xfId="40575" xr:uid="{0262E1A1-83E6-4467-A821-AF3DB7EA7CC5}"/>
    <cellStyle name="20% - Ênfase2 293 2 3" xfId="30359" xr:uid="{9D06BF3C-DDDD-4136-886A-DC1FF4257244}"/>
    <cellStyle name="20% - Ênfase2 293 3" xfId="15077" xr:uid="{917F19E0-E979-40AB-89C5-59DDA8A78BE4}"/>
    <cellStyle name="20% - Ênfase2 293 3 2" xfId="35523" xr:uid="{6E24E62A-BA6C-480D-8B52-E2E6C0558455}"/>
    <cellStyle name="20% - Ênfase2 293 4" xfId="25307" xr:uid="{C3C11F4B-031F-4F38-B029-0D27D3F6872D}"/>
    <cellStyle name="20% - Ênfase2 294" xfId="4783" xr:uid="{C9664051-22B9-437D-A0B2-F25A92F4D2C3}"/>
    <cellStyle name="20% - Ênfase2 294 2" xfId="9918" xr:uid="{9D574340-D613-469C-BCFA-A93039B517BF}"/>
    <cellStyle name="20% - Ênfase2 294 2 2" xfId="20145" xr:uid="{0DB01861-3BB4-47F2-8907-0BB98B241549}"/>
    <cellStyle name="20% - Ênfase2 294 2 2 2" xfId="40589" xr:uid="{15FD2ABA-C05E-4BD3-8E15-D198A5F31689}"/>
    <cellStyle name="20% - Ênfase2 294 2 3" xfId="30373" xr:uid="{1987BE2F-695A-413A-B5E8-A9B3DFE1E3CD}"/>
    <cellStyle name="20% - Ênfase2 294 3" xfId="15091" xr:uid="{2B0761EE-3FC0-4601-B4B8-10A259963F05}"/>
    <cellStyle name="20% - Ênfase2 294 3 2" xfId="35537" xr:uid="{982E69D0-281A-45D3-92FA-00C279683507}"/>
    <cellStyle name="20% - Ênfase2 294 4" xfId="25321" xr:uid="{5043C83B-508C-4BBE-8217-8616AF33641F}"/>
    <cellStyle name="20% - Ênfase2 295" xfId="4797" xr:uid="{9618E49D-B16C-464C-A8A7-728E3868E88C}"/>
    <cellStyle name="20% - Ênfase2 295 2" xfId="9932" xr:uid="{5D5E8035-767A-4954-B159-4498C9AD234F}"/>
    <cellStyle name="20% - Ênfase2 295 2 2" xfId="20159" xr:uid="{D16B1B0C-90A0-4353-9C65-27801AD75BA5}"/>
    <cellStyle name="20% - Ênfase2 295 2 2 2" xfId="40603" xr:uid="{93723C48-D97A-4B22-9342-9617F7C0CE3E}"/>
    <cellStyle name="20% - Ênfase2 295 2 3" xfId="30387" xr:uid="{08D9D855-E834-4CE3-AC58-945A06EF0F33}"/>
    <cellStyle name="20% - Ênfase2 295 3" xfId="15105" xr:uid="{75D86450-4C0A-4DBA-AD0D-4280589AF8E2}"/>
    <cellStyle name="20% - Ênfase2 295 3 2" xfId="35551" xr:uid="{0C4D4DE2-10F9-45DE-8FDA-677AAE06081B}"/>
    <cellStyle name="20% - Ênfase2 295 4" xfId="25335" xr:uid="{C8D30264-7FCD-4EFE-AE00-F4E4DBCD031C}"/>
    <cellStyle name="20% - Ênfase2 296" xfId="4811" xr:uid="{B316FA0D-52C0-44EB-A85C-CD2494F10126}"/>
    <cellStyle name="20% - Ênfase2 296 2" xfId="9946" xr:uid="{C37C5AC0-61AF-454D-BE2C-FC3CB22E9A51}"/>
    <cellStyle name="20% - Ênfase2 296 2 2" xfId="20173" xr:uid="{D5214DEC-8530-4FCA-B8A3-0A1DA49459F6}"/>
    <cellStyle name="20% - Ênfase2 296 2 2 2" xfId="40617" xr:uid="{23429A14-36ED-4061-BD95-E4072D849C76}"/>
    <cellStyle name="20% - Ênfase2 296 2 3" xfId="30401" xr:uid="{835344F1-7D6D-4D97-8684-81B679340180}"/>
    <cellStyle name="20% - Ênfase2 296 3" xfId="15119" xr:uid="{A8481810-DBDF-4D04-90E3-52071996234A}"/>
    <cellStyle name="20% - Ênfase2 296 3 2" xfId="35565" xr:uid="{E4063B63-B61C-4574-B367-B3DA87974A5C}"/>
    <cellStyle name="20% - Ênfase2 296 4" xfId="25349" xr:uid="{81529D55-87CB-4B25-8D77-ED89E7AA8996}"/>
    <cellStyle name="20% - Ênfase2 297" xfId="4825" xr:uid="{568D729C-6C75-43A1-B3C4-D3AE5592E8EA}"/>
    <cellStyle name="20% - Ênfase2 297 2" xfId="9960" xr:uid="{B2F417D4-2DA7-4E57-9AA1-58C81D351738}"/>
    <cellStyle name="20% - Ênfase2 297 2 2" xfId="20187" xr:uid="{BCB675C9-1639-4069-87F4-B9A713E8F001}"/>
    <cellStyle name="20% - Ênfase2 297 2 2 2" xfId="40631" xr:uid="{E22C5361-F2FC-4584-8B07-6F1446B46BAD}"/>
    <cellStyle name="20% - Ênfase2 297 2 3" xfId="30415" xr:uid="{9CEB3AFC-8C00-4DAE-8F47-DF7E989C4B0D}"/>
    <cellStyle name="20% - Ênfase2 297 3" xfId="15133" xr:uid="{59F716C1-CF84-41E5-91B8-35CD2F39362A}"/>
    <cellStyle name="20% - Ênfase2 297 3 2" xfId="35579" xr:uid="{1DFA1502-9AE7-4403-8314-2A1487F6EA2C}"/>
    <cellStyle name="20% - Ênfase2 297 4" xfId="25363" xr:uid="{7EB08FFE-9E27-4041-BA5B-E11878B4D37C}"/>
    <cellStyle name="20% - Ênfase2 298" xfId="4839" xr:uid="{ABD9572B-D6E9-4DF4-BBA8-FB6922FB187C}"/>
    <cellStyle name="20% - Ênfase2 298 2" xfId="9974" xr:uid="{CDA3ED33-7B21-4777-B1BC-1CABB690D712}"/>
    <cellStyle name="20% - Ênfase2 298 2 2" xfId="20201" xr:uid="{B3BC6CC1-4194-42D9-891E-FA6F0438A34B}"/>
    <cellStyle name="20% - Ênfase2 298 2 2 2" xfId="40645" xr:uid="{ED9B617F-4DC1-4919-91EC-8EE147FFF02D}"/>
    <cellStyle name="20% - Ênfase2 298 2 3" xfId="30429" xr:uid="{F2C18511-BF6E-42AB-90CD-987C8A3D52D2}"/>
    <cellStyle name="20% - Ênfase2 298 3" xfId="15147" xr:uid="{28102C05-ED4B-452A-ADD7-BBA05791E8F4}"/>
    <cellStyle name="20% - Ênfase2 298 3 2" xfId="35593" xr:uid="{9529C0D5-EF44-47DA-ACC6-2865E9B51277}"/>
    <cellStyle name="20% - Ênfase2 298 4" xfId="25377" xr:uid="{B24F6EA8-5451-4021-BD75-7FF918ADFFE9}"/>
    <cellStyle name="20% - Ênfase2 299" xfId="4853" xr:uid="{5AB0CDB3-823F-4868-BF39-AC91E3F49302}"/>
    <cellStyle name="20% - Ênfase2 299 2" xfId="9988" xr:uid="{343C4F70-A336-4E12-AE95-F4259A5A3A39}"/>
    <cellStyle name="20% - Ênfase2 299 2 2" xfId="20215" xr:uid="{69C8CF47-95FE-4747-81F6-46F7B67DBD21}"/>
    <cellStyle name="20% - Ênfase2 299 2 2 2" xfId="40659" xr:uid="{5D810E44-B26B-4650-85A4-1C3B16AD6A0C}"/>
    <cellStyle name="20% - Ênfase2 299 2 3" xfId="30443" xr:uid="{791BCA5D-D899-4944-BCA5-A7C0801F1211}"/>
    <cellStyle name="20% - Ênfase2 299 3" xfId="15161" xr:uid="{82D51295-634F-4A54-9F53-F743E26556E0}"/>
    <cellStyle name="20% - Ênfase2 299 3 2" xfId="35607" xr:uid="{9ABAD3E2-3B8B-4E5F-A176-4E05F82841A5}"/>
    <cellStyle name="20% - Ênfase2 299 4" xfId="25391" xr:uid="{BAFEA5E7-35B6-4DBA-91C5-46678D38DC2D}"/>
    <cellStyle name="20% - Ênfase2 3" xfId="124" xr:uid="{E4ACC1B8-5D99-4A58-B6C5-BD072DA6C542}"/>
    <cellStyle name="20% - Ênfase2 3 2" xfId="737" xr:uid="{F7D56987-C02A-4344-AC19-42310B50448F}"/>
    <cellStyle name="20% - Ênfase2 3 2 2" xfId="5884" xr:uid="{B48BDD70-6B7B-4262-8906-B914F0F9E112}"/>
    <cellStyle name="20% - Ênfase2 3 2 2 2" xfId="16153" xr:uid="{4CE2B75B-CAD7-4FEA-935D-6F4F16052216}"/>
    <cellStyle name="20% - Ênfase2 3 2 2 2 2" xfId="36597" xr:uid="{51C98927-6859-4884-8130-38B04A0B8AB0}"/>
    <cellStyle name="20% - Ênfase2 3 2 2 3" xfId="26381" xr:uid="{7E8A584E-74FA-445C-95B6-622F643DA98D}"/>
    <cellStyle name="20% - Ênfase2 3 2 3" xfId="11099" xr:uid="{61CE10DF-1730-4387-8367-F1D88C3FC9CF}"/>
    <cellStyle name="20% - Ênfase2 3 2 3 2" xfId="31545" xr:uid="{0AB36540-C9BA-4903-98FB-B6F795B9BC54}"/>
    <cellStyle name="20% - Ênfase2 3 2 4" xfId="21329" xr:uid="{B8E77200-F0CD-4C5D-9E2A-945AAFFD7E5A}"/>
    <cellStyle name="20% - Ênfase2 3 3" xfId="5271" xr:uid="{DA2FEBB3-EEE1-4E94-8893-49067C5DD683}"/>
    <cellStyle name="20% - Ênfase2 3 3 2" xfId="15573" xr:uid="{58BFF7EC-6B47-4AAD-A95E-CFD27C36198C}"/>
    <cellStyle name="20% - Ênfase2 3 3 2 2" xfId="36017" xr:uid="{F09EBDFB-C9AB-43BC-B092-2F558968F3A5}"/>
    <cellStyle name="20% - Ênfase2 3 3 3" xfId="25801" xr:uid="{25B2D689-B8E3-4E08-9A85-8664A1EF92B1}"/>
    <cellStyle name="20% - Ênfase2 3 4" xfId="10519" xr:uid="{DE6482F0-56DE-43F5-9390-D8B1F94AE203}"/>
    <cellStyle name="20% - Ênfase2 3 4 2" xfId="30965" xr:uid="{F46C4F6F-4DBA-42CC-A6B9-220EB37CC782}"/>
    <cellStyle name="20% - Ênfase2 3 5" xfId="20749" xr:uid="{E4E19DFD-78BB-4769-92D2-57FB82C1E623}"/>
    <cellStyle name="20% - Ênfase2 30" xfId="502" xr:uid="{9E674101-9968-431B-9434-54422B57B7AA}"/>
    <cellStyle name="20% - Ênfase2 30 2" xfId="1101" xr:uid="{CC8D956B-14C8-4426-8D3A-9E9201525B85}"/>
    <cellStyle name="20% - Ênfase2 30 2 2" xfId="6248" xr:uid="{F71D3D95-1492-4D03-BE8C-706B558E08AD}"/>
    <cellStyle name="20% - Ênfase2 30 2 2 2" xfId="16503" xr:uid="{9FAC6420-253B-4EBE-B0B5-A0F8ED02E746}"/>
    <cellStyle name="20% - Ênfase2 30 2 2 2 2" xfId="36947" xr:uid="{88B71AE9-716D-40C3-A329-E9B21C13E54B}"/>
    <cellStyle name="20% - Ênfase2 30 2 2 3" xfId="26731" xr:uid="{1DF3A987-E77E-4266-9717-92C6BC77A677}"/>
    <cellStyle name="20% - Ênfase2 30 2 3" xfId="11449" xr:uid="{DBF5C4BD-AFC7-4075-BADB-CCA0CF9C5413}"/>
    <cellStyle name="20% - Ênfase2 30 2 3 2" xfId="31895" xr:uid="{ADB18D5D-7611-49C0-BD6A-0D2E3CD815C2}"/>
    <cellStyle name="20% - Ênfase2 30 2 4" xfId="21679" xr:uid="{725C7AE4-10D3-4BDB-8196-EDF18E069247}"/>
    <cellStyle name="20% - Ênfase2 30 3" xfId="5649" xr:uid="{0DD28000-881A-4138-B577-61E398A672DD}"/>
    <cellStyle name="20% - Ênfase2 30 3 2" xfId="15923" xr:uid="{3E632404-FA46-44BF-857B-19E9E944A8EE}"/>
    <cellStyle name="20% - Ênfase2 30 3 2 2" xfId="36367" xr:uid="{B08C376A-7C09-4FB7-8686-C93D949CFA59}"/>
    <cellStyle name="20% - Ênfase2 30 3 3" xfId="26151" xr:uid="{CEF55DF7-87F5-483D-8293-A7506F66842C}"/>
    <cellStyle name="20% - Ênfase2 30 4" xfId="10869" xr:uid="{A659EEA1-104C-4753-85BD-958E469EB127}"/>
    <cellStyle name="20% - Ênfase2 30 4 2" xfId="31315" xr:uid="{F1619DC7-74A3-4CE3-9710-9DFE8D2DE64B}"/>
    <cellStyle name="20% - Ênfase2 30 5" xfId="21099" xr:uid="{2C1F3DD9-C687-42B9-A514-CC30BBF3DA19}"/>
    <cellStyle name="20% - Ênfase2 300" xfId="4867" xr:uid="{25E116C9-06C2-43FD-AFB3-92DC3227EDFD}"/>
    <cellStyle name="20% - Ênfase2 300 2" xfId="10002" xr:uid="{6ED54BBB-BC3D-4429-8BC0-3482D9668F56}"/>
    <cellStyle name="20% - Ênfase2 300 2 2" xfId="20229" xr:uid="{1FC14B49-14F7-4126-82C9-CF745A64D657}"/>
    <cellStyle name="20% - Ênfase2 300 2 2 2" xfId="40673" xr:uid="{2EDCB730-4E9B-40BB-B443-3DE442E12F20}"/>
    <cellStyle name="20% - Ênfase2 300 2 3" xfId="30457" xr:uid="{E7D9863E-5FB8-4BFC-8EFE-4BBD093D46BC}"/>
    <cellStyle name="20% - Ênfase2 300 3" xfId="15175" xr:uid="{6F1CA32E-4B33-4367-8ED4-BEB54B754D6E}"/>
    <cellStyle name="20% - Ênfase2 300 3 2" xfId="35621" xr:uid="{551B7221-49B2-4A44-9051-B384594EB172}"/>
    <cellStyle name="20% - Ênfase2 300 4" xfId="25405" xr:uid="{9BABDBB4-B0C4-4398-B11F-7AC969DFBAA4}"/>
    <cellStyle name="20% - Ênfase2 301" xfId="4881" xr:uid="{055CBBB4-2031-4CAC-BCF1-D3E73E4A50D0}"/>
    <cellStyle name="20% - Ênfase2 301 2" xfId="10016" xr:uid="{813BB10E-7FDB-4E30-B955-9F7BC77E2CFC}"/>
    <cellStyle name="20% - Ênfase2 301 2 2" xfId="20243" xr:uid="{0C5CDE37-0BE8-490D-BE90-8A90A1F336B7}"/>
    <cellStyle name="20% - Ênfase2 301 2 2 2" xfId="40687" xr:uid="{425DE984-5FE6-44F3-BAE9-3E90E6ED4CE2}"/>
    <cellStyle name="20% - Ênfase2 301 2 3" xfId="30471" xr:uid="{B671284C-6560-4102-9F2D-53F0E6BD61C5}"/>
    <cellStyle name="20% - Ênfase2 301 3" xfId="15189" xr:uid="{9CB434A6-971B-4AB3-9A69-1620618D2E87}"/>
    <cellStyle name="20% - Ênfase2 301 3 2" xfId="35635" xr:uid="{D2131F63-2FF6-4205-A2C8-D391420E1D08}"/>
    <cellStyle name="20% - Ênfase2 301 4" xfId="25419" xr:uid="{AB6D0EBA-8228-45A1-B369-2713CD21B89F}"/>
    <cellStyle name="20% - Ênfase2 302" xfId="4895" xr:uid="{6DE418DC-66B7-4336-8468-7DD53654FFA8}"/>
    <cellStyle name="20% - Ênfase2 302 2" xfId="10030" xr:uid="{D8DDBCA4-BAAB-4ABF-88F6-E8917E66DE3A}"/>
    <cellStyle name="20% - Ênfase2 302 2 2" xfId="20257" xr:uid="{B594ED57-048D-4E3B-BCD0-71008FE211B3}"/>
    <cellStyle name="20% - Ênfase2 302 2 2 2" xfId="40701" xr:uid="{CF8B29C0-CFC2-47D3-A960-96D80354033C}"/>
    <cellStyle name="20% - Ênfase2 302 2 3" xfId="30485" xr:uid="{1351C46F-D004-47FB-AA8D-6D3532229D53}"/>
    <cellStyle name="20% - Ênfase2 302 3" xfId="15203" xr:uid="{8811EF8F-38E1-44AA-A9F9-F7803286AE92}"/>
    <cellStyle name="20% - Ênfase2 302 3 2" xfId="35649" xr:uid="{B160756E-03E6-4AE3-B500-DF3574B16ABB}"/>
    <cellStyle name="20% - Ênfase2 302 4" xfId="25433" xr:uid="{D6BD0FF9-C5DD-4886-B2B5-0C7DD6279485}"/>
    <cellStyle name="20% - Ênfase2 303" xfId="4909" xr:uid="{DE41A0A2-BBFD-43F3-AD90-CCC7D9382C50}"/>
    <cellStyle name="20% - Ênfase2 303 2" xfId="10044" xr:uid="{58F316E9-F0AC-4C41-9139-1F0A37642DF5}"/>
    <cellStyle name="20% - Ênfase2 303 2 2" xfId="20271" xr:uid="{04F6FE37-41DE-490A-945C-91BBEE839217}"/>
    <cellStyle name="20% - Ênfase2 303 2 2 2" xfId="40715" xr:uid="{C81932A4-CB15-4B34-8104-3D4F27CDD84A}"/>
    <cellStyle name="20% - Ênfase2 303 2 3" xfId="30499" xr:uid="{85082C76-1B75-469B-A86A-6F29C1DAB959}"/>
    <cellStyle name="20% - Ênfase2 303 3" xfId="15217" xr:uid="{124A7211-3147-44DD-A081-5F829DA67345}"/>
    <cellStyle name="20% - Ênfase2 303 3 2" xfId="35663" xr:uid="{AA5CA0E9-B45D-412F-B39D-E6703220219C}"/>
    <cellStyle name="20% - Ênfase2 303 4" xfId="25447" xr:uid="{954F1A4B-3A36-473F-B64A-7E27489B78E1}"/>
    <cellStyle name="20% - Ênfase2 304" xfId="4923" xr:uid="{016E3937-AFD5-43DA-BF6D-C45AE342EE1C}"/>
    <cellStyle name="20% - Ênfase2 304 2" xfId="10058" xr:uid="{4B4D0B0B-CBE1-4EA9-8212-10EEF0B22499}"/>
    <cellStyle name="20% - Ênfase2 304 2 2" xfId="20285" xr:uid="{B1E85607-395C-4B73-95DD-3B631555968B}"/>
    <cellStyle name="20% - Ênfase2 304 2 2 2" xfId="40729" xr:uid="{5F20B757-309B-4209-ABE8-97A32FFC2C86}"/>
    <cellStyle name="20% - Ênfase2 304 2 3" xfId="30513" xr:uid="{652251B6-80FB-4A6C-9DEC-56B760A96D2E}"/>
    <cellStyle name="20% - Ênfase2 304 3" xfId="15231" xr:uid="{651D5EAB-5782-4949-8912-1D47BB0DB7F2}"/>
    <cellStyle name="20% - Ênfase2 304 3 2" xfId="35677" xr:uid="{1F22CFD5-6A2B-4461-9B7E-7225FDB365B1}"/>
    <cellStyle name="20% - Ênfase2 304 4" xfId="25461" xr:uid="{8C80849D-686C-434D-B171-7110ED44F36A}"/>
    <cellStyle name="20% - Ênfase2 305" xfId="4937" xr:uid="{0C9B99AA-D411-4743-A5E0-7964D0398E77}"/>
    <cellStyle name="20% - Ênfase2 305 2" xfId="10072" xr:uid="{B4C2F5F3-9B32-445E-A048-3E4606CC0CAD}"/>
    <cellStyle name="20% - Ênfase2 305 2 2" xfId="20299" xr:uid="{45DB3CA3-4238-4DB0-A504-48CD5AC6A9B0}"/>
    <cellStyle name="20% - Ênfase2 305 2 2 2" xfId="40743" xr:uid="{8E3C18FB-AC0A-4BC4-95F1-60836DD536A5}"/>
    <cellStyle name="20% - Ênfase2 305 2 3" xfId="30527" xr:uid="{647607F9-D47D-419B-947C-4E12773A0541}"/>
    <cellStyle name="20% - Ênfase2 305 3" xfId="15245" xr:uid="{468B9C72-DEE4-4835-8DF1-5CCA74A3EE95}"/>
    <cellStyle name="20% - Ênfase2 305 3 2" xfId="35691" xr:uid="{99B1CD66-2E55-4C07-B13D-97633C28C916}"/>
    <cellStyle name="20% - Ênfase2 305 4" xfId="25475" xr:uid="{563CCFC8-5DB0-48AC-88E2-833091BE3AAD}"/>
    <cellStyle name="20% - Ênfase2 306" xfId="4951" xr:uid="{C5533503-CD08-40A9-804F-68CCFB90F40D}"/>
    <cellStyle name="20% - Ênfase2 306 2" xfId="10086" xr:uid="{A6DCCA38-61A1-4761-994A-B0A8664780D5}"/>
    <cellStyle name="20% - Ênfase2 306 2 2" xfId="20313" xr:uid="{8238DC23-1453-4D0D-8C23-062B2AE45AAF}"/>
    <cellStyle name="20% - Ênfase2 306 2 2 2" xfId="40757" xr:uid="{58004381-8BD9-48B3-BCB7-BE6363670CC0}"/>
    <cellStyle name="20% - Ênfase2 306 2 3" xfId="30541" xr:uid="{272C68EA-6E60-467B-A41A-F0B732A34B36}"/>
    <cellStyle name="20% - Ênfase2 306 3" xfId="15259" xr:uid="{4C294607-D195-4495-B5AA-FB2DC95DD891}"/>
    <cellStyle name="20% - Ênfase2 306 3 2" xfId="35705" xr:uid="{6EA1F5D5-D500-4812-B109-1FF68526B7EE}"/>
    <cellStyle name="20% - Ênfase2 306 4" xfId="25489" xr:uid="{19E866E7-AFCE-4224-AD75-D94882D57273}"/>
    <cellStyle name="20% - Ênfase2 307" xfId="4965" xr:uid="{45D16E05-626F-4350-B405-284C3E18D3FB}"/>
    <cellStyle name="20% - Ênfase2 307 2" xfId="10100" xr:uid="{CDB0DBC1-D685-4FD4-88A3-B39D116FE491}"/>
    <cellStyle name="20% - Ênfase2 307 2 2" xfId="20327" xr:uid="{AF58B259-E0FB-4E5A-AF63-18967547429E}"/>
    <cellStyle name="20% - Ênfase2 307 2 2 2" xfId="40771" xr:uid="{D7DA7193-8BA1-4705-9369-055EBE51A5D8}"/>
    <cellStyle name="20% - Ênfase2 307 2 3" xfId="30555" xr:uid="{7DDE26E5-AF78-44D7-AC54-D1463326AEE3}"/>
    <cellStyle name="20% - Ênfase2 307 3" xfId="15273" xr:uid="{ACEE74B1-81FC-406A-A504-114523FDA8A9}"/>
    <cellStyle name="20% - Ênfase2 307 3 2" xfId="35719" xr:uid="{BA70691E-3940-491C-B8F9-750D0636DEA1}"/>
    <cellStyle name="20% - Ênfase2 307 4" xfId="25503" xr:uid="{9167D5D1-1F01-497A-96A1-1FF204405DB0}"/>
    <cellStyle name="20% - Ênfase2 308" xfId="4979" xr:uid="{10BA665D-9823-4303-9B25-2FC124376B64}"/>
    <cellStyle name="20% - Ênfase2 308 2" xfId="10114" xr:uid="{6E6CE60E-B155-4F76-9259-15BBFFBF2346}"/>
    <cellStyle name="20% - Ênfase2 308 2 2" xfId="20341" xr:uid="{9CDC80B9-D3A2-4DE7-98D9-D77D2FBE7C92}"/>
    <cellStyle name="20% - Ênfase2 308 2 2 2" xfId="40785" xr:uid="{58330F4C-F9AA-4B60-9CF8-660F23F0DAFB}"/>
    <cellStyle name="20% - Ênfase2 308 2 3" xfId="30569" xr:uid="{C07F7E12-D24F-4C87-978E-41790DC0D518}"/>
    <cellStyle name="20% - Ênfase2 308 3" xfId="15287" xr:uid="{07DAE114-3BB7-487D-AED5-0D4652312273}"/>
    <cellStyle name="20% - Ênfase2 308 3 2" xfId="35733" xr:uid="{DF804C2B-51CB-4967-8CE9-F55FB3354DAE}"/>
    <cellStyle name="20% - Ênfase2 308 4" xfId="25517" xr:uid="{A6CF4E3E-1E69-4054-A3BB-5724D30D6F5D}"/>
    <cellStyle name="20% - Ênfase2 309" xfId="4993" xr:uid="{BC697E4B-5B57-468E-AEF7-0C1226FC4FED}"/>
    <cellStyle name="20% - Ênfase2 309 2" xfId="10128" xr:uid="{5F96C9E7-2BA9-4FE6-89E7-BB2B43D6F414}"/>
    <cellStyle name="20% - Ênfase2 309 2 2" xfId="20355" xr:uid="{E22A3DDC-9597-49FB-B858-C0997834E6E1}"/>
    <cellStyle name="20% - Ênfase2 309 2 2 2" xfId="40799" xr:uid="{067C4EB9-B644-445B-8895-019FA761A6D7}"/>
    <cellStyle name="20% - Ênfase2 309 2 3" xfId="30583" xr:uid="{8AF870F0-3CC1-4A53-B2D8-F2323EEE986C}"/>
    <cellStyle name="20% - Ênfase2 309 3" xfId="15301" xr:uid="{9A7E3CF7-1FA5-4CD6-A76E-A55FC2C39692}"/>
    <cellStyle name="20% - Ênfase2 309 3 2" xfId="35747" xr:uid="{71FA8F07-3B64-48A0-9691-82AF72A5DD6E}"/>
    <cellStyle name="20% - Ênfase2 309 4" xfId="25531" xr:uid="{48CAC15B-3E83-4205-A829-D361F36D5225}"/>
    <cellStyle name="20% - Ênfase2 31" xfId="516" xr:uid="{0F7D6370-8072-4374-B8AA-D48517F1F93E}"/>
    <cellStyle name="20% - Ênfase2 31 2" xfId="1115" xr:uid="{733CE366-E804-44B7-8339-D14902D21817}"/>
    <cellStyle name="20% - Ênfase2 31 2 2" xfId="6262" xr:uid="{234FA6E2-B2BF-4E7C-834E-B7FBAF5B8EA1}"/>
    <cellStyle name="20% - Ênfase2 31 2 2 2" xfId="16517" xr:uid="{54DFC258-C472-4339-A798-B642487A5799}"/>
    <cellStyle name="20% - Ênfase2 31 2 2 2 2" xfId="36961" xr:uid="{55CBD2CD-F833-4AF6-8A97-BD9AA077226B}"/>
    <cellStyle name="20% - Ênfase2 31 2 2 3" xfId="26745" xr:uid="{34FB8908-13C4-439E-961A-CC8A25603BC4}"/>
    <cellStyle name="20% - Ênfase2 31 2 3" xfId="11463" xr:uid="{28CCDE5D-1E73-4196-8C3B-0088CC58F81B}"/>
    <cellStyle name="20% - Ênfase2 31 2 3 2" xfId="31909" xr:uid="{2D2C510C-5788-4A8D-A234-190CFE139621}"/>
    <cellStyle name="20% - Ênfase2 31 2 4" xfId="21693" xr:uid="{0971E719-96EA-415F-BDC1-000700365CB4}"/>
    <cellStyle name="20% - Ênfase2 31 3" xfId="5663" xr:uid="{1D4FA71F-AA20-4284-A2C8-87459C83B2BF}"/>
    <cellStyle name="20% - Ênfase2 31 3 2" xfId="15937" xr:uid="{59219C84-CCB4-41E3-9C1B-3F169C9E938C}"/>
    <cellStyle name="20% - Ênfase2 31 3 2 2" xfId="36381" xr:uid="{A782B2A4-D2B9-4180-AD83-779019C52D84}"/>
    <cellStyle name="20% - Ênfase2 31 3 3" xfId="26165" xr:uid="{DAF86CE4-E977-4959-B4AE-77B313D33794}"/>
    <cellStyle name="20% - Ênfase2 31 4" xfId="10883" xr:uid="{F6411930-E2CB-4911-8D4A-446A12061742}"/>
    <cellStyle name="20% - Ênfase2 31 4 2" xfId="31329" xr:uid="{101E395C-A9EF-41C9-A770-4A403363E3FE}"/>
    <cellStyle name="20% - Ênfase2 31 5" xfId="21113" xr:uid="{632C80AF-E7CC-4DA9-8E39-D253462ED605}"/>
    <cellStyle name="20% - Ênfase2 310" xfId="5007" xr:uid="{CD26BC6E-6F2E-4853-A7DE-3EEC377A3CD7}"/>
    <cellStyle name="20% - Ênfase2 310 2" xfId="10142" xr:uid="{ECB236CE-9F7B-4306-9A48-87CB1F78159C}"/>
    <cellStyle name="20% - Ênfase2 310 2 2" xfId="20369" xr:uid="{53D87330-6DCF-4B82-B62B-0B5C06AEC620}"/>
    <cellStyle name="20% - Ênfase2 310 2 2 2" xfId="40813" xr:uid="{BD0CB9F5-F7F6-493A-8A40-28863F0CE78D}"/>
    <cellStyle name="20% - Ênfase2 310 2 3" xfId="30597" xr:uid="{47A7809B-2A11-408C-80E3-7B42275878A4}"/>
    <cellStyle name="20% - Ênfase2 310 3" xfId="15315" xr:uid="{3AE1D5C2-C32F-499A-87BB-77453AF7BDB2}"/>
    <cellStyle name="20% - Ênfase2 310 3 2" xfId="35761" xr:uid="{8C523AFA-1A8E-4F14-A6DF-8522D8B6CBEA}"/>
    <cellStyle name="20% - Ênfase2 310 4" xfId="25545" xr:uid="{695BFC8B-20DA-4308-AC8A-52F7B77B2DB6}"/>
    <cellStyle name="20% - Ênfase2 311" xfId="5021" xr:uid="{47D2B6E9-9791-499D-9075-CC19DF09609A}"/>
    <cellStyle name="20% - Ênfase2 311 2" xfId="10156" xr:uid="{9F312636-4140-4598-93B6-77B8EF5426E2}"/>
    <cellStyle name="20% - Ênfase2 311 2 2" xfId="20383" xr:uid="{50B23DDC-4C4B-4B57-9A71-A2F91AA160B8}"/>
    <cellStyle name="20% - Ênfase2 311 2 2 2" xfId="40827" xr:uid="{00C3A15A-711F-4E2E-B97C-6FD7E45AEDED}"/>
    <cellStyle name="20% - Ênfase2 311 2 3" xfId="30611" xr:uid="{3989A633-E26C-4682-A3FE-32353DF5FA15}"/>
    <cellStyle name="20% - Ênfase2 311 3" xfId="15329" xr:uid="{E9308F25-E0C0-4857-AD35-D52BA40FF19F}"/>
    <cellStyle name="20% - Ênfase2 311 3 2" xfId="35775" xr:uid="{0CF5D684-C4EE-4266-B843-5F3EECECC93B}"/>
    <cellStyle name="20% - Ênfase2 311 4" xfId="25559" xr:uid="{C508B0AF-CB10-4F6E-B1BA-2E77A729CF59}"/>
    <cellStyle name="20% - Ênfase2 312" xfId="5035" xr:uid="{12CA5C14-A822-4BFE-9595-411694C3427E}"/>
    <cellStyle name="20% - Ênfase2 312 2" xfId="10170" xr:uid="{7C980FCE-8E00-4C0D-9B08-E85ABFA9DD35}"/>
    <cellStyle name="20% - Ênfase2 312 2 2" xfId="20397" xr:uid="{E87A5F4E-DD28-4F69-850C-EAE1762D5311}"/>
    <cellStyle name="20% - Ênfase2 312 2 2 2" xfId="40841" xr:uid="{E7FE7CC1-D32C-4C20-8C52-EC71BD305C94}"/>
    <cellStyle name="20% - Ênfase2 312 2 3" xfId="30625" xr:uid="{E0CD5A9A-6920-4A63-B800-C088DB491DD4}"/>
    <cellStyle name="20% - Ênfase2 312 3" xfId="15343" xr:uid="{386D7311-6ECF-479B-B4F1-CB2C7DA48CBA}"/>
    <cellStyle name="20% - Ênfase2 312 3 2" xfId="35789" xr:uid="{1B9DD294-6DB4-4677-8559-13210FBF3945}"/>
    <cellStyle name="20% - Ênfase2 312 4" xfId="25573" xr:uid="{93B60CDB-852B-458E-900A-D727CDB9A296}"/>
    <cellStyle name="20% - Ênfase2 313" xfId="5049" xr:uid="{9683DD82-45EC-46F9-9DEC-C925F3DB4E51}"/>
    <cellStyle name="20% - Ênfase2 313 2" xfId="10184" xr:uid="{CE5512D1-53E7-49E6-9664-FE7956049D9F}"/>
    <cellStyle name="20% - Ênfase2 313 2 2" xfId="20411" xr:uid="{3C4321CC-05BC-409B-BA7E-3FFA86447D7C}"/>
    <cellStyle name="20% - Ênfase2 313 2 2 2" xfId="40855" xr:uid="{B661BBE5-21C9-4D28-9E88-6F79E632DF94}"/>
    <cellStyle name="20% - Ênfase2 313 2 3" xfId="30639" xr:uid="{AEC11A42-6F38-41EE-8710-ECBA4AF668C1}"/>
    <cellStyle name="20% - Ênfase2 313 3" xfId="15357" xr:uid="{EC7980C7-C88C-4FE7-BE1A-02C20B439DB5}"/>
    <cellStyle name="20% - Ênfase2 313 3 2" xfId="35803" xr:uid="{C13C0D0E-7E42-490E-9661-229921D384B2}"/>
    <cellStyle name="20% - Ênfase2 313 4" xfId="25587" xr:uid="{6976E21E-AFE6-441F-83B8-B80DD7184C65}"/>
    <cellStyle name="20% - Ênfase2 314" xfId="5063" xr:uid="{26578F43-29E6-425F-BA7E-58CC2BF6DBDC}"/>
    <cellStyle name="20% - Ênfase2 314 2" xfId="10198" xr:uid="{E26F0997-0810-4875-BC23-D421FACDBA0E}"/>
    <cellStyle name="20% - Ênfase2 314 2 2" xfId="20425" xr:uid="{8DDBC016-D9C7-4109-BA40-18FF0784E6F6}"/>
    <cellStyle name="20% - Ênfase2 314 2 2 2" xfId="40869" xr:uid="{23BC26EB-822A-4924-80B1-1842F6ADA56B}"/>
    <cellStyle name="20% - Ênfase2 314 2 3" xfId="30653" xr:uid="{10BB6069-4991-48AC-9573-D62DEE6747D1}"/>
    <cellStyle name="20% - Ênfase2 314 3" xfId="15371" xr:uid="{FFC68998-4321-4264-B6E5-8B20576C12DB}"/>
    <cellStyle name="20% - Ênfase2 314 3 2" xfId="35817" xr:uid="{0D225988-4964-4DDF-95EA-96B4ADF553AF}"/>
    <cellStyle name="20% - Ênfase2 314 4" xfId="25601" xr:uid="{4DD9C30D-09B4-4ABF-A283-F785CCD5B67D}"/>
    <cellStyle name="20% - Ênfase2 315" xfId="5077" xr:uid="{3FF097DF-2AD0-4C89-86A1-7D50135FEE37}"/>
    <cellStyle name="20% - Ênfase2 315 2" xfId="10212" xr:uid="{37630436-C3BE-4D47-92B3-00881666AB54}"/>
    <cellStyle name="20% - Ênfase2 315 2 2" xfId="20439" xr:uid="{BB9EB756-CFAE-4639-A0CF-CA147A5DDEA9}"/>
    <cellStyle name="20% - Ênfase2 315 2 2 2" xfId="40883" xr:uid="{E861A3FF-FB09-49C8-80A7-40EA822F400D}"/>
    <cellStyle name="20% - Ênfase2 315 2 3" xfId="30667" xr:uid="{00A29A79-247E-4702-AF2B-D5FEA30A5E45}"/>
    <cellStyle name="20% - Ênfase2 315 3" xfId="15385" xr:uid="{75EAAC0C-3874-4F14-95FC-46F394D75B73}"/>
    <cellStyle name="20% - Ênfase2 315 3 2" xfId="35831" xr:uid="{5987AFCF-6A21-40E2-88EA-7E8D81BEA655}"/>
    <cellStyle name="20% - Ênfase2 315 4" xfId="25615" xr:uid="{57474EA1-90B1-467F-939E-7907EDE254A5}"/>
    <cellStyle name="20% - Ênfase2 316" xfId="5091" xr:uid="{EE4D822E-06EC-4078-AD3A-C1D0B32FDDE1}"/>
    <cellStyle name="20% - Ênfase2 316 2" xfId="10226" xr:uid="{B46E5BF2-980E-47A6-A8C8-EB1F888B2DB6}"/>
    <cellStyle name="20% - Ênfase2 316 2 2" xfId="20453" xr:uid="{1FF41B9A-31C9-4FE0-8F1B-E3451CDC0B7D}"/>
    <cellStyle name="20% - Ênfase2 316 2 2 2" xfId="40897" xr:uid="{772ED9E0-C890-4A83-8629-4CED2561FA58}"/>
    <cellStyle name="20% - Ênfase2 316 2 3" xfId="30681" xr:uid="{4315D2B2-0732-45AB-B480-61CF755E0D40}"/>
    <cellStyle name="20% - Ênfase2 316 3" xfId="15399" xr:uid="{1D14633A-A67E-44FB-B51E-7E5B1863DFB2}"/>
    <cellStyle name="20% - Ênfase2 316 3 2" xfId="35845" xr:uid="{8E3D620D-ADF9-4181-97E1-AEA4EBBEE33C}"/>
    <cellStyle name="20% - Ênfase2 316 4" xfId="25629" xr:uid="{A2610BBC-2A97-4D18-B93D-02D6D7E2BC68}"/>
    <cellStyle name="20% - Ênfase2 317" xfId="5104" xr:uid="{8B5067F1-DCF2-432C-B0BE-15103C773172}"/>
    <cellStyle name="20% - Ênfase2 317 2" xfId="10240" xr:uid="{01B1FE59-FE45-4B51-BBB8-FC5A4FCD6BC5}"/>
    <cellStyle name="20% - Ênfase2 317 2 2" xfId="20467" xr:uid="{DD2F171D-E389-4E64-8BCE-F35207620AC6}"/>
    <cellStyle name="20% - Ênfase2 317 2 2 2" xfId="40911" xr:uid="{5BECC36C-B07B-4EFA-A38C-56D6E479F6F0}"/>
    <cellStyle name="20% - Ênfase2 317 2 3" xfId="30695" xr:uid="{7314A9E0-45C9-4D21-9D33-D8F83CFF06F7}"/>
    <cellStyle name="20% - Ênfase2 317 3" xfId="15413" xr:uid="{BDA96029-3538-47E7-A156-762223F8A1DF}"/>
    <cellStyle name="20% - Ênfase2 317 3 2" xfId="35859" xr:uid="{9A26D485-9641-45EE-96EE-38E0C3E53915}"/>
    <cellStyle name="20% - Ênfase2 317 4" xfId="25643" xr:uid="{CAE21E61-E64B-4A35-BA90-23EA75D01778}"/>
    <cellStyle name="20% - Ênfase2 318" xfId="5118" xr:uid="{51EAFC6F-D796-469B-9E94-FE0D3077774C}"/>
    <cellStyle name="20% - Ênfase2 318 2" xfId="10254" xr:uid="{64953877-3E27-45FB-870E-12F9AAC92E39}"/>
    <cellStyle name="20% - Ênfase2 318 2 2" xfId="20481" xr:uid="{D223FC50-C968-4B28-BA0F-A7084FAD15A2}"/>
    <cellStyle name="20% - Ênfase2 318 2 2 2" xfId="40925" xr:uid="{9F5132BA-FA54-499F-A474-4DEEE4C6CED5}"/>
    <cellStyle name="20% - Ênfase2 318 2 3" xfId="30709" xr:uid="{61BD2C2C-3EB1-4CB6-B5B2-47F58DCA9E85}"/>
    <cellStyle name="20% - Ênfase2 318 3" xfId="15427" xr:uid="{CFF7541C-F740-42F4-B5B9-AED9405034AD}"/>
    <cellStyle name="20% - Ênfase2 318 3 2" xfId="35873" xr:uid="{9B70DB16-0EDD-4A39-BF88-4935B0B6B727}"/>
    <cellStyle name="20% - Ênfase2 318 4" xfId="25657" xr:uid="{75403483-2FEE-4EAE-80EF-F7B66EC6DB85}"/>
    <cellStyle name="20% - Ênfase2 319" xfId="5193" xr:uid="{316526D2-3BCF-487D-A7AC-7789EFB672C4}"/>
    <cellStyle name="20% - Ênfase2 319 2" xfId="15500" xr:uid="{D52DFE88-25DA-4668-89F8-F73D2058D5D4}"/>
    <cellStyle name="20% - Ênfase2 319 2 2" xfId="35945" xr:uid="{87E6B0CE-DB91-4C89-AA80-2A89FAD661C7}"/>
    <cellStyle name="20% - Ênfase2 319 3" xfId="25729" xr:uid="{033FDD05-DDFA-484B-BD4D-F11F7E8EBB5A}"/>
    <cellStyle name="20% - Ênfase2 32" xfId="530" xr:uid="{8BD121D5-17ED-44C2-9FA4-406FCFA4F883}"/>
    <cellStyle name="20% - Ênfase2 32 2" xfId="1129" xr:uid="{946B3EB5-BB47-47DE-8B21-D447AC0EDBF4}"/>
    <cellStyle name="20% - Ênfase2 32 2 2" xfId="6276" xr:uid="{1A76668E-0958-4AA4-BFE7-AF854DE1C35A}"/>
    <cellStyle name="20% - Ênfase2 32 2 2 2" xfId="16531" xr:uid="{8112E5E0-03BD-4F12-ACBA-E9C0CDE18BE7}"/>
    <cellStyle name="20% - Ênfase2 32 2 2 2 2" xfId="36975" xr:uid="{9E292B22-75D9-4FB6-80B3-89FF3A4B263B}"/>
    <cellStyle name="20% - Ênfase2 32 2 2 3" xfId="26759" xr:uid="{1A88ED64-9E6E-4EA5-9155-09C341297A11}"/>
    <cellStyle name="20% - Ênfase2 32 2 3" xfId="11477" xr:uid="{FEC040A9-72A2-4C62-9656-CAD4CCB91849}"/>
    <cellStyle name="20% - Ênfase2 32 2 3 2" xfId="31923" xr:uid="{4FB31B43-9D48-4007-892C-D51C15EECDF8}"/>
    <cellStyle name="20% - Ênfase2 32 2 4" xfId="21707" xr:uid="{26DABCC9-6302-4A0C-9D5E-DD355F0B1724}"/>
    <cellStyle name="20% - Ênfase2 32 3" xfId="5677" xr:uid="{9A3F32F4-7B01-456D-BF2C-C49FB6EB071A}"/>
    <cellStyle name="20% - Ênfase2 32 3 2" xfId="15951" xr:uid="{39A0F0FA-C547-47CC-90EF-9999D29E8968}"/>
    <cellStyle name="20% - Ênfase2 32 3 2 2" xfId="36395" xr:uid="{93E1FE48-AB9F-40E7-B00B-13E744EC6D41}"/>
    <cellStyle name="20% - Ênfase2 32 3 3" xfId="26179" xr:uid="{59CE8FCC-A14D-4924-ACB7-90EE2680B12A}"/>
    <cellStyle name="20% - Ênfase2 32 4" xfId="10897" xr:uid="{5CA20D50-82F2-4E6D-BAB9-43390AF4C6E7}"/>
    <cellStyle name="20% - Ênfase2 32 4 2" xfId="31343" xr:uid="{B72C8EE1-7792-4131-B504-4025AC340B2A}"/>
    <cellStyle name="20% - Ênfase2 32 5" xfId="21127" xr:uid="{D042C71F-787E-480E-BAC7-3B0A6FB37A7F}"/>
    <cellStyle name="20% - Ênfase2 320" xfId="5230" xr:uid="{F1F36EFA-2F81-4D3B-B161-E0F6D5648613}"/>
    <cellStyle name="20% - Ênfase2 320 2" xfId="15537" xr:uid="{9E4134CE-600B-4984-A529-3CBCFDE5F749}"/>
    <cellStyle name="20% - Ênfase2 320 2 2" xfId="35981" xr:uid="{3429953A-993F-4C37-8D98-295256F57BC5}"/>
    <cellStyle name="20% - Ênfase2 320 3" xfId="25765" xr:uid="{D28173AC-F34A-4663-8ED1-C69DE16599A1}"/>
    <cellStyle name="20% - Ênfase2 321" xfId="10483" xr:uid="{08254368-BE93-45EE-8CC1-009313DA4653}"/>
    <cellStyle name="20% - Ênfase2 321 2" xfId="30932" xr:uid="{96EBBEB8-2435-4470-B2B0-8B1EE7299921}"/>
    <cellStyle name="20% - Ênfase2 322" xfId="20707" xr:uid="{D39CB57A-B67D-457C-8AA4-3BBD03B91202}"/>
    <cellStyle name="20% - Ênfase2 33" xfId="544" xr:uid="{D3F22972-6631-46D2-A56C-36D6B820644E}"/>
    <cellStyle name="20% - Ênfase2 33 2" xfId="1143" xr:uid="{78D46A06-E571-44B7-BBB8-7910426CD481}"/>
    <cellStyle name="20% - Ênfase2 33 2 2" xfId="6290" xr:uid="{DB05D30A-99B1-40BF-8743-834906C58B7E}"/>
    <cellStyle name="20% - Ênfase2 33 2 2 2" xfId="16545" xr:uid="{5CCB5771-64CC-4095-B117-16E8BD7DBBCB}"/>
    <cellStyle name="20% - Ênfase2 33 2 2 2 2" xfId="36989" xr:uid="{4497DAD2-01B7-4B00-ABF6-C4DCBA24624C}"/>
    <cellStyle name="20% - Ênfase2 33 2 2 3" xfId="26773" xr:uid="{66F13BB8-272F-4948-950A-19CCDF2947BF}"/>
    <cellStyle name="20% - Ênfase2 33 2 3" xfId="11491" xr:uid="{B8C35E8B-4D8B-4CBA-A551-951324930E54}"/>
    <cellStyle name="20% - Ênfase2 33 2 3 2" xfId="31937" xr:uid="{E4461C8C-ED90-4569-9D45-F32F740FF3C0}"/>
    <cellStyle name="20% - Ênfase2 33 2 4" xfId="21721" xr:uid="{E60E75DE-9ED0-444D-B8F9-E0B38D7B046A}"/>
    <cellStyle name="20% - Ênfase2 33 3" xfId="5691" xr:uid="{EF560F57-5C3F-497B-AB63-09ADD7088490}"/>
    <cellStyle name="20% - Ênfase2 33 3 2" xfId="15965" xr:uid="{A13C7FA4-DE19-42B0-8132-D22EC103070F}"/>
    <cellStyle name="20% - Ênfase2 33 3 2 2" xfId="36409" xr:uid="{D651C789-EEF2-4328-B09D-DBA38E044756}"/>
    <cellStyle name="20% - Ênfase2 33 3 3" xfId="26193" xr:uid="{C81D1300-7D99-4848-90A5-5FC09856D3EB}"/>
    <cellStyle name="20% - Ênfase2 33 4" xfId="10911" xr:uid="{08531ECE-49BB-4699-8F96-AF20F020664F}"/>
    <cellStyle name="20% - Ênfase2 33 4 2" xfId="31357" xr:uid="{841762A7-5D33-48B2-819D-C0DD7FF8E787}"/>
    <cellStyle name="20% - Ênfase2 33 5" xfId="21141" xr:uid="{F91B3634-5F99-4769-BD77-33C026B88E6E}"/>
    <cellStyle name="20% - Ênfase2 34" xfId="558" xr:uid="{11383A32-D9F2-47D5-B77C-F62A07882E5A}"/>
    <cellStyle name="20% - Ênfase2 34 2" xfId="1157" xr:uid="{AE5FE227-D21A-4F2A-A634-8E80D0FC0A7B}"/>
    <cellStyle name="20% - Ênfase2 34 2 2" xfId="6304" xr:uid="{0A1D71C7-2E07-4778-9AAA-0455BB2086D5}"/>
    <cellStyle name="20% - Ênfase2 34 2 2 2" xfId="16559" xr:uid="{F5146F55-718F-4D17-A94E-FAD88D761BF1}"/>
    <cellStyle name="20% - Ênfase2 34 2 2 2 2" xfId="37003" xr:uid="{F6DAF570-9928-4A11-A428-4639A48DC2AD}"/>
    <cellStyle name="20% - Ênfase2 34 2 2 3" xfId="26787" xr:uid="{D8A15FD9-38A6-46D0-9D1E-0AB21FAA774D}"/>
    <cellStyle name="20% - Ênfase2 34 2 3" xfId="11505" xr:uid="{7D4DDF25-7A6F-40CD-A404-BD789B1721CF}"/>
    <cellStyle name="20% - Ênfase2 34 2 3 2" xfId="31951" xr:uid="{86728E87-47F7-47DC-B154-2A23877970B4}"/>
    <cellStyle name="20% - Ênfase2 34 2 4" xfId="21735" xr:uid="{A537C6A7-E431-4DA2-8B9D-B5D2C91E0BCC}"/>
    <cellStyle name="20% - Ênfase2 34 3" xfId="5705" xr:uid="{C8C6392C-8F6F-4BA9-9A9A-A6F848294A75}"/>
    <cellStyle name="20% - Ênfase2 34 3 2" xfId="15979" xr:uid="{69662137-F0A2-4E6B-80FE-FC95ADA5BAF5}"/>
    <cellStyle name="20% - Ênfase2 34 3 2 2" xfId="36423" xr:uid="{4796688D-C3E5-4648-9963-DF9002C2023C}"/>
    <cellStyle name="20% - Ênfase2 34 3 3" xfId="26207" xr:uid="{A75E4AB8-F2B8-461B-9B8B-4D4B15D10127}"/>
    <cellStyle name="20% - Ênfase2 34 4" xfId="10925" xr:uid="{A0B2ECCA-3CE7-4358-B689-BF9AC4698581}"/>
    <cellStyle name="20% - Ênfase2 34 4 2" xfId="31371" xr:uid="{159ED48A-32BF-47CC-980F-AD34A9E7AB52}"/>
    <cellStyle name="20% - Ênfase2 34 5" xfId="21155" xr:uid="{A82664D0-D4CE-4E5A-8FF7-47C0856BA6E4}"/>
    <cellStyle name="20% - Ênfase2 35" xfId="572" xr:uid="{CC2AC87C-F114-4C6F-9216-4F744ABB746D}"/>
    <cellStyle name="20% - Ênfase2 35 2" xfId="1171" xr:uid="{BA6B5A17-F028-44BB-AAB6-E8CD9CCA6D23}"/>
    <cellStyle name="20% - Ênfase2 35 2 2" xfId="6318" xr:uid="{41FA5508-BED3-454C-88AB-8B65602D8F80}"/>
    <cellStyle name="20% - Ênfase2 35 2 2 2" xfId="16573" xr:uid="{EBC4DA34-33A4-479A-B0B4-CAB2C1E5352D}"/>
    <cellStyle name="20% - Ênfase2 35 2 2 2 2" xfId="37017" xr:uid="{AEB04F8C-6533-479B-B0B8-566B27326E2E}"/>
    <cellStyle name="20% - Ênfase2 35 2 2 3" xfId="26801" xr:uid="{E5BFACE8-23B6-47F6-A0DE-E50FB9E883FC}"/>
    <cellStyle name="20% - Ênfase2 35 2 3" xfId="11519" xr:uid="{8C908ECC-E7EE-4455-BD50-948CFEE2E7FE}"/>
    <cellStyle name="20% - Ênfase2 35 2 3 2" xfId="31965" xr:uid="{94A0FCFC-8438-4057-A873-C66DF6EC0E39}"/>
    <cellStyle name="20% - Ênfase2 35 2 4" xfId="21749" xr:uid="{B40452E1-1316-4277-A266-45551F818B31}"/>
    <cellStyle name="20% - Ênfase2 35 3" xfId="5719" xr:uid="{666ACFE7-F490-4834-8278-C0C238706A77}"/>
    <cellStyle name="20% - Ênfase2 35 3 2" xfId="15993" xr:uid="{5336BC72-DE21-42DB-A923-E054477744B4}"/>
    <cellStyle name="20% - Ênfase2 35 3 2 2" xfId="36437" xr:uid="{D79872E7-C36A-4815-B574-0AF3488A0853}"/>
    <cellStyle name="20% - Ênfase2 35 3 3" xfId="26221" xr:uid="{A9F286CA-2561-4657-9897-38742B5E06D8}"/>
    <cellStyle name="20% - Ênfase2 35 4" xfId="10939" xr:uid="{462ED251-6B27-4123-8539-E14FBC931168}"/>
    <cellStyle name="20% - Ênfase2 35 4 2" xfId="31385" xr:uid="{EAF715C4-314B-4491-9412-B13812BD49D0}"/>
    <cellStyle name="20% - Ênfase2 35 5" xfId="21169" xr:uid="{23BD3C1E-05A2-4DDA-BAD6-5AC4C6EB7D63}"/>
    <cellStyle name="20% - Ênfase2 36" xfId="586" xr:uid="{928B9F1B-EDDE-43BA-BB31-DE9C3DCD4CD6}"/>
    <cellStyle name="20% - Ênfase2 36 2" xfId="1185" xr:uid="{CAD1D21E-F528-4476-80FD-AD085ADBC0F6}"/>
    <cellStyle name="20% - Ênfase2 36 2 2" xfId="6332" xr:uid="{37865ACB-461D-4438-A978-78C3B363A981}"/>
    <cellStyle name="20% - Ênfase2 36 2 2 2" xfId="16587" xr:uid="{5CBE755D-4676-4425-801A-401E8CC06AE0}"/>
    <cellStyle name="20% - Ênfase2 36 2 2 2 2" xfId="37031" xr:uid="{D874C5D3-C563-433A-A8B8-97D4604219AC}"/>
    <cellStyle name="20% - Ênfase2 36 2 2 3" xfId="26815" xr:uid="{823BCE8E-76FA-48BD-AA60-0024E2A85214}"/>
    <cellStyle name="20% - Ênfase2 36 2 3" xfId="11533" xr:uid="{FD095E2E-C37D-4275-8F01-4D4663431D02}"/>
    <cellStyle name="20% - Ênfase2 36 2 3 2" xfId="31979" xr:uid="{96842EB3-3BFB-4373-A868-7F491B63753D}"/>
    <cellStyle name="20% - Ênfase2 36 2 4" xfId="21763" xr:uid="{2C55C2B3-D99C-4216-94AA-47D7D6826BF5}"/>
    <cellStyle name="20% - Ênfase2 36 3" xfId="5733" xr:uid="{A4BBFEA4-A1B4-4EB6-91FC-815BD823AFCF}"/>
    <cellStyle name="20% - Ênfase2 36 3 2" xfId="16007" xr:uid="{75EBFA4F-073C-4740-904D-B6F8C40DEAC6}"/>
    <cellStyle name="20% - Ênfase2 36 3 2 2" xfId="36451" xr:uid="{C4FFBCC5-DF2F-49C8-96F3-64C0EC6A5C03}"/>
    <cellStyle name="20% - Ênfase2 36 3 3" xfId="26235" xr:uid="{BBE4B89D-664D-4D71-B6BB-271CB5AB96C4}"/>
    <cellStyle name="20% - Ênfase2 36 4" xfId="10953" xr:uid="{DBAFECED-C627-42FE-B9C1-A3C6CB509558}"/>
    <cellStyle name="20% - Ênfase2 36 4 2" xfId="31399" xr:uid="{527CDDF9-DC92-4913-9B65-CF43131E2D16}"/>
    <cellStyle name="20% - Ênfase2 36 5" xfId="21183" xr:uid="{8AD71B4A-6726-4C95-BD2E-F48BC4642E54}"/>
    <cellStyle name="20% - Ênfase2 37" xfId="600" xr:uid="{DFE8714A-6ADD-4927-9C3D-C547D898C112}"/>
    <cellStyle name="20% - Ênfase2 37 2" xfId="1199" xr:uid="{E919228F-2A46-4548-8EDA-432DA9B7B5B1}"/>
    <cellStyle name="20% - Ênfase2 37 2 2" xfId="6346" xr:uid="{1190827A-EA50-4288-8D5B-9F1BAAB45419}"/>
    <cellStyle name="20% - Ênfase2 37 2 2 2" xfId="16601" xr:uid="{2FCBB780-D7CB-452B-B149-89DDC3A80421}"/>
    <cellStyle name="20% - Ênfase2 37 2 2 2 2" xfId="37045" xr:uid="{300B41DE-33B3-4A1F-BE88-B93F7209DB6A}"/>
    <cellStyle name="20% - Ênfase2 37 2 2 3" xfId="26829" xr:uid="{630D3580-E946-4EA4-AD41-72D94B5CAA88}"/>
    <cellStyle name="20% - Ênfase2 37 2 3" xfId="11547" xr:uid="{50A5746B-A5E1-48CD-8DC3-692BFD56F858}"/>
    <cellStyle name="20% - Ênfase2 37 2 3 2" xfId="31993" xr:uid="{FC6DD435-3A58-43CB-BEF5-6E51CC9F945D}"/>
    <cellStyle name="20% - Ênfase2 37 2 4" xfId="21777" xr:uid="{B6414373-9571-423F-99EC-E39934D7B879}"/>
    <cellStyle name="20% - Ênfase2 37 3" xfId="5747" xr:uid="{8B6E8CE8-EF87-4A18-9C0A-9433EF5973EF}"/>
    <cellStyle name="20% - Ênfase2 37 3 2" xfId="16021" xr:uid="{5611673E-2254-42F8-B013-5A244812DD57}"/>
    <cellStyle name="20% - Ênfase2 37 3 2 2" xfId="36465" xr:uid="{369B99F7-16DA-4721-B310-B78B18C167C9}"/>
    <cellStyle name="20% - Ênfase2 37 3 3" xfId="26249" xr:uid="{886D2007-286E-4159-966C-57456EDC8150}"/>
    <cellStyle name="20% - Ênfase2 37 4" xfId="10967" xr:uid="{3CCECEAA-B1DB-4974-B77E-0AEF9C1DCF72}"/>
    <cellStyle name="20% - Ênfase2 37 4 2" xfId="31413" xr:uid="{981DF2E0-4085-48F2-AF7C-F694C6690AB7}"/>
    <cellStyle name="20% - Ênfase2 37 5" xfId="21197" xr:uid="{5B25CA8A-1AE2-4463-BD83-AC2429AFF7BC}"/>
    <cellStyle name="20% - Ênfase2 38" xfId="614" xr:uid="{B511C49E-A247-47CF-93D2-1FBCCD87685F}"/>
    <cellStyle name="20% - Ênfase2 38 2" xfId="1213" xr:uid="{614A21C5-9424-489B-8C01-485781103E47}"/>
    <cellStyle name="20% - Ênfase2 38 2 2" xfId="6360" xr:uid="{47326F68-5CA0-4A8F-A2E6-1030903F3EB5}"/>
    <cellStyle name="20% - Ênfase2 38 2 2 2" xfId="16615" xr:uid="{DA855CEA-095E-47D1-97BF-AA15603EBBB3}"/>
    <cellStyle name="20% - Ênfase2 38 2 2 2 2" xfId="37059" xr:uid="{4EE5AD80-3549-4925-943B-B25DEF9F44CA}"/>
    <cellStyle name="20% - Ênfase2 38 2 2 3" xfId="26843" xr:uid="{8C71D23B-4311-434C-A7CC-97B97AEC59BA}"/>
    <cellStyle name="20% - Ênfase2 38 2 3" xfId="11561" xr:uid="{8083BFD3-D14A-4F38-A30A-4FF86C1AA66D}"/>
    <cellStyle name="20% - Ênfase2 38 2 3 2" xfId="32007" xr:uid="{1691A005-D025-4BED-BF97-8AAFEA373101}"/>
    <cellStyle name="20% - Ênfase2 38 2 4" xfId="21791" xr:uid="{36CD6BCD-5EC0-46CB-8300-C7C77BC1648F}"/>
    <cellStyle name="20% - Ênfase2 38 3" xfId="5761" xr:uid="{A1378E51-2BE3-43F4-B012-E0655DA5021E}"/>
    <cellStyle name="20% - Ênfase2 38 3 2" xfId="16035" xr:uid="{A72A91BC-C5AA-4A35-9E40-89AD5ADD333D}"/>
    <cellStyle name="20% - Ênfase2 38 3 2 2" xfId="36479" xr:uid="{19587577-D585-4422-BB56-570D80B39E0E}"/>
    <cellStyle name="20% - Ênfase2 38 3 3" xfId="26263" xr:uid="{AF9CA8C3-10A3-435C-AEA3-B5AED8A72B43}"/>
    <cellStyle name="20% - Ênfase2 38 4" xfId="10981" xr:uid="{7B72D844-A513-4332-B187-A78931AD72E5}"/>
    <cellStyle name="20% - Ênfase2 38 4 2" xfId="31427" xr:uid="{E0356437-F30F-4A64-A22E-D3497634800C}"/>
    <cellStyle name="20% - Ênfase2 38 5" xfId="21211" xr:uid="{223F2EF6-AC8A-4396-8926-FBF96DFA6905}"/>
    <cellStyle name="20% - Ênfase2 39" xfId="628" xr:uid="{53804E70-B72F-4D37-893C-2AD5019ECDDD}"/>
    <cellStyle name="20% - Ênfase2 39 2" xfId="1227" xr:uid="{41FCCE5D-DCF1-4511-9CF7-DEF76B7F8489}"/>
    <cellStyle name="20% - Ênfase2 39 2 2" xfId="6374" xr:uid="{0F8C1EF2-8EFD-45B7-8279-FA690BA1B121}"/>
    <cellStyle name="20% - Ênfase2 39 2 2 2" xfId="16629" xr:uid="{5A3E70CB-82B0-4CF3-AE43-60E04E97F311}"/>
    <cellStyle name="20% - Ênfase2 39 2 2 2 2" xfId="37073" xr:uid="{D592D8CF-F135-4258-B176-4DAD800F0F6F}"/>
    <cellStyle name="20% - Ênfase2 39 2 2 3" xfId="26857" xr:uid="{12FAE515-EDBE-493C-BAD3-80D30DFB6198}"/>
    <cellStyle name="20% - Ênfase2 39 2 3" xfId="11575" xr:uid="{A0EF1526-C863-4D83-B536-625D389A8762}"/>
    <cellStyle name="20% - Ênfase2 39 2 3 2" xfId="32021" xr:uid="{48D7D5DC-3B40-4F71-8B5E-C1C5949307F3}"/>
    <cellStyle name="20% - Ênfase2 39 2 4" xfId="21805" xr:uid="{695B7F58-4EEE-48EC-AA4C-1A1FB242A4B1}"/>
    <cellStyle name="20% - Ênfase2 39 3" xfId="5775" xr:uid="{6D028D78-DE67-4982-BECC-EF0FDD391910}"/>
    <cellStyle name="20% - Ênfase2 39 3 2" xfId="16049" xr:uid="{5611DDC4-D65C-4D02-B2DB-DBC90C448F59}"/>
    <cellStyle name="20% - Ênfase2 39 3 2 2" xfId="36493" xr:uid="{559AF0C1-EEAA-467C-9C7D-4ADE6D19A559}"/>
    <cellStyle name="20% - Ênfase2 39 3 3" xfId="26277" xr:uid="{ACDF9DFA-0BD1-4985-987E-E9ECA618DC47}"/>
    <cellStyle name="20% - Ênfase2 39 4" xfId="10995" xr:uid="{D749DFFA-563B-4FBC-BBA8-9E390C3675DC}"/>
    <cellStyle name="20% - Ênfase2 39 4 2" xfId="31441" xr:uid="{16EC0F26-390D-4B31-8722-099A50B5A976}"/>
    <cellStyle name="20% - Ênfase2 39 5" xfId="21225" xr:uid="{F95B104B-7ADE-4A89-9962-D67F3DFEE6B3}"/>
    <cellStyle name="20% - Ênfase2 4" xfId="138" xr:uid="{5F0DA6C5-A46B-4F8A-B750-92F0B8CC7D44}"/>
    <cellStyle name="20% - Ênfase2 4 2" xfId="751" xr:uid="{ACD6267C-34B6-4A83-A981-0BD10645C104}"/>
    <cellStyle name="20% - Ênfase2 4 2 2" xfId="5898" xr:uid="{6EF5070D-E1E8-4286-B495-5F1EB9E4226C}"/>
    <cellStyle name="20% - Ênfase2 4 2 2 2" xfId="16167" xr:uid="{6F582D59-4921-4EE1-80B9-49F373876368}"/>
    <cellStyle name="20% - Ênfase2 4 2 2 2 2" xfId="36611" xr:uid="{58386553-D8FD-4762-AA98-F91A3C8B0691}"/>
    <cellStyle name="20% - Ênfase2 4 2 2 3" xfId="26395" xr:uid="{38063937-F7EF-4BB3-8EA4-A07E24993DA9}"/>
    <cellStyle name="20% - Ênfase2 4 2 3" xfId="11113" xr:uid="{E4E366B7-B614-4119-AAAD-0A137B076754}"/>
    <cellStyle name="20% - Ênfase2 4 2 3 2" xfId="31559" xr:uid="{44520A0A-39DF-4450-8DA8-C47537832755}"/>
    <cellStyle name="20% - Ênfase2 4 2 4" xfId="21343" xr:uid="{505BEBD4-00A1-4146-BDD0-9862D69B0504}"/>
    <cellStyle name="20% - Ênfase2 4 3" xfId="5285" xr:uid="{A24ADB3C-143E-47FC-AC54-31FDCDDA8C52}"/>
    <cellStyle name="20% - Ênfase2 4 3 2" xfId="15587" xr:uid="{C395E50C-0A8C-42F6-9C36-781FF97B52C2}"/>
    <cellStyle name="20% - Ênfase2 4 3 2 2" xfId="36031" xr:uid="{16D96117-B1EB-40D1-B93B-FB4B39D83D37}"/>
    <cellStyle name="20% - Ênfase2 4 3 3" xfId="25815" xr:uid="{2FCD76AB-1E70-4D22-91E0-230D1708F20F}"/>
    <cellStyle name="20% - Ênfase2 4 4" xfId="10533" xr:uid="{6A3045C7-A89E-4B67-B155-7E7D5881F061}"/>
    <cellStyle name="20% - Ênfase2 4 4 2" xfId="30979" xr:uid="{D8E9E8BA-E793-47CF-AA62-6CDFE64DA1B0}"/>
    <cellStyle name="20% - Ênfase2 4 5" xfId="20763" xr:uid="{993CB2E5-63AB-4FDA-8AFC-3BA818040D49}"/>
    <cellStyle name="20% - Ênfase2 40" xfId="642" xr:uid="{41C858EA-1D87-48E4-ADA7-900E66680607}"/>
    <cellStyle name="20% - Ênfase2 40 2" xfId="1241" xr:uid="{B7CB877D-637F-4FB9-9881-7F0775624CDB}"/>
    <cellStyle name="20% - Ênfase2 40 2 2" xfId="6388" xr:uid="{02C18BD7-FAB8-4D1D-BCD0-B00A403313C6}"/>
    <cellStyle name="20% - Ênfase2 40 2 2 2" xfId="16643" xr:uid="{ACA07FE6-A00E-445C-9261-3A6CB2EB4869}"/>
    <cellStyle name="20% - Ênfase2 40 2 2 2 2" xfId="37087" xr:uid="{8CBEF8C8-2C00-4A66-A5FD-BE28C0DB40BD}"/>
    <cellStyle name="20% - Ênfase2 40 2 2 3" xfId="26871" xr:uid="{6B3E0409-8F80-4A23-B6D0-B9F0CCD25D36}"/>
    <cellStyle name="20% - Ênfase2 40 2 3" xfId="11589" xr:uid="{11FA50F4-A6EC-4E7A-AEB0-E44565BA696E}"/>
    <cellStyle name="20% - Ênfase2 40 2 3 2" xfId="32035" xr:uid="{C68AD7E1-9B49-498E-A5F9-2E767AD81DDB}"/>
    <cellStyle name="20% - Ênfase2 40 2 4" xfId="21819" xr:uid="{6491FDEC-762C-46F3-88B3-10CA4FF7228E}"/>
    <cellStyle name="20% - Ênfase2 40 3" xfId="5789" xr:uid="{F40ACBAA-3E20-404A-AB63-CAA87AF13944}"/>
    <cellStyle name="20% - Ênfase2 40 3 2" xfId="16063" xr:uid="{BB9BC603-71F5-4650-B176-DBA38589701F}"/>
    <cellStyle name="20% - Ênfase2 40 3 2 2" xfId="36507" xr:uid="{C023B7DE-7101-48D0-BFC5-28AAB8A951E5}"/>
    <cellStyle name="20% - Ênfase2 40 3 3" xfId="26291" xr:uid="{8F51979C-AF73-47B0-9E76-74A312767F18}"/>
    <cellStyle name="20% - Ênfase2 40 4" xfId="11009" xr:uid="{BDD7D424-C351-4582-B681-1D4524D3E177}"/>
    <cellStyle name="20% - Ênfase2 40 4 2" xfId="31455" xr:uid="{76C87140-ADEB-472E-877F-10E80902E4CD}"/>
    <cellStyle name="20% - Ênfase2 40 5" xfId="21239" xr:uid="{00BFEEB1-AB88-4953-B7BC-AB0EA4F63EC5}"/>
    <cellStyle name="20% - Ênfase2 41" xfId="656" xr:uid="{DA44668A-0F3E-4C60-9ADD-D44AE9FAFCD6}"/>
    <cellStyle name="20% - Ênfase2 41 2" xfId="1255" xr:uid="{29BBE2EB-5D0C-4D80-9A85-4AFC95F15428}"/>
    <cellStyle name="20% - Ênfase2 41 2 2" xfId="6402" xr:uid="{A3C2A340-C8EE-47E8-8CAB-A6B366CAACFA}"/>
    <cellStyle name="20% - Ênfase2 41 2 2 2" xfId="16657" xr:uid="{DA43EB78-1D78-4F2D-8A10-D0AF4A4D56EC}"/>
    <cellStyle name="20% - Ênfase2 41 2 2 2 2" xfId="37101" xr:uid="{B2C20C4B-6C0B-463E-BFF8-C6A6E3DBB132}"/>
    <cellStyle name="20% - Ênfase2 41 2 2 3" xfId="26885" xr:uid="{1AB1C11B-9ED2-4D72-B41D-AEEF15387724}"/>
    <cellStyle name="20% - Ênfase2 41 2 3" xfId="11603" xr:uid="{70429930-A857-4DC5-AEB9-8D3378A7CAA1}"/>
    <cellStyle name="20% - Ênfase2 41 2 3 2" xfId="32049" xr:uid="{C765D97D-6F56-4799-BEA1-DE53C54562AE}"/>
    <cellStyle name="20% - Ênfase2 41 2 4" xfId="21833" xr:uid="{18A2C54B-0A91-41F4-8FAB-3E970B81FA05}"/>
    <cellStyle name="20% - Ênfase2 41 3" xfId="5803" xr:uid="{00CDBA40-17FA-463D-B72B-5751504AF1E4}"/>
    <cellStyle name="20% - Ênfase2 41 3 2" xfId="16077" xr:uid="{340A42B2-DCEC-4F20-AFD3-324823CE09BB}"/>
    <cellStyle name="20% - Ênfase2 41 3 2 2" xfId="36521" xr:uid="{12C73ADF-87D1-419C-91E9-40B133FF6B83}"/>
    <cellStyle name="20% - Ênfase2 41 3 3" xfId="26305" xr:uid="{149B491C-BB58-435A-9392-35D7F99FD138}"/>
    <cellStyle name="20% - Ênfase2 41 4" xfId="11023" xr:uid="{CC035A7B-9F24-48FD-8A94-4CE583BBECA0}"/>
    <cellStyle name="20% - Ênfase2 41 4 2" xfId="31469" xr:uid="{C1CC1180-E7FB-4DFB-ADEC-C1DA02C9A5CA}"/>
    <cellStyle name="20% - Ênfase2 41 5" xfId="21253" xr:uid="{74CE5A0D-6A1F-4A8A-AB50-ED601C9FA558}"/>
    <cellStyle name="20% - Ênfase2 42" xfId="670" xr:uid="{5F513F71-ED92-4E88-B6D8-62F67E4F8F26}"/>
    <cellStyle name="20% - Ênfase2 42 2" xfId="1269" xr:uid="{3F8EB3E0-8D3E-4C29-A9C9-E561A7C3C1BD}"/>
    <cellStyle name="20% - Ênfase2 42 2 2" xfId="6416" xr:uid="{F47C7F71-43B8-4963-8E66-1F79FB2CC71B}"/>
    <cellStyle name="20% - Ênfase2 42 2 2 2" xfId="16671" xr:uid="{14B4AE59-8FC1-4D42-BD3C-25618A2AF19E}"/>
    <cellStyle name="20% - Ênfase2 42 2 2 2 2" xfId="37115" xr:uid="{EACA15AB-6081-44C6-A5E6-3F7B34644465}"/>
    <cellStyle name="20% - Ênfase2 42 2 2 3" xfId="26899" xr:uid="{FECB5363-15FF-4A56-9CE3-3B50FC6366F1}"/>
    <cellStyle name="20% - Ênfase2 42 2 3" xfId="11617" xr:uid="{F79B6558-BF4F-4EC6-9221-23ED2E688167}"/>
    <cellStyle name="20% - Ênfase2 42 2 3 2" xfId="32063" xr:uid="{3216E35C-6EE7-4E9B-B0CF-37925B5C8221}"/>
    <cellStyle name="20% - Ênfase2 42 2 4" xfId="21847" xr:uid="{ABB06D82-5A22-4C44-83DF-D187BC5D8433}"/>
    <cellStyle name="20% - Ênfase2 42 3" xfId="5817" xr:uid="{3ED2E1CC-CE17-4220-B413-A511871D313E}"/>
    <cellStyle name="20% - Ênfase2 42 3 2" xfId="16091" xr:uid="{6CF3BA0A-B42A-48E2-B051-0DFAE482B7BF}"/>
    <cellStyle name="20% - Ênfase2 42 3 2 2" xfId="36535" xr:uid="{4E09FD15-AA4C-4925-80D8-F9EB97DAC75D}"/>
    <cellStyle name="20% - Ênfase2 42 3 3" xfId="26319" xr:uid="{37535CC5-9274-4B52-ADED-408EDE5310A0}"/>
    <cellStyle name="20% - Ênfase2 42 4" xfId="11037" xr:uid="{BDE09BD4-A38C-4E40-BD5A-A31780F65DFE}"/>
    <cellStyle name="20% - Ênfase2 42 4 2" xfId="31483" xr:uid="{49F6E119-8E22-4ED8-BD17-CA8B27F4FD43}"/>
    <cellStyle name="20% - Ênfase2 42 5" xfId="21267" xr:uid="{FBAD1B6D-9BBA-4771-A325-5BB35FBAFDBA}"/>
    <cellStyle name="20% - Ênfase2 43" xfId="684" xr:uid="{D66AE1C7-FFAB-4ED4-A3FD-E29EF6A3FF95}"/>
    <cellStyle name="20% - Ênfase2 43 2" xfId="1283" xr:uid="{A68B854D-C626-4091-913C-7E6BF30DB9FC}"/>
    <cellStyle name="20% - Ênfase2 43 2 2" xfId="6430" xr:uid="{D8288095-D83A-45B1-9752-14A99B4CDC6D}"/>
    <cellStyle name="20% - Ênfase2 43 2 2 2" xfId="16685" xr:uid="{222BC2CD-65CC-4196-B05A-6158CD4DA2E3}"/>
    <cellStyle name="20% - Ênfase2 43 2 2 2 2" xfId="37129" xr:uid="{435F1EAB-F8B1-4673-9048-8B0153F8DCBF}"/>
    <cellStyle name="20% - Ênfase2 43 2 2 3" xfId="26913" xr:uid="{092219BB-3F0F-4C61-B59A-628602B02787}"/>
    <cellStyle name="20% - Ênfase2 43 2 3" xfId="11631" xr:uid="{A51064C6-F00F-4105-8A89-45ADF4B09D7C}"/>
    <cellStyle name="20% - Ênfase2 43 2 3 2" xfId="32077" xr:uid="{5D4234E8-9BF4-48F2-ACF7-6F1CB65654C6}"/>
    <cellStyle name="20% - Ênfase2 43 2 4" xfId="21861" xr:uid="{5B1421D1-BE1F-4A20-AE48-6FFFB0C8F0E4}"/>
    <cellStyle name="20% - Ênfase2 43 3" xfId="5831" xr:uid="{742F7FCE-1300-4C6E-90C2-EB8C4486D417}"/>
    <cellStyle name="20% - Ênfase2 43 3 2" xfId="16105" xr:uid="{9FD263CF-3294-48A0-BB43-496C5C64E265}"/>
    <cellStyle name="20% - Ênfase2 43 3 2 2" xfId="36549" xr:uid="{7D6B5A45-B234-4A9B-9FEA-0BB9F0D85C61}"/>
    <cellStyle name="20% - Ênfase2 43 3 3" xfId="26333" xr:uid="{FCBE5892-1DB5-4062-B53B-6F646B39244C}"/>
    <cellStyle name="20% - Ênfase2 43 4" xfId="11051" xr:uid="{2FC7E44D-5E19-4E3E-A092-2AEAB28E0B44}"/>
    <cellStyle name="20% - Ênfase2 43 4 2" xfId="31497" xr:uid="{4F05E986-F3B7-4899-A1FA-29918B06DD65}"/>
    <cellStyle name="20% - Ênfase2 43 5" xfId="21281" xr:uid="{16FE38F7-4C14-44DA-A733-251183D0A922}"/>
    <cellStyle name="20% - Ênfase2 44" xfId="698" xr:uid="{2445B144-C039-454E-B104-83332DC952C2}"/>
    <cellStyle name="20% - Ênfase2 44 2" xfId="5845" xr:uid="{3DDBC6F7-91BC-4195-B713-00FBB90B73B5}"/>
    <cellStyle name="20% - Ênfase2 44 2 2" xfId="16119" xr:uid="{CFC2BE77-6228-4607-817C-064F8EC3146E}"/>
    <cellStyle name="20% - Ênfase2 44 2 2 2" xfId="36563" xr:uid="{30A6C7DC-E466-4E9C-BB8A-49645488FF41}"/>
    <cellStyle name="20% - Ênfase2 44 2 3" xfId="26347" xr:uid="{C1FF3F9F-CA3D-4D17-8135-D3875EDC62EC}"/>
    <cellStyle name="20% - Ênfase2 44 3" xfId="11065" xr:uid="{78D767BB-194E-46A0-AD75-32DE264CC6EC}"/>
    <cellStyle name="20% - Ênfase2 44 3 2" xfId="31511" xr:uid="{C97C6F41-C644-455B-AA83-8FC26EB897A1}"/>
    <cellStyle name="20% - Ênfase2 44 4" xfId="21295" xr:uid="{5BCC7FD2-1665-4A8E-822F-FBD250EB0A26}"/>
    <cellStyle name="20% - Ênfase2 45" xfId="1297" xr:uid="{9DA5C0A7-CAC1-4F7E-87B8-04BE5C69D422}"/>
    <cellStyle name="20% - Ênfase2 45 2" xfId="6444" xr:uid="{FF989DFD-AC92-426A-B4A1-A10BA405435E}"/>
    <cellStyle name="20% - Ênfase2 45 2 2" xfId="16699" xr:uid="{0A7B5511-D0A1-4D0B-824E-73321A0BB29A}"/>
    <cellStyle name="20% - Ênfase2 45 2 2 2" xfId="37143" xr:uid="{7ECD143E-0468-4E34-BBA7-6DD5EACD2C7F}"/>
    <cellStyle name="20% - Ênfase2 45 2 3" xfId="26927" xr:uid="{7DCDF3DA-B4AC-4FEF-BF26-63B98F5604D0}"/>
    <cellStyle name="20% - Ênfase2 45 3" xfId="11645" xr:uid="{F66B5190-D4DC-407B-B252-108588CA9E22}"/>
    <cellStyle name="20% - Ênfase2 45 3 2" xfId="32091" xr:uid="{D262D25E-4719-4073-91D7-78AA89D015FC}"/>
    <cellStyle name="20% - Ênfase2 45 4" xfId="21875" xr:uid="{38F20851-5AB4-46EF-AF32-F24EB6C7451A}"/>
    <cellStyle name="20% - Ênfase2 46" xfId="1311" xr:uid="{18BFC8CA-C45F-4508-8900-06060A4278CA}"/>
    <cellStyle name="20% - Ênfase2 46 2" xfId="6458" xr:uid="{EC12C46C-A1B4-40EE-B75E-F5C865425858}"/>
    <cellStyle name="20% - Ênfase2 46 2 2" xfId="16713" xr:uid="{17A9FFFF-3A5E-4685-BAC1-78CA30162F62}"/>
    <cellStyle name="20% - Ênfase2 46 2 2 2" xfId="37157" xr:uid="{A0B1CFD0-3128-46DD-A3CE-124A1C8E0CC9}"/>
    <cellStyle name="20% - Ênfase2 46 2 3" xfId="26941" xr:uid="{49E2FDD4-7F03-4C76-B85B-01C5A28F845E}"/>
    <cellStyle name="20% - Ênfase2 46 3" xfId="11659" xr:uid="{930C792E-EDF0-4866-8D44-3981C64D7FF4}"/>
    <cellStyle name="20% - Ênfase2 46 3 2" xfId="32105" xr:uid="{537A321B-B892-4A34-BC53-BBF8167E4B2E}"/>
    <cellStyle name="20% - Ênfase2 46 4" xfId="21889" xr:uid="{D78AEB12-EA60-4BBB-9578-AC6C27A551EA}"/>
    <cellStyle name="20% - Ênfase2 47" xfId="1325" xr:uid="{35F435E8-663A-4BAF-9542-F9AB689525D3}"/>
    <cellStyle name="20% - Ênfase2 47 2" xfId="6472" xr:uid="{334771E3-4057-4644-89FD-852AF08A6350}"/>
    <cellStyle name="20% - Ênfase2 47 2 2" xfId="16727" xr:uid="{0377D1E2-39DC-4D50-B513-4DDFA2DA1AF8}"/>
    <cellStyle name="20% - Ênfase2 47 2 2 2" xfId="37171" xr:uid="{1E4A0EA6-FC84-4D31-B018-3E75D1D951DF}"/>
    <cellStyle name="20% - Ênfase2 47 2 3" xfId="26955" xr:uid="{C781FC6E-5E62-4E1C-9352-06141FBEF090}"/>
    <cellStyle name="20% - Ênfase2 47 3" xfId="11673" xr:uid="{EE6624E3-06D1-4571-BE41-8B6E3061FDDD}"/>
    <cellStyle name="20% - Ênfase2 47 3 2" xfId="32119" xr:uid="{79B156CE-2D5E-4668-A1A6-D987FE5683F5}"/>
    <cellStyle name="20% - Ênfase2 47 4" xfId="21903" xr:uid="{64E223BD-A516-4046-9C43-766FE8B50EF7}"/>
    <cellStyle name="20% - Ênfase2 48" xfId="1339" xr:uid="{F0BC17D9-9EF0-468C-B524-EFC3B1117437}"/>
    <cellStyle name="20% - Ênfase2 48 2" xfId="6486" xr:uid="{D48C6465-BBD5-47CD-B52F-1B6EA8AF8F81}"/>
    <cellStyle name="20% - Ênfase2 48 2 2" xfId="16741" xr:uid="{72C21902-ACA6-4DB4-87E6-FC4E4291F330}"/>
    <cellStyle name="20% - Ênfase2 48 2 2 2" xfId="37185" xr:uid="{744E4984-DBAC-4F1B-82D0-BE167D25B765}"/>
    <cellStyle name="20% - Ênfase2 48 2 3" xfId="26969" xr:uid="{9054D95A-E30E-496C-8EDC-3EBAB4716E90}"/>
    <cellStyle name="20% - Ênfase2 48 3" xfId="11687" xr:uid="{55401032-8E83-49A0-AFCC-0E6CB73E4C64}"/>
    <cellStyle name="20% - Ênfase2 48 3 2" xfId="32133" xr:uid="{70DE1101-C423-48F6-9EE8-EDD81D9AABF1}"/>
    <cellStyle name="20% - Ênfase2 48 4" xfId="21917" xr:uid="{74E3C3DB-7094-4AD8-B552-2F53254A557C}"/>
    <cellStyle name="20% - Ênfase2 49" xfId="1353" xr:uid="{49772CE7-2AB3-40DC-A7CC-410B4F6763A8}"/>
    <cellStyle name="20% - Ênfase2 49 2" xfId="6500" xr:uid="{3219E677-D673-485E-9489-5C2C06B3ACE6}"/>
    <cellStyle name="20% - Ênfase2 49 2 2" xfId="16755" xr:uid="{7B8F4F72-9CF2-445D-8F99-39B08D302B02}"/>
    <cellStyle name="20% - Ênfase2 49 2 2 2" xfId="37199" xr:uid="{424EFF6F-2457-4B71-BDF0-0715E4A94F19}"/>
    <cellStyle name="20% - Ênfase2 49 2 3" xfId="26983" xr:uid="{651C090B-75AE-4DD3-AA50-65FA53D02130}"/>
    <cellStyle name="20% - Ênfase2 49 3" xfId="11701" xr:uid="{FA2923F2-90F8-453C-8030-95F26BB81B72}"/>
    <cellStyle name="20% - Ênfase2 49 3 2" xfId="32147" xr:uid="{D8B89653-E5D7-4ACC-AC89-095E3ECFCDDD}"/>
    <cellStyle name="20% - Ênfase2 49 4" xfId="21931" xr:uid="{4A72DA66-6B57-466A-8B00-8430A57B89BE}"/>
    <cellStyle name="20% - Ênfase2 5" xfId="152" xr:uid="{E7B96399-55B3-4C71-912E-B1255A146D38}"/>
    <cellStyle name="20% - Ênfase2 5 2" xfId="765" xr:uid="{91D35566-8E18-429F-AF8F-B430A7A4F62B}"/>
    <cellStyle name="20% - Ênfase2 5 2 2" xfId="5912" xr:uid="{83FDF5FF-1863-4787-8F93-AEE157BA57AA}"/>
    <cellStyle name="20% - Ênfase2 5 3" xfId="5299" xr:uid="{E1111C84-F5AB-458D-9256-67A0C7A2473E}"/>
    <cellStyle name="20% - Ênfase2 50" xfId="1367" xr:uid="{50E03FD4-E6B0-4635-B35A-0314987F6FF0}"/>
    <cellStyle name="20% - Ênfase2 50 2" xfId="6514" xr:uid="{1146DA65-CD72-4EC4-BA7D-A61EB082CF0E}"/>
    <cellStyle name="20% - Ênfase2 50 2 2" xfId="16769" xr:uid="{40325B07-55FA-4447-A62B-44B074D6ED3A}"/>
    <cellStyle name="20% - Ênfase2 50 2 2 2" xfId="37213" xr:uid="{ABD08536-AD64-4A6D-8DAC-D3BFEF226CF0}"/>
    <cellStyle name="20% - Ênfase2 50 2 3" xfId="26997" xr:uid="{329C3233-3B19-43F1-AA9A-F2A0DC711EBC}"/>
    <cellStyle name="20% - Ênfase2 50 3" xfId="11715" xr:uid="{9DCE8785-E768-445B-A9DE-A447A80E8EA7}"/>
    <cellStyle name="20% - Ênfase2 50 3 2" xfId="32161" xr:uid="{2D55C2F4-76CA-4554-9E6C-14F9B7668C3E}"/>
    <cellStyle name="20% - Ênfase2 50 4" xfId="21945" xr:uid="{39A24594-B37C-47B4-8A20-0BD68EA07B42}"/>
    <cellStyle name="20% - Ênfase2 51" xfId="1381" xr:uid="{01E75BAB-FD66-4ADD-828E-0933A595B3BD}"/>
    <cellStyle name="20% - Ênfase2 51 2" xfId="6528" xr:uid="{08F5D246-533E-45D4-948E-717325CBA430}"/>
    <cellStyle name="20% - Ênfase2 51 2 2" xfId="16783" xr:uid="{1A4EFCC9-B20D-4191-BC12-B81A59CE3B31}"/>
    <cellStyle name="20% - Ênfase2 51 2 2 2" xfId="37227" xr:uid="{0BCFC03D-E879-4357-A180-DE38E0DD58DC}"/>
    <cellStyle name="20% - Ênfase2 51 2 3" xfId="27011" xr:uid="{3E3E868D-FBB6-4B53-A87D-05CA6BA8129B}"/>
    <cellStyle name="20% - Ênfase2 51 3" xfId="11729" xr:uid="{4A93FAF1-4A13-46B7-B259-786201859EAF}"/>
    <cellStyle name="20% - Ênfase2 51 3 2" xfId="32175" xr:uid="{F8E8F6B7-1404-4D5D-A8AA-8141FC3B5B83}"/>
    <cellStyle name="20% - Ênfase2 51 4" xfId="21959" xr:uid="{E4298CB5-A176-40AC-B43D-CABB0B725206}"/>
    <cellStyle name="20% - Ênfase2 52" xfId="1395" xr:uid="{9312D324-ED64-416E-BB45-DBD087ECC9A3}"/>
    <cellStyle name="20% - Ênfase2 52 2" xfId="6542" xr:uid="{A6B9C62D-EF4F-42E0-A3B2-D04E39E8D64A}"/>
    <cellStyle name="20% - Ênfase2 52 2 2" xfId="16797" xr:uid="{98D27D02-8BDA-447A-8DD6-2A66EBB722B2}"/>
    <cellStyle name="20% - Ênfase2 52 2 2 2" xfId="37241" xr:uid="{453AD5D1-05E9-4C5B-9023-4018433727B9}"/>
    <cellStyle name="20% - Ênfase2 52 2 3" xfId="27025" xr:uid="{0E8D3652-6846-4FFA-B023-D4F119287B07}"/>
    <cellStyle name="20% - Ênfase2 52 3" xfId="11743" xr:uid="{19347829-A67D-4D6E-8B4B-4EA4DB24B4E7}"/>
    <cellStyle name="20% - Ênfase2 52 3 2" xfId="32189" xr:uid="{38FD8922-DD9D-4AC7-88F8-5F25FF1BA185}"/>
    <cellStyle name="20% - Ênfase2 52 4" xfId="21973" xr:uid="{4F431D5A-525E-466F-A7D5-CA859C0EA0EE}"/>
    <cellStyle name="20% - Ênfase2 53" xfId="1409" xr:uid="{57644D74-8D64-4EB2-BECE-99D2677C26D7}"/>
    <cellStyle name="20% - Ênfase2 53 2" xfId="6556" xr:uid="{8C9E0E61-5575-49E4-88A9-E16E76BDC2CD}"/>
    <cellStyle name="20% - Ênfase2 53 2 2" xfId="16811" xr:uid="{53EC3EF2-0300-4AE3-9C38-38CDC57E0234}"/>
    <cellStyle name="20% - Ênfase2 53 2 2 2" xfId="37255" xr:uid="{35E4A54F-F1F3-495B-9F58-D38107C4EB62}"/>
    <cellStyle name="20% - Ênfase2 53 2 3" xfId="27039" xr:uid="{1E58C9A0-B4E7-4FD5-AB5B-958ED85D9DB1}"/>
    <cellStyle name="20% - Ênfase2 53 3" xfId="11757" xr:uid="{303A3CB7-4852-4FEB-9B0A-1444189EE0C5}"/>
    <cellStyle name="20% - Ênfase2 53 3 2" xfId="32203" xr:uid="{48C15418-6E76-4EA1-B7C4-3B7B84C8F40D}"/>
    <cellStyle name="20% - Ênfase2 53 4" xfId="21987" xr:uid="{8672727F-E76F-4067-B9EA-0766F81C043A}"/>
    <cellStyle name="20% - Ênfase2 54" xfId="1423" xr:uid="{3E1906E8-F578-4649-B693-FF9D2D6594A6}"/>
    <cellStyle name="20% - Ênfase2 54 2" xfId="6570" xr:uid="{C42A109D-D2BB-462F-83BE-531EB3B9759E}"/>
    <cellStyle name="20% - Ênfase2 54 2 2" xfId="16825" xr:uid="{8F6C6A57-76FE-40FE-AF7E-F41F859E6F7F}"/>
    <cellStyle name="20% - Ênfase2 54 2 2 2" xfId="37269" xr:uid="{DEDA04FD-16F0-468F-BE5C-D3E8ACCDDA93}"/>
    <cellStyle name="20% - Ênfase2 54 2 3" xfId="27053" xr:uid="{2FCC9098-08F0-450C-8C20-3F69CACC46AE}"/>
    <cellStyle name="20% - Ênfase2 54 3" xfId="11771" xr:uid="{6B177A19-7AAF-4ADC-B2B2-AC0AAB10F4C0}"/>
    <cellStyle name="20% - Ênfase2 54 3 2" xfId="32217" xr:uid="{37A35DF4-618E-4475-A963-3461C4465F89}"/>
    <cellStyle name="20% - Ênfase2 54 4" xfId="22001" xr:uid="{778DF28C-965C-4C33-ABC3-8C87A2EE7E97}"/>
    <cellStyle name="20% - Ênfase2 55" xfId="1437" xr:uid="{F514C241-D998-4E69-A571-913729B59F36}"/>
    <cellStyle name="20% - Ênfase2 55 2" xfId="6584" xr:uid="{E07DCE8D-1061-4B15-827A-5FE9E705C9DC}"/>
    <cellStyle name="20% - Ênfase2 55 2 2" xfId="16839" xr:uid="{26AC7BE1-197D-4719-AA46-AD6DC3CA965F}"/>
    <cellStyle name="20% - Ênfase2 55 2 2 2" xfId="37283" xr:uid="{49019004-FB77-46AA-8983-83DEBF0449D6}"/>
    <cellStyle name="20% - Ênfase2 55 2 3" xfId="27067" xr:uid="{4FB18243-57BF-4DDF-88A0-7A85E527A7E2}"/>
    <cellStyle name="20% - Ênfase2 55 3" xfId="11785" xr:uid="{C3C9AB1E-2019-4BE7-93F6-8BC6576E9157}"/>
    <cellStyle name="20% - Ênfase2 55 3 2" xfId="32231" xr:uid="{C4F3FEC2-637C-4B46-B9CA-017EABDC877E}"/>
    <cellStyle name="20% - Ênfase2 55 4" xfId="22015" xr:uid="{E271AD9A-3B71-4490-B621-6B670055D1E0}"/>
    <cellStyle name="20% - Ênfase2 56" xfId="1451" xr:uid="{1A838EFE-D818-431B-AFE7-471DB8E17473}"/>
    <cellStyle name="20% - Ênfase2 56 2" xfId="6598" xr:uid="{ACF01F12-7ED0-48F9-8F54-149D1D54FE1A}"/>
    <cellStyle name="20% - Ênfase2 56 2 2" xfId="16853" xr:uid="{E241CDC5-FA4D-4A29-90A7-5E78E0491341}"/>
    <cellStyle name="20% - Ênfase2 56 2 2 2" xfId="37297" xr:uid="{3B25C530-3822-427A-B879-1FB7942E194D}"/>
    <cellStyle name="20% - Ênfase2 56 2 3" xfId="27081" xr:uid="{35F0A7E2-D1EF-493A-94FB-18556B694282}"/>
    <cellStyle name="20% - Ênfase2 56 3" xfId="11799" xr:uid="{989BC203-C71B-49C6-9754-8EBB89212F6A}"/>
    <cellStyle name="20% - Ênfase2 56 3 2" xfId="32245" xr:uid="{8EDD2D1E-77EA-461E-BD85-B962B56034ED}"/>
    <cellStyle name="20% - Ênfase2 56 4" xfId="22029" xr:uid="{E5A82F24-6D47-4BEC-9EF7-0153D1B7124C}"/>
    <cellStyle name="20% - Ênfase2 57" xfId="1465" xr:uid="{FFA92A18-213D-490A-8689-6506CBC58828}"/>
    <cellStyle name="20% - Ênfase2 57 2" xfId="6612" xr:uid="{26074763-26CB-4E32-A0E2-88BFAE277106}"/>
    <cellStyle name="20% - Ênfase2 57 2 2" xfId="16867" xr:uid="{737F5BA3-1DA5-4AB7-80DC-4273CC301273}"/>
    <cellStyle name="20% - Ênfase2 57 2 2 2" xfId="37311" xr:uid="{AD31FBF6-FE84-4CD2-8474-824E8503F026}"/>
    <cellStyle name="20% - Ênfase2 57 2 3" xfId="27095" xr:uid="{A9DF6CF0-AF9D-4046-BE56-F96F4A634BF0}"/>
    <cellStyle name="20% - Ênfase2 57 3" xfId="11813" xr:uid="{FDE6DB1A-FD1B-48D2-B6D2-2DCFD418D8CF}"/>
    <cellStyle name="20% - Ênfase2 57 3 2" xfId="32259" xr:uid="{73072860-DCF7-4B25-B285-B2465818BF98}"/>
    <cellStyle name="20% - Ênfase2 57 4" xfId="22043" xr:uid="{13F9198C-1A7C-470A-8478-F270ABAEE20E}"/>
    <cellStyle name="20% - Ênfase2 58" xfId="1479" xr:uid="{1A05461B-341F-4C47-B511-9EA61AB66B69}"/>
    <cellStyle name="20% - Ênfase2 58 2" xfId="6626" xr:uid="{84A52C96-2C03-433E-B4D8-135330BF5BA1}"/>
    <cellStyle name="20% - Ênfase2 58 2 2" xfId="16881" xr:uid="{5A30D8A0-BC49-4BFD-9DFD-531BAE153663}"/>
    <cellStyle name="20% - Ênfase2 58 2 2 2" xfId="37325" xr:uid="{5886532B-98F6-435B-8905-316549C41B0C}"/>
    <cellStyle name="20% - Ênfase2 58 2 3" xfId="27109" xr:uid="{6269D575-B068-43E8-9CB0-F440D6566836}"/>
    <cellStyle name="20% - Ênfase2 58 3" xfId="11827" xr:uid="{765F1960-BC74-42FC-A623-89B7D2C195F4}"/>
    <cellStyle name="20% - Ênfase2 58 3 2" xfId="32273" xr:uid="{4AC97422-D443-4063-A691-C37B0B8E3B2B}"/>
    <cellStyle name="20% - Ênfase2 58 4" xfId="22057" xr:uid="{BDF8A518-75B9-40F6-B9FC-EE4611A5CF2C}"/>
    <cellStyle name="20% - Ênfase2 59" xfId="1493" xr:uid="{80DE2A20-7EB8-48FE-8AE9-30BCAD240060}"/>
    <cellStyle name="20% - Ênfase2 59 2" xfId="6640" xr:uid="{3C46A9FF-6998-40BA-B06C-BB18A997D04D}"/>
    <cellStyle name="20% - Ênfase2 59 2 2" xfId="16895" xr:uid="{618ECEB8-541F-4764-BF14-4699199B3A66}"/>
    <cellStyle name="20% - Ênfase2 59 2 2 2" xfId="37339" xr:uid="{F19330E8-F8BF-4588-A441-4A614F8056B7}"/>
    <cellStyle name="20% - Ênfase2 59 2 3" xfId="27123" xr:uid="{24A6F3B5-907F-4702-83D1-EB19DB2D970E}"/>
    <cellStyle name="20% - Ênfase2 59 3" xfId="11841" xr:uid="{B247C2FD-C019-4E5D-84D7-DDC3C7D37D3E}"/>
    <cellStyle name="20% - Ênfase2 59 3 2" xfId="32287" xr:uid="{31F3D216-6F93-48A3-BE63-1FEAA105FF5D}"/>
    <cellStyle name="20% - Ênfase2 59 4" xfId="22071" xr:uid="{88B19308-C3CF-4C7A-B23F-11FC7731793E}"/>
    <cellStyle name="20% - Ênfase2 6" xfId="166" xr:uid="{53D30D74-3948-4BEE-9F42-74F8F0F71E00}"/>
    <cellStyle name="20% - Ênfase2 6 2" xfId="779" xr:uid="{27DA1EC1-76FB-4648-993D-F47D51E1817C}"/>
    <cellStyle name="20% - Ênfase2 6 2 2" xfId="5926" xr:uid="{4546D520-ABB0-43DF-A8E8-181088D490FF}"/>
    <cellStyle name="20% - Ênfase2 6 2 2 2" xfId="16181" xr:uid="{F82386C7-60C6-4299-BEB9-E66C2B948EF2}"/>
    <cellStyle name="20% - Ênfase2 6 2 2 2 2" xfId="36625" xr:uid="{19F8A949-9217-4C9D-A1A5-0CE0F43CFD92}"/>
    <cellStyle name="20% - Ênfase2 6 2 2 3" xfId="26409" xr:uid="{7323B5B7-77AF-4D81-B9D5-0B8C45CBD693}"/>
    <cellStyle name="20% - Ênfase2 6 2 3" xfId="11127" xr:uid="{C5FA6D42-ED95-4FF1-883E-58CEDAC8E2AC}"/>
    <cellStyle name="20% - Ênfase2 6 2 3 2" xfId="31573" xr:uid="{5530BA4A-9FE1-4275-919F-6D1D02A7D144}"/>
    <cellStyle name="20% - Ênfase2 6 2 4" xfId="21357" xr:uid="{12EBAA22-14AD-482C-B4E3-57AB61A33D69}"/>
    <cellStyle name="20% - Ênfase2 6 3" xfId="5313" xr:uid="{241FF3E9-FF5B-4A1F-AF48-E861417C96C3}"/>
    <cellStyle name="20% - Ênfase2 6 3 2" xfId="15601" xr:uid="{0B7186C7-8EE0-4435-8B36-5159B8C2840E}"/>
    <cellStyle name="20% - Ênfase2 6 3 2 2" xfId="36045" xr:uid="{B1B86838-0A1C-40FF-97F3-67180D6FF29C}"/>
    <cellStyle name="20% - Ênfase2 6 3 3" xfId="25829" xr:uid="{3E944C83-5364-4D7B-817F-BC72729AA97D}"/>
    <cellStyle name="20% - Ênfase2 6 4" xfId="10547" xr:uid="{AA9E28C5-5B95-49A7-BB63-11F9D3A7BF0C}"/>
    <cellStyle name="20% - Ênfase2 6 4 2" xfId="30993" xr:uid="{74E4D370-9D6F-4C95-A71B-9A95A957F78A}"/>
    <cellStyle name="20% - Ênfase2 6 5" xfId="20777" xr:uid="{8B229EE7-009E-476D-AC50-97B969EDA4DF}"/>
    <cellStyle name="20% - Ênfase2 60" xfId="1507" xr:uid="{0A4CFF4D-A857-4AA4-96B2-1BE7F2C83D3A}"/>
    <cellStyle name="20% - Ênfase2 60 2" xfId="6654" xr:uid="{DECD64F2-BC55-4817-A5D3-43153F6F94E4}"/>
    <cellStyle name="20% - Ênfase2 60 2 2" xfId="16909" xr:uid="{621CFD5B-1EF6-4E29-B116-E9F655BB1C7F}"/>
    <cellStyle name="20% - Ênfase2 60 2 2 2" xfId="37353" xr:uid="{421DB013-68C1-4E9E-ACC5-EEE6860FEE63}"/>
    <cellStyle name="20% - Ênfase2 60 2 3" xfId="27137" xr:uid="{0D30D3D3-0836-4AC4-BE9B-56A3F9CCD6FA}"/>
    <cellStyle name="20% - Ênfase2 60 3" xfId="11855" xr:uid="{37710905-4951-48CA-A228-3F47BEFE6AFD}"/>
    <cellStyle name="20% - Ênfase2 60 3 2" xfId="32301" xr:uid="{C07BC510-9BF8-4D69-972C-AC304364C754}"/>
    <cellStyle name="20% - Ênfase2 60 4" xfId="22085" xr:uid="{E70742B3-4877-4278-A7ED-70C62D6725C0}"/>
    <cellStyle name="20% - Ênfase2 61" xfId="1521" xr:uid="{F9B02257-33F4-4244-8540-CFE6FC45E585}"/>
    <cellStyle name="20% - Ênfase2 61 2" xfId="6668" xr:uid="{E507AF47-2C56-4204-9FF2-3B2614B1C4C8}"/>
    <cellStyle name="20% - Ênfase2 61 2 2" xfId="16923" xr:uid="{1B2D0D9B-C65A-4829-8348-C0289A94D76B}"/>
    <cellStyle name="20% - Ênfase2 61 2 2 2" xfId="37367" xr:uid="{9D4D0CAB-A52E-4F38-AA2A-9D8153ABF841}"/>
    <cellStyle name="20% - Ênfase2 61 2 3" xfId="27151" xr:uid="{1CF0517B-BDCB-46F8-A356-3232A2562164}"/>
    <cellStyle name="20% - Ênfase2 61 3" xfId="11869" xr:uid="{BFDC40C0-F25B-41F4-91A8-EF2E76C403E2}"/>
    <cellStyle name="20% - Ênfase2 61 3 2" xfId="32315" xr:uid="{271D1970-6730-41B1-B60C-975682802501}"/>
    <cellStyle name="20% - Ênfase2 61 4" xfId="22099" xr:uid="{12368A26-DF83-4D2C-AB7A-5246C4CC8879}"/>
    <cellStyle name="20% - Ênfase2 62" xfId="1535" xr:uid="{CAF767F4-269F-460C-9D09-B23A4FE65977}"/>
    <cellStyle name="20% - Ênfase2 62 2" xfId="6682" xr:uid="{11B59DCA-D7EF-40BF-BD74-2541773FD5A6}"/>
    <cellStyle name="20% - Ênfase2 62 2 2" xfId="16937" xr:uid="{A8B0CB7C-9511-48D5-B214-197979A15CD7}"/>
    <cellStyle name="20% - Ênfase2 62 2 2 2" xfId="37381" xr:uid="{29F76A8A-0558-4C31-8A23-FDBA096221EC}"/>
    <cellStyle name="20% - Ênfase2 62 2 3" xfId="27165" xr:uid="{10F5171D-F6E9-4B78-9665-7B4BEE4DAB60}"/>
    <cellStyle name="20% - Ênfase2 62 3" xfId="11883" xr:uid="{C1AC46BF-A447-4D67-8D15-BB20A64DD0BC}"/>
    <cellStyle name="20% - Ênfase2 62 3 2" xfId="32329" xr:uid="{6277CF08-B711-4599-A2B7-1B3C6EEC8B33}"/>
    <cellStyle name="20% - Ênfase2 62 4" xfId="22113" xr:uid="{0695DCDA-5728-403D-8C8D-863408C337FE}"/>
    <cellStyle name="20% - Ênfase2 63" xfId="1549" xr:uid="{23FEC512-11F7-4480-AE6D-5155C4EDD28C}"/>
    <cellStyle name="20% - Ênfase2 63 2" xfId="6696" xr:uid="{2FDB7C45-85DC-4017-9BE4-7F86C92B8F61}"/>
    <cellStyle name="20% - Ênfase2 63 2 2" xfId="16951" xr:uid="{251178E0-66C8-4D1F-A803-33169639487E}"/>
    <cellStyle name="20% - Ênfase2 63 2 2 2" xfId="37395" xr:uid="{3E87AE5E-44F1-46BA-86D8-0D0B890A364D}"/>
    <cellStyle name="20% - Ênfase2 63 2 3" xfId="27179" xr:uid="{18396223-B64D-4FDE-8619-E6D3FE9E0CE1}"/>
    <cellStyle name="20% - Ênfase2 63 3" xfId="11897" xr:uid="{08A4FCD6-CCFD-4F02-94E8-CA81BAE8F5AF}"/>
    <cellStyle name="20% - Ênfase2 63 3 2" xfId="32343" xr:uid="{664C7F01-36D4-4085-B5A8-4E4F04DC6F4E}"/>
    <cellStyle name="20% - Ênfase2 63 4" xfId="22127" xr:uid="{160258E2-D1E5-4A69-81A8-992AF6D72FCB}"/>
    <cellStyle name="20% - Ênfase2 64" xfId="1563" xr:uid="{E51BBD8B-F2C3-414C-9C68-652F228EF01C}"/>
    <cellStyle name="20% - Ênfase2 64 2" xfId="6710" xr:uid="{26A0E0E2-90F5-4E2F-95A3-94DFECF098D0}"/>
    <cellStyle name="20% - Ênfase2 64 2 2" xfId="16965" xr:uid="{617315DC-0141-4D5B-8CFC-E1D7F922DCBB}"/>
    <cellStyle name="20% - Ênfase2 64 2 2 2" xfId="37409" xr:uid="{80B274FF-38A0-4A4E-9C3E-4A0D67C021D0}"/>
    <cellStyle name="20% - Ênfase2 64 2 3" xfId="27193" xr:uid="{7CA66749-DAD8-4793-8AFA-38C14D255052}"/>
    <cellStyle name="20% - Ênfase2 64 3" xfId="11911" xr:uid="{1F157E5C-0364-481F-B165-1E9B09D41187}"/>
    <cellStyle name="20% - Ênfase2 64 3 2" xfId="32357" xr:uid="{8EA6BC2E-F924-4998-B615-C0BDDA9CB63E}"/>
    <cellStyle name="20% - Ênfase2 64 4" xfId="22141" xr:uid="{36029B1C-C320-49BB-8BD3-2DB12BE85430}"/>
    <cellStyle name="20% - Ênfase2 65" xfId="1577" xr:uid="{2B80A58C-A216-433F-A93C-C31AED59BA1A}"/>
    <cellStyle name="20% - Ênfase2 65 2" xfId="6724" xr:uid="{8E07899A-BFA9-4528-B761-E87CCE686D38}"/>
    <cellStyle name="20% - Ênfase2 65 2 2" xfId="16979" xr:uid="{00ED8344-06DB-421A-B004-EAF2D2D54547}"/>
    <cellStyle name="20% - Ênfase2 65 2 2 2" xfId="37423" xr:uid="{031DC28A-1C55-46A0-898E-1C844290ED37}"/>
    <cellStyle name="20% - Ênfase2 65 2 3" xfId="27207" xr:uid="{D987477D-D7A2-49E0-ABB6-48DA2445A5C4}"/>
    <cellStyle name="20% - Ênfase2 65 3" xfId="11925" xr:uid="{04D649D8-881A-43F3-B73B-E80370CA3B54}"/>
    <cellStyle name="20% - Ênfase2 65 3 2" xfId="32371" xr:uid="{B7FC8452-F762-466B-B003-E7C1182FF13F}"/>
    <cellStyle name="20% - Ênfase2 65 4" xfId="22155" xr:uid="{69E49C0D-48EE-49DE-859C-11A51BCFFAB4}"/>
    <cellStyle name="20% - Ênfase2 66" xfId="1591" xr:uid="{BEA49CF4-B794-4DCE-80DF-4F03123010F8}"/>
    <cellStyle name="20% - Ênfase2 66 2" xfId="6738" xr:uid="{498F2784-5D68-4617-83C5-B2E55E0FF44A}"/>
    <cellStyle name="20% - Ênfase2 66 2 2" xfId="16993" xr:uid="{65D154E0-F44C-432E-921C-5D93F18F0294}"/>
    <cellStyle name="20% - Ênfase2 66 2 2 2" xfId="37437" xr:uid="{C33B0BAE-5B32-4876-88AA-96D00D8DA0FA}"/>
    <cellStyle name="20% - Ênfase2 66 2 3" xfId="27221" xr:uid="{C871E761-A256-4A56-BF0A-7AB93876EE4E}"/>
    <cellStyle name="20% - Ênfase2 66 3" xfId="11939" xr:uid="{53038DAF-E81C-4CB6-8449-A683BB2FB53B}"/>
    <cellStyle name="20% - Ênfase2 66 3 2" xfId="32385" xr:uid="{7C69DAF7-0024-4914-9EA8-07678A93A820}"/>
    <cellStyle name="20% - Ênfase2 66 4" xfId="22169" xr:uid="{6D60025A-F011-4011-810B-44C01DA68ED2}"/>
    <cellStyle name="20% - Ênfase2 67" xfId="1605" xr:uid="{96751EAE-E832-4578-8832-77CA70EA56B7}"/>
    <cellStyle name="20% - Ênfase2 67 2" xfId="6752" xr:uid="{741D23BA-E9FC-4C58-A13C-0959D11D85E7}"/>
    <cellStyle name="20% - Ênfase2 67 2 2" xfId="17007" xr:uid="{92771F72-3BF3-4C0C-9411-E8FD8FA7A70C}"/>
    <cellStyle name="20% - Ênfase2 67 2 2 2" xfId="37451" xr:uid="{6BF9A236-867B-40F8-9803-9430C9E3CF9F}"/>
    <cellStyle name="20% - Ênfase2 67 2 3" xfId="27235" xr:uid="{DDD74DED-3B21-43CC-B4AA-38527334FCEC}"/>
    <cellStyle name="20% - Ênfase2 67 3" xfId="11953" xr:uid="{1F1B9436-C2B3-49A4-94B0-CA51E9EFED43}"/>
    <cellStyle name="20% - Ênfase2 67 3 2" xfId="32399" xr:uid="{70DC0F7B-3FB6-402B-AB9C-2D712FA1135B}"/>
    <cellStyle name="20% - Ênfase2 67 4" xfId="22183" xr:uid="{B140620B-C1F9-4288-9AD4-19C02397AA76}"/>
    <cellStyle name="20% - Ênfase2 68" xfId="1619" xr:uid="{137FA5CA-2CB5-4E15-A561-4525F3B82DB8}"/>
    <cellStyle name="20% - Ênfase2 68 2" xfId="6766" xr:uid="{E17F7272-F75E-4F6D-8926-BA2ED98B648B}"/>
    <cellStyle name="20% - Ênfase2 68 2 2" xfId="17021" xr:uid="{F0CCF2B4-FD44-4521-B557-FC16A2206132}"/>
    <cellStyle name="20% - Ênfase2 68 2 2 2" xfId="37465" xr:uid="{F4D9BFAA-72C1-44A2-8E00-00FBC384C283}"/>
    <cellStyle name="20% - Ênfase2 68 2 3" xfId="27249" xr:uid="{5ACE9DAB-13A1-47BD-A22C-65498FB56027}"/>
    <cellStyle name="20% - Ênfase2 68 3" xfId="11967" xr:uid="{CA93DB16-442C-4239-A382-E508EBC7256A}"/>
    <cellStyle name="20% - Ênfase2 68 3 2" xfId="32413" xr:uid="{53F5B110-792A-4804-A37D-19E3CF5C45DD}"/>
    <cellStyle name="20% - Ênfase2 68 4" xfId="22197" xr:uid="{CBEBD6C0-CE37-425C-8964-87EB9CDC0E08}"/>
    <cellStyle name="20% - Ênfase2 69" xfId="1633" xr:uid="{E8E6E413-BB7D-4502-9079-73F6A8E472AD}"/>
    <cellStyle name="20% - Ênfase2 69 2" xfId="6780" xr:uid="{9E74E096-5BBE-4C91-B382-6B6A744ECCA3}"/>
    <cellStyle name="20% - Ênfase2 69 2 2" xfId="17035" xr:uid="{3B5ABDFD-F36E-4634-BAA1-78676E5E2127}"/>
    <cellStyle name="20% - Ênfase2 69 2 2 2" xfId="37479" xr:uid="{F4C48487-C439-455E-A56B-565470C1AFE6}"/>
    <cellStyle name="20% - Ênfase2 69 2 3" xfId="27263" xr:uid="{86F81F82-E4F1-4F71-9096-72F1FB590B2C}"/>
    <cellStyle name="20% - Ênfase2 69 3" xfId="11981" xr:uid="{234E3805-7983-4550-AEFD-B7BF9D1A730C}"/>
    <cellStyle name="20% - Ênfase2 69 3 2" xfId="32427" xr:uid="{031E4847-2387-4778-A3A1-814281EF599B}"/>
    <cellStyle name="20% - Ênfase2 69 4" xfId="22211" xr:uid="{E9467F61-8603-4A67-8305-B1B30FFC5267}"/>
    <cellStyle name="20% - Ênfase2 7" xfId="180" xr:uid="{05DAB11A-6CF2-4EB4-ABDE-8D5E19144F8C}"/>
    <cellStyle name="20% - Ênfase2 7 2" xfId="793" xr:uid="{5B331B42-F37F-4C76-A5AC-870411BE6B05}"/>
    <cellStyle name="20% - Ênfase2 7 2 2" xfId="5940" xr:uid="{E51E0F2F-27B2-46B0-A5F3-7E654F02CC67}"/>
    <cellStyle name="20% - Ênfase2 7 2 2 2" xfId="16195" xr:uid="{76930660-9966-42D5-A14C-4301D111671D}"/>
    <cellStyle name="20% - Ênfase2 7 2 2 2 2" xfId="36639" xr:uid="{B807F695-82DF-401D-B1AB-8F7EE51FA806}"/>
    <cellStyle name="20% - Ênfase2 7 2 2 3" xfId="26423" xr:uid="{3B131A4A-41D5-497D-9C5E-6A7FDC546802}"/>
    <cellStyle name="20% - Ênfase2 7 2 3" xfId="11141" xr:uid="{B1B19B79-030B-436C-9EC4-FAF912E14E18}"/>
    <cellStyle name="20% - Ênfase2 7 2 3 2" xfId="31587" xr:uid="{88DDCCD4-3A62-47B7-8A64-1EEF6BD2D29C}"/>
    <cellStyle name="20% - Ênfase2 7 2 4" xfId="21371" xr:uid="{488A8EA6-92D9-488D-9E8B-21443FD7861F}"/>
    <cellStyle name="20% - Ênfase2 7 3" xfId="5327" xr:uid="{A537EB72-0289-4331-B463-5900325C57FC}"/>
    <cellStyle name="20% - Ênfase2 7 3 2" xfId="15615" xr:uid="{9ED6DD36-A2A6-4C49-9DA8-33F4D98639A5}"/>
    <cellStyle name="20% - Ênfase2 7 3 2 2" xfId="36059" xr:uid="{C69FA030-AA0A-499E-9506-6E7F9B427DFE}"/>
    <cellStyle name="20% - Ênfase2 7 3 3" xfId="25843" xr:uid="{6C5526FC-3BF0-44EE-BB6E-0F222306E758}"/>
    <cellStyle name="20% - Ênfase2 7 4" xfId="10561" xr:uid="{BA2D8C44-7625-4B70-83A9-57C81D954EF2}"/>
    <cellStyle name="20% - Ênfase2 7 4 2" xfId="31007" xr:uid="{5C834D42-D0D8-48E5-B69B-89113DA73C4E}"/>
    <cellStyle name="20% - Ênfase2 7 5" xfId="20791" xr:uid="{CC1818C0-1CF0-4CFF-BF8F-7FA4FFEA40F0}"/>
    <cellStyle name="20% - Ênfase2 70" xfId="1647" xr:uid="{FC44E378-968D-42BF-A7A0-3C3444296DAD}"/>
    <cellStyle name="20% - Ênfase2 70 2" xfId="6794" xr:uid="{C0A1A3FB-F445-4E27-9842-0F33A578D01F}"/>
    <cellStyle name="20% - Ênfase2 70 2 2" xfId="17049" xr:uid="{A753824F-74CA-4E3C-8ECE-1E254B6F3DE0}"/>
    <cellStyle name="20% - Ênfase2 70 2 2 2" xfId="37493" xr:uid="{D4CD7AE7-F357-4DE6-BB52-0C84639D928E}"/>
    <cellStyle name="20% - Ênfase2 70 2 3" xfId="27277" xr:uid="{BA4B4B85-8900-4182-92D1-B40272308BC3}"/>
    <cellStyle name="20% - Ênfase2 70 3" xfId="11995" xr:uid="{8C61C43B-C086-4A12-9370-1A089331C8C7}"/>
    <cellStyle name="20% - Ênfase2 70 3 2" xfId="32441" xr:uid="{EE02CC13-707A-46D3-9D08-4ADD85C461DA}"/>
    <cellStyle name="20% - Ênfase2 70 4" xfId="22225" xr:uid="{A4FE73AE-21A9-4E16-B78C-0CC9CBBB233C}"/>
    <cellStyle name="20% - Ênfase2 71" xfId="1661" xr:uid="{9E5192B7-F919-46DF-9061-9D875D98381E}"/>
    <cellStyle name="20% - Ênfase2 71 2" xfId="6808" xr:uid="{5A0D94A8-A9F8-4371-8ACD-9DE18C0E5D51}"/>
    <cellStyle name="20% - Ênfase2 71 2 2" xfId="17063" xr:uid="{6E480684-E126-4F70-8072-1C8085DE1140}"/>
    <cellStyle name="20% - Ênfase2 71 2 2 2" xfId="37507" xr:uid="{A268B46F-E8AE-4CDC-8BB7-60636EF490FA}"/>
    <cellStyle name="20% - Ênfase2 71 2 3" xfId="27291" xr:uid="{516D7D91-062A-4BFA-9DA7-04C7230D6E01}"/>
    <cellStyle name="20% - Ênfase2 71 3" xfId="12009" xr:uid="{A9523A5F-18AF-455C-A36D-01601DFA461B}"/>
    <cellStyle name="20% - Ênfase2 71 3 2" xfId="32455" xr:uid="{D922DF09-7072-414B-B45C-0F67EA444EAD}"/>
    <cellStyle name="20% - Ênfase2 71 4" xfId="22239" xr:uid="{87BCA3C1-CC75-4FFA-877E-771DE275866E}"/>
    <cellStyle name="20% - Ênfase2 72" xfId="1675" xr:uid="{6B398171-5284-4DDA-862C-B1796DD86B02}"/>
    <cellStyle name="20% - Ênfase2 72 2" xfId="6822" xr:uid="{5EF9BA7E-0D6F-4249-88AF-89E2A6234787}"/>
    <cellStyle name="20% - Ênfase2 72 2 2" xfId="17077" xr:uid="{99F2FA81-88A4-4705-8DA4-305FFDD1AF80}"/>
    <cellStyle name="20% - Ênfase2 72 2 2 2" xfId="37521" xr:uid="{E0982DCF-ABBC-43DD-BE5E-282B5985537B}"/>
    <cellStyle name="20% - Ênfase2 72 2 3" xfId="27305" xr:uid="{402E2E55-7C74-441E-BC8F-0212462301BC}"/>
    <cellStyle name="20% - Ênfase2 72 3" xfId="12023" xr:uid="{C448B6A3-3873-4C25-A64F-5EE7B08E6C3D}"/>
    <cellStyle name="20% - Ênfase2 72 3 2" xfId="32469" xr:uid="{CE6D7472-6B62-4CA1-A288-51A30FDF8F88}"/>
    <cellStyle name="20% - Ênfase2 72 4" xfId="22253" xr:uid="{54209E7C-466E-43E3-8731-5FA6A0B2BE91}"/>
    <cellStyle name="20% - Ênfase2 73" xfId="1689" xr:uid="{B2986BB2-C69B-4F06-9495-78701AFC12C5}"/>
    <cellStyle name="20% - Ênfase2 73 2" xfId="6836" xr:uid="{692FD1B5-5870-44CD-B60C-C928DD159CE5}"/>
    <cellStyle name="20% - Ênfase2 73 2 2" xfId="17091" xr:uid="{1B9A85E7-2B62-4F5E-9B8E-2D799C30041E}"/>
    <cellStyle name="20% - Ênfase2 73 2 2 2" xfId="37535" xr:uid="{C88BD0EE-F512-43D3-AF22-EBFFA0FA5E65}"/>
    <cellStyle name="20% - Ênfase2 73 2 3" xfId="27319" xr:uid="{3D8582B0-398D-417C-9A14-B72149C7F745}"/>
    <cellStyle name="20% - Ênfase2 73 3" xfId="12037" xr:uid="{BBBE9EF4-E9F4-4A1D-ABEC-E3A7F8C70805}"/>
    <cellStyle name="20% - Ênfase2 73 3 2" xfId="32483" xr:uid="{CF1AA331-9409-4057-8387-1352DE6F5335}"/>
    <cellStyle name="20% - Ênfase2 73 4" xfId="22267" xr:uid="{E1948E77-1391-45C3-8EB7-0FD5729B7C48}"/>
    <cellStyle name="20% - Ênfase2 74" xfId="1703" xr:uid="{B6DA8652-1A0A-4181-8D91-D306EED042DB}"/>
    <cellStyle name="20% - Ênfase2 74 2" xfId="6850" xr:uid="{608FF14F-36AE-4E78-A27B-51A65A721A26}"/>
    <cellStyle name="20% - Ênfase2 75" xfId="1717" xr:uid="{2A8D67FE-9764-43F3-A9BB-889ED27E279C}"/>
    <cellStyle name="20% - Ênfase2 75 2" xfId="6864" xr:uid="{9B1DCDEC-4ACF-428A-8DF0-AD0884422CEE}"/>
    <cellStyle name="20% - Ênfase2 75 2 2" xfId="17105" xr:uid="{2E4C5B56-7F57-41CE-8D05-A2973537FAC1}"/>
    <cellStyle name="20% - Ênfase2 75 2 2 2" xfId="37549" xr:uid="{051B53D2-E2D1-443A-B154-F5E0863DC5AB}"/>
    <cellStyle name="20% - Ênfase2 75 2 3" xfId="27333" xr:uid="{0CA47FF8-D689-4CB1-AA44-DCC58F790C5F}"/>
    <cellStyle name="20% - Ênfase2 75 3" xfId="12051" xr:uid="{66BDB181-0504-45A0-AE85-34DAC353BBD3}"/>
    <cellStyle name="20% - Ênfase2 75 3 2" xfId="32497" xr:uid="{480F773D-42B4-4863-B970-99055EA08778}"/>
    <cellStyle name="20% - Ênfase2 75 4" xfId="22281" xr:uid="{6A0C0A17-B8A4-47A9-B577-1FCB83CE2F39}"/>
    <cellStyle name="20% - Ênfase2 76" xfId="1731" xr:uid="{A0732D19-8A6C-4FD6-9975-57E4A5235FF8}"/>
    <cellStyle name="20% - Ênfase2 76 2" xfId="6878" xr:uid="{35F028E7-163C-417D-ACB3-D78FA2E65103}"/>
    <cellStyle name="20% - Ênfase2 77" xfId="1745" xr:uid="{A4254DF8-9FDB-44E4-AA1D-21CA26A1DC4F}"/>
    <cellStyle name="20% - Ênfase2 77 2" xfId="6892" xr:uid="{F754CF77-BF71-459E-8CFF-2758B4C9ECB0}"/>
    <cellStyle name="20% - Ênfase2 77 2 2" xfId="17119" xr:uid="{4522AD29-2ABB-4B67-885B-67D1941C2A46}"/>
    <cellStyle name="20% - Ênfase2 77 2 2 2" xfId="37563" xr:uid="{082BD090-8039-41EF-AA69-15B56C51F0B7}"/>
    <cellStyle name="20% - Ênfase2 77 2 3" xfId="27347" xr:uid="{D03A2209-585E-4A1D-9588-2DD2DBE8EB0C}"/>
    <cellStyle name="20% - Ênfase2 77 3" xfId="12065" xr:uid="{69735D2B-1BF6-4FE8-9546-B3A95C0F53B7}"/>
    <cellStyle name="20% - Ênfase2 77 3 2" xfId="32511" xr:uid="{2CE9C6AB-FF87-48A5-BD40-2FBADB413045}"/>
    <cellStyle name="20% - Ênfase2 77 4" xfId="22295" xr:uid="{3C14740C-C0BB-49A5-8A74-AC132D4308BC}"/>
    <cellStyle name="20% - Ênfase2 78" xfId="1759" xr:uid="{983CFF95-8BAA-47DB-8CCB-DF0D04735AC7}"/>
    <cellStyle name="20% - Ênfase2 78 2" xfId="6906" xr:uid="{00D8728C-F02E-4365-8B25-D127C97EA568}"/>
    <cellStyle name="20% - Ênfase2 78 2 2" xfId="17133" xr:uid="{4608D975-3F28-43DF-B902-275364154926}"/>
    <cellStyle name="20% - Ênfase2 78 2 2 2" xfId="37577" xr:uid="{5AF29D0B-0462-4A3E-AD7C-A11551290C67}"/>
    <cellStyle name="20% - Ênfase2 78 2 3" xfId="27361" xr:uid="{AE006DDA-A277-4B0B-925B-AC9BD40D4542}"/>
    <cellStyle name="20% - Ênfase2 78 3" xfId="12079" xr:uid="{F263EB10-9C5A-4F96-989E-CC06E65EF10F}"/>
    <cellStyle name="20% - Ênfase2 78 3 2" xfId="32525" xr:uid="{DD461D26-29DE-4DFD-9CE5-5BB11ADD30B7}"/>
    <cellStyle name="20% - Ênfase2 78 4" xfId="22309" xr:uid="{275AB5FA-CBA8-4733-B979-8E4DF353B2DE}"/>
    <cellStyle name="20% - Ênfase2 79" xfId="1773" xr:uid="{7A32F806-4890-4BFC-9C16-0F55B638CA77}"/>
    <cellStyle name="20% - Ênfase2 79 2" xfId="6920" xr:uid="{352BCFE8-1BE3-4DEC-B0D0-C7DC0AE0146D}"/>
    <cellStyle name="20% - Ênfase2 79 2 2" xfId="17147" xr:uid="{D7627053-AEAB-48EB-B247-98F19699002C}"/>
    <cellStyle name="20% - Ênfase2 79 2 2 2" xfId="37591" xr:uid="{7585FA92-2853-4D1B-AD22-6E08B4BA4A4A}"/>
    <cellStyle name="20% - Ênfase2 79 2 3" xfId="27375" xr:uid="{1EB8FE8C-2E07-4926-B35A-8ED414F66C94}"/>
    <cellStyle name="20% - Ênfase2 79 3" xfId="12093" xr:uid="{ADBE3B2E-A068-41E0-A468-59F84741BA6A}"/>
    <cellStyle name="20% - Ênfase2 79 3 2" xfId="32539" xr:uid="{59497268-79DA-4149-BCE9-7887DCD63921}"/>
    <cellStyle name="20% - Ênfase2 79 4" xfId="22323" xr:uid="{ECD9A77A-7A34-4657-B7B0-153DC6602212}"/>
    <cellStyle name="20% - Ênfase2 8" xfId="194" xr:uid="{CC606B62-75BC-43E5-9B51-6D150FC7B6F0}"/>
    <cellStyle name="20% - Ênfase2 8 2" xfId="807" xr:uid="{8B3457E5-EEB1-42B1-8FC8-68D51A693974}"/>
    <cellStyle name="20% - Ênfase2 8 2 2" xfId="5954" xr:uid="{83CEF08D-97F4-4F34-80C1-080DDBE41196}"/>
    <cellStyle name="20% - Ênfase2 8 2 2 2" xfId="16209" xr:uid="{E271B05C-9B1C-4A34-A51C-3AD57D4F268C}"/>
    <cellStyle name="20% - Ênfase2 8 2 2 2 2" xfId="36653" xr:uid="{B6A54B91-CBE1-4E6F-9DC1-BE9DA1C9DDAC}"/>
    <cellStyle name="20% - Ênfase2 8 2 2 3" xfId="26437" xr:uid="{738A861A-B115-4639-95E7-16477957F3BC}"/>
    <cellStyle name="20% - Ênfase2 8 2 3" xfId="11155" xr:uid="{F4468CD2-A22A-4264-B426-4A32FC81BCD2}"/>
    <cellStyle name="20% - Ênfase2 8 2 3 2" xfId="31601" xr:uid="{4C36BC9F-6B8A-4951-A8DD-2C21FA269A7B}"/>
    <cellStyle name="20% - Ênfase2 8 2 4" xfId="21385" xr:uid="{16C9111F-9243-4D1F-8AD6-D0C18DC05030}"/>
    <cellStyle name="20% - Ênfase2 8 3" xfId="5341" xr:uid="{8DCFB7BD-344F-48E3-91ED-3719D827688F}"/>
    <cellStyle name="20% - Ênfase2 8 3 2" xfId="15629" xr:uid="{1611A92B-EDA7-4D27-9464-0E669D74FDC9}"/>
    <cellStyle name="20% - Ênfase2 8 3 2 2" xfId="36073" xr:uid="{58979BE9-29A3-417D-A6FE-3875E11128CF}"/>
    <cellStyle name="20% - Ênfase2 8 3 3" xfId="25857" xr:uid="{0FEE0F27-7960-483D-914B-9989BBF0A806}"/>
    <cellStyle name="20% - Ênfase2 8 4" xfId="10575" xr:uid="{1C760793-DC14-4C32-A5CA-DFE7BABD4A64}"/>
    <cellStyle name="20% - Ênfase2 8 4 2" xfId="31021" xr:uid="{C95FCA3F-6584-4EBB-96BA-DF0B1C0A4DD9}"/>
    <cellStyle name="20% - Ênfase2 8 5" xfId="20805" xr:uid="{D18BA00B-7DB0-45C0-BD0D-DF1CF061BDA2}"/>
    <cellStyle name="20% - Ênfase2 80" xfId="1787" xr:uid="{B6D0F7A0-2080-4832-B657-E518D18BEB3E}"/>
    <cellStyle name="20% - Ênfase2 80 2" xfId="6934" xr:uid="{344A0B31-24AD-4DF0-A1B7-D34CE2500D67}"/>
    <cellStyle name="20% - Ênfase2 80 2 2" xfId="17161" xr:uid="{B3CD523B-C3FB-4B3D-9152-84454291AFCE}"/>
    <cellStyle name="20% - Ênfase2 80 2 2 2" xfId="37605" xr:uid="{5F1FC2FD-211D-4F97-A1E5-F2F3393EF0CC}"/>
    <cellStyle name="20% - Ênfase2 80 2 3" xfId="27389" xr:uid="{A51AE82E-EF15-43B9-909D-D401084E76F0}"/>
    <cellStyle name="20% - Ênfase2 80 3" xfId="12107" xr:uid="{3F8497D3-479A-45C0-A72B-50B50A583F12}"/>
    <cellStyle name="20% - Ênfase2 80 3 2" xfId="32553" xr:uid="{DB6DEE16-4771-4AEB-ACCF-B7634A184743}"/>
    <cellStyle name="20% - Ênfase2 80 4" xfId="22337" xr:uid="{8B7D813D-7BA0-4261-9CB3-AADBB3C30859}"/>
    <cellStyle name="20% - Ênfase2 81" xfId="1801" xr:uid="{3833C699-417F-4F4C-AA7D-3FA7DC656F6F}"/>
    <cellStyle name="20% - Ênfase2 81 2" xfId="6948" xr:uid="{CEA47D6F-3BE3-4724-95D0-0EC13C03E992}"/>
    <cellStyle name="20% - Ênfase2 81 2 2" xfId="17175" xr:uid="{A45E0117-A691-486A-9FFF-A5BC1B8A544F}"/>
    <cellStyle name="20% - Ênfase2 81 2 2 2" xfId="37619" xr:uid="{833FBD5F-E593-4283-A417-E0C336675896}"/>
    <cellStyle name="20% - Ênfase2 81 2 3" xfId="27403" xr:uid="{0616D38D-CA80-4793-BA89-7914E59F209F}"/>
    <cellStyle name="20% - Ênfase2 81 3" xfId="12121" xr:uid="{C73FCFB0-8B5C-45BA-9A5C-AD03B4CE88FA}"/>
    <cellStyle name="20% - Ênfase2 81 3 2" xfId="32567" xr:uid="{2C1CB84B-50AB-4EA6-B69D-9F6D79CDFB1B}"/>
    <cellStyle name="20% - Ênfase2 81 4" xfId="22351" xr:uid="{1162EEB7-F9B5-4448-97E1-67E96C24D1D5}"/>
    <cellStyle name="20% - Ênfase2 82" xfId="1815" xr:uid="{0E451829-3A2F-4743-B2C2-2C7EF9D2ECBD}"/>
    <cellStyle name="20% - Ênfase2 82 2" xfId="6962" xr:uid="{373C5B0E-2D66-471E-9B31-5A7FF0A89D7B}"/>
    <cellStyle name="20% - Ênfase2 82 2 2" xfId="17189" xr:uid="{9BF84296-F1BC-4086-A5C2-734214E5C97E}"/>
    <cellStyle name="20% - Ênfase2 82 2 2 2" xfId="37633" xr:uid="{BBFFD1F4-DBB5-49C1-AE45-FE833484D9F9}"/>
    <cellStyle name="20% - Ênfase2 82 2 3" xfId="27417" xr:uid="{44A41683-8CB1-41E2-976D-53F712723230}"/>
    <cellStyle name="20% - Ênfase2 82 3" xfId="12135" xr:uid="{41779C07-D385-441A-BC32-A056AC6A61F2}"/>
    <cellStyle name="20% - Ênfase2 82 3 2" xfId="32581" xr:uid="{6C5AE37B-6911-4454-A870-C957546BB2D7}"/>
    <cellStyle name="20% - Ênfase2 82 4" xfId="22365" xr:uid="{F89B26D6-293A-41E0-BD6E-2848FAB4E865}"/>
    <cellStyle name="20% - Ênfase2 83" xfId="1829" xr:uid="{9BEC025F-98AC-43E6-B20F-0183CB1962F9}"/>
    <cellStyle name="20% - Ênfase2 83 2" xfId="6976" xr:uid="{800F4619-C0AB-4E03-A005-2059D1C38F8D}"/>
    <cellStyle name="20% - Ênfase2 83 2 2" xfId="17203" xr:uid="{65B7D94A-FCAD-4F58-8B60-7125A7E7CDD9}"/>
    <cellStyle name="20% - Ênfase2 83 2 2 2" xfId="37647" xr:uid="{222E3E25-FD7C-4558-9B10-3177ED56CF30}"/>
    <cellStyle name="20% - Ênfase2 83 2 3" xfId="27431" xr:uid="{11CCF2DD-2574-434C-A47E-8A82E670918D}"/>
    <cellStyle name="20% - Ênfase2 83 3" xfId="12149" xr:uid="{753FCAAE-303B-40B1-BED0-918D078CEE78}"/>
    <cellStyle name="20% - Ênfase2 83 3 2" xfId="32595" xr:uid="{24B5BFAD-8974-4C54-B5D6-237EC4179899}"/>
    <cellStyle name="20% - Ênfase2 83 4" xfId="22379" xr:uid="{1A13B561-AE2C-4E27-8C99-06C61915F694}"/>
    <cellStyle name="20% - Ênfase2 84" xfId="1843" xr:uid="{052692B9-D6B3-4124-937B-40A085EFF7A0}"/>
    <cellStyle name="20% - Ênfase2 84 2" xfId="6990" xr:uid="{3519B42F-E949-471D-A226-55EB679A8FDA}"/>
    <cellStyle name="20% - Ênfase2 84 2 2" xfId="17217" xr:uid="{CAAB78FE-4586-4D57-9F10-B208782A450C}"/>
    <cellStyle name="20% - Ênfase2 84 2 2 2" xfId="37661" xr:uid="{06761A2E-BF51-4F45-8B79-47FFBEEC1F1E}"/>
    <cellStyle name="20% - Ênfase2 84 2 3" xfId="27445" xr:uid="{B182F310-A4DA-4FD9-A7DA-07AB20857E15}"/>
    <cellStyle name="20% - Ênfase2 84 3" xfId="12163" xr:uid="{45B905E4-FEB7-441F-B97E-4B5DF204B85D}"/>
    <cellStyle name="20% - Ênfase2 84 3 2" xfId="32609" xr:uid="{AEEF8064-129F-458B-A53E-250BDB287ED5}"/>
    <cellStyle name="20% - Ênfase2 84 4" xfId="22393" xr:uid="{58AEC433-91A0-4CD9-B7FF-574BD6A41E0B}"/>
    <cellStyle name="20% - Ênfase2 85" xfId="1857" xr:uid="{97896590-1967-4CA2-B541-0EA2B516A9F8}"/>
    <cellStyle name="20% - Ênfase2 86" xfId="1871" xr:uid="{DEE52C83-ACCD-44E3-8505-F261A1B64909}"/>
    <cellStyle name="20% - Ênfase2 86 2" xfId="7004" xr:uid="{DAAD6900-C624-44F4-8700-8202D6268DA8}"/>
    <cellStyle name="20% - Ênfase2 86 2 2" xfId="17231" xr:uid="{25BA7ABF-A4B1-49D8-B592-B64ADA166AE9}"/>
    <cellStyle name="20% - Ênfase2 86 2 2 2" xfId="37675" xr:uid="{CF78F0A1-346F-4816-AD36-8BFA26E5295A}"/>
    <cellStyle name="20% - Ênfase2 86 2 3" xfId="27459" xr:uid="{3260A105-8449-4E5B-8096-10CD33E89812}"/>
    <cellStyle name="20% - Ênfase2 86 3" xfId="12177" xr:uid="{72796446-D928-4E1E-B29B-5A4D1D07C1FE}"/>
    <cellStyle name="20% - Ênfase2 86 3 2" xfId="32623" xr:uid="{A2CD4320-4C6D-4787-B737-B6BA97A66337}"/>
    <cellStyle name="20% - Ênfase2 86 4" xfId="22407" xr:uid="{A7DBB1A0-B4B3-478B-911A-66DB8207F2ED}"/>
    <cellStyle name="20% - Ênfase2 87" xfId="1885" xr:uid="{C503F7F9-D24F-4179-8832-45D02BC3ECBF}"/>
    <cellStyle name="20% - Ênfase2 87 2" xfId="7018" xr:uid="{C26E9343-5686-4CC6-BD83-16CBD648B664}"/>
    <cellStyle name="20% - Ênfase2 87 2 2" xfId="17245" xr:uid="{0E3690CB-569D-4128-ABD6-85465C608857}"/>
    <cellStyle name="20% - Ênfase2 87 2 2 2" xfId="37689" xr:uid="{014B6474-7E4D-4BD0-A518-DBD1010C68D1}"/>
    <cellStyle name="20% - Ênfase2 87 2 3" xfId="27473" xr:uid="{18F6A742-85AE-4FE0-B6B7-1AD6DFBB0341}"/>
    <cellStyle name="20% - Ênfase2 87 3" xfId="12191" xr:uid="{4E771D4D-65F3-4231-8479-18791A98D801}"/>
    <cellStyle name="20% - Ênfase2 87 3 2" xfId="32637" xr:uid="{C8531CBC-F6E8-4376-9769-6A0D0FB4C663}"/>
    <cellStyle name="20% - Ênfase2 87 4" xfId="22421" xr:uid="{F0765E97-CD62-4307-9198-0267D96B8FEC}"/>
    <cellStyle name="20% - Ênfase2 88" xfId="1899" xr:uid="{E47AA200-92B7-42C4-B727-7245FB7CFE4B}"/>
    <cellStyle name="20% - Ênfase2 88 2" xfId="7032" xr:uid="{8E7D72AE-FE25-4312-972D-D10FD02BC43A}"/>
    <cellStyle name="20% - Ênfase2 88 2 2" xfId="17259" xr:uid="{C18F0285-3AFA-46DE-A510-7A98E36642DE}"/>
    <cellStyle name="20% - Ênfase2 88 2 2 2" xfId="37703" xr:uid="{075B617E-5FE5-4257-8908-FD75E9BC0724}"/>
    <cellStyle name="20% - Ênfase2 88 2 3" xfId="27487" xr:uid="{55559918-BDF1-44DA-B86D-239FCDCB99DA}"/>
    <cellStyle name="20% - Ênfase2 88 3" xfId="12205" xr:uid="{DD5D7DBB-EE1B-48CD-856C-4B89817145A4}"/>
    <cellStyle name="20% - Ênfase2 88 3 2" xfId="32651" xr:uid="{BD020561-722E-4ADA-905E-358E52781F2A}"/>
    <cellStyle name="20% - Ênfase2 88 4" xfId="22435" xr:uid="{C74EC818-3C42-41FD-811F-E9149503C749}"/>
    <cellStyle name="20% - Ênfase2 89" xfId="1913" xr:uid="{28FE9343-8A0E-42F9-A75C-9546AFB9EDB6}"/>
    <cellStyle name="20% - Ênfase2 89 2" xfId="7046" xr:uid="{1D6E2DD3-6D5F-411E-A08E-D37AE5BED75A}"/>
    <cellStyle name="20% - Ênfase2 89 2 2" xfId="17273" xr:uid="{FC301988-B6AB-4F65-9EBA-73C78BCC6B19}"/>
    <cellStyle name="20% - Ênfase2 89 2 2 2" xfId="37717" xr:uid="{99745B10-7DEC-441D-9F42-A6A9E8E1CB5A}"/>
    <cellStyle name="20% - Ênfase2 89 2 3" xfId="27501" xr:uid="{51134415-92F8-407B-BE9E-6B752490EE97}"/>
    <cellStyle name="20% - Ênfase2 89 3" xfId="12219" xr:uid="{CE757796-F509-424A-B7D5-9541094CF66D}"/>
    <cellStyle name="20% - Ênfase2 89 3 2" xfId="32665" xr:uid="{4D983399-2D77-4785-AAA4-F4D2476798B3}"/>
    <cellStyle name="20% - Ênfase2 89 4" xfId="22449" xr:uid="{9B135FF4-E8DC-42FC-9CD6-8A780896C761}"/>
    <cellStyle name="20% - Ênfase2 9" xfId="208" xr:uid="{5067DF28-32DC-49DA-AE38-E17577A7C5E1}"/>
    <cellStyle name="20% - Ênfase2 9 2" xfId="5355" xr:uid="{C85CB2A7-AE27-46B3-9BAC-3F59D469F576}"/>
    <cellStyle name="20% - Ênfase2 90" xfId="1927" xr:uid="{A6D6CE02-46D7-4AD3-BCE5-C528F102FF6F}"/>
    <cellStyle name="20% - Ênfase2 90 2" xfId="7060" xr:uid="{E19557E2-6A8F-4DB7-8187-681A53CE465B}"/>
    <cellStyle name="20% - Ênfase2 90 2 2" xfId="17287" xr:uid="{17230CA1-16D2-442D-B79A-570D89F8EA63}"/>
    <cellStyle name="20% - Ênfase2 90 2 2 2" xfId="37731" xr:uid="{B38E8320-B8CF-43AB-A9A3-79DC2D605AB1}"/>
    <cellStyle name="20% - Ênfase2 90 2 3" xfId="27515" xr:uid="{12677339-E479-42D4-B54D-892509072CB3}"/>
    <cellStyle name="20% - Ênfase2 90 3" xfId="12233" xr:uid="{009CBFD0-763C-43A2-A74F-CEB80032D9F7}"/>
    <cellStyle name="20% - Ênfase2 90 3 2" xfId="32679" xr:uid="{683378F8-77C9-4E0D-9918-0A0266889276}"/>
    <cellStyle name="20% - Ênfase2 90 4" xfId="22463" xr:uid="{42D07082-7EF8-4AE2-AEF5-8D94761C11EF}"/>
    <cellStyle name="20% - Ênfase2 91" xfId="1941" xr:uid="{93497803-F3F1-4F74-BE0D-7275926FFA7D}"/>
    <cellStyle name="20% - Ênfase2 91 2" xfId="7074" xr:uid="{2145535D-EDC1-4BCC-A9CC-8013BB64206C}"/>
    <cellStyle name="20% - Ênfase2 91 2 2" xfId="17301" xr:uid="{127B1EDC-3358-4832-8DE1-756DD642B4C2}"/>
    <cellStyle name="20% - Ênfase2 91 2 2 2" xfId="37745" xr:uid="{73774152-2BA5-4183-A927-8A8FBB049C02}"/>
    <cellStyle name="20% - Ênfase2 91 2 3" xfId="27529" xr:uid="{2F6126BD-B671-4DA3-A344-B2657622C172}"/>
    <cellStyle name="20% - Ênfase2 91 3" xfId="12247" xr:uid="{A5946556-D565-41A6-A522-6E93A3FC8E24}"/>
    <cellStyle name="20% - Ênfase2 91 3 2" xfId="32693" xr:uid="{96657724-84D7-4C72-85CC-D06E8C6C6C88}"/>
    <cellStyle name="20% - Ênfase2 91 4" xfId="22477" xr:uid="{701C6B84-9C97-4EA5-9479-988E88D2E675}"/>
    <cellStyle name="20% - Ênfase2 92" xfId="1955" xr:uid="{8B806334-5D34-463C-BF11-938E1AED10A1}"/>
    <cellStyle name="20% - Ênfase2 92 2" xfId="7088" xr:uid="{C542DE9A-E20A-4645-A982-0BA91AB6C92C}"/>
    <cellStyle name="20% - Ênfase2 92 2 2" xfId="17315" xr:uid="{524194AE-DB15-4666-A0BA-12B5551BF57B}"/>
    <cellStyle name="20% - Ênfase2 92 2 2 2" xfId="37759" xr:uid="{3C6D63C1-B09A-43F7-B206-FF9FF86D1B1F}"/>
    <cellStyle name="20% - Ênfase2 92 2 3" xfId="27543" xr:uid="{274A8231-25AE-42A3-8BE6-582067F34627}"/>
    <cellStyle name="20% - Ênfase2 92 3" xfId="12261" xr:uid="{4E6AC468-60DE-4C23-8164-8D55708441B3}"/>
    <cellStyle name="20% - Ênfase2 92 3 2" xfId="32707" xr:uid="{13162ECC-84AF-4D6A-8E46-924EFFCD9D1D}"/>
    <cellStyle name="20% - Ênfase2 92 4" xfId="22491" xr:uid="{CCD9FDAE-E3B3-4027-AF12-31257E177C2B}"/>
    <cellStyle name="20% - Ênfase2 93" xfId="1969" xr:uid="{C5790683-C871-4F74-9318-CAD01B7ED6EA}"/>
    <cellStyle name="20% - Ênfase2 93 2" xfId="7102" xr:uid="{8D1E63EB-2DD2-4B71-A4E6-C801E3CA04FD}"/>
    <cellStyle name="20% - Ênfase2 93 2 2" xfId="17329" xr:uid="{E7405279-CE41-4DC2-807A-FEA122120895}"/>
    <cellStyle name="20% - Ênfase2 93 2 2 2" xfId="37773" xr:uid="{09CE9110-032E-4776-B54B-9E82FE2AB4F2}"/>
    <cellStyle name="20% - Ênfase2 93 2 3" xfId="27557" xr:uid="{EB2EC330-24B7-44FC-B581-F1DFF0822A25}"/>
    <cellStyle name="20% - Ênfase2 93 3" xfId="12275" xr:uid="{F1E66280-C617-4BFB-9A35-E577A94E11D8}"/>
    <cellStyle name="20% - Ênfase2 93 3 2" xfId="32721" xr:uid="{3E651F9F-E0AD-4AD1-A8DC-39298F031DB1}"/>
    <cellStyle name="20% - Ênfase2 93 4" xfId="22505" xr:uid="{7E2F6168-F151-4A69-91F7-3FE0736C633A}"/>
    <cellStyle name="20% - Ênfase2 94" xfId="1983" xr:uid="{56CF32B8-7EC3-4A72-BD8D-BB87CBAF03CF}"/>
    <cellStyle name="20% - Ênfase2 94 2" xfId="7116" xr:uid="{EA32DF7A-C67A-4A4C-8D37-BBF9AEABE03E}"/>
    <cellStyle name="20% - Ênfase2 94 2 2" xfId="17343" xr:uid="{99C66720-2570-423A-ABEA-9A8AB4D2D495}"/>
    <cellStyle name="20% - Ênfase2 94 2 2 2" xfId="37787" xr:uid="{67355CD0-1E2C-4C1E-8108-317780A4BA88}"/>
    <cellStyle name="20% - Ênfase2 94 2 3" xfId="27571" xr:uid="{89DE9C3E-E0B0-4059-BCC2-C82DC1669B47}"/>
    <cellStyle name="20% - Ênfase2 94 3" xfId="12289" xr:uid="{68D5FEB3-9E64-4ABA-80F0-6DDFBEA1BDDB}"/>
    <cellStyle name="20% - Ênfase2 94 3 2" xfId="32735" xr:uid="{E6F0878F-29CF-48BA-A91B-F571E9439D0A}"/>
    <cellStyle name="20% - Ênfase2 94 4" xfId="22519" xr:uid="{976AF956-1D79-4CE6-8C5C-CA850ED1684A}"/>
    <cellStyle name="20% - Ênfase2 95" xfId="1997" xr:uid="{015C95D9-2723-4A10-AA6D-38C21AD3C56C}"/>
    <cellStyle name="20% - Ênfase2 95 2" xfId="7130" xr:uid="{7C1D5FAF-1C2C-4BBF-B5F4-8F05D851DED0}"/>
    <cellStyle name="20% - Ênfase2 95 2 2" xfId="17357" xr:uid="{35CC13AB-E8BF-4B50-81B7-C61DE94D1EA9}"/>
    <cellStyle name="20% - Ênfase2 95 2 2 2" xfId="37801" xr:uid="{0663096E-9BA3-4587-B809-5E4FF77B6C9E}"/>
    <cellStyle name="20% - Ênfase2 95 2 3" xfId="27585" xr:uid="{63A6F051-03CD-4952-8DCD-E672D60CFD2C}"/>
    <cellStyle name="20% - Ênfase2 95 3" xfId="12303" xr:uid="{3F0BD713-78BA-4AA8-B779-B1D97E3FCDC0}"/>
    <cellStyle name="20% - Ênfase2 95 3 2" xfId="32749" xr:uid="{446D1B59-8244-441D-864F-730C00F270CF}"/>
    <cellStyle name="20% - Ênfase2 95 4" xfId="22533" xr:uid="{2610FAE1-BCDB-45FE-BF04-4E26B4A898DB}"/>
    <cellStyle name="20% - Ênfase2 96" xfId="2011" xr:uid="{D0F841CD-1BAD-4C19-8A2D-8812B78DEB19}"/>
    <cellStyle name="20% - Ênfase2 96 2" xfId="7144" xr:uid="{C68C8E39-D5B5-42A5-9D0E-515D45ADD27E}"/>
    <cellStyle name="20% - Ênfase2 96 2 2" xfId="17371" xr:uid="{29637C78-AF3C-484E-A93E-5B966D561457}"/>
    <cellStyle name="20% - Ênfase2 96 2 2 2" xfId="37815" xr:uid="{A63783A6-A734-4506-87B9-5F20FE983827}"/>
    <cellStyle name="20% - Ênfase2 96 2 3" xfId="27599" xr:uid="{9B7CA95F-6905-4BAA-87A4-DAD5A53A8E4D}"/>
    <cellStyle name="20% - Ênfase2 96 3" xfId="12317" xr:uid="{0D9E0B44-5E09-430F-8BD2-D0C60401F51A}"/>
    <cellStyle name="20% - Ênfase2 96 3 2" xfId="32763" xr:uid="{6A72BD8A-0345-4AF3-A52A-334F8EB34D6E}"/>
    <cellStyle name="20% - Ênfase2 96 4" xfId="22547" xr:uid="{ABE5142E-A5E3-42DA-B6E1-7B8BD8DF6624}"/>
    <cellStyle name="20% - Ênfase2 97" xfId="2025" xr:uid="{91353BAB-45F1-4562-82A0-D795073B5F5F}"/>
    <cellStyle name="20% - Ênfase2 97 2" xfId="7158" xr:uid="{E2207A46-D56B-4BD1-8C33-A8620B4769A4}"/>
    <cellStyle name="20% - Ênfase2 97 2 2" xfId="17385" xr:uid="{4775E3B6-CE8D-43B1-AFD5-548B97A42EAC}"/>
    <cellStyle name="20% - Ênfase2 97 2 2 2" xfId="37829" xr:uid="{C8FEF2A6-A5E5-4EB7-9AEC-1436C3583D2A}"/>
    <cellStyle name="20% - Ênfase2 97 2 3" xfId="27613" xr:uid="{27D4BD5F-BF47-4A4D-B012-071BF03FBDB4}"/>
    <cellStyle name="20% - Ênfase2 97 3" xfId="12331" xr:uid="{DDE6C9DB-CD30-4E71-81CA-D144DFA90F3F}"/>
    <cellStyle name="20% - Ênfase2 97 3 2" xfId="32777" xr:uid="{076DE140-EE48-4A4C-9BF0-68AAFE7B5E16}"/>
    <cellStyle name="20% - Ênfase2 97 4" xfId="22561" xr:uid="{9DA37C18-05B8-4B7F-8729-CAD1B966D886}"/>
    <cellStyle name="20% - Ênfase2 98" xfId="2039" xr:uid="{E4C54517-860D-447F-8E23-0ED5457AA196}"/>
    <cellStyle name="20% - Ênfase2 98 2" xfId="7172" xr:uid="{CA384E0F-777A-47FE-AC67-0C7163B2DFC7}"/>
    <cellStyle name="20% - Ênfase2 98 2 2" xfId="17399" xr:uid="{CD5EF638-B644-4D30-95C2-983A0B66378E}"/>
    <cellStyle name="20% - Ênfase2 98 2 2 2" xfId="37843" xr:uid="{DC64A993-89B0-468E-9CE1-0A7435EA6564}"/>
    <cellStyle name="20% - Ênfase2 98 2 3" xfId="27627" xr:uid="{844DBBA3-29BC-4143-A39A-2DE89485895D}"/>
    <cellStyle name="20% - Ênfase2 98 3" xfId="12345" xr:uid="{AB9B7DFE-8248-4C1B-BA22-28422787F908}"/>
    <cellStyle name="20% - Ênfase2 98 3 2" xfId="32791" xr:uid="{940B3CA0-42C0-46E6-8BE5-15EA975FD06D}"/>
    <cellStyle name="20% - Ênfase2 98 4" xfId="22575" xr:uid="{6AB57830-76A6-4A79-829F-DE04A4E0625E}"/>
    <cellStyle name="20% - Ênfase2 99" xfId="2053" xr:uid="{2719DD3D-79DA-49A3-A7F1-3F19751D18D9}"/>
    <cellStyle name="20% - Ênfase2 99 2" xfId="7186" xr:uid="{39D0C824-C32C-4BB0-9C6B-CE075F43A9F1}"/>
    <cellStyle name="20% - Ênfase2 99 2 2" xfId="17413" xr:uid="{E0E8AB45-A42F-4622-B327-EDB5084C1757}"/>
    <cellStyle name="20% - Ênfase2 99 2 2 2" xfId="37857" xr:uid="{D25B31C6-D997-4788-B3A0-95F052B9BDFE}"/>
    <cellStyle name="20% - Ênfase2 99 2 3" xfId="27641" xr:uid="{B4A446E8-AC40-4530-A959-B211F4AEB073}"/>
    <cellStyle name="20% - Ênfase2 99 3" xfId="12359" xr:uid="{4AD85EDF-5043-454C-8F95-35B0BA240743}"/>
    <cellStyle name="20% - Ênfase2 99 3 2" xfId="32805" xr:uid="{FFDA3554-DAD5-455F-A987-45EB03014DAA}"/>
    <cellStyle name="20% - Ênfase2 99 4" xfId="22589" xr:uid="{0E731EE2-0FDA-4D6D-8614-56F139AEB362}"/>
    <cellStyle name="20% - Ênfase3" xfId="3" builtinId="38" customBuiltin="1"/>
    <cellStyle name="20% - Ênfase3 10" xfId="224" xr:uid="{9E74E30D-D884-4F34-A426-27D6BF312DA0}"/>
    <cellStyle name="20% - Ênfase3 10 2" xfId="823" xr:uid="{684ED901-B0FC-4EAF-9AA4-9BB51E28F24D}"/>
    <cellStyle name="20% - Ênfase3 10 2 2" xfId="5970" xr:uid="{3E3C7D45-89C8-4979-B166-B0EC93BB3070}"/>
    <cellStyle name="20% - Ênfase3 10 2 2 2" xfId="16225" xr:uid="{6174D08B-C96D-4719-8C4E-43A7115915EF}"/>
    <cellStyle name="20% - Ênfase3 10 2 2 2 2" xfId="36669" xr:uid="{7CA04025-6CF8-4165-9146-F83E63D3969C}"/>
    <cellStyle name="20% - Ênfase3 10 2 2 3" xfId="26453" xr:uid="{AF3FDB76-9EC0-4B52-9368-D919DB5BD201}"/>
    <cellStyle name="20% - Ênfase3 10 2 3" xfId="11171" xr:uid="{AB255EEB-858E-4708-8843-855AEBF842A6}"/>
    <cellStyle name="20% - Ênfase3 10 2 3 2" xfId="31617" xr:uid="{8649D94C-9C12-4380-82DC-4038E04F7821}"/>
    <cellStyle name="20% - Ênfase3 10 2 4" xfId="21401" xr:uid="{ACFF7BC4-3C10-467D-918E-8DFB094D5C01}"/>
    <cellStyle name="20% - Ênfase3 10 3" xfId="5371" xr:uid="{A1212974-6581-46A4-B03D-ED8EBE35AB2A}"/>
    <cellStyle name="20% - Ênfase3 10 3 2" xfId="15645" xr:uid="{F98C623E-EDC9-4EB4-BE58-430318D73B95}"/>
    <cellStyle name="20% - Ênfase3 10 3 2 2" xfId="36089" xr:uid="{658966A4-2C3A-43A9-871B-EAD4B413F6BB}"/>
    <cellStyle name="20% - Ênfase3 10 3 3" xfId="25873" xr:uid="{04E82FC0-BFBD-414D-81DA-84F33C0FD4B7}"/>
    <cellStyle name="20% - Ênfase3 10 4" xfId="10591" xr:uid="{3A25BBBC-4AEA-4B1C-B1FE-D161D4F22F3A}"/>
    <cellStyle name="20% - Ênfase3 10 4 2" xfId="31037" xr:uid="{0B0DD773-3D30-4511-A73E-C6661E4FE91F}"/>
    <cellStyle name="20% - Ênfase3 10 5" xfId="20821" xr:uid="{018AB677-EA58-4921-B29A-13E99119B6A2}"/>
    <cellStyle name="20% - Ênfase3 100" xfId="2069" xr:uid="{3508DD1F-F995-4AF5-B580-A8C3DC75BD53}"/>
    <cellStyle name="20% - Ênfase3 100 2" xfId="7202" xr:uid="{8288EB24-6D79-4D5A-9E31-35669F8070C9}"/>
    <cellStyle name="20% - Ênfase3 100 2 2" xfId="17429" xr:uid="{C1C53C0B-CE36-45D6-BE21-420EA054954A}"/>
    <cellStyle name="20% - Ênfase3 100 2 2 2" xfId="37873" xr:uid="{4224D104-063A-4AF0-869F-9149C30858F5}"/>
    <cellStyle name="20% - Ênfase3 100 2 3" xfId="27657" xr:uid="{DB62ECBE-BCE2-4A40-98FA-DC97C3D69544}"/>
    <cellStyle name="20% - Ênfase3 100 3" xfId="12375" xr:uid="{04D56A8A-519C-4B1D-9591-0ED783E981EC}"/>
    <cellStyle name="20% - Ênfase3 100 3 2" xfId="32821" xr:uid="{F9F85B70-44E7-42CF-987F-76E65AF234FD}"/>
    <cellStyle name="20% - Ênfase3 100 4" xfId="22605" xr:uid="{BEBAD9EB-F286-45E6-BAE1-C440C1DDB5C9}"/>
    <cellStyle name="20% - Ênfase3 101" xfId="2083" xr:uid="{1A48D5BA-79D1-414D-930F-B80D3E21BAC1}"/>
    <cellStyle name="20% - Ênfase3 101 2" xfId="7216" xr:uid="{0209F2CD-4A23-481B-BB37-822C772F73C0}"/>
    <cellStyle name="20% - Ênfase3 101 2 2" xfId="17443" xr:uid="{C2128C11-44BD-4197-9693-EE95A2468ED6}"/>
    <cellStyle name="20% - Ênfase3 101 2 2 2" xfId="37887" xr:uid="{18534F49-FC6A-45A7-9BD2-D66987987225}"/>
    <cellStyle name="20% - Ênfase3 101 2 3" xfId="27671" xr:uid="{3516FA19-219B-40AD-ABA2-883BF97B0730}"/>
    <cellStyle name="20% - Ênfase3 101 3" xfId="12389" xr:uid="{2A5EF999-CF99-48BC-BCA7-2F70068ED99F}"/>
    <cellStyle name="20% - Ênfase3 101 3 2" xfId="32835" xr:uid="{BB7C3621-7A0E-43B8-80E7-B268D524A18F}"/>
    <cellStyle name="20% - Ênfase3 101 4" xfId="22619" xr:uid="{34048D9E-7EA8-442D-B445-5E2E36AE3931}"/>
    <cellStyle name="20% - Ênfase3 102" xfId="2097" xr:uid="{1CBCA4BF-CE1C-49A8-BD10-3E109EB5B960}"/>
    <cellStyle name="20% - Ênfase3 102 2" xfId="7230" xr:uid="{7882E9AF-4D28-48CF-A573-5F757B60CDE3}"/>
    <cellStyle name="20% - Ênfase3 102 2 2" xfId="17457" xr:uid="{F6C3A0EB-C673-4186-B487-7665FC6271EB}"/>
    <cellStyle name="20% - Ênfase3 102 2 2 2" xfId="37901" xr:uid="{7B819578-7341-4CFB-8D55-8333CD852AFE}"/>
    <cellStyle name="20% - Ênfase3 102 2 3" xfId="27685" xr:uid="{9BC7724A-66E0-44E4-AF67-F681BC178631}"/>
    <cellStyle name="20% - Ênfase3 102 3" xfId="12403" xr:uid="{B55D3734-3EA3-46A5-A112-39915600A336}"/>
    <cellStyle name="20% - Ênfase3 102 3 2" xfId="32849" xr:uid="{71BA5C2F-96A0-4864-8CB2-FF494EFAA7FB}"/>
    <cellStyle name="20% - Ênfase3 102 4" xfId="22633" xr:uid="{31D328C8-C889-4F99-A121-965E52D8846E}"/>
    <cellStyle name="20% - Ênfase3 103" xfId="2111" xr:uid="{C0E61BA8-48AE-45C9-A2F1-9D2ECDB2E838}"/>
    <cellStyle name="20% - Ênfase3 103 2" xfId="7244" xr:uid="{B4B8B483-CA1F-4FC0-9C03-B25EBF64FC1C}"/>
    <cellStyle name="20% - Ênfase3 103 2 2" xfId="17471" xr:uid="{C949AE88-8A05-4959-A510-DE6686169F60}"/>
    <cellStyle name="20% - Ênfase3 103 2 2 2" xfId="37915" xr:uid="{9506C018-D68D-43DD-8B90-CCE1ABB0E568}"/>
    <cellStyle name="20% - Ênfase3 103 2 3" xfId="27699" xr:uid="{524EB0F6-CE2D-406B-800D-D655E5DBED24}"/>
    <cellStyle name="20% - Ênfase3 103 3" xfId="12417" xr:uid="{69D8B884-200B-481D-9387-C839CD3A1589}"/>
    <cellStyle name="20% - Ênfase3 103 3 2" xfId="32863" xr:uid="{06F00795-E215-4572-9F2C-17662011F264}"/>
    <cellStyle name="20% - Ênfase3 103 4" xfId="22647" xr:uid="{12E7091D-CE2D-4327-ABA0-2297D7892E70}"/>
    <cellStyle name="20% - Ênfase3 104" xfId="2125" xr:uid="{9044C840-EA50-428E-8F75-4D673024A250}"/>
    <cellStyle name="20% - Ênfase3 104 2" xfId="7258" xr:uid="{87E09CE9-506F-44F6-8C94-90099409A864}"/>
    <cellStyle name="20% - Ênfase3 104 2 2" xfId="17485" xr:uid="{8178B1CB-D590-4C98-98EF-B6A4C821B3E1}"/>
    <cellStyle name="20% - Ênfase3 104 2 2 2" xfId="37929" xr:uid="{F4A78654-7248-4C22-818B-D8D35078EB14}"/>
    <cellStyle name="20% - Ênfase3 104 2 3" xfId="27713" xr:uid="{8A689422-A942-4E29-A225-8A7521487984}"/>
    <cellStyle name="20% - Ênfase3 104 3" xfId="12431" xr:uid="{5440A449-7936-4F3B-8F95-8692FE9A2DB7}"/>
    <cellStyle name="20% - Ênfase3 104 3 2" xfId="32877" xr:uid="{0F32260D-7D2B-4CA3-88D3-61AF04DFDAA6}"/>
    <cellStyle name="20% - Ênfase3 104 4" xfId="22661" xr:uid="{70C7C887-0E1C-457D-85D5-D0BD310B178E}"/>
    <cellStyle name="20% - Ênfase3 105" xfId="2139" xr:uid="{6C1B8FF8-E095-498E-89C4-C79120CAA460}"/>
    <cellStyle name="20% - Ênfase3 105 2" xfId="7272" xr:uid="{1A1BD63D-7104-4CD5-95DB-2397492C94D0}"/>
    <cellStyle name="20% - Ênfase3 105 2 2" xfId="17499" xr:uid="{B47E7E94-8E88-40E0-B43D-5181224FF077}"/>
    <cellStyle name="20% - Ênfase3 105 2 2 2" xfId="37943" xr:uid="{B097AFF6-4F3D-4113-8DB6-91C5CA761C20}"/>
    <cellStyle name="20% - Ênfase3 105 2 3" xfId="27727" xr:uid="{0788F3A3-9680-415F-93C7-D0D710CA927B}"/>
    <cellStyle name="20% - Ênfase3 105 3" xfId="12445" xr:uid="{CD5033B5-8881-4B6E-98EF-F8A45E7AA8E1}"/>
    <cellStyle name="20% - Ênfase3 105 3 2" xfId="32891" xr:uid="{80F1FABF-987F-43E4-8359-5C3CFA70A5F9}"/>
    <cellStyle name="20% - Ênfase3 105 4" xfId="22675" xr:uid="{E74555E5-45D8-403C-BBAA-27AB1FECF0F3}"/>
    <cellStyle name="20% - Ênfase3 106" xfId="2153" xr:uid="{06885795-A801-46FC-BE86-245CC2B67A5F}"/>
    <cellStyle name="20% - Ênfase3 106 2" xfId="7286" xr:uid="{3DFF3606-0E8E-45A9-8E99-3231B0BD94C2}"/>
    <cellStyle name="20% - Ênfase3 106 2 2" xfId="17513" xr:uid="{A497C04D-1815-4AE7-B5D5-F201BCF8F07B}"/>
    <cellStyle name="20% - Ênfase3 106 2 2 2" xfId="37957" xr:uid="{FC179B69-992F-4A41-8A37-3A3115A5D433}"/>
    <cellStyle name="20% - Ênfase3 106 2 3" xfId="27741" xr:uid="{D754C1EB-481F-44E4-8E21-77D664CB6778}"/>
    <cellStyle name="20% - Ênfase3 106 3" xfId="12459" xr:uid="{D19221CC-2286-4E38-B803-0A0489981CE8}"/>
    <cellStyle name="20% - Ênfase3 106 3 2" xfId="32905" xr:uid="{C1769DA4-52CF-4815-B5F5-E722121FA99D}"/>
    <cellStyle name="20% - Ênfase3 106 4" xfId="22689" xr:uid="{D3646A31-056F-4B98-8C7C-EF4D655C681D}"/>
    <cellStyle name="20% - Ênfase3 107" xfId="2167" xr:uid="{95CA4896-B910-4830-AA37-E9F507EF22BC}"/>
    <cellStyle name="20% - Ênfase3 107 2" xfId="7300" xr:uid="{0D1F8E0C-B9D9-4F4C-9358-72716E42D876}"/>
    <cellStyle name="20% - Ênfase3 107 2 2" xfId="17527" xr:uid="{58DE08C1-216C-47B7-B2C2-9CA2C052645C}"/>
    <cellStyle name="20% - Ênfase3 107 2 2 2" xfId="37971" xr:uid="{75A8A89D-BD5B-462B-A42E-B147DF4F2BF2}"/>
    <cellStyle name="20% - Ênfase3 107 2 3" xfId="27755" xr:uid="{A0546B5A-DBC4-4D32-BB72-05E579F11B39}"/>
    <cellStyle name="20% - Ênfase3 107 3" xfId="12473" xr:uid="{9990A462-9CD9-451E-87DD-E2ECC37B4563}"/>
    <cellStyle name="20% - Ênfase3 107 3 2" xfId="32919" xr:uid="{D9F331FD-90D5-4BED-B5C4-9AC8F0EC1975}"/>
    <cellStyle name="20% - Ênfase3 107 4" xfId="22703" xr:uid="{F546DCF3-5F15-4585-92DD-5B65318B82C7}"/>
    <cellStyle name="20% - Ênfase3 108" xfId="2181" xr:uid="{A35AABB3-D840-4BEB-8FF3-F0D2CFC1468D}"/>
    <cellStyle name="20% - Ênfase3 108 2" xfId="7314" xr:uid="{396268BF-76F6-487C-8EEE-C5C8912A25A3}"/>
    <cellStyle name="20% - Ênfase3 108 2 2" xfId="17541" xr:uid="{5791FB48-83B8-449E-ACD3-562A813B0029}"/>
    <cellStyle name="20% - Ênfase3 108 2 2 2" xfId="37985" xr:uid="{26A5A970-6F16-4234-B8E4-1880EF8269B3}"/>
    <cellStyle name="20% - Ênfase3 108 2 3" xfId="27769" xr:uid="{39D69E54-08D4-4322-A923-EDC1D53AF1AC}"/>
    <cellStyle name="20% - Ênfase3 108 3" xfId="12487" xr:uid="{0F813524-759F-4D89-B642-4D6E3C7B3EC0}"/>
    <cellStyle name="20% - Ênfase3 108 3 2" xfId="32933" xr:uid="{8124BED5-1D94-4AD3-AE2F-AC60B5C21053}"/>
    <cellStyle name="20% - Ênfase3 108 4" xfId="22717" xr:uid="{684FDA6F-A4AE-4B87-A675-12933C0A511C}"/>
    <cellStyle name="20% - Ênfase3 109" xfId="2195" xr:uid="{A801BD5C-6A83-4958-A2DC-2DD44B140E2E}"/>
    <cellStyle name="20% - Ênfase3 109 2" xfId="7328" xr:uid="{852C8846-39A7-4F2C-8FEC-B6424DA3B05D}"/>
    <cellStyle name="20% - Ênfase3 109 2 2" xfId="17555" xr:uid="{5FC58640-7A91-4FCF-BBBF-D0864E5B835A}"/>
    <cellStyle name="20% - Ênfase3 109 2 2 2" xfId="37999" xr:uid="{D06306C8-1959-4CCE-AE33-7B3734918A71}"/>
    <cellStyle name="20% - Ênfase3 109 2 3" xfId="27783" xr:uid="{5BF5C9A8-0C8B-44ED-A959-AE4049C8AC60}"/>
    <cellStyle name="20% - Ênfase3 109 3" xfId="12501" xr:uid="{10234791-F841-4419-A5C9-D263F39E3640}"/>
    <cellStyle name="20% - Ênfase3 109 3 2" xfId="32947" xr:uid="{2E53C140-568B-4FEA-94B3-0146E8A2571F}"/>
    <cellStyle name="20% - Ênfase3 109 4" xfId="22731" xr:uid="{96A0E2C6-56D7-4447-86C7-56C7DF05405F}"/>
    <cellStyle name="20% - Ênfase3 11" xfId="238" xr:uid="{68D30549-F621-4F9D-90A2-0434195928C9}"/>
    <cellStyle name="20% - Ênfase3 11 2" xfId="837" xr:uid="{9A32E1F8-02CC-4714-BE1A-DB23F0975183}"/>
    <cellStyle name="20% - Ênfase3 11 2 2" xfId="5984" xr:uid="{D2B0E23E-B6D7-4DDF-BE52-E06462B11AEF}"/>
    <cellStyle name="20% - Ênfase3 11 2 2 2" xfId="16239" xr:uid="{753884C8-0DF3-4BE9-A23C-F10B4FF6DE13}"/>
    <cellStyle name="20% - Ênfase3 11 2 2 2 2" xfId="36683" xr:uid="{571F9C3A-FF56-4870-8A7D-7CAB9E38262F}"/>
    <cellStyle name="20% - Ênfase3 11 2 2 3" xfId="26467" xr:uid="{94EC5E0C-0761-47E9-9D5B-F671B986151F}"/>
    <cellStyle name="20% - Ênfase3 11 2 3" xfId="11185" xr:uid="{981C84C2-C91E-400E-8EBE-C0DB7FA6F972}"/>
    <cellStyle name="20% - Ênfase3 11 2 3 2" xfId="31631" xr:uid="{62CEB6FC-7EE5-4BB0-838B-FDA67A1FC69B}"/>
    <cellStyle name="20% - Ênfase3 11 2 4" xfId="21415" xr:uid="{FE4E48F4-2782-47BA-B5B7-630403EB6017}"/>
    <cellStyle name="20% - Ênfase3 11 3" xfId="5385" xr:uid="{35CD66FB-231F-4156-B2E1-892800B3B42D}"/>
    <cellStyle name="20% - Ênfase3 11 3 2" xfId="15659" xr:uid="{E3FB12EB-7ED8-42EB-9B81-8E9BF6026A32}"/>
    <cellStyle name="20% - Ênfase3 11 3 2 2" xfId="36103" xr:uid="{B526C403-33E6-4735-99B0-F54AC8FF39C1}"/>
    <cellStyle name="20% - Ênfase3 11 3 3" xfId="25887" xr:uid="{66F96B33-9BC6-4E49-9C06-88331A35A1A5}"/>
    <cellStyle name="20% - Ênfase3 11 4" xfId="10605" xr:uid="{D908E188-ED78-4ED9-A5F8-D0CECFA99298}"/>
    <cellStyle name="20% - Ênfase3 11 4 2" xfId="31051" xr:uid="{72BD7D62-1AD7-496E-80D8-234B2C485513}"/>
    <cellStyle name="20% - Ênfase3 11 5" xfId="20835" xr:uid="{258B3F8E-ED70-4FD0-8F6F-BA559EF9CD26}"/>
    <cellStyle name="20% - Ênfase3 110" xfId="2209" xr:uid="{8B328421-03AB-47DD-9176-22DB99431519}"/>
    <cellStyle name="20% - Ênfase3 110 2" xfId="7342" xr:uid="{B935FF4F-7EBA-4D6A-9742-DC45352A2A45}"/>
    <cellStyle name="20% - Ênfase3 110 2 2" xfId="17569" xr:uid="{12A71FCB-AFAB-4ED0-B565-B39B8F8E458E}"/>
    <cellStyle name="20% - Ênfase3 110 2 2 2" xfId="38013" xr:uid="{A6D1310D-AB66-445B-A961-CA6BCFE7138C}"/>
    <cellStyle name="20% - Ênfase3 110 2 3" xfId="27797" xr:uid="{E38F48CF-028D-4ED9-A065-C4E12F6F788D}"/>
    <cellStyle name="20% - Ênfase3 110 3" xfId="12515" xr:uid="{85FDD530-BA44-4DD7-8F28-6B48048087BE}"/>
    <cellStyle name="20% - Ênfase3 110 3 2" xfId="32961" xr:uid="{9CE2027A-2F74-4F65-83DD-A299F81995E8}"/>
    <cellStyle name="20% - Ênfase3 110 4" xfId="22745" xr:uid="{EC688862-0EB4-4121-A168-E7E03401C01A}"/>
    <cellStyle name="20% - Ênfase3 111" xfId="2223" xr:uid="{E8BF31BB-A31D-4978-A7A3-62BCA7C2E376}"/>
    <cellStyle name="20% - Ênfase3 111 2" xfId="7356" xr:uid="{67A6F9C5-7496-4CA3-BB7C-8178A91FEB57}"/>
    <cellStyle name="20% - Ênfase3 111 2 2" xfId="17583" xr:uid="{71884B58-4BA6-4739-8EEE-6E584A8E6081}"/>
    <cellStyle name="20% - Ênfase3 111 2 2 2" xfId="38027" xr:uid="{72037E06-6875-45FF-B92C-98061F1D66A0}"/>
    <cellStyle name="20% - Ênfase3 111 2 3" xfId="27811" xr:uid="{8AC425F9-9DA4-42B0-AAD8-BB87740F9497}"/>
    <cellStyle name="20% - Ênfase3 111 3" xfId="12529" xr:uid="{6423A9F7-D002-4574-B00F-21A061C6C97B}"/>
    <cellStyle name="20% - Ênfase3 111 3 2" xfId="32975" xr:uid="{4EA897DE-33A7-4C25-A828-3B8AB3C36505}"/>
    <cellStyle name="20% - Ênfase3 111 4" xfId="22759" xr:uid="{1D9A604D-C86C-40B0-AABC-A15E4FF9750D}"/>
    <cellStyle name="20% - Ênfase3 112" xfId="2237" xr:uid="{12749EA9-5D0F-426A-8749-45E5BC966E81}"/>
    <cellStyle name="20% - Ênfase3 112 2" xfId="7370" xr:uid="{927114EE-7EFC-4B6E-BFBD-14B9D8014DD4}"/>
    <cellStyle name="20% - Ênfase3 112 2 2" xfId="17597" xr:uid="{26A58FFF-B5D1-4032-B00B-D8BC7E3DA242}"/>
    <cellStyle name="20% - Ênfase3 112 2 2 2" xfId="38041" xr:uid="{26659D4B-670C-4213-8570-98B042FFD9A2}"/>
    <cellStyle name="20% - Ênfase3 112 2 3" xfId="27825" xr:uid="{F9E41C93-0264-4C40-901B-0D3BA0F65264}"/>
    <cellStyle name="20% - Ênfase3 112 3" xfId="12543" xr:uid="{C86C44E7-FADF-46C9-87F6-B8106AA8F5DE}"/>
    <cellStyle name="20% - Ênfase3 112 3 2" xfId="32989" xr:uid="{A44B8609-99F3-4BF6-A618-B4ED33EBC16F}"/>
    <cellStyle name="20% - Ênfase3 112 4" xfId="22773" xr:uid="{D93BD709-26D3-457C-B5C6-B9B9A091A318}"/>
    <cellStyle name="20% - Ênfase3 113" xfId="2251" xr:uid="{4CC5758D-C249-4275-AB84-4462542CBE1F}"/>
    <cellStyle name="20% - Ênfase3 113 2" xfId="7384" xr:uid="{AADD85AE-D6C9-46F6-86A9-2CA9A6A6A4B6}"/>
    <cellStyle name="20% - Ênfase3 113 2 2" xfId="17611" xr:uid="{4E8A5808-00F9-4367-B9A2-9F155BB1C015}"/>
    <cellStyle name="20% - Ênfase3 113 2 2 2" xfId="38055" xr:uid="{82C7E0E4-481B-4804-B05F-9DA91BDAE1FC}"/>
    <cellStyle name="20% - Ênfase3 113 2 3" xfId="27839" xr:uid="{C309E584-343C-491D-9129-6B9EADAB9D45}"/>
    <cellStyle name="20% - Ênfase3 113 3" xfId="12557" xr:uid="{4BEB762B-B1D6-41F5-ACE4-8AE48A610D1C}"/>
    <cellStyle name="20% - Ênfase3 113 3 2" xfId="33003" xr:uid="{2D250C69-4653-4F73-B438-58C26D143E48}"/>
    <cellStyle name="20% - Ênfase3 113 4" xfId="22787" xr:uid="{AA8B10DB-0E28-45E7-A0C0-952FFDC87C77}"/>
    <cellStyle name="20% - Ênfase3 114" xfId="2265" xr:uid="{AB0E0FDF-69CD-4200-975E-2F716003524E}"/>
    <cellStyle name="20% - Ênfase3 114 2" xfId="7398" xr:uid="{3F6DA83C-5ACA-401D-A76C-CA6CBF0ABED7}"/>
    <cellStyle name="20% - Ênfase3 114 2 2" xfId="17625" xr:uid="{2821D020-CEBC-41AC-95D3-03EE24EAF6F4}"/>
    <cellStyle name="20% - Ênfase3 114 2 2 2" xfId="38069" xr:uid="{879235C6-D47A-4958-BA4D-7A388887DB08}"/>
    <cellStyle name="20% - Ênfase3 114 2 3" xfId="27853" xr:uid="{B0328153-CE6C-4441-B1A7-D900E28B3A2C}"/>
    <cellStyle name="20% - Ênfase3 114 3" xfId="12571" xr:uid="{23AC1615-D639-45F7-9145-43158125E545}"/>
    <cellStyle name="20% - Ênfase3 114 3 2" xfId="33017" xr:uid="{F9B085B0-A823-4DE4-B309-C9FEA0B7151B}"/>
    <cellStyle name="20% - Ênfase3 114 4" xfId="22801" xr:uid="{C30B6ECB-3527-46BE-91B8-F3FACAB40F17}"/>
    <cellStyle name="20% - Ênfase3 115" xfId="2279" xr:uid="{23F5EC5A-7F77-4727-9CFB-FF155CF174A2}"/>
    <cellStyle name="20% - Ênfase3 115 2" xfId="7412" xr:uid="{A3CC2AA9-5C6F-4FAC-8282-AF8136EE10E0}"/>
    <cellStyle name="20% - Ênfase3 115 2 2" xfId="17639" xr:uid="{589E3161-5748-4FA2-9F40-908CA149EEF1}"/>
    <cellStyle name="20% - Ênfase3 115 2 2 2" xfId="38083" xr:uid="{10E27558-E5C0-461D-98BD-5794BF3CE0EE}"/>
    <cellStyle name="20% - Ênfase3 115 2 3" xfId="27867" xr:uid="{F880B64D-642F-445E-AF3B-C245044A7341}"/>
    <cellStyle name="20% - Ênfase3 115 3" xfId="12585" xr:uid="{A099C287-2AFC-4CB2-897C-17AC623FF14B}"/>
    <cellStyle name="20% - Ênfase3 115 3 2" xfId="33031" xr:uid="{BD9700D7-8F72-4991-953D-48805B81B740}"/>
    <cellStyle name="20% - Ênfase3 115 4" xfId="22815" xr:uid="{13A99A5A-955B-4F62-98E8-C76124EDA2F1}"/>
    <cellStyle name="20% - Ênfase3 116" xfId="2293" xr:uid="{4116EE39-AEAE-44A7-8498-39477F73682F}"/>
    <cellStyle name="20% - Ênfase3 116 2" xfId="7426" xr:uid="{8DB4DF9D-2778-4B7E-92A5-C52AFEF7915E}"/>
    <cellStyle name="20% - Ênfase3 116 2 2" xfId="17653" xr:uid="{3BC71BBD-0A94-49B3-AE65-1720F7C99467}"/>
    <cellStyle name="20% - Ênfase3 116 2 2 2" xfId="38097" xr:uid="{0B4A9244-268C-4202-909D-F81E1D07AC73}"/>
    <cellStyle name="20% - Ênfase3 116 2 3" xfId="27881" xr:uid="{55D56D97-F497-4EA9-B98B-FB2856B61017}"/>
    <cellStyle name="20% - Ênfase3 116 3" xfId="12599" xr:uid="{8CF66B06-43F9-4FF6-9687-1F8E66C0CEFC}"/>
    <cellStyle name="20% - Ênfase3 116 3 2" xfId="33045" xr:uid="{8A44514A-009C-4C42-8035-D50CA8BE1922}"/>
    <cellStyle name="20% - Ênfase3 116 4" xfId="22829" xr:uid="{BC63F739-4D2F-410A-8924-D5EE6C209ACA}"/>
    <cellStyle name="20% - Ênfase3 117" xfId="2307" xr:uid="{EB6FBDD2-5496-42FB-B4BB-278ADF9ED5F9}"/>
    <cellStyle name="20% - Ênfase3 117 2" xfId="7440" xr:uid="{11A70F37-73B2-4220-A339-B36EE0FBC9AD}"/>
    <cellStyle name="20% - Ênfase3 117 2 2" xfId="17667" xr:uid="{B5C8207A-EA2E-4FE9-84AD-2BDD103EA960}"/>
    <cellStyle name="20% - Ênfase3 117 2 2 2" xfId="38111" xr:uid="{D62D5397-4318-4197-A3AC-D588CF6319AF}"/>
    <cellStyle name="20% - Ênfase3 117 2 3" xfId="27895" xr:uid="{9F03DE7B-EC4A-42EB-A88A-7B96DC89FF76}"/>
    <cellStyle name="20% - Ênfase3 117 3" xfId="12613" xr:uid="{E1884677-6D87-4B93-A5FC-15185180A9B8}"/>
    <cellStyle name="20% - Ênfase3 117 3 2" xfId="33059" xr:uid="{1AD275D0-213D-4025-8E1B-494399F41714}"/>
    <cellStyle name="20% - Ênfase3 117 4" xfId="22843" xr:uid="{FA8A0577-F07F-409E-A685-4131FE35E1A8}"/>
    <cellStyle name="20% - Ênfase3 118" xfId="2321" xr:uid="{E1746C34-366D-449F-AB26-8AD10992B289}"/>
    <cellStyle name="20% - Ênfase3 118 2" xfId="7454" xr:uid="{F355A2B3-CC5D-48F2-B593-07D598121207}"/>
    <cellStyle name="20% - Ênfase3 118 2 2" xfId="17681" xr:uid="{EFCEE291-CAB1-4CE2-87BC-8F7D0E0A8645}"/>
    <cellStyle name="20% - Ênfase3 118 2 2 2" xfId="38125" xr:uid="{D7A39E22-CE02-450F-8BE9-648DFA7BD38A}"/>
    <cellStyle name="20% - Ênfase3 118 2 3" xfId="27909" xr:uid="{E79A50AA-0419-4D0F-A04D-76016756E11D}"/>
    <cellStyle name="20% - Ênfase3 118 3" xfId="12627" xr:uid="{25143F36-7847-43F5-818D-1D182D9284BB}"/>
    <cellStyle name="20% - Ênfase3 118 3 2" xfId="33073" xr:uid="{596224CF-5787-46CC-B039-E6AC41A58DA8}"/>
    <cellStyle name="20% - Ênfase3 118 4" xfId="22857" xr:uid="{AE0E6D94-0A69-4288-B51B-65385538ED08}"/>
    <cellStyle name="20% - Ênfase3 119" xfId="2335" xr:uid="{10460124-91EB-430D-9915-36F7B3081C42}"/>
    <cellStyle name="20% - Ênfase3 119 2" xfId="7468" xr:uid="{C4FB3646-571D-46E6-8D52-270D2E0ED068}"/>
    <cellStyle name="20% - Ênfase3 119 2 2" xfId="17695" xr:uid="{0E99643B-9D75-4EF2-B628-121DCE1955F1}"/>
    <cellStyle name="20% - Ênfase3 119 2 2 2" xfId="38139" xr:uid="{6633CBC7-0454-487C-8CE0-49FF1FA71EE2}"/>
    <cellStyle name="20% - Ênfase3 119 2 3" xfId="27923" xr:uid="{5C098BD0-5D33-42B5-8740-F547D11422B4}"/>
    <cellStyle name="20% - Ênfase3 119 3" xfId="12641" xr:uid="{03A4B93C-775E-4A90-AC42-80BBD34C417D}"/>
    <cellStyle name="20% - Ênfase3 119 3 2" xfId="33087" xr:uid="{74462679-C716-4EEE-9C17-C570DDAB4E69}"/>
    <cellStyle name="20% - Ênfase3 119 4" xfId="22871" xr:uid="{BD880F7A-E16E-421C-A980-1E307D00FBA7}"/>
    <cellStyle name="20% - Ênfase3 12" xfId="252" xr:uid="{D06D18C9-1F80-4823-B5A2-1D8FD979F1FA}"/>
    <cellStyle name="20% - Ênfase3 12 2" xfId="851" xr:uid="{70E4BA77-235D-4B09-9E84-F5659B94AA69}"/>
    <cellStyle name="20% - Ênfase3 12 2 2" xfId="5998" xr:uid="{4251A825-353C-46F3-BBAB-11CF6DCF9F47}"/>
    <cellStyle name="20% - Ênfase3 12 2 2 2" xfId="16253" xr:uid="{9143EA3B-D0E6-4321-BF77-C0A62DCAFCEF}"/>
    <cellStyle name="20% - Ênfase3 12 2 2 2 2" xfId="36697" xr:uid="{9F69576C-822D-401E-822A-7105D8554F8E}"/>
    <cellStyle name="20% - Ênfase3 12 2 2 3" xfId="26481" xr:uid="{5968C3EA-92BA-4486-8049-7193392EED75}"/>
    <cellStyle name="20% - Ênfase3 12 2 3" xfId="11199" xr:uid="{CDA2D1D0-8E8F-4DCD-8ADA-BBF9C7F2A9F7}"/>
    <cellStyle name="20% - Ênfase3 12 2 3 2" xfId="31645" xr:uid="{65B19F44-A0CD-4E77-8C94-4BD276D51282}"/>
    <cellStyle name="20% - Ênfase3 12 2 4" xfId="21429" xr:uid="{1450A5CF-8FB0-4E75-989E-8B750EE59BDB}"/>
    <cellStyle name="20% - Ênfase3 12 3" xfId="5399" xr:uid="{D5B0B6DD-58FD-4802-9069-1F0DD5A9C177}"/>
    <cellStyle name="20% - Ênfase3 12 3 2" xfId="15673" xr:uid="{62DFFBF8-73B2-4D25-B02D-3DF17847499E}"/>
    <cellStyle name="20% - Ênfase3 12 3 2 2" xfId="36117" xr:uid="{65C2DCC5-F786-4A1C-A8A2-E267534C5276}"/>
    <cellStyle name="20% - Ênfase3 12 3 3" xfId="25901" xr:uid="{AA6C8C73-587D-4BF9-ABBA-3062F9B58E0B}"/>
    <cellStyle name="20% - Ênfase3 12 4" xfId="10619" xr:uid="{FF631945-069C-4BA4-ACFB-81B7DECFFAFD}"/>
    <cellStyle name="20% - Ênfase3 12 4 2" xfId="31065" xr:uid="{6F771DB4-DC6B-4F2A-B756-A9063B042C14}"/>
    <cellStyle name="20% - Ênfase3 12 5" xfId="20849" xr:uid="{15DDD74A-32AE-4DC6-AF18-DED91E470BCA}"/>
    <cellStyle name="20% - Ênfase3 120" xfId="2349" xr:uid="{92C33918-AAD3-4EA1-9BA8-A46AAE71498A}"/>
    <cellStyle name="20% - Ênfase3 120 2" xfId="7482" xr:uid="{EE6A7274-82F1-47D2-9A86-40DA65640E00}"/>
    <cellStyle name="20% - Ênfase3 120 2 2" xfId="17709" xr:uid="{528A9B63-E0CB-4C9D-BE8B-CD101078AD41}"/>
    <cellStyle name="20% - Ênfase3 120 2 2 2" xfId="38153" xr:uid="{D1978442-4387-4D77-9CD1-41FED3FD1607}"/>
    <cellStyle name="20% - Ênfase3 120 2 3" xfId="27937" xr:uid="{78996DA5-7726-4432-90DE-58D3EF8EE5B3}"/>
    <cellStyle name="20% - Ênfase3 120 3" xfId="12655" xr:uid="{53F18091-1E74-46F8-818C-9A426FABD4E7}"/>
    <cellStyle name="20% - Ênfase3 120 3 2" xfId="33101" xr:uid="{8F0EBFB4-FE16-4E4C-8304-9C10199F04C7}"/>
    <cellStyle name="20% - Ênfase3 120 4" xfId="22885" xr:uid="{71404696-4647-448E-99F3-7F401B30A061}"/>
    <cellStyle name="20% - Ênfase3 121" xfId="2363" xr:uid="{6B8164E8-7CF9-499F-B1BF-053E12F02254}"/>
    <cellStyle name="20% - Ênfase3 121 2" xfId="7496" xr:uid="{3447CAFA-DFA1-4758-8151-BBA97AA55DBB}"/>
    <cellStyle name="20% - Ênfase3 121 2 2" xfId="17723" xr:uid="{EAADFBA5-85C4-49DE-9227-8A0D309EF280}"/>
    <cellStyle name="20% - Ênfase3 121 2 2 2" xfId="38167" xr:uid="{35DC97E0-9B19-4D58-B8FD-907252D4467F}"/>
    <cellStyle name="20% - Ênfase3 121 2 3" xfId="27951" xr:uid="{796FF7DF-72B4-4EFF-9DE5-C59EB21813DD}"/>
    <cellStyle name="20% - Ênfase3 121 3" xfId="12669" xr:uid="{747B8D81-C12F-4E92-B318-D32EF6A3913A}"/>
    <cellStyle name="20% - Ênfase3 121 3 2" xfId="33115" xr:uid="{8DED018F-0376-462C-B4D5-5A1BE5A05835}"/>
    <cellStyle name="20% - Ênfase3 121 4" xfId="22899" xr:uid="{0AC1375F-BD82-436B-8DD4-39D1ADFEEFB5}"/>
    <cellStyle name="20% - Ênfase3 122" xfId="2377" xr:uid="{BB792E2E-906E-435E-931D-C4AF8FBD9E0D}"/>
    <cellStyle name="20% - Ênfase3 122 2" xfId="7510" xr:uid="{6B0454C5-CE77-410D-978D-7F1C66F41023}"/>
    <cellStyle name="20% - Ênfase3 122 2 2" xfId="17737" xr:uid="{5D0F86C4-AAAA-4485-BC22-C6E53DD39542}"/>
    <cellStyle name="20% - Ênfase3 122 2 2 2" xfId="38181" xr:uid="{F394BA3B-D8B8-4E50-A90D-F309199E5671}"/>
    <cellStyle name="20% - Ênfase3 122 2 3" xfId="27965" xr:uid="{94D6BC24-815A-41AF-9BAC-1A83A98F8850}"/>
    <cellStyle name="20% - Ênfase3 122 3" xfId="12683" xr:uid="{FFE178B8-8848-4F7D-AE77-DDCFA034C787}"/>
    <cellStyle name="20% - Ênfase3 122 3 2" xfId="33129" xr:uid="{9DC1DEC9-76C5-42AB-8983-417C97638131}"/>
    <cellStyle name="20% - Ênfase3 122 4" xfId="22913" xr:uid="{89C501C9-8337-4E6E-96D8-EF660CE8721E}"/>
    <cellStyle name="20% - Ênfase3 123" xfId="2391" xr:uid="{E5ADA492-6532-4815-9176-E6DBB93D092D}"/>
    <cellStyle name="20% - Ênfase3 123 2" xfId="7524" xr:uid="{F03AC526-28EB-4EAA-AB66-DDFE8693D68F}"/>
    <cellStyle name="20% - Ênfase3 123 2 2" xfId="17751" xr:uid="{3E279BF1-FA92-41FC-97CE-5F30C0FEDF77}"/>
    <cellStyle name="20% - Ênfase3 123 2 2 2" xfId="38195" xr:uid="{C6B858E5-D85F-4769-A303-74EB626EC16B}"/>
    <cellStyle name="20% - Ênfase3 123 2 3" xfId="27979" xr:uid="{C2D3FCF0-5583-4D7E-8A68-EE8F856C24EA}"/>
    <cellStyle name="20% - Ênfase3 123 3" xfId="12697" xr:uid="{0127D7BA-5EB0-40EF-B1B1-1A88C5DB34B6}"/>
    <cellStyle name="20% - Ênfase3 123 3 2" xfId="33143" xr:uid="{2FE91C4B-2BDD-400C-A667-280B1692AA31}"/>
    <cellStyle name="20% - Ênfase3 123 4" xfId="22927" xr:uid="{F06C19C7-FBB9-43E4-8FD7-25C63A0DF7D0}"/>
    <cellStyle name="20% - Ênfase3 124" xfId="2405" xr:uid="{23EFF574-A828-42C5-961A-1D3EAA0B2DFA}"/>
    <cellStyle name="20% - Ênfase3 124 2" xfId="7538" xr:uid="{A077A42F-40DE-474E-B4C9-6D8371F2D463}"/>
    <cellStyle name="20% - Ênfase3 124 2 2" xfId="17765" xr:uid="{BEC7CB0A-973F-4409-B05E-3111262F5747}"/>
    <cellStyle name="20% - Ênfase3 124 2 2 2" xfId="38209" xr:uid="{2A643AE5-0537-4290-8809-56E2E2222F73}"/>
    <cellStyle name="20% - Ênfase3 124 2 3" xfId="27993" xr:uid="{1192E014-58E5-42DA-A154-6CAC6914EF1B}"/>
    <cellStyle name="20% - Ênfase3 124 3" xfId="12711" xr:uid="{98D4C93B-E8B2-4CC3-8D46-CBF9AD1EB01D}"/>
    <cellStyle name="20% - Ênfase3 124 3 2" xfId="33157" xr:uid="{D8983F64-0629-40D8-A3BB-6C49E45F786C}"/>
    <cellStyle name="20% - Ênfase3 124 4" xfId="22941" xr:uid="{8B64D480-0482-4341-9129-A513BA6A4130}"/>
    <cellStyle name="20% - Ênfase3 125" xfId="2419" xr:uid="{E35516BE-AE72-4C3B-A3B8-2CD558316CA8}"/>
    <cellStyle name="20% - Ênfase3 125 2" xfId="7552" xr:uid="{408D6ACD-BDD8-41FF-BD8E-B34A6F5B4885}"/>
    <cellStyle name="20% - Ênfase3 125 2 2" xfId="17779" xr:uid="{B069C04B-0E1A-4C85-80F1-C1D97C4C4C60}"/>
    <cellStyle name="20% - Ênfase3 125 2 2 2" xfId="38223" xr:uid="{2660497B-25A7-4277-B264-C1B6398DBC39}"/>
    <cellStyle name="20% - Ênfase3 125 2 3" xfId="28007" xr:uid="{DA696E65-AF27-46E2-A414-363EF3D42A1E}"/>
    <cellStyle name="20% - Ênfase3 125 3" xfId="12725" xr:uid="{E7C8E5FF-5BA9-4920-B379-607271BFD3E3}"/>
    <cellStyle name="20% - Ênfase3 125 3 2" xfId="33171" xr:uid="{4555C058-D21F-45A0-A7C0-85B67A5165FC}"/>
    <cellStyle name="20% - Ênfase3 125 4" xfId="22955" xr:uid="{CDD479D7-D63A-4677-A574-93DD98084B1A}"/>
    <cellStyle name="20% - Ênfase3 126" xfId="2433" xr:uid="{0093A98F-3DCF-45DA-98FB-24E0D2C35B05}"/>
    <cellStyle name="20% - Ênfase3 126 2" xfId="7566" xr:uid="{4729EB98-B3B1-4288-B987-1E5F916B7B5D}"/>
    <cellStyle name="20% - Ênfase3 126 2 2" xfId="17793" xr:uid="{12DF257C-D81A-49C1-A8BA-74F99BD19CD7}"/>
    <cellStyle name="20% - Ênfase3 126 2 2 2" xfId="38237" xr:uid="{6F28E7BE-C2E7-4E44-8C79-7E3457445DAB}"/>
    <cellStyle name="20% - Ênfase3 126 2 3" xfId="28021" xr:uid="{F101D2D7-AE29-47B6-B555-9B7AAFED8EA8}"/>
    <cellStyle name="20% - Ênfase3 126 3" xfId="12739" xr:uid="{457B4645-0A7A-49E3-ADA7-5A10D5171DB1}"/>
    <cellStyle name="20% - Ênfase3 126 3 2" xfId="33185" xr:uid="{5279FE2A-63B8-4A1C-A91B-5C3EA7A370D3}"/>
    <cellStyle name="20% - Ênfase3 126 4" xfId="22969" xr:uid="{446F6B88-3EC3-4B70-A4AB-BDBC99FE3D2C}"/>
    <cellStyle name="20% - Ênfase3 127" xfId="2447" xr:uid="{3948BE76-EFFB-4217-9CA5-4B6E11DC9F3F}"/>
    <cellStyle name="20% - Ênfase3 127 2" xfId="7580" xr:uid="{6C56ACB5-D10C-446D-A6DA-A0C69F840FE7}"/>
    <cellStyle name="20% - Ênfase3 127 2 2" xfId="17807" xr:uid="{96C296F1-A9EC-4951-BFC4-01F87B7684E9}"/>
    <cellStyle name="20% - Ênfase3 127 2 2 2" xfId="38251" xr:uid="{9ADC53F3-A704-4A16-B563-FE5F7101D544}"/>
    <cellStyle name="20% - Ênfase3 127 2 3" xfId="28035" xr:uid="{BE8B7EA1-20BA-4BDF-A445-44E7A24384F7}"/>
    <cellStyle name="20% - Ênfase3 127 3" xfId="12753" xr:uid="{D966396E-B1E6-4FF9-A756-D92E349EB8F1}"/>
    <cellStyle name="20% - Ênfase3 127 3 2" xfId="33199" xr:uid="{CC45CD62-0011-4CC4-B970-0315478AC714}"/>
    <cellStyle name="20% - Ênfase3 127 4" xfId="22983" xr:uid="{A0F25425-33FF-40C5-80B3-1A48FEAF0A49}"/>
    <cellStyle name="20% - Ênfase3 128" xfId="2461" xr:uid="{556B4225-99C9-414E-9E7D-7744F53B6356}"/>
    <cellStyle name="20% - Ênfase3 128 2" xfId="7594" xr:uid="{ADA48EFD-DAE7-4DB2-8669-826858705ECD}"/>
    <cellStyle name="20% - Ênfase3 128 2 2" xfId="17821" xr:uid="{C1188942-6A7B-46C0-8BF1-A5ED05657D47}"/>
    <cellStyle name="20% - Ênfase3 128 2 2 2" xfId="38265" xr:uid="{8603671A-C63A-4D8C-BF43-0AA01942D873}"/>
    <cellStyle name="20% - Ênfase3 128 2 3" xfId="28049" xr:uid="{E41E5BBA-BB83-43BB-AEED-1A070F8BAAD8}"/>
    <cellStyle name="20% - Ênfase3 128 3" xfId="12767" xr:uid="{449DA019-51EC-4280-9EDE-6B8B83A4F5F6}"/>
    <cellStyle name="20% - Ênfase3 128 3 2" xfId="33213" xr:uid="{7F00383B-3B72-4D15-9302-5D4B4B4D7DFA}"/>
    <cellStyle name="20% - Ênfase3 128 4" xfId="22997" xr:uid="{5355327D-C149-46FF-9754-6170898B6071}"/>
    <cellStyle name="20% - Ênfase3 129" xfId="2475" xr:uid="{CB093B60-82C6-4520-88EB-7C0D6FB9C8CC}"/>
    <cellStyle name="20% - Ênfase3 129 2" xfId="7608" xr:uid="{C45391D8-7BCA-498C-8EF6-41FDB101CAA4}"/>
    <cellStyle name="20% - Ênfase3 129 2 2" xfId="17835" xr:uid="{08C25CD0-8F71-4BC7-A2D7-84B517CFA71B}"/>
    <cellStyle name="20% - Ênfase3 129 2 2 2" xfId="38279" xr:uid="{EB05650A-BD6F-4D67-9315-16EE0855B28F}"/>
    <cellStyle name="20% - Ênfase3 129 2 3" xfId="28063" xr:uid="{E89FD7DE-5202-48E1-B188-2F1790BF497A}"/>
    <cellStyle name="20% - Ênfase3 129 3" xfId="12781" xr:uid="{C9B56CF4-425A-4C17-9528-87C7F54850BF}"/>
    <cellStyle name="20% - Ênfase3 129 3 2" xfId="33227" xr:uid="{EB6A5C1C-5C44-46A9-A3EF-2B04F9B28B1B}"/>
    <cellStyle name="20% - Ênfase3 129 4" xfId="23011" xr:uid="{99E5CF55-E96A-4E9A-A358-D074A3ABFD0A}"/>
    <cellStyle name="20% - Ênfase3 13" xfId="266" xr:uid="{158ECE49-F2BA-43F7-AF88-D346C8934F74}"/>
    <cellStyle name="20% - Ênfase3 13 2" xfId="865" xr:uid="{B4405A28-8BBF-4526-B13B-BCDD6EDAC27C}"/>
    <cellStyle name="20% - Ênfase3 13 2 2" xfId="6012" xr:uid="{188BD6B2-F080-45BE-A043-1F9EE2C7FD24}"/>
    <cellStyle name="20% - Ênfase3 13 2 2 2" xfId="16267" xr:uid="{17AF5545-C70B-4FD6-9482-0511D2D84DE8}"/>
    <cellStyle name="20% - Ênfase3 13 2 2 2 2" xfId="36711" xr:uid="{F66A2874-B37D-4910-A95F-C3FEEFAB2CBD}"/>
    <cellStyle name="20% - Ênfase3 13 2 2 3" xfId="26495" xr:uid="{3E9D3BD2-7DA2-43E4-96AD-34E7A052A141}"/>
    <cellStyle name="20% - Ênfase3 13 2 3" xfId="11213" xr:uid="{8F4A6DDD-2D2C-4F44-941F-16BF552067EA}"/>
    <cellStyle name="20% - Ênfase3 13 2 3 2" xfId="31659" xr:uid="{2F729F9C-51BB-470D-A014-FEF1528AB265}"/>
    <cellStyle name="20% - Ênfase3 13 2 4" xfId="21443" xr:uid="{487112B0-978E-4F22-924D-D5835866C25D}"/>
    <cellStyle name="20% - Ênfase3 13 3" xfId="5413" xr:uid="{70204B2E-4B60-4C71-8F19-9552C7E7828F}"/>
    <cellStyle name="20% - Ênfase3 13 3 2" xfId="15687" xr:uid="{435C57F2-CAE9-42E3-AFE0-1DBA0E4477E0}"/>
    <cellStyle name="20% - Ênfase3 13 3 2 2" xfId="36131" xr:uid="{FF779685-2BE0-4795-98B9-F4FC14C7FC41}"/>
    <cellStyle name="20% - Ênfase3 13 3 3" xfId="25915" xr:uid="{1578E801-263D-499D-B674-8C7E7E975F55}"/>
    <cellStyle name="20% - Ênfase3 13 4" xfId="10633" xr:uid="{3B8A60AC-4F68-44AA-B3B4-C79F7193533D}"/>
    <cellStyle name="20% - Ênfase3 13 4 2" xfId="31079" xr:uid="{75070B94-DE42-474C-921A-3993FA265EE8}"/>
    <cellStyle name="20% - Ênfase3 13 5" xfId="20863" xr:uid="{E996F22A-FEDD-41AC-9D65-CDBA2F0B66D4}"/>
    <cellStyle name="20% - Ênfase3 130" xfId="2489" xr:uid="{F8211373-AD05-47C3-8B3C-25F6E312BFA7}"/>
    <cellStyle name="20% - Ênfase3 130 2" xfId="7622" xr:uid="{9424F979-F4D0-4B71-9E35-56ACB9CDD0CE}"/>
    <cellStyle name="20% - Ênfase3 130 2 2" xfId="17849" xr:uid="{0D74686A-0630-4BCD-9705-38B2B97B0C04}"/>
    <cellStyle name="20% - Ênfase3 130 2 2 2" xfId="38293" xr:uid="{40105756-7AF0-4C05-854E-7CFEBE0BC483}"/>
    <cellStyle name="20% - Ênfase3 130 2 3" xfId="28077" xr:uid="{B396DD65-0C01-43E9-B2BA-D499A64CB82E}"/>
    <cellStyle name="20% - Ênfase3 130 3" xfId="12795" xr:uid="{18F33FA1-E8E7-49CB-A4AA-12A66B7B3CD8}"/>
    <cellStyle name="20% - Ênfase3 130 3 2" xfId="33241" xr:uid="{C83C4EB3-69A3-4EF3-9E25-AAC1B2F91E7B}"/>
    <cellStyle name="20% - Ênfase3 130 4" xfId="23025" xr:uid="{D337A427-C216-437C-82D1-10E183BAD2AB}"/>
    <cellStyle name="20% - Ênfase3 131" xfId="2503" xr:uid="{C7A20251-3B47-4EAE-9CAB-663A0182FF39}"/>
    <cellStyle name="20% - Ênfase3 131 2" xfId="7636" xr:uid="{A97E0336-D79A-469F-96DB-873272D1EAD3}"/>
    <cellStyle name="20% - Ênfase3 131 2 2" xfId="17863" xr:uid="{D9C6B1AE-F873-432A-B8CF-4DA204B58C4E}"/>
    <cellStyle name="20% - Ênfase3 131 2 2 2" xfId="38307" xr:uid="{3C92395C-634B-413C-AFD1-030F0B1FF627}"/>
    <cellStyle name="20% - Ênfase3 131 2 3" xfId="28091" xr:uid="{6D319A6B-F574-44AB-9CBE-88D9AC49A147}"/>
    <cellStyle name="20% - Ênfase3 131 3" xfId="12809" xr:uid="{DC4CE8D6-2597-413D-8FBD-44FA9B2E5A97}"/>
    <cellStyle name="20% - Ênfase3 131 3 2" xfId="33255" xr:uid="{2C53DA95-3E2C-480B-B3BF-A89B6865565E}"/>
    <cellStyle name="20% - Ênfase3 131 4" xfId="23039" xr:uid="{02DF4C96-26DA-4280-A46D-E3DE2F11477D}"/>
    <cellStyle name="20% - Ênfase3 132" xfId="2517" xr:uid="{9914E1CC-63D3-468E-B948-16721FB210A5}"/>
    <cellStyle name="20% - Ênfase3 132 2" xfId="7650" xr:uid="{D7791342-25E8-4368-9977-0CDC8531062F}"/>
    <cellStyle name="20% - Ênfase3 132 2 2" xfId="17877" xr:uid="{5E7F5C7C-54E9-4E41-ABB1-3DEBE0AA5C62}"/>
    <cellStyle name="20% - Ênfase3 132 2 2 2" xfId="38321" xr:uid="{C1BC444F-BF77-4E4A-AE90-39D37AA61BBF}"/>
    <cellStyle name="20% - Ênfase3 132 2 3" xfId="28105" xr:uid="{3D2A766E-2BD0-4C10-96F9-EA0FDEE33E04}"/>
    <cellStyle name="20% - Ênfase3 132 3" xfId="12823" xr:uid="{2841425B-66BC-490F-A845-8B60EEF03B77}"/>
    <cellStyle name="20% - Ênfase3 132 3 2" xfId="33269" xr:uid="{CA985EF2-D02B-4720-B0FC-12634A0A28DA}"/>
    <cellStyle name="20% - Ênfase3 132 4" xfId="23053" xr:uid="{2EC2642E-AF61-4EEE-9D8B-B6F79E715EA4}"/>
    <cellStyle name="20% - Ênfase3 133" xfId="2531" xr:uid="{18342A2E-B98C-4856-98BF-5CE0801BDF17}"/>
    <cellStyle name="20% - Ênfase3 133 2" xfId="7664" xr:uid="{A6858486-D2F5-4AB1-859B-ED0295F1D3D9}"/>
    <cellStyle name="20% - Ênfase3 133 2 2" xfId="17891" xr:uid="{2C128EAE-C824-43BE-8006-1AE16D125B4C}"/>
    <cellStyle name="20% - Ênfase3 133 2 2 2" xfId="38335" xr:uid="{00799A63-84B7-4473-BA4A-C637266896D2}"/>
    <cellStyle name="20% - Ênfase3 133 2 3" xfId="28119" xr:uid="{BEDA7A28-F323-4AF5-9064-1659676D56FA}"/>
    <cellStyle name="20% - Ênfase3 133 3" xfId="12837" xr:uid="{D5B9D85B-7747-4B4B-991E-8CBF8A1F7ABF}"/>
    <cellStyle name="20% - Ênfase3 133 3 2" xfId="33283" xr:uid="{F9D892B7-4045-491B-9083-0DE644925776}"/>
    <cellStyle name="20% - Ênfase3 133 4" xfId="23067" xr:uid="{085E0A67-6168-4B79-923E-879012A5EDCB}"/>
    <cellStyle name="20% - Ênfase3 134" xfId="2545" xr:uid="{51603172-7E1B-4B41-BAEE-72DAB58E3759}"/>
    <cellStyle name="20% - Ênfase3 134 2" xfId="7678" xr:uid="{B35AD8ED-F4C4-4BE9-AF62-D263BC1551BC}"/>
    <cellStyle name="20% - Ênfase3 134 2 2" xfId="17905" xr:uid="{99F2700C-F9D1-45A5-9EED-F57A2591327F}"/>
    <cellStyle name="20% - Ênfase3 134 2 2 2" xfId="38349" xr:uid="{16C9FBB8-69DC-42A2-87FC-BD6A6DCA262D}"/>
    <cellStyle name="20% - Ênfase3 134 2 3" xfId="28133" xr:uid="{BA3EDC8F-95DE-4A34-86D3-EECCAFD1EA07}"/>
    <cellStyle name="20% - Ênfase3 134 3" xfId="12851" xr:uid="{DDD38F37-7BD9-49AE-AAFC-144D4916B493}"/>
    <cellStyle name="20% - Ênfase3 134 3 2" xfId="33297" xr:uid="{8B3E858D-8E53-44BA-BD87-A606E8664DF7}"/>
    <cellStyle name="20% - Ênfase3 134 4" xfId="23081" xr:uid="{FF68EFCA-D5AF-41CE-8A67-7D86E3CD80A0}"/>
    <cellStyle name="20% - Ênfase3 135" xfId="2559" xr:uid="{36852DA0-133D-4204-8F43-1115029187E6}"/>
    <cellStyle name="20% - Ênfase3 135 2" xfId="7692" xr:uid="{048F6A48-D9AA-42EE-AB99-AACBE75DB0CD}"/>
    <cellStyle name="20% - Ênfase3 135 2 2" xfId="17919" xr:uid="{8D87E70D-D75C-4836-8961-1CAC006C1503}"/>
    <cellStyle name="20% - Ênfase3 135 2 2 2" xfId="38363" xr:uid="{A5559F6E-FFA3-4EE3-B70E-B9B3F04920EF}"/>
    <cellStyle name="20% - Ênfase3 135 2 3" xfId="28147" xr:uid="{9850E211-7005-466D-BCD0-6AEDA0800390}"/>
    <cellStyle name="20% - Ênfase3 135 3" xfId="12865" xr:uid="{E81F1B0C-B1C3-4797-8D5C-CD1EC02A2C75}"/>
    <cellStyle name="20% - Ênfase3 135 3 2" xfId="33311" xr:uid="{9FFD0155-68A2-4715-B213-AF8C9ED90682}"/>
    <cellStyle name="20% - Ênfase3 135 4" xfId="23095" xr:uid="{BDAEF82B-F6A1-4544-BD2F-8FC50E9713AF}"/>
    <cellStyle name="20% - Ênfase3 136" xfId="2573" xr:uid="{C9B627F0-FD6F-4EB7-A442-B0E40F089373}"/>
    <cellStyle name="20% - Ênfase3 136 2" xfId="7706" xr:uid="{300B8634-2E43-4E39-AC68-E2E3F37E3833}"/>
    <cellStyle name="20% - Ênfase3 136 2 2" xfId="17933" xr:uid="{5D66C1A6-7289-4E65-BBA7-288DF87C7BDC}"/>
    <cellStyle name="20% - Ênfase3 136 2 2 2" xfId="38377" xr:uid="{6B38F84D-2FE4-4BE1-AC91-E53B420BAEDD}"/>
    <cellStyle name="20% - Ênfase3 136 2 3" xfId="28161" xr:uid="{7D542D41-6414-4101-B9F9-9D3846B52F63}"/>
    <cellStyle name="20% - Ênfase3 136 3" xfId="12879" xr:uid="{0B274EBC-058E-4A78-BF0C-FD7E60472791}"/>
    <cellStyle name="20% - Ênfase3 136 3 2" xfId="33325" xr:uid="{2FADB8C7-F7DA-4190-8157-DF5A3C201935}"/>
    <cellStyle name="20% - Ênfase3 136 4" xfId="23109" xr:uid="{4CC363CE-9083-41AB-87DF-67CA09F2E393}"/>
    <cellStyle name="20% - Ênfase3 137" xfId="2587" xr:uid="{420269D6-BC78-45D5-A525-0F85A55C5289}"/>
    <cellStyle name="20% - Ênfase3 137 2" xfId="7720" xr:uid="{73A69ECE-5014-4F1E-9885-2AAF9ABE841C}"/>
    <cellStyle name="20% - Ênfase3 137 2 2" xfId="17947" xr:uid="{B03FAB91-4045-409A-BA50-41271A9849BA}"/>
    <cellStyle name="20% - Ênfase3 137 2 2 2" xfId="38391" xr:uid="{516A513A-2E42-4E05-94FE-C923E748849A}"/>
    <cellStyle name="20% - Ênfase3 137 2 3" xfId="28175" xr:uid="{4B583106-0BAD-4655-BD72-0563CEE31424}"/>
    <cellStyle name="20% - Ênfase3 137 3" xfId="12893" xr:uid="{53DAF5AA-C21E-436E-9135-1E35969E69E2}"/>
    <cellStyle name="20% - Ênfase3 137 3 2" xfId="33339" xr:uid="{FDB2A783-2184-405C-B392-C776DA88D5DC}"/>
    <cellStyle name="20% - Ênfase3 137 4" xfId="23123" xr:uid="{43F56ED9-F79A-447D-A2A1-E453E7B790A5}"/>
    <cellStyle name="20% - Ênfase3 138" xfId="2601" xr:uid="{B5B70BCE-9E26-4259-BB44-4D7FFD430BF5}"/>
    <cellStyle name="20% - Ênfase3 138 2" xfId="7734" xr:uid="{F8565798-441B-4693-83EF-FBB573BC85CF}"/>
    <cellStyle name="20% - Ênfase3 138 2 2" xfId="17961" xr:uid="{7F977407-223F-4E31-A8A3-12D4169D4EF8}"/>
    <cellStyle name="20% - Ênfase3 138 2 2 2" xfId="38405" xr:uid="{7FC52093-E057-447A-A935-C9F536269AE0}"/>
    <cellStyle name="20% - Ênfase3 138 2 3" xfId="28189" xr:uid="{B0B9A162-5674-426C-9874-D07C31D786A6}"/>
    <cellStyle name="20% - Ênfase3 138 3" xfId="12907" xr:uid="{DC5B7B7A-F0D5-491B-9034-15F22C62685F}"/>
    <cellStyle name="20% - Ênfase3 138 3 2" xfId="33353" xr:uid="{C5287D9D-3C9C-4DEC-8210-E7C6C278DFF0}"/>
    <cellStyle name="20% - Ênfase3 138 4" xfId="23137" xr:uid="{A42217E7-1A4D-4D99-8211-A4E2951F99FA}"/>
    <cellStyle name="20% - Ênfase3 139" xfId="2615" xr:uid="{AE3DECFA-43CF-495E-A19C-F054F579BF4D}"/>
    <cellStyle name="20% - Ênfase3 139 2" xfId="7748" xr:uid="{D2C51684-243F-4061-8A83-80A56554EB63}"/>
    <cellStyle name="20% - Ênfase3 139 2 2" xfId="17975" xr:uid="{F4681D48-7AB6-4A6D-A2A4-4A8258BCF76A}"/>
    <cellStyle name="20% - Ênfase3 139 2 2 2" xfId="38419" xr:uid="{E3131051-82AA-480F-AF28-54BF22B8FDE0}"/>
    <cellStyle name="20% - Ênfase3 139 2 3" xfId="28203" xr:uid="{4EE51A52-B0FA-458D-9EDA-8BF985494C9E}"/>
    <cellStyle name="20% - Ênfase3 139 3" xfId="12921" xr:uid="{B223BBDE-4220-427D-8AE4-36EF68C07C56}"/>
    <cellStyle name="20% - Ênfase3 139 3 2" xfId="33367" xr:uid="{A7D30C07-C252-482F-AB8E-06D103FDA444}"/>
    <cellStyle name="20% - Ênfase3 139 4" xfId="23151" xr:uid="{B9DED782-44B1-47FE-8768-61AD28852133}"/>
    <cellStyle name="20% - Ênfase3 14" xfId="280" xr:uid="{B280EB3B-3139-438D-973D-AAB02FD89D9D}"/>
    <cellStyle name="20% - Ênfase3 14 2" xfId="879" xr:uid="{CE693CC5-21ED-47A6-8DF6-05DB54D43A5F}"/>
    <cellStyle name="20% - Ênfase3 14 2 2" xfId="6026" xr:uid="{F288A661-47F8-4DE1-901B-5B7913D3BB4D}"/>
    <cellStyle name="20% - Ênfase3 14 2 2 2" xfId="16281" xr:uid="{F43B7827-80FB-451B-85DF-B651A65C8ECB}"/>
    <cellStyle name="20% - Ênfase3 14 2 2 2 2" xfId="36725" xr:uid="{BA239EB7-0C72-46DD-A336-957F7FED9EF2}"/>
    <cellStyle name="20% - Ênfase3 14 2 2 3" xfId="26509" xr:uid="{398458A4-55BA-4952-B38B-22AB2F7F7026}"/>
    <cellStyle name="20% - Ênfase3 14 2 3" xfId="11227" xr:uid="{DFDBEC19-FD62-4D6B-BF67-A1075D2B33F7}"/>
    <cellStyle name="20% - Ênfase3 14 2 3 2" xfId="31673" xr:uid="{7240FE49-5E1E-47F8-A416-063F9E164C1A}"/>
    <cellStyle name="20% - Ênfase3 14 2 4" xfId="21457" xr:uid="{2DAB186D-B862-4A81-A92C-A657C29BDA78}"/>
    <cellStyle name="20% - Ênfase3 14 3" xfId="5427" xr:uid="{14FA8664-27D2-429A-B09A-AAA10615B435}"/>
    <cellStyle name="20% - Ênfase3 14 3 2" xfId="15701" xr:uid="{6CD65244-EC77-40E2-A65B-C0AD1F195463}"/>
    <cellStyle name="20% - Ênfase3 14 3 2 2" xfId="36145" xr:uid="{F49DDB43-AA70-4B7B-BF14-0732C8A147D0}"/>
    <cellStyle name="20% - Ênfase3 14 3 3" xfId="25929" xr:uid="{B75A4126-B5A9-4BD1-BB8D-B3BD971BA403}"/>
    <cellStyle name="20% - Ênfase3 14 4" xfId="10647" xr:uid="{51191B23-5C72-4F7F-9EB1-AF42F54C9271}"/>
    <cellStyle name="20% - Ênfase3 14 4 2" xfId="31093" xr:uid="{9954D4EE-873C-4CEC-A8B4-1FD59CE2D97C}"/>
    <cellStyle name="20% - Ênfase3 14 5" xfId="20877" xr:uid="{D14BF4F0-E4AE-4C7B-B4E1-272A2DD102CA}"/>
    <cellStyle name="20% - Ênfase3 140" xfId="2629" xr:uid="{F95FD115-3576-402A-8264-F8A336DF2D45}"/>
    <cellStyle name="20% - Ênfase3 140 2" xfId="7762" xr:uid="{35EE6F9C-1D32-4B40-B9A9-ECA01BEDF149}"/>
    <cellStyle name="20% - Ênfase3 140 2 2" xfId="17989" xr:uid="{7180F3BC-2831-4AD8-AB7B-A0B5A211A46A}"/>
    <cellStyle name="20% - Ênfase3 140 2 2 2" xfId="38433" xr:uid="{90EBE1A8-49F5-40FA-A95B-21A4DAEE4F0E}"/>
    <cellStyle name="20% - Ênfase3 140 2 3" xfId="28217" xr:uid="{FC78238D-7990-4998-8B47-CA354081AD67}"/>
    <cellStyle name="20% - Ênfase3 140 3" xfId="12935" xr:uid="{061FEB62-0AD1-4AB3-87FC-FF4155D9A131}"/>
    <cellStyle name="20% - Ênfase3 140 3 2" xfId="33381" xr:uid="{1BD37AE3-CC9B-4AA7-A5E0-81D764E13717}"/>
    <cellStyle name="20% - Ênfase3 140 4" xfId="23165" xr:uid="{06092BCA-8BAE-45CF-8372-3E60D3741777}"/>
    <cellStyle name="20% - Ênfase3 141" xfId="2643" xr:uid="{7F81C0E1-7588-49BC-979D-7CEFF1219D24}"/>
    <cellStyle name="20% - Ênfase3 141 2" xfId="7776" xr:uid="{1395C9C0-6048-4B48-A68C-A27EF313583F}"/>
    <cellStyle name="20% - Ênfase3 141 2 2" xfId="18003" xr:uid="{A29C2385-A3BD-4373-A47E-D3D59BDA1ED1}"/>
    <cellStyle name="20% - Ênfase3 141 2 2 2" xfId="38447" xr:uid="{8B3AE9B8-CBE7-4FF8-B847-6C0A5817BFB2}"/>
    <cellStyle name="20% - Ênfase3 141 2 3" xfId="28231" xr:uid="{D2C86551-496C-4BB6-895D-C596DECB0BE3}"/>
    <cellStyle name="20% - Ênfase3 141 3" xfId="12949" xr:uid="{0B55DB91-80D2-4249-925B-345C8DEA3367}"/>
    <cellStyle name="20% - Ênfase3 141 3 2" xfId="33395" xr:uid="{EEF65DB1-B24A-4682-ADD3-30E822171658}"/>
    <cellStyle name="20% - Ênfase3 141 4" xfId="23179" xr:uid="{4D67180B-9E90-460D-90FF-283BB185A766}"/>
    <cellStyle name="20% - Ênfase3 142" xfId="2657" xr:uid="{1F2D5065-F2A0-4AA0-82B8-7FC0DB701B67}"/>
    <cellStyle name="20% - Ênfase3 142 2" xfId="7790" xr:uid="{C09E82AC-9950-4931-B6E4-FBAF33778A68}"/>
    <cellStyle name="20% - Ênfase3 142 2 2" xfId="18017" xr:uid="{5F7F099F-FB4F-4C4A-AD6E-D6090183D6A1}"/>
    <cellStyle name="20% - Ênfase3 142 2 2 2" xfId="38461" xr:uid="{03205D2E-6D68-4AB3-9642-3BA76CFEFAB6}"/>
    <cellStyle name="20% - Ênfase3 142 2 3" xfId="28245" xr:uid="{3024AFCC-5D45-4632-B6E2-10B6AB103316}"/>
    <cellStyle name="20% - Ênfase3 142 3" xfId="12963" xr:uid="{EB33F04E-7FDB-4689-8102-B67FBA0E4469}"/>
    <cellStyle name="20% - Ênfase3 142 3 2" xfId="33409" xr:uid="{930AB35E-92F0-4A17-867F-36641751C49F}"/>
    <cellStyle name="20% - Ênfase3 142 4" xfId="23193" xr:uid="{0E3434E7-F6E8-475C-B5F8-26DFC0F110A8}"/>
    <cellStyle name="20% - Ênfase3 143" xfId="2671" xr:uid="{04C54389-D1A6-463F-984C-63D4D3461243}"/>
    <cellStyle name="20% - Ênfase3 143 2" xfId="7804" xr:uid="{1535B770-3A73-4EFE-8E09-077222F33428}"/>
    <cellStyle name="20% - Ênfase3 143 2 2" xfId="18031" xr:uid="{3BD14896-C93B-41BC-8F66-C6266220A46F}"/>
    <cellStyle name="20% - Ênfase3 143 2 2 2" xfId="38475" xr:uid="{DEAC0E67-488C-41E6-8F24-D75CADB0672A}"/>
    <cellStyle name="20% - Ênfase3 143 2 3" xfId="28259" xr:uid="{1A39E36F-7C11-4452-945B-C608990D7EDA}"/>
    <cellStyle name="20% - Ênfase3 143 3" xfId="12977" xr:uid="{AD7D2646-422D-45E5-A9CB-A099A100B97E}"/>
    <cellStyle name="20% - Ênfase3 143 3 2" xfId="33423" xr:uid="{DF85DD08-3E34-40CE-9F86-73609E3C90E4}"/>
    <cellStyle name="20% - Ênfase3 143 4" xfId="23207" xr:uid="{3AF8190B-AED6-405B-85EE-0B8B332CC015}"/>
    <cellStyle name="20% - Ênfase3 144" xfId="2685" xr:uid="{A1D18E09-5AEB-4B2B-B62C-9189B4842978}"/>
    <cellStyle name="20% - Ênfase3 144 2" xfId="7818" xr:uid="{9B418899-E790-42E7-B7BD-3E08568AE634}"/>
    <cellStyle name="20% - Ênfase3 144 2 2" xfId="18045" xr:uid="{BFF1A62E-146A-435E-AFC6-BD2253E330FB}"/>
    <cellStyle name="20% - Ênfase3 144 2 2 2" xfId="38489" xr:uid="{AB1175CB-F707-4208-A4B7-6EDE4B913210}"/>
    <cellStyle name="20% - Ênfase3 144 2 3" xfId="28273" xr:uid="{482BA9AC-779D-4B95-ABCA-78C3DDFE9697}"/>
    <cellStyle name="20% - Ênfase3 144 3" xfId="12991" xr:uid="{E5C6399A-3FE1-42B3-96B1-96A27C7973A1}"/>
    <cellStyle name="20% - Ênfase3 144 3 2" xfId="33437" xr:uid="{E7BFFE5E-57D1-420E-B125-426FB30F6E91}"/>
    <cellStyle name="20% - Ênfase3 144 4" xfId="23221" xr:uid="{7E78370A-171C-4E64-916E-8729D211AB4F}"/>
    <cellStyle name="20% - Ênfase3 145" xfId="2699" xr:uid="{B46FEB98-2568-4C3B-A4DA-9A3C0AF1EF2E}"/>
    <cellStyle name="20% - Ênfase3 145 2" xfId="7832" xr:uid="{D00C3A5B-AF2D-40EC-8143-8B85271B2C2B}"/>
    <cellStyle name="20% - Ênfase3 145 2 2" xfId="18059" xr:uid="{D62460A0-EE7D-4C7B-A1B9-EBCC62A3A7A6}"/>
    <cellStyle name="20% - Ênfase3 145 2 2 2" xfId="38503" xr:uid="{2C9EA7E6-4665-41A4-AAAE-A3A13BEEB489}"/>
    <cellStyle name="20% - Ênfase3 145 2 3" xfId="28287" xr:uid="{87835A61-40B2-4B55-AD57-7D64C07B2F85}"/>
    <cellStyle name="20% - Ênfase3 145 3" xfId="13005" xr:uid="{8061EEB8-8F04-4C83-B352-2A262817DFA0}"/>
    <cellStyle name="20% - Ênfase3 145 3 2" xfId="33451" xr:uid="{733B954B-F578-4577-B972-4C577FF2B62E}"/>
    <cellStyle name="20% - Ênfase3 145 4" xfId="23235" xr:uid="{C15AE214-3F57-402E-BC87-CA35E0E3B1AA}"/>
    <cellStyle name="20% - Ênfase3 146" xfId="2713" xr:uid="{0384B69B-4A31-4B28-9428-5ECB3B445B02}"/>
    <cellStyle name="20% - Ênfase3 146 2" xfId="7846" xr:uid="{55FD0EC3-D944-445C-9E16-5743DC7C0E19}"/>
    <cellStyle name="20% - Ênfase3 146 2 2" xfId="18073" xr:uid="{D6EDBD09-D330-43BA-A938-5B2082A46FC6}"/>
    <cellStyle name="20% - Ênfase3 146 2 2 2" xfId="38517" xr:uid="{A883819D-E8C6-4FAD-9D03-E3E806034B3A}"/>
    <cellStyle name="20% - Ênfase3 146 2 3" xfId="28301" xr:uid="{0C566C62-E5B2-453B-9D6F-2EFE3525E2D4}"/>
    <cellStyle name="20% - Ênfase3 146 3" xfId="13019" xr:uid="{44958C35-7B93-4D46-854C-4D7E5DD8936E}"/>
    <cellStyle name="20% - Ênfase3 146 3 2" xfId="33465" xr:uid="{D26C574A-ACBE-4F3F-9614-1FC1FB989EF6}"/>
    <cellStyle name="20% - Ênfase3 146 4" xfId="23249" xr:uid="{59695BC9-8A8D-474D-A719-1F1B51409F2B}"/>
    <cellStyle name="20% - Ênfase3 147" xfId="2727" xr:uid="{43AF9249-05B5-442A-AF93-5EBF8F865D75}"/>
    <cellStyle name="20% - Ênfase3 147 2" xfId="7860" xr:uid="{5DFDDB1F-6F74-457B-B70C-51C57B47571E}"/>
    <cellStyle name="20% - Ênfase3 147 2 2" xfId="18087" xr:uid="{B18164A1-0628-43FB-AE63-80F04AD32C60}"/>
    <cellStyle name="20% - Ênfase3 147 2 2 2" xfId="38531" xr:uid="{85F1B303-BEB9-4C79-AA5D-285930BC9BE3}"/>
    <cellStyle name="20% - Ênfase3 147 2 3" xfId="28315" xr:uid="{6B8BDD3F-A90D-49A4-965A-C2A6F7626BAC}"/>
    <cellStyle name="20% - Ênfase3 147 3" xfId="13033" xr:uid="{06FEBF73-E433-429D-A9CD-563A490CD76B}"/>
    <cellStyle name="20% - Ênfase3 147 3 2" xfId="33479" xr:uid="{CBC4ECEB-0A18-4847-8F19-9D42152A850D}"/>
    <cellStyle name="20% - Ênfase3 147 4" xfId="23263" xr:uid="{C53442CA-0C8B-480A-AF58-572AF6E777CD}"/>
    <cellStyle name="20% - Ênfase3 148" xfId="2741" xr:uid="{1CEB9D27-C59B-4126-B4B1-25B0FC0B5B13}"/>
    <cellStyle name="20% - Ênfase3 148 2" xfId="7874" xr:uid="{469FBF2C-43F3-4895-BED8-DE57FFDBA1A5}"/>
    <cellStyle name="20% - Ênfase3 148 2 2" xfId="18101" xr:uid="{F4D6B64E-2857-43EC-8F0A-836437292A8B}"/>
    <cellStyle name="20% - Ênfase3 148 2 2 2" xfId="38545" xr:uid="{1A06D0A5-77AE-4F96-8A48-FAA8515F2F51}"/>
    <cellStyle name="20% - Ênfase3 148 2 3" xfId="28329" xr:uid="{3761CD4D-A5E7-40A5-AAD6-D532860A0E8C}"/>
    <cellStyle name="20% - Ênfase3 148 3" xfId="13047" xr:uid="{C17029B3-7C0D-4492-B1D0-5CD0CBDAD9CF}"/>
    <cellStyle name="20% - Ênfase3 148 3 2" xfId="33493" xr:uid="{138EEE1B-BC88-4BD1-BC61-AC34705ED2FC}"/>
    <cellStyle name="20% - Ênfase3 148 4" xfId="23277" xr:uid="{4ED871E1-66B8-4917-96A9-C3E9339A7D53}"/>
    <cellStyle name="20% - Ênfase3 149" xfId="2755" xr:uid="{61A2D223-8E05-4375-B2C9-8FB5494FA51D}"/>
    <cellStyle name="20% - Ênfase3 149 2" xfId="7888" xr:uid="{047D8998-0BB8-456A-A4A7-FD59A11104CC}"/>
    <cellStyle name="20% - Ênfase3 149 2 2" xfId="18115" xr:uid="{F643918B-E3B5-4E65-BE4B-0F4ABF200B0B}"/>
    <cellStyle name="20% - Ênfase3 149 2 2 2" xfId="38559" xr:uid="{EEFF7D8F-47C6-4A0F-87E9-BE08404960C1}"/>
    <cellStyle name="20% - Ênfase3 149 2 3" xfId="28343" xr:uid="{6E5D8B23-6177-4E9B-A192-505517640ECB}"/>
    <cellStyle name="20% - Ênfase3 149 3" xfId="13061" xr:uid="{0D4B6843-1F4D-427B-B5BA-AC90499B49E5}"/>
    <cellStyle name="20% - Ênfase3 149 3 2" xfId="33507" xr:uid="{D530FC2B-D099-4020-89F6-572E653847CF}"/>
    <cellStyle name="20% - Ênfase3 149 4" xfId="23291" xr:uid="{083CE77E-A64D-4786-A55A-0A607CC1A95B}"/>
    <cellStyle name="20% - Ênfase3 15" xfId="294" xr:uid="{43106737-7A29-4842-9B9C-ACD94803DA38}"/>
    <cellStyle name="20% - Ênfase3 15 2" xfId="893" xr:uid="{F09DA335-1A91-486B-AA52-29D7C185CAC6}"/>
    <cellStyle name="20% - Ênfase3 15 2 2" xfId="6040" xr:uid="{4D64711C-A51B-44F7-A452-D9D9340CEDCF}"/>
    <cellStyle name="20% - Ênfase3 15 2 2 2" xfId="16295" xr:uid="{043CCBD8-734D-4394-8303-B0AFC3E68BA1}"/>
    <cellStyle name="20% - Ênfase3 15 2 2 2 2" xfId="36739" xr:uid="{4E125A53-A5BC-4814-8BD1-5EF40E1F691A}"/>
    <cellStyle name="20% - Ênfase3 15 2 2 3" xfId="26523" xr:uid="{A85DE69F-EF79-40D1-8624-6F5A906AC98A}"/>
    <cellStyle name="20% - Ênfase3 15 2 3" xfId="11241" xr:uid="{FC180AC9-0BDD-4709-8FAB-30EF5E3B0C98}"/>
    <cellStyle name="20% - Ênfase3 15 2 3 2" xfId="31687" xr:uid="{080C0E59-D916-4277-AE0A-9BA49DF0A767}"/>
    <cellStyle name="20% - Ênfase3 15 2 4" xfId="21471" xr:uid="{66BF3D34-2311-41B4-94BC-B089564AD95C}"/>
    <cellStyle name="20% - Ênfase3 15 3" xfId="5441" xr:uid="{470D0C65-94DE-4D39-8DEE-7330E9F15398}"/>
    <cellStyle name="20% - Ênfase3 15 3 2" xfId="15715" xr:uid="{98692B28-3777-45F5-84E1-185C12F86FA7}"/>
    <cellStyle name="20% - Ênfase3 15 3 2 2" xfId="36159" xr:uid="{1D933951-0804-4657-9085-EC5CD353BD3E}"/>
    <cellStyle name="20% - Ênfase3 15 3 3" xfId="25943" xr:uid="{0335E8DE-3B24-4745-96A5-8FD8ADA6EA5A}"/>
    <cellStyle name="20% - Ênfase3 15 4" xfId="10661" xr:uid="{341B9873-FE5B-4783-8B83-5CAAB6EE708E}"/>
    <cellStyle name="20% - Ênfase3 15 4 2" xfId="31107" xr:uid="{590BF464-5542-4971-A28F-37FD99BF3EEC}"/>
    <cellStyle name="20% - Ênfase3 15 5" xfId="20891" xr:uid="{2F74CA4D-0E90-437A-902D-52DFE0C12848}"/>
    <cellStyle name="20% - Ênfase3 150" xfId="2769" xr:uid="{D1CEF759-0EF6-4E14-A4BF-F367E6E43138}"/>
    <cellStyle name="20% - Ênfase3 150 2" xfId="7902" xr:uid="{1AF67A24-9C67-41EF-A940-9BA567875589}"/>
    <cellStyle name="20% - Ênfase3 150 2 2" xfId="18129" xr:uid="{3639AC99-827A-47C3-863C-84F77C07AA98}"/>
    <cellStyle name="20% - Ênfase3 150 2 2 2" xfId="38573" xr:uid="{EAC262CE-9E95-4135-A088-C840D2B908C4}"/>
    <cellStyle name="20% - Ênfase3 150 2 3" xfId="28357" xr:uid="{41B07C2D-7DEE-4E8E-9C13-6ECE81ABA5D5}"/>
    <cellStyle name="20% - Ênfase3 150 3" xfId="13075" xr:uid="{6F73BFBE-DA46-4E4B-B237-DB0FEE7ECD31}"/>
    <cellStyle name="20% - Ênfase3 150 3 2" xfId="33521" xr:uid="{1C4E0376-84C8-4958-BE07-3E8910A9C8EF}"/>
    <cellStyle name="20% - Ênfase3 150 4" xfId="23305" xr:uid="{42C2C975-DC47-4CCB-A11B-E5E5EDF58CA2}"/>
    <cellStyle name="20% - Ênfase3 151" xfId="2783" xr:uid="{8806AEBF-2008-4F1D-B5EF-44716DBDD4FC}"/>
    <cellStyle name="20% - Ênfase3 151 2" xfId="7916" xr:uid="{D570379B-A454-41DE-8EBB-8CC6149BBC96}"/>
    <cellStyle name="20% - Ênfase3 151 2 2" xfId="18143" xr:uid="{E5E96512-F65E-4114-AF40-09466354A31F}"/>
    <cellStyle name="20% - Ênfase3 151 2 2 2" xfId="38587" xr:uid="{0C59E1CB-AF0E-4217-91E4-D6A2F53A89B6}"/>
    <cellStyle name="20% - Ênfase3 151 2 3" xfId="28371" xr:uid="{2F666FF2-0D4A-489D-98F4-633718B5AABA}"/>
    <cellStyle name="20% - Ênfase3 151 3" xfId="13089" xr:uid="{249CD119-B815-45AB-92E7-00F953433ABD}"/>
    <cellStyle name="20% - Ênfase3 151 3 2" xfId="33535" xr:uid="{2F20DC9A-0EE8-4F15-801B-B5BEBB088D49}"/>
    <cellStyle name="20% - Ênfase3 151 4" xfId="23319" xr:uid="{E999B7C8-B496-4A4A-B895-480E6B0AA70A}"/>
    <cellStyle name="20% - Ênfase3 152" xfId="2797" xr:uid="{932588D6-5EE2-4124-A5D5-889871EBC84F}"/>
    <cellStyle name="20% - Ênfase3 152 2" xfId="7930" xr:uid="{DDD022AC-A943-43A4-962B-8BB5D7C2715D}"/>
    <cellStyle name="20% - Ênfase3 152 2 2" xfId="18157" xr:uid="{929AF499-3665-47EB-BBE3-12A649FA1994}"/>
    <cellStyle name="20% - Ênfase3 152 2 2 2" xfId="38601" xr:uid="{648BD7D4-AF87-40E6-A5AB-9243BC0D652C}"/>
    <cellStyle name="20% - Ênfase3 152 2 3" xfId="28385" xr:uid="{D4B55F05-7A97-491C-956A-95333E72029F}"/>
    <cellStyle name="20% - Ênfase3 152 3" xfId="13103" xr:uid="{2A674E2A-DE28-4950-824D-580DC15B32E1}"/>
    <cellStyle name="20% - Ênfase3 152 3 2" xfId="33549" xr:uid="{282212D8-EE1B-467D-B2D1-757FA3B404C3}"/>
    <cellStyle name="20% - Ênfase3 152 4" xfId="23333" xr:uid="{3D8A9A40-9D64-4D88-A69E-8F127CA8914C}"/>
    <cellStyle name="20% - Ênfase3 153" xfId="2811" xr:uid="{C3109EF1-7B1D-4DE4-A75F-B0C0372141F9}"/>
    <cellStyle name="20% - Ênfase3 153 2" xfId="7944" xr:uid="{DE7976DA-2C50-494F-8E68-5955051E4892}"/>
    <cellStyle name="20% - Ênfase3 153 2 2" xfId="18171" xr:uid="{EC8748E0-615B-4DC3-BB53-F4D86CF962B2}"/>
    <cellStyle name="20% - Ênfase3 153 2 2 2" xfId="38615" xr:uid="{EC1A0FF6-A06C-4469-B97E-5FC9466919DF}"/>
    <cellStyle name="20% - Ênfase3 153 2 3" xfId="28399" xr:uid="{2B7246C9-ED46-478A-A546-77854B6F2A26}"/>
    <cellStyle name="20% - Ênfase3 153 3" xfId="13117" xr:uid="{9E094280-D652-4BE1-AB15-BF7AB52303EF}"/>
    <cellStyle name="20% - Ênfase3 153 3 2" xfId="33563" xr:uid="{13AA0786-1DEC-4F54-96B7-34F625C98533}"/>
    <cellStyle name="20% - Ênfase3 153 4" xfId="23347" xr:uid="{BF6D300B-2F5F-486A-B135-4A0E89747519}"/>
    <cellStyle name="20% - Ênfase3 154" xfId="2825" xr:uid="{8984DFAA-10D8-40AF-B06E-FE36BB702EA2}"/>
    <cellStyle name="20% - Ênfase3 154 2" xfId="7958" xr:uid="{66C1A1CA-B817-4579-A126-EC3B05D4BA64}"/>
    <cellStyle name="20% - Ênfase3 154 2 2" xfId="18185" xr:uid="{D476BA5C-F789-459B-BB05-DCBBBFB8B6DC}"/>
    <cellStyle name="20% - Ênfase3 154 2 2 2" xfId="38629" xr:uid="{2724BA3C-07EE-46DA-9C23-71669D61CE95}"/>
    <cellStyle name="20% - Ênfase3 154 2 3" xfId="28413" xr:uid="{69BCF3D9-5D44-4AA2-A1FF-93F75F6609DA}"/>
    <cellStyle name="20% - Ênfase3 154 3" xfId="13131" xr:uid="{19690272-BC5C-408E-A3FA-703A97E208D1}"/>
    <cellStyle name="20% - Ênfase3 154 3 2" xfId="33577" xr:uid="{6F2DCD87-8DA7-407E-8AA5-B792BF6223A3}"/>
    <cellStyle name="20% - Ênfase3 154 4" xfId="23361" xr:uid="{5E3F5172-E6B8-45D0-83ED-34E71C0EC2D8}"/>
    <cellStyle name="20% - Ênfase3 155" xfId="2839" xr:uid="{22DD5FB2-6172-4E8E-A248-FF541DC7C424}"/>
    <cellStyle name="20% - Ênfase3 155 2" xfId="7972" xr:uid="{8E0D512D-98E6-4ED0-8288-B039CEA00E83}"/>
    <cellStyle name="20% - Ênfase3 155 2 2" xfId="18199" xr:uid="{18D26C51-2EF0-42E3-B776-19943455196E}"/>
    <cellStyle name="20% - Ênfase3 155 2 2 2" xfId="38643" xr:uid="{1CC0FD45-7D54-4E9B-9A62-6AA8D1F4BBEC}"/>
    <cellStyle name="20% - Ênfase3 155 2 3" xfId="28427" xr:uid="{78A1DD7F-296D-4D5D-AE66-08A05207560C}"/>
    <cellStyle name="20% - Ênfase3 155 3" xfId="13145" xr:uid="{83056678-BBF9-4AC9-9225-EE072EFA0D7F}"/>
    <cellStyle name="20% - Ênfase3 155 3 2" xfId="33591" xr:uid="{25C56367-42FA-4CF8-883D-7D536FE5AC30}"/>
    <cellStyle name="20% - Ênfase3 155 4" xfId="23375" xr:uid="{F2A52748-9C38-44E6-AB89-B7ED18563AA4}"/>
    <cellStyle name="20% - Ênfase3 156" xfId="2853" xr:uid="{DE599042-F8C6-4793-BFD2-F2509B59CD3D}"/>
    <cellStyle name="20% - Ênfase3 156 2" xfId="7986" xr:uid="{A59DB824-8C9F-4C46-8596-9DE1656837CE}"/>
    <cellStyle name="20% - Ênfase3 156 2 2" xfId="18213" xr:uid="{3D0FE99F-3C1B-4100-92AC-BCF0101D0435}"/>
    <cellStyle name="20% - Ênfase3 156 2 2 2" xfId="38657" xr:uid="{CE59D18A-4790-4E44-9A07-A0387EBF02D7}"/>
    <cellStyle name="20% - Ênfase3 156 2 3" xfId="28441" xr:uid="{250CF699-29A2-4E88-AFC3-15BD4EE770FD}"/>
    <cellStyle name="20% - Ênfase3 156 3" xfId="13159" xr:uid="{C762F03E-0860-4A88-B7B1-854340A92A6B}"/>
    <cellStyle name="20% - Ênfase3 156 3 2" xfId="33605" xr:uid="{E05F4E09-C2F3-436B-BC8E-F0367F009F5D}"/>
    <cellStyle name="20% - Ênfase3 156 4" xfId="23389" xr:uid="{07CB8623-059D-4D43-A054-02C6899A6410}"/>
    <cellStyle name="20% - Ênfase3 157" xfId="2867" xr:uid="{EA0313E9-D2D3-4B9C-8156-5EB4A13D9292}"/>
    <cellStyle name="20% - Ênfase3 157 2" xfId="8000" xr:uid="{436ECA5D-85B1-4F57-919E-944BEC67D260}"/>
    <cellStyle name="20% - Ênfase3 157 2 2" xfId="18227" xr:uid="{62B23735-FC02-49C8-B6B4-478DCF38428F}"/>
    <cellStyle name="20% - Ênfase3 157 2 2 2" xfId="38671" xr:uid="{7E2A8138-BE7F-4DA8-8E85-751E6868D12E}"/>
    <cellStyle name="20% - Ênfase3 157 2 3" xfId="28455" xr:uid="{96CDED3E-BA91-4EEC-B660-F3DAB8637DEA}"/>
    <cellStyle name="20% - Ênfase3 157 3" xfId="13173" xr:uid="{4240FF99-6729-45C6-A9CA-A3185719AC82}"/>
    <cellStyle name="20% - Ênfase3 157 3 2" xfId="33619" xr:uid="{AAB9AB53-E9AD-4352-BCA1-CADF9F329B14}"/>
    <cellStyle name="20% - Ênfase3 157 4" xfId="23403" xr:uid="{3E244351-46AE-4BCB-9F01-07C3347607D9}"/>
    <cellStyle name="20% - Ênfase3 158" xfId="2881" xr:uid="{74F4250C-64F8-4FD0-90FE-B94B819B2CD5}"/>
    <cellStyle name="20% - Ênfase3 158 2" xfId="8014" xr:uid="{D81C9700-9DCC-4C86-9F6A-9ED32CB35798}"/>
    <cellStyle name="20% - Ênfase3 158 2 2" xfId="18241" xr:uid="{8E96A31F-C3AD-49CA-9AE5-DA91B54EAC5F}"/>
    <cellStyle name="20% - Ênfase3 158 2 2 2" xfId="38685" xr:uid="{73C75FF9-2B99-4CA9-8981-17A3C5914D41}"/>
    <cellStyle name="20% - Ênfase3 158 2 3" xfId="28469" xr:uid="{7CB749FE-4E12-4A2E-B59D-8B014695FC65}"/>
    <cellStyle name="20% - Ênfase3 158 3" xfId="13187" xr:uid="{B2D948A4-6898-4024-8F5E-A23C0D2E4937}"/>
    <cellStyle name="20% - Ênfase3 158 3 2" xfId="33633" xr:uid="{3530D2F2-1FD3-4B9D-8B3F-513FF1831EE8}"/>
    <cellStyle name="20% - Ênfase3 158 4" xfId="23417" xr:uid="{06FA4FFC-877D-43D5-BB18-AF4C899DFE7A}"/>
    <cellStyle name="20% - Ênfase3 159" xfId="2895" xr:uid="{9E061FF2-149B-4FBA-BEB8-1FF1289C32B7}"/>
    <cellStyle name="20% - Ênfase3 159 2" xfId="8028" xr:uid="{B65125D1-9036-4383-AF2B-DF50D6ECB08F}"/>
    <cellStyle name="20% - Ênfase3 159 2 2" xfId="18255" xr:uid="{4CD4D260-B7E1-41B4-B6A9-87CDD14156FD}"/>
    <cellStyle name="20% - Ênfase3 159 2 2 2" xfId="38699" xr:uid="{2D8475C4-D2F4-4E3C-B2B2-70057FDC5EEE}"/>
    <cellStyle name="20% - Ênfase3 159 2 3" xfId="28483" xr:uid="{CC79EC16-8111-4524-8BDC-858800D0BFD0}"/>
    <cellStyle name="20% - Ênfase3 159 3" xfId="13201" xr:uid="{B280CB72-9CE2-44A6-AB66-89F46427D6EB}"/>
    <cellStyle name="20% - Ênfase3 159 3 2" xfId="33647" xr:uid="{23381727-7654-4A42-B042-E03A5EB123FD}"/>
    <cellStyle name="20% - Ênfase3 159 4" xfId="23431" xr:uid="{9AA6C3B6-45E0-4ED9-BD8D-512B7AF16B95}"/>
    <cellStyle name="20% - Ênfase3 16" xfId="308" xr:uid="{A818E791-6F79-4B15-849E-1100A2F2DBD9}"/>
    <cellStyle name="20% - Ênfase3 16 2" xfId="907" xr:uid="{49310DB7-D5C7-4734-827C-A67A49A64751}"/>
    <cellStyle name="20% - Ênfase3 16 2 2" xfId="6054" xr:uid="{7BAB93E2-B67E-4A89-99F3-1B5853D6DDC2}"/>
    <cellStyle name="20% - Ênfase3 16 2 2 2" xfId="16309" xr:uid="{4350FEB5-3828-4480-951C-3730B637D7B7}"/>
    <cellStyle name="20% - Ênfase3 16 2 2 2 2" xfId="36753" xr:uid="{0C0E159A-AB03-446A-B3B6-9B6F9F880EDC}"/>
    <cellStyle name="20% - Ênfase3 16 2 2 3" xfId="26537" xr:uid="{757BA1E6-37C7-436B-806B-D39F4A3FD945}"/>
    <cellStyle name="20% - Ênfase3 16 2 3" xfId="11255" xr:uid="{2EEC56FC-11AE-41C4-9204-5461619BDFB7}"/>
    <cellStyle name="20% - Ênfase3 16 2 3 2" xfId="31701" xr:uid="{3B29200E-13BF-4AF5-A57F-8E71467B9019}"/>
    <cellStyle name="20% - Ênfase3 16 2 4" xfId="21485" xr:uid="{D4CBD9FF-72C9-4A3E-81D8-F83323DECBE7}"/>
    <cellStyle name="20% - Ênfase3 16 3" xfId="5455" xr:uid="{91038D50-B1DB-4FFA-84A4-801DD3565B5A}"/>
    <cellStyle name="20% - Ênfase3 16 3 2" xfId="15729" xr:uid="{E3128754-E5CF-4CB1-91A2-B4BEC03FDD05}"/>
    <cellStyle name="20% - Ênfase3 16 3 2 2" xfId="36173" xr:uid="{08B3C33A-630F-427A-82E7-CBF45A6599C0}"/>
    <cellStyle name="20% - Ênfase3 16 3 3" xfId="25957" xr:uid="{99679C80-87CF-4826-AA40-8148F32C9D2D}"/>
    <cellStyle name="20% - Ênfase3 16 4" xfId="10675" xr:uid="{60FE98EE-E1CB-4EC0-B97F-770C27CA36B3}"/>
    <cellStyle name="20% - Ênfase3 16 4 2" xfId="31121" xr:uid="{F3E551EB-EBF4-49C7-B764-AD38F7965A7F}"/>
    <cellStyle name="20% - Ênfase3 16 5" xfId="20905" xr:uid="{9F81E239-3697-497A-A5A8-4B9397799EB5}"/>
    <cellStyle name="20% - Ênfase3 160" xfId="2909" xr:uid="{F6163D4C-5A30-4A45-87FC-5621419CFABA}"/>
    <cellStyle name="20% - Ênfase3 160 2" xfId="8042" xr:uid="{9E63C9AE-631C-4728-B5DA-0E009F887B18}"/>
    <cellStyle name="20% - Ênfase3 160 2 2" xfId="18269" xr:uid="{73A5D2D8-26F6-4598-9B82-D69E9A1588A5}"/>
    <cellStyle name="20% - Ênfase3 160 2 2 2" xfId="38713" xr:uid="{0883F329-079C-4CC6-A380-4CCC184D62F8}"/>
    <cellStyle name="20% - Ênfase3 160 2 3" xfId="28497" xr:uid="{B13FEBCA-9BB4-4624-BCD5-4268E2A4AC79}"/>
    <cellStyle name="20% - Ênfase3 160 3" xfId="13215" xr:uid="{99E39966-0258-4757-8DE4-15BED5EDDC28}"/>
    <cellStyle name="20% - Ênfase3 160 3 2" xfId="33661" xr:uid="{1899D763-ED6D-4EE2-AF9F-B0A42C347937}"/>
    <cellStyle name="20% - Ênfase3 160 4" xfId="23445" xr:uid="{0E13F3C1-505E-43C7-AF3B-421A7DB89B97}"/>
    <cellStyle name="20% - Ênfase3 161" xfId="2923" xr:uid="{CF19BD2E-E29F-49CC-A6B2-FCDC5F5CA718}"/>
    <cellStyle name="20% - Ênfase3 161 2" xfId="8056" xr:uid="{20E5C0F1-362B-4358-B4D3-98C9A416A45B}"/>
    <cellStyle name="20% - Ênfase3 161 2 2" xfId="18283" xr:uid="{350E936C-6D8B-4D56-B9FF-5F93F851A9A6}"/>
    <cellStyle name="20% - Ênfase3 161 2 2 2" xfId="38727" xr:uid="{0B3A8608-C2C9-491E-9E8D-8E3B5870C7F1}"/>
    <cellStyle name="20% - Ênfase3 161 2 3" xfId="28511" xr:uid="{2020D87F-B4A6-459E-AC70-404689E23B48}"/>
    <cellStyle name="20% - Ênfase3 161 3" xfId="13229" xr:uid="{EA016BEF-005B-404C-AF27-9E9191341D5A}"/>
    <cellStyle name="20% - Ênfase3 161 3 2" xfId="33675" xr:uid="{C064BDDE-A093-413A-BF37-B9E436FCFC1D}"/>
    <cellStyle name="20% - Ênfase3 161 4" xfId="23459" xr:uid="{0D3DDD0C-698D-43DD-BC36-735FA378E08D}"/>
    <cellStyle name="20% - Ênfase3 162" xfId="2937" xr:uid="{B36871B8-7542-4D16-8327-B3022B6E9886}"/>
    <cellStyle name="20% - Ênfase3 162 2" xfId="8070" xr:uid="{99CBC521-0A02-4925-A52D-01EC17E80558}"/>
    <cellStyle name="20% - Ênfase3 162 2 2" xfId="18297" xr:uid="{D024C161-E56B-4836-B189-DE33F0E41927}"/>
    <cellStyle name="20% - Ênfase3 162 2 2 2" xfId="38741" xr:uid="{88E4EFB3-4DF0-4047-A4AC-6CE200F0C1A5}"/>
    <cellStyle name="20% - Ênfase3 162 2 3" xfId="28525" xr:uid="{40BEACF0-32A1-445F-AADF-5BFBF87D2939}"/>
    <cellStyle name="20% - Ênfase3 162 3" xfId="13243" xr:uid="{AFD27816-AAEC-4374-B6F6-B36D6F6CFBD4}"/>
    <cellStyle name="20% - Ênfase3 162 3 2" xfId="33689" xr:uid="{319DFAA0-92E2-473F-BF61-5B80DB5E020F}"/>
    <cellStyle name="20% - Ênfase3 162 4" xfId="23473" xr:uid="{728A4318-34C2-44AD-BD23-FED36C42322F}"/>
    <cellStyle name="20% - Ênfase3 163" xfId="2951" xr:uid="{0A483053-4679-4B3F-935E-70101A4D0C30}"/>
    <cellStyle name="20% - Ênfase3 163 2" xfId="8084" xr:uid="{EB3377F4-74C7-40F4-9AB8-B4C4568A3365}"/>
    <cellStyle name="20% - Ênfase3 163 2 2" xfId="18311" xr:uid="{CF28026B-C3F4-465A-AE83-A7B3A8B41144}"/>
    <cellStyle name="20% - Ênfase3 163 2 2 2" xfId="38755" xr:uid="{AE961D20-DA2D-4266-A85E-764D378DE7CD}"/>
    <cellStyle name="20% - Ênfase3 163 2 3" xfId="28539" xr:uid="{A6A48B61-FD58-4FB7-B96C-BA5BA5BE8C31}"/>
    <cellStyle name="20% - Ênfase3 163 3" xfId="13257" xr:uid="{96C9BDF5-C989-4481-ADC3-1BC70957A4D0}"/>
    <cellStyle name="20% - Ênfase3 163 3 2" xfId="33703" xr:uid="{75D287FC-36AE-4405-B4CD-D24BEDA80CBC}"/>
    <cellStyle name="20% - Ênfase3 163 4" xfId="23487" xr:uid="{CEE6DA9C-B158-4ACC-9C36-B34140FFA26F}"/>
    <cellStyle name="20% - Ênfase3 164" xfId="2965" xr:uid="{A44F59A0-5DE3-4B6A-A7EC-01A7D364965E}"/>
    <cellStyle name="20% - Ênfase3 164 2" xfId="8098" xr:uid="{2C804879-629C-4A4D-A5DA-24CE72F82C2D}"/>
    <cellStyle name="20% - Ênfase3 164 2 2" xfId="18325" xr:uid="{14699261-2C2A-4E7F-80FB-2692A4D7D283}"/>
    <cellStyle name="20% - Ênfase3 164 2 2 2" xfId="38769" xr:uid="{42D72F13-C6DD-4FFA-98B8-8E017395EC35}"/>
    <cellStyle name="20% - Ênfase3 164 2 3" xfId="28553" xr:uid="{D501E318-8A62-4F53-9D49-4505CD41A47F}"/>
    <cellStyle name="20% - Ênfase3 164 3" xfId="13271" xr:uid="{4E63C30C-84B9-434B-988E-3DF807790870}"/>
    <cellStyle name="20% - Ênfase3 164 3 2" xfId="33717" xr:uid="{7A357B8C-D714-4EF2-B429-43608E93C8B6}"/>
    <cellStyle name="20% - Ênfase3 164 4" xfId="23501" xr:uid="{24FEB09B-3AF6-4CB3-9A73-94B1767AA6A6}"/>
    <cellStyle name="20% - Ênfase3 165" xfId="2979" xr:uid="{881FCBE3-6562-4D9D-8067-03A78733B2BA}"/>
    <cellStyle name="20% - Ênfase3 165 2" xfId="8112" xr:uid="{A955C1D1-2226-4142-ABD7-5F6620808A15}"/>
    <cellStyle name="20% - Ênfase3 165 2 2" xfId="18339" xr:uid="{5EB9493B-198F-4871-B78C-F16655C22E0E}"/>
    <cellStyle name="20% - Ênfase3 165 2 2 2" xfId="38783" xr:uid="{35C05619-161B-4B91-8FD7-951B69E5E77A}"/>
    <cellStyle name="20% - Ênfase3 165 2 3" xfId="28567" xr:uid="{174ACECC-5C63-4FC9-BF65-41B4CC830984}"/>
    <cellStyle name="20% - Ênfase3 165 3" xfId="13285" xr:uid="{C53B46A9-8DC2-4335-B9F4-859F682E409C}"/>
    <cellStyle name="20% - Ênfase3 165 3 2" xfId="33731" xr:uid="{4D74991F-5439-49C3-9CAC-8F977978229C}"/>
    <cellStyle name="20% - Ênfase3 165 4" xfId="23515" xr:uid="{4451E3D6-E1E1-4058-9D71-35C6ED7CF073}"/>
    <cellStyle name="20% - Ênfase3 166" xfId="2993" xr:uid="{93AEE179-69BB-4FEB-A9D1-0E554F33DF34}"/>
    <cellStyle name="20% - Ênfase3 166 2" xfId="8126" xr:uid="{AB06A41A-F314-4EE2-95AA-A15A07EF161F}"/>
    <cellStyle name="20% - Ênfase3 166 2 2" xfId="18353" xr:uid="{90EE0A82-5518-4BCE-9E7F-685A0AA80F37}"/>
    <cellStyle name="20% - Ênfase3 166 2 2 2" xfId="38797" xr:uid="{DE690CF9-9980-4ECE-94B5-6BBE3F591F4C}"/>
    <cellStyle name="20% - Ênfase3 166 2 3" xfId="28581" xr:uid="{F6B07AD0-5EE1-409A-B2C3-8503C21CCF9A}"/>
    <cellStyle name="20% - Ênfase3 166 3" xfId="13299" xr:uid="{EAD83DA3-F5E0-4D14-84C1-0E8F58D2F64A}"/>
    <cellStyle name="20% - Ênfase3 166 3 2" xfId="33745" xr:uid="{39503010-7FA0-4DEE-A2E7-3276AEE29547}"/>
    <cellStyle name="20% - Ênfase3 166 4" xfId="23529" xr:uid="{0F7C5258-F35D-4BBD-8892-27CABDCC5A59}"/>
    <cellStyle name="20% - Ênfase3 167" xfId="3007" xr:uid="{54B60896-FE63-4C08-B61A-C6F6B4BF7012}"/>
    <cellStyle name="20% - Ênfase3 167 2" xfId="8140" xr:uid="{BC7F2DE8-3DEE-437E-9BF8-D690C8482CDC}"/>
    <cellStyle name="20% - Ênfase3 167 2 2" xfId="18367" xr:uid="{11F8F24A-C065-45A4-A590-1B7EB09DBD16}"/>
    <cellStyle name="20% - Ênfase3 167 2 2 2" xfId="38811" xr:uid="{CCD5A49B-CC5E-4CEB-BF27-4EAEC70BA0A0}"/>
    <cellStyle name="20% - Ênfase3 167 2 3" xfId="28595" xr:uid="{0F3D0C75-3BBE-4FA9-BDD0-145B9A21E0D1}"/>
    <cellStyle name="20% - Ênfase3 167 3" xfId="13313" xr:uid="{A4931BAF-8825-4D9B-AECF-C542F54C792C}"/>
    <cellStyle name="20% - Ênfase3 167 3 2" xfId="33759" xr:uid="{CE351237-D220-4551-B52B-A7EFEBC105BE}"/>
    <cellStyle name="20% - Ênfase3 167 4" xfId="23543" xr:uid="{D2114516-040F-43B5-9507-78D150937FDB}"/>
    <cellStyle name="20% - Ênfase3 168" xfId="3021" xr:uid="{4EC4CAB9-7C79-4F7E-A4BB-5A724BEB6C96}"/>
    <cellStyle name="20% - Ênfase3 168 2" xfId="8154" xr:uid="{F98281DD-C244-43D8-BC73-C4C613232EAA}"/>
    <cellStyle name="20% - Ênfase3 168 2 2" xfId="18381" xr:uid="{FE5C7FF2-6F5D-44E9-BE32-7DE3A3DD7884}"/>
    <cellStyle name="20% - Ênfase3 168 2 2 2" xfId="38825" xr:uid="{E1DD57BE-7EDF-4C62-BA7E-932C18ADEA50}"/>
    <cellStyle name="20% - Ênfase3 168 2 3" xfId="28609" xr:uid="{E49AC4DB-536A-445C-990B-1DFB00C1E863}"/>
    <cellStyle name="20% - Ênfase3 168 3" xfId="13327" xr:uid="{1B3C1290-8392-4DC0-8683-B979757213E3}"/>
    <cellStyle name="20% - Ênfase3 168 3 2" xfId="33773" xr:uid="{BE107C57-31A6-49C9-91CE-9A9403CF7620}"/>
    <cellStyle name="20% - Ênfase3 168 4" xfId="23557" xr:uid="{48764A98-D110-4AAF-BD74-4B7C25E895BF}"/>
    <cellStyle name="20% - Ênfase3 169" xfId="3035" xr:uid="{25768360-B7B1-4927-BC89-1571D423C8DB}"/>
    <cellStyle name="20% - Ênfase3 169 2" xfId="8168" xr:uid="{F959C6C4-1FA7-41EF-A842-A72B5072708F}"/>
    <cellStyle name="20% - Ênfase3 169 2 2" xfId="18395" xr:uid="{8D306588-30FD-4360-8CFD-1701B39A1A8C}"/>
    <cellStyle name="20% - Ênfase3 169 2 2 2" xfId="38839" xr:uid="{18EA588E-F07C-4F36-983A-FAE66AAB89A9}"/>
    <cellStyle name="20% - Ênfase3 169 2 3" xfId="28623" xr:uid="{9FFBB4A8-8F04-4EE8-9FEB-E9B39C9FE8DD}"/>
    <cellStyle name="20% - Ênfase3 169 3" xfId="13341" xr:uid="{63B3CF14-BCA9-4A29-96F7-CA233EF8112C}"/>
    <cellStyle name="20% - Ênfase3 169 3 2" xfId="33787" xr:uid="{8C738424-5A79-4A8B-A913-75C3C03DA427}"/>
    <cellStyle name="20% - Ênfase3 169 4" xfId="23571" xr:uid="{24E1B319-77C6-4B29-A68A-7C60AA1A2C40}"/>
    <cellStyle name="20% - Ênfase3 17" xfId="322" xr:uid="{A052CBA6-8291-4810-B59E-D63E5D8ACBDD}"/>
    <cellStyle name="20% - Ênfase3 17 2" xfId="921" xr:uid="{0C8CAD44-04D8-456A-9EA7-8EC26AAFD1CC}"/>
    <cellStyle name="20% - Ênfase3 17 2 2" xfId="6068" xr:uid="{8CF04B0E-323A-4CF9-B1A8-0F0D1DF32EBE}"/>
    <cellStyle name="20% - Ênfase3 17 2 2 2" xfId="16323" xr:uid="{27003D4D-8070-44B8-8CBB-6752CAD65398}"/>
    <cellStyle name="20% - Ênfase3 17 2 2 2 2" xfId="36767" xr:uid="{237C85A2-877D-4387-92C5-31D1D5F1EA60}"/>
    <cellStyle name="20% - Ênfase3 17 2 2 3" xfId="26551" xr:uid="{A18BC9B5-9C1E-4F31-BCA7-B73B1D755FB5}"/>
    <cellStyle name="20% - Ênfase3 17 2 3" xfId="11269" xr:uid="{0F59F284-7AD3-4079-8A5A-5A11667DCC3D}"/>
    <cellStyle name="20% - Ênfase3 17 2 3 2" xfId="31715" xr:uid="{5864B49E-8999-4E81-8251-E7E4A3EE4958}"/>
    <cellStyle name="20% - Ênfase3 17 2 4" xfId="21499" xr:uid="{4A331CBA-66C2-40D3-8121-305DA6C0D1D6}"/>
    <cellStyle name="20% - Ênfase3 17 3" xfId="5469" xr:uid="{3B26271D-21BB-4DDD-8EBF-F1522690A6D0}"/>
    <cellStyle name="20% - Ênfase3 17 3 2" xfId="15743" xr:uid="{E00A4EE0-28EB-4370-BE99-7CFA40DFE071}"/>
    <cellStyle name="20% - Ênfase3 17 3 2 2" xfId="36187" xr:uid="{4585B09C-792E-4D2E-AB11-6E56992AA13C}"/>
    <cellStyle name="20% - Ênfase3 17 3 3" xfId="25971" xr:uid="{CD39ED3E-44C6-4E93-907E-CC09C50D20FB}"/>
    <cellStyle name="20% - Ênfase3 17 4" xfId="10689" xr:uid="{BBBAE607-3E47-450A-900B-9F07E0F2FB55}"/>
    <cellStyle name="20% - Ênfase3 17 4 2" xfId="31135" xr:uid="{A6425C76-8C46-46EC-8CE9-2F8290B03EE5}"/>
    <cellStyle name="20% - Ênfase3 17 5" xfId="20919" xr:uid="{353C9ACE-9680-4345-8B92-6498C863DBFD}"/>
    <cellStyle name="20% - Ênfase3 170" xfId="3049" xr:uid="{C0724339-F41E-4D85-84E6-28898F577AB3}"/>
    <cellStyle name="20% - Ênfase3 170 2" xfId="8182" xr:uid="{4B56936D-6518-4DC5-9B31-2489FD84C5B3}"/>
    <cellStyle name="20% - Ênfase3 170 2 2" xfId="18409" xr:uid="{521232E8-B572-4B30-8AB2-D6414E2A97F2}"/>
    <cellStyle name="20% - Ênfase3 170 2 2 2" xfId="38853" xr:uid="{DA7703CE-0BEE-4DAF-BF99-1AC6DE162F3D}"/>
    <cellStyle name="20% - Ênfase3 170 2 3" xfId="28637" xr:uid="{5775D04A-9C5F-44B9-A049-C9CCCE4E2AB7}"/>
    <cellStyle name="20% - Ênfase3 170 3" xfId="13355" xr:uid="{9E67F612-C64B-4BA6-B097-353F66AC39EB}"/>
    <cellStyle name="20% - Ênfase3 170 3 2" xfId="33801" xr:uid="{E3DB47E0-77B4-42B6-BDD4-C40A541148C8}"/>
    <cellStyle name="20% - Ênfase3 170 4" xfId="23585" xr:uid="{96A9A005-F989-4DE0-A92E-2419CCE96642}"/>
    <cellStyle name="20% - Ênfase3 171" xfId="3063" xr:uid="{660F0327-3938-4EA2-A2AD-1ED0B3F1EB7E}"/>
    <cellStyle name="20% - Ênfase3 171 2" xfId="8196" xr:uid="{70D1AD51-A846-4818-8F34-F27E46F846FE}"/>
    <cellStyle name="20% - Ênfase3 171 2 2" xfId="18423" xr:uid="{8507D02B-8A2D-44AC-8D40-8DD052649C16}"/>
    <cellStyle name="20% - Ênfase3 171 2 2 2" xfId="38867" xr:uid="{23C03806-13DF-435C-9FBF-ACB1E82526DB}"/>
    <cellStyle name="20% - Ênfase3 171 2 3" xfId="28651" xr:uid="{1F75F91E-0858-4324-8C17-5EA4944A6086}"/>
    <cellStyle name="20% - Ênfase3 171 3" xfId="13369" xr:uid="{E900DEC8-78FC-493A-A367-151F448A13C2}"/>
    <cellStyle name="20% - Ênfase3 171 3 2" xfId="33815" xr:uid="{519A2C7F-4AFA-4A84-BFD5-A0C7A0059754}"/>
    <cellStyle name="20% - Ênfase3 171 4" xfId="23599" xr:uid="{3DC78A7A-D13A-4E5D-9D04-DFC6820CBE9F}"/>
    <cellStyle name="20% - Ênfase3 172" xfId="3077" xr:uid="{7C8E0863-D16E-4C8E-8312-F8F298C49025}"/>
    <cellStyle name="20% - Ênfase3 172 2" xfId="8210" xr:uid="{B6942D96-63EA-4CE4-8D30-0B6E2BD187CA}"/>
    <cellStyle name="20% - Ênfase3 172 2 2" xfId="18437" xr:uid="{E93D486B-FC39-40EF-B656-DF284B1D336E}"/>
    <cellStyle name="20% - Ênfase3 172 2 2 2" xfId="38881" xr:uid="{278636A4-BB0C-443D-9218-0E709575BA06}"/>
    <cellStyle name="20% - Ênfase3 172 2 3" xfId="28665" xr:uid="{165D6201-812E-4C87-A043-DDCD0C2F2133}"/>
    <cellStyle name="20% - Ênfase3 172 3" xfId="13383" xr:uid="{301A11FB-368B-42AB-8F5A-9DD1D3CE1B4B}"/>
    <cellStyle name="20% - Ênfase3 172 3 2" xfId="33829" xr:uid="{0D48B390-6327-471E-BFCF-FAFA47448087}"/>
    <cellStyle name="20% - Ênfase3 172 4" xfId="23613" xr:uid="{9EEA4202-E5E7-4E0A-A86D-92770733D1AC}"/>
    <cellStyle name="20% - Ênfase3 173" xfId="3091" xr:uid="{9FDBC180-A883-41A8-B1F0-81D5A6E3A516}"/>
    <cellStyle name="20% - Ênfase3 173 2" xfId="8224" xr:uid="{8A4DC519-28BA-4C5E-925C-D0044FAA9E55}"/>
    <cellStyle name="20% - Ênfase3 173 2 2" xfId="18451" xr:uid="{D86589B1-C277-4482-9F67-3BE4D6492CF8}"/>
    <cellStyle name="20% - Ênfase3 173 2 2 2" xfId="38895" xr:uid="{716C87EC-977C-4851-989C-D6FA03A49D57}"/>
    <cellStyle name="20% - Ênfase3 173 2 3" xfId="28679" xr:uid="{D638AA18-618C-4627-B324-D358107522C1}"/>
    <cellStyle name="20% - Ênfase3 173 3" xfId="13397" xr:uid="{558F3A4B-B5A6-428A-888F-F72963FCCD78}"/>
    <cellStyle name="20% - Ênfase3 173 3 2" xfId="33843" xr:uid="{84A8BD0A-1A35-43B6-9D42-B09F4769DF50}"/>
    <cellStyle name="20% - Ênfase3 173 4" xfId="23627" xr:uid="{8AE3AA1F-A15E-45BE-81D6-D3917A72AD15}"/>
    <cellStyle name="20% - Ênfase3 174" xfId="3105" xr:uid="{86E83FD7-D746-4984-A3AE-763BB3D6ECBE}"/>
    <cellStyle name="20% - Ênfase3 174 2" xfId="8238" xr:uid="{D4DB84A7-3153-4188-8913-13AB4553E92B}"/>
    <cellStyle name="20% - Ênfase3 174 2 2" xfId="18465" xr:uid="{C9A8B137-32E0-48A8-B0C7-7E929AF487D8}"/>
    <cellStyle name="20% - Ênfase3 174 2 2 2" xfId="38909" xr:uid="{64C4D3B8-D1CB-4BBB-A405-23349B29BC61}"/>
    <cellStyle name="20% - Ênfase3 174 2 3" xfId="28693" xr:uid="{ADD1E865-DC33-4509-B6D5-24C21FF2CA13}"/>
    <cellStyle name="20% - Ênfase3 174 3" xfId="13411" xr:uid="{43428494-ECB9-45D5-9E69-70A7E358F68D}"/>
    <cellStyle name="20% - Ênfase3 174 3 2" xfId="33857" xr:uid="{CE425B03-D87A-4C87-91D9-25BBBA294227}"/>
    <cellStyle name="20% - Ênfase3 174 4" xfId="23641" xr:uid="{298C9DD3-DDAB-4416-AE62-333005255C11}"/>
    <cellStyle name="20% - Ênfase3 175" xfId="3119" xr:uid="{DA39C5B9-62F5-416F-ACE2-90ED686101AD}"/>
    <cellStyle name="20% - Ênfase3 175 2" xfId="8252" xr:uid="{F82B3C25-54C6-422C-AE07-E3CB7D0F6E9C}"/>
    <cellStyle name="20% - Ênfase3 175 2 2" xfId="18479" xr:uid="{9C823F07-7B09-4CD7-8402-784F4A481635}"/>
    <cellStyle name="20% - Ênfase3 175 2 2 2" xfId="38923" xr:uid="{498479A3-C0F7-45D2-A461-A664653FFBB0}"/>
    <cellStyle name="20% - Ênfase3 175 2 3" xfId="28707" xr:uid="{E57E27EA-FA46-40F6-9052-F1E5F82160D5}"/>
    <cellStyle name="20% - Ênfase3 175 3" xfId="13425" xr:uid="{2428C2E3-4696-464F-AEC1-F3FDB6C2E572}"/>
    <cellStyle name="20% - Ênfase3 175 3 2" xfId="33871" xr:uid="{6D77BC06-2C80-483F-AFD8-60F3920FC0C8}"/>
    <cellStyle name="20% - Ênfase3 175 4" xfId="23655" xr:uid="{1DE50957-D24A-46E1-BB0E-E514EC3388CF}"/>
    <cellStyle name="20% - Ênfase3 176" xfId="3133" xr:uid="{9388092C-374D-4FEB-BDF5-B7D724EDAAC6}"/>
    <cellStyle name="20% - Ênfase3 176 2" xfId="8266" xr:uid="{5925185D-A54B-4004-BB5A-1FD60EA541EF}"/>
    <cellStyle name="20% - Ênfase3 176 2 2" xfId="18493" xr:uid="{EA1359E2-693A-484D-9644-5BA7175DC8F8}"/>
    <cellStyle name="20% - Ênfase3 176 2 2 2" xfId="38937" xr:uid="{FC8CA544-498C-48E4-B164-C59B8C9188AE}"/>
    <cellStyle name="20% - Ênfase3 176 2 3" xfId="28721" xr:uid="{F103254A-A481-481A-AEB9-5B6578DF8D81}"/>
    <cellStyle name="20% - Ênfase3 176 3" xfId="13439" xr:uid="{CCF099EA-404B-43A8-9A27-835A32A36707}"/>
    <cellStyle name="20% - Ênfase3 176 3 2" xfId="33885" xr:uid="{EDF0C8D9-48BD-4364-AC4D-B66B3374D55E}"/>
    <cellStyle name="20% - Ênfase3 176 4" xfId="23669" xr:uid="{E341C556-3504-4FD7-8318-E61F327DC57F}"/>
    <cellStyle name="20% - Ênfase3 177" xfId="3147" xr:uid="{A26D674A-4032-4BDB-9511-14A514F55F59}"/>
    <cellStyle name="20% - Ênfase3 177 2" xfId="8280" xr:uid="{3F5FEAF5-8E4E-4269-A947-170692EECD7A}"/>
    <cellStyle name="20% - Ênfase3 177 2 2" xfId="18507" xr:uid="{E6E6D0AB-8701-4665-861C-B44D6C573850}"/>
    <cellStyle name="20% - Ênfase3 177 2 2 2" xfId="38951" xr:uid="{5DD1B741-7008-4A11-8D9E-88439CECB558}"/>
    <cellStyle name="20% - Ênfase3 177 2 3" xfId="28735" xr:uid="{EDD71821-291C-4B52-BA11-1207DA629373}"/>
    <cellStyle name="20% - Ênfase3 177 3" xfId="13453" xr:uid="{3807D936-CA46-4AAB-8906-8239D2B46B5B}"/>
    <cellStyle name="20% - Ênfase3 177 3 2" xfId="33899" xr:uid="{73DF82C3-E78B-4AC2-81D9-C5E23E01F859}"/>
    <cellStyle name="20% - Ênfase3 177 4" xfId="23683" xr:uid="{0C44BF61-A350-4711-81D7-50BF20ECC478}"/>
    <cellStyle name="20% - Ênfase3 178" xfId="3161" xr:uid="{6295FC5A-8D8A-4169-929B-A6C35A69C251}"/>
    <cellStyle name="20% - Ênfase3 178 2" xfId="8294" xr:uid="{A115FE36-0C3B-4C5B-AFF4-147340C6D0D4}"/>
    <cellStyle name="20% - Ênfase3 178 2 2" xfId="18521" xr:uid="{98C15726-07D5-4628-83A9-ABFF53A981BD}"/>
    <cellStyle name="20% - Ênfase3 178 2 2 2" xfId="38965" xr:uid="{14CCB6D1-45A4-4ADF-93CE-DC253511E3C5}"/>
    <cellStyle name="20% - Ênfase3 178 2 3" xfId="28749" xr:uid="{3CDA2C5B-BAED-400B-B35D-9811B6A1F5D8}"/>
    <cellStyle name="20% - Ênfase3 178 3" xfId="13467" xr:uid="{E64C7798-76F2-4096-AC3F-E9CD0B222FEC}"/>
    <cellStyle name="20% - Ênfase3 178 3 2" xfId="33913" xr:uid="{8B176DF6-D7F9-4C29-B2AB-78805702F794}"/>
    <cellStyle name="20% - Ênfase3 178 4" xfId="23697" xr:uid="{BEA9DD2B-A99E-4A90-A164-E7FAA636732F}"/>
    <cellStyle name="20% - Ênfase3 179" xfId="3175" xr:uid="{4E34E2A4-2A79-4154-AE47-E1709FB88509}"/>
    <cellStyle name="20% - Ênfase3 179 2" xfId="8308" xr:uid="{476A1A98-7F75-4053-AA4D-4419EF676ED3}"/>
    <cellStyle name="20% - Ênfase3 179 2 2" xfId="18535" xr:uid="{02A3F8CA-089A-435E-B57F-3C877F7B18E2}"/>
    <cellStyle name="20% - Ênfase3 179 2 2 2" xfId="38979" xr:uid="{E0C1C4AF-B8DB-46D6-B5C3-7E877BED026B}"/>
    <cellStyle name="20% - Ênfase3 179 2 3" xfId="28763" xr:uid="{FC9F971E-1137-4942-A798-BA3CF1D970B0}"/>
    <cellStyle name="20% - Ênfase3 179 3" xfId="13481" xr:uid="{4F70B221-7B25-40C9-B3A7-ADEDCD0D84E5}"/>
    <cellStyle name="20% - Ênfase3 179 3 2" xfId="33927" xr:uid="{A1FAECBE-ED3F-483D-ACC1-160D19BCE9AD}"/>
    <cellStyle name="20% - Ênfase3 179 4" xfId="23711" xr:uid="{875EC5AE-7FB3-4FEE-AC64-5E7AE15FB476}"/>
    <cellStyle name="20% - Ênfase3 18" xfId="336" xr:uid="{1503A7FF-1467-4087-BC54-F9D9C9649702}"/>
    <cellStyle name="20% - Ênfase3 18 2" xfId="935" xr:uid="{33B868B0-03F1-4130-8B5D-7E2558E8F9B6}"/>
    <cellStyle name="20% - Ênfase3 18 2 2" xfId="6082" xr:uid="{0DFD5838-6885-46BC-A01A-FE2046CE19D6}"/>
    <cellStyle name="20% - Ênfase3 18 2 2 2" xfId="16337" xr:uid="{5F1EB71F-1001-46A3-9761-167823B21B45}"/>
    <cellStyle name="20% - Ênfase3 18 2 2 2 2" xfId="36781" xr:uid="{FEBAA34A-C2CF-441D-B55B-BBAB07A477AF}"/>
    <cellStyle name="20% - Ênfase3 18 2 2 3" xfId="26565" xr:uid="{A9D1D353-38C3-42D9-A192-776A7B7F7735}"/>
    <cellStyle name="20% - Ênfase3 18 2 3" xfId="11283" xr:uid="{2D694B98-3966-40B8-BC49-319C12ECF1A8}"/>
    <cellStyle name="20% - Ênfase3 18 2 3 2" xfId="31729" xr:uid="{C9850CCB-6C9F-4BB2-9347-EA5E2A7FB797}"/>
    <cellStyle name="20% - Ênfase3 18 2 4" xfId="21513" xr:uid="{16D2937A-18F8-4146-82DC-1F3027787F74}"/>
    <cellStyle name="20% - Ênfase3 18 3" xfId="5483" xr:uid="{0CBACD81-2ECF-4C51-9685-6DBAA80F8D43}"/>
    <cellStyle name="20% - Ênfase3 18 3 2" xfId="15757" xr:uid="{39D9DC4E-AEB5-431D-89A2-AD67BA22016D}"/>
    <cellStyle name="20% - Ênfase3 18 3 2 2" xfId="36201" xr:uid="{51F7B1A8-0ED1-4C23-B50E-17886ED321E9}"/>
    <cellStyle name="20% - Ênfase3 18 3 3" xfId="25985" xr:uid="{E4108C12-3C7B-4647-B307-A9537603CD93}"/>
    <cellStyle name="20% - Ênfase3 18 4" xfId="10703" xr:uid="{BBA4C2FF-3BE2-4560-87DB-160D3A679B94}"/>
    <cellStyle name="20% - Ênfase3 18 4 2" xfId="31149" xr:uid="{B668F489-922E-4E0F-AEE0-8940CD6B4C6F}"/>
    <cellStyle name="20% - Ênfase3 18 5" xfId="20933" xr:uid="{34516641-71FD-4359-8B26-C011F71061E0}"/>
    <cellStyle name="20% - Ênfase3 180" xfId="3188" xr:uid="{9D684586-F0D6-4B1B-AF50-AF19AA4BB5CE}"/>
    <cellStyle name="20% - Ênfase3 180 2" xfId="8322" xr:uid="{08A1FC9E-F514-4196-A1DB-D7B0A0FD38F4}"/>
    <cellStyle name="20% - Ênfase3 180 2 2" xfId="18549" xr:uid="{4C4F40B9-00B8-4629-9D90-87CD9C7AE49C}"/>
    <cellStyle name="20% - Ênfase3 180 2 2 2" xfId="38993" xr:uid="{521AA77D-E605-4506-A424-8EC0C3BA8018}"/>
    <cellStyle name="20% - Ênfase3 180 2 3" xfId="28777" xr:uid="{165DB99F-0287-4656-B1EC-6AE71B272EF7}"/>
    <cellStyle name="20% - Ênfase3 180 3" xfId="13495" xr:uid="{A6B2FAD0-0A28-497B-9E93-94F2379153E5}"/>
    <cellStyle name="20% - Ênfase3 180 3 2" xfId="33941" xr:uid="{0E3B8460-3A51-446E-88C6-CEAABEB2CADE}"/>
    <cellStyle name="20% - Ênfase3 180 4" xfId="23725" xr:uid="{3410473C-EA78-4A46-BCAC-B3BF14E0B584}"/>
    <cellStyle name="20% - Ênfase3 181" xfId="3202" xr:uid="{533BEBE8-81BA-4819-9F11-B97BCF1C987C}"/>
    <cellStyle name="20% - Ênfase3 181 2" xfId="8336" xr:uid="{4A96C25B-873B-43BD-AFC8-AFF2552EFEAD}"/>
    <cellStyle name="20% - Ênfase3 181 2 2" xfId="18563" xr:uid="{642FD0E6-F160-4CEF-87D3-ED6F3AFF08C5}"/>
    <cellStyle name="20% - Ênfase3 181 2 2 2" xfId="39007" xr:uid="{E0D45F9F-A51E-4C69-A1FC-D322486037EF}"/>
    <cellStyle name="20% - Ênfase3 181 2 3" xfId="28791" xr:uid="{EFF14369-49A9-496F-A7AF-BD04ADE44630}"/>
    <cellStyle name="20% - Ênfase3 181 3" xfId="13509" xr:uid="{98FB96D5-E071-4101-AA98-614295B79AF0}"/>
    <cellStyle name="20% - Ênfase3 181 3 2" xfId="33955" xr:uid="{F8EFA508-B8BE-4B5C-923A-56D4F5C56131}"/>
    <cellStyle name="20% - Ênfase3 181 4" xfId="23739" xr:uid="{DC7DEE34-93BD-4DF1-97B4-DE19A5C0537A}"/>
    <cellStyle name="20% - Ênfase3 182" xfId="3216" xr:uid="{D86DF4A5-CA01-4DBE-83F3-9076BDC833C6}"/>
    <cellStyle name="20% - Ênfase3 182 2" xfId="8350" xr:uid="{F6EDBB07-904E-45AB-BF5A-C89C7728A6E7}"/>
    <cellStyle name="20% - Ênfase3 182 2 2" xfId="18577" xr:uid="{8A2B6452-F16E-4C34-A56D-4C450A294F2A}"/>
    <cellStyle name="20% - Ênfase3 182 2 2 2" xfId="39021" xr:uid="{0F4D40F2-B389-484E-84E8-4787227A0DDF}"/>
    <cellStyle name="20% - Ênfase3 182 2 3" xfId="28805" xr:uid="{5CEB1566-90E8-4A88-A49F-1BB621DD91C1}"/>
    <cellStyle name="20% - Ênfase3 182 3" xfId="13523" xr:uid="{FEC32DB0-EA07-4CC8-88D3-3D990404B9D7}"/>
    <cellStyle name="20% - Ênfase3 182 3 2" xfId="33969" xr:uid="{2D0CD458-C8F4-406C-93DD-A4A5D68E0EED}"/>
    <cellStyle name="20% - Ênfase3 182 4" xfId="23753" xr:uid="{0CBF70B3-BD44-4908-8DAA-9F06529EE47B}"/>
    <cellStyle name="20% - Ênfase3 183" xfId="3230" xr:uid="{BD89EA1A-D57D-4502-8757-ACDC99F58A74}"/>
    <cellStyle name="20% - Ênfase3 183 2" xfId="8364" xr:uid="{CB76AE5A-5336-46C5-87C6-F6584288DE85}"/>
    <cellStyle name="20% - Ênfase3 183 2 2" xfId="18591" xr:uid="{4FB69E52-C932-4DFA-8126-D906DCF34EB5}"/>
    <cellStyle name="20% - Ênfase3 183 2 2 2" xfId="39035" xr:uid="{BF243AED-CEAE-4C7F-9967-3E3EBA65C221}"/>
    <cellStyle name="20% - Ênfase3 183 2 3" xfId="28819" xr:uid="{98CCC888-F362-43B6-8DEC-7C417DA020FD}"/>
    <cellStyle name="20% - Ênfase3 183 3" xfId="13537" xr:uid="{85B615EE-342C-4D54-B5DE-AF6825B43138}"/>
    <cellStyle name="20% - Ênfase3 183 3 2" xfId="33983" xr:uid="{E4BDDBA6-AA59-48F2-BB0E-FDB69B82305E}"/>
    <cellStyle name="20% - Ênfase3 183 4" xfId="23767" xr:uid="{67AA9C97-D699-4390-926E-DDE894C7F25C}"/>
    <cellStyle name="20% - Ênfase3 184" xfId="3244" xr:uid="{5386E81E-E1AB-416B-9B85-A6D02B7FDF99}"/>
    <cellStyle name="20% - Ênfase3 184 2" xfId="8378" xr:uid="{48D7BBB2-DA00-43E4-BDF7-0E23B73A9E6E}"/>
    <cellStyle name="20% - Ênfase3 184 2 2" xfId="18605" xr:uid="{732A31BF-1404-473C-99B0-4DBAE20ADC2C}"/>
    <cellStyle name="20% - Ênfase3 184 2 2 2" xfId="39049" xr:uid="{4C64E495-776F-466E-95DF-DA9004AEB605}"/>
    <cellStyle name="20% - Ênfase3 184 2 3" xfId="28833" xr:uid="{F95B6E53-90E1-4C86-BA1B-0E0A02E9BB8F}"/>
    <cellStyle name="20% - Ênfase3 184 3" xfId="13551" xr:uid="{E52E8024-DC60-48F4-9E07-433B69DD1F31}"/>
    <cellStyle name="20% - Ênfase3 184 3 2" xfId="33997" xr:uid="{282E643C-23B1-4A85-911E-93201A53DFAD}"/>
    <cellStyle name="20% - Ênfase3 184 4" xfId="23781" xr:uid="{C6171662-1539-4214-96BF-B8B893F0BBB8}"/>
    <cellStyle name="20% - Ênfase3 185" xfId="3258" xr:uid="{4304E7EF-C76E-4ECA-A71B-B68C5AFA8DC7}"/>
    <cellStyle name="20% - Ênfase3 185 2" xfId="8392" xr:uid="{CADF0984-B3DA-442A-9EA7-4C3B71CE85BB}"/>
    <cellStyle name="20% - Ênfase3 185 2 2" xfId="18619" xr:uid="{663C2A5B-51F5-4A5F-90B9-E269EF7941E2}"/>
    <cellStyle name="20% - Ênfase3 185 2 2 2" xfId="39063" xr:uid="{70CD5F97-FA05-4E97-9966-A5AC247E9F85}"/>
    <cellStyle name="20% - Ênfase3 185 2 3" xfId="28847" xr:uid="{B450B206-C61E-4107-B900-25DA8B7A1DCF}"/>
    <cellStyle name="20% - Ênfase3 185 3" xfId="13565" xr:uid="{3CFD9617-91F3-4A47-B0EA-5C39EFF356A4}"/>
    <cellStyle name="20% - Ênfase3 185 3 2" xfId="34011" xr:uid="{8B69BD44-CDCB-460F-ACD4-0FBC6F3B2CCB}"/>
    <cellStyle name="20% - Ênfase3 185 4" xfId="23795" xr:uid="{F5021B80-1E70-4B47-AF00-E9026A9BCB1D}"/>
    <cellStyle name="20% - Ênfase3 186" xfId="3272" xr:uid="{2CF142EA-03F9-4888-833A-F13BE5BA5DD4}"/>
    <cellStyle name="20% - Ênfase3 186 2" xfId="8406" xr:uid="{C4AED73C-2554-4A19-86C9-58D2108AAEF5}"/>
    <cellStyle name="20% - Ênfase3 186 2 2" xfId="18633" xr:uid="{919F97E0-B7FB-4D84-8732-23D409CC22AE}"/>
    <cellStyle name="20% - Ênfase3 186 2 2 2" xfId="39077" xr:uid="{88D84352-3FA8-482D-A80D-EC523FC6E590}"/>
    <cellStyle name="20% - Ênfase3 186 2 3" xfId="28861" xr:uid="{6E5989EB-EF1B-4CB1-A20C-E4A39D601B51}"/>
    <cellStyle name="20% - Ênfase3 186 3" xfId="13579" xr:uid="{B39FAE61-702E-4685-A081-864C561F7864}"/>
    <cellStyle name="20% - Ênfase3 186 3 2" xfId="34025" xr:uid="{9C0C5BCA-32FD-455F-8543-6E71376205B2}"/>
    <cellStyle name="20% - Ênfase3 186 4" xfId="23809" xr:uid="{52F27784-6648-4E1E-ACE6-052A79E3E084}"/>
    <cellStyle name="20% - Ênfase3 187" xfId="3286" xr:uid="{E3232E9B-8BC2-4BCF-A84F-42A706D4E242}"/>
    <cellStyle name="20% - Ênfase3 187 2" xfId="8420" xr:uid="{D1131F0B-8637-4BD9-B317-33ACE669404F}"/>
    <cellStyle name="20% - Ênfase3 187 2 2" xfId="18647" xr:uid="{94240D1C-1018-4365-901D-7CA52730E742}"/>
    <cellStyle name="20% - Ênfase3 187 2 2 2" xfId="39091" xr:uid="{4702A289-0200-4FEE-A4A2-D5A3D9FB3433}"/>
    <cellStyle name="20% - Ênfase3 187 2 3" xfId="28875" xr:uid="{3E8FC59A-522A-4CE8-8070-E5CEFC0F9F66}"/>
    <cellStyle name="20% - Ênfase3 187 3" xfId="13593" xr:uid="{47B08BAC-C7E4-45AB-B6B8-E2929AEAF4B9}"/>
    <cellStyle name="20% - Ênfase3 187 3 2" xfId="34039" xr:uid="{7853D774-3E61-49E7-AF90-4D70D974AFFE}"/>
    <cellStyle name="20% - Ênfase3 187 4" xfId="23823" xr:uid="{8A2D9503-7D67-49AF-A71E-4D5586569A2D}"/>
    <cellStyle name="20% - Ênfase3 188" xfId="3300" xr:uid="{77AEB798-DA6D-4F92-A58B-4188CFD341D2}"/>
    <cellStyle name="20% - Ênfase3 188 2" xfId="8434" xr:uid="{1BF95186-BE9F-4291-B25E-B3DA86B920AE}"/>
    <cellStyle name="20% - Ênfase3 188 2 2" xfId="18661" xr:uid="{23EF359E-E0F6-4280-ABB5-FA30175C16F6}"/>
    <cellStyle name="20% - Ênfase3 188 2 2 2" xfId="39105" xr:uid="{09531496-AF36-4B22-92D2-DC5738CFA72E}"/>
    <cellStyle name="20% - Ênfase3 188 2 3" xfId="28889" xr:uid="{069FF01E-035B-4D7E-B545-D6ED1F861689}"/>
    <cellStyle name="20% - Ênfase3 188 3" xfId="13607" xr:uid="{5E468A67-A05A-4C0A-BD19-539034DF80B0}"/>
    <cellStyle name="20% - Ênfase3 188 3 2" xfId="34053" xr:uid="{7689ABBA-6E92-41E1-A933-A9213A1AE5C4}"/>
    <cellStyle name="20% - Ênfase3 188 4" xfId="23837" xr:uid="{5E7781F9-D3F1-472F-9E4F-7549A94F62BF}"/>
    <cellStyle name="20% - Ênfase3 189" xfId="3314" xr:uid="{219C90B8-6526-4FFD-B661-3226650F68AD}"/>
    <cellStyle name="20% - Ênfase3 189 2" xfId="8448" xr:uid="{EC4A8D9E-3BDA-4059-A326-E86F9EAAD353}"/>
    <cellStyle name="20% - Ênfase3 189 2 2" xfId="18675" xr:uid="{2622E47C-18AE-4A55-B15B-CA59D7BF40D5}"/>
    <cellStyle name="20% - Ênfase3 189 2 2 2" xfId="39119" xr:uid="{13945CC7-3355-4253-A90F-22AF4FD5312A}"/>
    <cellStyle name="20% - Ênfase3 189 2 3" xfId="28903" xr:uid="{0838E613-ED6B-4696-BAC2-EC976F431A58}"/>
    <cellStyle name="20% - Ênfase3 189 3" xfId="13621" xr:uid="{FF27D954-E7F4-41A2-BCDF-057F40669AA4}"/>
    <cellStyle name="20% - Ênfase3 189 3 2" xfId="34067" xr:uid="{0C20005C-B6A4-4FD2-8A98-2995C3E9AA89}"/>
    <cellStyle name="20% - Ênfase3 189 4" xfId="23851" xr:uid="{3DE4FA4B-0B92-478E-9681-DD7A0D023075}"/>
    <cellStyle name="20% - Ênfase3 19" xfId="350" xr:uid="{34397D0E-4B32-4DF3-B007-FA163374FFEA}"/>
    <cellStyle name="20% - Ênfase3 19 2" xfId="949" xr:uid="{71BC1C73-BD2F-4F0A-83A0-4021FB38EC8A}"/>
    <cellStyle name="20% - Ênfase3 19 2 2" xfId="6096" xr:uid="{F0DB2ABC-2C4A-4623-9DCC-EC77C8D8A324}"/>
    <cellStyle name="20% - Ênfase3 19 2 2 2" xfId="16351" xr:uid="{DD336051-B1DC-4833-9159-01933D22464E}"/>
    <cellStyle name="20% - Ênfase3 19 2 2 2 2" xfId="36795" xr:uid="{87AE4CE6-1CDE-4F5B-AC2A-F3191F6DA04E}"/>
    <cellStyle name="20% - Ênfase3 19 2 2 3" xfId="26579" xr:uid="{40F42014-212F-493A-A491-7052E3684271}"/>
    <cellStyle name="20% - Ênfase3 19 2 3" xfId="11297" xr:uid="{D5DC89FD-8A00-4231-A4DC-42C441A99CAD}"/>
    <cellStyle name="20% - Ênfase3 19 2 3 2" xfId="31743" xr:uid="{2BF262B4-5EFC-4B4B-A423-8EB6658D90AF}"/>
    <cellStyle name="20% - Ênfase3 19 2 4" xfId="21527" xr:uid="{4DBFC0E2-20E0-451F-B5ED-44F14E1A1370}"/>
    <cellStyle name="20% - Ênfase3 19 3" xfId="5497" xr:uid="{CB8967EF-47E9-453C-A7D6-FF535119A5B6}"/>
    <cellStyle name="20% - Ênfase3 19 3 2" xfId="15771" xr:uid="{5A831D07-7838-40B4-80C1-6118401BE610}"/>
    <cellStyle name="20% - Ênfase3 19 3 2 2" xfId="36215" xr:uid="{03613045-E5B1-4D7F-B091-B4F062304845}"/>
    <cellStyle name="20% - Ênfase3 19 3 3" xfId="25999" xr:uid="{9A9DF0FE-9D23-4E7D-9043-78BD4243B414}"/>
    <cellStyle name="20% - Ênfase3 19 4" xfId="10717" xr:uid="{BCA53984-81F0-435B-97E0-B912DC45CB3E}"/>
    <cellStyle name="20% - Ênfase3 19 4 2" xfId="31163" xr:uid="{27516A9A-9D10-4255-9203-5BDA5A128A58}"/>
    <cellStyle name="20% - Ênfase3 19 5" xfId="20947" xr:uid="{F7D58B6E-3F71-4C13-9D6F-37451D45449B}"/>
    <cellStyle name="20% - Ênfase3 190" xfId="3328" xr:uid="{33960EB2-98C9-48FE-9671-4AE46727D5A9}"/>
    <cellStyle name="20% - Ênfase3 190 2" xfId="8462" xr:uid="{BE1EF604-0C11-4B1C-9E81-94E05CC592F7}"/>
    <cellStyle name="20% - Ênfase3 190 2 2" xfId="18689" xr:uid="{298BA2B6-C228-4A1E-8908-3F19AC64F068}"/>
    <cellStyle name="20% - Ênfase3 190 2 2 2" xfId="39133" xr:uid="{7EF7854C-6C68-4CC4-9670-D6494E0D3FF6}"/>
    <cellStyle name="20% - Ênfase3 190 2 3" xfId="28917" xr:uid="{6B4F34DB-5654-4651-B500-FCEE6CF9CFF2}"/>
    <cellStyle name="20% - Ênfase3 190 3" xfId="13635" xr:uid="{E36817E2-0213-44C9-8BD8-F5C145DE1AAA}"/>
    <cellStyle name="20% - Ênfase3 190 3 2" xfId="34081" xr:uid="{67F4B20F-E94A-4CD8-9D93-E50B0A1C8D09}"/>
    <cellStyle name="20% - Ênfase3 190 4" xfId="23865" xr:uid="{666431B4-D0FF-4BAA-9123-3B77BBC0BC41}"/>
    <cellStyle name="20% - Ênfase3 191" xfId="3342" xr:uid="{275E2620-9903-4C7F-A29F-96797D208A80}"/>
    <cellStyle name="20% - Ênfase3 191 2" xfId="8476" xr:uid="{E940087D-8FB4-468E-870F-B88C5E444B4D}"/>
    <cellStyle name="20% - Ênfase3 191 2 2" xfId="18703" xr:uid="{BF6D3D32-B111-47DB-92ED-2B187C4D41DC}"/>
    <cellStyle name="20% - Ênfase3 191 2 2 2" xfId="39147" xr:uid="{B4E1181F-449B-4494-9CF3-EFD2CF2380F8}"/>
    <cellStyle name="20% - Ênfase3 191 2 3" xfId="28931" xr:uid="{6738FBD1-94F5-473C-8228-054CCD381AE8}"/>
    <cellStyle name="20% - Ênfase3 191 3" xfId="13649" xr:uid="{23C82B87-8E1A-45D2-9707-A191DF320C7E}"/>
    <cellStyle name="20% - Ênfase3 191 3 2" xfId="34095" xr:uid="{2D2F5E8D-82AA-4ACC-8BD7-9DF1C0B7A1B6}"/>
    <cellStyle name="20% - Ênfase3 191 4" xfId="23879" xr:uid="{5EE04909-30FB-47A8-BC8E-AEF76E3A4270}"/>
    <cellStyle name="20% - Ênfase3 192" xfId="3356" xr:uid="{0EFEE324-A442-4DCD-81FB-ED22A0195373}"/>
    <cellStyle name="20% - Ênfase3 192 2" xfId="8490" xr:uid="{13F8832D-C315-4D73-8C24-2041EEEFD979}"/>
    <cellStyle name="20% - Ênfase3 192 2 2" xfId="18717" xr:uid="{4F7EDE2B-20C1-4841-986B-87EF0EF096CA}"/>
    <cellStyle name="20% - Ênfase3 192 2 2 2" xfId="39161" xr:uid="{3CF99980-97B1-4246-9826-880ABF903018}"/>
    <cellStyle name="20% - Ênfase3 192 2 3" xfId="28945" xr:uid="{2E85A4BC-BC25-4DE5-BDF1-2BF5158BAA83}"/>
    <cellStyle name="20% - Ênfase3 192 3" xfId="13663" xr:uid="{C9C99A0E-4C1F-41C1-9226-82F166D2693C}"/>
    <cellStyle name="20% - Ênfase3 192 3 2" xfId="34109" xr:uid="{4EF66314-5E54-4291-AFB9-370FBEA47BC5}"/>
    <cellStyle name="20% - Ênfase3 192 4" xfId="23893" xr:uid="{EED341EB-1BC6-42ED-A763-9118CA925CCC}"/>
    <cellStyle name="20% - Ênfase3 193" xfId="3370" xr:uid="{D6834A21-16EB-47AD-975B-82462BCED5BC}"/>
    <cellStyle name="20% - Ênfase3 193 2" xfId="8504" xr:uid="{61A1473D-9980-4BB7-A5EE-CDD0D5B0DD10}"/>
    <cellStyle name="20% - Ênfase3 193 2 2" xfId="18731" xr:uid="{CCD7B6EC-B1E8-4754-9D96-4C198AED88E6}"/>
    <cellStyle name="20% - Ênfase3 193 2 2 2" xfId="39175" xr:uid="{F560D8C3-E554-4556-92FE-A3394887470A}"/>
    <cellStyle name="20% - Ênfase3 193 2 3" xfId="28959" xr:uid="{BB2F45F6-D523-4946-841C-79A14D0471C8}"/>
    <cellStyle name="20% - Ênfase3 193 3" xfId="13677" xr:uid="{35B7F813-B927-45BE-8CCC-6C1F4D45B699}"/>
    <cellStyle name="20% - Ênfase3 193 3 2" xfId="34123" xr:uid="{B11430F1-17DD-4819-81A6-398D18D1CD59}"/>
    <cellStyle name="20% - Ênfase3 193 4" xfId="23907" xr:uid="{3984212B-FC9D-45D0-9C1F-2520E2DB4D34}"/>
    <cellStyle name="20% - Ênfase3 194" xfId="3384" xr:uid="{3432954E-E3B3-4D31-B923-009799991A8C}"/>
    <cellStyle name="20% - Ênfase3 194 2" xfId="8518" xr:uid="{0EAB0504-C167-45BB-B600-D9B49A8828E5}"/>
    <cellStyle name="20% - Ênfase3 194 2 2" xfId="18745" xr:uid="{67DF4CE7-4874-4359-B318-C61C375C2DDF}"/>
    <cellStyle name="20% - Ênfase3 194 2 2 2" xfId="39189" xr:uid="{30C52233-534F-4BAC-864F-77291010BA96}"/>
    <cellStyle name="20% - Ênfase3 194 2 3" xfId="28973" xr:uid="{AB2B95A6-E84C-4D9A-AAE7-8EC121533B3C}"/>
    <cellStyle name="20% - Ênfase3 194 3" xfId="13691" xr:uid="{7F00C74D-1821-4647-AA97-EBEC0F318C48}"/>
    <cellStyle name="20% - Ênfase3 194 3 2" xfId="34137" xr:uid="{1ED9C658-BCA4-4A64-AB4B-207C0F054907}"/>
    <cellStyle name="20% - Ênfase3 194 4" xfId="23921" xr:uid="{46239C17-65C6-4F53-99EE-3A8F6F15F473}"/>
    <cellStyle name="20% - Ênfase3 195" xfId="3398" xr:uid="{6849FDD0-7127-44A4-9318-3AD04834292A}"/>
    <cellStyle name="20% - Ênfase3 195 2" xfId="8532" xr:uid="{F41C9BE1-D730-4E74-9123-D397914E972F}"/>
    <cellStyle name="20% - Ênfase3 195 2 2" xfId="18759" xr:uid="{1B4873C8-05E3-4283-82DB-00E308E23FD7}"/>
    <cellStyle name="20% - Ênfase3 195 2 2 2" xfId="39203" xr:uid="{A8F51EE6-D634-48A4-AD11-AF180C8F1A8F}"/>
    <cellStyle name="20% - Ênfase3 195 2 3" xfId="28987" xr:uid="{441A9AE1-4B07-4C9A-A95C-A68B8F451620}"/>
    <cellStyle name="20% - Ênfase3 195 3" xfId="13705" xr:uid="{7B8E1433-9E18-4E0C-9192-2187D35D5365}"/>
    <cellStyle name="20% - Ênfase3 195 3 2" xfId="34151" xr:uid="{0633DD30-10EC-4FB1-A1FA-9CAD7E9575B8}"/>
    <cellStyle name="20% - Ênfase3 195 4" xfId="23935" xr:uid="{2D9FD71A-F3BB-49F6-ADC4-6D99BA10F6FA}"/>
    <cellStyle name="20% - Ênfase3 196" xfId="3412" xr:uid="{DE1A0900-C3AA-4A80-BF46-2FC4E300D4C9}"/>
    <cellStyle name="20% - Ênfase3 196 2" xfId="8546" xr:uid="{16FB1984-D8AF-4FBA-820C-2FB222726A1D}"/>
    <cellStyle name="20% - Ênfase3 196 2 2" xfId="18773" xr:uid="{279F67F2-244D-4A51-AC31-D84C796F0CD9}"/>
    <cellStyle name="20% - Ênfase3 196 2 2 2" xfId="39217" xr:uid="{EF2355AE-C6F3-4A55-B288-8D67A553CED0}"/>
    <cellStyle name="20% - Ênfase3 196 2 3" xfId="29001" xr:uid="{3C40DBDA-AF4A-4677-8D16-6983A69BC28E}"/>
    <cellStyle name="20% - Ênfase3 196 3" xfId="13719" xr:uid="{944ED152-51E3-4407-8C70-F39D6F514A13}"/>
    <cellStyle name="20% - Ênfase3 196 3 2" xfId="34165" xr:uid="{7B0C3E33-9DB1-4FA4-93C1-F1E83D7FFD9B}"/>
    <cellStyle name="20% - Ênfase3 196 4" xfId="23949" xr:uid="{426DE6EC-3751-4E9E-88E6-DC6B4F955D29}"/>
    <cellStyle name="20% - Ênfase3 197" xfId="3426" xr:uid="{18C3FCBB-FE37-457B-8BE1-2944FC025017}"/>
    <cellStyle name="20% - Ênfase3 197 2" xfId="8560" xr:uid="{6BD6AD55-24A9-4F68-B057-B034E42E95BE}"/>
    <cellStyle name="20% - Ênfase3 197 2 2" xfId="18787" xr:uid="{34BBD39C-3BF2-4EE5-AAD5-00018FB197E4}"/>
    <cellStyle name="20% - Ênfase3 197 2 2 2" xfId="39231" xr:uid="{0F80F80D-4B4A-4FA7-AC5C-15F1A562C7C0}"/>
    <cellStyle name="20% - Ênfase3 197 2 3" xfId="29015" xr:uid="{77FA556A-5238-4585-80DD-3DCC8EC2C7C2}"/>
    <cellStyle name="20% - Ênfase3 197 3" xfId="13733" xr:uid="{EF5CE51A-E3F8-4232-9412-D08934B0A757}"/>
    <cellStyle name="20% - Ênfase3 197 3 2" xfId="34179" xr:uid="{6EE6DF84-21E6-4B92-83FF-1F0C503340A8}"/>
    <cellStyle name="20% - Ênfase3 197 4" xfId="23963" xr:uid="{8B1F6499-3496-4268-B54C-1E42AD09632A}"/>
    <cellStyle name="20% - Ênfase3 198" xfId="3440" xr:uid="{81C62025-BB38-4ECB-B578-33ABAB1EAF06}"/>
    <cellStyle name="20% - Ênfase3 198 2" xfId="8574" xr:uid="{4BBDA7CE-2F65-4B76-805F-49F9CA339327}"/>
    <cellStyle name="20% - Ênfase3 198 2 2" xfId="18801" xr:uid="{9B0BB2A5-86F3-4B04-B83D-D817B5C511D0}"/>
    <cellStyle name="20% - Ênfase3 198 2 2 2" xfId="39245" xr:uid="{CA626F93-C1FA-466B-986E-0A755CE17130}"/>
    <cellStyle name="20% - Ênfase3 198 2 3" xfId="29029" xr:uid="{803FA1A1-45E8-45A1-A27D-5BCE8B65D61E}"/>
    <cellStyle name="20% - Ênfase3 198 3" xfId="13747" xr:uid="{F38BDEC4-41C8-4049-8FA1-088B62F4ECEB}"/>
    <cellStyle name="20% - Ênfase3 198 3 2" xfId="34193" xr:uid="{E7F5DD52-D9DB-422E-A121-D3DB31D7E473}"/>
    <cellStyle name="20% - Ênfase3 198 4" xfId="23977" xr:uid="{D937CC58-B2E8-4E55-8B2D-73137CAB6904}"/>
    <cellStyle name="20% - Ênfase3 199" xfId="3454" xr:uid="{D048546E-C162-459E-BB22-FF676D1408C7}"/>
    <cellStyle name="20% - Ênfase3 199 2" xfId="8588" xr:uid="{1A2A827C-A76D-49B8-B841-64322A10F24C}"/>
    <cellStyle name="20% - Ênfase3 199 2 2" xfId="18815" xr:uid="{03C514A4-6D67-4950-92E4-BBE5AB9B2FE5}"/>
    <cellStyle name="20% - Ênfase3 199 2 2 2" xfId="39259" xr:uid="{5CE9DF5C-131B-4BC8-8282-B9C2591E1E76}"/>
    <cellStyle name="20% - Ênfase3 199 2 3" xfId="29043" xr:uid="{2B346F26-CA07-4777-86BC-80CB02804F97}"/>
    <cellStyle name="20% - Ênfase3 199 3" xfId="13761" xr:uid="{4724AA92-B981-4D73-92DF-63DCDFB475E7}"/>
    <cellStyle name="20% - Ênfase3 199 3 2" xfId="34207" xr:uid="{36606FCE-85E1-491F-9645-B00B611BDCB5}"/>
    <cellStyle name="20% - Ênfase3 199 4" xfId="23991" xr:uid="{137F1D28-5CA7-4D35-A43E-8F81F1217B6C}"/>
    <cellStyle name="20% - Ênfase3 2" xfId="112" xr:uid="{E94E54DB-4706-4B67-AEBA-6160E8F27E40}"/>
    <cellStyle name="20% - Ênfase3 2 2" xfId="725" xr:uid="{64551FE8-EBA5-49E2-A949-3E0BDE7A5129}"/>
    <cellStyle name="20% - Ênfase3 2 2 2" xfId="5872" xr:uid="{98568751-A5C9-4E98-90E7-1E4A21808FD3}"/>
    <cellStyle name="20% - Ênfase3 2 2 2 2" xfId="16141" xr:uid="{EEB5A9BF-687E-4607-8362-3F3C023B5986}"/>
    <cellStyle name="20% - Ênfase3 2 2 2 2 2" xfId="36585" xr:uid="{AC111CD0-AC8B-41DF-9A44-CBA7AC5157E6}"/>
    <cellStyle name="20% - Ênfase3 2 2 2 3" xfId="26369" xr:uid="{9C694BE0-6FF0-4D9E-B764-E84EC53E8D69}"/>
    <cellStyle name="20% - Ênfase3 2 2 3" xfId="11087" xr:uid="{24CE71EB-D9EE-4B0E-AE28-7DE548ADDEEF}"/>
    <cellStyle name="20% - Ênfase3 2 2 3 2" xfId="31533" xr:uid="{F0B965C5-9F2D-49F9-B8AD-DC2C757B5E09}"/>
    <cellStyle name="20% - Ênfase3 2 2 4" xfId="21317" xr:uid="{6D1BCC7C-0137-40E7-BE49-B1D131844636}"/>
    <cellStyle name="20% - Ênfase3 2 3" xfId="5259" xr:uid="{5F03C68F-7AFC-4B72-8164-0C15C2ECDCC4}"/>
    <cellStyle name="20% - Ênfase3 2 3 2" xfId="15561" xr:uid="{5CBFCD93-F581-43D4-AEB7-6D9821701617}"/>
    <cellStyle name="20% - Ênfase3 2 3 2 2" xfId="36005" xr:uid="{A101A520-D045-4ECD-B606-4C2F78FCA6AD}"/>
    <cellStyle name="20% - Ênfase3 2 3 3" xfId="25789" xr:uid="{DB0D7DCD-51FE-4FB9-A21C-26CBA23AB8A6}"/>
    <cellStyle name="20% - Ênfase3 2 4" xfId="10507" xr:uid="{1B0344CE-392B-4F74-8847-1E17A702690B}"/>
    <cellStyle name="20% - Ênfase3 2 4 2" xfId="30953" xr:uid="{B32E6D35-FFC1-4194-B5CB-FF095F8A51F3}"/>
    <cellStyle name="20% - Ênfase3 2 5" xfId="20737" xr:uid="{F450EF3D-6626-4EA1-ACEA-F37E2FCED4A9}"/>
    <cellStyle name="20% - Ênfase3 20" xfId="364" xr:uid="{7D7108D7-CF26-4F57-B5DB-E77796D07097}"/>
    <cellStyle name="20% - Ênfase3 20 2" xfId="963" xr:uid="{B42A21D8-E465-49F6-BE2C-5580542C8B5A}"/>
    <cellStyle name="20% - Ênfase3 20 2 2" xfId="6110" xr:uid="{CC61E9B1-F2B7-46D5-AF30-5152D4B252F0}"/>
    <cellStyle name="20% - Ênfase3 20 2 2 2" xfId="16365" xr:uid="{AA68ECA9-7D39-4817-81D4-9AC81A0FD506}"/>
    <cellStyle name="20% - Ênfase3 20 2 2 2 2" xfId="36809" xr:uid="{7C460A62-2B51-40A6-9E4B-F764574F0E13}"/>
    <cellStyle name="20% - Ênfase3 20 2 2 3" xfId="26593" xr:uid="{7B884E20-984D-4BDD-8415-B96F241D5858}"/>
    <cellStyle name="20% - Ênfase3 20 2 3" xfId="11311" xr:uid="{DF4393DC-E220-440E-8FA0-FD1149B7B4EC}"/>
    <cellStyle name="20% - Ênfase3 20 2 3 2" xfId="31757" xr:uid="{A16E9E03-9CCA-438D-86E2-EDD0ABF08CBD}"/>
    <cellStyle name="20% - Ênfase3 20 2 4" xfId="21541" xr:uid="{AD946945-DF62-4DF5-9924-E32BDB3B8F8E}"/>
    <cellStyle name="20% - Ênfase3 20 3" xfId="5511" xr:uid="{1D41A51C-2391-46C0-893C-9650947924AF}"/>
    <cellStyle name="20% - Ênfase3 20 3 2" xfId="15785" xr:uid="{BE846ABF-169B-4371-8DB9-413AD193F34C}"/>
    <cellStyle name="20% - Ênfase3 20 3 2 2" xfId="36229" xr:uid="{BBAEAEF2-02EA-4BF8-BEEE-E60008183315}"/>
    <cellStyle name="20% - Ênfase3 20 3 3" xfId="26013" xr:uid="{2BF37723-33F1-4324-9D1F-8D7F43D26079}"/>
    <cellStyle name="20% - Ênfase3 20 4" xfId="10731" xr:uid="{D3FA6199-D475-4973-9D0D-6128BA105847}"/>
    <cellStyle name="20% - Ênfase3 20 4 2" xfId="31177" xr:uid="{649F120B-0D2A-4F31-967F-4F47143F12EA}"/>
    <cellStyle name="20% - Ênfase3 20 5" xfId="20961" xr:uid="{1C87A0BD-23A8-4D8F-AA9C-8DE952FBA1C6}"/>
    <cellStyle name="20% - Ênfase3 200" xfId="3468" xr:uid="{2D1E8630-6EB7-487B-8D5F-226F015782F0}"/>
    <cellStyle name="20% - Ênfase3 200 2" xfId="8602" xr:uid="{F8D64A7A-EA11-48B7-BD2C-A439ECE55828}"/>
    <cellStyle name="20% - Ênfase3 200 2 2" xfId="18829" xr:uid="{4A6EE580-0C40-4CCF-A68C-9F27EFEA65E7}"/>
    <cellStyle name="20% - Ênfase3 200 2 2 2" xfId="39273" xr:uid="{641910B7-9113-4624-B795-2982F707F333}"/>
    <cellStyle name="20% - Ênfase3 200 2 3" xfId="29057" xr:uid="{5F721DCD-41FC-43CC-91F2-62CB276ED6BA}"/>
    <cellStyle name="20% - Ênfase3 200 3" xfId="13775" xr:uid="{40BC91EB-8DE8-45F8-BFAB-9F090BF4E3CF}"/>
    <cellStyle name="20% - Ênfase3 200 3 2" xfId="34221" xr:uid="{783422B1-EAE5-450C-B3F1-F7AEBA968785}"/>
    <cellStyle name="20% - Ênfase3 200 4" xfId="24005" xr:uid="{C7880E89-C8D1-4E8B-B899-993AA94717DA}"/>
    <cellStyle name="20% - Ênfase3 201" xfId="3482" xr:uid="{9ECF3F6B-82C2-4C42-B480-AECD5E56EE51}"/>
    <cellStyle name="20% - Ênfase3 201 2" xfId="8616" xr:uid="{E16F0A7C-7711-4792-B9F4-6373ABD084AF}"/>
    <cellStyle name="20% - Ênfase3 201 2 2" xfId="18843" xr:uid="{CFFCE70F-36CA-48B9-B5D9-9BDA43AE0253}"/>
    <cellStyle name="20% - Ênfase3 201 2 2 2" xfId="39287" xr:uid="{E090E909-3CC2-45E3-857B-B0B564B647CD}"/>
    <cellStyle name="20% - Ênfase3 201 2 3" xfId="29071" xr:uid="{FAE0FFE2-32F4-430D-9F0E-5C35BE5BF74D}"/>
    <cellStyle name="20% - Ênfase3 201 3" xfId="13789" xr:uid="{63619D99-9BE0-4298-8E8E-F74FCB9046DD}"/>
    <cellStyle name="20% - Ênfase3 201 3 2" xfId="34235" xr:uid="{A94ED370-4FEA-4DD4-BC9E-0A935CEA2106}"/>
    <cellStyle name="20% - Ênfase3 201 4" xfId="24019" xr:uid="{15104A58-D7A3-4A93-9A51-BC2392A702E0}"/>
    <cellStyle name="20% - Ênfase3 202" xfId="3496" xr:uid="{A7E0637E-9D50-492C-B83F-608D6998C7BA}"/>
    <cellStyle name="20% - Ênfase3 202 2" xfId="8630" xr:uid="{E7DB4883-9608-4673-95B4-A3D9073E5D87}"/>
    <cellStyle name="20% - Ênfase3 202 2 2" xfId="18857" xr:uid="{22E544C7-0E98-435B-9180-5977309FB01C}"/>
    <cellStyle name="20% - Ênfase3 202 2 2 2" xfId="39301" xr:uid="{1B5BC6DA-E8E2-440A-8E3D-7E842A431171}"/>
    <cellStyle name="20% - Ênfase3 202 2 3" xfId="29085" xr:uid="{F4ED1EDD-09F0-4591-BEA4-24A21D92BC47}"/>
    <cellStyle name="20% - Ênfase3 202 3" xfId="13803" xr:uid="{182A7CC6-5591-49C8-AA4B-C1AE1A9266E8}"/>
    <cellStyle name="20% - Ênfase3 202 3 2" xfId="34249" xr:uid="{E3254125-434F-4AA9-B34B-F3693D305BD2}"/>
    <cellStyle name="20% - Ênfase3 202 4" xfId="24033" xr:uid="{4540956B-AE04-406E-B765-419C0911DBD8}"/>
    <cellStyle name="20% - Ênfase3 203" xfId="3510" xr:uid="{3E265E90-4A9C-4CF4-B973-B786BDF7A623}"/>
    <cellStyle name="20% - Ênfase3 203 2" xfId="8644" xr:uid="{DE13A1F6-D273-4EEB-8502-B91609A254D2}"/>
    <cellStyle name="20% - Ênfase3 203 2 2" xfId="18871" xr:uid="{7965BC41-11B6-4FAF-943E-54B499FDAF1B}"/>
    <cellStyle name="20% - Ênfase3 203 2 2 2" xfId="39315" xr:uid="{252A4A7E-AF1D-445A-92B1-6EF6C22B6C6A}"/>
    <cellStyle name="20% - Ênfase3 203 2 3" xfId="29099" xr:uid="{E21C2694-B290-45C3-8010-553B49A2A47D}"/>
    <cellStyle name="20% - Ênfase3 203 3" xfId="13817" xr:uid="{41FDBDDD-468C-48D0-964D-94DED61967E7}"/>
    <cellStyle name="20% - Ênfase3 203 3 2" xfId="34263" xr:uid="{5241B7B3-6C98-4B55-BE07-DD117B643AC0}"/>
    <cellStyle name="20% - Ênfase3 203 4" xfId="24047" xr:uid="{FB3DA416-006E-454C-B344-A4B4B6291147}"/>
    <cellStyle name="20% - Ênfase3 204" xfId="3524" xr:uid="{FD34D8A1-B6E7-43E6-BCCA-D3D4F8C47322}"/>
    <cellStyle name="20% - Ênfase3 204 2" xfId="8658" xr:uid="{BE213DAA-8BA3-4454-B64F-578D2B992314}"/>
    <cellStyle name="20% - Ênfase3 204 2 2" xfId="18885" xr:uid="{A13B9F52-C12B-4F92-A87D-53B1FACC60F2}"/>
    <cellStyle name="20% - Ênfase3 204 2 2 2" xfId="39329" xr:uid="{6244CD7B-473A-4FB3-B2D8-E64A330C2A96}"/>
    <cellStyle name="20% - Ênfase3 204 2 3" xfId="29113" xr:uid="{9BD20D7E-1089-43D2-A363-FB5E6B1ABB16}"/>
    <cellStyle name="20% - Ênfase3 204 3" xfId="13831" xr:uid="{F6B00427-414C-42EC-A06D-E419B7E7C302}"/>
    <cellStyle name="20% - Ênfase3 204 3 2" xfId="34277" xr:uid="{8FAF2DEB-00FD-4E62-A4C8-B8D36D2FDCAB}"/>
    <cellStyle name="20% - Ênfase3 204 4" xfId="24061" xr:uid="{912D20B2-0139-4649-A75F-39719FCAFCA4}"/>
    <cellStyle name="20% - Ênfase3 205" xfId="3538" xr:uid="{364AFCD2-5921-463F-9835-9678D6524C8E}"/>
    <cellStyle name="20% - Ênfase3 205 2" xfId="8672" xr:uid="{F33E5D30-3768-4C43-92FD-98395160567C}"/>
    <cellStyle name="20% - Ênfase3 205 2 2" xfId="18899" xr:uid="{8343ED68-EC86-4C2A-AA9A-98194F2E061E}"/>
    <cellStyle name="20% - Ênfase3 205 2 2 2" xfId="39343" xr:uid="{807333F9-4556-49C5-9708-40A5EFF91419}"/>
    <cellStyle name="20% - Ênfase3 205 2 3" xfId="29127" xr:uid="{70A30EAE-6B36-412A-A887-3BABC73251C9}"/>
    <cellStyle name="20% - Ênfase3 205 3" xfId="13845" xr:uid="{CC4E01D3-8DC2-40BE-9A73-F004E3B70F41}"/>
    <cellStyle name="20% - Ênfase3 205 3 2" xfId="34291" xr:uid="{9DDA259A-4B3A-44FB-BD17-0B33F1C3A8D3}"/>
    <cellStyle name="20% - Ênfase3 205 4" xfId="24075" xr:uid="{9AC7D8A7-A453-4FEE-9030-4CAE272C1CFB}"/>
    <cellStyle name="20% - Ênfase3 206" xfId="3552" xr:uid="{B6B1D370-D1B8-4032-B574-8819E5FB3147}"/>
    <cellStyle name="20% - Ênfase3 206 2" xfId="8686" xr:uid="{496B11A4-1B40-4FA5-93C5-8A2F017C6E80}"/>
    <cellStyle name="20% - Ênfase3 206 2 2" xfId="18913" xr:uid="{0055E6EB-CA47-4E32-9BAF-AB07DD3A2713}"/>
    <cellStyle name="20% - Ênfase3 206 2 2 2" xfId="39357" xr:uid="{E2043CBE-A2F7-4992-9769-835D2683DA05}"/>
    <cellStyle name="20% - Ênfase3 206 2 3" xfId="29141" xr:uid="{A8011CA0-763C-4B7C-879E-B9C4714C370A}"/>
    <cellStyle name="20% - Ênfase3 206 3" xfId="13859" xr:uid="{86B95120-8A56-4812-8A28-074E83A7F08E}"/>
    <cellStyle name="20% - Ênfase3 206 3 2" xfId="34305" xr:uid="{98D5C681-AE9F-4BC0-BC50-55946A10D26E}"/>
    <cellStyle name="20% - Ênfase3 206 4" xfId="24089" xr:uid="{2DBF44E2-AF0A-4A97-8538-C5D8AD56D8F6}"/>
    <cellStyle name="20% - Ênfase3 207" xfId="3566" xr:uid="{683849B7-F9AA-49BD-A190-E371616B283B}"/>
    <cellStyle name="20% - Ênfase3 207 2" xfId="8700" xr:uid="{3182969A-3A5D-463B-98C0-E9422F956E31}"/>
    <cellStyle name="20% - Ênfase3 207 2 2" xfId="18927" xr:uid="{FBBAC92A-8DCD-4703-83ED-DCE292D50AD7}"/>
    <cellStyle name="20% - Ênfase3 207 2 2 2" xfId="39371" xr:uid="{2761E5C7-141C-474B-9F00-4176E600E63C}"/>
    <cellStyle name="20% - Ênfase3 207 2 3" xfId="29155" xr:uid="{905A7ED4-558C-489E-A7AB-86F441B2B7BD}"/>
    <cellStyle name="20% - Ênfase3 207 3" xfId="13873" xr:uid="{BF8AFCE0-C297-4058-BFAE-AA94ADCC5154}"/>
    <cellStyle name="20% - Ênfase3 207 3 2" xfId="34319" xr:uid="{7444C152-D56B-49D4-B136-90A0631D3ABD}"/>
    <cellStyle name="20% - Ênfase3 207 4" xfId="24103" xr:uid="{6C8C89A9-A476-4240-958A-1C2E576B140A}"/>
    <cellStyle name="20% - Ênfase3 208" xfId="3580" xr:uid="{CFF7B363-293A-444C-A9C7-B07DDD117C80}"/>
    <cellStyle name="20% - Ênfase3 208 2" xfId="8714" xr:uid="{7AC6501E-FC4B-43DB-8AE8-ABE486977588}"/>
    <cellStyle name="20% - Ênfase3 208 2 2" xfId="18941" xr:uid="{78FE484F-1DBC-4E51-9E0B-7C1F586CFE2E}"/>
    <cellStyle name="20% - Ênfase3 208 2 2 2" xfId="39385" xr:uid="{367F948B-7A43-4D0A-8DC6-2C316C324081}"/>
    <cellStyle name="20% - Ênfase3 208 2 3" xfId="29169" xr:uid="{EBE325F2-E715-4582-AED8-D982367306F7}"/>
    <cellStyle name="20% - Ênfase3 208 3" xfId="13887" xr:uid="{76B646A1-1C10-4BC6-9454-970A0CCEC41A}"/>
    <cellStyle name="20% - Ênfase3 208 3 2" xfId="34333" xr:uid="{4414B800-3A21-4920-8A77-86E0A093D996}"/>
    <cellStyle name="20% - Ênfase3 208 4" xfId="24117" xr:uid="{84C45B22-CDD0-4875-B369-5189836FC27B}"/>
    <cellStyle name="20% - Ênfase3 209" xfId="3594" xr:uid="{B2D6281C-F69A-44E8-84E3-8E69431FA744}"/>
    <cellStyle name="20% - Ênfase3 209 2" xfId="8728" xr:uid="{A77534F1-0293-464E-8C12-11134B0D37FF}"/>
    <cellStyle name="20% - Ênfase3 209 2 2" xfId="18955" xr:uid="{7E792C8B-6EC9-4A23-96E7-2559B2C01CC2}"/>
    <cellStyle name="20% - Ênfase3 209 2 2 2" xfId="39399" xr:uid="{CD37C135-3088-4F40-8AB2-690A87A9910C}"/>
    <cellStyle name="20% - Ênfase3 209 2 3" xfId="29183" xr:uid="{A5459AD8-DBD5-4CA3-9708-491FFE63B14A}"/>
    <cellStyle name="20% - Ênfase3 209 3" xfId="13901" xr:uid="{DA16C222-7140-44C3-A53B-42751E5B2695}"/>
    <cellStyle name="20% - Ênfase3 209 3 2" xfId="34347" xr:uid="{F3BAF9DC-E1C1-4D3E-875C-6E6AC212A81F}"/>
    <cellStyle name="20% - Ênfase3 209 4" xfId="24131" xr:uid="{357028ED-905B-49B5-8F2E-855C4FCC11B2}"/>
    <cellStyle name="20% - Ênfase3 21" xfId="378" xr:uid="{73533333-5465-47BC-8244-05A7092E7608}"/>
    <cellStyle name="20% - Ênfase3 21 2" xfId="977" xr:uid="{8515D741-D916-49E1-B60B-DEB0897D6516}"/>
    <cellStyle name="20% - Ênfase3 21 2 2" xfId="6124" xr:uid="{813AEE56-7C2D-4364-85A9-6A75228792C8}"/>
    <cellStyle name="20% - Ênfase3 21 2 2 2" xfId="16379" xr:uid="{A0A202DF-349C-4154-B8B9-1D52327D99A5}"/>
    <cellStyle name="20% - Ênfase3 21 2 2 2 2" xfId="36823" xr:uid="{E27917CC-002D-4928-B7E5-D8B729C7FF30}"/>
    <cellStyle name="20% - Ênfase3 21 2 2 3" xfId="26607" xr:uid="{79FDE751-B58B-4228-9C1B-0A68C0F16C4F}"/>
    <cellStyle name="20% - Ênfase3 21 2 3" xfId="11325" xr:uid="{9B9D0889-B49C-48B9-A08F-598D5023FFF8}"/>
    <cellStyle name="20% - Ênfase3 21 2 3 2" xfId="31771" xr:uid="{F577BF34-BE33-4DB3-BEFB-26E3BEAB5D59}"/>
    <cellStyle name="20% - Ênfase3 21 2 4" xfId="21555" xr:uid="{3CCADE51-A9DE-4D12-A580-ECD30DC94B31}"/>
    <cellStyle name="20% - Ênfase3 21 3" xfId="5525" xr:uid="{33A614F1-B2FC-45F0-ADD5-572B14302460}"/>
    <cellStyle name="20% - Ênfase3 21 3 2" xfId="15799" xr:uid="{93A84827-DB56-4285-BBA1-93D78C6818CE}"/>
    <cellStyle name="20% - Ênfase3 21 3 2 2" xfId="36243" xr:uid="{B00C0100-400F-43F1-96CD-DAC593FE8C07}"/>
    <cellStyle name="20% - Ênfase3 21 3 3" xfId="26027" xr:uid="{031C6AAA-FE13-4A13-B580-C8170D7EF56E}"/>
    <cellStyle name="20% - Ênfase3 21 4" xfId="10745" xr:uid="{5807188A-6C54-4A42-94A0-F27CF08C2472}"/>
    <cellStyle name="20% - Ênfase3 21 4 2" xfId="31191" xr:uid="{88295E12-B1D3-4830-A3E8-859ED32D9F35}"/>
    <cellStyle name="20% - Ênfase3 21 5" xfId="20975" xr:uid="{B4AA4004-2CEB-4BB7-AEB4-FEAF78737246}"/>
    <cellStyle name="20% - Ênfase3 210" xfId="3608" xr:uid="{00E134BE-988E-496E-97E7-9B12942C1609}"/>
    <cellStyle name="20% - Ênfase3 210 2" xfId="8742" xr:uid="{A81119DB-B9E7-44E9-819B-01424B2AEF58}"/>
    <cellStyle name="20% - Ênfase3 210 2 2" xfId="18969" xr:uid="{7272575B-4F90-41CA-8B50-4D31E9228C79}"/>
    <cellStyle name="20% - Ênfase3 210 2 2 2" xfId="39413" xr:uid="{6CC5562C-DDE4-4D09-8E2A-ABAD8A481C7B}"/>
    <cellStyle name="20% - Ênfase3 210 2 3" xfId="29197" xr:uid="{88DB110D-E250-4EE1-BB3D-A8A218174DEA}"/>
    <cellStyle name="20% - Ênfase3 210 3" xfId="13915" xr:uid="{C527D3CA-4832-4392-9265-B981900C5F94}"/>
    <cellStyle name="20% - Ênfase3 210 3 2" xfId="34361" xr:uid="{829FBBCE-DF0A-41DC-9895-E7C6AB421C7D}"/>
    <cellStyle name="20% - Ênfase3 210 4" xfId="24145" xr:uid="{A4AA4AB1-508E-45D2-86F1-20256D3CB644}"/>
    <cellStyle name="20% - Ênfase3 211" xfId="3622" xr:uid="{B04B266D-FFCB-4BB6-94AF-96279815FA47}"/>
    <cellStyle name="20% - Ênfase3 211 2" xfId="8756" xr:uid="{015ADFC6-916F-47DA-91F9-493A632CB07E}"/>
    <cellStyle name="20% - Ênfase3 211 2 2" xfId="18983" xr:uid="{85384E8C-9976-430B-8744-13C715693078}"/>
    <cellStyle name="20% - Ênfase3 211 2 2 2" xfId="39427" xr:uid="{655C8CC9-D2CF-45C0-A080-F38567C3A428}"/>
    <cellStyle name="20% - Ênfase3 211 2 3" xfId="29211" xr:uid="{92B4AF8B-90B0-4485-81F2-6480E4A06C78}"/>
    <cellStyle name="20% - Ênfase3 211 3" xfId="13929" xr:uid="{0F8A3FA6-52D6-4F87-873F-B1A3F34C6628}"/>
    <cellStyle name="20% - Ênfase3 211 3 2" xfId="34375" xr:uid="{068DE6B9-0D7C-411F-97CA-F3ACD3B80D4A}"/>
    <cellStyle name="20% - Ênfase3 211 4" xfId="24159" xr:uid="{23A42C50-BC74-4BD9-BB96-0357F46C6154}"/>
    <cellStyle name="20% - Ênfase3 212" xfId="3636" xr:uid="{5787767F-0055-4012-9A48-77A9EE32325C}"/>
    <cellStyle name="20% - Ênfase3 212 2" xfId="8770" xr:uid="{0ED6353C-CEEB-491D-9654-96E0033D43F9}"/>
    <cellStyle name="20% - Ênfase3 212 2 2" xfId="18997" xr:uid="{F4E4B104-219F-475D-AE0A-63509242BEF0}"/>
    <cellStyle name="20% - Ênfase3 212 2 2 2" xfId="39441" xr:uid="{508767AD-C7B6-4F9F-8F13-E3B7B9BF3658}"/>
    <cellStyle name="20% - Ênfase3 212 2 3" xfId="29225" xr:uid="{D6584F75-FF7C-4BF0-AC1D-C50CB77CB99C}"/>
    <cellStyle name="20% - Ênfase3 212 3" xfId="13943" xr:uid="{13109665-76B0-4E27-A464-259B25E53F32}"/>
    <cellStyle name="20% - Ênfase3 212 3 2" xfId="34389" xr:uid="{5534EC52-9482-4F4A-9BFC-0C6D03FEF9D1}"/>
    <cellStyle name="20% - Ênfase3 212 4" xfId="24173" xr:uid="{FBF78BDF-4055-4DF1-92FE-B0AE3D2EC923}"/>
    <cellStyle name="20% - Ênfase3 213" xfId="3650" xr:uid="{F52B30F5-9C5C-461E-AB0A-134C9E0D7FD3}"/>
    <cellStyle name="20% - Ênfase3 213 2" xfId="8784" xr:uid="{88082FB9-1BC9-4C8C-9F4C-0CDB26F80032}"/>
    <cellStyle name="20% - Ênfase3 213 2 2" xfId="19011" xr:uid="{272D7D84-47B7-4ACD-9F11-89E15EA2AFE9}"/>
    <cellStyle name="20% - Ênfase3 213 2 2 2" xfId="39455" xr:uid="{599A50B0-9A12-4128-A274-B85F97AFB748}"/>
    <cellStyle name="20% - Ênfase3 213 2 3" xfId="29239" xr:uid="{961988E2-CF64-41C0-9181-070912F5352B}"/>
    <cellStyle name="20% - Ênfase3 213 3" xfId="13957" xr:uid="{B3C9CDE5-7C50-448A-9C27-98FA699BD11A}"/>
    <cellStyle name="20% - Ênfase3 213 3 2" xfId="34403" xr:uid="{8274049D-9E24-4EDC-9FFC-EE91A5114402}"/>
    <cellStyle name="20% - Ênfase3 213 4" xfId="24187" xr:uid="{5B5F7A34-6283-4316-9620-74CAEAB1AD56}"/>
    <cellStyle name="20% - Ênfase3 214" xfId="3664" xr:uid="{9233E6EC-BA5A-45C8-9807-160B9B5A236A}"/>
    <cellStyle name="20% - Ênfase3 214 2" xfId="8798" xr:uid="{39C99348-93BC-40D1-8914-E73990CD065E}"/>
    <cellStyle name="20% - Ênfase3 214 2 2" xfId="19025" xr:uid="{F1F1116B-C51A-4089-B3B9-A2F25F3E2405}"/>
    <cellStyle name="20% - Ênfase3 214 2 2 2" xfId="39469" xr:uid="{B3EFB498-A58D-436C-A18C-6E59C042B4F0}"/>
    <cellStyle name="20% - Ênfase3 214 2 3" xfId="29253" xr:uid="{40E5D2C0-FF51-406B-8F98-51ECD5B2D7D0}"/>
    <cellStyle name="20% - Ênfase3 214 3" xfId="13971" xr:uid="{81246C5C-7BB3-4572-A4AD-FEBCBC29F598}"/>
    <cellStyle name="20% - Ênfase3 214 3 2" xfId="34417" xr:uid="{D7AD1CDF-8F69-4516-8C78-FFA2FA4C400F}"/>
    <cellStyle name="20% - Ênfase3 214 4" xfId="24201" xr:uid="{6868715F-3852-49DE-983B-A1C4BA92BDBA}"/>
    <cellStyle name="20% - Ênfase3 215" xfId="3678" xr:uid="{0C136B05-30B8-4672-9938-C79033C9FF8D}"/>
    <cellStyle name="20% - Ênfase3 215 2" xfId="8812" xr:uid="{48442011-0349-4F99-81C3-5DDBB28F0DBA}"/>
    <cellStyle name="20% - Ênfase3 215 2 2" xfId="19039" xr:uid="{3BE20FE1-EFEE-4E38-9A13-6CADB054C37A}"/>
    <cellStyle name="20% - Ênfase3 215 2 2 2" xfId="39483" xr:uid="{31BD8BEE-71B4-415C-85FF-13F45856F3B5}"/>
    <cellStyle name="20% - Ênfase3 215 2 3" xfId="29267" xr:uid="{6C013571-3D9F-4C97-9223-ED8B3E50C6D2}"/>
    <cellStyle name="20% - Ênfase3 215 3" xfId="13985" xr:uid="{E5DBC08B-4A38-450A-8A43-4C08C7594C05}"/>
    <cellStyle name="20% - Ênfase3 215 3 2" xfId="34431" xr:uid="{41A91141-91C5-4B09-B30D-3B5926313D25}"/>
    <cellStyle name="20% - Ênfase3 215 4" xfId="24215" xr:uid="{951A7569-D4EA-4B51-92FF-AA0BAD717D0A}"/>
    <cellStyle name="20% - Ênfase3 216" xfId="3692" xr:uid="{7C624B6F-9258-42AB-913A-00C6D85B0AEE}"/>
    <cellStyle name="20% - Ênfase3 216 2" xfId="8826" xr:uid="{875AF903-EAB5-43EF-AB59-F2D452EB0D78}"/>
    <cellStyle name="20% - Ênfase3 216 2 2" xfId="19053" xr:uid="{F3516376-C69E-4C59-9D58-392CE840AF1C}"/>
    <cellStyle name="20% - Ênfase3 216 2 2 2" xfId="39497" xr:uid="{8CC0CEAB-B9D3-448D-AB95-D1E4EA87A505}"/>
    <cellStyle name="20% - Ênfase3 216 2 3" xfId="29281" xr:uid="{0C9F23B3-E1AF-47B5-880E-694B06F227BE}"/>
    <cellStyle name="20% - Ênfase3 216 3" xfId="13999" xr:uid="{BF0534A9-D0CC-4C3F-89F2-AE88C9420373}"/>
    <cellStyle name="20% - Ênfase3 216 3 2" xfId="34445" xr:uid="{91F846E0-E9E3-46CD-BACB-7C17A631F9DF}"/>
    <cellStyle name="20% - Ênfase3 216 4" xfId="24229" xr:uid="{2038E086-DA2D-43A4-9F78-182B5F741EDC}"/>
    <cellStyle name="20% - Ênfase3 217" xfId="3706" xr:uid="{9E939E35-D81D-4701-96E6-11A8AE175230}"/>
    <cellStyle name="20% - Ênfase3 217 2" xfId="8840" xr:uid="{69E936C8-A807-4F73-AC15-A2F9E2B8B293}"/>
    <cellStyle name="20% - Ênfase3 217 2 2" xfId="19067" xr:uid="{A7B4727F-4933-4246-A636-DAD9F01A1DF8}"/>
    <cellStyle name="20% - Ênfase3 217 2 2 2" xfId="39511" xr:uid="{BD5B60D1-0CD4-405D-8F98-E54DCDF58E6D}"/>
    <cellStyle name="20% - Ênfase3 217 2 3" xfId="29295" xr:uid="{ED384AF7-9DFA-4AFB-838B-59D274BD678E}"/>
    <cellStyle name="20% - Ênfase3 217 3" xfId="14013" xr:uid="{B3970DEB-234B-4692-AC3A-673A5769066F}"/>
    <cellStyle name="20% - Ênfase3 217 3 2" xfId="34459" xr:uid="{57F27134-6420-4321-A49B-F1067A31A44D}"/>
    <cellStyle name="20% - Ênfase3 217 4" xfId="24243" xr:uid="{48067D21-6D11-4FEA-8E65-39AA4C0ED841}"/>
    <cellStyle name="20% - Ênfase3 218" xfId="3720" xr:uid="{8F8FB891-5CE9-4346-B1A2-3D1ADC2E8E8D}"/>
    <cellStyle name="20% - Ênfase3 218 2" xfId="8854" xr:uid="{F82079CA-7836-4B2F-B6AB-297D317E9CA5}"/>
    <cellStyle name="20% - Ênfase3 218 2 2" xfId="19081" xr:uid="{D651415F-AE51-4AC2-8ADC-C11D74C0F71B}"/>
    <cellStyle name="20% - Ênfase3 218 2 2 2" xfId="39525" xr:uid="{47E5C645-8320-48FB-B00F-223B8DF53FD3}"/>
    <cellStyle name="20% - Ênfase3 218 2 3" xfId="29309" xr:uid="{B11EC70B-A301-4273-B8F0-7394C1D495D3}"/>
    <cellStyle name="20% - Ênfase3 218 3" xfId="14027" xr:uid="{296EE040-430F-4A11-9B10-69D001945507}"/>
    <cellStyle name="20% - Ênfase3 218 3 2" xfId="34473" xr:uid="{A555E2C0-73B2-46A7-A59D-D038A312DD7F}"/>
    <cellStyle name="20% - Ênfase3 218 4" xfId="24257" xr:uid="{5C909714-0674-474F-9CC0-AE31EBB13E69}"/>
    <cellStyle name="20% - Ênfase3 219" xfId="3736" xr:uid="{ED915D2E-32B3-4CBF-8B79-101F51E91E87}"/>
    <cellStyle name="20% - Ênfase3 219 2" xfId="8870" xr:uid="{B093A179-C208-47FB-BF9F-62BE5CB908BF}"/>
    <cellStyle name="20% - Ênfase3 219 2 2" xfId="19097" xr:uid="{893FE824-A91D-4BED-AB07-CB58683A098C}"/>
    <cellStyle name="20% - Ênfase3 219 2 2 2" xfId="39541" xr:uid="{2D49DE37-9525-4216-94B2-22D3F36B165E}"/>
    <cellStyle name="20% - Ênfase3 219 2 3" xfId="29325" xr:uid="{9103C16B-D935-478C-BC47-5128C895B1EF}"/>
    <cellStyle name="20% - Ênfase3 219 3" xfId="14043" xr:uid="{144EE57B-4449-4BAB-812E-53F07E1C3DD4}"/>
    <cellStyle name="20% - Ênfase3 219 3 2" xfId="34489" xr:uid="{3A0C94D3-8D13-44C3-821D-7B979741DC8E}"/>
    <cellStyle name="20% - Ênfase3 219 4" xfId="24273" xr:uid="{145E9F1E-1BF1-4562-9527-8E0D964534E6}"/>
    <cellStyle name="20% - Ênfase3 22" xfId="392" xr:uid="{8CDA137E-F8A6-4689-AEF5-F6E5D58BFCBF}"/>
    <cellStyle name="20% - Ênfase3 22 2" xfId="991" xr:uid="{9980C8C5-39E7-4548-B306-F82241034980}"/>
    <cellStyle name="20% - Ênfase3 22 2 2" xfId="6138" xr:uid="{690FC107-B65D-43D0-981F-FD809808BD9A}"/>
    <cellStyle name="20% - Ênfase3 22 2 2 2" xfId="16393" xr:uid="{E91E10F1-3605-4261-B9F1-075FA899A1C6}"/>
    <cellStyle name="20% - Ênfase3 22 2 2 2 2" xfId="36837" xr:uid="{E172DB27-A1FD-4B32-9F8B-1D2A98FDA4BC}"/>
    <cellStyle name="20% - Ênfase3 22 2 2 3" xfId="26621" xr:uid="{4C6861C2-E93B-4494-91C0-DA409FA1EF7D}"/>
    <cellStyle name="20% - Ênfase3 22 2 3" xfId="11339" xr:uid="{757C74DA-4C11-40B4-A244-AF7AE188F38F}"/>
    <cellStyle name="20% - Ênfase3 22 2 3 2" xfId="31785" xr:uid="{D3E74DBE-5AF1-4D17-9870-7CBBF491A84F}"/>
    <cellStyle name="20% - Ênfase3 22 2 4" xfId="21569" xr:uid="{51FA570E-13FB-485A-BEED-A0B3BD92552B}"/>
    <cellStyle name="20% - Ênfase3 22 3" xfId="5539" xr:uid="{5166CE22-ED4A-4F69-BFEC-D5EB29853475}"/>
    <cellStyle name="20% - Ênfase3 22 3 2" xfId="15813" xr:uid="{B8053D04-6A52-4067-9051-EF04CA9485A7}"/>
    <cellStyle name="20% - Ênfase3 22 3 2 2" xfId="36257" xr:uid="{3D3DCD33-D4A1-4307-96B3-2775B4C492EF}"/>
    <cellStyle name="20% - Ênfase3 22 3 3" xfId="26041" xr:uid="{A41AAEFD-68C7-49AB-9FCB-890F691EB537}"/>
    <cellStyle name="20% - Ênfase3 22 4" xfId="10759" xr:uid="{B7352077-4372-4A57-B0C4-F9E029D6E3EE}"/>
    <cellStyle name="20% - Ênfase3 22 4 2" xfId="31205" xr:uid="{F5329D45-8CAA-4424-B0B6-B2444AE63B5A}"/>
    <cellStyle name="20% - Ênfase3 22 5" xfId="20989" xr:uid="{CA4A7293-BC79-4868-B476-3872CF0A94D1}"/>
    <cellStyle name="20% - Ênfase3 220" xfId="3750" xr:uid="{607FAEFC-498A-4E9A-A6ED-CFACDEFF99B4}"/>
    <cellStyle name="20% - Ênfase3 220 2" xfId="8884" xr:uid="{03A35502-6308-4568-83EF-C183AF8416E8}"/>
    <cellStyle name="20% - Ênfase3 220 2 2" xfId="19111" xr:uid="{2FCD229E-51E1-4381-A359-3BFDA734242F}"/>
    <cellStyle name="20% - Ênfase3 220 2 2 2" xfId="39555" xr:uid="{E73F1EE7-D922-4396-80D0-3BC684C32FB8}"/>
    <cellStyle name="20% - Ênfase3 220 2 3" xfId="29339" xr:uid="{3CD2C73A-582B-4B0B-80C2-9D3278BFF85E}"/>
    <cellStyle name="20% - Ênfase3 220 3" xfId="14057" xr:uid="{EA1CA27A-E4EE-43FC-BEF3-98F70E3863AD}"/>
    <cellStyle name="20% - Ênfase3 220 3 2" xfId="34503" xr:uid="{A4EBE515-050F-4BB5-A848-AA89ECD579E2}"/>
    <cellStyle name="20% - Ênfase3 220 4" xfId="24287" xr:uid="{BDB6CE8F-04F5-4461-B087-6ADAE0A4C9DF}"/>
    <cellStyle name="20% - Ênfase3 221" xfId="3764" xr:uid="{0BCE4345-1EAD-45C7-AEF7-6A243A251189}"/>
    <cellStyle name="20% - Ênfase3 221 2" xfId="8898" xr:uid="{A2286233-0473-4A23-BCB8-74EC5920DBD8}"/>
    <cellStyle name="20% - Ênfase3 221 2 2" xfId="19125" xr:uid="{0B1A0799-3F18-4E6A-8048-00B6A702A0B5}"/>
    <cellStyle name="20% - Ênfase3 221 2 2 2" xfId="39569" xr:uid="{BC814285-7E25-416D-9031-1C90E145E060}"/>
    <cellStyle name="20% - Ênfase3 221 2 3" xfId="29353" xr:uid="{DACFD41F-4208-4F67-88D3-98BCCB2F5BD9}"/>
    <cellStyle name="20% - Ênfase3 221 3" xfId="14071" xr:uid="{0623C55B-6952-43F0-867D-356F881AA6E4}"/>
    <cellStyle name="20% - Ênfase3 221 3 2" xfId="34517" xr:uid="{5AEEA07D-D433-4BB0-A0DA-138DA0026923}"/>
    <cellStyle name="20% - Ênfase3 221 4" xfId="24301" xr:uid="{99CBF9D3-B17F-4B38-9451-30C0881ED0AB}"/>
    <cellStyle name="20% - Ênfase3 222" xfId="3778" xr:uid="{3C69D0B5-92C2-4610-BF9A-A844B5FFAA41}"/>
    <cellStyle name="20% - Ênfase3 222 2" xfId="8912" xr:uid="{92E75819-F6EB-455E-A343-7A9D6BC38512}"/>
    <cellStyle name="20% - Ênfase3 222 2 2" xfId="19139" xr:uid="{E314DAD8-0C6E-487F-A747-DE593D14C94F}"/>
    <cellStyle name="20% - Ênfase3 222 2 2 2" xfId="39583" xr:uid="{F4313D20-9DFB-49C9-8821-CC27BEB887BF}"/>
    <cellStyle name="20% - Ênfase3 222 2 3" xfId="29367" xr:uid="{0BC98C7F-541D-41C8-B6DD-B35D411AAFDF}"/>
    <cellStyle name="20% - Ênfase3 222 3" xfId="14085" xr:uid="{D7A73CBD-09A4-485F-A38E-E6AACBAA0979}"/>
    <cellStyle name="20% - Ênfase3 222 3 2" xfId="34531" xr:uid="{6F216305-362C-4971-BD3B-F388A3F6AEA5}"/>
    <cellStyle name="20% - Ênfase3 222 4" xfId="24315" xr:uid="{CADC7047-15AB-4AD1-9479-8FFD905F2473}"/>
    <cellStyle name="20% - Ênfase3 223" xfId="3792" xr:uid="{71C91171-9488-4BA6-84EC-226F2E357798}"/>
    <cellStyle name="20% - Ênfase3 223 2" xfId="8926" xr:uid="{3B59147A-B244-4DAA-A89F-B7F1FC6FD8DB}"/>
    <cellStyle name="20% - Ênfase3 223 2 2" xfId="19153" xr:uid="{04FD4288-2067-4855-85FF-863D89F81DB9}"/>
    <cellStyle name="20% - Ênfase3 223 2 2 2" xfId="39597" xr:uid="{EFA89962-6BB2-488D-9A21-586220165F08}"/>
    <cellStyle name="20% - Ênfase3 223 2 3" xfId="29381" xr:uid="{098B2EF4-A39C-4CCF-A81B-93C6700CAB45}"/>
    <cellStyle name="20% - Ênfase3 223 3" xfId="14099" xr:uid="{6528D905-10EA-47C5-BDCD-A824949235E3}"/>
    <cellStyle name="20% - Ênfase3 223 3 2" xfId="34545" xr:uid="{929186C2-6EF3-4AF8-85CE-986553AEE9CD}"/>
    <cellStyle name="20% - Ênfase3 223 4" xfId="24329" xr:uid="{29F006B8-AD1A-436A-8A21-09240A1A2EF2}"/>
    <cellStyle name="20% - Ênfase3 224" xfId="3806" xr:uid="{CB2746A1-A979-4CD1-AAFE-CDF14FF741E9}"/>
    <cellStyle name="20% - Ênfase3 224 2" xfId="8940" xr:uid="{D03BF459-6881-4D5E-A485-01FDD9273273}"/>
    <cellStyle name="20% - Ênfase3 224 2 2" xfId="19167" xr:uid="{D78149E0-E339-489A-B873-92A8EA7F9E00}"/>
    <cellStyle name="20% - Ênfase3 224 2 2 2" xfId="39611" xr:uid="{CD338510-1320-485D-8F85-9FFF346CB58D}"/>
    <cellStyle name="20% - Ênfase3 224 2 3" xfId="29395" xr:uid="{98C57275-A3A5-45C9-9212-C3668C277E66}"/>
    <cellStyle name="20% - Ênfase3 224 3" xfId="14113" xr:uid="{0F409E7B-F8E7-4E90-8BA2-022627116C26}"/>
    <cellStyle name="20% - Ênfase3 224 3 2" xfId="34559" xr:uid="{64E2FC27-0F57-4C56-BB3F-FCA1A48C5464}"/>
    <cellStyle name="20% - Ênfase3 224 4" xfId="24343" xr:uid="{5CB1E1C6-1857-45F5-9EC1-5E29E61078D3}"/>
    <cellStyle name="20% - Ênfase3 225" xfId="3820" xr:uid="{E96E58A8-E7B8-457E-A7D7-FC7A75C1460B}"/>
    <cellStyle name="20% - Ênfase3 225 2" xfId="8954" xr:uid="{6B4D6321-F104-481B-9A26-95C9BA6C3ECE}"/>
    <cellStyle name="20% - Ênfase3 225 2 2" xfId="19181" xr:uid="{38E6B583-FDAC-405B-A524-473AF162B7D4}"/>
    <cellStyle name="20% - Ênfase3 225 2 2 2" xfId="39625" xr:uid="{20288464-6515-4AE0-84CC-06417155AC00}"/>
    <cellStyle name="20% - Ênfase3 225 2 3" xfId="29409" xr:uid="{7A832E2D-9114-415B-84BD-6182AE28752B}"/>
    <cellStyle name="20% - Ênfase3 225 3" xfId="14127" xr:uid="{B35043DA-3BEB-4AC1-8D69-CD1B104C2360}"/>
    <cellStyle name="20% - Ênfase3 225 3 2" xfId="34573" xr:uid="{88749031-EA59-4440-BFBD-3DC8988F5244}"/>
    <cellStyle name="20% - Ênfase3 225 4" xfId="24357" xr:uid="{4971B3F1-25D1-4863-B41B-7EB3588EAE03}"/>
    <cellStyle name="20% - Ênfase3 226" xfId="3834" xr:uid="{47C05B02-CC65-4859-BB02-BB4560D96B40}"/>
    <cellStyle name="20% - Ênfase3 226 2" xfId="8968" xr:uid="{0B4C1F21-8578-4296-95A1-7A2AFBD82C61}"/>
    <cellStyle name="20% - Ênfase3 226 2 2" xfId="19195" xr:uid="{11866C99-0A22-42B3-B4EB-4FF4B1E93A11}"/>
    <cellStyle name="20% - Ênfase3 226 2 2 2" xfId="39639" xr:uid="{6B2FA16C-AFA0-4A59-B0C2-9CBE602EE88A}"/>
    <cellStyle name="20% - Ênfase3 226 2 3" xfId="29423" xr:uid="{C8FC7041-38B1-4D6B-A5B5-BAB219EE6284}"/>
    <cellStyle name="20% - Ênfase3 226 3" xfId="14141" xr:uid="{90524D95-6910-4530-AA6D-896AEA3516E3}"/>
    <cellStyle name="20% - Ênfase3 226 3 2" xfId="34587" xr:uid="{55F2C0B0-9793-4440-BE34-7D78BD774700}"/>
    <cellStyle name="20% - Ênfase3 226 4" xfId="24371" xr:uid="{2FB351D6-015F-4212-A1C3-52E7BD537682}"/>
    <cellStyle name="20% - Ênfase3 227" xfId="3848" xr:uid="{98045EF7-BC96-44DF-B691-6108EB8DCD18}"/>
    <cellStyle name="20% - Ênfase3 227 2" xfId="8982" xr:uid="{104A5FCE-A763-4746-957C-835891317CB2}"/>
    <cellStyle name="20% - Ênfase3 227 2 2" xfId="19209" xr:uid="{66E596E3-9A85-459D-9A22-B7F4241650D9}"/>
    <cellStyle name="20% - Ênfase3 227 2 2 2" xfId="39653" xr:uid="{3810C3CB-CC62-4608-A8D6-97A2E2288F3D}"/>
    <cellStyle name="20% - Ênfase3 227 2 3" xfId="29437" xr:uid="{B0D754A5-14B1-450B-A0AF-47B09A4802F8}"/>
    <cellStyle name="20% - Ênfase3 227 3" xfId="14155" xr:uid="{C7D94DAB-FC4A-47D2-A48C-3C522AC28297}"/>
    <cellStyle name="20% - Ênfase3 227 3 2" xfId="34601" xr:uid="{38E6E172-F81F-48EB-8F5B-59B7D823E683}"/>
    <cellStyle name="20% - Ênfase3 227 4" xfId="24385" xr:uid="{250E31BA-5849-4EBE-AA37-EFFD87975FDB}"/>
    <cellStyle name="20% - Ênfase3 228" xfId="3862" xr:uid="{646E93C2-DD22-44E8-ACBC-A0BD0814303F}"/>
    <cellStyle name="20% - Ênfase3 228 2" xfId="8996" xr:uid="{21663D9F-F99E-4348-9BB1-99653251E406}"/>
    <cellStyle name="20% - Ênfase3 228 2 2" xfId="19223" xr:uid="{A31387CF-909E-4F9D-A8AB-C5B5D3B0AA11}"/>
    <cellStyle name="20% - Ênfase3 228 2 2 2" xfId="39667" xr:uid="{2C19297F-4B79-4AEC-9F07-FC4A5A02130A}"/>
    <cellStyle name="20% - Ênfase3 228 2 3" xfId="29451" xr:uid="{D00E8DA8-C71C-4EDC-8DA5-117C6601A33C}"/>
    <cellStyle name="20% - Ênfase3 228 3" xfId="14169" xr:uid="{25525A38-E190-4231-B9C9-0228440CBDEF}"/>
    <cellStyle name="20% - Ênfase3 228 3 2" xfId="34615" xr:uid="{7BFA823F-4B5A-4522-A2EF-753FB75D5027}"/>
    <cellStyle name="20% - Ênfase3 228 4" xfId="24399" xr:uid="{10AEA533-9840-43E6-89B9-C6EFD9C56FAE}"/>
    <cellStyle name="20% - Ênfase3 229" xfId="3876" xr:uid="{9DED8A25-C9DE-412C-9B8D-32A2C637DC4B}"/>
    <cellStyle name="20% - Ênfase3 229 2" xfId="9010" xr:uid="{6F93174D-B8F2-46A9-A322-C10ADA1DF82E}"/>
    <cellStyle name="20% - Ênfase3 229 2 2" xfId="19237" xr:uid="{F00BC31A-AFF6-46F0-AEBF-906CFD942B79}"/>
    <cellStyle name="20% - Ênfase3 229 2 2 2" xfId="39681" xr:uid="{FBB11C92-46EC-4897-8BDE-4A858B4A2F5F}"/>
    <cellStyle name="20% - Ênfase3 229 2 3" xfId="29465" xr:uid="{8975B4E9-28D8-4306-90CE-FAE7E8533AE2}"/>
    <cellStyle name="20% - Ênfase3 229 3" xfId="14183" xr:uid="{206830CA-3CEB-41E7-94A9-7883DA5F8BC6}"/>
    <cellStyle name="20% - Ênfase3 229 3 2" xfId="34629" xr:uid="{E0B95B3C-5F27-42A7-AEA1-646E251F2984}"/>
    <cellStyle name="20% - Ênfase3 229 4" xfId="24413" xr:uid="{0E80E4CA-CF8C-4958-A05E-7E7B663ACCBD}"/>
    <cellStyle name="20% - Ênfase3 23" xfId="406" xr:uid="{9AB0403E-236D-44BC-ADD7-7714366514B8}"/>
    <cellStyle name="20% - Ênfase3 23 2" xfId="1005" xr:uid="{29DDF935-8982-4B8A-866C-B0AC30F7CF14}"/>
    <cellStyle name="20% - Ênfase3 23 2 2" xfId="6152" xr:uid="{EC550AC8-BD27-4BF8-A9A8-D03FCC7AF88D}"/>
    <cellStyle name="20% - Ênfase3 23 2 2 2" xfId="16407" xr:uid="{3CA7DFDF-2F6B-42E1-B953-D9AC866468CF}"/>
    <cellStyle name="20% - Ênfase3 23 2 2 2 2" xfId="36851" xr:uid="{B8B93CD1-E670-4753-B4E7-0545B5AB0F0D}"/>
    <cellStyle name="20% - Ênfase3 23 2 2 3" xfId="26635" xr:uid="{43C765FF-DF30-4F8B-8707-10F3E6483CEC}"/>
    <cellStyle name="20% - Ênfase3 23 2 3" xfId="11353" xr:uid="{55BD7E03-8B4E-4DAF-A6B5-7B517785C254}"/>
    <cellStyle name="20% - Ênfase3 23 2 3 2" xfId="31799" xr:uid="{DC7BE796-B222-49CC-93DC-7B414F68B8F9}"/>
    <cellStyle name="20% - Ênfase3 23 2 4" xfId="21583" xr:uid="{41823054-81DE-44A2-9203-2C4B4D022A86}"/>
    <cellStyle name="20% - Ênfase3 23 3" xfId="5553" xr:uid="{347540BE-6D24-4804-8800-903ECE3B17D2}"/>
    <cellStyle name="20% - Ênfase3 23 3 2" xfId="15827" xr:uid="{54CAE5A5-FADA-4E0B-80E0-D2205ADF662E}"/>
    <cellStyle name="20% - Ênfase3 23 3 2 2" xfId="36271" xr:uid="{0C843DA3-1EE3-44A4-A05D-E66E6E4A9252}"/>
    <cellStyle name="20% - Ênfase3 23 3 3" xfId="26055" xr:uid="{412705FE-A7C9-4F74-B489-22BFFEBFD707}"/>
    <cellStyle name="20% - Ênfase3 23 4" xfId="10773" xr:uid="{85D319EE-8ACF-4D6E-9A72-0C4117DF7770}"/>
    <cellStyle name="20% - Ênfase3 23 4 2" xfId="31219" xr:uid="{280C7091-F774-42E8-84FB-C5E4FCA98C6D}"/>
    <cellStyle name="20% - Ênfase3 23 5" xfId="21003" xr:uid="{C6FE0E58-AEB5-470B-BE72-82F5A12DDD0D}"/>
    <cellStyle name="20% - Ênfase3 230" xfId="3890" xr:uid="{26708637-D0D3-4A60-A519-431B9BAAC69E}"/>
    <cellStyle name="20% - Ênfase3 230 2" xfId="9024" xr:uid="{735978F8-DCB3-4917-84A8-BAAD9B338B1B}"/>
    <cellStyle name="20% - Ênfase3 230 2 2" xfId="19251" xr:uid="{319C9137-B275-4CD8-A599-7D81099EFA7F}"/>
    <cellStyle name="20% - Ênfase3 230 2 2 2" xfId="39695" xr:uid="{5962FA07-BD9C-4AB9-840D-5E19BC1DB225}"/>
    <cellStyle name="20% - Ênfase3 230 2 3" xfId="29479" xr:uid="{A1AA1CA6-580B-47C1-9522-8F7C554BF817}"/>
    <cellStyle name="20% - Ênfase3 230 3" xfId="14197" xr:uid="{EF801ED8-5E62-4E16-ACAF-1EAFB3096689}"/>
    <cellStyle name="20% - Ênfase3 230 3 2" xfId="34643" xr:uid="{195B26BB-C46D-47AA-A09C-B271C5B320C8}"/>
    <cellStyle name="20% - Ênfase3 230 4" xfId="24427" xr:uid="{03B33857-F79E-4CA4-92C9-518CAA74A1E3}"/>
    <cellStyle name="20% - Ênfase3 231" xfId="3904" xr:uid="{6971FA27-7E09-4206-94DE-E1D4BBB8666F}"/>
    <cellStyle name="20% - Ênfase3 231 2" xfId="9038" xr:uid="{7A1B0FA8-3AAC-4261-A49D-9944B14C7502}"/>
    <cellStyle name="20% - Ênfase3 231 2 2" xfId="19265" xr:uid="{7E97AA7D-050A-4321-898D-9B7FEE7E6890}"/>
    <cellStyle name="20% - Ênfase3 231 2 2 2" xfId="39709" xr:uid="{44C82B45-2446-4A38-82CD-3A0D9ED78A25}"/>
    <cellStyle name="20% - Ênfase3 231 2 3" xfId="29493" xr:uid="{674D60BD-2996-4104-94AE-DFBBE30E2416}"/>
    <cellStyle name="20% - Ênfase3 231 3" xfId="14211" xr:uid="{1E162717-7AC3-40C6-B392-BF0CD76CE401}"/>
    <cellStyle name="20% - Ênfase3 231 3 2" xfId="34657" xr:uid="{D86596C0-39BB-4446-89B8-41473B3BCB7E}"/>
    <cellStyle name="20% - Ênfase3 231 4" xfId="24441" xr:uid="{2F3C45B5-111C-41EE-881F-B8ECC48D1BEA}"/>
    <cellStyle name="20% - Ênfase3 232" xfId="3918" xr:uid="{B9275A9C-72EA-4F0E-B638-BB7252DB9C20}"/>
    <cellStyle name="20% - Ênfase3 232 2" xfId="9052" xr:uid="{37D209EE-C735-40EA-B26B-AFB4F9F875A5}"/>
    <cellStyle name="20% - Ênfase3 232 2 2" xfId="19279" xr:uid="{7A7EA769-B20C-4F99-AAE9-693C24C9D9C6}"/>
    <cellStyle name="20% - Ênfase3 232 2 2 2" xfId="39723" xr:uid="{A25C7CE0-571D-4FCA-A4C8-4285E3F166C3}"/>
    <cellStyle name="20% - Ênfase3 232 2 3" xfId="29507" xr:uid="{9142DD10-2BE1-4D23-8EA4-21EDA1F68261}"/>
    <cellStyle name="20% - Ênfase3 232 3" xfId="14225" xr:uid="{EC504FA8-E3FB-4F9F-8999-62CD2C67803B}"/>
    <cellStyle name="20% - Ênfase3 232 3 2" xfId="34671" xr:uid="{F52F5F78-EF12-42EF-850F-87FA72114CF6}"/>
    <cellStyle name="20% - Ênfase3 232 4" xfId="24455" xr:uid="{E21838E9-AD90-46FF-9E2A-A648308CB99A}"/>
    <cellStyle name="20% - Ênfase3 233" xfId="3932" xr:uid="{8FFEC626-03EB-4486-9113-6196237FEC5C}"/>
    <cellStyle name="20% - Ênfase3 233 2" xfId="9066" xr:uid="{31C21F8B-5E8B-4E1C-A370-E4939FB4443C}"/>
    <cellStyle name="20% - Ênfase3 233 2 2" xfId="19293" xr:uid="{28CDA96A-A4C4-44CE-AE94-D0DEBFC97EB8}"/>
    <cellStyle name="20% - Ênfase3 233 2 2 2" xfId="39737" xr:uid="{CDB350AD-9281-4005-AB2A-6F7474515594}"/>
    <cellStyle name="20% - Ênfase3 233 2 3" xfId="29521" xr:uid="{47F9B967-2228-4525-90E8-1C7A3F099B6D}"/>
    <cellStyle name="20% - Ênfase3 233 3" xfId="14239" xr:uid="{C5180BE2-422C-413C-839F-5DCC8CC0BD39}"/>
    <cellStyle name="20% - Ênfase3 233 3 2" xfId="34685" xr:uid="{290AF9BF-CB12-455C-9831-2102C67B4E88}"/>
    <cellStyle name="20% - Ênfase3 233 4" xfId="24469" xr:uid="{AB45156C-D0BF-455B-9034-E80A167F37D6}"/>
    <cellStyle name="20% - Ênfase3 234" xfId="3946" xr:uid="{122418F8-8B6F-450C-A7A9-FBEED68429AE}"/>
    <cellStyle name="20% - Ênfase3 234 2" xfId="9080" xr:uid="{7BD658A3-7C48-4EE3-AD84-B20BA415AEE8}"/>
    <cellStyle name="20% - Ênfase3 234 2 2" xfId="19307" xr:uid="{4AE59F76-7A9C-47A7-828B-EDC3EB50486A}"/>
    <cellStyle name="20% - Ênfase3 234 2 2 2" xfId="39751" xr:uid="{4FA3559A-5BE2-4561-B373-6FB3E041C819}"/>
    <cellStyle name="20% - Ênfase3 234 2 3" xfId="29535" xr:uid="{66BF6C38-E09E-4B01-8F70-A13ABF3734BC}"/>
    <cellStyle name="20% - Ênfase3 234 3" xfId="14253" xr:uid="{92641702-3E05-4E59-9186-7BBB0C241837}"/>
    <cellStyle name="20% - Ênfase3 234 3 2" xfId="34699" xr:uid="{1E115B3B-30E8-4166-A3CD-04D09203FD45}"/>
    <cellStyle name="20% - Ênfase3 234 4" xfId="24483" xr:uid="{246D8344-FEDB-4C41-A102-163615C054A1}"/>
    <cellStyle name="20% - Ênfase3 235" xfId="3960" xr:uid="{6826A9D6-8CAF-404B-BE9B-F9A5624B2193}"/>
    <cellStyle name="20% - Ênfase3 235 2" xfId="9094" xr:uid="{C67AEF67-2F6B-4881-9D81-1CCE67AF1C3A}"/>
    <cellStyle name="20% - Ênfase3 235 2 2" xfId="19321" xr:uid="{B70E35AC-F702-4769-9EAD-1A5FBA4EF8A8}"/>
    <cellStyle name="20% - Ênfase3 235 2 2 2" xfId="39765" xr:uid="{D8E2D9A0-AA24-45DD-8730-3087237016A6}"/>
    <cellStyle name="20% - Ênfase3 235 2 3" xfId="29549" xr:uid="{5B616BC3-968C-457F-83F2-D523E8484EFB}"/>
    <cellStyle name="20% - Ênfase3 235 3" xfId="14267" xr:uid="{C0C1FD7E-A820-4494-A8C0-6AC4B15A7D8C}"/>
    <cellStyle name="20% - Ênfase3 235 3 2" xfId="34713" xr:uid="{9F643332-A845-44DA-9F2A-906BD9EB2423}"/>
    <cellStyle name="20% - Ênfase3 235 4" xfId="24497" xr:uid="{44045F23-3849-4567-A011-AB4AC673CD9D}"/>
    <cellStyle name="20% - Ênfase3 236" xfId="3974" xr:uid="{59F26B2A-178E-4063-A48D-4848D6308367}"/>
    <cellStyle name="20% - Ênfase3 236 2" xfId="9108" xr:uid="{DE914B02-2B48-4CAE-81D2-2C6D7DEB12B0}"/>
    <cellStyle name="20% - Ênfase3 236 2 2" xfId="19335" xr:uid="{46002C7D-7F3E-40E8-8AA1-E0921565E899}"/>
    <cellStyle name="20% - Ênfase3 236 2 2 2" xfId="39779" xr:uid="{A4F3B4E3-19DB-46C9-9946-BF2972EB9342}"/>
    <cellStyle name="20% - Ênfase3 236 2 3" xfId="29563" xr:uid="{DF06B39A-E029-426B-84F7-708455392CAA}"/>
    <cellStyle name="20% - Ênfase3 236 3" xfId="14281" xr:uid="{C0233AED-E429-4156-8D1E-BCCE68A56DA6}"/>
    <cellStyle name="20% - Ênfase3 236 3 2" xfId="34727" xr:uid="{0F043139-9685-45EA-8C56-D959C27CF6BD}"/>
    <cellStyle name="20% - Ênfase3 236 4" xfId="24511" xr:uid="{35F52A97-94F6-42C8-BF57-5D8CF3D62145}"/>
    <cellStyle name="20% - Ênfase3 237" xfId="3988" xr:uid="{4D8F52ED-58EE-407A-A7B4-188D5A78AC3E}"/>
    <cellStyle name="20% - Ênfase3 237 2" xfId="9122" xr:uid="{999FB62D-DF4C-4557-9AB0-06E2955CB1BF}"/>
    <cellStyle name="20% - Ênfase3 237 2 2" xfId="19349" xr:uid="{9DAB2F1E-DE36-4B36-92F3-B2CA538D410B}"/>
    <cellStyle name="20% - Ênfase3 237 2 2 2" xfId="39793" xr:uid="{8FB92F77-D1FB-4EB9-B649-302606F828F5}"/>
    <cellStyle name="20% - Ênfase3 237 2 3" xfId="29577" xr:uid="{96D5E933-D81B-470E-B06B-E6567A0FEF55}"/>
    <cellStyle name="20% - Ênfase3 237 3" xfId="14295" xr:uid="{4F922B7E-0492-45CC-9178-BB083B65A3AD}"/>
    <cellStyle name="20% - Ênfase3 237 3 2" xfId="34741" xr:uid="{E99EF758-BC90-48FE-A11B-8FFD9B86CC1A}"/>
    <cellStyle name="20% - Ênfase3 237 4" xfId="24525" xr:uid="{B12BD067-A719-46CB-8292-15B72516FF67}"/>
    <cellStyle name="20% - Ênfase3 238" xfId="4002" xr:uid="{5675D8B8-FF63-47C3-9EED-39BCEB2993A8}"/>
    <cellStyle name="20% - Ênfase3 238 2" xfId="9136" xr:uid="{53EB7928-AEE6-4BE5-9AB9-6A6CB7C7B130}"/>
    <cellStyle name="20% - Ênfase3 238 2 2" xfId="19363" xr:uid="{BB8C6C82-2641-48D1-AAB3-51EFDD4C44DB}"/>
    <cellStyle name="20% - Ênfase3 238 2 2 2" xfId="39807" xr:uid="{1C1DC6EA-90EF-4A3F-8B40-A87D44B4A595}"/>
    <cellStyle name="20% - Ênfase3 238 2 3" xfId="29591" xr:uid="{66022ED4-AB6A-4304-9DDC-7C7D068E736D}"/>
    <cellStyle name="20% - Ênfase3 238 3" xfId="14309" xr:uid="{DD5F06E8-4F36-486B-923B-190899609E53}"/>
    <cellStyle name="20% - Ênfase3 238 3 2" xfId="34755" xr:uid="{2A62FF25-5BDC-4974-8C49-6919CD79003E}"/>
    <cellStyle name="20% - Ênfase3 238 4" xfId="24539" xr:uid="{1A937938-1111-41D4-8B3C-B6A5AB7A6433}"/>
    <cellStyle name="20% - Ênfase3 239" xfId="4016" xr:uid="{8D9F8A08-B462-4CE2-8C6B-242F8ADB4765}"/>
    <cellStyle name="20% - Ênfase3 239 2" xfId="9150" xr:uid="{0E3BF81F-B25B-400B-A1AE-A68FC34557AE}"/>
    <cellStyle name="20% - Ênfase3 239 2 2" xfId="19377" xr:uid="{E1F0A8A0-F9E0-4869-803A-8322DE99AFC7}"/>
    <cellStyle name="20% - Ênfase3 239 2 2 2" xfId="39821" xr:uid="{567C63D3-0834-4E81-A3F0-058DC54529E9}"/>
    <cellStyle name="20% - Ênfase3 239 2 3" xfId="29605" xr:uid="{6C7B39F9-81E8-4AFE-A8EB-938B561B96CC}"/>
    <cellStyle name="20% - Ênfase3 239 3" xfId="14323" xr:uid="{4DDCD81B-1900-4712-A11F-D6937C4B5F25}"/>
    <cellStyle name="20% - Ênfase3 239 3 2" xfId="34769" xr:uid="{C1534013-3177-4998-8222-FF103959CF05}"/>
    <cellStyle name="20% - Ênfase3 239 4" xfId="24553" xr:uid="{0477C0A6-B7B3-4D1B-88F4-1D7424EEB85D}"/>
    <cellStyle name="20% - Ênfase3 24" xfId="420" xr:uid="{D19C8D42-D9FB-4F35-AC41-5FB65FD8427F}"/>
    <cellStyle name="20% - Ênfase3 24 2" xfId="1019" xr:uid="{A12E537E-E3AA-44CC-B6B1-19DB714A7EA6}"/>
    <cellStyle name="20% - Ênfase3 24 2 2" xfId="6166" xr:uid="{303203D2-D5AD-45F7-8CC6-E21B1AC9D9C2}"/>
    <cellStyle name="20% - Ênfase3 24 2 2 2" xfId="16421" xr:uid="{3337CEC3-1CFF-4FC2-A038-59AB86CC702D}"/>
    <cellStyle name="20% - Ênfase3 24 2 2 2 2" xfId="36865" xr:uid="{19D65796-4FD9-43C0-919D-B8427E5D3D74}"/>
    <cellStyle name="20% - Ênfase3 24 2 2 3" xfId="26649" xr:uid="{340BAD7A-1FB1-4705-B49B-88A9AD83FFED}"/>
    <cellStyle name="20% - Ênfase3 24 2 3" xfId="11367" xr:uid="{DA12345C-3E7F-4407-9BCB-8BDB9DF6A8E4}"/>
    <cellStyle name="20% - Ênfase3 24 2 3 2" xfId="31813" xr:uid="{3B5A57D9-AD54-4BCD-A0D3-F0099EFB805D}"/>
    <cellStyle name="20% - Ênfase3 24 2 4" xfId="21597" xr:uid="{787A2B74-AADF-4BFC-817E-7D2FFF11AB29}"/>
    <cellStyle name="20% - Ênfase3 24 3" xfId="5567" xr:uid="{CCD04FF3-C03B-474A-86C3-6287DEB3E093}"/>
    <cellStyle name="20% - Ênfase3 24 3 2" xfId="15841" xr:uid="{A41CC192-2241-42AB-8F9D-916BADAB719D}"/>
    <cellStyle name="20% - Ênfase3 24 3 2 2" xfId="36285" xr:uid="{8C98AE48-83D2-4DB6-936F-7292827AA570}"/>
    <cellStyle name="20% - Ênfase3 24 3 3" xfId="26069" xr:uid="{35020C93-D259-415E-977A-9A3AF80CB48F}"/>
    <cellStyle name="20% - Ênfase3 24 4" xfId="10787" xr:uid="{7EEBAB22-544F-4B3F-9B12-E07F7D4D65CB}"/>
    <cellStyle name="20% - Ênfase3 24 4 2" xfId="31233" xr:uid="{1345F845-71EC-443E-8B74-806EAAFFA337}"/>
    <cellStyle name="20% - Ênfase3 24 5" xfId="21017" xr:uid="{D3D157CB-07B9-411F-A5BD-B896AF296031}"/>
    <cellStyle name="20% - Ênfase3 240" xfId="4030" xr:uid="{8CB5D658-BDF8-4DA3-A400-31E1E30B9B58}"/>
    <cellStyle name="20% - Ênfase3 240 2" xfId="9164" xr:uid="{E40AB804-F4DD-47D0-9724-914AEE330690}"/>
    <cellStyle name="20% - Ênfase3 240 2 2" xfId="19391" xr:uid="{89C5552E-6229-4E70-9AA1-F4F0D0F76C78}"/>
    <cellStyle name="20% - Ênfase3 240 2 2 2" xfId="39835" xr:uid="{8B25885D-CBD6-406C-A67E-D026B9CDD0CB}"/>
    <cellStyle name="20% - Ênfase3 240 2 3" xfId="29619" xr:uid="{025C6989-3436-4FDF-B68E-EB04420EE96D}"/>
    <cellStyle name="20% - Ênfase3 240 3" xfId="14337" xr:uid="{A43C8DD7-5506-4186-B0DB-FF5AB7C3B4E5}"/>
    <cellStyle name="20% - Ênfase3 240 3 2" xfId="34783" xr:uid="{791B2192-E0B0-45AF-A76B-87DD371910EC}"/>
    <cellStyle name="20% - Ênfase3 240 4" xfId="24567" xr:uid="{E4AD35FA-4C0C-48C1-97AD-3323950D3019}"/>
    <cellStyle name="20% - Ênfase3 241" xfId="4044" xr:uid="{23ECAC4B-4428-4D04-9CF8-5B4458564128}"/>
    <cellStyle name="20% - Ênfase3 241 2" xfId="9178" xr:uid="{C8D65F5C-8245-4A37-BC23-2AEA6E60FE5F}"/>
    <cellStyle name="20% - Ênfase3 241 2 2" xfId="19405" xr:uid="{7799BE0E-DE73-48DA-B664-523EAA6C88EE}"/>
    <cellStyle name="20% - Ênfase3 241 2 2 2" xfId="39849" xr:uid="{DC767A45-501F-4E04-ADB4-9454A5F9F9FE}"/>
    <cellStyle name="20% - Ênfase3 241 2 3" xfId="29633" xr:uid="{E93E5806-9DFE-439D-86DB-F8825FB13307}"/>
    <cellStyle name="20% - Ênfase3 241 3" xfId="14351" xr:uid="{CF5681F5-513A-43EB-815E-2494385724C6}"/>
    <cellStyle name="20% - Ênfase3 241 3 2" xfId="34797" xr:uid="{BE8C572B-842A-4EB4-BA11-EDC106CA6A83}"/>
    <cellStyle name="20% - Ênfase3 241 4" xfId="24581" xr:uid="{DD133CE8-4D27-4743-88A6-231E898604C1}"/>
    <cellStyle name="20% - Ênfase3 242" xfId="4058" xr:uid="{EBC2ADBD-4E8C-45D4-A200-CF691A58E3E1}"/>
    <cellStyle name="20% - Ênfase3 242 2" xfId="9192" xr:uid="{8FC2BEA9-DB38-4F32-865A-1F5CFF49C462}"/>
    <cellStyle name="20% - Ênfase3 242 2 2" xfId="19419" xr:uid="{EAFAF80A-BDC1-4224-A78E-FEFABA48266F}"/>
    <cellStyle name="20% - Ênfase3 242 2 2 2" xfId="39863" xr:uid="{4CA4A8C2-F91C-4A28-83A6-CA6C3873838C}"/>
    <cellStyle name="20% - Ênfase3 242 2 3" xfId="29647" xr:uid="{C8898789-6CE8-4858-A804-BACEF992F8D2}"/>
    <cellStyle name="20% - Ênfase3 242 3" xfId="14365" xr:uid="{5429260E-829A-4A01-B1B7-C7CF595BEF63}"/>
    <cellStyle name="20% - Ênfase3 242 3 2" xfId="34811" xr:uid="{9874BF75-A829-444A-BCF8-AE37F5EF6080}"/>
    <cellStyle name="20% - Ênfase3 242 4" xfId="24595" xr:uid="{4DFD603D-7CBB-4C93-8942-F2776AE57C0E}"/>
    <cellStyle name="20% - Ênfase3 243" xfId="4072" xr:uid="{7CB1BA51-09AF-49EB-BDE6-72CCE71EADC9}"/>
    <cellStyle name="20% - Ênfase3 243 2" xfId="9206" xr:uid="{5F5DC28C-F8F3-437E-9F30-750376405930}"/>
    <cellStyle name="20% - Ênfase3 243 2 2" xfId="19433" xr:uid="{8AC3F86A-287E-42D6-B6DD-879CCFA03132}"/>
    <cellStyle name="20% - Ênfase3 243 2 2 2" xfId="39877" xr:uid="{CDD9729F-A491-4C56-AF49-932DE346AA62}"/>
    <cellStyle name="20% - Ênfase3 243 2 3" xfId="29661" xr:uid="{5574EAD2-1599-4BAC-98E2-13F322D1BC03}"/>
    <cellStyle name="20% - Ênfase3 243 3" xfId="14379" xr:uid="{36C3EEBD-69F2-43B0-A6AC-D358023C942C}"/>
    <cellStyle name="20% - Ênfase3 243 3 2" xfId="34825" xr:uid="{8306C23E-54FE-4BA0-B0A6-8EADC503C932}"/>
    <cellStyle name="20% - Ênfase3 243 4" xfId="24609" xr:uid="{67D4EA7F-681B-4DEF-8B67-672D355F226E}"/>
    <cellStyle name="20% - Ênfase3 244" xfId="4086" xr:uid="{C022F233-0DFE-4209-AC5D-7847B0F80545}"/>
    <cellStyle name="20% - Ênfase3 244 2" xfId="9220" xr:uid="{AFB6491F-D19B-4635-A50C-312466C945FB}"/>
    <cellStyle name="20% - Ênfase3 244 2 2" xfId="19447" xr:uid="{B70ACCDC-D814-4A88-A253-C872A17DD30C}"/>
    <cellStyle name="20% - Ênfase3 244 2 2 2" xfId="39891" xr:uid="{F51207BC-CF20-4FF4-AAAC-125205B97BAC}"/>
    <cellStyle name="20% - Ênfase3 244 2 3" xfId="29675" xr:uid="{E5D5AEDC-48B1-4152-81C4-1CFA27345F6A}"/>
    <cellStyle name="20% - Ênfase3 244 3" xfId="14393" xr:uid="{2D04453F-DCEB-4BC7-9925-F21C14855EBD}"/>
    <cellStyle name="20% - Ênfase3 244 3 2" xfId="34839" xr:uid="{78305556-60EA-4938-8708-355C9EC00245}"/>
    <cellStyle name="20% - Ênfase3 244 4" xfId="24623" xr:uid="{F74D049A-83F0-4432-B6E1-F5CE0BD437EC}"/>
    <cellStyle name="20% - Ênfase3 245" xfId="4100" xr:uid="{E55D9A44-0B1E-4EC5-ACB3-29FBAB9F3887}"/>
    <cellStyle name="20% - Ênfase3 245 2" xfId="9234" xr:uid="{31F733C2-3932-43BA-8698-DFD9B7277053}"/>
    <cellStyle name="20% - Ênfase3 245 2 2" xfId="19461" xr:uid="{372FE536-E27D-4DF4-A487-23CC1BD87689}"/>
    <cellStyle name="20% - Ênfase3 245 2 2 2" xfId="39905" xr:uid="{B8AE3D22-7457-476E-A030-D44642C09879}"/>
    <cellStyle name="20% - Ênfase3 245 2 3" xfId="29689" xr:uid="{93E7D447-A5F8-4B1B-AE44-A12CFD5E584F}"/>
    <cellStyle name="20% - Ênfase3 245 3" xfId="14407" xr:uid="{95E11265-16C6-451B-B03A-1C8A2417EC74}"/>
    <cellStyle name="20% - Ênfase3 245 3 2" xfId="34853" xr:uid="{A6353DFD-302F-4421-AF3A-4FF3B0AC5919}"/>
    <cellStyle name="20% - Ênfase3 245 4" xfId="24637" xr:uid="{C67CC28C-AA10-4E33-BDDD-28CAD5B58D96}"/>
    <cellStyle name="20% - Ênfase3 246" xfId="4114" xr:uid="{539D7959-90C6-4170-9885-BE89F066BCE9}"/>
    <cellStyle name="20% - Ênfase3 246 2" xfId="9248" xr:uid="{2671B53B-67E9-4C68-92BC-CFC1DA3311A5}"/>
    <cellStyle name="20% - Ênfase3 246 2 2" xfId="19475" xr:uid="{A30C160F-AD8A-4D7E-829D-CD93C1CF4DA4}"/>
    <cellStyle name="20% - Ênfase3 246 2 2 2" xfId="39919" xr:uid="{AE0BAE5B-5161-4778-9676-CE2DA917051B}"/>
    <cellStyle name="20% - Ênfase3 246 2 3" xfId="29703" xr:uid="{2ECA56DE-43CD-4FFB-AA5E-129E7125D037}"/>
    <cellStyle name="20% - Ênfase3 246 3" xfId="14421" xr:uid="{81B66D71-E4A4-4E0A-9C3C-ED04BA04040A}"/>
    <cellStyle name="20% - Ênfase3 246 3 2" xfId="34867" xr:uid="{8F534214-BAFF-42E7-BB18-31387BAA71FE}"/>
    <cellStyle name="20% - Ênfase3 246 4" xfId="24651" xr:uid="{305A9C5C-4F0E-4D8B-96B9-BCA1FCB68CC7}"/>
    <cellStyle name="20% - Ênfase3 247" xfId="4128" xr:uid="{78E4C5FA-49C0-432D-B772-F3FCA65DD4F8}"/>
    <cellStyle name="20% - Ênfase3 247 2" xfId="9262" xr:uid="{D3FC1091-0A55-40E1-94FE-1F69BE67D5F7}"/>
    <cellStyle name="20% - Ênfase3 247 2 2" xfId="19489" xr:uid="{19F843B2-7036-4A01-AFA5-D0CF51D7D3D5}"/>
    <cellStyle name="20% - Ênfase3 247 2 2 2" xfId="39933" xr:uid="{CA75CCDE-DB9B-4179-8081-37E35304BD47}"/>
    <cellStyle name="20% - Ênfase3 247 2 3" xfId="29717" xr:uid="{D6002223-DD8F-42B4-A1E2-2A462B51CEDF}"/>
    <cellStyle name="20% - Ênfase3 247 3" xfId="14435" xr:uid="{D5B54E48-386D-45BE-B3EF-9C8ADB3BA13B}"/>
    <cellStyle name="20% - Ênfase3 247 3 2" xfId="34881" xr:uid="{EC9D6217-6F02-47CC-876F-BBABB890AF50}"/>
    <cellStyle name="20% - Ênfase3 247 4" xfId="24665" xr:uid="{DCB2E5EC-97EA-4FB6-92D1-805B6BB550BF}"/>
    <cellStyle name="20% - Ênfase3 248" xfId="4142" xr:uid="{BAC877B2-24E2-4BE6-BF00-F27687AD38F7}"/>
    <cellStyle name="20% - Ênfase3 248 2" xfId="9276" xr:uid="{4D5066B4-2D77-4FA3-A3AA-0D9774254B13}"/>
    <cellStyle name="20% - Ênfase3 248 2 2" xfId="19503" xr:uid="{80999D3E-7CE2-4DFF-B50D-6F0E2881E9D2}"/>
    <cellStyle name="20% - Ênfase3 248 2 2 2" xfId="39947" xr:uid="{46274289-2C31-4538-8705-890EDCE20389}"/>
    <cellStyle name="20% - Ênfase3 248 2 3" xfId="29731" xr:uid="{F5BC14AB-9989-40D0-A6EF-5C962FDC1D47}"/>
    <cellStyle name="20% - Ênfase3 248 3" xfId="14449" xr:uid="{C4DAB430-A324-4C04-AFE5-39E15D0DBB49}"/>
    <cellStyle name="20% - Ênfase3 248 3 2" xfId="34895" xr:uid="{0F97F1ED-7273-472E-A1D3-198C83EE4E76}"/>
    <cellStyle name="20% - Ênfase3 248 4" xfId="24679" xr:uid="{0EED200E-9514-4F00-A3CC-CF0C60753546}"/>
    <cellStyle name="20% - Ênfase3 249" xfId="4156" xr:uid="{CD695C6D-E898-42EA-B757-55BAB13B86A4}"/>
    <cellStyle name="20% - Ênfase3 249 2" xfId="9290" xr:uid="{7F7B7B86-22E4-421B-9444-B9CEDAB23BAB}"/>
    <cellStyle name="20% - Ênfase3 249 2 2" xfId="19517" xr:uid="{2C771DE5-F22C-48C3-A5AD-DDD72B11443C}"/>
    <cellStyle name="20% - Ênfase3 249 2 2 2" xfId="39961" xr:uid="{67A19D09-6A33-4B0E-B4C6-8282D27A7315}"/>
    <cellStyle name="20% - Ênfase3 249 2 3" xfId="29745" xr:uid="{B0273CC3-1D1B-46AE-8286-552F1D67AAF3}"/>
    <cellStyle name="20% - Ênfase3 249 3" xfId="14463" xr:uid="{0CAB37BB-03A5-4A18-9112-E82FC559C690}"/>
    <cellStyle name="20% - Ênfase3 249 3 2" xfId="34909" xr:uid="{18DDCE19-0975-4AC9-A64C-9736C3A3E74E}"/>
    <cellStyle name="20% - Ênfase3 249 4" xfId="24693" xr:uid="{6952053B-A9C7-4BA7-9FA3-D639D6922DAF}"/>
    <cellStyle name="20% - Ênfase3 25" xfId="434" xr:uid="{C8D63AB4-66C6-4A6B-AE38-FF1DC735F142}"/>
    <cellStyle name="20% - Ênfase3 25 2" xfId="1033" xr:uid="{CA04070F-8BDB-4850-98F6-AC6806743F7E}"/>
    <cellStyle name="20% - Ênfase3 25 2 2" xfId="6180" xr:uid="{501B07FA-D93C-43EB-8274-D48862A44B31}"/>
    <cellStyle name="20% - Ênfase3 25 2 2 2" xfId="16435" xr:uid="{0FC03601-5567-4766-B305-36736CB9059D}"/>
    <cellStyle name="20% - Ênfase3 25 2 2 2 2" xfId="36879" xr:uid="{B7EAADD5-CB59-4A1E-9277-0B1554C2D956}"/>
    <cellStyle name="20% - Ênfase3 25 2 2 3" xfId="26663" xr:uid="{1E0B1A74-C73B-4FBB-A071-416CD2207791}"/>
    <cellStyle name="20% - Ênfase3 25 2 3" xfId="11381" xr:uid="{61F197B2-6867-4FBD-8636-60591032C1AB}"/>
    <cellStyle name="20% - Ênfase3 25 2 3 2" xfId="31827" xr:uid="{D2231A5B-3B31-4B55-A2CA-43EEE47A96B4}"/>
    <cellStyle name="20% - Ênfase3 25 2 4" xfId="21611" xr:uid="{EB7EB863-199E-4473-A7F9-8A3B6B6F5944}"/>
    <cellStyle name="20% - Ênfase3 25 3" xfId="5581" xr:uid="{0C5F5618-B674-4EA1-BFA5-CB689761F534}"/>
    <cellStyle name="20% - Ênfase3 25 3 2" xfId="15855" xr:uid="{6551FEB1-D4F5-4F56-B17B-391C64EE12FD}"/>
    <cellStyle name="20% - Ênfase3 25 3 2 2" xfId="36299" xr:uid="{197047ED-DD41-4DD2-A1BC-341D7F4EBF37}"/>
    <cellStyle name="20% - Ênfase3 25 3 3" xfId="26083" xr:uid="{2197B686-EFFF-496C-9A73-0DF296F64DE3}"/>
    <cellStyle name="20% - Ênfase3 25 4" xfId="10801" xr:uid="{3EDE3224-A546-46D3-A0CB-4D9182AFEFB0}"/>
    <cellStyle name="20% - Ênfase3 25 4 2" xfId="31247" xr:uid="{40658A45-891A-4189-992A-03469C22F3C3}"/>
    <cellStyle name="20% - Ênfase3 25 5" xfId="21031" xr:uid="{E5E2E956-E5CD-414C-8A81-748295DB0698}"/>
    <cellStyle name="20% - Ênfase3 250" xfId="4170" xr:uid="{F7998897-43B4-413D-97B5-D1434B2CC027}"/>
    <cellStyle name="20% - Ênfase3 250 2" xfId="9304" xr:uid="{BBA457D6-6DB4-49B6-BEBE-468788BD3FEA}"/>
    <cellStyle name="20% - Ênfase3 250 2 2" xfId="19531" xr:uid="{3C94F9D9-B4D2-4355-9E37-A386BB6DAF44}"/>
    <cellStyle name="20% - Ênfase3 250 2 2 2" xfId="39975" xr:uid="{273A7F37-B8EB-4F4A-AF57-FDE2C12D8F2B}"/>
    <cellStyle name="20% - Ênfase3 250 2 3" xfId="29759" xr:uid="{12B12337-EF1D-48C7-A300-B73C85DC7CDB}"/>
    <cellStyle name="20% - Ênfase3 250 3" xfId="14477" xr:uid="{FAC6D9AF-2DE6-40C2-A041-8985940F4055}"/>
    <cellStyle name="20% - Ênfase3 250 3 2" xfId="34923" xr:uid="{B9D7CA8E-085E-46F2-B7C8-53D7BAD88C8B}"/>
    <cellStyle name="20% - Ênfase3 250 4" xfId="24707" xr:uid="{DDFCB683-F30B-4930-8839-7A2C44A0B418}"/>
    <cellStyle name="20% - Ênfase3 251" xfId="4184" xr:uid="{5F33B2DA-2F7A-4A4F-8F44-62812C2E94F9}"/>
    <cellStyle name="20% - Ênfase3 251 2" xfId="9318" xr:uid="{E251BCBE-1F39-4945-86DB-EC9D7D89DA87}"/>
    <cellStyle name="20% - Ênfase3 251 2 2" xfId="19545" xr:uid="{BA053076-343D-4EF7-8B1E-A05FBBA2C92E}"/>
    <cellStyle name="20% - Ênfase3 251 2 2 2" xfId="39989" xr:uid="{8B18322D-98E1-40CE-BDCB-EE1A2C546447}"/>
    <cellStyle name="20% - Ênfase3 251 2 3" xfId="29773" xr:uid="{EAF4F5F3-4277-4FF0-89E9-16C7908B44D2}"/>
    <cellStyle name="20% - Ênfase3 251 3" xfId="14491" xr:uid="{5D837E89-6100-4889-A833-63CCE64D527C}"/>
    <cellStyle name="20% - Ênfase3 251 3 2" xfId="34937" xr:uid="{A94ABE32-CAE0-4716-977B-969FE8546483}"/>
    <cellStyle name="20% - Ênfase3 251 4" xfId="24721" xr:uid="{EE833032-D52D-49B8-826B-980DC672EE0B}"/>
    <cellStyle name="20% - Ênfase3 252" xfId="4198" xr:uid="{1E10D116-8659-458F-BCB6-0C4F240F7A4D}"/>
    <cellStyle name="20% - Ênfase3 252 2" xfId="9332" xr:uid="{1C589464-9711-495D-8790-FFF9FACA41D5}"/>
    <cellStyle name="20% - Ênfase3 252 2 2" xfId="19559" xr:uid="{33DFD825-D884-48B7-B20A-855DEDC9E325}"/>
    <cellStyle name="20% - Ênfase3 252 2 2 2" xfId="40003" xr:uid="{5807A71D-123B-4986-B0B8-62AA0BAB5F24}"/>
    <cellStyle name="20% - Ênfase3 252 2 3" xfId="29787" xr:uid="{462C620B-EE26-45A5-BA7C-387815D9EA9E}"/>
    <cellStyle name="20% - Ênfase3 252 3" xfId="14505" xr:uid="{1DAAFAD8-1E14-42EE-A948-B98209A168D7}"/>
    <cellStyle name="20% - Ênfase3 252 3 2" xfId="34951" xr:uid="{D60AFCA1-1FAC-4E0A-B71C-22E07D84EB7F}"/>
    <cellStyle name="20% - Ênfase3 252 4" xfId="24735" xr:uid="{F3878E7A-8EA5-4755-9EE0-D1FDDECADC9C}"/>
    <cellStyle name="20% - Ênfase3 253" xfId="4212" xr:uid="{E412778E-D0F5-4ECD-86CA-FFBC8EB0D46E}"/>
    <cellStyle name="20% - Ênfase3 253 2" xfId="9346" xr:uid="{47AABFFF-2521-416A-AC23-AEB9E77F4CB1}"/>
    <cellStyle name="20% - Ênfase3 253 2 2" xfId="19573" xr:uid="{A9AE45C6-27B2-4EB6-9A7C-810FCC292220}"/>
    <cellStyle name="20% - Ênfase3 253 2 2 2" xfId="40017" xr:uid="{29937F77-02BB-42CF-A31D-BD5429F70F05}"/>
    <cellStyle name="20% - Ênfase3 253 2 3" xfId="29801" xr:uid="{A69C49AF-0C15-44AE-A3CA-74E5FC0DD6A2}"/>
    <cellStyle name="20% - Ênfase3 253 3" xfId="14519" xr:uid="{89119AE3-54C6-43AB-92DE-E68F49A0BF23}"/>
    <cellStyle name="20% - Ênfase3 253 3 2" xfId="34965" xr:uid="{98C226E7-A6C8-44DA-A605-A4981044839E}"/>
    <cellStyle name="20% - Ênfase3 253 4" xfId="24749" xr:uid="{012AB738-44D9-4D66-85EC-017C3C6B93CD}"/>
    <cellStyle name="20% - Ênfase3 254" xfId="4226" xr:uid="{9DC7B733-8D0B-4515-867B-1A524160BCD6}"/>
    <cellStyle name="20% - Ênfase3 254 2" xfId="9360" xr:uid="{1CA0B716-6114-4F1D-9D19-EC9214966196}"/>
    <cellStyle name="20% - Ênfase3 254 2 2" xfId="19587" xr:uid="{E4016B9B-C07A-4C91-ACA9-E692D699C7C9}"/>
    <cellStyle name="20% - Ênfase3 254 2 2 2" xfId="40031" xr:uid="{53E60AE3-AF18-4A68-8C56-1C5941F11F4F}"/>
    <cellStyle name="20% - Ênfase3 254 2 3" xfId="29815" xr:uid="{A190FE1E-5C98-4C07-B4EC-B551000AAFDB}"/>
    <cellStyle name="20% - Ênfase3 254 3" xfId="14533" xr:uid="{05E9DA5B-84C4-4F7C-98B1-2FA1D664DBC9}"/>
    <cellStyle name="20% - Ênfase3 254 3 2" xfId="34979" xr:uid="{A5C606B6-1D5D-440E-8398-79E09902AB4C}"/>
    <cellStyle name="20% - Ênfase3 254 4" xfId="24763" xr:uid="{4118F92E-AE2B-4809-A28E-FF27E0976A09}"/>
    <cellStyle name="20% - Ênfase3 255" xfId="4240" xr:uid="{7B21AAC6-C1A5-4AE8-BCEB-45B0210C77FA}"/>
    <cellStyle name="20% - Ênfase3 255 2" xfId="9374" xr:uid="{9FE527EB-0F67-4589-AE0E-84F5FE04C189}"/>
    <cellStyle name="20% - Ênfase3 255 2 2" xfId="19601" xr:uid="{BEC73152-276C-4C30-B96A-9A009D3E99FC}"/>
    <cellStyle name="20% - Ênfase3 255 2 2 2" xfId="40045" xr:uid="{390ED6AD-C9DB-4C25-9F2C-C7E3B9A1FFAF}"/>
    <cellStyle name="20% - Ênfase3 255 2 3" xfId="29829" xr:uid="{A2C983EF-5979-4061-803E-045E62AB7D1F}"/>
    <cellStyle name="20% - Ênfase3 255 3" xfId="14547" xr:uid="{F0064623-D6F7-4556-9F3E-2E83C9B39034}"/>
    <cellStyle name="20% - Ênfase3 255 3 2" xfId="34993" xr:uid="{7F80C789-5CB2-4BCD-895C-FA14BA7DCC95}"/>
    <cellStyle name="20% - Ênfase3 255 4" xfId="24777" xr:uid="{6614BA4F-73CD-4AED-ACBA-4AA7E4941C5E}"/>
    <cellStyle name="20% - Ênfase3 256" xfId="4254" xr:uid="{5F2ACBDB-4344-4AFC-94F4-6143E93D333A}"/>
    <cellStyle name="20% - Ênfase3 256 2" xfId="9388" xr:uid="{3FBC423B-7AF6-4287-B684-5DAF7EBA2E10}"/>
    <cellStyle name="20% - Ênfase3 256 2 2" xfId="19615" xr:uid="{1C9F619E-F3CF-4FF7-91F2-A1651FAAF3A7}"/>
    <cellStyle name="20% - Ênfase3 256 2 2 2" xfId="40059" xr:uid="{EA6EA791-B2E3-4FF7-B6EA-CB3D26137647}"/>
    <cellStyle name="20% - Ênfase3 256 2 3" xfId="29843" xr:uid="{0F023B59-B77A-41EE-BF58-4A8B7BCC4F16}"/>
    <cellStyle name="20% - Ênfase3 256 3" xfId="14561" xr:uid="{F5D84DCE-6355-452E-943A-C8E3F2E226BC}"/>
    <cellStyle name="20% - Ênfase3 256 3 2" xfId="35007" xr:uid="{B55BFC5B-4FE7-4187-BB80-F995E02C5FFA}"/>
    <cellStyle name="20% - Ênfase3 256 4" xfId="24791" xr:uid="{75D402FE-344E-475C-A8A8-02291D04E8D4}"/>
    <cellStyle name="20% - Ênfase3 257" xfId="4268" xr:uid="{7708A156-B350-4C96-99B1-90DAA1C5E15E}"/>
    <cellStyle name="20% - Ênfase3 257 2" xfId="9402" xr:uid="{FB86C712-23E9-49E1-BED6-FC76B20CB024}"/>
    <cellStyle name="20% - Ênfase3 257 2 2" xfId="19629" xr:uid="{0E1BC9A4-CE1B-451D-89AC-10DF19BB8157}"/>
    <cellStyle name="20% - Ênfase3 257 2 2 2" xfId="40073" xr:uid="{78D27379-EB08-417C-AD2A-9899E7AFFEC6}"/>
    <cellStyle name="20% - Ênfase3 257 2 3" xfId="29857" xr:uid="{5A1BE075-AC68-49CA-8274-1923A37035EB}"/>
    <cellStyle name="20% - Ênfase3 257 3" xfId="14575" xr:uid="{97E868B1-DDC8-4FD6-8021-526EAC1BE61F}"/>
    <cellStyle name="20% - Ênfase3 257 3 2" xfId="35021" xr:uid="{1333C36F-0E49-4620-9897-E8E2656786C0}"/>
    <cellStyle name="20% - Ênfase3 257 4" xfId="24805" xr:uid="{D4A46222-501D-4483-98AD-3B165CA9FF07}"/>
    <cellStyle name="20% - Ênfase3 258" xfId="4282" xr:uid="{5D35C8B5-DF47-4FB8-BD2A-2578A193E90F}"/>
    <cellStyle name="20% - Ênfase3 258 2" xfId="9416" xr:uid="{C6EB0607-D471-426D-848E-D2C281D5F5C1}"/>
    <cellStyle name="20% - Ênfase3 258 2 2" xfId="19643" xr:uid="{52166A07-0775-4379-9546-1FBF7C14BB1D}"/>
    <cellStyle name="20% - Ênfase3 258 2 2 2" xfId="40087" xr:uid="{DAB4A338-894A-416A-8707-A21ABA8EBD2E}"/>
    <cellStyle name="20% - Ênfase3 258 2 3" xfId="29871" xr:uid="{B8AB96D9-9AE0-4891-AC78-4041DB47DEDC}"/>
    <cellStyle name="20% - Ênfase3 258 3" xfId="14589" xr:uid="{A5D46F8D-C8C4-41ED-839E-220E271BBF60}"/>
    <cellStyle name="20% - Ênfase3 258 3 2" xfId="35035" xr:uid="{7BE5FF06-2A59-45D1-A1A1-A2C4ECEAD933}"/>
    <cellStyle name="20% - Ênfase3 258 4" xfId="24819" xr:uid="{B485A5B0-8636-4990-81CD-AD450DE1905B}"/>
    <cellStyle name="20% - Ênfase3 259" xfId="4296" xr:uid="{F24B1AAF-0181-483D-837E-74B68B7E79B3}"/>
    <cellStyle name="20% - Ênfase3 259 2" xfId="9430" xr:uid="{2B5563A4-C33B-4116-827D-CBF47D552133}"/>
    <cellStyle name="20% - Ênfase3 259 2 2" xfId="19657" xr:uid="{40EE7AA1-80CF-4EF5-9CF3-9CDB4069947F}"/>
    <cellStyle name="20% - Ênfase3 259 2 2 2" xfId="40101" xr:uid="{BBDFB6A5-A137-4627-A744-66E710ED836A}"/>
    <cellStyle name="20% - Ênfase3 259 2 3" xfId="29885" xr:uid="{DD3D58C1-4ADE-4872-BF99-313AC70750C8}"/>
    <cellStyle name="20% - Ênfase3 259 3" xfId="14603" xr:uid="{AF7E8818-B194-4F83-BBC3-4CF866FE50FE}"/>
    <cellStyle name="20% - Ênfase3 259 3 2" xfId="35049" xr:uid="{8826C660-D376-46AF-902D-0CCD29D2592B}"/>
    <cellStyle name="20% - Ênfase3 259 4" xfId="24833" xr:uid="{DC712571-3121-4D8F-8DF4-3FF348B124FE}"/>
    <cellStyle name="20% - Ênfase3 26" xfId="448" xr:uid="{60AAD08A-6B87-4CC9-8B03-9D6E2088F456}"/>
    <cellStyle name="20% - Ênfase3 26 2" xfId="1047" xr:uid="{EF930172-0D80-47BE-BBD6-30A63164B005}"/>
    <cellStyle name="20% - Ênfase3 26 2 2" xfId="6194" xr:uid="{01EFF664-D52C-4415-92E7-EA0C43BFC316}"/>
    <cellStyle name="20% - Ênfase3 26 2 2 2" xfId="16449" xr:uid="{97B8CBD6-572D-4B34-BDF8-720C6CEB0AEC}"/>
    <cellStyle name="20% - Ênfase3 26 2 2 2 2" xfId="36893" xr:uid="{D09BAB3F-463D-4CA8-B281-F6D501FC4427}"/>
    <cellStyle name="20% - Ênfase3 26 2 2 3" xfId="26677" xr:uid="{CCD087E1-7B22-416E-9124-B917DC0E0698}"/>
    <cellStyle name="20% - Ênfase3 26 2 3" xfId="11395" xr:uid="{403F0B76-544A-404C-842F-1EAFE582F8F2}"/>
    <cellStyle name="20% - Ênfase3 26 2 3 2" xfId="31841" xr:uid="{855060A4-18D1-4303-BDB2-E6DF8FFF806D}"/>
    <cellStyle name="20% - Ênfase3 26 2 4" xfId="21625" xr:uid="{4FA32B0B-EA76-4C5A-9D0D-A4740381CBFA}"/>
    <cellStyle name="20% - Ênfase3 26 3" xfId="5595" xr:uid="{0DAC2245-955B-400E-A2DF-445D59676BF2}"/>
    <cellStyle name="20% - Ênfase3 26 3 2" xfId="15869" xr:uid="{4FAE5A2E-128A-4997-BACB-C32325CCBBED}"/>
    <cellStyle name="20% - Ênfase3 26 3 2 2" xfId="36313" xr:uid="{119DAAED-063C-47D5-A94D-6A11165DB772}"/>
    <cellStyle name="20% - Ênfase3 26 3 3" xfId="26097" xr:uid="{60391393-60A7-466C-AC14-B7BFC0CC928D}"/>
    <cellStyle name="20% - Ênfase3 26 4" xfId="10815" xr:uid="{EB4032D8-A447-42AB-A78F-1DBF321B6426}"/>
    <cellStyle name="20% - Ênfase3 26 4 2" xfId="31261" xr:uid="{8C37DE7B-D4EE-40C8-B66D-DD1BA9D3B93C}"/>
    <cellStyle name="20% - Ênfase3 26 5" xfId="21045" xr:uid="{4F0E39D9-7C5D-40BC-86EE-49208EDD7298}"/>
    <cellStyle name="20% - Ênfase3 260" xfId="4310" xr:uid="{33F0CD6B-983B-4511-AC4E-E0EF3A3FDCEC}"/>
    <cellStyle name="20% - Ênfase3 260 2" xfId="9444" xr:uid="{2EDC584E-EC09-4A0E-99B9-170ABBA35B9E}"/>
    <cellStyle name="20% - Ênfase3 260 2 2" xfId="19671" xr:uid="{F44553BE-7E1D-4C33-92E1-9F96A4EA984D}"/>
    <cellStyle name="20% - Ênfase3 260 2 2 2" xfId="40115" xr:uid="{8EF99A72-5686-4E3C-9798-3AA678ED0BE0}"/>
    <cellStyle name="20% - Ênfase3 260 2 3" xfId="29899" xr:uid="{7B693654-5732-4FEC-BCB0-824198B0C66F}"/>
    <cellStyle name="20% - Ênfase3 260 3" xfId="14617" xr:uid="{6C2668E4-F159-476D-831F-25F16C9A9BDC}"/>
    <cellStyle name="20% - Ênfase3 260 3 2" xfId="35063" xr:uid="{C23C7A24-F3CE-41A5-B3A0-8470D2638528}"/>
    <cellStyle name="20% - Ênfase3 260 4" xfId="24847" xr:uid="{5C4767C6-AF73-4FAD-B143-3D514B4CF550}"/>
    <cellStyle name="20% - Ênfase3 261" xfId="4324" xr:uid="{8079AD05-8FD2-4AC9-8BCA-981BDD69317D}"/>
    <cellStyle name="20% - Ênfase3 261 2" xfId="9458" xr:uid="{41ECE97D-81D9-491F-9A40-8BC94E97DAEB}"/>
    <cellStyle name="20% - Ênfase3 261 2 2" xfId="19685" xr:uid="{1E013703-F23A-4F96-BA22-8BA1209173AA}"/>
    <cellStyle name="20% - Ênfase3 261 2 2 2" xfId="40129" xr:uid="{6DB0C623-DCBD-4745-97FA-5E4818DB74D3}"/>
    <cellStyle name="20% - Ênfase3 261 2 3" xfId="29913" xr:uid="{DD5DB828-450E-4DA7-BE17-6C6F8A2B2AD4}"/>
    <cellStyle name="20% - Ênfase3 261 3" xfId="14631" xr:uid="{D62BE7ED-E1EA-4587-9191-15FBF0C443D0}"/>
    <cellStyle name="20% - Ênfase3 261 3 2" xfId="35077" xr:uid="{956B7AB7-330D-4A49-B8CB-D4BABFC8C640}"/>
    <cellStyle name="20% - Ênfase3 261 4" xfId="24861" xr:uid="{74282D8B-A14E-41A6-B8DD-CD6489D0082D}"/>
    <cellStyle name="20% - Ênfase3 262" xfId="4338" xr:uid="{1FB783A9-56BC-4562-9C70-5E64CBE2F076}"/>
    <cellStyle name="20% - Ênfase3 262 2" xfId="9472" xr:uid="{8694739B-106F-4351-99C4-F57D8F2A79B2}"/>
    <cellStyle name="20% - Ênfase3 262 2 2" xfId="19699" xr:uid="{43CDB6D3-4A32-4C79-91FC-F186D90064F0}"/>
    <cellStyle name="20% - Ênfase3 262 2 2 2" xfId="40143" xr:uid="{863EF949-33F2-4561-8682-69A69A3C9CC3}"/>
    <cellStyle name="20% - Ênfase3 262 2 3" xfId="29927" xr:uid="{46B200A6-3265-44CD-BA6F-5B29A406C4AE}"/>
    <cellStyle name="20% - Ênfase3 262 3" xfId="14645" xr:uid="{F719BB60-8922-4584-9DD0-05025DF62DA8}"/>
    <cellStyle name="20% - Ênfase3 262 3 2" xfId="35091" xr:uid="{7FBCAFE7-7C26-42E6-9DE9-DB48BB7806C3}"/>
    <cellStyle name="20% - Ênfase3 262 4" xfId="24875" xr:uid="{F2AF0B61-3374-4444-A8C4-A2BAE04496D9}"/>
    <cellStyle name="20% - Ênfase3 263" xfId="4352" xr:uid="{48EA269C-E3A3-42D4-935E-B8B3E537E828}"/>
    <cellStyle name="20% - Ênfase3 263 2" xfId="9486" xr:uid="{89EECFE8-E52F-4003-82B4-41B854CE2470}"/>
    <cellStyle name="20% - Ênfase3 263 2 2" xfId="19713" xr:uid="{DCD76020-7004-4AA8-A660-AD1584F208EE}"/>
    <cellStyle name="20% - Ênfase3 263 2 2 2" xfId="40157" xr:uid="{D3D11340-2951-4F51-8A56-C56AA471AED7}"/>
    <cellStyle name="20% - Ênfase3 263 2 3" xfId="29941" xr:uid="{3BBD82F0-602E-4DE4-B3F9-78A3DAD55382}"/>
    <cellStyle name="20% - Ênfase3 263 3" xfId="14659" xr:uid="{E3726D8A-81CC-4A4A-93E8-4D76432ED7C6}"/>
    <cellStyle name="20% - Ênfase3 263 3 2" xfId="35105" xr:uid="{13FB1CED-D578-4AB4-B51E-74D98D556630}"/>
    <cellStyle name="20% - Ênfase3 263 4" xfId="24889" xr:uid="{92B1ECD1-EB5A-457C-865F-1D44CDB3947C}"/>
    <cellStyle name="20% - Ênfase3 264" xfId="4366" xr:uid="{B1D9D644-4B4E-4359-820A-C4021CD2EC9D}"/>
    <cellStyle name="20% - Ênfase3 264 2" xfId="9500" xr:uid="{E2F1ED14-7389-4710-A2B0-FD007CFAA67A}"/>
    <cellStyle name="20% - Ênfase3 264 2 2" xfId="19727" xr:uid="{7EA6ACFE-6FEC-4387-8C41-C75D47CA9AEB}"/>
    <cellStyle name="20% - Ênfase3 264 2 2 2" xfId="40171" xr:uid="{472A766B-C162-49D3-9643-E1B0583CB5F9}"/>
    <cellStyle name="20% - Ênfase3 264 2 3" xfId="29955" xr:uid="{EC0710EC-ABA9-4E1C-97C6-E20635CF36C3}"/>
    <cellStyle name="20% - Ênfase3 264 3" xfId="14673" xr:uid="{D443ABE1-A607-4DB3-A1CD-30DDD778942E}"/>
    <cellStyle name="20% - Ênfase3 264 3 2" xfId="35119" xr:uid="{8A37ADEB-ED52-4795-AF46-D9F1A37CC264}"/>
    <cellStyle name="20% - Ênfase3 264 4" xfId="24903" xr:uid="{3D9D9447-5794-4E80-928A-8DF83A1709D9}"/>
    <cellStyle name="20% - Ênfase3 265" xfId="4380" xr:uid="{656902F8-23E0-49E7-BFCD-D55E94065A80}"/>
    <cellStyle name="20% - Ênfase3 265 2" xfId="9514" xr:uid="{9E73DFFE-BD49-4721-93F4-C3873D15AF44}"/>
    <cellStyle name="20% - Ênfase3 265 2 2" xfId="19741" xr:uid="{AA56F8F9-4079-4947-80BF-53CDE32E42AB}"/>
    <cellStyle name="20% - Ênfase3 265 2 2 2" xfId="40185" xr:uid="{209C6378-2E0A-4DD5-BB8A-6A3E4154307C}"/>
    <cellStyle name="20% - Ênfase3 265 2 3" xfId="29969" xr:uid="{ECD70828-86D6-4EB9-B39B-1DA5894023BE}"/>
    <cellStyle name="20% - Ênfase3 265 3" xfId="14687" xr:uid="{0016E060-6AD0-43DE-81A5-2FFEBF499655}"/>
    <cellStyle name="20% - Ênfase3 265 3 2" xfId="35133" xr:uid="{8831E94F-3D91-4D79-9DDC-9D030E52A5D5}"/>
    <cellStyle name="20% - Ênfase3 265 4" xfId="24917" xr:uid="{70B8B778-0DCB-47C0-BB81-4723F0B70083}"/>
    <cellStyle name="20% - Ênfase3 266" xfId="4394" xr:uid="{44B11A3B-BFC8-477A-8202-2B9D23CA00CB}"/>
    <cellStyle name="20% - Ênfase3 266 2" xfId="9528" xr:uid="{697BBB55-5FB5-4D88-879A-AFDCE558A0A0}"/>
    <cellStyle name="20% - Ênfase3 266 2 2" xfId="19755" xr:uid="{EDE3A21D-33CD-465A-B825-AB78E6894BF8}"/>
    <cellStyle name="20% - Ênfase3 266 2 2 2" xfId="40199" xr:uid="{1704E976-EE1B-4C73-B7A6-EA4795802D55}"/>
    <cellStyle name="20% - Ênfase3 266 2 3" xfId="29983" xr:uid="{FEC77C0D-6A86-46D8-B838-E431C97FB5DD}"/>
    <cellStyle name="20% - Ênfase3 266 3" xfId="14701" xr:uid="{72488306-6FE6-46A9-A234-4B7244F8A5F8}"/>
    <cellStyle name="20% - Ênfase3 266 3 2" xfId="35147" xr:uid="{0CACFA24-43E9-4FC7-BB49-C6DDAB6CC2BA}"/>
    <cellStyle name="20% - Ênfase3 266 4" xfId="24931" xr:uid="{49517D59-FF60-46DF-BE7D-8F406869FCDD}"/>
    <cellStyle name="20% - Ênfase3 267" xfId="4408" xr:uid="{FDEE5620-1B12-410C-9369-9ED5116B0ED4}"/>
    <cellStyle name="20% - Ênfase3 267 2" xfId="9542" xr:uid="{17764D12-72A0-445A-BDBA-721B5404FBD4}"/>
    <cellStyle name="20% - Ênfase3 267 2 2" xfId="19769" xr:uid="{86E32E44-C2A0-44A9-AC79-8B574E084C3F}"/>
    <cellStyle name="20% - Ênfase3 267 2 2 2" xfId="40213" xr:uid="{460789EE-8228-4F2C-B713-F47D0EE8B2EB}"/>
    <cellStyle name="20% - Ênfase3 267 2 3" xfId="29997" xr:uid="{62BB26A4-6DDA-4CA3-A26B-23CC62291376}"/>
    <cellStyle name="20% - Ênfase3 267 3" xfId="14715" xr:uid="{05C9603A-3B0B-46F2-ABBF-08C271162616}"/>
    <cellStyle name="20% - Ênfase3 267 3 2" xfId="35161" xr:uid="{3EF3E5D2-2CFF-4E32-82C0-430F198958DD}"/>
    <cellStyle name="20% - Ênfase3 267 4" xfId="24945" xr:uid="{6E856EA3-AEE2-4757-BE0B-DA27D05049FB}"/>
    <cellStyle name="20% - Ênfase3 268" xfId="4422" xr:uid="{377E4AD0-ED4E-42AD-B7E1-97C27E0787D5}"/>
    <cellStyle name="20% - Ênfase3 268 2" xfId="9556" xr:uid="{4739CC52-747F-49A2-9719-1DD0AB069076}"/>
    <cellStyle name="20% - Ênfase3 268 2 2" xfId="19783" xr:uid="{E2B44C9D-C8B3-4F55-99C5-D76ECA52566D}"/>
    <cellStyle name="20% - Ênfase3 268 2 2 2" xfId="40227" xr:uid="{0D82ED7D-F0C8-451C-A86A-BF466CB83064}"/>
    <cellStyle name="20% - Ênfase3 268 2 3" xfId="30011" xr:uid="{325D6BC6-8197-4881-931A-63229C900A8C}"/>
    <cellStyle name="20% - Ênfase3 268 3" xfId="14729" xr:uid="{307D39DF-17E0-4B3C-8970-A2B827AA05FC}"/>
    <cellStyle name="20% - Ênfase3 268 3 2" xfId="35175" xr:uid="{3E9585A1-35B1-4E5A-8EE0-4F752EBF16A9}"/>
    <cellStyle name="20% - Ênfase3 268 4" xfId="24959" xr:uid="{18425030-D0C0-4B52-96B0-5FA516087DCA}"/>
    <cellStyle name="20% - Ênfase3 269" xfId="4436" xr:uid="{5311D216-3FFE-45EC-89E1-5751F6AB16A8}"/>
    <cellStyle name="20% - Ênfase3 269 2" xfId="9570" xr:uid="{4EF505C0-3F1E-400B-809F-6925EF087445}"/>
    <cellStyle name="20% - Ênfase3 269 2 2" xfId="19797" xr:uid="{903872E2-9F77-4C5B-ADBE-DC62F3FD2A67}"/>
    <cellStyle name="20% - Ênfase3 269 2 2 2" xfId="40241" xr:uid="{ADC05332-7AFC-44F8-89A0-2CE53B1B5D53}"/>
    <cellStyle name="20% - Ênfase3 269 2 3" xfId="30025" xr:uid="{390DEF1D-CFD7-4E8E-8279-2BD4409489A4}"/>
    <cellStyle name="20% - Ênfase3 269 3" xfId="14743" xr:uid="{2F13062C-5DAA-4376-9799-13F5DB1EC304}"/>
    <cellStyle name="20% - Ênfase3 269 3 2" xfId="35189" xr:uid="{F62082D6-B83B-48D5-AA17-CAB013D8F31C}"/>
    <cellStyle name="20% - Ênfase3 269 4" xfId="24973" xr:uid="{7119AA1C-9523-4B23-8384-69841C13F4BB}"/>
    <cellStyle name="20% - Ênfase3 27" xfId="462" xr:uid="{FBE1A7EB-BC67-4DA6-9888-D1F4C0581962}"/>
    <cellStyle name="20% - Ênfase3 27 2" xfId="1061" xr:uid="{D6F31045-58FB-4A1E-8D55-F20D8C4195BE}"/>
    <cellStyle name="20% - Ênfase3 27 2 2" xfId="6208" xr:uid="{3E25031A-0E89-4812-B2CE-E48ACC2E0C24}"/>
    <cellStyle name="20% - Ênfase3 27 2 2 2" xfId="16463" xr:uid="{03000BC7-886F-4D69-9D75-902E4F611748}"/>
    <cellStyle name="20% - Ênfase3 27 2 2 2 2" xfId="36907" xr:uid="{708004D6-6F67-4088-95D7-E601864C7BD6}"/>
    <cellStyle name="20% - Ênfase3 27 2 2 3" xfId="26691" xr:uid="{93727069-5BDD-47CE-BB66-6E0BF472F040}"/>
    <cellStyle name="20% - Ênfase3 27 2 3" xfId="11409" xr:uid="{35072BF3-E1D1-41D3-8A15-CCA8583F732F}"/>
    <cellStyle name="20% - Ênfase3 27 2 3 2" xfId="31855" xr:uid="{241878CD-D3C4-4037-BFE8-E78F8F10B4A6}"/>
    <cellStyle name="20% - Ênfase3 27 2 4" xfId="21639" xr:uid="{719314E6-E540-42DA-8BF7-583CAA99BC6E}"/>
    <cellStyle name="20% - Ênfase3 27 3" xfId="5609" xr:uid="{15B4F459-B9A1-4890-9BBC-612E2058B2F1}"/>
    <cellStyle name="20% - Ênfase3 27 3 2" xfId="15883" xr:uid="{FFC7FA4F-4D90-48AE-829B-9DCB0FF9D338}"/>
    <cellStyle name="20% - Ênfase3 27 3 2 2" xfId="36327" xr:uid="{A5BCA7B2-257C-4E51-A5ED-E031E8A57332}"/>
    <cellStyle name="20% - Ênfase3 27 3 3" xfId="26111" xr:uid="{711AF1B5-C720-45B8-8EA7-0000150E97D3}"/>
    <cellStyle name="20% - Ênfase3 27 4" xfId="10829" xr:uid="{D5929AC2-E9F8-4BE2-8B11-DDD53457AB30}"/>
    <cellStyle name="20% - Ênfase3 27 4 2" xfId="31275" xr:uid="{40D412BB-D6F4-42BD-8F84-3B704A19BD9A}"/>
    <cellStyle name="20% - Ênfase3 27 5" xfId="21059" xr:uid="{CE5A3D43-EF95-4215-AB3F-95F1C1928FD4}"/>
    <cellStyle name="20% - Ênfase3 270" xfId="4450" xr:uid="{1DAB89EF-C885-499C-B807-0FF999984B59}"/>
    <cellStyle name="20% - Ênfase3 270 2" xfId="9584" xr:uid="{7D566F2B-C802-45F6-AE82-9B1AE89D99B5}"/>
    <cellStyle name="20% - Ênfase3 270 2 2" xfId="19811" xr:uid="{0D53B03A-A757-4085-8112-6519A577EAE8}"/>
    <cellStyle name="20% - Ênfase3 270 2 2 2" xfId="40255" xr:uid="{DE265965-3D3E-456B-9B73-F94E7A22176A}"/>
    <cellStyle name="20% - Ênfase3 270 2 3" xfId="30039" xr:uid="{3BB0EFAD-36E2-4430-9EA0-4EBA5457B9DD}"/>
    <cellStyle name="20% - Ênfase3 270 3" xfId="14757" xr:uid="{54264F6E-DAA5-4A55-BE32-954DD73B5224}"/>
    <cellStyle name="20% - Ênfase3 270 3 2" xfId="35203" xr:uid="{A936AB3F-C676-484F-AED6-73870A90B1CA}"/>
    <cellStyle name="20% - Ênfase3 270 4" xfId="24987" xr:uid="{C3B92790-C00C-4414-8C34-51BBA8326F31}"/>
    <cellStyle name="20% - Ênfase3 271" xfId="4464" xr:uid="{5532F8A0-ABE7-4A55-A3C7-0DD2C029626E}"/>
    <cellStyle name="20% - Ênfase3 271 2" xfId="9598" xr:uid="{FEAF71EE-7698-4F02-946E-B9DEA080DC3F}"/>
    <cellStyle name="20% - Ênfase3 271 2 2" xfId="19825" xr:uid="{A53F7C9D-421E-49CB-A13D-1B2634CE7108}"/>
    <cellStyle name="20% - Ênfase3 271 2 2 2" xfId="40269" xr:uid="{622C386B-95C0-467E-9D79-437C9A0249CB}"/>
    <cellStyle name="20% - Ênfase3 271 2 3" xfId="30053" xr:uid="{2D6B7CE3-15ED-4A8F-BFF6-6F8D0198A263}"/>
    <cellStyle name="20% - Ênfase3 271 3" xfId="14771" xr:uid="{27E6F82A-8DEE-44B9-8297-ABFB9C11DA2E}"/>
    <cellStyle name="20% - Ênfase3 271 3 2" xfId="35217" xr:uid="{5ACABB3F-0703-424E-82FD-99D87C1C7F84}"/>
    <cellStyle name="20% - Ênfase3 271 4" xfId="25001" xr:uid="{36E75C48-07C0-4B34-8030-FCBF22089B05}"/>
    <cellStyle name="20% - Ênfase3 272" xfId="4478" xr:uid="{3870F179-FEF2-4DE2-93A0-D7426B183013}"/>
    <cellStyle name="20% - Ênfase3 272 2" xfId="9612" xr:uid="{9F4BFDCB-AABF-41E1-80C7-7CEF5E07EFF3}"/>
    <cellStyle name="20% - Ênfase3 272 2 2" xfId="19839" xr:uid="{1A2C058C-9AE6-401D-AE9D-81721C2FAF23}"/>
    <cellStyle name="20% - Ênfase3 272 2 2 2" xfId="40283" xr:uid="{79664B53-3613-4F11-A081-D710574C3918}"/>
    <cellStyle name="20% - Ênfase3 272 2 3" xfId="30067" xr:uid="{2BF356D1-19DC-4963-93A7-707EBE0383E4}"/>
    <cellStyle name="20% - Ênfase3 272 3" xfId="14785" xr:uid="{B7792769-9019-4910-A5D5-FC73E6D6F897}"/>
    <cellStyle name="20% - Ênfase3 272 3 2" xfId="35231" xr:uid="{2A829DED-DABE-4D1E-ABFC-1FA25516F52A}"/>
    <cellStyle name="20% - Ênfase3 272 4" xfId="25015" xr:uid="{1B900000-D10D-4CF9-87C5-DEB482FAE96A}"/>
    <cellStyle name="20% - Ênfase3 273" xfId="4492" xr:uid="{A6B5E5C1-7BD3-4496-80AB-589365166A06}"/>
    <cellStyle name="20% - Ênfase3 273 2" xfId="9626" xr:uid="{E89B0240-9D1D-4FD5-B973-BF8C871AD921}"/>
    <cellStyle name="20% - Ênfase3 273 2 2" xfId="19853" xr:uid="{3ECD7361-839F-40BA-BDBF-D1F712D8FB10}"/>
    <cellStyle name="20% - Ênfase3 273 2 2 2" xfId="40297" xr:uid="{178C6636-BAD7-4F02-98C8-A958E506CD55}"/>
    <cellStyle name="20% - Ênfase3 273 2 3" xfId="30081" xr:uid="{7BFBA99F-A9B8-48A9-A1FB-8D2CEE5A54B3}"/>
    <cellStyle name="20% - Ênfase3 273 3" xfId="14799" xr:uid="{EFE82685-DAD3-4746-8046-F61D156126E5}"/>
    <cellStyle name="20% - Ênfase3 273 3 2" xfId="35245" xr:uid="{C4D2F441-4A5D-4A88-8A22-066252ED8C2E}"/>
    <cellStyle name="20% - Ênfase3 273 4" xfId="25029" xr:uid="{86B6BC88-1863-43B2-AB9F-E1293895E900}"/>
    <cellStyle name="20% - Ênfase3 274" xfId="4506" xr:uid="{1530B7ED-08E8-4B87-9BA1-EE2363484F0F}"/>
    <cellStyle name="20% - Ênfase3 274 2" xfId="9640" xr:uid="{AE124AF5-37B0-4D65-9675-2A16C8F2B026}"/>
    <cellStyle name="20% - Ênfase3 274 2 2" xfId="19867" xr:uid="{743935C9-25D3-4995-B7BE-A36B4F078A48}"/>
    <cellStyle name="20% - Ênfase3 274 2 2 2" xfId="40311" xr:uid="{2D7B38B5-4B40-432E-85CC-35B3A24D8858}"/>
    <cellStyle name="20% - Ênfase3 274 2 3" xfId="30095" xr:uid="{2F963641-C424-45E9-97C0-25AE60496FAD}"/>
    <cellStyle name="20% - Ênfase3 274 3" xfId="14813" xr:uid="{3D4CF3B2-A487-4F47-A87C-CAE2EABBBEA8}"/>
    <cellStyle name="20% - Ênfase3 274 3 2" xfId="35259" xr:uid="{4E8656BC-AAF0-4F5F-94AE-14AFA865B567}"/>
    <cellStyle name="20% - Ênfase3 274 4" xfId="25043" xr:uid="{E20600CA-10FA-43AC-852A-681312F031CA}"/>
    <cellStyle name="20% - Ênfase3 275" xfId="4520" xr:uid="{DE5E929A-69AA-43DE-8391-B75CA5AE6735}"/>
    <cellStyle name="20% - Ênfase3 275 2" xfId="9654" xr:uid="{93240531-524B-4402-ACA9-6156F623898C}"/>
    <cellStyle name="20% - Ênfase3 275 2 2" xfId="19881" xr:uid="{2EB85E30-E888-4E35-9282-00041026A866}"/>
    <cellStyle name="20% - Ênfase3 275 2 2 2" xfId="40325" xr:uid="{225B3BA7-45C7-4341-B93C-9F4CF9EBC967}"/>
    <cellStyle name="20% - Ênfase3 275 2 3" xfId="30109" xr:uid="{00A8FDB9-DBB9-4074-B407-A3B32EEA4151}"/>
    <cellStyle name="20% - Ênfase3 275 3" xfId="14827" xr:uid="{2E40456E-3ED3-4197-95D8-5FA575AF9DD0}"/>
    <cellStyle name="20% - Ênfase3 275 3 2" xfId="35273" xr:uid="{C0E31D9F-9E13-4A5C-BD7D-81EFAADC8AA3}"/>
    <cellStyle name="20% - Ênfase3 275 4" xfId="25057" xr:uid="{7E8BD3FB-F9B7-474C-B9A5-06AC1DCBEADF}"/>
    <cellStyle name="20% - Ênfase3 276" xfId="4533" xr:uid="{82E8E60A-C73F-4510-A036-EA033F0DB4B2}"/>
    <cellStyle name="20% - Ênfase3 276 2" xfId="9668" xr:uid="{593B48DF-2507-4FB4-8E03-3DCE2ACE8705}"/>
    <cellStyle name="20% - Ênfase3 276 2 2" xfId="19895" xr:uid="{5A2141A4-307E-4DA9-B3EE-4620998B8C4B}"/>
    <cellStyle name="20% - Ênfase3 276 2 2 2" xfId="40339" xr:uid="{1D992488-B8BB-4BBE-B1DD-3968F9DCA134}"/>
    <cellStyle name="20% - Ênfase3 276 2 3" xfId="30123" xr:uid="{51ADBC1A-F654-4759-A28B-A1B725315829}"/>
    <cellStyle name="20% - Ênfase3 276 3" xfId="14841" xr:uid="{4803D345-97EB-42FC-BDDC-0368C089F937}"/>
    <cellStyle name="20% - Ênfase3 276 3 2" xfId="35287" xr:uid="{F582B0F7-E00F-4C82-969E-18F931447175}"/>
    <cellStyle name="20% - Ênfase3 276 4" xfId="25071" xr:uid="{D093C782-92B0-42C7-8341-B3D336AAA899}"/>
    <cellStyle name="20% - Ênfase3 277" xfId="4547" xr:uid="{809F4694-3098-41A2-988B-2366716CFA7A}"/>
    <cellStyle name="20% - Ênfase3 277 2" xfId="9682" xr:uid="{0108DB62-D440-438B-B7AE-CEF081DFA983}"/>
    <cellStyle name="20% - Ênfase3 277 2 2" xfId="19909" xr:uid="{A39EBFFF-B87C-4BA3-A486-9B28BC9901F3}"/>
    <cellStyle name="20% - Ênfase3 277 2 2 2" xfId="40353" xr:uid="{BC3FD647-185F-401D-99D3-DD8FED0F5B97}"/>
    <cellStyle name="20% - Ênfase3 277 2 3" xfId="30137" xr:uid="{C8B112DB-6885-41AB-8ADF-83AB0450A891}"/>
    <cellStyle name="20% - Ênfase3 277 3" xfId="14855" xr:uid="{EB889425-8504-4EF2-8785-B456770873CD}"/>
    <cellStyle name="20% - Ênfase3 277 3 2" xfId="35301" xr:uid="{B8F143D3-13B3-4BD6-9686-2CDA018B887A}"/>
    <cellStyle name="20% - Ênfase3 277 4" xfId="25085" xr:uid="{31972372-3FA7-4876-86FC-81482E2AAF57}"/>
    <cellStyle name="20% - Ênfase3 278" xfId="4561" xr:uid="{E130220A-F002-4956-A8FB-5932908BCDEC}"/>
    <cellStyle name="20% - Ênfase3 278 2" xfId="9696" xr:uid="{50C38D23-85CD-4B5A-96DF-1E7034E8108E}"/>
    <cellStyle name="20% - Ênfase3 278 2 2" xfId="19923" xr:uid="{4C3EF475-AB50-496D-9201-D0DDD44E1A5A}"/>
    <cellStyle name="20% - Ênfase3 278 2 2 2" xfId="40367" xr:uid="{1997E766-FC9F-41B2-BD86-1A4870B438F2}"/>
    <cellStyle name="20% - Ênfase3 278 2 3" xfId="30151" xr:uid="{4B55D4EA-7C19-46D0-AD31-C4FBA1096DE2}"/>
    <cellStyle name="20% - Ênfase3 278 3" xfId="14869" xr:uid="{3412E980-4B3E-46EC-B707-8C60C68E1A57}"/>
    <cellStyle name="20% - Ênfase3 278 3 2" xfId="35315" xr:uid="{51B50D7B-151A-4DB6-AACD-AA568A1E4A77}"/>
    <cellStyle name="20% - Ênfase3 278 4" xfId="25099" xr:uid="{F30739A6-210E-4C75-A72D-58CB496EBC06}"/>
    <cellStyle name="20% - Ênfase3 279" xfId="4575" xr:uid="{80B024EB-2FF4-4B9F-8E93-6D7AC41E7EF8}"/>
    <cellStyle name="20% - Ênfase3 279 2" xfId="9710" xr:uid="{E497ADB0-3F61-46A7-B43D-27127D0B00C4}"/>
    <cellStyle name="20% - Ênfase3 279 2 2" xfId="19937" xr:uid="{F1ED295B-5DCC-435A-AAEB-63651BAAC324}"/>
    <cellStyle name="20% - Ênfase3 279 2 2 2" xfId="40381" xr:uid="{9582C484-E1E6-4E0B-B89F-0BED130D89D8}"/>
    <cellStyle name="20% - Ênfase3 279 2 3" xfId="30165" xr:uid="{0D412C5F-7011-4B59-A036-834DAE6B254D}"/>
    <cellStyle name="20% - Ênfase3 279 3" xfId="14883" xr:uid="{E740D80F-058F-4C1F-8C71-BD369068FCD6}"/>
    <cellStyle name="20% - Ênfase3 279 3 2" xfId="35329" xr:uid="{81367D44-1B42-4944-94B2-96CA26CEC77A}"/>
    <cellStyle name="20% - Ênfase3 279 4" xfId="25113" xr:uid="{B24C8706-AE44-432F-A118-AA849F10663E}"/>
    <cellStyle name="20% - Ênfase3 28" xfId="476" xr:uid="{4AD96A22-96BE-4D4D-BD15-35448453FCFB}"/>
    <cellStyle name="20% - Ênfase3 28 2" xfId="1075" xr:uid="{7ABE1BB1-090D-4A04-A3BB-33311440C239}"/>
    <cellStyle name="20% - Ênfase3 28 2 2" xfId="6222" xr:uid="{591C83A8-779D-40FB-A625-9B33709A6CBD}"/>
    <cellStyle name="20% - Ênfase3 28 2 2 2" xfId="16477" xr:uid="{8BDD4470-9A62-477C-AA34-B5E5C40A2FC3}"/>
    <cellStyle name="20% - Ênfase3 28 2 2 2 2" xfId="36921" xr:uid="{F6A579DD-0E65-4DB6-B828-0073C5F5893C}"/>
    <cellStyle name="20% - Ênfase3 28 2 2 3" xfId="26705" xr:uid="{AE5532A4-092B-4D74-A4BB-7AE3CF9AF453}"/>
    <cellStyle name="20% - Ênfase3 28 2 3" xfId="11423" xr:uid="{AAA0BCC7-2D74-4A2A-90A7-E6688674D1CB}"/>
    <cellStyle name="20% - Ênfase3 28 2 3 2" xfId="31869" xr:uid="{EFD682B0-1367-47FF-8D55-7C898E78099A}"/>
    <cellStyle name="20% - Ênfase3 28 2 4" xfId="21653" xr:uid="{C651A75A-0183-4DC0-A04F-B2870092150E}"/>
    <cellStyle name="20% - Ênfase3 28 3" xfId="5623" xr:uid="{26591882-BE44-4F3D-9489-066A852667CD}"/>
    <cellStyle name="20% - Ênfase3 28 3 2" xfId="15897" xr:uid="{62C9F563-E202-422A-9EAB-DD9F1088288F}"/>
    <cellStyle name="20% - Ênfase3 28 3 2 2" xfId="36341" xr:uid="{E2B338BD-3E84-45AD-BD99-75669C4B4C80}"/>
    <cellStyle name="20% - Ênfase3 28 3 3" xfId="26125" xr:uid="{3109C007-E992-46C8-9266-D75E792B12A7}"/>
    <cellStyle name="20% - Ênfase3 28 4" xfId="10843" xr:uid="{7592F223-C854-4EEE-897E-91D7B6F4FE05}"/>
    <cellStyle name="20% - Ênfase3 28 4 2" xfId="31289" xr:uid="{B1C2CD02-A5E0-4A39-94A8-E1F85EF431D5}"/>
    <cellStyle name="20% - Ênfase3 28 5" xfId="21073" xr:uid="{2491E8A6-1908-41B7-A92F-8806F4672548}"/>
    <cellStyle name="20% - Ênfase3 280" xfId="4589" xr:uid="{7C25CE5E-B419-4EC9-99D4-C1C8DC8FAE29}"/>
    <cellStyle name="20% - Ênfase3 280 2" xfId="9724" xr:uid="{DF28AF8C-DD52-4924-9BD0-706306722D6B}"/>
    <cellStyle name="20% - Ênfase3 280 2 2" xfId="19951" xr:uid="{04D38573-8C54-4CC0-AB39-1F5B94519F98}"/>
    <cellStyle name="20% - Ênfase3 280 2 2 2" xfId="40395" xr:uid="{94BB396F-84D7-46FB-B94F-056A526A2150}"/>
    <cellStyle name="20% - Ênfase3 280 2 3" xfId="30179" xr:uid="{92C2A63A-EBC8-4FC6-B10E-DF9692E2B24B}"/>
    <cellStyle name="20% - Ênfase3 280 3" xfId="14897" xr:uid="{27F819C4-6C95-4D0C-BAB9-A6087866EB82}"/>
    <cellStyle name="20% - Ênfase3 280 3 2" xfId="35343" xr:uid="{3DE69261-8F88-46E7-A57A-29E538C8E80B}"/>
    <cellStyle name="20% - Ênfase3 280 4" xfId="25127" xr:uid="{1E971AE4-E2CE-42D1-A8AB-4C7D577D5C87}"/>
    <cellStyle name="20% - Ênfase3 281" xfId="4603" xr:uid="{931F0B35-C5C5-418F-AF22-72CCB936DE7C}"/>
    <cellStyle name="20% - Ênfase3 281 2" xfId="9738" xr:uid="{1AB819BA-A351-4146-9CA8-D6F7A7B26F21}"/>
    <cellStyle name="20% - Ênfase3 281 2 2" xfId="19965" xr:uid="{B229C104-F289-4110-873A-DD437090E7A9}"/>
    <cellStyle name="20% - Ênfase3 281 2 2 2" xfId="40409" xr:uid="{E0752547-AEBD-4112-A46A-0389459CF6C1}"/>
    <cellStyle name="20% - Ênfase3 281 2 3" xfId="30193" xr:uid="{C6B73372-5D3D-46B5-B294-C34481BB5FD7}"/>
    <cellStyle name="20% - Ênfase3 281 3" xfId="14911" xr:uid="{2C21E68E-16B1-42A6-9B0E-8E17A4E2C535}"/>
    <cellStyle name="20% - Ênfase3 281 3 2" xfId="35357" xr:uid="{2FCECF3E-A663-498E-B03D-F40D84E4B7E8}"/>
    <cellStyle name="20% - Ênfase3 281 4" xfId="25141" xr:uid="{01B0A14C-8D2A-4A97-A0E6-E09648668560}"/>
    <cellStyle name="20% - Ênfase3 282" xfId="4617" xr:uid="{02BC5E1E-0968-4D10-BB32-84DE08C8D26C}"/>
    <cellStyle name="20% - Ênfase3 282 2" xfId="9752" xr:uid="{C9F6731B-1059-4196-B739-70306C46670F}"/>
    <cellStyle name="20% - Ênfase3 282 2 2" xfId="19979" xr:uid="{C6F74126-D532-4A0C-9C28-E007EE43A20D}"/>
    <cellStyle name="20% - Ênfase3 282 2 2 2" xfId="40423" xr:uid="{ABB4377B-F3D5-4F9C-B2AD-679F8B74FFF9}"/>
    <cellStyle name="20% - Ênfase3 282 2 3" xfId="30207" xr:uid="{D5AE7036-8225-4559-B9FD-C00EA737719D}"/>
    <cellStyle name="20% - Ênfase3 282 3" xfId="14925" xr:uid="{22AF48D3-CA23-4ABC-A070-AA9B1E9DF46E}"/>
    <cellStyle name="20% - Ênfase3 282 3 2" xfId="35371" xr:uid="{5E485EC3-DED7-4D81-9A39-CDA219C762E9}"/>
    <cellStyle name="20% - Ênfase3 282 4" xfId="25155" xr:uid="{53CBCFCC-731A-4B93-94B3-EC1946D88D9C}"/>
    <cellStyle name="20% - Ênfase3 283" xfId="4631" xr:uid="{241E2860-5FCA-4389-B010-91B86C703793}"/>
    <cellStyle name="20% - Ênfase3 283 2" xfId="9766" xr:uid="{50356F1A-B191-4A96-8B7E-86D272630488}"/>
    <cellStyle name="20% - Ênfase3 283 2 2" xfId="19993" xr:uid="{17E7769D-50B0-4B8A-B635-1EBC5345D8BF}"/>
    <cellStyle name="20% - Ênfase3 283 2 2 2" xfId="40437" xr:uid="{E538B648-0BA0-4C66-88CE-DD3E13386DA7}"/>
    <cellStyle name="20% - Ênfase3 283 2 3" xfId="30221" xr:uid="{518AAF9A-1340-4D4E-B449-C34AEA4B1F11}"/>
    <cellStyle name="20% - Ênfase3 283 3" xfId="14939" xr:uid="{8EE2F775-87C5-425A-BCB0-42260BCD5F96}"/>
    <cellStyle name="20% - Ênfase3 283 3 2" xfId="35385" xr:uid="{0A0913A5-77ED-4B7B-85B9-2EE7BB899D89}"/>
    <cellStyle name="20% - Ênfase3 283 4" xfId="25169" xr:uid="{EB9EDC05-4691-4B96-BAA1-38566D3133C1}"/>
    <cellStyle name="20% - Ênfase3 284" xfId="4645" xr:uid="{D0B3FC4C-8FD7-4C52-9363-CB4FBAE7A56C}"/>
    <cellStyle name="20% - Ênfase3 284 2" xfId="9780" xr:uid="{29459BC6-34BE-469E-8E54-7486AA3AE156}"/>
    <cellStyle name="20% - Ênfase3 284 2 2" xfId="20007" xr:uid="{68BF37F7-1EF9-4FBF-97A6-630A9D903A91}"/>
    <cellStyle name="20% - Ênfase3 284 2 2 2" xfId="40451" xr:uid="{3C7F1103-9AF8-4E47-96B9-F7215274D890}"/>
    <cellStyle name="20% - Ênfase3 284 2 3" xfId="30235" xr:uid="{919E99A3-AF8D-4716-B686-87837CA2EF42}"/>
    <cellStyle name="20% - Ênfase3 284 3" xfId="14953" xr:uid="{D60F2883-BC5D-4606-8F2E-6C75AF67638E}"/>
    <cellStyle name="20% - Ênfase3 284 3 2" xfId="35399" xr:uid="{532B55BB-0A62-4B28-BCF6-F4EE21EB3011}"/>
    <cellStyle name="20% - Ênfase3 284 4" xfId="25183" xr:uid="{91A98ECD-38BE-4FDC-B65F-9870DE40E208}"/>
    <cellStyle name="20% - Ênfase3 285" xfId="4659" xr:uid="{D09D5B13-9D80-4831-9DFE-2DB818B4B77D}"/>
    <cellStyle name="20% - Ênfase3 285 2" xfId="9794" xr:uid="{94403EAD-520F-42FD-8716-0447DB413F91}"/>
    <cellStyle name="20% - Ênfase3 285 2 2" xfId="20021" xr:uid="{CDFB796E-77C1-443D-A398-08C7EDF04E31}"/>
    <cellStyle name="20% - Ênfase3 285 2 2 2" xfId="40465" xr:uid="{A5F39641-5459-4349-B98C-F13B9B2E276D}"/>
    <cellStyle name="20% - Ênfase3 285 2 3" xfId="30249" xr:uid="{CFE25A7B-C527-47E7-AA70-EBB73C45B995}"/>
    <cellStyle name="20% - Ênfase3 285 3" xfId="14967" xr:uid="{B00D0E82-6210-4D6F-B50D-8F38A4E5BDA9}"/>
    <cellStyle name="20% - Ênfase3 285 3 2" xfId="35413" xr:uid="{36B54EEE-6DD6-4506-B4A9-7D0A47A65F7D}"/>
    <cellStyle name="20% - Ênfase3 285 4" xfId="25197" xr:uid="{90C2D86C-6E08-4248-BAD6-459023186401}"/>
    <cellStyle name="20% - Ênfase3 286" xfId="4673" xr:uid="{71985F1B-E64B-4B37-ABF1-DE624514132A}"/>
    <cellStyle name="20% - Ênfase3 286 2" xfId="9808" xr:uid="{DBD03CE2-BA3F-4BDD-9BB1-53581FD9BEB0}"/>
    <cellStyle name="20% - Ênfase3 286 2 2" xfId="20035" xr:uid="{1546328C-5C12-4211-907B-91ACB3075A60}"/>
    <cellStyle name="20% - Ênfase3 286 2 2 2" xfId="40479" xr:uid="{4E0FB5A5-6DFD-4E77-A8C2-A8AC749A1FB6}"/>
    <cellStyle name="20% - Ênfase3 286 2 3" xfId="30263" xr:uid="{E4F84406-C37B-4DF9-B3D8-AD67FC9D7F7C}"/>
    <cellStyle name="20% - Ênfase3 286 3" xfId="14981" xr:uid="{5A86E135-E3C0-439D-8604-15A3435196D4}"/>
    <cellStyle name="20% - Ênfase3 286 3 2" xfId="35427" xr:uid="{8D7636B0-743F-48B7-AC84-78D85D273530}"/>
    <cellStyle name="20% - Ênfase3 286 4" xfId="25211" xr:uid="{F0ABA291-D461-42C7-A7C4-4EE8DA2C1297}"/>
    <cellStyle name="20% - Ênfase3 287" xfId="4687" xr:uid="{0AE7FDF6-F81A-458C-B0CB-9B6F0BB553AF}"/>
    <cellStyle name="20% - Ênfase3 287 2" xfId="9822" xr:uid="{2D012CC2-E6AD-4560-8248-04A4499C60A5}"/>
    <cellStyle name="20% - Ênfase3 287 2 2" xfId="20049" xr:uid="{D662A1C7-F7D4-4B42-92C8-44E5AC74E5A6}"/>
    <cellStyle name="20% - Ênfase3 287 2 2 2" xfId="40493" xr:uid="{A8CB6880-4B09-4BEF-B2C2-BF5F05E826B9}"/>
    <cellStyle name="20% - Ênfase3 287 2 3" xfId="30277" xr:uid="{E8BC348F-3DDE-4A2A-A9C8-A94EB4E0AAEB}"/>
    <cellStyle name="20% - Ênfase3 287 3" xfId="14995" xr:uid="{8034865F-D6F7-4F89-A3C2-2A472D3E1FB8}"/>
    <cellStyle name="20% - Ênfase3 287 3 2" xfId="35441" xr:uid="{F7F76155-AF06-41D3-8699-F368B7D1E9DE}"/>
    <cellStyle name="20% - Ênfase3 287 4" xfId="25225" xr:uid="{F74F7024-88AF-467E-9CFC-D6127A7BC70D}"/>
    <cellStyle name="20% - Ênfase3 288" xfId="4701" xr:uid="{1CBB3ACF-7C81-4D00-B689-A8D3B2CE20A8}"/>
    <cellStyle name="20% - Ênfase3 288 2" xfId="9836" xr:uid="{A3761B7A-BD3D-4E41-9622-3B5C20495EAB}"/>
    <cellStyle name="20% - Ênfase3 288 2 2" xfId="20063" xr:uid="{E55767A0-AE89-481C-8232-F3B82DD9DFD0}"/>
    <cellStyle name="20% - Ênfase3 288 2 2 2" xfId="40507" xr:uid="{86FAE4AF-928C-4AB7-953E-B7C5C62841FF}"/>
    <cellStyle name="20% - Ênfase3 288 2 3" xfId="30291" xr:uid="{FBA4E34D-D0FC-4FB0-BF4A-F12385765458}"/>
    <cellStyle name="20% - Ênfase3 288 3" xfId="15009" xr:uid="{9F7FF60A-A4AF-4E4A-9871-45E718F5903A}"/>
    <cellStyle name="20% - Ênfase3 288 3 2" xfId="35455" xr:uid="{A2F74A1A-DE3A-43A5-BF66-E88EB3DFBA6C}"/>
    <cellStyle name="20% - Ênfase3 288 4" xfId="25239" xr:uid="{155C1F08-CE3B-45B6-9D10-1B33A303BB8B}"/>
    <cellStyle name="20% - Ênfase3 289" xfId="4715" xr:uid="{F6526158-44F2-450E-B465-E335A7039E9B}"/>
    <cellStyle name="20% - Ênfase3 289 2" xfId="9850" xr:uid="{EE853708-570C-4B60-A009-74058E4CA6D5}"/>
    <cellStyle name="20% - Ênfase3 289 2 2" xfId="20077" xr:uid="{EA16F166-AB86-45F6-8824-5E5BFFF0DDD2}"/>
    <cellStyle name="20% - Ênfase3 289 2 2 2" xfId="40521" xr:uid="{AAF16257-192E-4045-A5FE-A9FD951BEDB5}"/>
    <cellStyle name="20% - Ênfase3 289 2 3" xfId="30305" xr:uid="{7A93CAAE-CC29-4160-8F98-D8CD810F8DE6}"/>
    <cellStyle name="20% - Ênfase3 289 3" xfId="15023" xr:uid="{6ECA7A1D-603A-4009-A459-0B1E444BEE0B}"/>
    <cellStyle name="20% - Ênfase3 289 3 2" xfId="35469" xr:uid="{0B51F76F-001D-4467-BB59-970D615800A7}"/>
    <cellStyle name="20% - Ênfase3 289 4" xfId="25253" xr:uid="{8FEC5F70-5498-4F99-B1C3-ECA2B03CA679}"/>
    <cellStyle name="20% - Ênfase3 29" xfId="490" xr:uid="{3FC25B07-961E-4949-A2D8-7AF63037C3DD}"/>
    <cellStyle name="20% - Ênfase3 29 2" xfId="1089" xr:uid="{EE58FA1B-35E1-4586-9EF0-8AB97572F86B}"/>
    <cellStyle name="20% - Ênfase3 29 2 2" xfId="6236" xr:uid="{CF8E7CD4-EE56-456C-A23C-3283C8554148}"/>
    <cellStyle name="20% - Ênfase3 29 2 2 2" xfId="16491" xr:uid="{C9216409-9910-401A-8E1F-EE2B87189721}"/>
    <cellStyle name="20% - Ênfase3 29 2 2 2 2" xfId="36935" xr:uid="{E0D01D72-C192-4AE0-99ED-2FD9F9CC0F5A}"/>
    <cellStyle name="20% - Ênfase3 29 2 2 3" xfId="26719" xr:uid="{6FD2C9A2-BEA8-4262-B855-8D7BDE294688}"/>
    <cellStyle name="20% - Ênfase3 29 2 3" xfId="11437" xr:uid="{A0122C96-6014-4DAC-927A-4A6DB5D7BA85}"/>
    <cellStyle name="20% - Ênfase3 29 2 3 2" xfId="31883" xr:uid="{6CDB5499-EAFE-40E7-9B23-BBEC82652912}"/>
    <cellStyle name="20% - Ênfase3 29 2 4" xfId="21667" xr:uid="{4C2492A3-4B62-4C30-8929-9A70070D97D9}"/>
    <cellStyle name="20% - Ênfase3 29 3" xfId="5637" xr:uid="{39C76C8B-D747-4EA0-B25E-DD6E7C8E947E}"/>
    <cellStyle name="20% - Ênfase3 29 3 2" xfId="15911" xr:uid="{BC7C54AE-119B-4022-A1B5-C4A22359060A}"/>
    <cellStyle name="20% - Ênfase3 29 3 2 2" xfId="36355" xr:uid="{AB5E7310-8CC1-45F3-B0BF-FB30BE977D20}"/>
    <cellStyle name="20% - Ênfase3 29 3 3" xfId="26139" xr:uid="{34C8EE59-3939-4A04-B9C1-DE0BA7FAB6AE}"/>
    <cellStyle name="20% - Ênfase3 29 4" xfId="10857" xr:uid="{8ED7C092-49D9-4BED-9BB9-1F140ED2F2B7}"/>
    <cellStyle name="20% - Ênfase3 29 4 2" xfId="31303" xr:uid="{02A9FC59-D47E-4AE2-9820-F8778826967E}"/>
    <cellStyle name="20% - Ênfase3 29 5" xfId="21087" xr:uid="{5C23F233-DD5F-4429-AD50-958A9A3572C0}"/>
    <cellStyle name="20% - Ênfase3 290" xfId="4729" xr:uid="{27939B8E-EF97-4146-8BDD-AA6DEF7984BA}"/>
    <cellStyle name="20% - Ênfase3 290 2" xfId="9864" xr:uid="{6BAB1AF5-C026-43C3-B25B-A3FE5F52FCB8}"/>
    <cellStyle name="20% - Ênfase3 290 2 2" xfId="20091" xr:uid="{0E6CD3F3-DD4C-4ED6-B400-31C58B40DEF8}"/>
    <cellStyle name="20% - Ênfase3 290 2 2 2" xfId="40535" xr:uid="{7A1249DC-041F-40D1-9B18-ABB620EFD405}"/>
    <cellStyle name="20% - Ênfase3 290 2 3" xfId="30319" xr:uid="{29E88690-0AFB-4DEB-B1A5-FE76C0A3E907}"/>
    <cellStyle name="20% - Ênfase3 290 3" xfId="15037" xr:uid="{F6CB4B5B-1057-43CA-BC02-03AB7202BCC4}"/>
    <cellStyle name="20% - Ênfase3 290 3 2" xfId="35483" xr:uid="{8038D773-451A-4C4D-8AD0-812734E28C07}"/>
    <cellStyle name="20% - Ênfase3 290 4" xfId="25267" xr:uid="{8D8026BD-4774-4A03-8544-A7ECE04571C3}"/>
    <cellStyle name="20% - Ênfase3 291" xfId="4743" xr:uid="{89E0DC4C-1299-4FC2-A628-7BBC7D145B0B}"/>
    <cellStyle name="20% - Ênfase3 291 2" xfId="9878" xr:uid="{CFF51059-35EF-4BB2-AC7A-BC199A8A0F4F}"/>
    <cellStyle name="20% - Ênfase3 291 2 2" xfId="20105" xr:uid="{144D04CE-C7BE-49CC-BF81-3F79FF016AC6}"/>
    <cellStyle name="20% - Ênfase3 291 2 2 2" xfId="40549" xr:uid="{668F0FB6-83E2-4E8E-9BC1-FAB9DFD86CB2}"/>
    <cellStyle name="20% - Ênfase3 291 2 3" xfId="30333" xr:uid="{91972F0E-A28B-46C6-B01E-EC1FF125BE30}"/>
    <cellStyle name="20% - Ênfase3 291 3" xfId="15051" xr:uid="{CCBA8429-04F8-41BE-B4C1-B8EE3D96B6B2}"/>
    <cellStyle name="20% - Ênfase3 291 3 2" xfId="35497" xr:uid="{93BDD979-557B-481C-AB2D-E4D5615D3F23}"/>
    <cellStyle name="20% - Ênfase3 291 4" xfId="25281" xr:uid="{27B93B69-257D-4DF0-B886-DD691300A38B}"/>
    <cellStyle name="20% - Ênfase3 292" xfId="4757" xr:uid="{971AD3CC-AC51-4AFF-946D-758CD044251B}"/>
    <cellStyle name="20% - Ênfase3 292 2" xfId="9892" xr:uid="{87FD3AE3-570F-4D9C-B2FB-C7FEFC52657C}"/>
    <cellStyle name="20% - Ênfase3 292 2 2" xfId="20119" xr:uid="{37D711CD-0443-495D-876C-554D5AD76E4D}"/>
    <cellStyle name="20% - Ênfase3 292 2 2 2" xfId="40563" xr:uid="{4708B9C7-715B-4D4C-BF54-28FA432FF367}"/>
    <cellStyle name="20% - Ênfase3 292 2 3" xfId="30347" xr:uid="{2C554C52-97AF-481B-8632-C7CCECA4B66C}"/>
    <cellStyle name="20% - Ênfase3 292 3" xfId="15065" xr:uid="{F670AB73-7EE7-4C6E-BB75-5CA03C684EC2}"/>
    <cellStyle name="20% - Ênfase3 292 3 2" xfId="35511" xr:uid="{CA830519-1864-4061-BE20-371F6679F4F9}"/>
    <cellStyle name="20% - Ênfase3 292 4" xfId="25295" xr:uid="{F048BA15-76DF-451D-B165-C83CA01DEF8C}"/>
    <cellStyle name="20% - Ênfase3 293" xfId="4771" xr:uid="{C656F487-2E3D-41B7-B885-5F867993FADE}"/>
    <cellStyle name="20% - Ênfase3 293 2" xfId="9906" xr:uid="{72AD6A89-EF1E-4B95-8CFB-574CE4D8DA91}"/>
    <cellStyle name="20% - Ênfase3 293 2 2" xfId="20133" xr:uid="{28B8A74E-4CAA-4543-B0CF-F89AC000780A}"/>
    <cellStyle name="20% - Ênfase3 293 2 2 2" xfId="40577" xr:uid="{4F242A8A-E13B-45A9-A1FF-57EA13ABF5A6}"/>
    <cellStyle name="20% - Ênfase3 293 2 3" xfId="30361" xr:uid="{B9FDDC26-BEE7-4758-AFAD-52F3771FA5F7}"/>
    <cellStyle name="20% - Ênfase3 293 3" xfId="15079" xr:uid="{0C054038-E06D-4D58-8DC0-AFFDC015C69A}"/>
    <cellStyle name="20% - Ênfase3 293 3 2" xfId="35525" xr:uid="{9DDFF176-77FF-4992-8C91-75EA07D085D4}"/>
    <cellStyle name="20% - Ênfase3 293 4" xfId="25309" xr:uid="{D57C072F-70F8-494C-9FA6-05EA2B30C0AE}"/>
    <cellStyle name="20% - Ênfase3 294" xfId="4785" xr:uid="{D03504EF-1C1E-4E2E-B76E-05369DBBEA98}"/>
    <cellStyle name="20% - Ênfase3 294 2" xfId="9920" xr:uid="{006F82FF-402F-495C-9317-ACF203FEEC9E}"/>
    <cellStyle name="20% - Ênfase3 294 2 2" xfId="20147" xr:uid="{879050AD-D7A7-4826-B03D-A7E7E52A9105}"/>
    <cellStyle name="20% - Ênfase3 294 2 2 2" xfId="40591" xr:uid="{FA3FC3D1-6A22-47C5-9F65-E07D752CD7F2}"/>
    <cellStyle name="20% - Ênfase3 294 2 3" xfId="30375" xr:uid="{89251CAB-A917-495D-B9AB-7BB302106111}"/>
    <cellStyle name="20% - Ênfase3 294 3" xfId="15093" xr:uid="{FB356A96-9D43-4CC2-B270-A91E473D1F46}"/>
    <cellStyle name="20% - Ênfase3 294 3 2" xfId="35539" xr:uid="{B301623D-F35C-4469-888F-A2DCAE0E1F2B}"/>
    <cellStyle name="20% - Ênfase3 294 4" xfId="25323" xr:uid="{9470DE84-4D0F-4150-8939-6C338E24FFD8}"/>
    <cellStyle name="20% - Ênfase3 295" xfId="4799" xr:uid="{4AF5B73A-ADC8-4458-A3D0-7638A37F651C}"/>
    <cellStyle name="20% - Ênfase3 295 2" xfId="9934" xr:uid="{C1942F98-11C7-4FEF-973F-C25DA295350E}"/>
    <cellStyle name="20% - Ênfase3 295 2 2" xfId="20161" xr:uid="{D095F3C1-9FAE-4881-ABAA-9456AFF19BED}"/>
    <cellStyle name="20% - Ênfase3 295 2 2 2" xfId="40605" xr:uid="{1168149F-2B97-4091-AF0C-7B712A313485}"/>
    <cellStyle name="20% - Ênfase3 295 2 3" xfId="30389" xr:uid="{8E38A309-ED61-4B79-BD13-89A8C8C4576E}"/>
    <cellStyle name="20% - Ênfase3 295 3" xfId="15107" xr:uid="{609D99D3-B8FF-434E-945E-1125DE40569D}"/>
    <cellStyle name="20% - Ênfase3 295 3 2" xfId="35553" xr:uid="{BD18E760-B579-43D2-8101-AA13A676854E}"/>
    <cellStyle name="20% - Ênfase3 295 4" xfId="25337" xr:uid="{0798B1CB-5D2E-465A-B934-4C0FA66DAF4E}"/>
    <cellStyle name="20% - Ênfase3 296" xfId="4813" xr:uid="{AE5764B9-9434-4B39-89C1-A0D5F2DCD60F}"/>
    <cellStyle name="20% - Ênfase3 296 2" xfId="9948" xr:uid="{BD7FF253-12CB-444A-BC37-2C756DD23D7E}"/>
    <cellStyle name="20% - Ênfase3 296 2 2" xfId="20175" xr:uid="{2B3D23E9-931F-4D13-9141-555FCB391ED5}"/>
    <cellStyle name="20% - Ênfase3 296 2 2 2" xfId="40619" xr:uid="{24EE9671-92D1-4104-92B8-2F67CD769DB7}"/>
    <cellStyle name="20% - Ênfase3 296 2 3" xfId="30403" xr:uid="{9CA868AD-CBED-4210-89CC-CB18ACCBFDA8}"/>
    <cellStyle name="20% - Ênfase3 296 3" xfId="15121" xr:uid="{E0F6A17C-0537-4089-BF1A-9E70F49DDEEA}"/>
    <cellStyle name="20% - Ênfase3 296 3 2" xfId="35567" xr:uid="{59E75820-B01E-4342-BB4F-EE727242CB19}"/>
    <cellStyle name="20% - Ênfase3 296 4" xfId="25351" xr:uid="{2739D693-FB5E-4712-8EB8-DD11964E3B18}"/>
    <cellStyle name="20% - Ênfase3 297" xfId="4827" xr:uid="{C46DA209-B6FC-4D40-B35B-B0A885F3CE72}"/>
    <cellStyle name="20% - Ênfase3 297 2" xfId="9962" xr:uid="{D0BBE717-4938-4080-A5DD-FC15D07A7A20}"/>
    <cellStyle name="20% - Ênfase3 297 2 2" xfId="20189" xr:uid="{4C7B493B-49D2-469C-9F05-CA1873AE4164}"/>
    <cellStyle name="20% - Ênfase3 297 2 2 2" xfId="40633" xr:uid="{4F93E5D5-5572-4193-8C0D-72D8770F851A}"/>
    <cellStyle name="20% - Ênfase3 297 2 3" xfId="30417" xr:uid="{1924F184-B768-4B61-8CF8-8BCFCC4A8C4C}"/>
    <cellStyle name="20% - Ênfase3 297 3" xfId="15135" xr:uid="{56C77A77-0C8C-4CB2-BD36-0F31E93C49FA}"/>
    <cellStyle name="20% - Ênfase3 297 3 2" xfId="35581" xr:uid="{96EF4470-A65D-45DD-A1EE-D75C1B8C7BEC}"/>
    <cellStyle name="20% - Ênfase3 297 4" xfId="25365" xr:uid="{61A4BCC7-6C21-4FE8-9BA1-467B6F7303CC}"/>
    <cellStyle name="20% - Ênfase3 298" xfId="4841" xr:uid="{04AD690D-809B-4B33-85F2-7FA1A4938133}"/>
    <cellStyle name="20% - Ênfase3 298 2" xfId="9976" xr:uid="{9A17C106-9E45-4180-9736-CBBDAB9DDB3E}"/>
    <cellStyle name="20% - Ênfase3 298 2 2" xfId="20203" xr:uid="{6A5FC8BE-C7C4-454B-AC15-27D317901EE1}"/>
    <cellStyle name="20% - Ênfase3 298 2 2 2" xfId="40647" xr:uid="{0E2DC4E6-529B-4CA8-B763-D573BC5EB16A}"/>
    <cellStyle name="20% - Ênfase3 298 2 3" xfId="30431" xr:uid="{1A87FE0C-9D8B-45D4-864E-B7A8DF99DEBC}"/>
    <cellStyle name="20% - Ênfase3 298 3" xfId="15149" xr:uid="{4F956DF9-E69D-4685-978F-E0D1465F1D85}"/>
    <cellStyle name="20% - Ênfase3 298 3 2" xfId="35595" xr:uid="{8C52682F-4093-4603-937F-77CA348F5D7B}"/>
    <cellStyle name="20% - Ênfase3 298 4" xfId="25379" xr:uid="{BE8A11FC-A574-4A24-9C83-BF38EAA73799}"/>
    <cellStyle name="20% - Ênfase3 299" xfId="4855" xr:uid="{7671F211-1949-4F98-AFB8-86AFA3883A3D}"/>
    <cellStyle name="20% - Ênfase3 299 2" xfId="9990" xr:uid="{0C8D883D-562D-487B-B4D9-28124D8ED06F}"/>
    <cellStyle name="20% - Ênfase3 299 2 2" xfId="20217" xr:uid="{BF4689F3-0C0C-4A88-A975-D69E85268B1F}"/>
    <cellStyle name="20% - Ênfase3 299 2 2 2" xfId="40661" xr:uid="{579A86E5-405D-40C9-9EB3-C0255F79431F}"/>
    <cellStyle name="20% - Ênfase3 299 2 3" xfId="30445" xr:uid="{DD56EF3C-FF91-4147-B2F4-3D61884F0B78}"/>
    <cellStyle name="20% - Ênfase3 299 3" xfId="15163" xr:uid="{E94CF92A-3756-447A-B5B1-1E5B07C9F607}"/>
    <cellStyle name="20% - Ênfase3 299 3 2" xfId="35609" xr:uid="{D737AF4D-F8AA-4615-8C61-1250E55E6C6D}"/>
    <cellStyle name="20% - Ênfase3 299 4" xfId="25393" xr:uid="{B484584A-C214-4236-ADC0-90FFBE6C61FF}"/>
    <cellStyle name="20% - Ênfase3 3" xfId="126" xr:uid="{353F457A-8539-481D-9C60-B84602FFBF50}"/>
    <cellStyle name="20% - Ênfase3 3 2" xfId="739" xr:uid="{5C853099-1867-4337-B7D4-5FD15B02297C}"/>
    <cellStyle name="20% - Ênfase3 3 2 2" xfId="5886" xr:uid="{E1242169-EE0B-454D-8E09-01596DDC1F6A}"/>
    <cellStyle name="20% - Ênfase3 3 2 2 2" xfId="16155" xr:uid="{1964E8A8-E147-4CD9-A4AE-936073AAEAA6}"/>
    <cellStyle name="20% - Ênfase3 3 2 2 2 2" xfId="36599" xr:uid="{36965CD4-5185-4402-91AF-3E1BDA707BCE}"/>
    <cellStyle name="20% - Ênfase3 3 2 2 3" xfId="26383" xr:uid="{48B7658C-184A-41D7-89A6-C90BA2EB0196}"/>
    <cellStyle name="20% - Ênfase3 3 2 3" xfId="11101" xr:uid="{1CC1BC48-7F20-475D-98B0-8DB3EBB97A34}"/>
    <cellStyle name="20% - Ênfase3 3 2 3 2" xfId="31547" xr:uid="{148B7B7C-EC8B-45CB-868E-51C8895D46F4}"/>
    <cellStyle name="20% - Ênfase3 3 2 4" xfId="21331" xr:uid="{9388A7B9-C2A3-41B2-9D17-1D19504BFBCF}"/>
    <cellStyle name="20% - Ênfase3 3 3" xfId="5273" xr:uid="{5D74CB6A-D822-4621-B36B-EC142B725129}"/>
    <cellStyle name="20% - Ênfase3 3 3 2" xfId="15575" xr:uid="{CDFBEBC6-F18D-43A6-B95F-B024716B367E}"/>
    <cellStyle name="20% - Ênfase3 3 3 2 2" xfId="36019" xr:uid="{C9BC94A0-083E-444C-A0F0-10B6A155CF1B}"/>
    <cellStyle name="20% - Ênfase3 3 3 3" xfId="25803" xr:uid="{2F3DFAA8-D937-4953-9D13-D0881CEAE1D4}"/>
    <cellStyle name="20% - Ênfase3 3 4" xfId="10521" xr:uid="{DDB01408-96BE-4A67-A7B5-7456851DB7B2}"/>
    <cellStyle name="20% - Ênfase3 3 4 2" xfId="30967" xr:uid="{9CDC1AB1-1391-4094-857F-EA5637C84768}"/>
    <cellStyle name="20% - Ênfase3 3 5" xfId="20751" xr:uid="{9BB99128-C6E1-4E2C-8ABA-CC998ACDD4CA}"/>
    <cellStyle name="20% - Ênfase3 30" xfId="504" xr:uid="{9F085CCB-A24A-4250-A2BD-84F380C98855}"/>
    <cellStyle name="20% - Ênfase3 30 2" xfId="1103" xr:uid="{47BAD16E-30D4-486F-B39D-7E98773EDE7D}"/>
    <cellStyle name="20% - Ênfase3 30 2 2" xfId="6250" xr:uid="{AEC33EF4-AE3E-4A62-83A6-C0B44906FFBE}"/>
    <cellStyle name="20% - Ênfase3 30 2 2 2" xfId="16505" xr:uid="{FCC8CB56-4170-4414-9D7A-37A6D156A05F}"/>
    <cellStyle name="20% - Ênfase3 30 2 2 2 2" xfId="36949" xr:uid="{5F3B6202-9E3C-4CE8-8F67-4B9E2930F9A3}"/>
    <cellStyle name="20% - Ênfase3 30 2 2 3" xfId="26733" xr:uid="{97EF61BD-7FD7-451D-B022-86A18FDDB078}"/>
    <cellStyle name="20% - Ênfase3 30 2 3" xfId="11451" xr:uid="{1590FB73-DB18-49E0-9077-CCF5250855B2}"/>
    <cellStyle name="20% - Ênfase3 30 2 3 2" xfId="31897" xr:uid="{3477E50A-F662-47CD-ABC4-23711EB40856}"/>
    <cellStyle name="20% - Ênfase3 30 2 4" xfId="21681" xr:uid="{41EB1AAB-50FE-4022-B6AD-709CCE4A4475}"/>
    <cellStyle name="20% - Ênfase3 30 3" xfId="5651" xr:uid="{6763637E-E889-4A40-A2D7-50A4369DC04E}"/>
    <cellStyle name="20% - Ênfase3 30 3 2" xfId="15925" xr:uid="{0AF937DB-D7BB-4A26-8A28-BBE0784C66AF}"/>
    <cellStyle name="20% - Ênfase3 30 3 2 2" xfId="36369" xr:uid="{01F35E95-06A2-433B-87BA-4C75ACE7C630}"/>
    <cellStyle name="20% - Ênfase3 30 3 3" xfId="26153" xr:uid="{C436C667-E8C1-4B55-94A1-DFB977EBE5D3}"/>
    <cellStyle name="20% - Ênfase3 30 4" xfId="10871" xr:uid="{AF590ABF-9DDD-4668-994F-3D8E2B0319E1}"/>
    <cellStyle name="20% - Ênfase3 30 4 2" xfId="31317" xr:uid="{6D644E0E-00BA-4A1F-A899-267217737136}"/>
    <cellStyle name="20% - Ênfase3 30 5" xfId="21101" xr:uid="{6FE69708-4952-496A-B54A-2C2BF9E73899}"/>
    <cellStyle name="20% - Ênfase3 300" xfId="4869" xr:uid="{76AA8F4B-D1AF-4220-9283-157C747F6D13}"/>
    <cellStyle name="20% - Ênfase3 300 2" xfId="10004" xr:uid="{685CCA1A-421A-4BA6-9451-3A46395A0D77}"/>
    <cellStyle name="20% - Ênfase3 300 2 2" xfId="20231" xr:uid="{5C478C65-E436-488E-975F-6EAEBB4D577C}"/>
    <cellStyle name="20% - Ênfase3 300 2 2 2" xfId="40675" xr:uid="{59ED20DC-10F3-4B8D-8264-D4C57EE18467}"/>
    <cellStyle name="20% - Ênfase3 300 2 3" xfId="30459" xr:uid="{9C624255-A24D-4737-9407-86AA92EE77BA}"/>
    <cellStyle name="20% - Ênfase3 300 3" xfId="15177" xr:uid="{CAA7F473-8BCA-472A-A7D2-0D3FCA24840A}"/>
    <cellStyle name="20% - Ênfase3 300 3 2" xfId="35623" xr:uid="{CFDCFE34-6FF3-4DC6-BCF6-DC3BD04804D6}"/>
    <cellStyle name="20% - Ênfase3 300 4" xfId="25407" xr:uid="{7EACEEF8-60A5-4BF0-8B31-DEBE4F9D39E9}"/>
    <cellStyle name="20% - Ênfase3 301" xfId="4883" xr:uid="{DB2C1777-0792-4807-9DD2-752CF1BCEC83}"/>
    <cellStyle name="20% - Ênfase3 301 2" xfId="10018" xr:uid="{B9A8DA34-D8E1-4BCB-AA70-F70E4161E4FF}"/>
    <cellStyle name="20% - Ênfase3 301 2 2" xfId="20245" xr:uid="{8D613E56-711E-430A-87C4-9C5369EB7EE8}"/>
    <cellStyle name="20% - Ênfase3 301 2 2 2" xfId="40689" xr:uid="{81FF6D82-84E5-4262-AA8C-846867D89E63}"/>
    <cellStyle name="20% - Ênfase3 301 2 3" xfId="30473" xr:uid="{D9D8C5AE-B5AB-40A1-B9FA-1EE22E301714}"/>
    <cellStyle name="20% - Ênfase3 301 3" xfId="15191" xr:uid="{C1540318-FD66-4C09-BBFD-FB7858A96029}"/>
    <cellStyle name="20% - Ênfase3 301 3 2" xfId="35637" xr:uid="{28E77AFB-DB46-47B9-B545-0BDB7C079BA0}"/>
    <cellStyle name="20% - Ênfase3 301 4" xfId="25421" xr:uid="{186699A0-29B4-447D-A7DB-615FC37C53C6}"/>
    <cellStyle name="20% - Ênfase3 302" xfId="4897" xr:uid="{041656AE-D6B8-4BB5-AFC5-922FD51E3249}"/>
    <cellStyle name="20% - Ênfase3 302 2" xfId="10032" xr:uid="{C5BFABCF-BC80-4CF8-85DF-57BF50A9B588}"/>
    <cellStyle name="20% - Ênfase3 302 2 2" xfId="20259" xr:uid="{043C08EA-C3B5-4C71-B9AD-DEF87BCB0B86}"/>
    <cellStyle name="20% - Ênfase3 302 2 2 2" xfId="40703" xr:uid="{2CE034FF-D79D-4C36-B4EC-20B871580BF3}"/>
    <cellStyle name="20% - Ênfase3 302 2 3" xfId="30487" xr:uid="{56B38EEA-9ADF-482A-B26C-17D0ABE36CAB}"/>
    <cellStyle name="20% - Ênfase3 302 3" xfId="15205" xr:uid="{34DC32E8-1B9E-4D47-95A0-08C7753F6FE8}"/>
    <cellStyle name="20% - Ênfase3 302 3 2" xfId="35651" xr:uid="{19FA4BDD-9F60-4A88-B1FF-B18BCC77654F}"/>
    <cellStyle name="20% - Ênfase3 302 4" xfId="25435" xr:uid="{D7D4E10E-6BB6-4A28-B78D-251366412DFE}"/>
    <cellStyle name="20% - Ênfase3 303" xfId="4911" xr:uid="{EE97961C-F0C5-4169-BDB4-25DC57219733}"/>
    <cellStyle name="20% - Ênfase3 303 2" xfId="10046" xr:uid="{9AA343EC-59DE-464A-A6CC-BBBCABBD959D}"/>
    <cellStyle name="20% - Ênfase3 303 2 2" xfId="20273" xr:uid="{BC0D55B0-B4F8-4416-85CA-0C570A0A7131}"/>
    <cellStyle name="20% - Ênfase3 303 2 2 2" xfId="40717" xr:uid="{3747B41F-83F4-466A-826F-EF12657E0981}"/>
    <cellStyle name="20% - Ênfase3 303 2 3" xfId="30501" xr:uid="{F2D00193-3BD3-40FC-855A-B1010430982B}"/>
    <cellStyle name="20% - Ênfase3 303 3" xfId="15219" xr:uid="{C0EA4EF7-57EC-4A16-B420-29CC94B88727}"/>
    <cellStyle name="20% - Ênfase3 303 3 2" xfId="35665" xr:uid="{20EE803D-7F7B-49AF-B8F7-6855F96BF04A}"/>
    <cellStyle name="20% - Ênfase3 303 4" xfId="25449" xr:uid="{3E658EFA-2BA8-49A1-BF5E-820D3B63E77A}"/>
    <cellStyle name="20% - Ênfase3 304" xfId="4925" xr:uid="{2266BC24-1870-443C-B86D-A2CB3214D12E}"/>
    <cellStyle name="20% - Ênfase3 304 2" xfId="10060" xr:uid="{BBEBAAC7-CB1D-410A-AD00-3617446ECDC9}"/>
    <cellStyle name="20% - Ênfase3 304 2 2" xfId="20287" xr:uid="{1B05541A-5739-4EBF-950D-19FF24C234FC}"/>
    <cellStyle name="20% - Ênfase3 304 2 2 2" xfId="40731" xr:uid="{BF699DF1-BEDA-4C51-B952-279E03D563FC}"/>
    <cellStyle name="20% - Ênfase3 304 2 3" xfId="30515" xr:uid="{8612627A-B5AA-45BF-8ABD-20AACF79D741}"/>
    <cellStyle name="20% - Ênfase3 304 3" xfId="15233" xr:uid="{39865309-11E6-405E-AFEB-BF696FD76EB0}"/>
    <cellStyle name="20% - Ênfase3 304 3 2" xfId="35679" xr:uid="{796600B2-296D-4ADE-B0C8-D791A7F0A9F9}"/>
    <cellStyle name="20% - Ênfase3 304 4" xfId="25463" xr:uid="{BE80B08C-DDC2-43B7-BB12-52FD6170BCC0}"/>
    <cellStyle name="20% - Ênfase3 305" xfId="4939" xr:uid="{301BBCCB-AD12-4745-A866-C5C7FCC6A3ED}"/>
    <cellStyle name="20% - Ênfase3 305 2" xfId="10074" xr:uid="{E6393897-D620-4553-A053-3B867AA892E6}"/>
    <cellStyle name="20% - Ênfase3 305 2 2" xfId="20301" xr:uid="{9D0C2F8B-B037-42E3-8239-7869BCB24009}"/>
    <cellStyle name="20% - Ênfase3 305 2 2 2" xfId="40745" xr:uid="{58DF83F5-7CC8-4B83-9079-383562347392}"/>
    <cellStyle name="20% - Ênfase3 305 2 3" xfId="30529" xr:uid="{4D0B0D65-AF1F-4F0B-BEDA-ADBD2F1C314D}"/>
    <cellStyle name="20% - Ênfase3 305 3" xfId="15247" xr:uid="{BAA9CD5E-D000-44AF-AD1E-FC976ECDF132}"/>
    <cellStyle name="20% - Ênfase3 305 3 2" xfId="35693" xr:uid="{3D7EB6CE-B872-4D6C-A79A-F6CEE7752F50}"/>
    <cellStyle name="20% - Ênfase3 305 4" xfId="25477" xr:uid="{E33A3611-E2D2-4F70-B03C-47F6C2EFC88E}"/>
    <cellStyle name="20% - Ênfase3 306" xfId="4953" xr:uid="{41D8D827-ED63-4A9E-A42B-C50D5C0A5724}"/>
    <cellStyle name="20% - Ênfase3 306 2" xfId="10088" xr:uid="{34BEEA73-3A8F-4BA7-8EF8-FFF126B323EE}"/>
    <cellStyle name="20% - Ênfase3 306 2 2" xfId="20315" xr:uid="{168B9FEC-EB79-434D-9B13-35A6842C87B2}"/>
    <cellStyle name="20% - Ênfase3 306 2 2 2" xfId="40759" xr:uid="{B2054B6A-82FE-4892-A132-955189E39779}"/>
    <cellStyle name="20% - Ênfase3 306 2 3" xfId="30543" xr:uid="{CFE16111-7D31-46B1-A9C7-D22105346AEC}"/>
    <cellStyle name="20% - Ênfase3 306 3" xfId="15261" xr:uid="{5801ECBE-7359-46C2-A163-2579999DB385}"/>
    <cellStyle name="20% - Ênfase3 306 3 2" xfId="35707" xr:uid="{DBBAF745-DEE9-4858-BB9A-F221646CEFE1}"/>
    <cellStyle name="20% - Ênfase3 306 4" xfId="25491" xr:uid="{92FA4FA4-628F-4910-809F-4D4BEF62A195}"/>
    <cellStyle name="20% - Ênfase3 307" xfId="4967" xr:uid="{33764F0E-362E-45FC-8F1B-46C4713AACAD}"/>
    <cellStyle name="20% - Ênfase3 307 2" xfId="10102" xr:uid="{471EC5B9-F6E2-47C3-B53A-B5396AE13656}"/>
    <cellStyle name="20% - Ênfase3 307 2 2" xfId="20329" xr:uid="{70D9C156-5604-48A6-B386-D745ADD0536A}"/>
    <cellStyle name="20% - Ênfase3 307 2 2 2" xfId="40773" xr:uid="{DF08FB38-B326-4C20-95AC-2B15FD181A8A}"/>
    <cellStyle name="20% - Ênfase3 307 2 3" xfId="30557" xr:uid="{111DD88B-60B4-4279-9555-9AA99CCF5FF5}"/>
    <cellStyle name="20% - Ênfase3 307 3" xfId="15275" xr:uid="{3A568230-05FB-4553-9970-6A8FDF92FF7F}"/>
    <cellStyle name="20% - Ênfase3 307 3 2" xfId="35721" xr:uid="{A9D94000-BED1-4F81-B4B7-7F69FAA357DA}"/>
    <cellStyle name="20% - Ênfase3 307 4" xfId="25505" xr:uid="{3C72805E-BE02-42F4-A043-D1B95796A243}"/>
    <cellStyle name="20% - Ênfase3 308" xfId="4981" xr:uid="{CF056CDC-BE08-4E7A-87D3-FCDAB5A380EF}"/>
    <cellStyle name="20% - Ênfase3 308 2" xfId="10116" xr:uid="{DC45651B-F7D6-496E-BD02-FFBEC828108E}"/>
    <cellStyle name="20% - Ênfase3 308 2 2" xfId="20343" xr:uid="{33A12AFD-D92C-4BD3-B73B-60F4C95800BC}"/>
    <cellStyle name="20% - Ênfase3 308 2 2 2" xfId="40787" xr:uid="{A99EE2A4-7C30-49F6-9D74-6EC794CBDE56}"/>
    <cellStyle name="20% - Ênfase3 308 2 3" xfId="30571" xr:uid="{31A77DD3-0668-4AFE-B1F5-972C1E2EBB7B}"/>
    <cellStyle name="20% - Ênfase3 308 3" xfId="15289" xr:uid="{DE178ACC-2E62-48DF-BBCD-26A1A735927E}"/>
    <cellStyle name="20% - Ênfase3 308 3 2" xfId="35735" xr:uid="{1E8019DE-CEA4-42FA-9ACD-CA0D46438571}"/>
    <cellStyle name="20% - Ênfase3 308 4" xfId="25519" xr:uid="{6956AF2D-8212-4795-A33F-3FDC45BF9E54}"/>
    <cellStyle name="20% - Ênfase3 309" xfId="4995" xr:uid="{C834D716-B222-4E74-B34B-1B774879151D}"/>
    <cellStyle name="20% - Ênfase3 309 2" xfId="10130" xr:uid="{D21DFD99-8E3F-4EE1-907A-162312C3C6D6}"/>
    <cellStyle name="20% - Ênfase3 309 2 2" xfId="20357" xr:uid="{2D82DAC5-6805-4BEB-AC1D-C0888398983A}"/>
    <cellStyle name="20% - Ênfase3 309 2 2 2" xfId="40801" xr:uid="{B2A504CE-1039-4874-B8E7-D66430303873}"/>
    <cellStyle name="20% - Ênfase3 309 2 3" xfId="30585" xr:uid="{28D21DC7-B426-4023-9221-B068EE534269}"/>
    <cellStyle name="20% - Ênfase3 309 3" xfId="15303" xr:uid="{7E46E35B-90B0-4B7B-A864-33823FA1A806}"/>
    <cellStyle name="20% - Ênfase3 309 3 2" xfId="35749" xr:uid="{00115DB0-796D-4F37-9547-5BA086068E8E}"/>
    <cellStyle name="20% - Ênfase3 309 4" xfId="25533" xr:uid="{78744FF3-99B6-4E07-B412-2245AC9035C3}"/>
    <cellStyle name="20% - Ênfase3 31" xfId="518" xr:uid="{F79BFD91-ACBE-4D22-9DC9-859D82258632}"/>
    <cellStyle name="20% - Ênfase3 31 2" xfId="1117" xr:uid="{7D859784-6AA4-4C93-AB3A-760DF5B2DD89}"/>
    <cellStyle name="20% - Ênfase3 31 2 2" xfId="6264" xr:uid="{CDD2EA2B-DBBA-4EAF-9E95-84D83459FC27}"/>
    <cellStyle name="20% - Ênfase3 31 2 2 2" xfId="16519" xr:uid="{C5697E9D-2EDD-473A-8E23-6A3D035DF8E0}"/>
    <cellStyle name="20% - Ênfase3 31 2 2 2 2" xfId="36963" xr:uid="{CA341493-5622-44CB-B737-C5426D27D3EE}"/>
    <cellStyle name="20% - Ênfase3 31 2 2 3" xfId="26747" xr:uid="{D6BFAEAE-58AC-47C8-8D2D-B002331ACEE1}"/>
    <cellStyle name="20% - Ênfase3 31 2 3" xfId="11465" xr:uid="{6742DC4B-2DEA-40D6-884A-CC3E4984F2A2}"/>
    <cellStyle name="20% - Ênfase3 31 2 3 2" xfId="31911" xr:uid="{2CC8FBB2-88B3-4509-B931-A9F4E5095172}"/>
    <cellStyle name="20% - Ênfase3 31 2 4" xfId="21695" xr:uid="{11A1DB9F-BCFF-4723-9755-824EE1DD0C90}"/>
    <cellStyle name="20% - Ênfase3 31 3" xfId="5665" xr:uid="{0FB15421-EB32-4E7D-A596-BB99B6635058}"/>
    <cellStyle name="20% - Ênfase3 31 3 2" xfId="15939" xr:uid="{F6CDBA9E-1736-4523-8925-B222327DD923}"/>
    <cellStyle name="20% - Ênfase3 31 3 2 2" xfId="36383" xr:uid="{7C373587-2878-4792-B442-FB5A86351695}"/>
    <cellStyle name="20% - Ênfase3 31 3 3" xfId="26167" xr:uid="{2B2F05CA-1559-4576-9179-3A85BA8E38B4}"/>
    <cellStyle name="20% - Ênfase3 31 4" xfId="10885" xr:uid="{150AF1A7-F932-4462-AEAF-F330B06D3006}"/>
    <cellStyle name="20% - Ênfase3 31 4 2" xfId="31331" xr:uid="{6DF057D2-5BE1-4574-8B1E-198B4B6FA035}"/>
    <cellStyle name="20% - Ênfase3 31 5" xfId="21115" xr:uid="{348A5EF7-E393-47B6-B501-24434CD01DC9}"/>
    <cellStyle name="20% - Ênfase3 310" xfId="5009" xr:uid="{AE8BCDF6-281B-41A4-979F-0DF0668F79AB}"/>
    <cellStyle name="20% - Ênfase3 310 2" xfId="10144" xr:uid="{E85DF498-BBBB-41FF-B58E-FBD3CE712C92}"/>
    <cellStyle name="20% - Ênfase3 310 2 2" xfId="20371" xr:uid="{DD63E34F-F887-4ACF-B5CE-5516B88628C3}"/>
    <cellStyle name="20% - Ênfase3 310 2 2 2" xfId="40815" xr:uid="{A5D147D6-57C8-4568-ABEB-B7878275264F}"/>
    <cellStyle name="20% - Ênfase3 310 2 3" xfId="30599" xr:uid="{DE8418C5-2420-428C-B393-5E53E0BA3D9F}"/>
    <cellStyle name="20% - Ênfase3 310 3" xfId="15317" xr:uid="{FE577C75-2C57-41AD-BB32-BA04A727C825}"/>
    <cellStyle name="20% - Ênfase3 310 3 2" xfId="35763" xr:uid="{F3AB5A0C-246E-423E-AAC2-22AE6B7F8273}"/>
    <cellStyle name="20% - Ênfase3 310 4" xfId="25547" xr:uid="{919ABA4D-083A-40E4-B6CB-77484E90767D}"/>
    <cellStyle name="20% - Ênfase3 311" xfId="5023" xr:uid="{D27CF1E3-545B-44FC-B16E-2A9FBCFBEA69}"/>
    <cellStyle name="20% - Ênfase3 311 2" xfId="10158" xr:uid="{9D9DF51E-F116-40F0-9150-4E4AC180387D}"/>
    <cellStyle name="20% - Ênfase3 311 2 2" xfId="20385" xr:uid="{F8CDFA90-7D1C-491B-8FDD-6A04B48DA3F3}"/>
    <cellStyle name="20% - Ênfase3 311 2 2 2" xfId="40829" xr:uid="{DCC5598D-3980-452E-83FA-D81938FFDA11}"/>
    <cellStyle name="20% - Ênfase3 311 2 3" xfId="30613" xr:uid="{B64179FD-E8E2-429D-BE29-A61BD0BE07BC}"/>
    <cellStyle name="20% - Ênfase3 311 3" xfId="15331" xr:uid="{1B77A160-48FD-467F-9691-03EF1471400E}"/>
    <cellStyle name="20% - Ênfase3 311 3 2" xfId="35777" xr:uid="{DF6B857D-5E48-42C8-85E7-3A5064571D17}"/>
    <cellStyle name="20% - Ênfase3 311 4" xfId="25561" xr:uid="{48A97AAD-2766-4739-BE56-335A8DCF7C71}"/>
    <cellStyle name="20% - Ênfase3 312" xfId="5037" xr:uid="{BDB2617B-985C-4555-81F2-3D29B4094264}"/>
    <cellStyle name="20% - Ênfase3 312 2" xfId="10172" xr:uid="{43B1B207-3569-4B0D-9725-EF7741AEF0AF}"/>
    <cellStyle name="20% - Ênfase3 312 2 2" xfId="20399" xr:uid="{1B884B67-5442-419B-A0FC-418196EAEB7C}"/>
    <cellStyle name="20% - Ênfase3 312 2 2 2" xfId="40843" xr:uid="{ABAAB419-263B-47E4-B8EB-CA91AFFF9801}"/>
    <cellStyle name="20% - Ênfase3 312 2 3" xfId="30627" xr:uid="{DD6F1340-1D3F-44AB-8041-F9DA98697DD6}"/>
    <cellStyle name="20% - Ênfase3 312 3" xfId="15345" xr:uid="{FED930B2-68A7-4428-AB4F-5983C4D1CE8D}"/>
    <cellStyle name="20% - Ênfase3 312 3 2" xfId="35791" xr:uid="{EDDCC1DC-1865-4FCE-AA04-93B6DCA353B2}"/>
    <cellStyle name="20% - Ênfase3 312 4" xfId="25575" xr:uid="{B71BEDC8-F822-42EA-ACA2-150FAE0F952C}"/>
    <cellStyle name="20% - Ênfase3 313" xfId="5051" xr:uid="{202CDB5F-4B68-425D-8B9C-83F55AC04676}"/>
    <cellStyle name="20% - Ênfase3 313 2" xfId="10186" xr:uid="{2EDDC345-8887-47A9-9779-85DB68A91711}"/>
    <cellStyle name="20% - Ênfase3 313 2 2" xfId="20413" xr:uid="{475B0682-B871-44CB-B402-941E4CA26BEA}"/>
    <cellStyle name="20% - Ênfase3 313 2 2 2" xfId="40857" xr:uid="{4EEC9A7D-AA6E-4EF8-8F7B-999584B134A3}"/>
    <cellStyle name="20% - Ênfase3 313 2 3" xfId="30641" xr:uid="{798B73A3-EAA2-40B3-86DE-37CCB4E4F28B}"/>
    <cellStyle name="20% - Ênfase3 313 3" xfId="15359" xr:uid="{B889246D-0E7F-4326-8CC2-FA0FC1D26A5D}"/>
    <cellStyle name="20% - Ênfase3 313 3 2" xfId="35805" xr:uid="{077FB7BD-2EA4-4BF7-A4BE-E0C1725E5A97}"/>
    <cellStyle name="20% - Ênfase3 313 4" xfId="25589" xr:uid="{02516A12-E6E7-4D13-8A0D-704DC2447F09}"/>
    <cellStyle name="20% - Ênfase3 314" xfId="5065" xr:uid="{E49A8E04-EC89-4590-90D3-61123D4D828E}"/>
    <cellStyle name="20% - Ênfase3 314 2" xfId="10200" xr:uid="{F900B427-8BD4-4FAA-BD6E-C0DC39DF0D19}"/>
    <cellStyle name="20% - Ênfase3 314 2 2" xfId="20427" xr:uid="{0628F06D-DEE4-45D6-A476-80CD3DA943E3}"/>
    <cellStyle name="20% - Ênfase3 314 2 2 2" xfId="40871" xr:uid="{EB096C85-4ED9-4964-8E0E-EE4D48F40C3B}"/>
    <cellStyle name="20% - Ênfase3 314 2 3" xfId="30655" xr:uid="{3FC2BD46-E451-4A04-A0D9-A8B145596C4F}"/>
    <cellStyle name="20% - Ênfase3 314 3" xfId="15373" xr:uid="{01C2DD13-CDBB-4F76-BD27-F747800E03F8}"/>
    <cellStyle name="20% - Ênfase3 314 3 2" xfId="35819" xr:uid="{7BEED2A6-666D-4E41-B2B2-E0E8D3CAC722}"/>
    <cellStyle name="20% - Ênfase3 314 4" xfId="25603" xr:uid="{3D9FE5E5-80CB-4B8C-9EAA-396DC6EB1776}"/>
    <cellStyle name="20% - Ênfase3 315" xfId="5079" xr:uid="{D39583E5-C761-45D5-949A-DD3C67DFE848}"/>
    <cellStyle name="20% - Ênfase3 315 2" xfId="10214" xr:uid="{9561A2A6-6FA9-49D5-907C-E6C5E85E77B1}"/>
    <cellStyle name="20% - Ênfase3 315 2 2" xfId="20441" xr:uid="{BE4B0C5E-B9EF-421A-9DE3-FF952FA92155}"/>
    <cellStyle name="20% - Ênfase3 315 2 2 2" xfId="40885" xr:uid="{665136DC-01BC-4BBB-9FAF-D673D90801F6}"/>
    <cellStyle name="20% - Ênfase3 315 2 3" xfId="30669" xr:uid="{43B436A0-E5C1-42E9-B1A3-91C6E693018D}"/>
    <cellStyle name="20% - Ênfase3 315 3" xfId="15387" xr:uid="{51C2E242-8DF0-42F6-8327-70D4FEF29616}"/>
    <cellStyle name="20% - Ênfase3 315 3 2" xfId="35833" xr:uid="{84ABED2B-3CBE-4CF7-AA07-39CEDBF83DE4}"/>
    <cellStyle name="20% - Ênfase3 315 4" xfId="25617" xr:uid="{142C29EE-1B6C-420A-90E7-2277253DA017}"/>
    <cellStyle name="20% - Ênfase3 316" xfId="5093" xr:uid="{433CE381-9B3B-4E88-A3DE-07B076F7B360}"/>
    <cellStyle name="20% - Ênfase3 316 2" xfId="10228" xr:uid="{82B3E8E7-BBA1-4B1B-A8D5-0B1CD73917DD}"/>
    <cellStyle name="20% - Ênfase3 316 2 2" xfId="20455" xr:uid="{B797C874-C0EA-4103-AA71-F9353D12DABF}"/>
    <cellStyle name="20% - Ênfase3 316 2 2 2" xfId="40899" xr:uid="{47A1DA9C-6CA3-4953-A011-CF26878E765E}"/>
    <cellStyle name="20% - Ênfase3 316 2 3" xfId="30683" xr:uid="{A8CBF336-0024-4A2F-BCA0-61C382C317EB}"/>
    <cellStyle name="20% - Ênfase3 316 3" xfId="15401" xr:uid="{3DA5B3A7-11C7-422F-93DA-35F8C1F471B3}"/>
    <cellStyle name="20% - Ênfase3 316 3 2" xfId="35847" xr:uid="{F004AF43-B774-4436-BD70-762D0E000786}"/>
    <cellStyle name="20% - Ênfase3 316 4" xfId="25631" xr:uid="{F902D69C-9902-47AF-BFBE-5D8E53C64A85}"/>
    <cellStyle name="20% - Ênfase3 317" xfId="5106" xr:uid="{CC7FB328-D00C-448D-9B0E-BAB2DF689DAC}"/>
    <cellStyle name="20% - Ênfase3 317 2" xfId="10242" xr:uid="{31BB254B-DF17-4397-84A0-171517EE7E6C}"/>
    <cellStyle name="20% - Ênfase3 317 2 2" xfId="20469" xr:uid="{441C3BF0-F021-4094-B3EC-DB323019F6C0}"/>
    <cellStyle name="20% - Ênfase3 317 2 2 2" xfId="40913" xr:uid="{96944C85-4BC7-478C-8895-B10C9E7BC970}"/>
    <cellStyle name="20% - Ênfase3 317 2 3" xfId="30697" xr:uid="{F0400767-A39D-40EB-AD2A-167356C250EC}"/>
    <cellStyle name="20% - Ênfase3 317 3" xfId="15415" xr:uid="{2BD9D9BE-D11D-42D7-8515-C08B0B7AF6D3}"/>
    <cellStyle name="20% - Ênfase3 317 3 2" xfId="35861" xr:uid="{267934DD-D4CA-449A-B877-C28FA8484DD6}"/>
    <cellStyle name="20% - Ênfase3 317 4" xfId="25645" xr:uid="{83FE9851-FB32-4B6B-9B1A-379473F67D4E}"/>
    <cellStyle name="20% - Ênfase3 318" xfId="5120" xr:uid="{0A51052B-C048-48AA-B901-842F1E2C1067}"/>
    <cellStyle name="20% - Ênfase3 318 2" xfId="10256" xr:uid="{6EF6004F-0FDB-446A-B1A2-BC72AC989DF5}"/>
    <cellStyle name="20% - Ênfase3 318 2 2" xfId="20483" xr:uid="{8E4BFD6C-87DA-46DC-946E-FF8FA94AC269}"/>
    <cellStyle name="20% - Ênfase3 318 2 2 2" xfId="40927" xr:uid="{B279F105-7650-44AC-AFA5-4B84544875F6}"/>
    <cellStyle name="20% - Ênfase3 318 2 3" xfId="30711" xr:uid="{D355604C-91F8-43AC-B262-9A404BAE7807}"/>
    <cellStyle name="20% - Ênfase3 318 3" xfId="15429" xr:uid="{E9286245-A36B-4E86-AF3D-058AD0C52931}"/>
    <cellStyle name="20% - Ênfase3 318 3 2" xfId="35875" xr:uid="{B209433D-D1C1-4103-93DF-B72B4936F1DA}"/>
    <cellStyle name="20% - Ênfase3 318 4" xfId="25659" xr:uid="{1EBC8084-09B8-4D15-8DE1-ADC7611E0BC9}"/>
    <cellStyle name="20% - Ênfase3 319" xfId="5195" xr:uid="{7273230E-7C6E-4D7A-A7A3-FED49AB9EA7D}"/>
    <cellStyle name="20% - Ênfase3 319 2" xfId="15502" xr:uid="{FA40E44F-A3C9-43F7-9F5E-63C861265E75}"/>
    <cellStyle name="20% - Ênfase3 319 2 2" xfId="35947" xr:uid="{874CAF0F-C6A4-41D6-AD79-AE4FBAF43A96}"/>
    <cellStyle name="20% - Ênfase3 319 3" xfId="25731" xr:uid="{2D397931-4912-4D29-90A4-8E13F0365C9D}"/>
    <cellStyle name="20% - Ênfase3 32" xfId="532" xr:uid="{797C11AE-D699-4D41-AD6E-99C246173227}"/>
    <cellStyle name="20% - Ênfase3 32 2" xfId="1131" xr:uid="{80B44C8F-C97B-47AE-A23C-7B6C005C5E79}"/>
    <cellStyle name="20% - Ênfase3 32 2 2" xfId="6278" xr:uid="{2BE08BA6-881B-4E1A-A763-AF7866E8FEE2}"/>
    <cellStyle name="20% - Ênfase3 32 2 2 2" xfId="16533" xr:uid="{C26B8613-B52D-482C-A33A-935033930B58}"/>
    <cellStyle name="20% - Ênfase3 32 2 2 2 2" xfId="36977" xr:uid="{7D6409E4-B0DC-401C-B976-4166E02C7A82}"/>
    <cellStyle name="20% - Ênfase3 32 2 2 3" xfId="26761" xr:uid="{3FDFECE7-561A-4EA4-9009-21B9827C19DE}"/>
    <cellStyle name="20% - Ênfase3 32 2 3" xfId="11479" xr:uid="{5D559CB2-89D3-4FFB-AE70-E931BB1497F1}"/>
    <cellStyle name="20% - Ênfase3 32 2 3 2" xfId="31925" xr:uid="{486C4E9E-6AA6-41E4-9F03-D14EAF148B6A}"/>
    <cellStyle name="20% - Ênfase3 32 2 4" xfId="21709" xr:uid="{42CA3267-009D-418E-A86C-A7324FAA41CF}"/>
    <cellStyle name="20% - Ênfase3 32 3" xfId="5679" xr:uid="{FCAAA9B2-F155-46A5-864A-59A7E70CA1AB}"/>
    <cellStyle name="20% - Ênfase3 32 3 2" xfId="15953" xr:uid="{FF1C426A-FDCA-4711-AB76-CF3B5E375548}"/>
    <cellStyle name="20% - Ênfase3 32 3 2 2" xfId="36397" xr:uid="{FE2AA1B2-CB59-4616-8AAE-B44DD43CF705}"/>
    <cellStyle name="20% - Ênfase3 32 3 3" xfId="26181" xr:uid="{05DB8A06-AE80-4A6B-B835-98AA65464084}"/>
    <cellStyle name="20% - Ênfase3 32 4" xfId="10899" xr:uid="{9B70E618-96D3-41F6-A82D-CA9044BB9728}"/>
    <cellStyle name="20% - Ênfase3 32 4 2" xfId="31345" xr:uid="{51B7CA3F-4CA0-45E0-9856-B9340FBD4828}"/>
    <cellStyle name="20% - Ênfase3 32 5" xfId="21129" xr:uid="{31FD8062-C579-486E-82AC-4E7041B6CA54}"/>
    <cellStyle name="20% - Ênfase3 320" xfId="5231" xr:uid="{A04F9E16-DB97-4BB1-978C-F64F859BF0C9}"/>
    <cellStyle name="20% - Ênfase3 320 2" xfId="15538" xr:uid="{4644BCB3-82C0-416D-89C3-8F7DC08761ED}"/>
    <cellStyle name="20% - Ênfase3 320 2 2" xfId="35982" xr:uid="{A9EC5B34-71F2-4533-8F92-D5A758D179F1}"/>
    <cellStyle name="20% - Ênfase3 320 3" xfId="25766" xr:uid="{0C283DE2-C755-419F-B35C-4A3634D52BE7}"/>
    <cellStyle name="20% - Ênfase3 321" xfId="10485" xr:uid="{3F92C8DF-7768-4588-8982-1EEAD8C9BFEA}"/>
    <cellStyle name="20% - Ênfase3 321 2" xfId="30934" xr:uid="{1DA385F8-5A03-4A5B-B813-A40D192732C7}"/>
    <cellStyle name="20% - Ênfase3 322" xfId="20709" xr:uid="{C38FB75C-D483-45FC-8F77-C8EF2912F8A8}"/>
    <cellStyle name="20% - Ênfase3 33" xfId="546" xr:uid="{46962B6C-C87B-4891-B17E-962914BF946D}"/>
    <cellStyle name="20% - Ênfase3 33 2" xfId="1145" xr:uid="{094B8A5B-FD0C-4C8C-B732-6D863583F5F6}"/>
    <cellStyle name="20% - Ênfase3 33 2 2" xfId="6292" xr:uid="{B4A92FC4-1125-43B3-A889-34AFF1567352}"/>
    <cellStyle name="20% - Ênfase3 33 2 2 2" xfId="16547" xr:uid="{BC86A77C-299A-42F9-81A5-372E5193C30E}"/>
    <cellStyle name="20% - Ênfase3 33 2 2 2 2" xfId="36991" xr:uid="{453C2802-1D2C-4590-AF90-6A1E5B47566D}"/>
    <cellStyle name="20% - Ênfase3 33 2 2 3" xfId="26775" xr:uid="{B320F396-5FE9-4627-96E8-301790F1489D}"/>
    <cellStyle name="20% - Ênfase3 33 2 3" xfId="11493" xr:uid="{F3F61A2C-6F4B-45BA-8F72-1041183DFEF8}"/>
    <cellStyle name="20% - Ênfase3 33 2 3 2" xfId="31939" xr:uid="{E07D4789-B4A0-4B54-BAF2-CCB2ACC82570}"/>
    <cellStyle name="20% - Ênfase3 33 2 4" xfId="21723" xr:uid="{FAFE29CD-8F36-4A11-A95A-98A637D8A8E8}"/>
    <cellStyle name="20% - Ênfase3 33 3" xfId="5693" xr:uid="{883F4EEF-DDA2-45B3-A1D2-60C63A349ED5}"/>
    <cellStyle name="20% - Ênfase3 33 3 2" xfId="15967" xr:uid="{154B3FAC-BF16-4DD1-8A58-6B95600FA184}"/>
    <cellStyle name="20% - Ênfase3 33 3 2 2" xfId="36411" xr:uid="{EBFA2E3B-97CE-4A64-9404-4B5C5011CCD5}"/>
    <cellStyle name="20% - Ênfase3 33 3 3" xfId="26195" xr:uid="{2DABB20B-80D9-4857-96D7-D4F0B1DDEE57}"/>
    <cellStyle name="20% - Ênfase3 33 4" xfId="10913" xr:uid="{0550704D-4924-4D94-BF0B-058E06147EFC}"/>
    <cellStyle name="20% - Ênfase3 33 4 2" xfId="31359" xr:uid="{6908DFB5-036A-4E6B-820C-35A341F7B065}"/>
    <cellStyle name="20% - Ênfase3 33 5" xfId="21143" xr:uid="{1CFA539A-830F-447F-9C5F-A11FC6A780B1}"/>
    <cellStyle name="20% - Ênfase3 34" xfId="560" xr:uid="{7A1DC2E9-FBDC-4F71-AF31-67D23B992B4A}"/>
    <cellStyle name="20% - Ênfase3 34 2" xfId="1159" xr:uid="{75A94178-53AA-4C9D-9B8F-12B7C914F0BF}"/>
    <cellStyle name="20% - Ênfase3 34 2 2" xfId="6306" xr:uid="{52F2A66F-F793-4373-96F1-19E64017F8B3}"/>
    <cellStyle name="20% - Ênfase3 34 2 2 2" xfId="16561" xr:uid="{A258B757-2A40-4EA8-A514-27B58427539B}"/>
    <cellStyle name="20% - Ênfase3 34 2 2 2 2" xfId="37005" xr:uid="{32E3BA15-332A-42AC-980A-269B52F8DC07}"/>
    <cellStyle name="20% - Ênfase3 34 2 2 3" xfId="26789" xr:uid="{D6A1915E-F889-43F8-8451-7C68EAB6486E}"/>
    <cellStyle name="20% - Ênfase3 34 2 3" xfId="11507" xr:uid="{3E8748D1-D7DA-4B43-BCF0-65D6EB6951B0}"/>
    <cellStyle name="20% - Ênfase3 34 2 3 2" xfId="31953" xr:uid="{FA4F416F-FC28-4B83-8DFA-201FAAFD3227}"/>
    <cellStyle name="20% - Ênfase3 34 2 4" xfId="21737" xr:uid="{17CDF99E-BB58-43F5-88FA-E29C26DDBFE6}"/>
    <cellStyle name="20% - Ênfase3 34 3" xfId="5707" xr:uid="{021A8AEB-9018-4F1C-8F68-4CE25FA48D98}"/>
    <cellStyle name="20% - Ênfase3 34 3 2" xfId="15981" xr:uid="{1354C2CE-E8E9-48D4-9E3B-59EBD0C48709}"/>
    <cellStyle name="20% - Ênfase3 34 3 2 2" xfId="36425" xr:uid="{E0803107-1795-4DA2-A598-B5BA4B09061F}"/>
    <cellStyle name="20% - Ênfase3 34 3 3" xfId="26209" xr:uid="{24BEB0E6-4208-400F-ADF2-A96C126B3274}"/>
    <cellStyle name="20% - Ênfase3 34 4" xfId="10927" xr:uid="{AC5AAC40-1E22-4969-A14B-CFF54EAC8812}"/>
    <cellStyle name="20% - Ênfase3 34 4 2" xfId="31373" xr:uid="{4EC05B8A-02D9-4C56-A167-9AE46F24409C}"/>
    <cellStyle name="20% - Ênfase3 34 5" xfId="21157" xr:uid="{8068E3F0-A260-46F3-9350-17B26912EE3C}"/>
    <cellStyle name="20% - Ênfase3 35" xfId="574" xr:uid="{8F147389-559A-4B9F-B0CD-9656DE13209C}"/>
    <cellStyle name="20% - Ênfase3 35 2" xfId="1173" xr:uid="{14CE2B84-E97C-4596-8834-BEAE49F1A533}"/>
    <cellStyle name="20% - Ênfase3 35 2 2" xfId="6320" xr:uid="{BE44D7FF-49D8-4EEA-AE63-02A91BB3C2F7}"/>
    <cellStyle name="20% - Ênfase3 35 2 2 2" xfId="16575" xr:uid="{E0CB3A3D-DD22-45CD-BB14-23C1CA25C468}"/>
    <cellStyle name="20% - Ênfase3 35 2 2 2 2" xfId="37019" xr:uid="{7B92C4E1-4C0C-443F-9A64-C9E5961D8D79}"/>
    <cellStyle name="20% - Ênfase3 35 2 2 3" xfId="26803" xr:uid="{B2064819-D1D1-44C0-A3D9-9B8C6B59AF0A}"/>
    <cellStyle name="20% - Ênfase3 35 2 3" xfId="11521" xr:uid="{7111E7F1-B069-46BC-BB52-736E1CE0D493}"/>
    <cellStyle name="20% - Ênfase3 35 2 3 2" xfId="31967" xr:uid="{492988A0-267F-4071-BB8F-AAF08B0419E1}"/>
    <cellStyle name="20% - Ênfase3 35 2 4" xfId="21751" xr:uid="{F3EE85DF-EDE3-4E39-9872-1DBE76B5F9E2}"/>
    <cellStyle name="20% - Ênfase3 35 3" xfId="5721" xr:uid="{1F7B86DF-ABB2-44D1-8891-457BF9833B84}"/>
    <cellStyle name="20% - Ênfase3 35 3 2" xfId="15995" xr:uid="{ACCA3AB8-3592-422B-86C9-8661F767903C}"/>
    <cellStyle name="20% - Ênfase3 35 3 2 2" xfId="36439" xr:uid="{B31C1EF0-05C6-4A84-98F7-2476A417BA50}"/>
    <cellStyle name="20% - Ênfase3 35 3 3" xfId="26223" xr:uid="{BB4EC761-332B-4A52-A0A6-86765BBE4115}"/>
    <cellStyle name="20% - Ênfase3 35 4" xfId="10941" xr:uid="{63D9F13A-A8D2-4CCD-BA0D-CB3AEAC9544B}"/>
    <cellStyle name="20% - Ênfase3 35 4 2" xfId="31387" xr:uid="{64983B73-C3C7-488C-9612-C02D3B424CDA}"/>
    <cellStyle name="20% - Ênfase3 35 5" xfId="21171" xr:uid="{04EE2E35-80F9-4D90-A145-35DA04845F7D}"/>
    <cellStyle name="20% - Ênfase3 36" xfId="588" xr:uid="{99CB7B32-CEC9-45E3-A0A8-713E7258D68C}"/>
    <cellStyle name="20% - Ênfase3 36 2" xfId="1187" xr:uid="{9F54FAE0-7347-40F7-B3E2-B17820AC6923}"/>
    <cellStyle name="20% - Ênfase3 36 2 2" xfId="6334" xr:uid="{5CE87705-6914-44A1-B3D9-ACF34AFEA860}"/>
    <cellStyle name="20% - Ênfase3 36 2 2 2" xfId="16589" xr:uid="{5894AAF5-F242-4B3E-BC75-0640B1FC53AB}"/>
    <cellStyle name="20% - Ênfase3 36 2 2 2 2" xfId="37033" xr:uid="{23040631-7AED-48FB-9A1D-BCDFD228D9CF}"/>
    <cellStyle name="20% - Ênfase3 36 2 2 3" xfId="26817" xr:uid="{E36CEB8E-F757-4894-890D-806FABE11B20}"/>
    <cellStyle name="20% - Ênfase3 36 2 3" xfId="11535" xr:uid="{7BB794C0-02FF-4641-81B9-D9BFDC4C61D0}"/>
    <cellStyle name="20% - Ênfase3 36 2 3 2" xfId="31981" xr:uid="{ABD55F6E-7AA9-4917-9D01-831EDFC6C0D3}"/>
    <cellStyle name="20% - Ênfase3 36 2 4" xfId="21765" xr:uid="{FC21F2F8-19D9-49B6-8A35-5D8BED33302C}"/>
    <cellStyle name="20% - Ênfase3 36 3" xfId="5735" xr:uid="{372E53D9-03B5-4D48-803A-2DF16A212BB2}"/>
    <cellStyle name="20% - Ênfase3 36 3 2" xfId="16009" xr:uid="{3537E010-6199-4740-B20A-030CF2823D36}"/>
    <cellStyle name="20% - Ênfase3 36 3 2 2" xfId="36453" xr:uid="{C313C70C-D029-4DC6-B665-98A28AC05F4A}"/>
    <cellStyle name="20% - Ênfase3 36 3 3" xfId="26237" xr:uid="{D2C6AE8C-49D6-4726-979F-2604BBC97218}"/>
    <cellStyle name="20% - Ênfase3 36 4" xfId="10955" xr:uid="{B0CF24C2-A2C8-4D77-AAAA-5053EB7582D2}"/>
    <cellStyle name="20% - Ênfase3 36 4 2" xfId="31401" xr:uid="{2ECFBA3F-5112-44AF-ADAB-801BFD98A6F8}"/>
    <cellStyle name="20% - Ênfase3 36 5" xfId="21185" xr:uid="{83C9FC71-BA55-4C03-8546-258030C40DBD}"/>
    <cellStyle name="20% - Ênfase3 37" xfId="602" xr:uid="{AFEE8604-F5E1-426E-9CB5-0C81CFCA7516}"/>
    <cellStyle name="20% - Ênfase3 37 2" xfId="1201" xr:uid="{DED30B92-8546-4ED2-B61E-6845C1C6A42B}"/>
    <cellStyle name="20% - Ênfase3 37 2 2" xfId="6348" xr:uid="{0515591F-3F3C-45AD-BA03-5FC11E35AF90}"/>
    <cellStyle name="20% - Ênfase3 37 2 2 2" xfId="16603" xr:uid="{206AB16D-4374-42E7-8785-30A9EF7909F5}"/>
    <cellStyle name="20% - Ênfase3 37 2 2 2 2" xfId="37047" xr:uid="{6322C3DB-73D0-40F5-8633-942213D82AA8}"/>
    <cellStyle name="20% - Ênfase3 37 2 2 3" xfId="26831" xr:uid="{909F594E-3343-4E7F-9FEF-C5C9D2F86124}"/>
    <cellStyle name="20% - Ênfase3 37 2 3" xfId="11549" xr:uid="{A7C52203-72A8-4CDB-BCDD-DDA29CBA0CA7}"/>
    <cellStyle name="20% - Ênfase3 37 2 3 2" xfId="31995" xr:uid="{C970950D-DB07-4A09-BD57-3B49FA3BA05D}"/>
    <cellStyle name="20% - Ênfase3 37 2 4" xfId="21779" xr:uid="{481349E2-E277-4BF7-9550-54351BB1A37B}"/>
    <cellStyle name="20% - Ênfase3 37 3" xfId="5749" xr:uid="{8E972FDC-E172-4798-84B2-E803B48D1392}"/>
    <cellStyle name="20% - Ênfase3 37 3 2" xfId="16023" xr:uid="{569CA40A-DD0F-408A-B150-4FAC2E9E0419}"/>
    <cellStyle name="20% - Ênfase3 37 3 2 2" xfId="36467" xr:uid="{7A02571D-839B-4F2A-A508-8E9D67DB1A3F}"/>
    <cellStyle name="20% - Ênfase3 37 3 3" xfId="26251" xr:uid="{B617C20D-A127-45C9-983D-0BAD2C1BBEE1}"/>
    <cellStyle name="20% - Ênfase3 37 4" xfId="10969" xr:uid="{6B58B3F2-B9C7-4575-AE1E-AAD3B89ADFC4}"/>
    <cellStyle name="20% - Ênfase3 37 4 2" xfId="31415" xr:uid="{6E341E83-50FC-4669-A93B-F0D1FC0BF023}"/>
    <cellStyle name="20% - Ênfase3 37 5" xfId="21199" xr:uid="{BCA7FED9-5B23-42BC-8B9B-F5AB8CB9D3AF}"/>
    <cellStyle name="20% - Ênfase3 38" xfId="616" xr:uid="{613A39EA-F064-4E63-A4CD-337AA41AFE5E}"/>
    <cellStyle name="20% - Ênfase3 38 2" xfId="1215" xr:uid="{6DDE9C7A-FBFB-4EAC-A122-01797A6069ED}"/>
    <cellStyle name="20% - Ênfase3 38 2 2" xfId="6362" xr:uid="{B157A5EE-E990-4737-AEE7-5F7CE6B31F90}"/>
    <cellStyle name="20% - Ênfase3 38 2 2 2" xfId="16617" xr:uid="{FB58DE6A-9F38-4414-BEF7-EF932E7E885D}"/>
    <cellStyle name="20% - Ênfase3 38 2 2 2 2" xfId="37061" xr:uid="{7197B498-888C-4A48-B304-08CF10CF4B93}"/>
    <cellStyle name="20% - Ênfase3 38 2 2 3" xfId="26845" xr:uid="{AF49F2EE-F7B9-435A-8137-6D90E2C20CDC}"/>
    <cellStyle name="20% - Ênfase3 38 2 3" xfId="11563" xr:uid="{293FC373-A3B0-41F4-ADAD-BCB81DC75563}"/>
    <cellStyle name="20% - Ênfase3 38 2 3 2" xfId="32009" xr:uid="{27EC8917-0962-4314-8F85-A41615783CA7}"/>
    <cellStyle name="20% - Ênfase3 38 2 4" xfId="21793" xr:uid="{A28A20FB-905F-4A38-B0CE-72A1B96FA2B3}"/>
    <cellStyle name="20% - Ênfase3 38 3" xfId="5763" xr:uid="{38EBFEF0-AB4E-4459-BFE7-E0B0E48DF21F}"/>
    <cellStyle name="20% - Ênfase3 38 3 2" xfId="16037" xr:uid="{EA5FE788-E329-4ACB-94AC-CDBE94D8189E}"/>
    <cellStyle name="20% - Ênfase3 38 3 2 2" xfId="36481" xr:uid="{F8556CBA-1639-4D43-88A5-DB5A8162CAED}"/>
    <cellStyle name="20% - Ênfase3 38 3 3" xfId="26265" xr:uid="{0FE71068-3424-4AFC-9D0D-501DF4A5AB72}"/>
    <cellStyle name="20% - Ênfase3 38 4" xfId="10983" xr:uid="{6BAD5389-B04D-49DC-969F-6461C704CE4C}"/>
    <cellStyle name="20% - Ênfase3 38 4 2" xfId="31429" xr:uid="{4F091BF7-765D-4AA1-98E0-FCCD0614E6A5}"/>
    <cellStyle name="20% - Ênfase3 38 5" xfId="21213" xr:uid="{527B30AE-073A-48A9-A453-8DDE782697E8}"/>
    <cellStyle name="20% - Ênfase3 39" xfId="630" xr:uid="{FCBD9563-A91E-4C05-8E4D-F045734B4FD9}"/>
    <cellStyle name="20% - Ênfase3 39 2" xfId="1229" xr:uid="{16BB0388-42C1-4845-AA5B-B491E3AD01AC}"/>
    <cellStyle name="20% - Ênfase3 39 2 2" xfId="6376" xr:uid="{4EE91FC7-9372-4A84-9064-9188B3D7450D}"/>
    <cellStyle name="20% - Ênfase3 39 2 2 2" xfId="16631" xr:uid="{DDA21BE6-0300-4DA4-861F-9F851541B59C}"/>
    <cellStyle name="20% - Ênfase3 39 2 2 2 2" xfId="37075" xr:uid="{C270B908-EA93-45EC-9864-2974DD3F8B2E}"/>
    <cellStyle name="20% - Ênfase3 39 2 2 3" xfId="26859" xr:uid="{24D22AD3-8BED-462A-BE36-416899F078F5}"/>
    <cellStyle name="20% - Ênfase3 39 2 3" xfId="11577" xr:uid="{2FD1D642-72CD-491B-BE5E-2BAAED77CF4A}"/>
    <cellStyle name="20% - Ênfase3 39 2 3 2" xfId="32023" xr:uid="{F96C79B1-F974-4A68-B37E-34156686F59E}"/>
    <cellStyle name="20% - Ênfase3 39 2 4" xfId="21807" xr:uid="{DB2E1D63-2514-4E7E-890B-62547BBAAF5E}"/>
    <cellStyle name="20% - Ênfase3 39 3" xfId="5777" xr:uid="{D69EA994-714A-4C77-B0CB-C020CA6F66FC}"/>
    <cellStyle name="20% - Ênfase3 39 3 2" xfId="16051" xr:uid="{124190A1-83E8-42E2-8529-ECF038A66CBF}"/>
    <cellStyle name="20% - Ênfase3 39 3 2 2" xfId="36495" xr:uid="{9C00F444-396C-46F3-B769-1A68B60197A0}"/>
    <cellStyle name="20% - Ênfase3 39 3 3" xfId="26279" xr:uid="{3DCCF9B7-5C07-42D5-8F56-498A35942046}"/>
    <cellStyle name="20% - Ênfase3 39 4" xfId="10997" xr:uid="{F4CAD09B-FE84-4EFD-AD3A-B884652EDFB0}"/>
    <cellStyle name="20% - Ênfase3 39 4 2" xfId="31443" xr:uid="{52B01712-0010-4883-A871-613AE157182A}"/>
    <cellStyle name="20% - Ênfase3 39 5" xfId="21227" xr:uid="{D80AFA89-4691-4484-9791-1B54CB3956D7}"/>
    <cellStyle name="20% - Ênfase3 4" xfId="140" xr:uid="{D6B6BD1F-4F90-437E-9AAB-79407A68DE1B}"/>
    <cellStyle name="20% - Ênfase3 4 2" xfId="753" xr:uid="{626628FC-ADE7-43C3-B535-04A0DD2494ED}"/>
    <cellStyle name="20% - Ênfase3 4 2 2" xfId="5900" xr:uid="{500FD963-F06A-4418-9273-F1E11AF0329D}"/>
    <cellStyle name="20% - Ênfase3 4 2 2 2" xfId="16169" xr:uid="{92BD02E1-C3D3-4B71-97E2-0980D8719811}"/>
    <cellStyle name="20% - Ênfase3 4 2 2 2 2" xfId="36613" xr:uid="{680459B3-1618-4DED-BE42-9E2AD5BCB280}"/>
    <cellStyle name="20% - Ênfase3 4 2 2 3" xfId="26397" xr:uid="{BD6CC3C8-85C8-4543-892B-FF300D0801BE}"/>
    <cellStyle name="20% - Ênfase3 4 2 3" xfId="11115" xr:uid="{65C14019-A095-4455-A662-1A80681EE10B}"/>
    <cellStyle name="20% - Ênfase3 4 2 3 2" xfId="31561" xr:uid="{E3B9DDA3-6174-42F9-8BD0-43349684D90A}"/>
    <cellStyle name="20% - Ênfase3 4 2 4" xfId="21345" xr:uid="{F22C44AA-3A51-4918-97A6-977534A0CEA1}"/>
    <cellStyle name="20% - Ênfase3 4 3" xfId="5287" xr:uid="{89315500-CB98-44CA-808B-70488C43C097}"/>
    <cellStyle name="20% - Ênfase3 4 3 2" xfId="15589" xr:uid="{14ED4885-1CB0-4F0D-84FA-7F785F39B3E5}"/>
    <cellStyle name="20% - Ênfase3 4 3 2 2" xfId="36033" xr:uid="{857EDAA3-C22B-419A-8387-54917868FE05}"/>
    <cellStyle name="20% - Ênfase3 4 3 3" xfId="25817" xr:uid="{B8E1D2CB-5E49-4D35-AEF4-BA88519DC71A}"/>
    <cellStyle name="20% - Ênfase3 4 4" xfId="10535" xr:uid="{34B4B5BA-96D5-4A36-B4AF-2E68EA70E1F1}"/>
    <cellStyle name="20% - Ênfase3 4 4 2" xfId="30981" xr:uid="{C10482BD-D51B-423C-9202-E6E3DCE8CBF0}"/>
    <cellStyle name="20% - Ênfase3 4 5" xfId="20765" xr:uid="{2C76CB29-FB15-41DD-AD53-314A6E8019CE}"/>
    <cellStyle name="20% - Ênfase3 40" xfId="644" xr:uid="{3A4A9289-016E-495E-AC20-8484B1F44A73}"/>
    <cellStyle name="20% - Ênfase3 40 2" xfId="1243" xr:uid="{4AC4C783-AA5B-4160-BE5A-906F7D77146E}"/>
    <cellStyle name="20% - Ênfase3 40 2 2" xfId="6390" xr:uid="{B453F79E-7FBF-465C-8166-4E3586257111}"/>
    <cellStyle name="20% - Ênfase3 40 2 2 2" xfId="16645" xr:uid="{CCE4C2D9-CBEB-4D87-82D4-94367DF621CC}"/>
    <cellStyle name="20% - Ênfase3 40 2 2 2 2" xfId="37089" xr:uid="{8E4252EB-B156-4D5D-89F2-3237831F0DF2}"/>
    <cellStyle name="20% - Ênfase3 40 2 2 3" xfId="26873" xr:uid="{79E242FE-5A99-4088-B5BB-45A119C529C7}"/>
    <cellStyle name="20% - Ênfase3 40 2 3" xfId="11591" xr:uid="{B1B13D42-C066-4EC4-863B-EAB2F691BF39}"/>
    <cellStyle name="20% - Ênfase3 40 2 3 2" xfId="32037" xr:uid="{B7723EF7-E29D-4C33-A14B-6B9C862A2F34}"/>
    <cellStyle name="20% - Ênfase3 40 2 4" xfId="21821" xr:uid="{76D38873-E46D-40D1-A4D8-6E6D6088B4D9}"/>
    <cellStyle name="20% - Ênfase3 40 3" xfId="5791" xr:uid="{DBB9E06D-543A-4156-A2E9-8E98C7503DB0}"/>
    <cellStyle name="20% - Ênfase3 40 3 2" xfId="16065" xr:uid="{B3A1AF1C-8630-484C-BB89-B03428772862}"/>
    <cellStyle name="20% - Ênfase3 40 3 2 2" xfId="36509" xr:uid="{044E1C18-BB34-44EB-BDB8-85C2D2684489}"/>
    <cellStyle name="20% - Ênfase3 40 3 3" xfId="26293" xr:uid="{4F30E895-9EE3-46E0-ACDA-B4192A5C4325}"/>
    <cellStyle name="20% - Ênfase3 40 4" xfId="11011" xr:uid="{52C473CE-42EC-45FC-9318-02A5EBE8615F}"/>
    <cellStyle name="20% - Ênfase3 40 4 2" xfId="31457" xr:uid="{2133EF49-C219-4C0B-AD0C-D80FA9307DF7}"/>
    <cellStyle name="20% - Ênfase3 40 5" xfId="21241" xr:uid="{94F0A51F-8F4E-4C67-AEB7-DA5C94AEFE28}"/>
    <cellStyle name="20% - Ênfase3 41" xfId="658" xr:uid="{0BFA0173-44AD-4DDF-A1C4-358BD3AADA11}"/>
    <cellStyle name="20% - Ênfase3 41 2" xfId="1257" xr:uid="{56377053-B739-4BB7-ADF5-5CD61ABFB08F}"/>
    <cellStyle name="20% - Ênfase3 41 2 2" xfId="6404" xr:uid="{225FA5A3-6338-4C9B-AD31-4596BB6A8390}"/>
    <cellStyle name="20% - Ênfase3 41 2 2 2" xfId="16659" xr:uid="{15EE20C4-FF05-45F5-AC0E-3F3BDC605E39}"/>
    <cellStyle name="20% - Ênfase3 41 2 2 2 2" xfId="37103" xr:uid="{CD9DF310-EEDC-4CF3-920C-EEA7EB31C0AC}"/>
    <cellStyle name="20% - Ênfase3 41 2 2 3" xfId="26887" xr:uid="{1B8827B3-F42B-4E26-96C1-8553F0CACB09}"/>
    <cellStyle name="20% - Ênfase3 41 2 3" xfId="11605" xr:uid="{B3DF9859-F098-420C-B16B-3A29CF4FB567}"/>
    <cellStyle name="20% - Ênfase3 41 2 3 2" xfId="32051" xr:uid="{5B80F39C-70EF-4E23-84D9-89DEF684D9C9}"/>
    <cellStyle name="20% - Ênfase3 41 2 4" xfId="21835" xr:uid="{D805EA31-F804-4F23-8BE6-0242CC7F87F7}"/>
    <cellStyle name="20% - Ênfase3 41 3" xfId="5805" xr:uid="{8E325D28-2F99-44CF-989D-63482B4661A5}"/>
    <cellStyle name="20% - Ênfase3 41 3 2" xfId="16079" xr:uid="{5EA86241-88FF-4597-9180-92BEFF9BA15F}"/>
    <cellStyle name="20% - Ênfase3 41 3 2 2" xfId="36523" xr:uid="{1D5E0F73-B148-444C-85C2-877853A0B64C}"/>
    <cellStyle name="20% - Ênfase3 41 3 3" xfId="26307" xr:uid="{D18CAC5A-F27B-4F0C-9DDE-CF00136A11A5}"/>
    <cellStyle name="20% - Ênfase3 41 4" xfId="11025" xr:uid="{80190696-AF43-45F3-917A-88966CE99304}"/>
    <cellStyle name="20% - Ênfase3 41 4 2" xfId="31471" xr:uid="{12784758-35B5-41C8-9D7B-5A6AA0936426}"/>
    <cellStyle name="20% - Ênfase3 41 5" xfId="21255" xr:uid="{90A9678A-0D39-4C5C-928B-93B48DB4FC64}"/>
    <cellStyle name="20% - Ênfase3 42" xfId="672" xr:uid="{DFA05A26-0E96-4347-9930-A68017238990}"/>
    <cellStyle name="20% - Ênfase3 42 2" xfId="1271" xr:uid="{3BFC04DC-ED6F-47B9-BB53-DDFA01BAA838}"/>
    <cellStyle name="20% - Ênfase3 42 2 2" xfId="6418" xr:uid="{CEAE6589-5886-4AB1-93BC-2E2FD73CF79A}"/>
    <cellStyle name="20% - Ênfase3 42 2 2 2" xfId="16673" xr:uid="{4D013609-9DDA-4037-B5BC-19F26862AE11}"/>
    <cellStyle name="20% - Ênfase3 42 2 2 2 2" xfId="37117" xr:uid="{24FAE1F7-ED7D-46A2-B839-FA67EEA0E12A}"/>
    <cellStyle name="20% - Ênfase3 42 2 2 3" xfId="26901" xr:uid="{B68A9E58-0759-4224-98E1-9377E1AFAAFB}"/>
    <cellStyle name="20% - Ênfase3 42 2 3" xfId="11619" xr:uid="{9BD73E4D-98CE-4CA9-9411-28A6B0241B55}"/>
    <cellStyle name="20% - Ênfase3 42 2 3 2" xfId="32065" xr:uid="{D2ED0323-8740-49D7-A316-0C6C236D1D04}"/>
    <cellStyle name="20% - Ênfase3 42 2 4" xfId="21849" xr:uid="{84676ADB-31F7-4D11-8024-BC337BADDB7A}"/>
    <cellStyle name="20% - Ênfase3 42 3" xfId="5819" xr:uid="{F3202F88-A3EC-4E2F-834D-C8CEBC3C5FD1}"/>
    <cellStyle name="20% - Ênfase3 42 3 2" xfId="16093" xr:uid="{BCABF15B-97EE-4F28-A165-C0BDC2F7C2D5}"/>
    <cellStyle name="20% - Ênfase3 42 3 2 2" xfId="36537" xr:uid="{2661FAFF-59F6-4E3E-8FB4-0542A6CD4946}"/>
    <cellStyle name="20% - Ênfase3 42 3 3" xfId="26321" xr:uid="{A2AC49D9-B1F6-4F13-AD2F-317A899128C9}"/>
    <cellStyle name="20% - Ênfase3 42 4" xfId="11039" xr:uid="{BA8053A4-CB49-4E87-B81B-99B5599DD098}"/>
    <cellStyle name="20% - Ênfase3 42 4 2" xfId="31485" xr:uid="{352B91E4-AEAE-4DE0-A1E4-A23EC66B96CE}"/>
    <cellStyle name="20% - Ênfase3 42 5" xfId="21269" xr:uid="{C25FEF60-7BB7-43D1-8CF6-B99180564584}"/>
    <cellStyle name="20% - Ênfase3 43" xfId="686" xr:uid="{B2989844-73A2-4489-AF0E-D7A4CF10D9F5}"/>
    <cellStyle name="20% - Ênfase3 43 2" xfId="1285" xr:uid="{D520CFE7-A366-41B8-846F-FAC3A8302026}"/>
    <cellStyle name="20% - Ênfase3 43 2 2" xfId="6432" xr:uid="{F5EE26A3-B3B7-4432-BCEB-8041ABD05ECE}"/>
    <cellStyle name="20% - Ênfase3 43 2 2 2" xfId="16687" xr:uid="{89B60126-0ECB-4744-B2EA-D006F2E4E934}"/>
    <cellStyle name="20% - Ênfase3 43 2 2 2 2" xfId="37131" xr:uid="{74760ADF-BC3E-4B4E-8CD6-2895C381CFF3}"/>
    <cellStyle name="20% - Ênfase3 43 2 2 3" xfId="26915" xr:uid="{239B977A-F5BF-460F-8D17-F8C83343FDC6}"/>
    <cellStyle name="20% - Ênfase3 43 2 3" xfId="11633" xr:uid="{6C7EA77B-FEBA-4850-A433-939817EC470A}"/>
    <cellStyle name="20% - Ênfase3 43 2 3 2" xfId="32079" xr:uid="{E18BE9E2-3B16-47D3-9B02-02EF0AA25DDA}"/>
    <cellStyle name="20% - Ênfase3 43 2 4" xfId="21863" xr:uid="{F4E1103F-4C74-43E0-8B64-9CE213F1E020}"/>
    <cellStyle name="20% - Ênfase3 43 3" xfId="5833" xr:uid="{42AB8581-1645-46DE-AD6F-8E70CD4FC8B8}"/>
    <cellStyle name="20% - Ênfase3 43 3 2" xfId="16107" xr:uid="{0C9F7520-2E97-4CC5-9572-D550AB68E1F6}"/>
    <cellStyle name="20% - Ênfase3 43 3 2 2" xfId="36551" xr:uid="{F458D31C-B9AC-4C33-8EFC-A826FA2A0FA0}"/>
    <cellStyle name="20% - Ênfase3 43 3 3" xfId="26335" xr:uid="{05018C51-3BD9-4925-9542-361D9F34D407}"/>
    <cellStyle name="20% - Ênfase3 43 4" xfId="11053" xr:uid="{6BF84AFC-701C-4A6F-BD2B-2F1A3329C0BE}"/>
    <cellStyle name="20% - Ênfase3 43 4 2" xfId="31499" xr:uid="{AAF3E0DA-52FB-42DB-B638-97E0B3BE2992}"/>
    <cellStyle name="20% - Ênfase3 43 5" xfId="21283" xr:uid="{5D156165-62CB-4E07-A965-80EEDF98FBA6}"/>
    <cellStyle name="20% - Ênfase3 44" xfId="700" xr:uid="{FB5E518F-FE02-443E-994D-1D74CE642C2F}"/>
    <cellStyle name="20% - Ênfase3 44 2" xfId="5847" xr:uid="{21336180-F008-4074-95F6-70025E428D53}"/>
    <cellStyle name="20% - Ênfase3 44 2 2" xfId="16121" xr:uid="{384EC960-2676-4EA2-BD7B-2589090B6F9F}"/>
    <cellStyle name="20% - Ênfase3 44 2 2 2" xfId="36565" xr:uid="{F1C74466-071E-4D36-9113-8FCB322D5656}"/>
    <cellStyle name="20% - Ênfase3 44 2 3" xfId="26349" xr:uid="{06A28DF2-9D8B-49BB-8F11-266666365AE5}"/>
    <cellStyle name="20% - Ênfase3 44 3" xfId="11067" xr:uid="{A3F7238C-BB18-4789-B5A5-8D862454E7FF}"/>
    <cellStyle name="20% - Ênfase3 44 3 2" xfId="31513" xr:uid="{0511A4AF-6106-4440-A306-1B880A03E5F3}"/>
    <cellStyle name="20% - Ênfase3 44 4" xfId="21297" xr:uid="{9BF6676C-BF26-45D4-9C2C-FAAC2B167558}"/>
    <cellStyle name="20% - Ênfase3 45" xfId="1299" xr:uid="{18040AAF-DEEF-49A5-A8B9-0F20140CE852}"/>
    <cellStyle name="20% - Ênfase3 45 2" xfId="6446" xr:uid="{06080820-9644-4C69-971E-746BC0B6D5B5}"/>
    <cellStyle name="20% - Ênfase3 45 2 2" xfId="16701" xr:uid="{0B76E973-8E9D-4A8F-A41D-DCA508A1FFF4}"/>
    <cellStyle name="20% - Ênfase3 45 2 2 2" xfId="37145" xr:uid="{73531BCB-1764-434F-9BD0-490CC7B68BCF}"/>
    <cellStyle name="20% - Ênfase3 45 2 3" xfId="26929" xr:uid="{6BAEA018-41C1-4BB5-B079-1AEB2889963B}"/>
    <cellStyle name="20% - Ênfase3 45 3" xfId="11647" xr:uid="{2E0A033E-EE94-44D0-BE72-3CC268E919E0}"/>
    <cellStyle name="20% - Ênfase3 45 3 2" xfId="32093" xr:uid="{29D05D72-9C95-4B52-B3F2-A8B33298DBCF}"/>
    <cellStyle name="20% - Ênfase3 45 4" xfId="21877" xr:uid="{1124DF38-C6B8-46B7-B4B9-2FB9D6F711DD}"/>
    <cellStyle name="20% - Ênfase3 46" xfId="1313" xr:uid="{719293DF-55D1-4373-A71A-04771074E511}"/>
    <cellStyle name="20% - Ênfase3 46 2" xfId="6460" xr:uid="{73E2A55A-C7C0-4019-AF84-39D9C6813B9A}"/>
    <cellStyle name="20% - Ênfase3 46 2 2" xfId="16715" xr:uid="{A6E6BC63-8E41-406E-96A6-9FD393BF965D}"/>
    <cellStyle name="20% - Ênfase3 46 2 2 2" xfId="37159" xr:uid="{2949C076-BDBA-4E3A-97C4-11C3324C7BAA}"/>
    <cellStyle name="20% - Ênfase3 46 2 3" xfId="26943" xr:uid="{00DCBDE0-00E4-49E3-BF3C-4E88906BE023}"/>
    <cellStyle name="20% - Ênfase3 46 3" xfId="11661" xr:uid="{F8F416B0-EE95-4893-9316-69053B1496FC}"/>
    <cellStyle name="20% - Ênfase3 46 3 2" xfId="32107" xr:uid="{A30233CE-423B-40A4-B185-CD4A4E917156}"/>
    <cellStyle name="20% - Ênfase3 46 4" xfId="21891" xr:uid="{8F892082-8D89-4A58-AA8D-172E5E7AA552}"/>
    <cellStyle name="20% - Ênfase3 47" xfId="1327" xr:uid="{20A83DE2-42B4-4D68-B64B-774ECC751049}"/>
    <cellStyle name="20% - Ênfase3 47 2" xfId="6474" xr:uid="{C5691A37-48DA-470C-9CC7-EBA3AE61885C}"/>
    <cellStyle name="20% - Ênfase3 47 2 2" xfId="16729" xr:uid="{5E352C45-D9AD-4636-9D3B-31B7780BE10E}"/>
    <cellStyle name="20% - Ênfase3 47 2 2 2" xfId="37173" xr:uid="{CE2C0CA7-2EC0-4562-ACC4-EF1687DD3A2A}"/>
    <cellStyle name="20% - Ênfase3 47 2 3" xfId="26957" xr:uid="{BF157C4D-C2B3-4BB3-8798-56DFE74CF0E0}"/>
    <cellStyle name="20% - Ênfase3 47 3" xfId="11675" xr:uid="{E8215455-761A-4FC5-974E-02AA709D3AFE}"/>
    <cellStyle name="20% - Ênfase3 47 3 2" xfId="32121" xr:uid="{D269EBEE-8117-44F8-A857-EF32A4F46F95}"/>
    <cellStyle name="20% - Ênfase3 47 4" xfId="21905" xr:uid="{0D8B8656-F178-4658-8A12-EC85926FF91A}"/>
    <cellStyle name="20% - Ênfase3 48" xfId="1341" xr:uid="{0F5D9F0F-448B-459C-9C58-98CBBF6AC359}"/>
    <cellStyle name="20% - Ênfase3 48 2" xfId="6488" xr:uid="{2AF9C894-C6F8-42B3-A8F5-8ADB0E3A050B}"/>
    <cellStyle name="20% - Ênfase3 48 2 2" xfId="16743" xr:uid="{9D8E3D43-8D1B-4A6F-9DF6-9A49BEAAE216}"/>
    <cellStyle name="20% - Ênfase3 48 2 2 2" xfId="37187" xr:uid="{D2924484-0252-4B6C-A28A-F89B880DD968}"/>
    <cellStyle name="20% - Ênfase3 48 2 3" xfId="26971" xr:uid="{199C3ED5-E676-4A4A-90AC-CDBE21EFBFBC}"/>
    <cellStyle name="20% - Ênfase3 48 3" xfId="11689" xr:uid="{059EE95D-43A1-42BF-8A76-4176EF58753D}"/>
    <cellStyle name="20% - Ênfase3 48 3 2" xfId="32135" xr:uid="{A314ACA9-885F-433E-98A1-614150E8C681}"/>
    <cellStyle name="20% - Ênfase3 48 4" xfId="21919" xr:uid="{DBF2DE32-7151-4A6C-9E61-72DB6D8A4FFF}"/>
    <cellStyle name="20% - Ênfase3 49" xfId="1355" xr:uid="{9F65E1FF-A217-44E8-9BD6-C756C49091D5}"/>
    <cellStyle name="20% - Ênfase3 49 2" xfId="6502" xr:uid="{6431E6EB-F6ED-4C16-B91E-9AE0DF659B55}"/>
    <cellStyle name="20% - Ênfase3 49 2 2" xfId="16757" xr:uid="{9C4E9CF4-639A-45AC-A412-72E3029C1239}"/>
    <cellStyle name="20% - Ênfase3 49 2 2 2" xfId="37201" xr:uid="{A47935B6-A29D-439A-8F1A-25840C84BB98}"/>
    <cellStyle name="20% - Ênfase3 49 2 3" xfId="26985" xr:uid="{66BAFB1C-B8F4-46A6-B269-C4E4E1185F00}"/>
    <cellStyle name="20% - Ênfase3 49 3" xfId="11703" xr:uid="{9D29F82A-1485-4745-8B54-46A3A3E790B3}"/>
    <cellStyle name="20% - Ênfase3 49 3 2" xfId="32149" xr:uid="{D61FDD52-4088-4605-835D-416C3CABC4C1}"/>
    <cellStyle name="20% - Ênfase3 49 4" xfId="21933" xr:uid="{B7893739-6D3C-44F0-8846-05D1735E49B3}"/>
    <cellStyle name="20% - Ênfase3 5" xfId="154" xr:uid="{CAC8F17B-8814-46AE-A9E2-E330F063879D}"/>
    <cellStyle name="20% - Ênfase3 5 2" xfId="767" xr:uid="{CB909543-7D56-44F5-95A9-B2DECE1ED394}"/>
    <cellStyle name="20% - Ênfase3 5 2 2" xfId="5914" xr:uid="{E10D843B-2D7E-45AF-8456-ECD11DC54B31}"/>
    <cellStyle name="20% - Ênfase3 5 3" xfId="5301" xr:uid="{B462C638-B202-4801-9602-12B62E7EF122}"/>
    <cellStyle name="20% - Ênfase3 50" xfId="1369" xr:uid="{2D6C71D8-5DE6-4C6B-A6B8-878E1789360A}"/>
    <cellStyle name="20% - Ênfase3 50 2" xfId="6516" xr:uid="{24F16B8A-023F-4DD9-94E7-7F6FCDE67BDF}"/>
    <cellStyle name="20% - Ênfase3 50 2 2" xfId="16771" xr:uid="{929ED276-AB8E-428B-A98A-49CC6019E8D0}"/>
    <cellStyle name="20% - Ênfase3 50 2 2 2" xfId="37215" xr:uid="{8BC4B92D-DCDA-4254-843A-473DB452C810}"/>
    <cellStyle name="20% - Ênfase3 50 2 3" xfId="26999" xr:uid="{55D266BF-028D-4AD1-8273-7B6078A50B3A}"/>
    <cellStyle name="20% - Ênfase3 50 3" xfId="11717" xr:uid="{D4769AAD-3F37-4CEE-90AD-70B69EA8B6CB}"/>
    <cellStyle name="20% - Ênfase3 50 3 2" xfId="32163" xr:uid="{75A8F3F1-118B-4A98-89A8-6624774A28FF}"/>
    <cellStyle name="20% - Ênfase3 50 4" xfId="21947" xr:uid="{0C630C42-3E40-4D12-9269-E35B9FB2B435}"/>
    <cellStyle name="20% - Ênfase3 51" xfId="1383" xr:uid="{1D3824F0-F1F5-4CC0-906E-60594572F576}"/>
    <cellStyle name="20% - Ênfase3 51 2" xfId="6530" xr:uid="{829BD01C-0816-4C3D-956B-309D484E3FED}"/>
    <cellStyle name="20% - Ênfase3 51 2 2" xfId="16785" xr:uid="{C55A1147-FDCF-4BBD-9D41-A7EB1EE5A57B}"/>
    <cellStyle name="20% - Ênfase3 51 2 2 2" xfId="37229" xr:uid="{E1900AB9-B0A8-463E-A602-DEED15DC6B3A}"/>
    <cellStyle name="20% - Ênfase3 51 2 3" xfId="27013" xr:uid="{BD5180AB-2883-45EE-8B09-802CF9BFC25C}"/>
    <cellStyle name="20% - Ênfase3 51 3" xfId="11731" xr:uid="{90F31A0B-91A4-4A8D-A9FC-73D2A37518DA}"/>
    <cellStyle name="20% - Ênfase3 51 3 2" xfId="32177" xr:uid="{9E23D8A6-1295-4F05-8759-6758B22C2263}"/>
    <cellStyle name="20% - Ênfase3 51 4" xfId="21961" xr:uid="{C28D6D43-7ABE-4F64-AB09-291ABBC55F58}"/>
    <cellStyle name="20% - Ênfase3 52" xfId="1397" xr:uid="{FFF313CE-A281-4CB9-B4D1-ADA3AC26D70B}"/>
    <cellStyle name="20% - Ênfase3 52 2" xfId="6544" xr:uid="{9D2EB4B3-A033-4378-9D42-6B3F9710EFA6}"/>
    <cellStyle name="20% - Ênfase3 52 2 2" xfId="16799" xr:uid="{F9A28B36-FC13-4F2A-9716-D6E962805D1B}"/>
    <cellStyle name="20% - Ênfase3 52 2 2 2" xfId="37243" xr:uid="{E2D92288-976A-4FF8-91A9-8AA0716E614E}"/>
    <cellStyle name="20% - Ênfase3 52 2 3" xfId="27027" xr:uid="{0CC1FEF9-5462-4B5C-8FC8-BACE5A6F17A0}"/>
    <cellStyle name="20% - Ênfase3 52 3" xfId="11745" xr:uid="{4F6F3063-EA0E-465D-98D3-E3F0E3B8B2BE}"/>
    <cellStyle name="20% - Ênfase3 52 3 2" xfId="32191" xr:uid="{BF6609F9-CBB7-4920-8176-F14A1EC1F242}"/>
    <cellStyle name="20% - Ênfase3 52 4" xfId="21975" xr:uid="{4B11A80D-27CE-4E7A-985F-2C960C394613}"/>
    <cellStyle name="20% - Ênfase3 53" xfId="1411" xr:uid="{0F41791A-E376-4012-930A-F7E04796B6B5}"/>
    <cellStyle name="20% - Ênfase3 53 2" xfId="6558" xr:uid="{025220D8-6CF3-43EE-B092-DDD6C6FFFCAF}"/>
    <cellStyle name="20% - Ênfase3 53 2 2" xfId="16813" xr:uid="{824C623B-D0BF-4020-A09F-3E753CC43938}"/>
    <cellStyle name="20% - Ênfase3 53 2 2 2" xfId="37257" xr:uid="{4CB15F16-1F99-4EDB-BB12-42C99E87BDE1}"/>
    <cellStyle name="20% - Ênfase3 53 2 3" xfId="27041" xr:uid="{EB6AE54A-7B18-4624-B863-2685C4B57EB2}"/>
    <cellStyle name="20% - Ênfase3 53 3" xfId="11759" xr:uid="{531F0D74-1822-4E4E-ACAD-558B3AD38F3A}"/>
    <cellStyle name="20% - Ênfase3 53 3 2" xfId="32205" xr:uid="{70E27299-38AB-4A0C-90D6-F91118D97458}"/>
    <cellStyle name="20% - Ênfase3 53 4" xfId="21989" xr:uid="{9D770947-EAD7-41FB-9664-25D381220828}"/>
    <cellStyle name="20% - Ênfase3 54" xfId="1425" xr:uid="{C5E03874-087E-4522-B522-23C904E67B7E}"/>
    <cellStyle name="20% - Ênfase3 54 2" xfId="6572" xr:uid="{D00C5B72-E029-48D8-97B1-0AE2A315ABE4}"/>
    <cellStyle name="20% - Ênfase3 54 2 2" xfId="16827" xr:uid="{B5FD711A-1DD8-4CC2-893D-13888B36DB9C}"/>
    <cellStyle name="20% - Ênfase3 54 2 2 2" xfId="37271" xr:uid="{CA1E941C-3409-4BE5-BDEF-231848DB5452}"/>
    <cellStyle name="20% - Ênfase3 54 2 3" xfId="27055" xr:uid="{2361246C-A692-4FC1-AFA7-F9E2A3031E42}"/>
    <cellStyle name="20% - Ênfase3 54 3" xfId="11773" xr:uid="{4C881CB0-C91D-49C0-89EE-8D42E760F199}"/>
    <cellStyle name="20% - Ênfase3 54 3 2" xfId="32219" xr:uid="{491930AF-C6F4-41E6-A1FC-6805B904759C}"/>
    <cellStyle name="20% - Ênfase3 54 4" xfId="22003" xr:uid="{A5B4FF42-3E01-43E3-868A-CFBC46830F21}"/>
    <cellStyle name="20% - Ênfase3 55" xfId="1439" xr:uid="{B28930EC-D8C6-4430-B933-943DF83E95F0}"/>
    <cellStyle name="20% - Ênfase3 55 2" xfId="6586" xr:uid="{92E1AC83-27A9-4B1F-955D-D05F8423A698}"/>
    <cellStyle name="20% - Ênfase3 55 2 2" xfId="16841" xr:uid="{792F631C-8CEF-476C-999B-DAC07EB6C711}"/>
    <cellStyle name="20% - Ênfase3 55 2 2 2" xfId="37285" xr:uid="{07112242-392B-4404-B488-6539470431C9}"/>
    <cellStyle name="20% - Ênfase3 55 2 3" xfId="27069" xr:uid="{E3415908-01D5-4D94-8ADB-9DF5AA4D9A92}"/>
    <cellStyle name="20% - Ênfase3 55 3" xfId="11787" xr:uid="{579D1796-0972-426F-9DC2-B8123509DE0B}"/>
    <cellStyle name="20% - Ênfase3 55 3 2" xfId="32233" xr:uid="{5072DA5E-0A81-42FA-806F-986248562BFC}"/>
    <cellStyle name="20% - Ênfase3 55 4" xfId="22017" xr:uid="{64AD08A2-D156-44F1-B9B5-12D7BB5038EE}"/>
    <cellStyle name="20% - Ênfase3 56" xfId="1453" xr:uid="{3C0D8BB6-7859-4CF0-9E18-2D5E57B5CE8C}"/>
    <cellStyle name="20% - Ênfase3 56 2" xfId="6600" xr:uid="{9830A835-25D1-46B8-AF3B-06F7D329F538}"/>
    <cellStyle name="20% - Ênfase3 56 2 2" xfId="16855" xr:uid="{CE3C89D2-790C-4EB0-A1E8-67E6719DA317}"/>
    <cellStyle name="20% - Ênfase3 56 2 2 2" xfId="37299" xr:uid="{55630D6B-FD64-4F5C-BD18-0B0F3BF4E20D}"/>
    <cellStyle name="20% - Ênfase3 56 2 3" xfId="27083" xr:uid="{2975C841-B619-4EDF-9C59-6E5D70219EC5}"/>
    <cellStyle name="20% - Ênfase3 56 3" xfId="11801" xr:uid="{9BC02DB8-0C5A-4604-B3B3-54E4B4959DE7}"/>
    <cellStyle name="20% - Ênfase3 56 3 2" xfId="32247" xr:uid="{F41DF3D4-3A99-40CF-9E1D-250AC4467B1D}"/>
    <cellStyle name="20% - Ênfase3 56 4" xfId="22031" xr:uid="{2B1DBA20-53EB-462C-BB66-82C4E97C4E59}"/>
    <cellStyle name="20% - Ênfase3 57" xfId="1467" xr:uid="{EE755897-8C22-4006-92D9-424E306D62CF}"/>
    <cellStyle name="20% - Ênfase3 57 2" xfId="6614" xr:uid="{3FD0550D-308C-45A2-A419-6B6D5382C0A5}"/>
    <cellStyle name="20% - Ênfase3 57 2 2" xfId="16869" xr:uid="{C576E930-A3EA-490D-BF44-5B2A0EDFD39C}"/>
    <cellStyle name="20% - Ênfase3 57 2 2 2" xfId="37313" xr:uid="{2E89DDC0-5B76-4327-8091-1FF3CA8DCBD5}"/>
    <cellStyle name="20% - Ênfase3 57 2 3" xfId="27097" xr:uid="{80FA2E2E-A41E-4333-BF30-A5877EB48CE0}"/>
    <cellStyle name="20% - Ênfase3 57 3" xfId="11815" xr:uid="{C3640CED-69B1-412D-B23D-E5F5A2721941}"/>
    <cellStyle name="20% - Ênfase3 57 3 2" xfId="32261" xr:uid="{9AAA76C6-988F-4CA9-A3C1-5D7EFC685B27}"/>
    <cellStyle name="20% - Ênfase3 57 4" xfId="22045" xr:uid="{69DECA73-8640-4214-A0ED-5487FE4AC9E5}"/>
    <cellStyle name="20% - Ênfase3 58" xfId="1481" xr:uid="{2CB841A7-9364-4C80-ADBE-D9CC1A76ACDE}"/>
    <cellStyle name="20% - Ênfase3 58 2" xfId="6628" xr:uid="{4DBC0532-349D-4134-9667-8428A6376EEF}"/>
    <cellStyle name="20% - Ênfase3 58 2 2" xfId="16883" xr:uid="{6B38BC76-6315-4949-ACA7-3DA66EC4BC47}"/>
    <cellStyle name="20% - Ênfase3 58 2 2 2" xfId="37327" xr:uid="{FBA68FAE-0F0A-458C-9AB1-EE5237C46050}"/>
    <cellStyle name="20% - Ênfase3 58 2 3" xfId="27111" xr:uid="{5D235099-4C68-4E29-AAC8-3C30E6C088DD}"/>
    <cellStyle name="20% - Ênfase3 58 3" xfId="11829" xr:uid="{27181776-529D-4897-A3CC-38693DC4BCFE}"/>
    <cellStyle name="20% - Ênfase3 58 3 2" xfId="32275" xr:uid="{CB9F9878-63F7-412E-BEFD-3555F04B9E73}"/>
    <cellStyle name="20% - Ênfase3 58 4" xfId="22059" xr:uid="{E1ECA61D-53F8-4E01-B4D6-7F52D9D194EA}"/>
    <cellStyle name="20% - Ênfase3 59" xfId="1495" xr:uid="{8B2D4532-0883-4BE4-9BBA-A86817174D1A}"/>
    <cellStyle name="20% - Ênfase3 59 2" xfId="6642" xr:uid="{7BC2EAA0-934C-4DAA-B6D3-AD543D171088}"/>
    <cellStyle name="20% - Ênfase3 59 2 2" xfId="16897" xr:uid="{3595544A-E1B0-4C52-9E81-4F0DBAA4586B}"/>
    <cellStyle name="20% - Ênfase3 59 2 2 2" xfId="37341" xr:uid="{F6EBEB30-CA96-46FB-9785-C8A4A9D0B187}"/>
    <cellStyle name="20% - Ênfase3 59 2 3" xfId="27125" xr:uid="{270022A8-3CC3-4D68-AAF1-653AA45D68FB}"/>
    <cellStyle name="20% - Ênfase3 59 3" xfId="11843" xr:uid="{59DC1402-CE05-4375-A91F-4D156D40A171}"/>
    <cellStyle name="20% - Ênfase3 59 3 2" xfId="32289" xr:uid="{28F90AD8-0AFF-466F-BF3A-CBC4B9530979}"/>
    <cellStyle name="20% - Ênfase3 59 4" xfId="22073" xr:uid="{00D9D0D2-AE9B-4A22-A47F-8A141A126B81}"/>
    <cellStyle name="20% - Ênfase3 6" xfId="168" xr:uid="{F19700F1-A732-43BE-98BA-D1BD75C43B91}"/>
    <cellStyle name="20% - Ênfase3 6 2" xfId="781" xr:uid="{61C6474C-B1FE-418E-BB3A-A33498360369}"/>
    <cellStyle name="20% - Ênfase3 6 2 2" xfId="5928" xr:uid="{310B6590-D954-4A6F-9B88-7BE292BE6EC7}"/>
    <cellStyle name="20% - Ênfase3 6 2 2 2" xfId="16183" xr:uid="{DE2B0071-CCD8-467F-B963-266C6E2B310D}"/>
    <cellStyle name="20% - Ênfase3 6 2 2 2 2" xfId="36627" xr:uid="{BA7994CA-A0C4-4E49-AF10-2984219AF35E}"/>
    <cellStyle name="20% - Ênfase3 6 2 2 3" xfId="26411" xr:uid="{14A960FE-4648-4AF3-8731-F2E12A37A125}"/>
    <cellStyle name="20% - Ênfase3 6 2 3" xfId="11129" xr:uid="{D210E498-8FF0-494C-88AB-D2C6A57C90E7}"/>
    <cellStyle name="20% - Ênfase3 6 2 3 2" xfId="31575" xr:uid="{3D0E5104-83B2-4C53-8519-966134E1E758}"/>
    <cellStyle name="20% - Ênfase3 6 2 4" xfId="21359" xr:uid="{2F05EC37-64E8-464F-B520-A91188BF5123}"/>
    <cellStyle name="20% - Ênfase3 6 3" xfId="5315" xr:uid="{A4A7A753-2602-4774-A18F-814BEF742034}"/>
    <cellStyle name="20% - Ênfase3 6 3 2" xfId="15603" xr:uid="{4CE9CFE9-8DDF-4179-8F5F-4D0FB5A075BF}"/>
    <cellStyle name="20% - Ênfase3 6 3 2 2" xfId="36047" xr:uid="{D4323E38-B255-4685-8961-FE6BDF7F5A18}"/>
    <cellStyle name="20% - Ênfase3 6 3 3" xfId="25831" xr:uid="{E25F1AC8-927B-4F26-A4F4-8DFAA7835836}"/>
    <cellStyle name="20% - Ênfase3 6 4" xfId="10549" xr:uid="{9F178BFA-ECC6-41E1-A5A5-D662B3D63459}"/>
    <cellStyle name="20% - Ênfase3 6 4 2" xfId="30995" xr:uid="{7B6264BB-61DC-4084-9A8C-0A48C74AEA96}"/>
    <cellStyle name="20% - Ênfase3 6 5" xfId="20779" xr:uid="{A996BB41-75BB-481F-8AAA-F883DC9F1F60}"/>
    <cellStyle name="20% - Ênfase3 60" xfId="1509" xr:uid="{909236BB-4F57-4195-8C01-F0F5054130E4}"/>
    <cellStyle name="20% - Ênfase3 60 2" xfId="6656" xr:uid="{A6676BEF-64AC-41EE-AA5F-ACE8A040C197}"/>
    <cellStyle name="20% - Ênfase3 60 2 2" xfId="16911" xr:uid="{31A07CF8-506E-46FC-BB17-3FE932D8FB25}"/>
    <cellStyle name="20% - Ênfase3 60 2 2 2" xfId="37355" xr:uid="{4EF81911-CD49-4F3C-8F98-3EFAF200927F}"/>
    <cellStyle name="20% - Ênfase3 60 2 3" xfId="27139" xr:uid="{897D140C-EAC8-416C-8266-A04202CC4F81}"/>
    <cellStyle name="20% - Ênfase3 60 3" xfId="11857" xr:uid="{5737B27C-F859-4D3A-B236-0631F8BF1187}"/>
    <cellStyle name="20% - Ênfase3 60 3 2" xfId="32303" xr:uid="{9DB521CD-741D-482B-B23D-BA9E14534173}"/>
    <cellStyle name="20% - Ênfase3 60 4" xfId="22087" xr:uid="{0477F94C-0D4C-46E8-99C6-DE7C09DA3E81}"/>
    <cellStyle name="20% - Ênfase3 61" xfId="1523" xr:uid="{AAA1FFA2-B374-447F-9736-3D88ED30E630}"/>
    <cellStyle name="20% - Ênfase3 61 2" xfId="6670" xr:uid="{06A9E88F-1F5C-43B1-9724-60EEC03A5D60}"/>
    <cellStyle name="20% - Ênfase3 61 2 2" xfId="16925" xr:uid="{C988787A-00D5-4500-AE5D-01DDED40CF14}"/>
    <cellStyle name="20% - Ênfase3 61 2 2 2" xfId="37369" xr:uid="{8B0E50AB-16FA-4BE2-8F22-5B756E445E65}"/>
    <cellStyle name="20% - Ênfase3 61 2 3" xfId="27153" xr:uid="{FCD60564-036D-477A-A49E-463AEB1F5788}"/>
    <cellStyle name="20% - Ênfase3 61 3" xfId="11871" xr:uid="{912912F6-8B56-400B-BECD-5892DFEA9FE7}"/>
    <cellStyle name="20% - Ênfase3 61 3 2" xfId="32317" xr:uid="{D8EA6BA3-1B93-4D4A-A4E2-7F2E812C0A76}"/>
    <cellStyle name="20% - Ênfase3 61 4" xfId="22101" xr:uid="{E699C23C-FF98-4B7F-8CDC-6B91305978CE}"/>
    <cellStyle name="20% - Ênfase3 62" xfId="1537" xr:uid="{99773B98-570A-4272-BDBD-355F2336D34F}"/>
    <cellStyle name="20% - Ênfase3 62 2" xfId="6684" xr:uid="{D51AE75F-C219-4D05-BAE7-554F79DA3760}"/>
    <cellStyle name="20% - Ênfase3 62 2 2" xfId="16939" xr:uid="{B6ECBD88-075D-4D30-AF15-E4B9D21E45B3}"/>
    <cellStyle name="20% - Ênfase3 62 2 2 2" xfId="37383" xr:uid="{F6030D0D-471D-45FE-B2AA-A6B57491EDFA}"/>
    <cellStyle name="20% - Ênfase3 62 2 3" xfId="27167" xr:uid="{2A8BC90F-00AB-423A-9658-DFD4B21B58C5}"/>
    <cellStyle name="20% - Ênfase3 62 3" xfId="11885" xr:uid="{9538543D-3718-4A87-BDCB-174737B8298C}"/>
    <cellStyle name="20% - Ênfase3 62 3 2" xfId="32331" xr:uid="{756C98BA-65FD-412F-A5A4-AAC7C690EB99}"/>
    <cellStyle name="20% - Ênfase3 62 4" xfId="22115" xr:uid="{E9A021A8-0AEF-4EEA-8D8C-9975EA7B6C12}"/>
    <cellStyle name="20% - Ênfase3 63" xfId="1551" xr:uid="{E22B4846-C0E7-499B-A75B-EBC531DB6E28}"/>
    <cellStyle name="20% - Ênfase3 63 2" xfId="6698" xr:uid="{D6BF97B1-6032-45B6-AEC9-0E3203F10F15}"/>
    <cellStyle name="20% - Ênfase3 63 2 2" xfId="16953" xr:uid="{D78AE3BA-5F3B-4ED4-A3AF-153D16909672}"/>
    <cellStyle name="20% - Ênfase3 63 2 2 2" xfId="37397" xr:uid="{F3CDBCCB-8EE5-4923-AFE8-56107F6D4896}"/>
    <cellStyle name="20% - Ênfase3 63 2 3" xfId="27181" xr:uid="{7118F88F-6EDF-42CD-844A-302F10855263}"/>
    <cellStyle name="20% - Ênfase3 63 3" xfId="11899" xr:uid="{3D83F5DC-7CE7-4B58-B271-DFF38AA02979}"/>
    <cellStyle name="20% - Ênfase3 63 3 2" xfId="32345" xr:uid="{88E77E9C-5A48-45B7-ACA4-5DB0B1A59B80}"/>
    <cellStyle name="20% - Ênfase3 63 4" xfId="22129" xr:uid="{E18F8801-DE07-4FA4-A723-8FD338AEB703}"/>
    <cellStyle name="20% - Ênfase3 64" xfId="1565" xr:uid="{DBE85ECE-8E8A-4ABE-8BAD-B159E7A7E65C}"/>
    <cellStyle name="20% - Ênfase3 64 2" xfId="6712" xr:uid="{EC4A4758-BB9C-4DDB-98F8-52A3F8A32111}"/>
    <cellStyle name="20% - Ênfase3 64 2 2" xfId="16967" xr:uid="{8D5554EC-7998-4432-BAD2-96E1095F8A08}"/>
    <cellStyle name="20% - Ênfase3 64 2 2 2" xfId="37411" xr:uid="{7EF76E31-2DEE-493B-BB52-421458E035FF}"/>
    <cellStyle name="20% - Ênfase3 64 2 3" xfId="27195" xr:uid="{4584C337-EE33-4AC0-A708-01E12AED4076}"/>
    <cellStyle name="20% - Ênfase3 64 3" xfId="11913" xr:uid="{310D9C8E-9451-48DA-B2B4-8826CAA6A1AF}"/>
    <cellStyle name="20% - Ênfase3 64 3 2" xfId="32359" xr:uid="{4C9BA53E-B23A-45F7-A40D-45F417D827FB}"/>
    <cellStyle name="20% - Ênfase3 64 4" xfId="22143" xr:uid="{F9B602D1-0A8D-4F1A-B7B1-5C47C83C2BFD}"/>
    <cellStyle name="20% - Ênfase3 65" xfId="1579" xr:uid="{18FC30E2-4BF4-477B-909B-08DEA63C3190}"/>
    <cellStyle name="20% - Ênfase3 65 2" xfId="6726" xr:uid="{CE28647E-378A-4134-AF79-3868FA1922BE}"/>
    <cellStyle name="20% - Ênfase3 65 2 2" xfId="16981" xr:uid="{E20E8B62-0625-47DF-A8A3-A6B509AF2863}"/>
    <cellStyle name="20% - Ênfase3 65 2 2 2" xfId="37425" xr:uid="{1C660CB4-5E3D-48FD-822B-EAFF97013AE1}"/>
    <cellStyle name="20% - Ênfase3 65 2 3" xfId="27209" xr:uid="{7B02C85F-C499-46F2-90F4-071ECBCC2BC4}"/>
    <cellStyle name="20% - Ênfase3 65 3" xfId="11927" xr:uid="{645CC063-2643-43CF-9D9B-6EA496F6A43D}"/>
    <cellStyle name="20% - Ênfase3 65 3 2" xfId="32373" xr:uid="{E6EAE8FF-8083-49FF-A311-F326688CD2F3}"/>
    <cellStyle name="20% - Ênfase3 65 4" xfId="22157" xr:uid="{A3D5249E-295A-4B55-8C14-A92687EF8EDE}"/>
    <cellStyle name="20% - Ênfase3 66" xfId="1593" xr:uid="{C6094326-A3CD-4F71-AE74-529D1343E4BF}"/>
    <cellStyle name="20% - Ênfase3 66 2" xfId="6740" xr:uid="{931987FC-F94C-447C-A552-49139B8A5B7C}"/>
    <cellStyle name="20% - Ênfase3 66 2 2" xfId="16995" xr:uid="{BBD249D1-B69F-40FC-B46D-FF19FC1B2570}"/>
    <cellStyle name="20% - Ênfase3 66 2 2 2" xfId="37439" xr:uid="{65432BC0-ECB9-4AE0-ACD4-D321A8F3E84D}"/>
    <cellStyle name="20% - Ênfase3 66 2 3" xfId="27223" xr:uid="{6E9D6511-B61D-41A3-8BA7-122FBCCD7E52}"/>
    <cellStyle name="20% - Ênfase3 66 3" xfId="11941" xr:uid="{314C7C74-31CA-4F86-BFAA-531D8F6D505D}"/>
    <cellStyle name="20% - Ênfase3 66 3 2" xfId="32387" xr:uid="{E3FD769A-D70D-4FD9-85E2-6AF5E214F704}"/>
    <cellStyle name="20% - Ênfase3 66 4" xfId="22171" xr:uid="{C17A1774-60CE-44E2-BDAC-5FFFAD294AC0}"/>
    <cellStyle name="20% - Ênfase3 67" xfId="1607" xr:uid="{35330B59-19DB-46BE-B03E-378DFB04DC90}"/>
    <cellStyle name="20% - Ênfase3 67 2" xfId="6754" xr:uid="{49C7C58B-DCC0-4685-9C55-E11582101C5F}"/>
    <cellStyle name="20% - Ênfase3 67 2 2" xfId="17009" xr:uid="{61CB0059-9501-4C7A-933C-CDEC355955B1}"/>
    <cellStyle name="20% - Ênfase3 67 2 2 2" xfId="37453" xr:uid="{A598FE88-5BC2-437D-A346-B1CD3B0BD3F3}"/>
    <cellStyle name="20% - Ênfase3 67 2 3" xfId="27237" xr:uid="{732F55D9-BB9A-4BCA-8830-498AE76BCA7F}"/>
    <cellStyle name="20% - Ênfase3 67 3" xfId="11955" xr:uid="{B9935B9A-5881-440A-9C8F-1666D96F6F06}"/>
    <cellStyle name="20% - Ênfase3 67 3 2" xfId="32401" xr:uid="{150FA9EC-042B-45B4-AD15-CBE4D293D0EB}"/>
    <cellStyle name="20% - Ênfase3 67 4" xfId="22185" xr:uid="{1FA23579-E4D4-46C0-8F18-3ADA280CA698}"/>
    <cellStyle name="20% - Ênfase3 68" xfId="1621" xr:uid="{9F859D26-F6A7-44C2-BE8D-EFD8E478216C}"/>
    <cellStyle name="20% - Ênfase3 68 2" xfId="6768" xr:uid="{8561F5E4-9D91-4E0D-8686-FF0B1BFF60F5}"/>
    <cellStyle name="20% - Ênfase3 68 2 2" xfId="17023" xr:uid="{E5F4041D-29A9-4723-A7ED-64D123FF865A}"/>
    <cellStyle name="20% - Ênfase3 68 2 2 2" xfId="37467" xr:uid="{625E2D00-B186-4C97-80EF-754CA61C7642}"/>
    <cellStyle name="20% - Ênfase3 68 2 3" xfId="27251" xr:uid="{E14A8231-9E82-4218-A3E1-DDB99345EBFC}"/>
    <cellStyle name="20% - Ênfase3 68 3" xfId="11969" xr:uid="{E3FE8820-A718-4B43-BDF7-1920BEDFC965}"/>
    <cellStyle name="20% - Ênfase3 68 3 2" xfId="32415" xr:uid="{D6A0FAFB-60D2-4418-B9AA-40BC5713556D}"/>
    <cellStyle name="20% - Ênfase3 68 4" xfId="22199" xr:uid="{22DC339D-2F7C-40E1-8C84-8B4AB61701B6}"/>
    <cellStyle name="20% - Ênfase3 69" xfId="1635" xr:uid="{C907E885-0F88-4E25-A39E-1367CBB0F883}"/>
    <cellStyle name="20% - Ênfase3 69 2" xfId="6782" xr:uid="{72D251A9-C3D2-43F8-9953-483C893C10C9}"/>
    <cellStyle name="20% - Ênfase3 69 2 2" xfId="17037" xr:uid="{61114CB7-39CA-40D9-B035-423BD871A90D}"/>
    <cellStyle name="20% - Ênfase3 69 2 2 2" xfId="37481" xr:uid="{57AFA02D-BDA3-4A9B-932A-EAAE8E3CCFA4}"/>
    <cellStyle name="20% - Ênfase3 69 2 3" xfId="27265" xr:uid="{E8E20790-8283-48B6-A4DB-C2FB775C10B9}"/>
    <cellStyle name="20% - Ênfase3 69 3" xfId="11983" xr:uid="{5C4BF7BC-C9A4-4210-B320-74306CA637D1}"/>
    <cellStyle name="20% - Ênfase3 69 3 2" xfId="32429" xr:uid="{CC56263F-E4B0-42B3-A492-F45D721AE21D}"/>
    <cellStyle name="20% - Ênfase3 69 4" xfId="22213" xr:uid="{8B43A161-D409-4019-990C-9ECA0A288C55}"/>
    <cellStyle name="20% - Ênfase3 7" xfId="182" xr:uid="{01C074DB-0034-4B09-AD5B-93ACDAEC8955}"/>
    <cellStyle name="20% - Ênfase3 7 2" xfId="795" xr:uid="{8F0BBAAF-871F-4032-84E7-9959260275F9}"/>
    <cellStyle name="20% - Ênfase3 7 2 2" xfId="5942" xr:uid="{74D077C4-E0E9-4F3F-983A-7D10EBE6B89F}"/>
    <cellStyle name="20% - Ênfase3 7 2 2 2" xfId="16197" xr:uid="{134AE9C1-0DC8-4950-95F2-4C12B516A407}"/>
    <cellStyle name="20% - Ênfase3 7 2 2 2 2" xfId="36641" xr:uid="{F7EE528E-1B00-4C5D-9212-6FE303566BF5}"/>
    <cellStyle name="20% - Ênfase3 7 2 2 3" xfId="26425" xr:uid="{8AACBEE4-FC46-4FB8-AB12-7FB0D2A91CDE}"/>
    <cellStyle name="20% - Ênfase3 7 2 3" xfId="11143" xr:uid="{BAC4AB5B-879D-4E2C-9832-0FBD2C055475}"/>
    <cellStyle name="20% - Ênfase3 7 2 3 2" xfId="31589" xr:uid="{B22127BC-3E7E-4FC5-9DB2-398119E2BF48}"/>
    <cellStyle name="20% - Ênfase3 7 2 4" xfId="21373" xr:uid="{D4E86E91-1C58-400B-9415-B590B0CE7DEB}"/>
    <cellStyle name="20% - Ênfase3 7 3" xfId="5329" xr:uid="{BF42F91B-F249-4EFB-8E57-6D453B1E7CED}"/>
    <cellStyle name="20% - Ênfase3 7 3 2" xfId="15617" xr:uid="{BEDF0831-1C1A-4C0A-9910-2DC2F491770C}"/>
    <cellStyle name="20% - Ênfase3 7 3 2 2" xfId="36061" xr:uid="{E0CEBCB0-7430-405B-81CE-326096DD05C5}"/>
    <cellStyle name="20% - Ênfase3 7 3 3" xfId="25845" xr:uid="{CA3E4415-2C01-487F-A47C-3B3AF12D62C6}"/>
    <cellStyle name="20% - Ênfase3 7 4" xfId="10563" xr:uid="{58DC8A6D-83E4-470E-8FE2-D14C72F0A3A4}"/>
    <cellStyle name="20% - Ênfase3 7 4 2" xfId="31009" xr:uid="{F53F3AD0-1F69-4557-AB46-52F21CD6901E}"/>
    <cellStyle name="20% - Ênfase3 7 5" xfId="20793" xr:uid="{C541DAB2-A5D4-4CE7-8436-B0905D8E2524}"/>
    <cellStyle name="20% - Ênfase3 70" xfId="1649" xr:uid="{F9997E6A-D645-47E9-BEBF-81135D203ABA}"/>
    <cellStyle name="20% - Ênfase3 70 2" xfId="6796" xr:uid="{1947300A-90CF-4C1B-9176-3393D54FC402}"/>
    <cellStyle name="20% - Ênfase3 70 2 2" xfId="17051" xr:uid="{3980BC4E-06A9-4F15-88D5-CB4A40BA1E4E}"/>
    <cellStyle name="20% - Ênfase3 70 2 2 2" xfId="37495" xr:uid="{43A7718A-D505-43C1-855F-D00A0487D440}"/>
    <cellStyle name="20% - Ênfase3 70 2 3" xfId="27279" xr:uid="{43CE95AA-D15C-44DF-85DA-B21FB3B0B81C}"/>
    <cellStyle name="20% - Ênfase3 70 3" xfId="11997" xr:uid="{0B649B31-E9A0-41CA-B27D-922FB18EE44D}"/>
    <cellStyle name="20% - Ênfase3 70 3 2" xfId="32443" xr:uid="{B68F2319-F1C4-43A6-A7AC-F90575E8CD76}"/>
    <cellStyle name="20% - Ênfase3 70 4" xfId="22227" xr:uid="{D855AC96-472A-4C76-8E86-86C470248C6A}"/>
    <cellStyle name="20% - Ênfase3 71" xfId="1663" xr:uid="{0263108B-31DF-4239-B35A-62A1F591FC54}"/>
    <cellStyle name="20% - Ênfase3 71 2" xfId="6810" xr:uid="{219E5883-C527-41C1-BAC6-BA4B7D19EC08}"/>
    <cellStyle name="20% - Ênfase3 71 2 2" xfId="17065" xr:uid="{B57615FA-F35C-4527-B93E-B55685FD3573}"/>
    <cellStyle name="20% - Ênfase3 71 2 2 2" xfId="37509" xr:uid="{B95173C9-214D-4CD3-A44D-086781B622EA}"/>
    <cellStyle name="20% - Ênfase3 71 2 3" xfId="27293" xr:uid="{FF5F2A4B-28D3-4C13-95C7-01394BFD8806}"/>
    <cellStyle name="20% - Ênfase3 71 3" xfId="12011" xr:uid="{5F9AB0FC-363A-438C-B2FC-F21D5F1DD407}"/>
    <cellStyle name="20% - Ênfase3 71 3 2" xfId="32457" xr:uid="{0C02CC4B-5574-43B4-A8B8-815B09B078EB}"/>
    <cellStyle name="20% - Ênfase3 71 4" xfId="22241" xr:uid="{C16C7C7F-7E71-4427-9F6C-8E8A58C727D5}"/>
    <cellStyle name="20% - Ênfase3 72" xfId="1677" xr:uid="{CAE49922-42AC-47A4-9400-C978B816B5BF}"/>
    <cellStyle name="20% - Ênfase3 72 2" xfId="6824" xr:uid="{A260EE19-4B85-4763-B873-E7C2CC27089D}"/>
    <cellStyle name="20% - Ênfase3 72 2 2" xfId="17079" xr:uid="{A622B05A-9015-4B23-A147-106281E6C209}"/>
    <cellStyle name="20% - Ênfase3 72 2 2 2" xfId="37523" xr:uid="{98BC373B-7D9B-4125-A8DD-1481C96F3563}"/>
    <cellStyle name="20% - Ênfase3 72 2 3" xfId="27307" xr:uid="{05A3B337-FE35-4219-B3E3-4F561CF26CB9}"/>
    <cellStyle name="20% - Ênfase3 72 3" xfId="12025" xr:uid="{26A1F608-116B-44CC-9E5F-6D65E0B96660}"/>
    <cellStyle name="20% - Ênfase3 72 3 2" xfId="32471" xr:uid="{963CCBEF-CD21-4FBD-BA7A-4CD3CF460F77}"/>
    <cellStyle name="20% - Ênfase3 72 4" xfId="22255" xr:uid="{D9BDD9B7-03A0-4261-BA1E-68BD403580C0}"/>
    <cellStyle name="20% - Ênfase3 73" xfId="1691" xr:uid="{11BFE804-754D-427A-9E90-03F165111962}"/>
    <cellStyle name="20% - Ênfase3 73 2" xfId="6838" xr:uid="{3F8DE58E-E2CA-4EC4-A551-B4A66762AFEF}"/>
    <cellStyle name="20% - Ênfase3 73 2 2" xfId="17093" xr:uid="{E8385660-303E-4635-A9CD-89248E679544}"/>
    <cellStyle name="20% - Ênfase3 73 2 2 2" xfId="37537" xr:uid="{81F89671-ABCE-4FE5-88E4-4E0E79D09AA5}"/>
    <cellStyle name="20% - Ênfase3 73 2 3" xfId="27321" xr:uid="{7AD82987-9655-440D-B240-207AF5A21076}"/>
    <cellStyle name="20% - Ênfase3 73 3" xfId="12039" xr:uid="{6AD90145-47D9-4F39-90F1-3A8EDC60E52A}"/>
    <cellStyle name="20% - Ênfase3 73 3 2" xfId="32485" xr:uid="{A4D4C4CE-144C-4512-B505-E441D10F8F68}"/>
    <cellStyle name="20% - Ênfase3 73 4" xfId="22269" xr:uid="{7D54CD2A-AA58-444C-99DF-04C508A45F9B}"/>
    <cellStyle name="20% - Ênfase3 74" xfId="1705" xr:uid="{178FDD14-76A2-4C46-B812-1519E8B47F30}"/>
    <cellStyle name="20% - Ênfase3 74 2" xfId="6852" xr:uid="{5ABB363A-5F2E-4A18-8D02-9A8AEE135436}"/>
    <cellStyle name="20% - Ênfase3 75" xfId="1719" xr:uid="{B1786D5F-01D2-4668-8C90-3E713C7EA76D}"/>
    <cellStyle name="20% - Ênfase3 75 2" xfId="6866" xr:uid="{6612CF13-5FA5-4108-A644-77730D6D52FD}"/>
    <cellStyle name="20% - Ênfase3 75 2 2" xfId="17107" xr:uid="{BF95CCC2-4314-4764-9FCC-9365D112E618}"/>
    <cellStyle name="20% - Ênfase3 75 2 2 2" xfId="37551" xr:uid="{791324CA-2668-45DB-8B51-57ADF538E00F}"/>
    <cellStyle name="20% - Ênfase3 75 2 3" xfId="27335" xr:uid="{DA5B7EB1-9E57-49CA-91F4-1B043A7348DF}"/>
    <cellStyle name="20% - Ênfase3 75 3" xfId="12053" xr:uid="{18B4926E-788D-4A2A-A7C2-A6579B2D625A}"/>
    <cellStyle name="20% - Ênfase3 75 3 2" xfId="32499" xr:uid="{F668915B-837C-4385-A510-D9A8AF7802B8}"/>
    <cellStyle name="20% - Ênfase3 75 4" xfId="22283" xr:uid="{C79E6AA0-8743-447F-BD53-3241901E4ACB}"/>
    <cellStyle name="20% - Ênfase3 76" xfId="1733" xr:uid="{AF678214-3D05-4BA1-BB21-79E29599B80F}"/>
    <cellStyle name="20% - Ênfase3 76 2" xfId="6880" xr:uid="{5858ED13-A6EF-4BB4-A867-FA08AD70105F}"/>
    <cellStyle name="20% - Ênfase3 77" xfId="1747" xr:uid="{381DFF1C-7DDC-4E97-8A98-6E3A8BC11552}"/>
    <cellStyle name="20% - Ênfase3 77 2" xfId="6894" xr:uid="{9D5D9102-8C7D-48FF-9845-245EA3393FEB}"/>
    <cellStyle name="20% - Ênfase3 77 2 2" xfId="17121" xr:uid="{583D3C71-F8BB-4F23-9A4F-87035BB4C4B6}"/>
    <cellStyle name="20% - Ênfase3 77 2 2 2" xfId="37565" xr:uid="{177C7C09-9457-4D5B-9298-0C6BDF513D51}"/>
    <cellStyle name="20% - Ênfase3 77 2 3" xfId="27349" xr:uid="{3F7246EC-75C2-4D5B-8524-6A80DB25D5BF}"/>
    <cellStyle name="20% - Ênfase3 77 3" xfId="12067" xr:uid="{93B78399-BCB7-450A-864F-D89D0C6B4FA0}"/>
    <cellStyle name="20% - Ênfase3 77 3 2" xfId="32513" xr:uid="{96857743-225B-4418-9D1A-284A51B12FBD}"/>
    <cellStyle name="20% - Ênfase3 77 4" xfId="22297" xr:uid="{8F74C3F1-AF8A-4997-BBF3-E81310789FB7}"/>
    <cellStyle name="20% - Ênfase3 78" xfId="1761" xr:uid="{532ACE07-B133-4DCD-BBE6-8A3E3E2A7662}"/>
    <cellStyle name="20% - Ênfase3 78 2" xfId="6908" xr:uid="{6DDBB9EE-4B9A-4D24-B1AF-6975C7F093E2}"/>
    <cellStyle name="20% - Ênfase3 78 2 2" xfId="17135" xr:uid="{26E6BA46-C9B0-4917-8B8D-380C0ABAD14E}"/>
    <cellStyle name="20% - Ênfase3 78 2 2 2" xfId="37579" xr:uid="{89230C49-F1A0-4A98-9350-F12AE803EEB6}"/>
    <cellStyle name="20% - Ênfase3 78 2 3" xfId="27363" xr:uid="{C9C17CCB-1999-4258-8A7C-640B708F8AF8}"/>
    <cellStyle name="20% - Ênfase3 78 3" xfId="12081" xr:uid="{1CEC0E89-3C75-44CF-82A0-A54D4117F347}"/>
    <cellStyle name="20% - Ênfase3 78 3 2" xfId="32527" xr:uid="{E334C37A-5F9B-45D9-B692-411BBEB32FA5}"/>
    <cellStyle name="20% - Ênfase3 78 4" xfId="22311" xr:uid="{F5BAACF1-F730-4BA4-9FF8-B40E0F02DAB4}"/>
    <cellStyle name="20% - Ênfase3 79" xfId="1775" xr:uid="{5EC2ACB5-C47C-40B2-944E-89F4FA6DB5F9}"/>
    <cellStyle name="20% - Ênfase3 79 2" xfId="6922" xr:uid="{BDCBDDFF-F5C9-4EF2-B855-01A1DA68B866}"/>
    <cellStyle name="20% - Ênfase3 79 2 2" xfId="17149" xr:uid="{14B3CB28-C8F1-487C-8019-BAFEA7384785}"/>
    <cellStyle name="20% - Ênfase3 79 2 2 2" xfId="37593" xr:uid="{6B952D14-15E7-499D-A3BC-2B657ADC3976}"/>
    <cellStyle name="20% - Ênfase3 79 2 3" xfId="27377" xr:uid="{1892D232-3C75-4B5C-B232-ACADC33410BB}"/>
    <cellStyle name="20% - Ênfase3 79 3" xfId="12095" xr:uid="{0B3E612A-787D-48EE-83B1-4F264B8638B9}"/>
    <cellStyle name="20% - Ênfase3 79 3 2" xfId="32541" xr:uid="{FCC97505-C7B8-427B-A8A5-797048E04BDE}"/>
    <cellStyle name="20% - Ênfase3 79 4" xfId="22325" xr:uid="{6CBC447B-C0F4-4E44-89D9-18AD85E5FFB9}"/>
    <cellStyle name="20% - Ênfase3 8" xfId="196" xr:uid="{250C1B28-24D5-4F02-B9D2-99A4F6EC7FBB}"/>
    <cellStyle name="20% - Ênfase3 8 2" xfId="809" xr:uid="{02B47BC1-EAD2-419C-AF3C-E474808BACDE}"/>
    <cellStyle name="20% - Ênfase3 8 2 2" xfId="5956" xr:uid="{27B25650-56A8-406C-84DC-47AF0E1D8653}"/>
    <cellStyle name="20% - Ênfase3 8 2 2 2" xfId="16211" xr:uid="{C92E173D-4D8E-475B-AC51-629B30B315B0}"/>
    <cellStyle name="20% - Ênfase3 8 2 2 2 2" xfId="36655" xr:uid="{3EFBD9B2-8955-4DD1-9A1D-9DC81618558D}"/>
    <cellStyle name="20% - Ênfase3 8 2 2 3" xfId="26439" xr:uid="{E27A606D-3AB5-4917-AE85-F2207D99035A}"/>
    <cellStyle name="20% - Ênfase3 8 2 3" xfId="11157" xr:uid="{C1D6B86A-2498-4A6E-926B-3DF13B7A356E}"/>
    <cellStyle name="20% - Ênfase3 8 2 3 2" xfId="31603" xr:uid="{CFE45928-BAD3-49D3-8EC6-7235D37EFE47}"/>
    <cellStyle name="20% - Ênfase3 8 2 4" xfId="21387" xr:uid="{10017ED0-DC8A-40A8-B685-63A7F7616E71}"/>
    <cellStyle name="20% - Ênfase3 8 3" xfId="5343" xr:uid="{EDBB816F-D5CC-4953-9019-E940C3F3BC81}"/>
    <cellStyle name="20% - Ênfase3 8 3 2" xfId="15631" xr:uid="{FA17B1B2-EC09-45BF-9FC5-3BBB336A383D}"/>
    <cellStyle name="20% - Ênfase3 8 3 2 2" xfId="36075" xr:uid="{32F4ABF7-FCDF-41B7-A863-C52923A328D7}"/>
    <cellStyle name="20% - Ênfase3 8 3 3" xfId="25859" xr:uid="{8798082A-F0F9-44C6-B6DB-6B43BF96E1C1}"/>
    <cellStyle name="20% - Ênfase3 8 4" xfId="10577" xr:uid="{8A081FAB-252D-46BA-89C7-2E221CDBB9E3}"/>
    <cellStyle name="20% - Ênfase3 8 4 2" xfId="31023" xr:uid="{BB5CFA33-DE19-4701-ADD7-FA86506FE714}"/>
    <cellStyle name="20% - Ênfase3 8 5" xfId="20807" xr:uid="{EA93C034-F403-4747-AD20-177F84EC6306}"/>
    <cellStyle name="20% - Ênfase3 80" xfId="1789" xr:uid="{0EAFE38A-DE75-46E3-ADEA-406A25CD3482}"/>
    <cellStyle name="20% - Ênfase3 80 2" xfId="6936" xr:uid="{82DBDE33-8043-471E-989A-B8347EDAEDCA}"/>
    <cellStyle name="20% - Ênfase3 80 2 2" xfId="17163" xr:uid="{3BE4D5EB-FF3E-4DA7-8E8F-39A755B782E1}"/>
    <cellStyle name="20% - Ênfase3 80 2 2 2" xfId="37607" xr:uid="{244B1AC2-747C-4D7D-BCB3-E710642B8F51}"/>
    <cellStyle name="20% - Ênfase3 80 2 3" xfId="27391" xr:uid="{09C2BD17-1E0C-46CE-846E-325A21732D9E}"/>
    <cellStyle name="20% - Ênfase3 80 3" xfId="12109" xr:uid="{00291E35-58D1-4758-959F-444DE185F2A1}"/>
    <cellStyle name="20% - Ênfase3 80 3 2" xfId="32555" xr:uid="{7AD540AD-A1E7-42CF-BCEF-4175CEC4B3F9}"/>
    <cellStyle name="20% - Ênfase3 80 4" xfId="22339" xr:uid="{4BDC4D7D-14E2-441A-ABB9-1ACB164AE3AB}"/>
    <cellStyle name="20% - Ênfase3 81" xfId="1803" xr:uid="{D59E9D94-1C11-4B00-AA6C-B7AE1F8EC992}"/>
    <cellStyle name="20% - Ênfase3 81 2" xfId="6950" xr:uid="{25C8892B-B357-4594-A949-E789215DE5F5}"/>
    <cellStyle name="20% - Ênfase3 81 2 2" xfId="17177" xr:uid="{778B68B9-BFD9-4930-980B-867E3BFCCBF6}"/>
    <cellStyle name="20% - Ênfase3 81 2 2 2" xfId="37621" xr:uid="{3B22504E-6CA6-45B2-9E66-C4242D36D5C0}"/>
    <cellStyle name="20% - Ênfase3 81 2 3" xfId="27405" xr:uid="{B73BB4C6-62A8-4ACF-B569-1E178D551FB9}"/>
    <cellStyle name="20% - Ênfase3 81 3" xfId="12123" xr:uid="{543486FE-E22C-4AD6-ACAF-E01C2AA42F6D}"/>
    <cellStyle name="20% - Ênfase3 81 3 2" xfId="32569" xr:uid="{86BE4517-3248-4F11-B07E-B9657F1F6261}"/>
    <cellStyle name="20% - Ênfase3 81 4" xfId="22353" xr:uid="{5298DC4C-0A76-44B8-ACA9-E690F2BF28FC}"/>
    <cellStyle name="20% - Ênfase3 82" xfId="1817" xr:uid="{677D5519-27F2-4E14-9579-13BDAFBB1EBF}"/>
    <cellStyle name="20% - Ênfase3 82 2" xfId="6964" xr:uid="{493E1651-C254-4ADE-966A-35017540BF61}"/>
    <cellStyle name="20% - Ênfase3 82 2 2" xfId="17191" xr:uid="{26C265C7-F376-4B7C-A5A8-D115B7773595}"/>
    <cellStyle name="20% - Ênfase3 82 2 2 2" xfId="37635" xr:uid="{313FC091-69D3-4113-BD47-F39BD9D96E0B}"/>
    <cellStyle name="20% - Ênfase3 82 2 3" xfId="27419" xr:uid="{29C5B4DC-DEAB-4182-B981-EF7E25C7D7F5}"/>
    <cellStyle name="20% - Ênfase3 82 3" xfId="12137" xr:uid="{49B28731-D10C-4C40-B062-8A489E325DE6}"/>
    <cellStyle name="20% - Ênfase3 82 3 2" xfId="32583" xr:uid="{A8DDD3C0-8B4D-47D4-A08E-697D8A85AA8A}"/>
    <cellStyle name="20% - Ênfase3 82 4" xfId="22367" xr:uid="{BE9AC249-D0B0-4397-9936-1171A6C87BC6}"/>
    <cellStyle name="20% - Ênfase3 83" xfId="1831" xr:uid="{0D2B6E30-1868-4324-AD8D-D1EA43C5D85E}"/>
    <cellStyle name="20% - Ênfase3 83 2" xfId="6978" xr:uid="{B2F44071-EC5B-4B5B-B5DA-172F19003C69}"/>
    <cellStyle name="20% - Ênfase3 83 2 2" xfId="17205" xr:uid="{99FFDF9D-C7BC-4FE3-B361-FED376947E24}"/>
    <cellStyle name="20% - Ênfase3 83 2 2 2" xfId="37649" xr:uid="{C248813E-02BF-46EF-B29F-DB276367B66B}"/>
    <cellStyle name="20% - Ênfase3 83 2 3" xfId="27433" xr:uid="{89189063-60A2-431F-A8FF-86C59426543C}"/>
    <cellStyle name="20% - Ênfase3 83 3" xfId="12151" xr:uid="{526758F3-8C2F-4263-8A00-CDF5B40BEB9D}"/>
    <cellStyle name="20% - Ênfase3 83 3 2" xfId="32597" xr:uid="{2AEB7235-F878-4B7F-A15A-4597CCF12EEF}"/>
    <cellStyle name="20% - Ênfase3 83 4" xfId="22381" xr:uid="{5EDE74F2-5B49-4745-B38F-35127993EF12}"/>
    <cellStyle name="20% - Ênfase3 84" xfId="1845" xr:uid="{F437101C-FCFF-4342-AA45-07E1354DC3A5}"/>
    <cellStyle name="20% - Ênfase3 84 2" xfId="6992" xr:uid="{09FEA953-FFCA-42BC-8814-DCFEB2FB605D}"/>
    <cellStyle name="20% - Ênfase3 84 2 2" xfId="17219" xr:uid="{A83D3AED-CAA3-4F82-95F9-549F0AB1C67A}"/>
    <cellStyle name="20% - Ênfase3 84 2 2 2" xfId="37663" xr:uid="{01500AD8-CE4D-4A61-86A9-63001D267DE3}"/>
    <cellStyle name="20% - Ênfase3 84 2 3" xfId="27447" xr:uid="{2B559E5F-C5B5-419E-958A-B297182F4B0E}"/>
    <cellStyle name="20% - Ênfase3 84 3" xfId="12165" xr:uid="{647EF06A-2C68-460E-BCA4-4C3D28E338E2}"/>
    <cellStyle name="20% - Ênfase3 84 3 2" xfId="32611" xr:uid="{40A7D950-7576-4E41-88AF-BE489C4945A1}"/>
    <cellStyle name="20% - Ênfase3 84 4" xfId="22395" xr:uid="{6388C144-CCCF-4400-AD6A-3DA837CF7F06}"/>
    <cellStyle name="20% - Ênfase3 85" xfId="1859" xr:uid="{CE4DB762-0188-4567-AC45-E94845C81D5D}"/>
    <cellStyle name="20% - Ênfase3 86" xfId="1873" xr:uid="{0F6A1C40-60F2-4E8C-A587-0A8F494F6AC1}"/>
    <cellStyle name="20% - Ênfase3 86 2" xfId="7006" xr:uid="{28CB95F1-405B-4AD6-8E84-F538277250CE}"/>
    <cellStyle name="20% - Ênfase3 86 2 2" xfId="17233" xr:uid="{C3F0217E-B10D-48C0-BAA1-65BAF61ED1F7}"/>
    <cellStyle name="20% - Ênfase3 86 2 2 2" xfId="37677" xr:uid="{4C98E6D2-4AE7-4045-9721-D69EE5AA6151}"/>
    <cellStyle name="20% - Ênfase3 86 2 3" xfId="27461" xr:uid="{34B5A77E-0CC1-4ABA-BCB6-EDDD59F44398}"/>
    <cellStyle name="20% - Ênfase3 86 3" xfId="12179" xr:uid="{E4DC0225-762A-4BB3-BA16-737638E5A2A1}"/>
    <cellStyle name="20% - Ênfase3 86 3 2" xfId="32625" xr:uid="{7F0485DF-73EA-417B-9708-08BD2DFF2FD0}"/>
    <cellStyle name="20% - Ênfase3 86 4" xfId="22409" xr:uid="{D7562B1D-A2BD-4EC1-A3B6-6028BD2D3D8F}"/>
    <cellStyle name="20% - Ênfase3 87" xfId="1887" xr:uid="{C4DA7CB3-822F-469D-9514-4234150F2328}"/>
    <cellStyle name="20% - Ênfase3 87 2" xfId="7020" xr:uid="{51100176-E254-468D-9EF7-D1A368D31AD9}"/>
    <cellStyle name="20% - Ênfase3 87 2 2" xfId="17247" xr:uid="{6B53A56C-2221-4A2F-A346-32E5EEAF6279}"/>
    <cellStyle name="20% - Ênfase3 87 2 2 2" xfId="37691" xr:uid="{6AC736B2-BA0A-41AD-B2D0-0A6EB222D6A3}"/>
    <cellStyle name="20% - Ênfase3 87 2 3" xfId="27475" xr:uid="{0F3621C3-E62A-4DDB-885D-E75FC8569714}"/>
    <cellStyle name="20% - Ênfase3 87 3" xfId="12193" xr:uid="{4F820672-A53A-4E67-B4F8-5C77C0836667}"/>
    <cellStyle name="20% - Ênfase3 87 3 2" xfId="32639" xr:uid="{6AFAB404-FA35-41DD-B9EB-2DFD090B2FED}"/>
    <cellStyle name="20% - Ênfase3 87 4" xfId="22423" xr:uid="{A49BD1E7-8CD8-44BD-9796-BA55D4A1B6E9}"/>
    <cellStyle name="20% - Ênfase3 88" xfId="1901" xr:uid="{58CCD789-9AFD-4FDD-B807-30068578D6A4}"/>
    <cellStyle name="20% - Ênfase3 88 2" xfId="7034" xr:uid="{65B26700-2203-4C54-9D42-A3111DFCD4FB}"/>
    <cellStyle name="20% - Ênfase3 88 2 2" xfId="17261" xr:uid="{A63F31A9-3E63-458C-81DF-BBFF272892BF}"/>
    <cellStyle name="20% - Ênfase3 88 2 2 2" xfId="37705" xr:uid="{07302314-08BF-4CA8-B555-1C7D6210E48B}"/>
    <cellStyle name="20% - Ênfase3 88 2 3" xfId="27489" xr:uid="{DE935404-747B-460D-A88D-D1493689C8C5}"/>
    <cellStyle name="20% - Ênfase3 88 3" xfId="12207" xr:uid="{ADC1E74C-43AB-4F65-BE52-F8305BF3BE96}"/>
    <cellStyle name="20% - Ênfase3 88 3 2" xfId="32653" xr:uid="{39973394-1592-4B10-AB72-C4D0203B9495}"/>
    <cellStyle name="20% - Ênfase3 88 4" xfId="22437" xr:uid="{EFF2808A-763A-4B0E-B00D-E8E8C51BBEC9}"/>
    <cellStyle name="20% - Ênfase3 89" xfId="1915" xr:uid="{591823CC-64B3-42D9-B021-0D778FCACB93}"/>
    <cellStyle name="20% - Ênfase3 89 2" xfId="7048" xr:uid="{6C2BFA9F-E9AF-41AA-B8FD-7BAF0CA73181}"/>
    <cellStyle name="20% - Ênfase3 89 2 2" xfId="17275" xr:uid="{09F39A4E-12F0-4028-9F15-D563529AD1F8}"/>
    <cellStyle name="20% - Ênfase3 89 2 2 2" xfId="37719" xr:uid="{95427257-F8E7-48AF-83F3-3CF0586BE40D}"/>
    <cellStyle name="20% - Ênfase3 89 2 3" xfId="27503" xr:uid="{E42D2E34-FA78-4CBF-B776-74474C604C47}"/>
    <cellStyle name="20% - Ênfase3 89 3" xfId="12221" xr:uid="{6301C394-6CF3-4C25-99BD-FB3471656D4E}"/>
    <cellStyle name="20% - Ênfase3 89 3 2" xfId="32667" xr:uid="{D2BE3DCC-A916-4D90-92E6-CD42D282D45E}"/>
    <cellStyle name="20% - Ênfase3 89 4" xfId="22451" xr:uid="{52A555A8-FEB0-4ECA-B325-3D1294F0374E}"/>
    <cellStyle name="20% - Ênfase3 9" xfId="210" xr:uid="{9C2ECB65-45FA-4097-AFF8-216D7E36B129}"/>
    <cellStyle name="20% - Ênfase3 9 2" xfId="5357" xr:uid="{66CFE84C-A481-439A-8130-0BDF51293C12}"/>
    <cellStyle name="20% - Ênfase3 90" xfId="1929" xr:uid="{0E0C8A3D-9BE6-4E5E-AC28-7F53CAAC1304}"/>
    <cellStyle name="20% - Ênfase3 90 2" xfId="7062" xr:uid="{39B5CD70-AEDA-4638-82DA-AD92E081FCD9}"/>
    <cellStyle name="20% - Ênfase3 90 2 2" xfId="17289" xr:uid="{B18F4BFE-1263-479D-B610-BDAE0403090F}"/>
    <cellStyle name="20% - Ênfase3 90 2 2 2" xfId="37733" xr:uid="{B01AF1E4-7222-47CE-BA81-A1FF5E43BDF9}"/>
    <cellStyle name="20% - Ênfase3 90 2 3" xfId="27517" xr:uid="{08CE1F58-585C-49C5-A87E-7D1AAA72A310}"/>
    <cellStyle name="20% - Ênfase3 90 3" xfId="12235" xr:uid="{4EC43BCD-38C9-4805-A14B-B749E053BC66}"/>
    <cellStyle name="20% - Ênfase3 90 3 2" xfId="32681" xr:uid="{83B7D56A-A228-48C9-B338-7D2B69D104F1}"/>
    <cellStyle name="20% - Ênfase3 90 4" xfId="22465" xr:uid="{EB3692D7-A68A-4FF4-8ADA-E73A4B32F25E}"/>
    <cellStyle name="20% - Ênfase3 91" xfId="1943" xr:uid="{08B41719-AA5C-476A-9F47-A2D774F1D47A}"/>
    <cellStyle name="20% - Ênfase3 91 2" xfId="7076" xr:uid="{A3825B5E-2F06-47FF-B0E9-B5C5C3B63AB8}"/>
    <cellStyle name="20% - Ênfase3 91 2 2" xfId="17303" xr:uid="{58385794-EB74-43E5-8CEC-60E3E86A2F8B}"/>
    <cellStyle name="20% - Ênfase3 91 2 2 2" xfId="37747" xr:uid="{5D7DC903-74B7-4FD2-80E3-31567462778F}"/>
    <cellStyle name="20% - Ênfase3 91 2 3" xfId="27531" xr:uid="{14B3B8FD-4F66-47EE-A303-85942A2EB4EE}"/>
    <cellStyle name="20% - Ênfase3 91 3" xfId="12249" xr:uid="{2A388077-4872-44A8-A102-18D837B00B4D}"/>
    <cellStyle name="20% - Ênfase3 91 3 2" xfId="32695" xr:uid="{563382C3-07FA-4DE3-AECD-D6DE43033B94}"/>
    <cellStyle name="20% - Ênfase3 91 4" xfId="22479" xr:uid="{078DDC75-04C8-412D-A19A-9447E2D45F84}"/>
    <cellStyle name="20% - Ênfase3 92" xfId="1957" xr:uid="{DEF34241-14DD-4D6D-982D-6EB73D949239}"/>
    <cellStyle name="20% - Ênfase3 92 2" xfId="7090" xr:uid="{57C84A5D-9315-4B27-B4A5-266FF7014D07}"/>
    <cellStyle name="20% - Ênfase3 92 2 2" xfId="17317" xr:uid="{DB67D5BA-9270-499D-8B8B-3E7F9BD5C8CF}"/>
    <cellStyle name="20% - Ênfase3 92 2 2 2" xfId="37761" xr:uid="{63EB0AB6-02F0-41E1-AFDF-78EB97CB5903}"/>
    <cellStyle name="20% - Ênfase3 92 2 3" xfId="27545" xr:uid="{E86F9C60-0C10-4534-AC8E-2632BEF82603}"/>
    <cellStyle name="20% - Ênfase3 92 3" xfId="12263" xr:uid="{98FA892A-5CB2-4A8A-999C-DDC4F423D3A8}"/>
    <cellStyle name="20% - Ênfase3 92 3 2" xfId="32709" xr:uid="{D6B9E27C-7396-4D39-B636-C10709A9B8F6}"/>
    <cellStyle name="20% - Ênfase3 92 4" xfId="22493" xr:uid="{91BB08EF-296E-4D49-9362-A125442CD6B9}"/>
    <cellStyle name="20% - Ênfase3 93" xfId="1971" xr:uid="{DA4BE3FC-AA76-42D7-9B78-5654B96A115A}"/>
    <cellStyle name="20% - Ênfase3 93 2" xfId="7104" xr:uid="{EE46FA39-2974-437E-857C-5E4C32C535D6}"/>
    <cellStyle name="20% - Ênfase3 93 2 2" xfId="17331" xr:uid="{19AB269D-31D8-4F39-A0A8-F23222672E67}"/>
    <cellStyle name="20% - Ênfase3 93 2 2 2" xfId="37775" xr:uid="{374D6F12-FDFE-46B0-9652-73AAA8E9B092}"/>
    <cellStyle name="20% - Ênfase3 93 2 3" xfId="27559" xr:uid="{07E49D2D-C2E4-40C9-8865-03A7D320B81A}"/>
    <cellStyle name="20% - Ênfase3 93 3" xfId="12277" xr:uid="{704C566B-45C7-4EDA-A0F8-453CB8ADB3E7}"/>
    <cellStyle name="20% - Ênfase3 93 3 2" xfId="32723" xr:uid="{DBB13454-953D-481C-A61B-E8695B4BD4FE}"/>
    <cellStyle name="20% - Ênfase3 93 4" xfId="22507" xr:uid="{3B9C81F1-A87B-4503-A32E-47ED130DD53B}"/>
    <cellStyle name="20% - Ênfase3 94" xfId="1985" xr:uid="{8C140649-782A-4CB6-B002-803FCDDBC876}"/>
    <cellStyle name="20% - Ênfase3 94 2" xfId="7118" xr:uid="{F0290472-D8D4-4FE3-95E8-0CD360441D18}"/>
    <cellStyle name="20% - Ênfase3 94 2 2" xfId="17345" xr:uid="{DD2DE014-7293-42BE-978D-2E652BDE95EF}"/>
    <cellStyle name="20% - Ênfase3 94 2 2 2" xfId="37789" xr:uid="{36E505CF-D895-468F-8889-562BFDEDC609}"/>
    <cellStyle name="20% - Ênfase3 94 2 3" xfId="27573" xr:uid="{F73AB174-2261-4301-87B2-B62E29B65211}"/>
    <cellStyle name="20% - Ênfase3 94 3" xfId="12291" xr:uid="{AF514435-0010-44A6-9E34-3A9BA19F7821}"/>
    <cellStyle name="20% - Ênfase3 94 3 2" xfId="32737" xr:uid="{8471693D-98F8-4306-889B-FE1A54633BC5}"/>
    <cellStyle name="20% - Ênfase3 94 4" xfId="22521" xr:uid="{A1AD9BAE-AD64-405E-AB10-F711C65857FD}"/>
    <cellStyle name="20% - Ênfase3 95" xfId="1999" xr:uid="{46424D2C-74E3-4C0C-82C1-DAAF6DF7FC6F}"/>
    <cellStyle name="20% - Ênfase3 95 2" xfId="7132" xr:uid="{8EE4CBDE-78EC-468D-A6CD-3E9646C616BE}"/>
    <cellStyle name="20% - Ênfase3 95 2 2" xfId="17359" xr:uid="{762FF96B-0084-4E8E-92B7-9CDD74FC3174}"/>
    <cellStyle name="20% - Ênfase3 95 2 2 2" xfId="37803" xr:uid="{5EB739A5-7B23-4B6A-8BEC-8DA4C58F5723}"/>
    <cellStyle name="20% - Ênfase3 95 2 3" xfId="27587" xr:uid="{CC3D8585-D116-4905-87DB-C84E31767B8F}"/>
    <cellStyle name="20% - Ênfase3 95 3" xfId="12305" xr:uid="{CFF522F4-258E-4325-A382-CDA717B38E09}"/>
    <cellStyle name="20% - Ênfase3 95 3 2" xfId="32751" xr:uid="{3C409EE0-AC2A-4109-85E7-B9639930B61D}"/>
    <cellStyle name="20% - Ênfase3 95 4" xfId="22535" xr:uid="{26FB5338-3797-4282-946A-9F23B6AB4915}"/>
    <cellStyle name="20% - Ênfase3 96" xfId="2013" xr:uid="{39DE13D3-949A-4285-8345-D93271E331C7}"/>
    <cellStyle name="20% - Ênfase3 96 2" xfId="7146" xr:uid="{C037DA06-05A5-43FC-88ED-1F8076E7629C}"/>
    <cellStyle name="20% - Ênfase3 96 2 2" xfId="17373" xr:uid="{D164E1C9-CBDE-409F-BAB8-8E2BDCEEE9A1}"/>
    <cellStyle name="20% - Ênfase3 96 2 2 2" xfId="37817" xr:uid="{D9300215-EDC4-4896-8098-569A37D813D1}"/>
    <cellStyle name="20% - Ênfase3 96 2 3" xfId="27601" xr:uid="{169D4671-E51B-4A27-85EE-860A726A9531}"/>
    <cellStyle name="20% - Ênfase3 96 3" xfId="12319" xr:uid="{3455E0D3-48F1-4B55-9634-9E3499884740}"/>
    <cellStyle name="20% - Ênfase3 96 3 2" xfId="32765" xr:uid="{0E754424-3042-42CB-9BAF-32F827E30945}"/>
    <cellStyle name="20% - Ênfase3 96 4" xfId="22549" xr:uid="{2A1D0BD8-D5FE-47D4-BF56-56FA94DA6F64}"/>
    <cellStyle name="20% - Ênfase3 97" xfId="2027" xr:uid="{2192DDB4-DDFF-404A-9274-01EA55E8B973}"/>
    <cellStyle name="20% - Ênfase3 97 2" xfId="7160" xr:uid="{A9D745D8-89B7-457D-AAB6-A39244F30094}"/>
    <cellStyle name="20% - Ênfase3 97 2 2" xfId="17387" xr:uid="{2E541ED2-7559-4817-A1B7-A5A58EC255CE}"/>
    <cellStyle name="20% - Ênfase3 97 2 2 2" xfId="37831" xr:uid="{947A40AE-4952-4862-A2D6-1CA501C62A6D}"/>
    <cellStyle name="20% - Ênfase3 97 2 3" xfId="27615" xr:uid="{3696D64C-4710-4765-93A5-B184B89A5492}"/>
    <cellStyle name="20% - Ênfase3 97 3" xfId="12333" xr:uid="{71FAC292-4A27-4FED-8D5A-64D2F6B70148}"/>
    <cellStyle name="20% - Ênfase3 97 3 2" xfId="32779" xr:uid="{48B9CBA8-BF55-49D2-A921-9ED6A57A6112}"/>
    <cellStyle name="20% - Ênfase3 97 4" xfId="22563" xr:uid="{A2B55128-F291-407B-BD8F-D726A788EED6}"/>
    <cellStyle name="20% - Ênfase3 98" xfId="2041" xr:uid="{8889591F-9778-4124-89C7-3A9D089514A1}"/>
    <cellStyle name="20% - Ênfase3 98 2" xfId="7174" xr:uid="{23D4CA79-ECEA-4F6C-8011-DA3EDE89E4B6}"/>
    <cellStyle name="20% - Ênfase3 98 2 2" xfId="17401" xr:uid="{98D26255-6879-4234-9119-30F640AE3EF1}"/>
    <cellStyle name="20% - Ênfase3 98 2 2 2" xfId="37845" xr:uid="{0AEE3EF1-E764-464B-B92D-1BF9EC6E6E56}"/>
    <cellStyle name="20% - Ênfase3 98 2 3" xfId="27629" xr:uid="{791333A9-CB8D-4BB4-A70E-EAC9020E001A}"/>
    <cellStyle name="20% - Ênfase3 98 3" xfId="12347" xr:uid="{077B1773-57CA-489A-94B7-9AA569FDC69E}"/>
    <cellStyle name="20% - Ênfase3 98 3 2" xfId="32793" xr:uid="{53461C9F-D1C8-4E0B-8E73-1243F4AF07F4}"/>
    <cellStyle name="20% - Ênfase3 98 4" xfId="22577" xr:uid="{121E06AD-FE2C-4E3F-8DD9-13068FFB9877}"/>
    <cellStyle name="20% - Ênfase3 99" xfId="2055" xr:uid="{7AA09044-795D-4F89-848E-C740D1DCC04F}"/>
    <cellStyle name="20% - Ênfase3 99 2" xfId="7188" xr:uid="{A2E427EA-59EC-4A8F-9B77-CF8F50F381F1}"/>
    <cellStyle name="20% - Ênfase3 99 2 2" xfId="17415" xr:uid="{B49773AC-618B-4484-AACF-3D4620806FFB}"/>
    <cellStyle name="20% - Ênfase3 99 2 2 2" xfId="37859" xr:uid="{0D09A7E9-EBDA-4510-B1E5-EC99E1D3C150}"/>
    <cellStyle name="20% - Ênfase3 99 2 3" xfId="27643" xr:uid="{FE77946D-21DF-419A-A661-9ABEB5E2FAB8}"/>
    <cellStyle name="20% - Ênfase3 99 3" xfId="12361" xr:uid="{00A9E7A3-1D2E-4A21-B86F-FCC933D44356}"/>
    <cellStyle name="20% - Ênfase3 99 3 2" xfId="32807" xr:uid="{AD15AD77-5DDF-429F-A221-B821DD7C9A29}"/>
    <cellStyle name="20% - Ênfase3 99 4" xfId="22591" xr:uid="{D2C327CC-92B4-4D91-B61C-F5F08CA56DEA}"/>
    <cellStyle name="20% - Ênfase4" xfId="4" builtinId="42" customBuiltin="1"/>
    <cellStyle name="20% - Ênfase4 10" xfId="226" xr:uid="{8B79F5F9-158C-4C2B-AE30-F7A237F10171}"/>
    <cellStyle name="20% - Ênfase4 10 2" xfId="825" xr:uid="{16C3960C-D4FB-4EB9-A817-B731F255E701}"/>
    <cellStyle name="20% - Ênfase4 10 2 2" xfId="5972" xr:uid="{3931BE24-E3A4-44D7-A8DB-DDE46EFE673E}"/>
    <cellStyle name="20% - Ênfase4 10 2 2 2" xfId="16227" xr:uid="{B102D661-15EF-4689-9398-6E51CE201E77}"/>
    <cellStyle name="20% - Ênfase4 10 2 2 2 2" xfId="36671" xr:uid="{5D50B608-5B40-4F5B-ADD8-2E547F5D1EFC}"/>
    <cellStyle name="20% - Ênfase4 10 2 2 3" xfId="26455" xr:uid="{0B00EE9B-D827-47F3-8EC1-396D15472751}"/>
    <cellStyle name="20% - Ênfase4 10 2 3" xfId="11173" xr:uid="{4D0ED9EC-4B33-4B0F-AEB4-F691F3F60772}"/>
    <cellStyle name="20% - Ênfase4 10 2 3 2" xfId="31619" xr:uid="{883D911B-8DF0-458E-8E81-946F86785CE1}"/>
    <cellStyle name="20% - Ênfase4 10 2 4" xfId="21403" xr:uid="{67B466A4-AB03-41D5-84A8-729CCC61AC9E}"/>
    <cellStyle name="20% - Ênfase4 10 3" xfId="5373" xr:uid="{5FA2ACB5-CC66-4608-ABBA-681F899B3BED}"/>
    <cellStyle name="20% - Ênfase4 10 3 2" xfId="15647" xr:uid="{76207468-DD0C-4AF8-A7F7-308F00D542B2}"/>
    <cellStyle name="20% - Ênfase4 10 3 2 2" xfId="36091" xr:uid="{B027F814-341A-47AB-909F-38E4AD7FFCEF}"/>
    <cellStyle name="20% - Ênfase4 10 3 3" xfId="25875" xr:uid="{63EC88C4-5206-4922-95A2-B94FB2F64008}"/>
    <cellStyle name="20% - Ênfase4 10 4" xfId="10593" xr:uid="{F82923DF-61A5-4DE2-9833-4C7AF1567A0E}"/>
    <cellStyle name="20% - Ênfase4 10 4 2" xfId="31039" xr:uid="{49B1BFB9-FFF6-4117-9ECC-27851B459601}"/>
    <cellStyle name="20% - Ênfase4 10 5" xfId="20823" xr:uid="{69553B4B-5AAF-4376-A622-F2F38748D365}"/>
    <cellStyle name="20% - Ênfase4 100" xfId="2071" xr:uid="{DB3BF7B4-2939-43E1-952C-CB6616CEAD06}"/>
    <cellStyle name="20% - Ênfase4 100 2" xfId="7204" xr:uid="{06ABF9C6-70CB-45FC-A72B-8573ACB57086}"/>
    <cellStyle name="20% - Ênfase4 100 2 2" xfId="17431" xr:uid="{8843DFBA-3316-4771-8292-DDFE2C74F9CF}"/>
    <cellStyle name="20% - Ênfase4 100 2 2 2" xfId="37875" xr:uid="{92AF01BC-D31E-423C-A3BA-461A0FC8A392}"/>
    <cellStyle name="20% - Ênfase4 100 2 3" xfId="27659" xr:uid="{47575742-C739-40E9-B183-74217A098BD3}"/>
    <cellStyle name="20% - Ênfase4 100 3" xfId="12377" xr:uid="{EEEE1120-72C1-461C-AAFE-9BC9C9959A58}"/>
    <cellStyle name="20% - Ênfase4 100 3 2" xfId="32823" xr:uid="{6962E44B-0714-49C1-9F45-E71E58DCE9F7}"/>
    <cellStyle name="20% - Ênfase4 100 4" xfId="22607" xr:uid="{A617A2C3-0139-4E17-AC0C-8FEF5FA36DC0}"/>
    <cellStyle name="20% - Ênfase4 101" xfId="2085" xr:uid="{10FF7C0A-A43E-4914-86EB-2FE28B33201F}"/>
    <cellStyle name="20% - Ênfase4 101 2" xfId="7218" xr:uid="{0355A9D5-255C-41BC-B387-916986F6EA95}"/>
    <cellStyle name="20% - Ênfase4 101 2 2" xfId="17445" xr:uid="{72DA0B57-2A1C-4A2C-8FF1-DEB8D457DC0D}"/>
    <cellStyle name="20% - Ênfase4 101 2 2 2" xfId="37889" xr:uid="{901E4611-8EEB-4731-88E6-A6F5617C1EE9}"/>
    <cellStyle name="20% - Ênfase4 101 2 3" xfId="27673" xr:uid="{B6676387-0D75-46C7-9FB1-AB7D795AB824}"/>
    <cellStyle name="20% - Ênfase4 101 3" xfId="12391" xr:uid="{B25DEED2-DDD0-4862-84E9-3264A2F266FF}"/>
    <cellStyle name="20% - Ênfase4 101 3 2" xfId="32837" xr:uid="{8AC26683-E3F1-49AC-A5D2-820DD077EFAA}"/>
    <cellStyle name="20% - Ênfase4 101 4" xfId="22621" xr:uid="{1C5A55C9-6838-46CF-BE39-33025A3A47AD}"/>
    <cellStyle name="20% - Ênfase4 102" xfId="2099" xr:uid="{5287B2BF-4CCB-4D81-BA2E-B7503F7EC412}"/>
    <cellStyle name="20% - Ênfase4 102 2" xfId="7232" xr:uid="{F41DCE59-C723-4722-925A-64BC47DE1ABF}"/>
    <cellStyle name="20% - Ênfase4 102 2 2" xfId="17459" xr:uid="{87FED652-09C9-4C6C-B86A-EB17186049D7}"/>
    <cellStyle name="20% - Ênfase4 102 2 2 2" xfId="37903" xr:uid="{58BA239A-9F12-441E-A90F-AF907FDDF9C1}"/>
    <cellStyle name="20% - Ênfase4 102 2 3" xfId="27687" xr:uid="{985621E5-6A8E-42BD-8369-BA55E7836320}"/>
    <cellStyle name="20% - Ênfase4 102 3" xfId="12405" xr:uid="{836A2B64-2C1F-4A21-8821-7B835D993A8E}"/>
    <cellStyle name="20% - Ênfase4 102 3 2" xfId="32851" xr:uid="{EAA56C59-EC6B-44E0-A784-0FFB3CD8053D}"/>
    <cellStyle name="20% - Ênfase4 102 4" xfId="22635" xr:uid="{37824594-B24F-4A11-99F4-A252D7AC3F02}"/>
    <cellStyle name="20% - Ênfase4 103" xfId="2113" xr:uid="{DA80FFCC-6527-4A10-822D-D420012699FA}"/>
    <cellStyle name="20% - Ênfase4 103 2" xfId="7246" xr:uid="{461E963D-8874-4FDE-8206-13B905A5B242}"/>
    <cellStyle name="20% - Ênfase4 103 2 2" xfId="17473" xr:uid="{B6C54095-4B89-49E2-8D77-8080D1847026}"/>
    <cellStyle name="20% - Ênfase4 103 2 2 2" xfId="37917" xr:uid="{692BD788-7FFB-4F80-B2F8-4BD018BF9033}"/>
    <cellStyle name="20% - Ênfase4 103 2 3" xfId="27701" xr:uid="{F06DB5B7-9509-4336-B633-4E7431549F25}"/>
    <cellStyle name="20% - Ênfase4 103 3" xfId="12419" xr:uid="{155A4619-2435-4789-A081-779C160D738E}"/>
    <cellStyle name="20% - Ênfase4 103 3 2" xfId="32865" xr:uid="{561143B2-9861-4749-8C0D-9F0C3595F192}"/>
    <cellStyle name="20% - Ênfase4 103 4" xfId="22649" xr:uid="{9B2AAD0F-A1BE-43DA-9445-D28F263D44DF}"/>
    <cellStyle name="20% - Ênfase4 104" xfId="2127" xr:uid="{E4667B76-BD1C-434D-A3AF-42F695E60ED4}"/>
    <cellStyle name="20% - Ênfase4 104 2" xfId="7260" xr:uid="{5680B987-9C53-451E-A5B0-FE51B1E6D4F1}"/>
    <cellStyle name="20% - Ênfase4 104 2 2" xfId="17487" xr:uid="{CD906142-C950-4FD8-B9F0-9F6A4035A484}"/>
    <cellStyle name="20% - Ênfase4 104 2 2 2" xfId="37931" xr:uid="{EA4AEE8E-3A16-4C8C-BC08-4700111E18C1}"/>
    <cellStyle name="20% - Ênfase4 104 2 3" xfId="27715" xr:uid="{6EAE419B-C876-4AF9-A557-AC668196D901}"/>
    <cellStyle name="20% - Ênfase4 104 3" xfId="12433" xr:uid="{EDABB080-FDAD-4431-BE40-5D2BCCBE3829}"/>
    <cellStyle name="20% - Ênfase4 104 3 2" xfId="32879" xr:uid="{04E33229-DFEB-4B10-A0E5-1842C9234920}"/>
    <cellStyle name="20% - Ênfase4 104 4" xfId="22663" xr:uid="{5467CFC0-E182-45A4-8723-B2DD3B8E14E1}"/>
    <cellStyle name="20% - Ênfase4 105" xfId="2141" xr:uid="{1D5EADFF-AA56-45ED-B0B9-97658C46885B}"/>
    <cellStyle name="20% - Ênfase4 105 2" xfId="7274" xr:uid="{A0650C3D-6EF7-4FD8-A5BE-EB11C5144ACB}"/>
    <cellStyle name="20% - Ênfase4 105 2 2" xfId="17501" xr:uid="{693C54B7-CBE4-463B-9D4C-B1E13AED7467}"/>
    <cellStyle name="20% - Ênfase4 105 2 2 2" xfId="37945" xr:uid="{330DCBE4-D6CD-4DB6-A55E-4A4EB736C1A8}"/>
    <cellStyle name="20% - Ênfase4 105 2 3" xfId="27729" xr:uid="{93C3F484-C84E-4BEA-8036-6089AFF649B3}"/>
    <cellStyle name="20% - Ênfase4 105 3" xfId="12447" xr:uid="{802CC7B0-237B-4B9F-A099-AF727413ACF8}"/>
    <cellStyle name="20% - Ênfase4 105 3 2" xfId="32893" xr:uid="{81986C54-6993-4BB1-84ED-9A2E403A981A}"/>
    <cellStyle name="20% - Ênfase4 105 4" xfId="22677" xr:uid="{DB5232E9-256C-4E39-A087-C074796237E9}"/>
    <cellStyle name="20% - Ênfase4 106" xfId="2155" xr:uid="{97F4A9AA-4629-44EF-BEBA-5B1C1C3A4CCE}"/>
    <cellStyle name="20% - Ênfase4 106 2" xfId="7288" xr:uid="{1FDC9C52-F98F-43CF-A592-96C7FD17E688}"/>
    <cellStyle name="20% - Ênfase4 106 2 2" xfId="17515" xr:uid="{5713D124-D864-4819-890F-89FDD26EC5B8}"/>
    <cellStyle name="20% - Ênfase4 106 2 2 2" xfId="37959" xr:uid="{3D2F6CDE-90A4-49C4-8226-A8C92C0BDADD}"/>
    <cellStyle name="20% - Ênfase4 106 2 3" xfId="27743" xr:uid="{43A40900-5E82-4A5E-BF68-514CCC0CD882}"/>
    <cellStyle name="20% - Ênfase4 106 3" xfId="12461" xr:uid="{F8942668-55FF-49C7-AA7D-2A62AF97064A}"/>
    <cellStyle name="20% - Ênfase4 106 3 2" xfId="32907" xr:uid="{A8CFA1AB-9E35-479E-8A2C-96E5579AD109}"/>
    <cellStyle name="20% - Ênfase4 106 4" xfId="22691" xr:uid="{ADA28A0B-4A8A-48D3-8CAC-A566EA893365}"/>
    <cellStyle name="20% - Ênfase4 107" xfId="2169" xr:uid="{AECFE49A-E85E-4C1B-8250-2B544B7CD387}"/>
    <cellStyle name="20% - Ênfase4 107 2" xfId="7302" xr:uid="{526CEE05-C3E1-46F7-A0F2-3B7346CF9D2C}"/>
    <cellStyle name="20% - Ênfase4 107 2 2" xfId="17529" xr:uid="{F8C36B39-5A27-45AD-A4A9-A4F209D6FFB0}"/>
    <cellStyle name="20% - Ênfase4 107 2 2 2" xfId="37973" xr:uid="{9AB150B5-6A7C-4623-8B72-909C4ACC1BAC}"/>
    <cellStyle name="20% - Ênfase4 107 2 3" xfId="27757" xr:uid="{1CE0E993-F598-40B0-AB15-DE5A72FB0A0D}"/>
    <cellStyle name="20% - Ênfase4 107 3" xfId="12475" xr:uid="{9C2B4677-A252-4624-95D4-6F3B5C90A45C}"/>
    <cellStyle name="20% - Ênfase4 107 3 2" xfId="32921" xr:uid="{DBCB92F4-CC45-4600-945A-C89A00187300}"/>
    <cellStyle name="20% - Ênfase4 107 4" xfId="22705" xr:uid="{BA260168-347B-494E-A3FD-3EDC8F20807F}"/>
    <cellStyle name="20% - Ênfase4 108" xfId="2183" xr:uid="{651D1A8F-8184-4425-9B41-6F7712E91B7A}"/>
    <cellStyle name="20% - Ênfase4 108 2" xfId="7316" xr:uid="{13766C77-D2ED-4A9B-A49D-0A0D1D8D416F}"/>
    <cellStyle name="20% - Ênfase4 108 2 2" xfId="17543" xr:uid="{6530D10B-6E4E-4CCD-B0CC-8BDE6BE58700}"/>
    <cellStyle name="20% - Ênfase4 108 2 2 2" xfId="37987" xr:uid="{5F169191-D776-4EAA-B312-3345FEF9C85F}"/>
    <cellStyle name="20% - Ênfase4 108 2 3" xfId="27771" xr:uid="{C93D0053-EE7D-4814-952D-369688D258D4}"/>
    <cellStyle name="20% - Ênfase4 108 3" xfId="12489" xr:uid="{7043088A-1CB7-4F19-A896-9414A08A6025}"/>
    <cellStyle name="20% - Ênfase4 108 3 2" xfId="32935" xr:uid="{6F33F0EA-3F1A-45A0-9826-E8C46427123F}"/>
    <cellStyle name="20% - Ênfase4 108 4" xfId="22719" xr:uid="{4EE9B26B-08B9-437E-9C79-365B4C0B9A96}"/>
    <cellStyle name="20% - Ênfase4 109" xfId="2197" xr:uid="{1FBD178F-3C93-4D99-81D5-821BA600F4A7}"/>
    <cellStyle name="20% - Ênfase4 109 2" xfId="7330" xr:uid="{8B6C0ED2-4C03-4D59-B5C8-F7491BDD2D28}"/>
    <cellStyle name="20% - Ênfase4 109 2 2" xfId="17557" xr:uid="{682DDD83-2A6D-4854-A0E5-B7EBB33DFFE2}"/>
    <cellStyle name="20% - Ênfase4 109 2 2 2" xfId="38001" xr:uid="{604E1816-751A-456C-A2AE-EF33137A8C9D}"/>
    <cellStyle name="20% - Ênfase4 109 2 3" xfId="27785" xr:uid="{00887B2F-3E94-4341-B496-5AD798131E53}"/>
    <cellStyle name="20% - Ênfase4 109 3" xfId="12503" xr:uid="{3693E1FD-5281-4539-95D5-213B8D9D83BB}"/>
    <cellStyle name="20% - Ênfase4 109 3 2" xfId="32949" xr:uid="{EB48B825-DEB2-47A1-8FD1-F8E8C09B8108}"/>
    <cellStyle name="20% - Ênfase4 109 4" xfId="22733" xr:uid="{A3AB9D7D-7648-4E6C-B1FE-3BE3086D7662}"/>
    <cellStyle name="20% - Ênfase4 11" xfId="240" xr:uid="{0627E3B7-105C-4A5F-BFAB-DBB36C86F6CF}"/>
    <cellStyle name="20% - Ênfase4 11 2" xfId="839" xr:uid="{3F7A11FB-246F-4E8C-BC58-A1E2AE6784CE}"/>
    <cellStyle name="20% - Ênfase4 11 2 2" xfId="5986" xr:uid="{BE516931-A8C3-4B5C-A252-ADAE0CD9E9B3}"/>
    <cellStyle name="20% - Ênfase4 11 2 2 2" xfId="16241" xr:uid="{06E943C8-C4CA-4AF6-96ED-F1D1A961575B}"/>
    <cellStyle name="20% - Ênfase4 11 2 2 2 2" xfId="36685" xr:uid="{DE3FC422-5577-4B03-8D7A-D0A9BF77CBDD}"/>
    <cellStyle name="20% - Ênfase4 11 2 2 3" xfId="26469" xr:uid="{A8091FB7-B4B0-4F1A-A57C-976D9498EA0A}"/>
    <cellStyle name="20% - Ênfase4 11 2 3" xfId="11187" xr:uid="{2C958A68-AC43-4C28-8078-3131DB32C655}"/>
    <cellStyle name="20% - Ênfase4 11 2 3 2" xfId="31633" xr:uid="{52815D48-0E67-4BAC-BE51-E411B5F68660}"/>
    <cellStyle name="20% - Ênfase4 11 2 4" xfId="21417" xr:uid="{5FD8DEBD-29A3-4A14-BEE7-DE3F3D551E04}"/>
    <cellStyle name="20% - Ênfase4 11 3" xfId="5387" xr:uid="{B345C078-966F-4BD7-BEB1-3321CE969882}"/>
    <cellStyle name="20% - Ênfase4 11 3 2" xfId="15661" xr:uid="{BA640249-2660-4A2B-91EC-BB9469250766}"/>
    <cellStyle name="20% - Ênfase4 11 3 2 2" xfId="36105" xr:uid="{13D30387-650A-4DB5-9526-EEA3F91E326C}"/>
    <cellStyle name="20% - Ênfase4 11 3 3" xfId="25889" xr:uid="{04FF503C-9F28-4536-8485-BAF49F287B14}"/>
    <cellStyle name="20% - Ênfase4 11 4" xfId="10607" xr:uid="{B6317958-700F-4EDD-AA54-28F43BD31057}"/>
    <cellStyle name="20% - Ênfase4 11 4 2" xfId="31053" xr:uid="{A63D4F8B-CA46-4C8A-968F-C39443E2FB73}"/>
    <cellStyle name="20% - Ênfase4 11 5" xfId="20837" xr:uid="{6A7FB6EA-C0CA-4C19-B94F-790CCD9E0ED4}"/>
    <cellStyle name="20% - Ênfase4 110" xfId="2211" xr:uid="{61BAE57A-281C-4B3B-9B8F-6B29E9F88630}"/>
    <cellStyle name="20% - Ênfase4 110 2" xfId="7344" xr:uid="{B1DF1E07-3D33-40D1-B2C7-447371B24BA7}"/>
    <cellStyle name="20% - Ênfase4 110 2 2" xfId="17571" xr:uid="{F59E7688-AF22-4C3D-9946-FEFDF7ECD3D1}"/>
    <cellStyle name="20% - Ênfase4 110 2 2 2" xfId="38015" xr:uid="{138E1829-C24C-4AFC-BAA0-0E980C8E3CE6}"/>
    <cellStyle name="20% - Ênfase4 110 2 3" xfId="27799" xr:uid="{FF771D68-E8F2-4F20-A65E-DB4F118430E2}"/>
    <cellStyle name="20% - Ênfase4 110 3" xfId="12517" xr:uid="{48A49E1E-B5C9-471D-8657-6BC4F0C7BDAE}"/>
    <cellStyle name="20% - Ênfase4 110 3 2" xfId="32963" xr:uid="{F3CFB22E-741C-46EF-9B1E-4983AD49F8F3}"/>
    <cellStyle name="20% - Ênfase4 110 4" xfId="22747" xr:uid="{C237F8DF-ECED-48ED-9B9A-3E5B9E754229}"/>
    <cellStyle name="20% - Ênfase4 111" xfId="2225" xr:uid="{C0E7FDF8-5965-44B0-8E2C-AD007A2060EA}"/>
    <cellStyle name="20% - Ênfase4 111 2" xfId="7358" xr:uid="{A5052987-AD7D-4608-9981-EC1ECF7CEF12}"/>
    <cellStyle name="20% - Ênfase4 111 2 2" xfId="17585" xr:uid="{781BEAAA-E831-448E-8404-5B7BD4729C89}"/>
    <cellStyle name="20% - Ênfase4 111 2 2 2" xfId="38029" xr:uid="{EE596DCC-9384-4407-96A9-70BD88AB910D}"/>
    <cellStyle name="20% - Ênfase4 111 2 3" xfId="27813" xr:uid="{8333D6F4-605E-4A39-8BE3-DB85B058E237}"/>
    <cellStyle name="20% - Ênfase4 111 3" xfId="12531" xr:uid="{E7AA3D71-AF12-403C-BE54-5524F40A7DC5}"/>
    <cellStyle name="20% - Ênfase4 111 3 2" xfId="32977" xr:uid="{032B994D-B94F-4D69-AA3D-79D7B50F305F}"/>
    <cellStyle name="20% - Ênfase4 111 4" xfId="22761" xr:uid="{DB6C27AE-6E53-4F13-9235-C641D568CCEE}"/>
    <cellStyle name="20% - Ênfase4 112" xfId="2239" xr:uid="{BC734240-73A4-4FD2-88C8-421E89F4073E}"/>
    <cellStyle name="20% - Ênfase4 112 2" xfId="7372" xr:uid="{9047CFD6-B08D-4C57-861F-932084E67BC5}"/>
    <cellStyle name="20% - Ênfase4 112 2 2" xfId="17599" xr:uid="{BDC9E291-D42D-48F6-864E-E61A9A8F4935}"/>
    <cellStyle name="20% - Ênfase4 112 2 2 2" xfId="38043" xr:uid="{AD43D5F9-02C0-4CAA-9565-F701E30F0B80}"/>
    <cellStyle name="20% - Ênfase4 112 2 3" xfId="27827" xr:uid="{2293A903-5556-49BB-9177-4D7D753BB098}"/>
    <cellStyle name="20% - Ênfase4 112 3" xfId="12545" xr:uid="{49AE5029-A912-4CF2-A35C-E681323DBB02}"/>
    <cellStyle name="20% - Ênfase4 112 3 2" xfId="32991" xr:uid="{A0B7BD09-DADE-4318-964F-1FEF6536EC40}"/>
    <cellStyle name="20% - Ênfase4 112 4" xfId="22775" xr:uid="{2102B542-CA25-4E35-97A6-FC5D74942878}"/>
    <cellStyle name="20% - Ênfase4 113" xfId="2253" xr:uid="{5F0919E8-EDF0-4D5A-A413-D19FC9BC6A1E}"/>
    <cellStyle name="20% - Ênfase4 113 2" xfId="7386" xr:uid="{9EB9BAD8-244F-4C4C-B214-BA979F32F2F0}"/>
    <cellStyle name="20% - Ênfase4 113 2 2" xfId="17613" xr:uid="{BE832CB9-3CC3-4013-B25F-4076DB7A024A}"/>
    <cellStyle name="20% - Ênfase4 113 2 2 2" xfId="38057" xr:uid="{39375FEB-1786-459B-B4A6-9348A6803162}"/>
    <cellStyle name="20% - Ênfase4 113 2 3" xfId="27841" xr:uid="{D05D5A87-9BC0-45DB-8165-7B81CDB7E508}"/>
    <cellStyle name="20% - Ênfase4 113 3" xfId="12559" xr:uid="{621BD194-0B03-46E3-99E7-A3F246E221F8}"/>
    <cellStyle name="20% - Ênfase4 113 3 2" xfId="33005" xr:uid="{46F074C0-6411-4486-9869-01FDC5FCBEF9}"/>
    <cellStyle name="20% - Ênfase4 113 4" xfId="22789" xr:uid="{25A8CCD8-300D-47C6-AC5C-32C75048C11E}"/>
    <cellStyle name="20% - Ênfase4 114" xfId="2267" xr:uid="{B11C1531-1E9E-4EB1-BFFC-FCC3CEC19273}"/>
    <cellStyle name="20% - Ênfase4 114 2" xfId="7400" xr:uid="{BF2B9BC0-98E7-4988-A9BD-ED8687B9F7BD}"/>
    <cellStyle name="20% - Ênfase4 114 2 2" xfId="17627" xr:uid="{F484398A-81CE-4593-83A1-97C10FA71885}"/>
    <cellStyle name="20% - Ênfase4 114 2 2 2" xfId="38071" xr:uid="{14E138E4-270A-49CD-828B-057AC7519193}"/>
    <cellStyle name="20% - Ênfase4 114 2 3" xfId="27855" xr:uid="{0F404B23-9527-4191-83F4-53E183C155EE}"/>
    <cellStyle name="20% - Ênfase4 114 3" xfId="12573" xr:uid="{BA361DBC-57D9-47E9-95A0-0277831AA248}"/>
    <cellStyle name="20% - Ênfase4 114 3 2" xfId="33019" xr:uid="{9C7914A1-FCA2-493F-98A9-6DF1197C0ACF}"/>
    <cellStyle name="20% - Ênfase4 114 4" xfId="22803" xr:uid="{A8BBC9A1-90F6-4048-B44F-AD8D5C8C380C}"/>
    <cellStyle name="20% - Ênfase4 115" xfId="2281" xr:uid="{E30E29F4-7F54-4124-9882-311B4186AEB2}"/>
    <cellStyle name="20% - Ênfase4 115 2" xfId="7414" xr:uid="{4B38EF66-EE08-4A77-8567-122DB9BB2A3C}"/>
    <cellStyle name="20% - Ênfase4 115 2 2" xfId="17641" xr:uid="{C0177DDA-860E-4C5B-A1E3-D2AA24A5EE85}"/>
    <cellStyle name="20% - Ênfase4 115 2 2 2" xfId="38085" xr:uid="{D13AE048-6B74-4518-8F8F-0CE62CC5F339}"/>
    <cellStyle name="20% - Ênfase4 115 2 3" xfId="27869" xr:uid="{8A769A8A-B2D8-4613-AEA4-82562193637D}"/>
    <cellStyle name="20% - Ênfase4 115 3" xfId="12587" xr:uid="{E09C191E-FB1B-48CD-8135-66B8DFB28D71}"/>
    <cellStyle name="20% - Ênfase4 115 3 2" xfId="33033" xr:uid="{618BB1B8-10FF-4F42-B04D-D05E10778C6C}"/>
    <cellStyle name="20% - Ênfase4 115 4" xfId="22817" xr:uid="{E72EB825-EC49-4A79-A7C2-334D379FA427}"/>
    <cellStyle name="20% - Ênfase4 116" xfId="2295" xr:uid="{6E427E3C-2CD4-4026-B16C-1220FDD0F0BA}"/>
    <cellStyle name="20% - Ênfase4 116 2" xfId="7428" xr:uid="{DF7718BC-408B-45CE-BEB7-7A57AAE433F5}"/>
    <cellStyle name="20% - Ênfase4 116 2 2" xfId="17655" xr:uid="{8CA696C2-0CFC-48CC-90E5-D8D3C2BF4477}"/>
    <cellStyle name="20% - Ênfase4 116 2 2 2" xfId="38099" xr:uid="{ADB2164C-FF26-484E-AF0B-0B6B4891D913}"/>
    <cellStyle name="20% - Ênfase4 116 2 3" xfId="27883" xr:uid="{1CBBFC70-E596-4E95-9F94-DFD4703BAF71}"/>
    <cellStyle name="20% - Ênfase4 116 3" xfId="12601" xr:uid="{6FC571F1-A01C-4BF0-B0AE-63CB4AF9BFD7}"/>
    <cellStyle name="20% - Ênfase4 116 3 2" xfId="33047" xr:uid="{553D4907-9298-4497-B3F5-D6D517CC76BC}"/>
    <cellStyle name="20% - Ênfase4 116 4" xfId="22831" xr:uid="{EF6FB660-9FC1-48F3-A0CA-6FA7CED90B17}"/>
    <cellStyle name="20% - Ênfase4 117" xfId="2309" xr:uid="{6D01D423-6E5E-41D7-A05A-A25E39BC2DD6}"/>
    <cellStyle name="20% - Ênfase4 117 2" xfId="7442" xr:uid="{CB30DD37-53AB-4AE1-BB8C-15ABA92E7B62}"/>
    <cellStyle name="20% - Ênfase4 117 2 2" xfId="17669" xr:uid="{636971AD-0181-428A-AB26-88024A1D3B92}"/>
    <cellStyle name="20% - Ênfase4 117 2 2 2" xfId="38113" xr:uid="{68B3ED0A-D9BF-4C15-92F2-071A86030E0D}"/>
    <cellStyle name="20% - Ênfase4 117 2 3" xfId="27897" xr:uid="{10A1A222-8F55-43FF-BE31-FE36D1603BD9}"/>
    <cellStyle name="20% - Ênfase4 117 3" xfId="12615" xr:uid="{7714635F-7CF0-4838-AC03-B78773F40D39}"/>
    <cellStyle name="20% - Ênfase4 117 3 2" xfId="33061" xr:uid="{987C554E-2F9A-4577-9ED5-049DA45C3695}"/>
    <cellStyle name="20% - Ênfase4 117 4" xfId="22845" xr:uid="{B64D72CA-77C0-4F98-90CC-435E725C60D5}"/>
    <cellStyle name="20% - Ênfase4 118" xfId="2323" xr:uid="{3D036CDB-A232-43C5-9111-1EF07A8DF45B}"/>
    <cellStyle name="20% - Ênfase4 118 2" xfId="7456" xr:uid="{7C47665B-E763-4F59-97EE-D99DFB158C42}"/>
    <cellStyle name="20% - Ênfase4 118 2 2" xfId="17683" xr:uid="{7201971D-F13E-483D-A7E5-0F926329B4EB}"/>
    <cellStyle name="20% - Ênfase4 118 2 2 2" xfId="38127" xr:uid="{FC1A49B9-3C13-4E00-AAF0-4C8A1DCBD654}"/>
    <cellStyle name="20% - Ênfase4 118 2 3" xfId="27911" xr:uid="{11B3CB57-9FCC-4CC9-AFE5-1D88DF31E2D3}"/>
    <cellStyle name="20% - Ênfase4 118 3" xfId="12629" xr:uid="{F1E33CEC-7646-492D-95EC-20055C2F9847}"/>
    <cellStyle name="20% - Ênfase4 118 3 2" xfId="33075" xr:uid="{E97DDABF-F81D-46E8-83A9-4CC8298F2AB4}"/>
    <cellStyle name="20% - Ênfase4 118 4" xfId="22859" xr:uid="{258425DF-D32A-4606-B0E0-C4D67BADD04A}"/>
    <cellStyle name="20% - Ênfase4 119" xfId="2337" xr:uid="{B74F8322-0D86-4DAB-B95C-8A81C39BE679}"/>
    <cellStyle name="20% - Ênfase4 119 2" xfId="7470" xr:uid="{D9E8E407-1216-43A2-BE1B-B9DCBAF159B0}"/>
    <cellStyle name="20% - Ênfase4 119 2 2" xfId="17697" xr:uid="{BA9490E4-5D12-498D-A989-A6B41B92507C}"/>
    <cellStyle name="20% - Ênfase4 119 2 2 2" xfId="38141" xr:uid="{4631992E-F55E-4366-8456-C8036A863F95}"/>
    <cellStyle name="20% - Ênfase4 119 2 3" xfId="27925" xr:uid="{60608B63-1818-4318-BAA9-E066DD8FA20D}"/>
    <cellStyle name="20% - Ênfase4 119 3" xfId="12643" xr:uid="{240A60FF-48C1-4BE6-A61B-D41544733D10}"/>
    <cellStyle name="20% - Ênfase4 119 3 2" xfId="33089" xr:uid="{F01B6BFD-EC80-4E42-9735-A4B5515C4886}"/>
    <cellStyle name="20% - Ênfase4 119 4" xfId="22873" xr:uid="{3A8D7D01-4F90-4C79-8727-EDAAAABB9689}"/>
    <cellStyle name="20% - Ênfase4 12" xfId="254" xr:uid="{933C6FE4-E7CE-416C-9E1E-5350DED7D257}"/>
    <cellStyle name="20% - Ênfase4 12 2" xfId="853" xr:uid="{1EACB83D-402C-425C-B21F-1494236DF2C4}"/>
    <cellStyle name="20% - Ênfase4 12 2 2" xfId="6000" xr:uid="{060C4784-7F9E-4927-93F5-AF4F9594F4C0}"/>
    <cellStyle name="20% - Ênfase4 12 2 2 2" xfId="16255" xr:uid="{77C7A217-DDC3-48FF-A248-BB0CBF769ABA}"/>
    <cellStyle name="20% - Ênfase4 12 2 2 2 2" xfId="36699" xr:uid="{DA3FEB43-56D4-49A0-BDA8-A08216479D28}"/>
    <cellStyle name="20% - Ênfase4 12 2 2 3" xfId="26483" xr:uid="{654E5AD8-0EB3-4139-A841-B7B65DDE7F9F}"/>
    <cellStyle name="20% - Ênfase4 12 2 3" xfId="11201" xr:uid="{9DE0B10E-992F-4388-82FF-CB367FDB5942}"/>
    <cellStyle name="20% - Ênfase4 12 2 3 2" xfId="31647" xr:uid="{D853DE01-4229-4E48-A6A3-9DB594483826}"/>
    <cellStyle name="20% - Ênfase4 12 2 4" xfId="21431" xr:uid="{EFC83813-26CE-411B-B6AC-A98BFE1C6D61}"/>
    <cellStyle name="20% - Ênfase4 12 3" xfId="5401" xr:uid="{174DF342-D60F-4DF3-826E-80EF4CCF0FCD}"/>
    <cellStyle name="20% - Ênfase4 12 3 2" xfId="15675" xr:uid="{304BD6D2-3AC3-4D51-8C97-E45B5DA10529}"/>
    <cellStyle name="20% - Ênfase4 12 3 2 2" xfId="36119" xr:uid="{233307A6-98F4-47B6-9D0F-CC2F126825DB}"/>
    <cellStyle name="20% - Ênfase4 12 3 3" xfId="25903" xr:uid="{EB9325CA-D7A4-4CC2-B478-51530B963737}"/>
    <cellStyle name="20% - Ênfase4 12 4" xfId="10621" xr:uid="{A842373B-8BDC-4648-BBEE-152288A14777}"/>
    <cellStyle name="20% - Ênfase4 12 4 2" xfId="31067" xr:uid="{3CEA3078-F5DA-43A0-ABD7-F0CF96863BEF}"/>
    <cellStyle name="20% - Ênfase4 12 5" xfId="20851" xr:uid="{F6EC91DF-E39E-42BF-8FCE-C1EB937C1C50}"/>
    <cellStyle name="20% - Ênfase4 120" xfId="2351" xr:uid="{401F7296-A465-4B99-80FC-F0BF909F29E7}"/>
    <cellStyle name="20% - Ênfase4 120 2" xfId="7484" xr:uid="{B22D70A3-7FE9-4B7E-BE1A-0643356E41BC}"/>
    <cellStyle name="20% - Ênfase4 120 2 2" xfId="17711" xr:uid="{5E26135E-6D78-46EE-8ED5-2DCE07B6A776}"/>
    <cellStyle name="20% - Ênfase4 120 2 2 2" xfId="38155" xr:uid="{BABB146C-255A-4E0A-86C9-BE486BC7E664}"/>
    <cellStyle name="20% - Ênfase4 120 2 3" xfId="27939" xr:uid="{8B189A3F-13C8-47F7-9EC0-868ED6D4C695}"/>
    <cellStyle name="20% - Ênfase4 120 3" xfId="12657" xr:uid="{6C134953-462C-4D51-8B56-95B57E834551}"/>
    <cellStyle name="20% - Ênfase4 120 3 2" xfId="33103" xr:uid="{587186E5-55C2-4EE8-BC84-D12B59728DE9}"/>
    <cellStyle name="20% - Ênfase4 120 4" xfId="22887" xr:uid="{5E750F8A-31F2-481B-BA05-79C8C3D1E2A3}"/>
    <cellStyle name="20% - Ênfase4 121" xfId="2365" xr:uid="{00EC3639-445B-4EBC-948E-1628F73BC014}"/>
    <cellStyle name="20% - Ênfase4 121 2" xfId="7498" xr:uid="{7B0DBC34-40C4-4035-9048-5F7A1E051E1E}"/>
    <cellStyle name="20% - Ênfase4 121 2 2" xfId="17725" xr:uid="{71D29DE3-ED8A-4DC7-8B76-C853380050D6}"/>
    <cellStyle name="20% - Ênfase4 121 2 2 2" xfId="38169" xr:uid="{4D367856-0CCF-43ED-B04D-ADC854EBB44F}"/>
    <cellStyle name="20% - Ênfase4 121 2 3" xfId="27953" xr:uid="{56876A44-6175-43CD-9925-3C13096CC3AD}"/>
    <cellStyle name="20% - Ênfase4 121 3" xfId="12671" xr:uid="{986EB616-366C-4F16-8F07-026092A28F10}"/>
    <cellStyle name="20% - Ênfase4 121 3 2" xfId="33117" xr:uid="{AD37CE36-A4A8-4020-917B-B2DF552B70D0}"/>
    <cellStyle name="20% - Ênfase4 121 4" xfId="22901" xr:uid="{D6C1142C-72D1-4FD3-B8B6-5773B5FA0D59}"/>
    <cellStyle name="20% - Ênfase4 122" xfId="2379" xr:uid="{236D0CFB-E874-497B-9C2A-F8E482AE748D}"/>
    <cellStyle name="20% - Ênfase4 122 2" xfId="7512" xr:uid="{8A2690C1-01D4-4E49-B819-4C2A7C8776F0}"/>
    <cellStyle name="20% - Ênfase4 122 2 2" xfId="17739" xr:uid="{3B07FFEE-2A9C-4436-AE40-4826055E0DCE}"/>
    <cellStyle name="20% - Ênfase4 122 2 2 2" xfId="38183" xr:uid="{559B90F4-5B39-4A66-9DE6-0D03D49577FE}"/>
    <cellStyle name="20% - Ênfase4 122 2 3" xfId="27967" xr:uid="{9632BEBF-DF04-414D-BB5B-B82ED95EF042}"/>
    <cellStyle name="20% - Ênfase4 122 3" xfId="12685" xr:uid="{3BD1047E-3D2B-42E4-9B83-26C540E84870}"/>
    <cellStyle name="20% - Ênfase4 122 3 2" xfId="33131" xr:uid="{AB450B11-BBD3-4190-A679-12206F1CBA6E}"/>
    <cellStyle name="20% - Ênfase4 122 4" xfId="22915" xr:uid="{D34B5CF5-1E68-40CD-87EC-07158BB34B7C}"/>
    <cellStyle name="20% - Ênfase4 123" xfId="2393" xr:uid="{DF147CF3-A76E-4C84-83AF-783C7B61B210}"/>
    <cellStyle name="20% - Ênfase4 123 2" xfId="7526" xr:uid="{9548C1B3-8AF5-4CF2-8A2C-8CEF26174A8E}"/>
    <cellStyle name="20% - Ênfase4 123 2 2" xfId="17753" xr:uid="{44A6E381-A30E-4503-A4A0-ADEBFDDCD1C5}"/>
    <cellStyle name="20% - Ênfase4 123 2 2 2" xfId="38197" xr:uid="{03658D08-46DA-475C-9EE1-68C895CD5566}"/>
    <cellStyle name="20% - Ênfase4 123 2 3" xfId="27981" xr:uid="{804EA151-B922-4AB5-A685-8BE95C8E43DC}"/>
    <cellStyle name="20% - Ênfase4 123 3" xfId="12699" xr:uid="{0B7E0DB8-0CC6-476A-8423-A9EB9644EF2C}"/>
    <cellStyle name="20% - Ênfase4 123 3 2" xfId="33145" xr:uid="{A7F3E2CE-5BD3-48FA-81F0-A6E292724DB0}"/>
    <cellStyle name="20% - Ênfase4 123 4" xfId="22929" xr:uid="{81642243-95A6-42D2-A865-759AF035360B}"/>
    <cellStyle name="20% - Ênfase4 124" xfId="2407" xr:uid="{0FC62AAD-019A-4A31-BEE6-E7AA5E8A289C}"/>
    <cellStyle name="20% - Ênfase4 124 2" xfId="7540" xr:uid="{DCC805FB-225C-4BA4-97F5-C71F6E834308}"/>
    <cellStyle name="20% - Ênfase4 124 2 2" xfId="17767" xr:uid="{D25D0FB3-114D-487E-A7EC-4BB347995213}"/>
    <cellStyle name="20% - Ênfase4 124 2 2 2" xfId="38211" xr:uid="{4971CD34-AFC0-4D61-9D61-9BE98A25C3A4}"/>
    <cellStyle name="20% - Ênfase4 124 2 3" xfId="27995" xr:uid="{9E8F1153-3B88-4295-A4F0-6D64A94F9E83}"/>
    <cellStyle name="20% - Ênfase4 124 3" xfId="12713" xr:uid="{C77BC966-B053-46D1-94E6-AB89D0B84C90}"/>
    <cellStyle name="20% - Ênfase4 124 3 2" xfId="33159" xr:uid="{D8DD3F17-A3C3-47DA-8FB2-8D8B958DB7F6}"/>
    <cellStyle name="20% - Ênfase4 124 4" xfId="22943" xr:uid="{13C09371-893B-4390-9BF1-EBB2749373FE}"/>
    <cellStyle name="20% - Ênfase4 125" xfId="2421" xr:uid="{DDD17601-0ECB-4AAF-8D24-332A78561F85}"/>
    <cellStyle name="20% - Ênfase4 125 2" xfId="7554" xr:uid="{D84FDF15-19D8-44B0-9416-70E19AF92AF5}"/>
    <cellStyle name="20% - Ênfase4 125 2 2" xfId="17781" xr:uid="{7213A7C9-F40E-4D41-8B7B-3622466AE14E}"/>
    <cellStyle name="20% - Ênfase4 125 2 2 2" xfId="38225" xr:uid="{C1CA2063-44B1-4B48-9611-F657DD59A905}"/>
    <cellStyle name="20% - Ênfase4 125 2 3" xfId="28009" xr:uid="{BCE449BA-92DA-4D3C-9D21-2DDE4DB23BDF}"/>
    <cellStyle name="20% - Ênfase4 125 3" xfId="12727" xr:uid="{9AACD324-80B4-4E3A-B4D0-A207C4A092B2}"/>
    <cellStyle name="20% - Ênfase4 125 3 2" xfId="33173" xr:uid="{9B7AB021-F506-424F-B08C-8BE975F8C11F}"/>
    <cellStyle name="20% - Ênfase4 125 4" xfId="22957" xr:uid="{B564BAAB-38FF-4027-87E0-25B853477BA4}"/>
    <cellStyle name="20% - Ênfase4 126" xfId="2435" xr:uid="{E359E73B-7F33-4510-B4E9-2CD30756C0C5}"/>
    <cellStyle name="20% - Ênfase4 126 2" xfId="7568" xr:uid="{7004D268-B9D2-4CD8-9215-7C9FBFB47450}"/>
    <cellStyle name="20% - Ênfase4 126 2 2" xfId="17795" xr:uid="{15539BF2-63BB-4D38-A277-B6E73BE37954}"/>
    <cellStyle name="20% - Ênfase4 126 2 2 2" xfId="38239" xr:uid="{13F9B794-C81D-4D71-AF5F-A4C770952112}"/>
    <cellStyle name="20% - Ênfase4 126 2 3" xfId="28023" xr:uid="{C9E90B6E-C3AF-43E7-BEFC-A6CFF148C409}"/>
    <cellStyle name="20% - Ênfase4 126 3" xfId="12741" xr:uid="{94800B94-4532-48C3-B5C1-91F2F39C79B1}"/>
    <cellStyle name="20% - Ênfase4 126 3 2" xfId="33187" xr:uid="{FC4EB42D-5004-49D7-9096-B973B9341A7D}"/>
    <cellStyle name="20% - Ênfase4 126 4" xfId="22971" xr:uid="{617DB726-874A-48E9-B11E-7321D4893278}"/>
    <cellStyle name="20% - Ênfase4 127" xfId="2449" xr:uid="{15BE34A9-89AD-479E-AC79-BB8DF1D74BE8}"/>
    <cellStyle name="20% - Ênfase4 127 2" xfId="7582" xr:uid="{FA47B6DE-3409-49C9-B249-ACD1DF306641}"/>
    <cellStyle name="20% - Ênfase4 127 2 2" xfId="17809" xr:uid="{DD60D43B-AB4C-41AA-8FCE-635AA677B4F8}"/>
    <cellStyle name="20% - Ênfase4 127 2 2 2" xfId="38253" xr:uid="{7A7602E3-B009-4019-ACC7-018BD5ED4CA0}"/>
    <cellStyle name="20% - Ênfase4 127 2 3" xfId="28037" xr:uid="{BA95F2DC-6D11-487C-AF5F-836FA2BF1E06}"/>
    <cellStyle name="20% - Ênfase4 127 3" xfId="12755" xr:uid="{EF8D6FAE-7896-4C05-88A9-4B7718B21C22}"/>
    <cellStyle name="20% - Ênfase4 127 3 2" xfId="33201" xr:uid="{BAC0D0AB-071D-4988-B149-E4B75DD5E5AD}"/>
    <cellStyle name="20% - Ênfase4 127 4" xfId="22985" xr:uid="{CA9EE845-264E-422B-BCD0-34D5F8FC1EF6}"/>
    <cellStyle name="20% - Ênfase4 128" xfId="2463" xr:uid="{48BE28F9-7C0D-46FC-B8D0-DDBAB8563766}"/>
    <cellStyle name="20% - Ênfase4 128 2" xfId="7596" xr:uid="{1B7A1699-FFE4-4B24-AF1F-426A7EBF0BA5}"/>
    <cellStyle name="20% - Ênfase4 128 2 2" xfId="17823" xr:uid="{2A3BEB7B-F3D9-4D2B-95D9-CC99453061ED}"/>
    <cellStyle name="20% - Ênfase4 128 2 2 2" xfId="38267" xr:uid="{0E01F361-AE5E-4A4B-8594-F4F520F03C6B}"/>
    <cellStyle name="20% - Ênfase4 128 2 3" xfId="28051" xr:uid="{AAC1B746-69AB-40DC-9541-83D18173AEC8}"/>
    <cellStyle name="20% - Ênfase4 128 3" xfId="12769" xr:uid="{792E94FE-D8DB-4B08-9028-A3BDCC867C9A}"/>
    <cellStyle name="20% - Ênfase4 128 3 2" xfId="33215" xr:uid="{44EDDD4F-D8FF-40BB-8568-EF0E41487972}"/>
    <cellStyle name="20% - Ênfase4 128 4" xfId="22999" xr:uid="{DCA90956-34B4-40ED-BFC2-4F016FD136CD}"/>
    <cellStyle name="20% - Ênfase4 129" xfId="2477" xr:uid="{29594392-BD74-42F4-BA6E-7AD3741EE405}"/>
    <cellStyle name="20% - Ênfase4 129 2" xfId="7610" xr:uid="{423A6387-9EF1-4472-9577-3484EF6D8442}"/>
    <cellStyle name="20% - Ênfase4 129 2 2" xfId="17837" xr:uid="{CBEEF45F-9302-45F0-8490-1244E38CDE0F}"/>
    <cellStyle name="20% - Ênfase4 129 2 2 2" xfId="38281" xr:uid="{7C6D7197-C86D-4D99-B7C2-24C334A5B4F3}"/>
    <cellStyle name="20% - Ênfase4 129 2 3" xfId="28065" xr:uid="{24537968-8CF2-46B3-A9CE-D6551FDDF09A}"/>
    <cellStyle name="20% - Ênfase4 129 3" xfId="12783" xr:uid="{00EC9532-D7AF-4C49-AC37-2121CAB5E1BA}"/>
    <cellStyle name="20% - Ênfase4 129 3 2" xfId="33229" xr:uid="{75ED0F13-A06F-4098-BF69-991E7C14468A}"/>
    <cellStyle name="20% - Ênfase4 129 4" xfId="23013" xr:uid="{8A49CBE9-1436-49AB-9448-A87A85A5B46E}"/>
    <cellStyle name="20% - Ênfase4 13" xfId="268" xr:uid="{CA364883-2CB5-4736-8021-88D1715C3A93}"/>
    <cellStyle name="20% - Ênfase4 13 2" xfId="867" xr:uid="{E9ADEF94-4F2A-4AD5-B02A-3AAF62CD7D1A}"/>
    <cellStyle name="20% - Ênfase4 13 2 2" xfId="6014" xr:uid="{548E6AB6-E546-4401-8400-BD59721B8A75}"/>
    <cellStyle name="20% - Ênfase4 13 2 2 2" xfId="16269" xr:uid="{B1BA045E-EA7D-4857-B400-1CA1CD33BD5F}"/>
    <cellStyle name="20% - Ênfase4 13 2 2 2 2" xfId="36713" xr:uid="{76CCD6E6-03BC-4ADB-8546-22FAC904C697}"/>
    <cellStyle name="20% - Ênfase4 13 2 2 3" xfId="26497" xr:uid="{07FA643E-E70C-4657-BFDF-8BB2BA7B670D}"/>
    <cellStyle name="20% - Ênfase4 13 2 3" xfId="11215" xr:uid="{A22D8176-DE66-45CB-91E0-50AC7EA640B9}"/>
    <cellStyle name="20% - Ênfase4 13 2 3 2" xfId="31661" xr:uid="{AB1E84CF-36ED-4ACE-8851-70883B3319F8}"/>
    <cellStyle name="20% - Ênfase4 13 2 4" xfId="21445" xr:uid="{51BF0E6D-37AC-4C26-B16E-A759002192E8}"/>
    <cellStyle name="20% - Ênfase4 13 3" xfId="5415" xr:uid="{0C57C00A-8D24-4125-8E01-812303DD259D}"/>
    <cellStyle name="20% - Ênfase4 13 3 2" xfId="15689" xr:uid="{D77AB19C-01B8-497D-8C2C-CF9E55201149}"/>
    <cellStyle name="20% - Ênfase4 13 3 2 2" xfId="36133" xr:uid="{00ECF981-F010-43B6-B4D5-86E45FD3A171}"/>
    <cellStyle name="20% - Ênfase4 13 3 3" xfId="25917" xr:uid="{BAD88648-AEE4-443A-A55B-DE65FEBABB1D}"/>
    <cellStyle name="20% - Ênfase4 13 4" xfId="10635" xr:uid="{34A61374-45BB-4287-B821-C848FAC7AF52}"/>
    <cellStyle name="20% - Ênfase4 13 4 2" xfId="31081" xr:uid="{4499F2DE-B6A9-4857-B857-50173C5AB07C}"/>
    <cellStyle name="20% - Ênfase4 13 5" xfId="20865" xr:uid="{F06B9ACD-26D4-4FD7-B2C2-2EBDAA8427C7}"/>
    <cellStyle name="20% - Ênfase4 130" xfId="2491" xr:uid="{5C50A898-A714-4FF0-A6A5-F5F7C77D084D}"/>
    <cellStyle name="20% - Ênfase4 130 2" xfId="7624" xr:uid="{E88D5760-738B-4F99-9352-08D693375A38}"/>
    <cellStyle name="20% - Ênfase4 130 2 2" xfId="17851" xr:uid="{6B1384A2-306A-4982-8F6C-CCC8B3178FE5}"/>
    <cellStyle name="20% - Ênfase4 130 2 2 2" xfId="38295" xr:uid="{49C5B13F-281E-4A93-8620-C2352BD7894B}"/>
    <cellStyle name="20% - Ênfase4 130 2 3" xfId="28079" xr:uid="{C4FDAE5A-7919-4422-A973-618FDB60CDFE}"/>
    <cellStyle name="20% - Ênfase4 130 3" xfId="12797" xr:uid="{6BFBEB77-C879-4F22-9C76-0B718D15A947}"/>
    <cellStyle name="20% - Ênfase4 130 3 2" xfId="33243" xr:uid="{993E157A-99CB-44CB-A8FA-3C603E243AAD}"/>
    <cellStyle name="20% - Ênfase4 130 4" xfId="23027" xr:uid="{7E677DCD-0831-4F1D-B585-012B60D88300}"/>
    <cellStyle name="20% - Ênfase4 131" xfId="2505" xr:uid="{F71D4BED-03BB-4892-AB99-DB2A3E654995}"/>
    <cellStyle name="20% - Ênfase4 131 2" xfId="7638" xr:uid="{757CF2D5-6606-48C5-A8EC-2537A2656C93}"/>
    <cellStyle name="20% - Ênfase4 131 2 2" xfId="17865" xr:uid="{7F0E06B3-6676-40B8-8C44-E0627A3B994B}"/>
    <cellStyle name="20% - Ênfase4 131 2 2 2" xfId="38309" xr:uid="{85007BA3-7B56-4C8D-9F12-496CA8300B72}"/>
    <cellStyle name="20% - Ênfase4 131 2 3" xfId="28093" xr:uid="{281F5A19-4973-4723-B62A-8D910028DCDA}"/>
    <cellStyle name="20% - Ênfase4 131 3" xfId="12811" xr:uid="{40A8851D-FBBF-4D04-8B88-5F687E2A8F81}"/>
    <cellStyle name="20% - Ênfase4 131 3 2" xfId="33257" xr:uid="{96938E40-5F0D-4CB6-AACD-66EE6CE569D3}"/>
    <cellStyle name="20% - Ênfase4 131 4" xfId="23041" xr:uid="{0366A6A3-898F-4FDC-B59D-684AD61ABD0B}"/>
    <cellStyle name="20% - Ênfase4 132" xfId="2519" xr:uid="{22EBF1E0-A6B8-4EA5-A714-CD123C9CF518}"/>
    <cellStyle name="20% - Ênfase4 132 2" xfId="7652" xr:uid="{B07C0362-2E61-4E01-9D1B-C89E6EA75BB5}"/>
    <cellStyle name="20% - Ênfase4 132 2 2" xfId="17879" xr:uid="{8D86C7D2-6ED0-4BA0-8BB4-85A973BF972F}"/>
    <cellStyle name="20% - Ênfase4 132 2 2 2" xfId="38323" xr:uid="{C62CFDEF-81A1-47C5-8545-D2E9E471EBFC}"/>
    <cellStyle name="20% - Ênfase4 132 2 3" xfId="28107" xr:uid="{85F23924-5538-4314-AF40-F71FD9724992}"/>
    <cellStyle name="20% - Ênfase4 132 3" xfId="12825" xr:uid="{B42922F7-5237-42C5-B392-E8E008521DAE}"/>
    <cellStyle name="20% - Ênfase4 132 3 2" xfId="33271" xr:uid="{788C6E71-B333-497F-A35C-679651E730FD}"/>
    <cellStyle name="20% - Ênfase4 132 4" xfId="23055" xr:uid="{09C93769-6C13-4E34-BB73-17A0636DB043}"/>
    <cellStyle name="20% - Ênfase4 133" xfId="2533" xr:uid="{0C5FE9DF-0A85-496E-B6D2-90D75740DB07}"/>
    <cellStyle name="20% - Ênfase4 133 2" xfId="7666" xr:uid="{148E674F-793C-4CAA-8721-088E84906C24}"/>
    <cellStyle name="20% - Ênfase4 133 2 2" xfId="17893" xr:uid="{64651D94-1B97-465B-BC87-85030684F50F}"/>
    <cellStyle name="20% - Ênfase4 133 2 2 2" xfId="38337" xr:uid="{06919A30-656E-4CF6-B69A-6E6FFFA65145}"/>
    <cellStyle name="20% - Ênfase4 133 2 3" xfId="28121" xr:uid="{06E82E8D-240C-4C4A-A5DC-8E0062BEBFC6}"/>
    <cellStyle name="20% - Ênfase4 133 3" xfId="12839" xr:uid="{292F8974-1387-4555-9B28-E41FC19C653C}"/>
    <cellStyle name="20% - Ênfase4 133 3 2" xfId="33285" xr:uid="{885F51A2-7662-4303-8ECC-98FCB586DDE9}"/>
    <cellStyle name="20% - Ênfase4 133 4" xfId="23069" xr:uid="{C3828742-5877-4390-9A6E-D73A1525B933}"/>
    <cellStyle name="20% - Ênfase4 134" xfId="2547" xr:uid="{952756CC-3BD9-432E-91CF-7497B08527E5}"/>
    <cellStyle name="20% - Ênfase4 134 2" xfId="7680" xr:uid="{F1B36863-7342-4398-BAAF-D8C27FEA2E7D}"/>
    <cellStyle name="20% - Ênfase4 134 2 2" xfId="17907" xr:uid="{94C000F0-87CF-46DA-8F4F-F45FF6280482}"/>
    <cellStyle name="20% - Ênfase4 134 2 2 2" xfId="38351" xr:uid="{24A38BAD-FF80-4642-BAE4-7DD9C5DD7558}"/>
    <cellStyle name="20% - Ênfase4 134 2 3" xfId="28135" xr:uid="{A8D6659A-2092-4994-BEB8-119E6B0FD0ED}"/>
    <cellStyle name="20% - Ênfase4 134 3" xfId="12853" xr:uid="{97230FE8-453D-4552-920F-CC5784C6207D}"/>
    <cellStyle name="20% - Ênfase4 134 3 2" xfId="33299" xr:uid="{B6B88B6D-B565-4650-98E0-E177814CEDB0}"/>
    <cellStyle name="20% - Ênfase4 134 4" xfId="23083" xr:uid="{99D3F007-B30A-4532-B566-4CAB3ACC0262}"/>
    <cellStyle name="20% - Ênfase4 135" xfId="2561" xr:uid="{73603E7D-D0C5-49FB-A7F2-7772FB858BE6}"/>
    <cellStyle name="20% - Ênfase4 135 2" xfId="7694" xr:uid="{8DA180F8-67AF-45C5-A407-C4D80AA480A9}"/>
    <cellStyle name="20% - Ênfase4 135 2 2" xfId="17921" xr:uid="{430C2EBD-5899-42DD-B0C8-8F6023E7F00D}"/>
    <cellStyle name="20% - Ênfase4 135 2 2 2" xfId="38365" xr:uid="{641E69E8-6318-470E-ACFE-AE12825AF3E7}"/>
    <cellStyle name="20% - Ênfase4 135 2 3" xfId="28149" xr:uid="{1425322F-BF9E-4089-A27B-0E13DAA7FB44}"/>
    <cellStyle name="20% - Ênfase4 135 3" xfId="12867" xr:uid="{7E101096-D086-4990-8F81-8CD9564740B1}"/>
    <cellStyle name="20% - Ênfase4 135 3 2" xfId="33313" xr:uid="{0B2C9151-4955-40B4-9862-0F1A43F3085B}"/>
    <cellStyle name="20% - Ênfase4 135 4" xfId="23097" xr:uid="{316D35FE-B382-4B93-B28C-D788FAB0FCBD}"/>
    <cellStyle name="20% - Ênfase4 136" xfId="2575" xr:uid="{57E22D8C-F86C-4A21-A9A9-330ACECD9950}"/>
    <cellStyle name="20% - Ênfase4 136 2" xfId="7708" xr:uid="{2D18E9A8-3913-456F-8CC7-D2C1E9F85A27}"/>
    <cellStyle name="20% - Ênfase4 136 2 2" xfId="17935" xr:uid="{035CB6EF-5E98-48D6-AFE5-33EA48F91BE6}"/>
    <cellStyle name="20% - Ênfase4 136 2 2 2" xfId="38379" xr:uid="{F994D923-46E0-46CF-AEA5-3B00DAE526B5}"/>
    <cellStyle name="20% - Ênfase4 136 2 3" xfId="28163" xr:uid="{A5A8602A-04DD-4294-9317-CD064A3D7083}"/>
    <cellStyle name="20% - Ênfase4 136 3" xfId="12881" xr:uid="{A2A61E55-CDC7-4EEF-89F9-26BA6EA7FBF8}"/>
    <cellStyle name="20% - Ênfase4 136 3 2" xfId="33327" xr:uid="{01E201D1-733A-4D0B-B3A6-37AE726D65A1}"/>
    <cellStyle name="20% - Ênfase4 136 4" xfId="23111" xr:uid="{AAA35E5D-0370-4DB6-B234-B6E3EB7755AC}"/>
    <cellStyle name="20% - Ênfase4 137" xfId="2589" xr:uid="{989F29C8-5A84-47F0-B479-1719E4BCBFB4}"/>
    <cellStyle name="20% - Ênfase4 137 2" xfId="7722" xr:uid="{55BE45CA-2600-48B0-B98E-0C3D77A33D0A}"/>
    <cellStyle name="20% - Ênfase4 137 2 2" xfId="17949" xr:uid="{E160BE1A-F384-4412-B01D-0A33BEC9AE6E}"/>
    <cellStyle name="20% - Ênfase4 137 2 2 2" xfId="38393" xr:uid="{B5AE3514-5D4A-49FB-903B-BDD34D41B9A3}"/>
    <cellStyle name="20% - Ênfase4 137 2 3" xfId="28177" xr:uid="{0310D26B-249E-4449-9127-A9C65C19136C}"/>
    <cellStyle name="20% - Ênfase4 137 3" xfId="12895" xr:uid="{24E92599-46AE-499F-80DC-2E41E11B6622}"/>
    <cellStyle name="20% - Ênfase4 137 3 2" xfId="33341" xr:uid="{7CAFD9C9-FC50-49ED-A278-5C58AB752C79}"/>
    <cellStyle name="20% - Ênfase4 137 4" xfId="23125" xr:uid="{4A62BC23-6591-40C6-B1A6-F233D1916908}"/>
    <cellStyle name="20% - Ênfase4 138" xfId="2603" xr:uid="{7749C0DC-79AC-4689-8F4D-D64885A9D25D}"/>
    <cellStyle name="20% - Ênfase4 138 2" xfId="7736" xr:uid="{1BC12687-F45A-4D13-81D0-BEBC8401A6E1}"/>
    <cellStyle name="20% - Ênfase4 138 2 2" xfId="17963" xr:uid="{F5A56E12-B1B4-4227-8BA7-F93E57E6ECD4}"/>
    <cellStyle name="20% - Ênfase4 138 2 2 2" xfId="38407" xr:uid="{094B6288-7406-4D46-ACD0-8D4574A8D096}"/>
    <cellStyle name="20% - Ênfase4 138 2 3" xfId="28191" xr:uid="{6BEF5B5D-9513-443D-976D-F1E57FD33383}"/>
    <cellStyle name="20% - Ênfase4 138 3" xfId="12909" xr:uid="{B6EE3B36-E878-49E7-A298-F50913C34240}"/>
    <cellStyle name="20% - Ênfase4 138 3 2" xfId="33355" xr:uid="{F2282289-F12D-426E-A45A-6ECBD58B4F53}"/>
    <cellStyle name="20% - Ênfase4 138 4" xfId="23139" xr:uid="{D6EEA13A-BC4D-475D-B3B5-4E2801141E66}"/>
    <cellStyle name="20% - Ênfase4 139" xfId="2617" xr:uid="{160926F2-0352-4E7E-8170-461AAEEBA932}"/>
    <cellStyle name="20% - Ênfase4 139 2" xfId="7750" xr:uid="{DB86949F-8C1F-457D-9F30-8E95F8D4AE92}"/>
    <cellStyle name="20% - Ênfase4 139 2 2" xfId="17977" xr:uid="{54EF1498-490A-4B4B-B5A1-E82680F326F0}"/>
    <cellStyle name="20% - Ênfase4 139 2 2 2" xfId="38421" xr:uid="{CAB257B8-6A24-436B-8C58-0469C6343FFE}"/>
    <cellStyle name="20% - Ênfase4 139 2 3" xfId="28205" xr:uid="{31B778BA-67DE-4359-9825-04CE2797B6AF}"/>
    <cellStyle name="20% - Ênfase4 139 3" xfId="12923" xr:uid="{557D8D04-5CAE-4B3B-8C7D-212C1FBB1560}"/>
    <cellStyle name="20% - Ênfase4 139 3 2" xfId="33369" xr:uid="{A1AEB1F7-4840-4E33-BB53-880346431691}"/>
    <cellStyle name="20% - Ênfase4 139 4" xfId="23153" xr:uid="{9F79E827-3053-4CD4-93B6-AE915C35404D}"/>
    <cellStyle name="20% - Ênfase4 14" xfId="282" xr:uid="{878AD718-03E6-4908-B1E2-7D2B994E6098}"/>
    <cellStyle name="20% - Ênfase4 14 2" xfId="881" xr:uid="{01A18966-10C6-49B2-B71C-C45EA5D18ED5}"/>
    <cellStyle name="20% - Ênfase4 14 2 2" xfId="6028" xr:uid="{3CB29E1A-32FB-4EEC-9309-70C0EB167C04}"/>
    <cellStyle name="20% - Ênfase4 14 2 2 2" xfId="16283" xr:uid="{8BB639B2-BC27-4EBD-B9A6-85247CD30812}"/>
    <cellStyle name="20% - Ênfase4 14 2 2 2 2" xfId="36727" xr:uid="{F204391E-7156-4F27-AF92-3A2521090032}"/>
    <cellStyle name="20% - Ênfase4 14 2 2 3" xfId="26511" xr:uid="{42C6CBCF-F54D-4EB8-94E5-9005DEFB19F8}"/>
    <cellStyle name="20% - Ênfase4 14 2 3" xfId="11229" xr:uid="{F3328BB4-D029-4067-8D94-EADE1356D76A}"/>
    <cellStyle name="20% - Ênfase4 14 2 3 2" xfId="31675" xr:uid="{2BD31997-1F45-4F96-A55D-5F8A08B15A84}"/>
    <cellStyle name="20% - Ênfase4 14 2 4" xfId="21459" xr:uid="{A743B5A9-E82F-436B-AD9F-A78034951596}"/>
    <cellStyle name="20% - Ênfase4 14 3" xfId="5429" xr:uid="{618E84CB-A496-4ED9-8A53-04A3F7CAC99B}"/>
    <cellStyle name="20% - Ênfase4 14 3 2" xfId="15703" xr:uid="{7A74EB39-3712-4349-8ACB-707D83F2FCB8}"/>
    <cellStyle name="20% - Ênfase4 14 3 2 2" xfId="36147" xr:uid="{25A55466-8CD4-415B-96A7-6E4D81743F2D}"/>
    <cellStyle name="20% - Ênfase4 14 3 3" xfId="25931" xr:uid="{49EA63B1-3028-4CDD-B4AC-BF7EA2D37E87}"/>
    <cellStyle name="20% - Ênfase4 14 4" xfId="10649" xr:uid="{61937F76-0FA8-476F-8F6F-B2CBE7A090B5}"/>
    <cellStyle name="20% - Ênfase4 14 4 2" xfId="31095" xr:uid="{52045A60-E2A0-4EDD-819C-F69C14BDA639}"/>
    <cellStyle name="20% - Ênfase4 14 5" xfId="20879" xr:uid="{2EEA1179-11BC-43AF-8A05-E691F9233FB6}"/>
    <cellStyle name="20% - Ênfase4 140" xfId="2631" xr:uid="{A1D29504-5484-49D8-B1C1-7C6D15C55631}"/>
    <cellStyle name="20% - Ênfase4 140 2" xfId="7764" xr:uid="{53B9159B-37F2-467F-94A0-26F396367984}"/>
    <cellStyle name="20% - Ênfase4 140 2 2" xfId="17991" xr:uid="{F5D7132D-E514-411B-B51F-AA8D5275A339}"/>
    <cellStyle name="20% - Ênfase4 140 2 2 2" xfId="38435" xr:uid="{ED386E83-A446-42DF-9C6D-FFF439573554}"/>
    <cellStyle name="20% - Ênfase4 140 2 3" xfId="28219" xr:uid="{6C6DB98E-CCE7-427A-98E9-3E186EB9E3DA}"/>
    <cellStyle name="20% - Ênfase4 140 3" xfId="12937" xr:uid="{0822F190-CA71-4378-BF1A-039183BAEAC6}"/>
    <cellStyle name="20% - Ênfase4 140 3 2" xfId="33383" xr:uid="{86F497C5-2925-4E5A-BEEF-A728D6783B9E}"/>
    <cellStyle name="20% - Ênfase4 140 4" xfId="23167" xr:uid="{BD2890FC-3AFE-41B5-8F66-F724A7588501}"/>
    <cellStyle name="20% - Ênfase4 141" xfId="2645" xr:uid="{53D1602F-C338-49F3-BADC-EAED06DF35B5}"/>
    <cellStyle name="20% - Ênfase4 141 2" xfId="7778" xr:uid="{B413F92E-9B35-4974-B8B0-57A75CB0D1B9}"/>
    <cellStyle name="20% - Ênfase4 141 2 2" xfId="18005" xr:uid="{157A2AC6-FD28-4BF9-BA72-DDAFEF8D570F}"/>
    <cellStyle name="20% - Ênfase4 141 2 2 2" xfId="38449" xr:uid="{E3651C56-3512-4BAE-842C-A3C9338FE9A1}"/>
    <cellStyle name="20% - Ênfase4 141 2 3" xfId="28233" xr:uid="{B7A7A4CE-7A2C-4763-A86A-B3E3C725C4BF}"/>
    <cellStyle name="20% - Ênfase4 141 3" xfId="12951" xr:uid="{01E4BE0D-BD9F-4428-BBB7-4CDFDB04CA77}"/>
    <cellStyle name="20% - Ênfase4 141 3 2" xfId="33397" xr:uid="{56ABD647-9066-484B-A728-7F133A8C30FB}"/>
    <cellStyle name="20% - Ênfase4 141 4" xfId="23181" xr:uid="{BCB5B4F2-D278-4023-BA1F-0708606E5D57}"/>
    <cellStyle name="20% - Ênfase4 142" xfId="2659" xr:uid="{A4E62105-26EE-487D-A2E2-559816E56B2D}"/>
    <cellStyle name="20% - Ênfase4 142 2" xfId="7792" xr:uid="{420EF992-A413-4E1E-B5E1-3330B5C9314E}"/>
    <cellStyle name="20% - Ênfase4 142 2 2" xfId="18019" xr:uid="{8106F4FF-9430-4036-8AFE-58177C04C234}"/>
    <cellStyle name="20% - Ênfase4 142 2 2 2" xfId="38463" xr:uid="{E01BD913-7B4F-410E-9ABB-D80FB8A7B77A}"/>
    <cellStyle name="20% - Ênfase4 142 2 3" xfId="28247" xr:uid="{7BA402CE-D351-498D-9A6E-215DE03EA3EE}"/>
    <cellStyle name="20% - Ênfase4 142 3" xfId="12965" xr:uid="{B4D794B2-3197-4F25-A7FD-591265044B88}"/>
    <cellStyle name="20% - Ênfase4 142 3 2" xfId="33411" xr:uid="{73F74493-7671-4D24-BBFE-53EF57124462}"/>
    <cellStyle name="20% - Ênfase4 142 4" xfId="23195" xr:uid="{506419F3-1744-4FA3-A4EF-B1D8347DB7A4}"/>
    <cellStyle name="20% - Ênfase4 143" xfId="2673" xr:uid="{D6DD099C-EF72-48F8-981C-50297F74F092}"/>
    <cellStyle name="20% - Ênfase4 143 2" xfId="7806" xr:uid="{9859A123-6295-49F4-BF4D-9FC31D161ABA}"/>
    <cellStyle name="20% - Ênfase4 143 2 2" xfId="18033" xr:uid="{03D95846-0447-45F1-B865-A7959B59C702}"/>
    <cellStyle name="20% - Ênfase4 143 2 2 2" xfId="38477" xr:uid="{093C3183-9746-49E4-B94E-EDDF8EA852DC}"/>
    <cellStyle name="20% - Ênfase4 143 2 3" xfId="28261" xr:uid="{AF6940C4-8778-4BC1-8A79-7BEAC87804AE}"/>
    <cellStyle name="20% - Ênfase4 143 3" xfId="12979" xr:uid="{FA887ACA-28D9-42BF-BB8D-5B025429E284}"/>
    <cellStyle name="20% - Ênfase4 143 3 2" xfId="33425" xr:uid="{AF96F73C-FCCC-4E09-9BEF-B556801B64B9}"/>
    <cellStyle name="20% - Ênfase4 143 4" xfId="23209" xr:uid="{761458C9-802D-49F8-A37E-75EFB11671CD}"/>
    <cellStyle name="20% - Ênfase4 144" xfId="2687" xr:uid="{2199CC65-FA73-4CA0-BD8A-5E615C171513}"/>
    <cellStyle name="20% - Ênfase4 144 2" xfId="7820" xr:uid="{80C28F3D-15EE-4B34-901F-C8C7A2E69CF6}"/>
    <cellStyle name="20% - Ênfase4 144 2 2" xfId="18047" xr:uid="{BFF4319D-06C4-4BD5-BE63-BB54B5D05A27}"/>
    <cellStyle name="20% - Ênfase4 144 2 2 2" xfId="38491" xr:uid="{F1CB84B1-F7D3-4C49-B9B3-83BB30FDA3B4}"/>
    <cellStyle name="20% - Ênfase4 144 2 3" xfId="28275" xr:uid="{4EE45E1B-BCC5-4669-92C4-E8169BD3B300}"/>
    <cellStyle name="20% - Ênfase4 144 3" xfId="12993" xr:uid="{52B9B18D-B77B-479D-A7CC-D9C8265AA63A}"/>
    <cellStyle name="20% - Ênfase4 144 3 2" xfId="33439" xr:uid="{AB01C29F-A518-4A63-948D-45F8E9662F8E}"/>
    <cellStyle name="20% - Ênfase4 144 4" xfId="23223" xr:uid="{AEDDFF85-2081-41F2-85F5-EC26EF06F16C}"/>
    <cellStyle name="20% - Ênfase4 145" xfId="2701" xr:uid="{B7B15C79-EECD-4921-B6CB-5544BA3B6230}"/>
    <cellStyle name="20% - Ênfase4 145 2" xfId="7834" xr:uid="{2279812B-7A28-4FB2-8558-7D47895958D1}"/>
    <cellStyle name="20% - Ênfase4 145 2 2" xfId="18061" xr:uid="{5A49475A-DF16-42B7-B9A6-4C0D145631F0}"/>
    <cellStyle name="20% - Ênfase4 145 2 2 2" xfId="38505" xr:uid="{BF756824-1289-4E13-AB7C-373664FE7041}"/>
    <cellStyle name="20% - Ênfase4 145 2 3" xfId="28289" xr:uid="{3C8D648E-854F-4422-B9F6-CF17CD06F579}"/>
    <cellStyle name="20% - Ênfase4 145 3" xfId="13007" xr:uid="{D30799B2-A2E8-4FBD-9F7B-8346071F17FF}"/>
    <cellStyle name="20% - Ênfase4 145 3 2" xfId="33453" xr:uid="{7E252813-52FA-4A2D-9800-C0870F3517C3}"/>
    <cellStyle name="20% - Ênfase4 145 4" xfId="23237" xr:uid="{6DDC2FF8-808D-4D09-87B5-F27F9FF65872}"/>
    <cellStyle name="20% - Ênfase4 146" xfId="2715" xr:uid="{42CE0935-CBC5-4A44-9425-B6FE81B4A03C}"/>
    <cellStyle name="20% - Ênfase4 146 2" xfId="7848" xr:uid="{6A295A96-C425-4A22-8F49-A5A32E23F77A}"/>
    <cellStyle name="20% - Ênfase4 146 2 2" xfId="18075" xr:uid="{3765F071-C59E-4B84-A27F-022C5A25BAFA}"/>
    <cellStyle name="20% - Ênfase4 146 2 2 2" xfId="38519" xr:uid="{2F8965B2-A552-4848-BD71-7E7F7288D52D}"/>
    <cellStyle name="20% - Ênfase4 146 2 3" xfId="28303" xr:uid="{F11D316E-E712-41A7-AFD3-94DED8DAAE7E}"/>
    <cellStyle name="20% - Ênfase4 146 3" xfId="13021" xr:uid="{2EA4D3FC-690A-41AC-B52E-7D9A2A2C37DD}"/>
    <cellStyle name="20% - Ênfase4 146 3 2" xfId="33467" xr:uid="{E4ED0E87-A4BE-4137-8A32-18A3739248C5}"/>
    <cellStyle name="20% - Ênfase4 146 4" xfId="23251" xr:uid="{C9D36503-4CDF-4CCD-A678-BA2F5AB93C84}"/>
    <cellStyle name="20% - Ênfase4 147" xfId="2729" xr:uid="{F3EA9943-C941-479D-B756-41869A12FC90}"/>
    <cellStyle name="20% - Ênfase4 147 2" xfId="7862" xr:uid="{8EA49629-A196-428C-89C9-9F75C8DDC83B}"/>
    <cellStyle name="20% - Ênfase4 147 2 2" xfId="18089" xr:uid="{8399A057-3612-4206-B698-37CC3B8B9CE1}"/>
    <cellStyle name="20% - Ênfase4 147 2 2 2" xfId="38533" xr:uid="{F957A7B5-1C7B-407D-BF3D-B078075821D2}"/>
    <cellStyle name="20% - Ênfase4 147 2 3" xfId="28317" xr:uid="{C66DE2C5-2E45-49E0-BB3C-68BC59D180BF}"/>
    <cellStyle name="20% - Ênfase4 147 3" xfId="13035" xr:uid="{DA579D11-BC90-4D58-B4EB-7E20487E91D2}"/>
    <cellStyle name="20% - Ênfase4 147 3 2" xfId="33481" xr:uid="{A3126BD9-D5C6-490F-AB1C-F1F3EADBF93E}"/>
    <cellStyle name="20% - Ênfase4 147 4" xfId="23265" xr:uid="{7220F087-FEA4-4361-841F-DBF092D89808}"/>
    <cellStyle name="20% - Ênfase4 148" xfId="2743" xr:uid="{B3DE387B-D89D-457A-BA7C-6284C962D444}"/>
    <cellStyle name="20% - Ênfase4 148 2" xfId="7876" xr:uid="{61D0B7A6-F176-4F8E-A07A-9F00F59024E5}"/>
    <cellStyle name="20% - Ênfase4 148 2 2" xfId="18103" xr:uid="{087D8FC5-D3B1-45CF-B28B-BAA21E309C14}"/>
    <cellStyle name="20% - Ênfase4 148 2 2 2" xfId="38547" xr:uid="{C91B84A5-FBE3-40F2-8054-E1828F1FB13F}"/>
    <cellStyle name="20% - Ênfase4 148 2 3" xfId="28331" xr:uid="{FA48BFD3-6CD4-4DCE-A0F4-6149B4A09504}"/>
    <cellStyle name="20% - Ênfase4 148 3" xfId="13049" xr:uid="{40C2569F-80B0-43FA-963A-9FF99D06F33D}"/>
    <cellStyle name="20% - Ênfase4 148 3 2" xfId="33495" xr:uid="{F5E20E07-6311-4BFC-92F0-290E34656C5E}"/>
    <cellStyle name="20% - Ênfase4 148 4" xfId="23279" xr:uid="{59769F2F-F5C1-4029-9A62-F0C4EBF0EDC6}"/>
    <cellStyle name="20% - Ênfase4 149" xfId="2757" xr:uid="{9F20EC4F-46C1-40DC-90DF-40174D5B5CAB}"/>
    <cellStyle name="20% - Ênfase4 149 2" xfId="7890" xr:uid="{81C2D00F-A8AA-4AB0-AFB8-86ACAB4E66AF}"/>
    <cellStyle name="20% - Ênfase4 149 2 2" xfId="18117" xr:uid="{66C6B64C-3AD0-4E9C-833F-4E20232ABAA9}"/>
    <cellStyle name="20% - Ênfase4 149 2 2 2" xfId="38561" xr:uid="{288E0533-F585-467D-95A6-7E04D4CB25FA}"/>
    <cellStyle name="20% - Ênfase4 149 2 3" xfId="28345" xr:uid="{CFB2AF84-EFBC-486A-81EA-C828666C4C6C}"/>
    <cellStyle name="20% - Ênfase4 149 3" xfId="13063" xr:uid="{A500ED1F-5BE3-40E8-851B-2B319534EBC2}"/>
    <cellStyle name="20% - Ênfase4 149 3 2" xfId="33509" xr:uid="{90750A28-758F-4867-B3A2-D881F7A6E9BB}"/>
    <cellStyle name="20% - Ênfase4 149 4" xfId="23293" xr:uid="{67E569C4-A7D1-4A9F-920B-4D60CBFD7696}"/>
    <cellStyle name="20% - Ênfase4 15" xfId="296" xr:uid="{F5464F39-6481-4CA8-ADC5-73BAFE70FD96}"/>
    <cellStyle name="20% - Ênfase4 15 2" xfId="895" xr:uid="{E22BA02A-5FCA-4A78-9147-5310310A9EB9}"/>
    <cellStyle name="20% - Ênfase4 15 2 2" xfId="6042" xr:uid="{57CF3844-2248-4F50-9B62-63BAF8545143}"/>
    <cellStyle name="20% - Ênfase4 15 2 2 2" xfId="16297" xr:uid="{2680F2D7-E8F7-4158-9589-36406EA5A75F}"/>
    <cellStyle name="20% - Ênfase4 15 2 2 2 2" xfId="36741" xr:uid="{6C8664CF-A3DB-4C52-88C6-A6AE0D5E80B4}"/>
    <cellStyle name="20% - Ênfase4 15 2 2 3" xfId="26525" xr:uid="{29C6E93D-32DF-4D24-AD32-0A6B16992CC4}"/>
    <cellStyle name="20% - Ênfase4 15 2 3" xfId="11243" xr:uid="{3C5E5393-C331-44B2-8A38-74262EF3DEE8}"/>
    <cellStyle name="20% - Ênfase4 15 2 3 2" xfId="31689" xr:uid="{85265EF8-2D84-47E0-9B94-791D8A9655EC}"/>
    <cellStyle name="20% - Ênfase4 15 2 4" xfId="21473" xr:uid="{CC6214F4-F2BC-4B84-9798-AF0A97E43E73}"/>
    <cellStyle name="20% - Ênfase4 15 3" xfId="5443" xr:uid="{5CA1A768-1F1F-4397-B0CC-8B44BDB8FE2C}"/>
    <cellStyle name="20% - Ênfase4 15 3 2" xfId="15717" xr:uid="{6235D590-B4D5-4130-A42E-B5C25D536D5C}"/>
    <cellStyle name="20% - Ênfase4 15 3 2 2" xfId="36161" xr:uid="{524B516E-E4CD-4A4F-B2E9-C4579E9F7073}"/>
    <cellStyle name="20% - Ênfase4 15 3 3" xfId="25945" xr:uid="{4A656004-1AEF-4CA8-A3A7-0E6CF886AACB}"/>
    <cellStyle name="20% - Ênfase4 15 4" xfId="10663" xr:uid="{A42EDDF1-55D9-4A36-B2AD-9ED850167A43}"/>
    <cellStyle name="20% - Ênfase4 15 4 2" xfId="31109" xr:uid="{52075B0C-EBD5-4129-B5F8-503B25B07B93}"/>
    <cellStyle name="20% - Ênfase4 15 5" xfId="20893" xr:uid="{C39AC899-A5EF-4EF6-9E83-3EEE4A645D68}"/>
    <cellStyle name="20% - Ênfase4 150" xfId="2771" xr:uid="{2B9976CF-903E-4806-BCDE-5FB679DA9FC3}"/>
    <cellStyle name="20% - Ênfase4 150 2" xfId="7904" xr:uid="{26C3231F-E13D-4938-9825-CF2E57334974}"/>
    <cellStyle name="20% - Ênfase4 150 2 2" xfId="18131" xr:uid="{5E33386D-2895-4E41-BD61-7BF6A0E8D698}"/>
    <cellStyle name="20% - Ênfase4 150 2 2 2" xfId="38575" xr:uid="{5710F7FE-061F-45D6-AC97-F46B53B9F46A}"/>
    <cellStyle name="20% - Ênfase4 150 2 3" xfId="28359" xr:uid="{8FBACFAE-4561-41D0-95C5-33CA384E8F7E}"/>
    <cellStyle name="20% - Ênfase4 150 3" xfId="13077" xr:uid="{37F76871-EFD4-48D1-A74F-AB54F312F987}"/>
    <cellStyle name="20% - Ênfase4 150 3 2" xfId="33523" xr:uid="{3FBCB10D-9B7A-42E8-8062-D8B6B6CFC991}"/>
    <cellStyle name="20% - Ênfase4 150 4" xfId="23307" xr:uid="{EF287290-DFB6-4E14-A066-E78E68A2B066}"/>
    <cellStyle name="20% - Ênfase4 151" xfId="2785" xr:uid="{DB2FE830-DF4B-40A8-A3AB-20997EC989A5}"/>
    <cellStyle name="20% - Ênfase4 151 2" xfId="7918" xr:uid="{729C00CC-B534-45BF-8DB1-19CDF00142B8}"/>
    <cellStyle name="20% - Ênfase4 151 2 2" xfId="18145" xr:uid="{6FE0FE16-25C5-439E-9FDA-CFCA40E825DF}"/>
    <cellStyle name="20% - Ênfase4 151 2 2 2" xfId="38589" xr:uid="{039FFA90-5578-46CE-B5E9-D97C31C1EF69}"/>
    <cellStyle name="20% - Ênfase4 151 2 3" xfId="28373" xr:uid="{A77728EB-4694-4F67-B7F6-C84436458FBB}"/>
    <cellStyle name="20% - Ênfase4 151 3" xfId="13091" xr:uid="{72C6A350-F48D-45A8-8D16-DA5B9076BBB6}"/>
    <cellStyle name="20% - Ênfase4 151 3 2" xfId="33537" xr:uid="{093BF48C-1729-4FF8-AE55-336FE2B7DDC1}"/>
    <cellStyle name="20% - Ênfase4 151 4" xfId="23321" xr:uid="{58B48602-018F-45A2-866C-A0365C883C7F}"/>
    <cellStyle name="20% - Ênfase4 152" xfId="2799" xr:uid="{AC7B8094-6725-4F4F-94C5-B57EC5E56249}"/>
    <cellStyle name="20% - Ênfase4 152 2" xfId="7932" xr:uid="{8CD56D82-9052-4ABD-BEB8-00DAE6952972}"/>
    <cellStyle name="20% - Ênfase4 152 2 2" xfId="18159" xr:uid="{CF43061B-ACC7-4F63-9528-C7825855D8EA}"/>
    <cellStyle name="20% - Ênfase4 152 2 2 2" xfId="38603" xr:uid="{3E5BC675-B1BE-4A1E-AE49-B82747EF9C25}"/>
    <cellStyle name="20% - Ênfase4 152 2 3" xfId="28387" xr:uid="{7D9E2E69-721F-43EE-A376-1DFEC527BF9A}"/>
    <cellStyle name="20% - Ênfase4 152 3" xfId="13105" xr:uid="{1668C32B-D5EB-4238-95BD-4C419E675430}"/>
    <cellStyle name="20% - Ênfase4 152 3 2" xfId="33551" xr:uid="{1416362C-9018-4A2E-BBC1-F4FB83B8B576}"/>
    <cellStyle name="20% - Ênfase4 152 4" xfId="23335" xr:uid="{489BA6A7-BBCD-421C-B4ED-615210903F65}"/>
    <cellStyle name="20% - Ênfase4 153" xfId="2813" xr:uid="{F2DC1AEB-E8DA-4094-A53E-338A69B0FB38}"/>
    <cellStyle name="20% - Ênfase4 153 2" xfId="7946" xr:uid="{6DB02898-B629-4B82-B7B2-72AFD2BF135A}"/>
    <cellStyle name="20% - Ênfase4 153 2 2" xfId="18173" xr:uid="{888E3E01-BECA-4B9C-9970-4847B8B93007}"/>
    <cellStyle name="20% - Ênfase4 153 2 2 2" xfId="38617" xr:uid="{4FB40BB3-197E-41B4-A33A-2ABA74D6C25D}"/>
    <cellStyle name="20% - Ênfase4 153 2 3" xfId="28401" xr:uid="{49A7C86B-E1DF-43D3-A43C-DEF62054BD27}"/>
    <cellStyle name="20% - Ênfase4 153 3" xfId="13119" xr:uid="{A2BE79FF-57DC-40A2-A783-4FFF7642F36D}"/>
    <cellStyle name="20% - Ênfase4 153 3 2" xfId="33565" xr:uid="{64B9E3B4-68A8-419C-B2DD-885CAD065502}"/>
    <cellStyle name="20% - Ênfase4 153 4" xfId="23349" xr:uid="{E81F6BF6-9981-4B5A-886A-4B3E43D6EE13}"/>
    <cellStyle name="20% - Ênfase4 154" xfId="2827" xr:uid="{581D89F5-11BF-4B40-A4A9-3436BB181D2C}"/>
    <cellStyle name="20% - Ênfase4 154 2" xfId="7960" xr:uid="{38D32831-C1AA-49E1-8893-9E00416A6BBE}"/>
    <cellStyle name="20% - Ênfase4 154 2 2" xfId="18187" xr:uid="{EDA0AB82-FDE7-4503-ADAB-E05F3703EF1A}"/>
    <cellStyle name="20% - Ênfase4 154 2 2 2" xfId="38631" xr:uid="{4605A3D4-17EE-4742-9D7E-1D5442441E9D}"/>
    <cellStyle name="20% - Ênfase4 154 2 3" xfId="28415" xr:uid="{B7DF498C-D1D2-43F8-B8D4-88988164A259}"/>
    <cellStyle name="20% - Ênfase4 154 3" xfId="13133" xr:uid="{1C96F20B-9D61-452A-AE63-9BAC328DB8BC}"/>
    <cellStyle name="20% - Ênfase4 154 3 2" xfId="33579" xr:uid="{1A259474-0637-48FE-92D8-EBC6247A8AA6}"/>
    <cellStyle name="20% - Ênfase4 154 4" xfId="23363" xr:uid="{2942E762-DA0E-4D15-9E6D-9A80CEF7963E}"/>
    <cellStyle name="20% - Ênfase4 155" xfId="2841" xr:uid="{54CCD30A-6C41-4235-A3E1-FBA70BCEAC5D}"/>
    <cellStyle name="20% - Ênfase4 155 2" xfId="7974" xr:uid="{32166892-7405-4E70-8FF4-70844ACB54FF}"/>
    <cellStyle name="20% - Ênfase4 155 2 2" xfId="18201" xr:uid="{693C7318-10F5-4744-B5F7-2324F1BF3A33}"/>
    <cellStyle name="20% - Ênfase4 155 2 2 2" xfId="38645" xr:uid="{620AB179-E67D-43A8-A6AF-445520750033}"/>
    <cellStyle name="20% - Ênfase4 155 2 3" xfId="28429" xr:uid="{F3AE8C43-5809-4FB1-81B5-E3660B80F123}"/>
    <cellStyle name="20% - Ênfase4 155 3" xfId="13147" xr:uid="{FC1D60DF-5432-4EC9-AF9B-1EA406744A85}"/>
    <cellStyle name="20% - Ênfase4 155 3 2" xfId="33593" xr:uid="{18459E2A-18D3-469C-BB18-E8DF3A1123DC}"/>
    <cellStyle name="20% - Ênfase4 155 4" xfId="23377" xr:uid="{EB057971-CA4D-4CA7-B3DF-2B2F9D2B9690}"/>
    <cellStyle name="20% - Ênfase4 156" xfId="2855" xr:uid="{5F20721F-8DC2-4EA6-B4DD-D81E6425F21E}"/>
    <cellStyle name="20% - Ênfase4 156 2" xfId="7988" xr:uid="{8EFC5A75-CDD3-4DF3-BA76-525104F53D16}"/>
    <cellStyle name="20% - Ênfase4 156 2 2" xfId="18215" xr:uid="{F81D9A76-DCED-425D-B239-9485FAB19033}"/>
    <cellStyle name="20% - Ênfase4 156 2 2 2" xfId="38659" xr:uid="{115FF904-5528-44EF-9FB4-973673D00024}"/>
    <cellStyle name="20% - Ênfase4 156 2 3" xfId="28443" xr:uid="{4A5AF3FD-12B5-485E-921B-D3CC44041273}"/>
    <cellStyle name="20% - Ênfase4 156 3" xfId="13161" xr:uid="{E5968FBD-9EB6-4219-8301-6B03E65268DD}"/>
    <cellStyle name="20% - Ênfase4 156 3 2" xfId="33607" xr:uid="{8C12033A-11C2-4A57-B591-95AD3DC0210F}"/>
    <cellStyle name="20% - Ênfase4 156 4" xfId="23391" xr:uid="{4923C207-AFE6-45A2-9306-506E7FC45C01}"/>
    <cellStyle name="20% - Ênfase4 157" xfId="2869" xr:uid="{39107A36-E1C4-4D49-9C6B-D65B26B3661A}"/>
    <cellStyle name="20% - Ênfase4 157 2" xfId="8002" xr:uid="{44317CE9-D398-418F-99A7-6641238492C3}"/>
    <cellStyle name="20% - Ênfase4 157 2 2" xfId="18229" xr:uid="{1AD66783-4047-40E2-AD54-F145E6014757}"/>
    <cellStyle name="20% - Ênfase4 157 2 2 2" xfId="38673" xr:uid="{FA1B1FA0-EAA3-48D3-89E7-DD3EA0632AA8}"/>
    <cellStyle name="20% - Ênfase4 157 2 3" xfId="28457" xr:uid="{BC0079EB-6C73-4A74-A000-D4AEFAF99F4B}"/>
    <cellStyle name="20% - Ênfase4 157 3" xfId="13175" xr:uid="{6556A348-0067-462F-B28F-682CCAADBDB0}"/>
    <cellStyle name="20% - Ênfase4 157 3 2" xfId="33621" xr:uid="{F049B06C-7571-49F0-8922-DC8180856D63}"/>
    <cellStyle name="20% - Ênfase4 157 4" xfId="23405" xr:uid="{29A2311E-AA71-4AFB-8874-98C691ED46CF}"/>
    <cellStyle name="20% - Ênfase4 158" xfId="2883" xr:uid="{6FC9B294-5D35-4295-AFE6-1085F2FA02B4}"/>
    <cellStyle name="20% - Ênfase4 158 2" xfId="8016" xr:uid="{A78E74B8-4C42-447C-80F2-BAABAFB69A6B}"/>
    <cellStyle name="20% - Ênfase4 158 2 2" xfId="18243" xr:uid="{401729C4-3BF0-4AC4-85D5-D1CDF2AFB3D1}"/>
    <cellStyle name="20% - Ênfase4 158 2 2 2" xfId="38687" xr:uid="{77671348-5680-4420-87B1-6A62B7BEACC4}"/>
    <cellStyle name="20% - Ênfase4 158 2 3" xfId="28471" xr:uid="{754EAB29-C866-4B16-BAEF-30434256AF8D}"/>
    <cellStyle name="20% - Ênfase4 158 3" xfId="13189" xr:uid="{7973949E-D1EF-4E17-9018-3F5B08E73304}"/>
    <cellStyle name="20% - Ênfase4 158 3 2" xfId="33635" xr:uid="{4028B6EB-8FFE-4346-8FFE-B2208178F0F0}"/>
    <cellStyle name="20% - Ênfase4 158 4" xfId="23419" xr:uid="{E53B997D-269E-40EF-9219-9D0309EF1F52}"/>
    <cellStyle name="20% - Ênfase4 159" xfId="2897" xr:uid="{BE643793-35BA-48A5-80BB-1E8E2FACA954}"/>
    <cellStyle name="20% - Ênfase4 159 2" xfId="8030" xr:uid="{713D1B31-FBD4-47E9-AEAC-1038F2420410}"/>
    <cellStyle name="20% - Ênfase4 159 2 2" xfId="18257" xr:uid="{0D8F0484-1854-4C18-9F66-D3627AFA4DDD}"/>
    <cellStyle name="20% - Ênfase4 159 2 2 2" xfId="38701" xr:uid="{F261BA43-B83D-4FE5-A01F-9BADA1AAE6C1}"/>
    <cellStyle name="20% - Ênfase4 159 2 3" xfId="28485" xr:uid="{1DA585B4-2627-466F-8D09-FC3E8892E2AB}"/>
    <cellStyle name="20% - Ênfase4 159 3" xfId="13203" xr:uid="{31F8DD3A-C9DF-4111-9574-790406E8B2C9}"/>
    <cellStyle name="20% - Ênfase4 159 3 2" xfId="33649" xr:uid="{62E7891D-E473-4760-9068-1C7142D379DA}"/>
    <cellStyle name="20% - Ênfase4 159 4" xfId="23433" xr:uid="{92DDD09A-AC66-464F-B5F6-233040072877}"/>
    <cellStyle name="20% - Ênfase4 16" xfId="310" xr:uid="{E3608F95-42FD-4665-BE7A-B3D87C44BC60}"/>
    <cellStyle name="20% - Ênfase4 16 2" xfId="909" xr:uid="{C3B514C8-CED0-4216-94DB-7AE670F1DEB5}"/>
    <cellStyle name="20% - Ênfase4 16 2 2" xfId="6056" xr:uid="{91026847-617A-475D-8AAF-004B781EA112}"/>
    <cellStyle name="20% - Ênfase4 16 2 2 2" xfId="16311" xr:uid="{8CAAFD7E-FA2D-48B1-A415-05ECC164C48C}"/>
    <cellStyle name="20% - Ênfase4 16 2 2 2 2" xfId="36755" xr:uid="{CFA9DC3B-C597-4876-8364-74C7EF6D3A28}"/>
    <cellStyle name="20% - Ênfase4 16 2 2 3" xfId="26539" xr:uid="{2B19514A-BCE4-4A14-A734-D58F12F4BED8}"/>
    <cellStyle name="20% - Ênfase4 16 2 3" xfId="11257" xr:uid="{B54DF171-5865-47CC-8A4C-0455B83A980C}"/>
    <cellStyle name="20% - Ênfase4 16 2 3 2" xfId="31703" xr:uid="{47406DB0-B79E-464C-9E07-CCDF24AEF1BE}"/>
    <cellStyle name="20% - Ênfase4 16 2 4" xfId="21487" xr:uid="{A381B369-8227-4712-96D8-FE77D56F3586}"/>
    <cellStyle name="20% - Ênfase4 16 3" xfId="5457" xr:uid="{75933DEA-9CD2-46CE-9325-16CC957AC37A}"/>
    <cellStyle name="20% - Ênfase4 16 3 2" xfId="15731" xr:uid="{766F58DA-D9A0-4074-9D34-BC52611BEA80}"/>
    <cellStyle name="20% - Ênfase4 16 3 2 2" xfId="36175" xr:uid="{94D8C131-45DA-4361-BF7C-68DBE8E80890}"/>
    <cellStyle name="20% - Ênfase4 16 3 3" xfId="25959" xr:uid="{242CFC04-3526-499D-82EE-39059ACFD01D}"/>
    <cellStyle name="20% - Ênfase4 16 4" xfId="10677" xr:uid="{E13FC51A-9E0A-478A-BC42-B99FF51CFB41}"/>
    <cellStyle name="20% - Ênfase4 16 4 2" xfId="31123" xr:uid="{B0F28FAB-DCF7-45C3-9A5A-3A3E8F69FCEC}"/>
    <cellStyle name="20% - Ênfase4 16 5" xfId="20907" xr:uid="{2B789B70-F0F3-4842-98FF-A711E4FAB2E6}"/>
    <cellStyle name="20% - Ênfase4 160" xfId="2911" xr:uid="{D2DC97DB-44A5-4D13-93F7-9F4E1617BC34}"/>
    <cellStyle name="20% - Ênfase4 160 2" xfId="8044" xr:uid="{FF3BA39A-CB80-4F41-BA49-917B66DE3221}"/>
    <cellStyle name="20% - Ênfase4 160 2 2" xfId="18271" xr:uid="{CB8AFECD-2DE6-4866-A975-458F1F9E1972}"/>
    <cellStyle name="20% - Ênfase4 160 2 2 2" xfId="38715" xr:uid="{8513BFCD-1B62-4F34-A404-A65A95979EE3}"/>
    <cellStyle name="20% - Ênfase4 160 2 3" xfId="28499" xr:uid="{1D009029-09B4-4D1A-A59D-F0388E2ABB51}"/>
    <cellStyle name="20% - Ênfase4 160 3" xfId="13217" xr:uid="{73FA1D44-E218-43D5-AD46-00CCB216E7D9}"/>
    <cellStyle name="20% - Ênfase4 160 3 2" xfId="33663" xr:uid="{E21FA0E7-89ED-4DDC-B932-B4ADC246378A}"/>
    <cellStyle name="20% - Ênfase4 160 4" xfId="23447" xr:uid="{59ECD3FB-E488-4660-B7FE-E0CE645052F6}"/>
    <cellStyle name="20% - Ênfase4 161" xfId="2925" xr:uid="{B9D4851A-C80B-4D48-A631-03C51396DF99}"/>
    <cellStyle name="20% - Ênfase4 161 2" xfId="8058" xr:uid="{6AFE3A31-D196-46A4-A34A-4ABADDE825DB}"/>
    <cellStyle name="20% - Ênfase4 161 2 2" xfId="18285" xr:uid="{3BE1576B-DD6D-473F-BFB8-07BD935CC661}"/>
    <cellStyle name="20% - Ênfase4 161 2 2 2" xfId="38729" xr:uid="{1C3DAE87-EF41-4DD3-8A1F-5AF8D01772EC}"/>
    <cellStyle name="20% - Ênfase4 161 2 3" xfId="28513" xr:uid="{573AFADF-8D6E-462D-AE2D-638E5DED31E7}"/>
    <cellStyle name="20% - Ênfase4 161 3" xfId="13231" xr:uid="{BA5086F7-323C-4EB6-888D-AF290D268485}"/>
    <cellStyle name="20% - Ênfase4 161 3 2" xfId="33677" xr:uid="{EA0F5BD0-23F3-4E69-AD25-27A006B4B9B5}"/>
    <cellStyle name="20% - Ênfase4 161 4" xfId="23461" xr:uid="{92F04CBF-7D88-4BA9-839D-74486081648F}"/>
    <cellStyle name="20% - Ênfase4 162" xfId="2939" xr:uid="{16923CA1-FE4A-425B-B54B-AF8FB36D181E}"/>
    <cellStyle name="20% - Ênfase4 162 2" xfId="8072" xr:uid="{1F737393-184E-422A-87A6-97EA691A7AA4}"/>
    <cellStyle name="20% - Ênfase4 162 2 2" xfId="18299" xr:uid="{1B9496B4-4280-4CD5-8231-91D33B010C6A}"/>
    <cellStyle name="20% - Ênfase4 162 2 2 2" xfId="38743" xr:uid="{40F16ECE-8007-4807-93B2-163ED7D4C100}"/>
    <cellStyle name="20% - Ênfase4 162 2 3" xfId="28527" xr:uid="{94A1826A-BDFB-45E5-BD53-0CB7FDFAB8F6}"/>
    <cellStyle name="20% - Ênfase4 162 3" xfId="13245" xr:uid="{95447D4A-21BC-42C4-B140-044ADD3CE860}"/>
    <cellStyle name="20% - Ênfase4 162 3 2" xfId="33691" xr:uid="{AB9CDB07-8AC7-4E95-B8E1-55CB50D9659A}"/>
    <cellStyle name="20% - Ênfase4 162 4" xfId="23475" xr:uid="{A3BAA5BD-107C-4D0F-9948-401B7B57BFAF}"/>
    <cellStyle name="20% - Ênfase4 163" xfId="2953" xr:uid="{F797F499-638F-46F6-BEF9-F20F6F433C55}"/>
    <cellStyle name="20% - Ênfase4 163 2" xfId="8086" xr:uid="{9DAB20C4-DF9D-42B5-8859-BF2FECFDC727}"/>
    <cellStyle name="20% - Ênfase4 163 2 2" xfId="18313" xr:uid="{EA63CB76-3DF7-4C41-9B8B-F2E23F346800}"/>
    <cellStyle name="20% - Ênfase4 163 2 2 2" xfId="38757" xr:uid="{EFC5A842-9EE0-4AEC-BBE2-EF9CEF8FE688}"/>
    <cellStyle name="20% - Ênfase4 163 2 3" xfId="28541" xr:uid="{1A319C88-51C9-4305-9A6F-34CAF651196D}"/>
    <cellStyle name="20% - Ênfase4 163 3" xfId="13259" xr:uid="{C6089019-56C2-4ABF-8850-E06C41EBB0CD}"/>
    <cellStyle name="20% - Ênfase4 163 3 2" xfId="33705" xr:uid="{AB3FC149-C165-4508-9836-B49D84679D86}"/>
    <cellStyle name="20% - Ênfase4 163 4" xfId="23489" xr:uid="{06829275-14A4-4596-ACD6-E0EE7234CE35}"/>
    <cellStyle name="20% - Ênfase4 164" xfId="2967" xr:uid="{6E94F975-CAAF-4E37-863F-BCF0EA2B3FF2}"/>
    <cellStyle name="20% - Ênfase4 164 2" xfId="8100" xr:uid="{E88422D7-790A-4A3A-A0E9-2F8C7BAEFD54}"/>
    <cellStyle name="20% - Ênfase4 164 2 2" xfId="18327" xr:uid="{8BFCD75E-855E-4DAA-8137-5A34A7B88C8C}"/>
    <cellStyle name="20% - Ênfase4 164 2 2 2" xfId="38771" xr:uid="{A36BAE33-AFC4-4B71-AEE4-CEBDE92739D2}"/>
    <cellStyle name="20% - Ênfase4 164 2 3" xfId="28555" xr:uid="{D7CA93E9-ECE0-4B2D-B64B-9FFF8D7531E4}"/>
    <cellStyle name="20% - Ênfase4 164 3" xfId="13273" xr:uid="{5FF8CEFB-C3AF-4489-9A84-6B3C7FEC8CCC}"/>
    <cellStyle name="20% - Ênfase4 164 3 2" xfId="33719" xr:uid="{EA59F1A1-F699-486C-88C8-F721C4EC7562}"/>
    <cellStyle name="20% - Ênfase4 164 4" xfId="23503" xr:uid="{30FF98A1-E004-4AB2-A408-4843118FBA72}"/>
    <cellStyle name="20% - Ênfase4 165" xfId="2981" xr:uid="{E30DC17D-F4DC-4C68-886F-DD735EE84D22}"/>
    <cellStyle name="20% - Ênfase4 165 2" xfId="8114" xr:uid="{BD2AC3DA-0550-492E-A2D1-E18E5CAB85E9}"/>
    <cellStyle name="20% - Ênfase4 165 2 2" xfId="18341" xr:uid="{C68935C8-9CF4-42CD-8A34-2542C86C5E49}"/>
    <cellStyle name="20% - Ênfase4 165 2 2 2" xfId="38785" xr:uid="{3CA837B1-96DF-40A8-AC51-0DAA6C27C425}"/>
    <cellStyle name="20% - Ênfase4 165 2 3" xfId="28569" xr:uid="{6A8E3D49-1825-4746-B38B-4FEFEFB895DE}"/>
    <cellStyle name="20% - Ênfase4 165 3" xfId="13287" xr:uid="{922907D6-A664-4F3B-95A7-80E308CDA3A0}"/>
    <cellStyle name="20% - Ênfase4 165 3 2" xfId="33733" xr:uid="{9807AF85-A404-48C0-BA75-5A362C1EE599}"/>
    <cellStyle name="20% - Ênfase4 165 4" xfId="23517" xr:uid="{61C33646-D3EC-4805-9254-6AB892C3025C}"/>
    <cellStyle name="20% - Ênfase4 166" xfId="2995" xr:uid="{EADBAE74-366B-4357-8A62-484C97BC3521}"/>
    <cellStyle name="20% - Ênfase4 166 2" xfId="8128" xr:uid="{BD5B178C-7F73-44B3-A02E-429E037EA121}"/>
    <cellStyle name="20% - Ênfase4 166 2 2" xfId="18355" xr:uid="{619B3451-179F-48EB-99C9-B3CF720E4708}"/>
    <cellStyle name="20% - Ênfase4 166 2 2 2" xfId="38799" xr:uid="{F5A2E14F-ACD2-46B9-B575-BCDEDDE2E669}"/>
    <cellStyle name="20% - Ênfase4 166 2 3" xfId="28583" xr:uid="{EEBFA8CA-14B8-46F1-B720-516FAAE14EDB}"/>
    <cellStyle name="20% - Ênfase4 166 3" xfId="13301" xr:uid="{E66A99C6-EC2F-4A65-9612-1C67C8C7B6AB}"/>
    <cellStyle name="20% - Ênfase4 166 3 2" xfId="33747" xr:uid="{A984F2F9-2FA1-43EF-A80E-FB7C5AAEE444}"/>
    <cellStyle name="20% - Ênfase4 166 4" xfId="23531" xr:uid="{041938F5-A866-4167-B3D1-5BE54D2FF5C4}"/>
    <cellStyle name="20% - Ênfase4 167" xfId="3009" xr:uid="{A669C355-A287-45DF-BB43-8DABF002CDFB}"/>
    <cellStyle name="20% - Ênfase4 167 2" xfId="8142" xr:uid="{B53809FC-7C15-49EC-BD79-6E4901FD44E3}"/>
    <cellStyle name="20% - Ênfase4 167 2 2" xfId="18369" xr:uid="{0BF87390-8A2B-460B-B6F3-4E9DF265B5E8}"/>
    <cellStyle name="20% - Ênfase4 167 2 2 2" xfId="38813" xr:uid="{73B7CC3C-89CC-44E6-820B-4E4D569ADD9C}"/>
    <cellStyle name="20% - Ênfase4 167 2 3" xfId="28597" xr:uid="{8F11E441-D9C6-4617-8C89-B7FF3C5EFEC7}"/>
    <cellStyle name="20% - Ênfase4 167 3" xfId="13315" xr:uid="{05C220DD-8A5C-4F72-A252-75A885EFC693}"/>
    <cellStyle name="20% - Ênfase4 167 3 2" xfId="33761" xr:uid="{1DA945F0-CA92-4368-88B1-BCB05B47BA3A}"/>
    <cellStyle name="20% - Ênfase4 167 4" xfId="23545" xr:uid="{21901B1E-9A7C-45A0-8514-035592CB1C62}"/>
    <cellStyle name="20% - Ênfase4 168" xfId="3023" xr:uid="{723BD8C2-D528-4477-A84B-CA043DF56396}"/>
    <cellStyle name="20% - Ênfase4 168 2" xfId="8156" xr:uid="{E788CE74-A35D-4985-8360-58411C280597}"/>
    <cellStyle name="20% - Ênfase4 168 2 2" xfId="18383" xr:uid="{4B8663CF-88CB-44A0-A951-BACF6AF87646}"/>
    <cellStyle name="20% - Ênfase4 168 2 2 2" xfId="38827" xr:uid="{A3B50EE3-76CD-4380-866F-7B4492896212}"/>
    <cellStyle name="20% - Ênfase4 168 2 3" xfId="28611" xr:uid="{5DB536A6-8E5E-4852-9812-A7B310721588}"/>
    <cellStyle name="20% - Ênfase4 168 3" xfId="13329" xr:uid="{DD131D0F-53D7-405B-BB28-A3FC3D08D45F}"/>
    <cellStyle name="20% - Ênfase4 168 3 2" xfId="33775" xr:uid="{E8DE3EB2-362D-492C-BD82-1AF3C1D93344}"/>
    <cellStyle name="20% - Ênfase4 168 4" xfId="23559" xr:uid="{AE7995F9-7C97-445B-951D-A7766DBAC632}"/>
    <cellStyle name="20% - Ênfase4 169" xfId="3037" xr:uid="{1182313D-7536-4122-8731-5C30B3CA5CF3}"/>
    <cellStyle name="20% - Ênfase4 169 2" xfId="8170" xr:uid="{DB02BFF0-6821-454E-9E9F-3D9414BCF483}"/>
    <cellStyle name="20% - Ênfase4 169 2 2" xfId="18397" xr:uid="{7CA9FD1D-6BC7-42F8-A8B3-25D7578745F0}"/>
    <cellStyle name="20% - Ênfase4 169 2 2 2" xfId="38841" xr:uid="{0BFF3786-6736-4ED0-8FA2-363FBB0AC497}"/>
    <cellStyle name="20% - Ênfase4 169 2 3" xfId="28625" xr:uid="{DF0C6560-5C34-4C68-964F-665D795B55CF}"/>
    <cellStyle name="20% - Ênfase4 169 3" xfId="13343" xr:uid="{39F7E5C6-EB75-4381-9F81-A2A51B302CA7}"/>
    <cellStyle name="20% - Ênfase4 169 3 2" xfId="33789" xr:uid="{B6B5EB08-3470-47A4-ABB3-2747B5F03A08}"/>
    <cellStyle name="20% - Ênfase4 169 4" xfId="23573" xr:uid="{F2BEC6A2-8A20-4944-A7A5-038EA6035695}"/>
    <cellStyle name="20% - Ênfase4 17" xfId="324" xr:uid="{6CA38F03-3A41-4615-91FE-2D12F1AAF80B}"/>
    <cellStyle name="20% - Ênfase4 17 2" xfId="923" xr:uid="{BBF58C72-B930-4F82-81D9-CDE7B2A768C2}"/>
    <cellStyle name="20% - Ênfase4 17 2 2" xfId="6070" xr:uid="{8A556998-D240-4303-A316-E080E309ABBD}"/>
    <cellStyle name="20% - Ênfase4 17 2 2 2" xfId="16325" xr:uid="{FCD649C7-AC55-4768-A5FB-F1A6E9AD0CF3}"/>
    <cellStyle name="20% - Ênfase4 17 2 2 2 2" xfId="36769" xr:uid="{65EAEF41-2F3B-428D-AA11-A20CA97A34CA}"/>
    <cellStyle name="20% - Ênfase4 17 2 2 3" xfId="26553" xr:uid="{4D7FA495-7DF6-40F8-92D8-333B269645ED}"/>
    <cellStyle name="20% - Ênfase4 17 2 3" xfId="11271" xr:uid="{1380FFBB-7102-4D96-94B4-5CC6F7415906}"/>
    <cellStyle name="20% - Ênfase4 17 2 3 2" xfId="31717" xr:uid="{85C5B783-B369-40BD-8422-2C729BC1D0E4}"/>
    <cellStyle name="20% - Ênfase4 17 2 4" xfId="21501" xr:uid="{C6C82D96-7653-4504-9939-1206F06F935F}"/>
    <cellStyle name="20% - Ênfase4 17 3" xfId="5471" xr:uid="{656F6AE4-BE8E-4121-A509-6F8B950FE7D8}"/>
    <cellStyle name="20% - Ênfase4 17 3 2" xfId="15745" xr:uid="{CCC92632-5947-47DE-B034-5D7EB5D68B2E}"/>
    <cellStyle name="20% - Ênfase4 17 3 2 2" xfId="36189" xr:uid="{FF013713-53C8-4316-89A8-7A8305AE3E1E}"/>
    <cellStyle name="20% - Ênfase4 17 3 3" xfId="25973" xr:uid="{0B432ABE-BFEC-470F-A435-53044CF11087}"/>
    <cellStyle name="20% - Ênfase4 17 4" xfId="10691" xr:uid="{E2AC989E-5151-48C4-A5AB-96DB2561D0DD}"/>
    <cellStyle name="20% - Ênfase4 17 4 2" xfId="31137" xr:uid="{8B622025-3D7E-4A5E-B978-A06FB8F7981C}"/>
    <cellStyle name="20% - Ênfase4 17 5" xfId="20921" xr:uid="{C0E350A6-8926-47A4-BB64-144D8335E4EF}"/>
    <cellStyle name="20% - Ênfase4 170" xfId="3051" xr:uid="{87498665-92C1-4BDF-8FA6-C5C27AD52A0C}"/>
    <cellStyle name="20% - Ênfase4 170 2" xfId="8184" xr:uid="{E7DEC8D6-9CB8-4AAE-9F7B-52AE50089EC5}"/>
    <cellStyle name="20% - Ênfase4 170 2 2" xfId="18411" xr:uid="{9FA38F06-968F-459A-A4B8-24C909D493AE}"/>
    <cellStyle name="20% - Ênfase4 170 2 2 2" xfId="38855" xr:uid="{AB108F83-51E0-4512-AE63-231DF1DDAC59}"/>
    <cellStyle name="20% - Ênfase4 170 2 3" xfId="28639" xr:uid="{D65A7421-AF51-40B4-AE03-79F5F43D6B14}"/>
    <cellStyle name="20% - Ênfase4 170 3" xfId="13357" xr:uid="{23D57FA2-E00F-433C-9974-1CEC227184BC}"/>
    <cellStyle name="20% - Ênfase4 170 3 2" xfId="33803" xr:uid="{CBA9DCD6-CC6F-4D86-97AF-BD0969960E9D}"/>
    <cellStyle name="20% - Ênfase4 170 4" xfId="23587" xr:uid="{680B2506-2DC0-40C8-8EB0-259357005E8D}"/>
    <cellStyle name="20% - Ênfase4 171" xfId="3065" xr:uid="{D884FE8C-BA38-45B1-B474-679E6A9DD6A4}"/>
    <cellStyle name="20% - Ênfase4 171 2" xfId="8198" xr:uid="{162705BF-A7FA-4ABC-8F23-054C07C9697B}"/>
    <cellStyle name="20% - Ênfase4 171 2 2" xfId="18425" xr:uid="{62458F96-4CB9-4786-B034-BC8257630B0E}"/>
    <cellStyle name="20% - Ênfase4 171 2 2 2" xfId="38869" xr:uid="{097BE4FC-C79D-4D38-8DC6-0323AD5DDD20}"/>
    <cellStyle name="20% - Ênfase4 171 2 3" xfId="28653" xr:uid="{27A2B478-09AE-4716-B750-510385D15300}"/>
    <cellStyle name="20% - Ênfase4 171 3" xfId="13371" xr:uid="{C1B2FFA5-B21B-4759-813B-9BB3FF8AB222}"/>
    <cellStyle name="20% - Ênfase4 171 3 2" xfId="33817" xr:uid="{05778213-19FD-4CE9-BEC9-BAD1470C4B80}"/>
    <cellStyle name="20% - Ênfase4 171 4" xfId="23601" xr:uid="{C35F4CF3-0180-45F7-9355-E8342ADF1F17}"/>
    <cellStyle name="20% - Ênfase4 172" xfId="3079" xr:uid="{A8DEDF66-452E-4473-BE9F-618B51506A5F}"/>
    <cellStyle name="20% - Ênfase4 172 2" xfId="8212" xr:uid="{70F210B0-8D52-4521-94D4-A931B0205601}"/>
    <cellStyle name="20% - Ênfase4 172 2 2" xfId="18439" xr:uid="{99E5CACE-8343-4011-8B7E-0F832E3A4F57}"/>
    <cellStyle name="20% - Ênfase4 172 2 2 2" xfId="38883" xr:uid="{58DE1950-D716-4ACE-B94E-329F25E35E80}"/>
    <cellStyle name="20% - Ênfase4 172 2 3" xfId="28667" xr:uid="{F85B9E36-5C28-4909-A89C-D793A7D1BF51}"/>
    <cellStyle name="20% - Ênfase4 172 3" xfId="13385" xr:uid="{770F8383-5FCF-4882-9419-156E6BB3BA30}"/>
    <cellStyle name="20% - Ênfase4 172 3 2" xfId="33831" xr:uid="{DB356F71-1AB1-4BE0-B0B9-DDDCAA95E7B8}"/>
    <cellStyle name="20% - Ênfase4 172 4" xfId="23615" xr:uid="{FDADADCB-E889-428C-B19B-3D027E1AE70D}"/>
    <cellStyle name="20% - Ênfase4 173" xfId="3093" xr:uid="{A95558DB-8CCF-48DC-B859-3B9012E65EBC}"/>
    <cellStyle name="20% - Ênfase4 173 2" xfId="8226" xr:uid="{5C12C539-38AD-4610-A362-0CF7A039E267}"/>
    <cellStyle name="20% - Ênfase4 173 2 2" xfId="18453" xr:uid="{C9B0ED94-59D5-4A04-83F1-2A4D741B70F8}"/>
    <cellStyle name="20% - Ênfase4 173 2 2 2" xfId="38897" xr:uid="{4890AD99-655E-4D31-807B-B4845BCDF1A6}"/>
    <cellStyle name="20% - Ênfase4 173 2 3" xfId="28681" xr:uid="{000632DE-FEE9-4CB6-A962-226D26A3FC76}"/>
    <cellStyle name="20% - Ênfase4 173 3" xfId="13399" xr:uid="{BAFFC924-9569-41F6-93C8-FD6EB7E4EFF9}"/>
    <cellStyle name="20% - Ênfase4 173 3 2" xfId="33845" xr:uid="{15F8EEF3-C74E-4BC6-A228-ECF5ABC21973}"/>
    <cellStyle name="20% - Ênfase4 173 4" xfId="23629" xr:uid="{62E894F9-3236-4B55-B472-1DE01726554F}"/>
    <cellStyle name="20% - Ênfase4 174" xfId="3107" xr:uid="{B4E2F258-5D3D-48E2-B887-56423416701F}"/>
    <cellStyle name="20% - Ênfase4 174 2" xfId="8240" xr:uid="{DCECF019-8030-436C-BB18-3B8D8175A80F}"/>
    <cellStyle name="20% - Ênfase4 174 2 2" xfId="18467" xr:uid="{31316C6B-8DF4-4CB2-B2B8-90AC94AB6B48}"/>
    <cellStyle name="20% - Ênfase4 174 2 2 2" xfId="38911" xr:uid="{F96B2DBF-8466-4E72-80EF-004A3C489751}"/>
    <cellStyle name="20% - Ênfase4 174 2 3" xfId="28695" xr:uid="{5AA58DBD-F907-4D40-93C8-4F77FF004EE3}"/>
    <cellStyle name="20% - Ênfase4 174 3" xfId="13413" xr:uid="{93F3207E-35BC-4B67-9EBF-37176313010B}"/>
    <cellStyle name="20% - Ênfase4 174 3 2" xfId="33859" xr:uid="{3E48EFB9-7A79-4E33-B85F-8CD7457F4C2E}"/>
    <cellStyle name="20% - Ênfase4 174 4" xfId="23643" xr:uid="{EF634E7B-572F-4AC6-9456-98E83084C82A}"/>
    <cellStyle name="20% - Ênfase4 175" xfId="3121" xr:uid="{C4E5F8AB-387C-47D6-BCD1-B6352F0AC39D}"/>
    <cellStyle name="20% - Ênfase4 175 2" xfId="8254" xr:uid="{C902AAE5-7AED-4390-87AD-DF04FC6A2243}"/>
    <cellStyle name="20% - Ênfase4 175 2 2" xfId="18481" xr:uid="{C1ACB8D9-FB1C-450A-8B09-65CFB0313FAC}"/>
    <cellStyle name="20% - Ênfase4 175 2 2 2" xfId="38925" xr:uid="{35A817EA-DAED-4103-AA53-339BD994AFD4}"/>
    <cellStyle name="20% - Ênfase4 175 2 3" xfId="28709" xr:uid="{3AB24E02-CC37-43BD-929F-397F731D0BBE}"/>
    <cellStyle name="20% - Ênfase4 175 3" xfId="13427" xr:uid="{BC8E0A11-3189-480D-A46A-ED0B4BEAAF16}"/>
    <cellStyle name="20% - Ênfase4 175 3 2" xfId="33873" xr:uid="{97DA9360-C796-4850-8EAB-BC4DA1BED5F3}"/>
    <cellStyle name="20% - Ênfase4 175 4" xfId="23657" xr:uid="{2B1DAAB3-9FEF-454A-AB02-2AC5E2A873AC}"/>
    <cellStyle name="20% - Ênfase4 176" xfId="3135" xr:uid="{4EF55D79-2630-4516-8BF6-7D46219C9480}"/>
    <cellStyle name="20% - Ênfase4 176 2" xfId="8268" xr:uid="{223774C2-B449-49D5-9F33-9D51EF98E298}"/>
    <cellStyle name="20% - Ênfase4 176 2 2" xfId="18495" xr:uid="{ED5D3FDD-7AC4-495A-9C83-5B19AF143B9C}"/>
    <cellStyle name="20% - Ênfase4 176 2 2 2" xfId="38939" xr:uid="{C36BF442-30F7-4836-9ED5-3EDB58BF88F5}"/>
    <cellStyle name="20% - Ênfase4 176 2 3" xfId="28723" xr:uid="{80D997DE-2B66-4960-8902-1CDFEE9B532E}"/>
    <cellStyle name="20% - Ênfase4 176 3" xfId="13441" xr:uid="{A5C24F06-0055-42C7-B600-77ECE767537E}"/>
    <cellStyle name="20% - Ênfase4 176 3 2" xfId="33887" xr:uid="{AE08B0F7-58F7-46DA-A2AE-25F7B60972C9}"/>
    <cellStyle name="20% - Ênfase4 176 4" xfId="23671" xr:uid="{8BFF496A-A530-4DB8-A9CD-65BED53E2B44}"/>
    <cellStyle name="20% - Ênfase4 177" xfId="3149" xr:uid="{CA0AE44A-9F70-4190-8C52-F650D3067650}"/>
    <cellStyle name="20% - Ênfase4 177 2" xfId="8282" xr:uid="{8A39CAD8-1427-4362-9FBB-1FD91A1F0810}"/>
    <cellStyle name="20% - Ênfase4 177 2 2" xfId="18509" xr:uid="{B7781F32-FB42-4443-95E1-FA0B1350A55C}"/>
    <cellStyle name="20% - Ênfase4 177 2 2 2" xfId="38953" xr:uid="{6D21B570-9A6E-48E4-B987-1C2AD29DD5CE}"/>
    <cellStyle name="20% - Ênfase4 177 2 3" xfId="28737" xr:uid="{C4E49C14-C654-4D29-94C5-AD2F4BF99596}"/>
    <cellStyle name="20% - Ênfase4 177 3" xfId="13455" xr:uid="{1A6F0C44-A5A3-4D30-86B8-19FB5383AAEF}"/>
    <cellStyle name="20% - Ênfase4 177 3 2" xfId="33901" xr:uid="{9C70085F-A32D-4751-9EC5-0B796B815472}"/>
    <cellStyle name="20% - Ênfase4 177 4" xfId="23685" xr:uid="{972136B7-C2F1-403D-9DA5-8B89347C53F2}"/>
    <cellStyle name="20% - Ênfase4 178" xfId="3163" xr:uid="{6B6F7E30-C42B-436C-9870-D81DF4FD8676}"/>
    <cellStyle name="20% - Ênfase4 178 2" xfId="8296" xr:uid="{C6F53B7B-972A-4612-B21F-6E2BE7F14045}"/>
    <cellStyle name="20% - Ênfase4 178 2 2" xfId="18523" xr:uid="{7355D022-F339-4993-9229-733E326256DF}"/>
    <cellStyle name="20% - Ênfase4 178 2 2 2" xfId="38967" xr:uid="{7F05DF06-4583-4664-A757-E195CF63F8FF}"/>
    <cellStyle name="20% - Ênfase4 178 2 3" xfId="28751" xr:uid="{FB9D8492-914C-4C1B-AC25-EE21B381D611}"/>
    <cellStyle name="20% - Ênfase4 178 3" xfId="13469" xr:uid="{9C31EB81-4E7C-46E9-BD30-48E368814B22}"/>
    <cellStyle name="20% - Ênfase4 178 3 2" xfId="33915" xr:uid="{DD1117CC-21C5-440F-A548-DB14ADF9AE1F}"/>
    <cellStyle name="20% - Ênfase4 178 4" xfId="23699" xr:uid="{F1A26610-65AD-41FA-A4B5-EFAAF60936B0}"/>
    <cellStyle name="20% - Ênfase4 179" xfId="3177" xr:uid="{B0133560-3E3A-409B-9810-C8A8CC70AA0E}"/>
    <cellStyle name="20% - Ênfase4 179 2" xfId="8310" xr:uid="{B5311244-7706-43F2-BE1B-FC979AD4E5CC}"/>
    <cellStyle name="20% - Ênfase4 179 2 2" xfId="18537" xr:uid="{B8C80B40-526D-496A-B22A-96FE8C39BC2F}"/>
    <cellStyle name="20% - Ênfase4 179 2 2 2" xfId="38981" xr:uid="{692F138F-B7F0-4CB8-856E-7D205DC6135B}"/>
    <cellStyle name="20% - Ênfase4 179 2 3" xfId="28765" xr:uid="{72F04655-4FCC-485B-A07B-018E220EB7E2}"/>
    <cellStyle name="20% - Ênfase4 179 3" xfId="13483" xr:uid="{306BAEF9-3E7D-46D2-AA6D-614A0A3E0D22}"/>
    <cellStyle name="20% - Ênfase4 179 3 2" xfId="33929" xr:uid="{99E16287-A0DE-4106-8DA5-5AD2FBF39780}"/>
    <cellStyle name="20% - Ênfase4 179 4" xfId="23713" xr:uid="{BC1EE477-C7E8-4832-AA84-21F90F2C7B0C}"/>
    <cellStyle name="20% - Ênfase4 18" xfId="338" xr:uid="{84C1F8FA-FD00-41BB-8EE8-9F8BFAF1D1D2}"/>
    <cellStyle name="20% - Ênfase4 18 2" xfId="937" xr:uid="{272D2F61-265D-4C6B-B340-4BEBCF3CD82C}"/>
    <cellStyle name="20% - Ênfase4 18 2 2" xfId="6084" xr:uid="{D3C7FDCA-75F7-4D0D-AD03-77E7427A28AB}"/>
    <cellStyle name="20% - Ênfase4 18 2 2 2" xfId="16339" xr:uid="{1C4ED993-E216-465D-9A35-D518E7D08821}"/>
    <cellStyle name="20% - Ênfase4 18 2 2 2 2" xfId="36783" xr:uid="{53B4096A-1D8F-4F44-8E06-07BB3485C43C}"/>
    <cellStyle name="20% - Ênfase4 18 2 2 3" xfId="26567" xr:uid="{AD616233-8F76-4822-8F91-5FC7133F90F2}"/>
    <cellStyle name="20% - Ênfase4 18 2 3" xfId="11285" xr:uid="{35A12CEF-D5C9-474D-B264-9915CBCED602}"/>
    <cellStyle name="20% - Ênfase4 18 2 3 2" xfId="31731" xr:uid="{980EF4FE-71EA-462D-B0F1-E444E63740DB}"/>
    <cellStyle name="20% - Ênfase4 18 2 4" xfId="21515" xr:uid="{B3F30773-C748-43CD-81C2-104AEFCDF19B}"/>
    <cellStyle name="20% - Ênfase4 18 3" xfId="5485" xr:uid="{647A72C7-A3D0-43CF-8888-D477919C7005}"/>
    <cellStyle name="20% - Ênfase4 18 3 2" xfId="15759" xr:uid="{F56A369B-A6E8-4A71-9E9C-9D0166651F51}"/>
    <cellStyle name="20% - Ênfase4 18 3 2 2" xfId="36203" xr:uid="{F0DC6116-4BF3-49EB-AD58-038E4487A5CF}"/>
    <cellStyle name="20% - Ênfase4 18 3 3" xfId="25987" xr:uid="{498DEAF4-DA84-4964-BA83-ACB2507A185A}"/>
    <cellStyle name="20% - Ênfase4 18 4" xfId="10705" xr:uid="{53FE6739-FCDE-4F27-908D-B6EF2B69CD82}"/>
    <cellStyle name="20% - Ênfase4 18 4 2" xfId="31151" xr:uid="{5972007B-137C-470B-8EB5-56C03BDDB74D}"/>
    <cellStyle name="20% - Ênfase4 18 5" xfId="20935" xr:uid="{98E2C2D9-2096-4E10-A2EF-674FD6A0D737}"/>
    <cellStyle name="20% - Ênfase4 180" xfId="3190" xr:uid="{A70B3BFF-71C0-454B-9750-3D15C762D81B}"/>
    <cellStyle name="20% - Ênfase4 180 2" xfId="8324" xr:uid="{B06F7D42-C7FA-4D83-957B-A4B91A8A1341}"/>
    <cellStyle name="20% - Ênfase4 180 2 2" xfId="18551" xr:uid="{8A5F44B5-C3A4-4BEA-82EC-96914CEF3398}"/>
    <cellStyle name="20% - Ênfase4 180 2 2 2" xfId="38995" xr:uid="{169C2608-9272-4F9C-8FFF-A04FFCF0884C}"/>
    <cellStyle name="20% - Ênfase4 180 2 3" xfId="28779" xr:uid="{9D5C505C-DE85-445D-8E95-403451BD418F}"/>
    <cellStyle name="20% - Ênfase4 180 3" xfId="13497" xr:uid="{717A0B4D-E0D3-455A-808E-B15637964CAB}"/>
    <cellStyle name="20% - Ênfase4 180 3 2" xfId="33943" xr:uid="{3B7D0285-55F8-4445-B73E-2B014CB5FB40}"/>
    <cellStyle name="20% - Ênfase4 180 4" xfId="23727" xr:uid="{E6B42DA5-5CEF-46DF-A6F8-9EF067001219}"/>
    <cellStyle name="20% - Ênfase4 181" xfId="3204" xr:uid="{229B34A7-4911-4C92-8ED6-02863225097D}"/>
    <cellStyle name="20% - Ênfase4 181 2" xfId="8338" xr:uid="{12C71EA2-61D8-47C4-BA50-200413D90102}"/>
    <cellStyle name="20% - Ênfase4 181 2 2" xfId="18565" xr:uid="{2809EC69-D08C-4742-B765-F24270A261B7}"/>
    <cellStyle name="20% - Ênfase4 181 2 2 2" xfId="39009" xr:uid="{335B972B-D123-41A9-975C-882242BD83B7}"/>
    <cellStyle name="20% - Ênfase4 181 2 3" xfId="28793" xr:uid="{04330692-ED07-49EF-BACB-BF5457CFCCA0}"/>
    <cellStyle name="20% - Ênfase4 181 3" xfId="13511" xr:uid="{D9CDFBFA-1A8C-4C6C-9DEB-09EDAA7DCEBA}"/>
    <cellStyle name="20% - Ênfase4 181 3 2" xfId="33957" xr:uid="{89D9FFF5-F732-41C6-B032-5F1851905625}"/>
    <cellStyle name="20% - Ênfase4 181 4" xfId="23741" xr:uid="{07C41814-DE37-4E2E-8AC4-C8C6825D36FF}"/>
    <cellStyle name="20% - Ênfase4 182" xfId="3218" xr:uid="{177A25D2-D6B3-4005-AF3D-41DC4BBD1C44}"/>
    <cellStyle name="20% - Ênfase4 182 2" xfId="8352" xr:uid="{69CAF08E-256F-4833-98E2-78C5F369046F}"/>
    <cellStyle name="20% - Ênfase4 182 2 2" xfId="18579" xr:uid="{89935A55-3338-4CAA-A766-4F9D139438F2}"/>
    <cellStyle name="20% - Ênfase4 182 2 2 2" xfId="39023" xr:uid="{44C92BE2-EB2D-462D-BCAD-15088C35CE7D}"/>
    <cellStyle name="20% - Ênfase4 182 2 3" xfId="28807" xr:uid="{373F1F91-F6DA-4F50-9D87-F0C593467CCA}"/>
    <cellStyle name="20% - Ênfase4 182 3" xfId="13525" xr:uid="{62954AB1-9DDD-4DDD-ADD4-4D0E8F868166}"/>
    <cellStyle name="20% - Ênfase4 182 3 2" xfId="33971" xr:uid="{94144584-EE3D-437C-84CA-892ABD99D594}"/>
    <cellStyle name="20% - Ênfase4 182 4" xfId="23755" xr:uid="{4A3DA414-3778-4F88-B850-75AC292FCA9F}"/>
    <cellStyle name="20% - Ênfase4 183" xfId="3232" xr:uid="{860FD2BC-A1FA-4666-8DDA-3A0A24110F9E}"/>
    <cellStyle name="20% - Ênfase4 183 2" xfId="8366" xr:uid="{48F9675C-C289-4413-BFE4-0FED5939A5B4}"/>
    <cellStyle name="20% - Ênfase4 183 2 2" xfId="18593" xr:uid="{5B3672FA-99FC-4F1E-9E62-15A2E3637514}"/>
    <cellStyle name="20% - Ênfase4 183 2 2 2" xfId="39037" xr:uid="{13B39C55-7146-4DF6-8ED9-BE9E7E16B8C6}"/>
    <cellStyle name="20% - Ênfase4 183 2 3" xfId="28821" xr:uid="{66BEF239-278E-48CF-967D-9BE9A7697897}"/>
    <cellStyle name="20% - Ênfase4 183 3" xfId="13539" xr:uid="{3BD39F4A-C191-419D-999C-2EE9CFA3C3E8}"/>
    <cellStyle name="20% - Ênfase4 183 3 2" xfId="33985" xr:uid="{2C7019CC-3439-432E-BDFC-850814F68855}"/>
    <cellStyle name="20% - Ênfase4 183 4" xfId="23769" xr:uid="{C39CEE63-E8E4-4D49-AF47-A13C7D4092DA}"/>
    <cellStyle name="20% - Ênfase4 184" xfId="3246" xr:uid="{CA58CC03-7DAE-496C-8A8C-C6A6598AA57A}"/>
    <cellStyle name="20% - Ênfase4 184 2" xfId="8380" xr:uid="{1D8D4A4E-87A1-4DB2-AF49-E7873D884845}"/>
    <cellStyle name="20% - Ênfase4 184 2 2" xfId="18607" xr:uid="{6621203A-48F7-40A2-B10C-FC9CC3DEF48F}"/>
    <cellStyle name="20% - Ênfase4 184 2 2 2" xfId="39051" xr:uid="{3F6B54D6-7A68-469F-8C77-526323AC4117}"/>
    <cellStyle name="20% - Ênfase4 184 2 3" xfId="28835" xr:uid="{0E38F07A-75A0-4A04-8DD7-1AD87332603C}"/>
    <cellStyle name="20% - Ênfase4 184 3" xfId="13553" xr:uid="{471F9B37-134B-461C-9E72-055DD7519650}"/>
    <cellStyle name="20% - Ênfase4 184 3 2" xfId="33999" xr:uid="{E09D355F-7A4F-4148-853A-80ADC15F62DA}"/>
    <cellStyle name="20% - Ênfase4 184 4" xfId="23783" xr:uid="{C781FDE2-DC95-4EAD-ADB6-E8C8776EBBC0}"/>
    <cellStyle name="20% - Ênfase4 185" xfId="3260" xr:uid="{256AADCC-0084-4A1D-85C6-36AEB28DD9C4}"/>
    <cellStyle name="20% - Ênfase4 185 2" xfId="8394" xr:uid="{E5F1D566-223C-450E-BEB7-49548731FA7D}"/>
    <cellStyle name="20% - Ênfase4 185 2 2" xfId="18621" xr:uid="{73E9652E-B860-4825-8E21-5EE3C2249D44}"/>
    <cellStyle name="20% - Ênfase4 185 2 2 2" xfId="39065" xr:uid="{9D86F2E5-ADEF-4F04-A844-3657CA1AD48A}"/>
    <cellStyle name="20% - Ênfase4 185 2 3" xfId="28849" xr:uid="{62757862-6FF4-4873-9192-C76AD58DE3A5}"/>
    <cellStyle name="20% - Ênfase4 185 3" xfId="13567" xr:uid="{F2BCC205-4783-4622-8A90-175BE0ED0285}"/>
    <cellStyle name="20% - Ênfase4 185 3 2" xfId="34013" xr:uid="{D88EB1A2-D05F-4C58-9700-82A3F277A749}"/>
    <cellStyle name="20% - Ênfase4 185 4" xfId="23797" xr:uid="{0355718B-2E7E-400C-B604-2AA66A402B83}"/>
    <cellStyle name="20% - Ênfase4 186" xfId="3274" xr:uid="{5CEE535A-19C9-401E-98EE-1BA6938E0779}"/>
    <cellStyle name="20% - Ênfase4 186 2" xfId="8408" xr:uid="{8DF76957-6080-45A7-8D44-78741BC1AAE3}"/>
    <cellStyle name="20% - Ênfase4 186 2 2" xfId="18635" xr:uid="{7902E1F1-0F2D-488C-9420-7FF174AA1099}"/>
    <cellStyle name="20% - Ênfase4 186 2 2 2" xfId="39079" xr:uid="{F4C4B4D3-8D99-4897-B631-5C5501C7279A}"/>
    <cellStyle name="20% - Ênfase4 186 2 3" xfId="28863" xr:uid="{91A27F5B-C088-4486-893B-0335CEFA2D80}"/>
    <cellStyle name="20% - Ênfase4 186 3" xfId="13581" xr:uid="{1725D517-D6FB-4CE7-A47F-A2B74FCC0761}"/>
    <cellStyle name="20% - Ênfase4 186 3 2" xfId="34027" xr:uid="{11020F08-1A07-4E31-B3AC-25DC5A076444}"/>
    <cellStyle name="20% - Ênfase4 186 4" xfId="23811" xr:uid="{E56C9C0A-42DB-4A07-88CB-47B1FC08B0C5}"/>
    <cellStyle name="20% - Ênfase4 187" xfId="3288" xr:uid="{23546449-60B9-4837-8C18-D7F565214A7C}"/>
    <cellStyle name="20% - Ênfase4 187 2" xfId="8422" xr:uid="{BA5C92ED-2ACA-473A-A017-FFC870124DCC}"/>
    <cellStyle name="20% - Ênfase4 187 2 2" xfId="18649" xr:uid="{DABD2586-99E9-4A31-9EE8-81E6AB408384}"/>
    <cellStyle name="20% - Ênfase4 187 2 2 2" xfId="39093" xr:uid="{90E81E7E-B456-41B2-A393-32137B8A09F4}"/>
    <cellStyle name="20% - Ênfase4 187 2 3" xfId="28877" xr:uid="{4164E5F0-7772-474B-ADEB-DEEB069553E0}"/>
    <cellStyle name="20% - Ênfase4 187 3" xfId="13595" xr:uid="{2EC12487-FC1A-47B5-9D31-AC19A5826F40}"/>
    <cellStyle name="20% - Ênfase4 187 3 2" xfId="34041" xr:uid="{287F1E08-39D6-4462-8C0A-3AE7F2FCB37D}"/>
    <cellStyle name="20% - Ênfase4 187 4" xfId="23825" xr:uid="{80F17568-9AD3-4876-9B56-E9F01B0E708B}"/>
    <cellStyle name="20% - Ênfase4 188" xfId="3302" xr:uid="{7FA0BAF8-AF0D-44FC-8751-AC0DF093FCBE}"/>
    <cellStyle name="20% - Ênfase4 188 2" xfId="8436" xr:uid="{FD392BF3-ABB2-4460-9296-5391E9359982}"/>
    <cellStyle name="20% - Ênfase4 188 2 2" xfId="18663" xr:uid="{4E63DDE4-DA05-44AC-9452-F7F056898044}"/>
    <cellStyle name="20% - Ênfase4 188 2 2 2" xfId="39107" xr:uid="{DAC2D100-476E-46F8-944A-FE6A1AAAA08A}"/>
    <cellStyle name="20% - Ênfase4 188 2 3" xfId="28891" xr:uid="{47DDA743-DFEB-4D09-893A-1F87051045D3}"/>
    <cellStyle name="20% - Ênfase4 188 3" xfId="13609" xr:uid="{835B859C-4382-4C31-82FB-62DBC0603516}"/>
    <cellStyle name="20% - Ênfase4 188 3 2" xfId="34055" xr:uid="{896070B0-7B54-4A53-9833-EE8D1800EAF5}"/>
    <cellStyle name="20% - Ênfase4 188 4" xfId="23839" xr:uid="{468C059E-B794-47A4-90E9-E2D7D7270663}"/>
    <cellStyle name="20% - Ênfase4 189" xfId="3316" xr:uid="{FBD989BC-2488-4B67-82D2-A4E7AC137179}"/>
    <cellStyle name="20% - Ênfase4 189 2" xfId="8450" xr:uid="{88645619-6A3A-4871-8167-F06EA95BDC17}"/>
    <cellStyle name="20% - Ênfase4 189 2 2" xfId="18677" xr:uid="{D18008BF-D759-4AEC-8049-EE765DD231D7}"/>
    <cellStyle name="20% - Ênfase4 189 2 2 2" xfId="39121" xr:uid="{DF8A612B-448A-4D58-BE82-4AD91A6C6CFF}"/>
    <cellStyle name="20% - Ênfase4 189 2 3" xfId="28905" xr:uid="{414FA312-086D-49F3-A894-AD1D6DF8F6D2}"/>
    <cellStyle name="20% - Ênfase4 189 3" xfId="13623" xr:uid="{D61D04B9-1B0C-43FC-8EDC-530D2543CD52}"/>
    <cellStyle name="20% - Ênfase4 189 3 2" xfId="34069" xr:uid="{EA15D2E2-1FEF-4259-8A85-6CC6E79EC6CF}"/>
    <cellStyle name="20% - Ênfase4 189 4" xfId="23853" xr:uid="{B95EB4D9-C779-438A-BD14-42361297665F}"/>
    <cellStyle name="20% - Ênfase4 19" xfId="352" xr:uid="{BEF8512B-95AF-4A0A-8F9D-2890B0EF9315}"/>
    <cellStyle name="20% - Ênfase4 19 2" xfId="951" xr:uid="{BB5C9B2E-E381-4D1B-BAB0-8FC8ED44F709}"/>
    <cellStyle name="20% - Ênfase4 19 2 2" xfId="6098" xr:uid="{367898A7-4E18-49AF-9D92-4562B45DEE8F}"/>
    <cellStyle name="20% - Ênfase4 19 2 2 2" xfId="16353" xr:uid="{078854E5-C150-4BA5-875A-287F75982227}"/>
    <cellStyle name="20% - Ênfase4 19 2 2 2 2" xfId="36797" xr:uid="{2E42EF87-F87A-409D-85FC-7764BA47A1C2}"/>
    <cellStyle name="20% - Ênfase4 19 2 2 3" xfId="26581" xr:uid="{70F1B13D-DD5B-47D8-A417-B8439CC4CFCF}"/>
    <cellStyle name="20% - Ênfase4 19 2 3" xfId="11299" xr:uid="{76459E5A-2FB3-4D8E-A56B-11617016EDF6}"/>
    <cellStyle name="20% - Ênfase4 19 2 3 2" xfId="31745" xr:uid="{3CA917E6-9475-4D91-80B7-5A6B2B05A400}"/>
    <cellStyle name="20% - Ênfase4 19 2 4" xfId="21529" xr:uid="{65A6181B-B0E4-46C2-9908-EC86EDD35DF7}"/>
    <cellStyle name="20% - Ênfase4 19 3" xfId="5499" xr:uid="{AF2768FB-4F82-4F01-84E6-A9B5FF7E63F9}"/>
    <cellStyle name="20% - Ênfase4 19 3 2" xfId="15773" xr:uid="{9DD79C78-FD48-4896-BDE4-EAA8F827993A}"/>
    <cellStyle name="20% - Ênfase4 19 3 2 2" xfId="36217" xr:uid="{C3AA05AA-B902-450C-BFF1-ACF6EF02093F}"/>
    <cellStyle name="20% - Ênfase4 19 3 3" xfId="26001" xr:uid="{DFCEB7E8-355E-48C6-BFE3-353298AE3486}"/>
    <cellStyle name="20% - Ênfase4 19 4" xfId="10719" xr:uid="{839E8AAD-F547-4ADD-8E6E-F55CDF5ED864}"/>
    <cellStyle name="20% - Ênfase4 19 4 2" xfId="31165" xr:uid="{607AB9DE-E18F-473F-9DF5-3AC9C501BE35}"/>
    <cellStyle name="20% - Ênfase4 19 5" xfId="20949" xr:uid="{671C34F8-8A2E-4D27-A3C9-4A4BA631EAD7}"/>
    <cellStyle name="20% - Ênfase4 190" xfId="3330" xr:uid="{849694BF-38E8-430D-80C2-C7188731D10B}"/>
    <cellStyle name="20% - Ênfase4 190 2" xfId="8464" xr:uid="{43925734-5F25-4B15-9BCD-3C403EDBCA5E}"/>
    <cellStyle name="20% - Ênfase4 190 2 2" xfId="18691" xr:uid="{53193E2D-7451-4EB1-9F94-E7D73E5DE6EB}"/>
    <cellStyle name="20% - Ênfase4 190 2 2 2" xfId="39135" xr:uid="{88366483-5AC5-4B34-B93B-E6A855EAC2E9}"/>
    <cellStyle name="20% - Ênfase4 190 2 3" xfId="28919" xr:uid="{4CD9EE70-5C95-4C73-A151-AD23D9F3D1BE}"/>
    <cellStyle name="20% - Ênfase4 190 3" xfId="13637" xr:uid="{04A77B59-D448-4250-BA57-F53D64CBA4BF}"/>
    <cellStyle name="20% - Ênfase4 190 3 2" xfId="34083" xr:uid="{AD62A478-1D27-442D-8DB0-54C3C2732724}"/>
    <cellStyle name="20% - Ênfase4 190 4" xfId="23867" xr:uid="{C4A8E57E-808D-4135-9DAD-FCE5565B8E14}"/>
    <cellStyle name="20% - Ênfase4 191" xfId="3344" xr:uid="{0FF1CC4D-72DC-43FC-9F62-53CE5515F429}"/>
    <cellStyle name="20% - Ênfase4 191 2" xfId="8478" xr:uid="{10789ED0-2C73-4371-82F0-5737B17602F2}"/>
    <cellStyle name="20% - Ênfase4 191 2 2" xfId="18705" xr:uid="{F5CBEF4D-FB19-44E9-A08A-001535B2361D}"/>
    <cellStyle name="20% - Ênfase4 191 2 2 2" xfId="39149" xr:uid="{CE16D672-97B8-488D-B627-B51E7E51726E}"/>
    <cellStyle name="20% - Ênfase4 191 2 3" xfId="28933" xr:uid="{8D80CE69-86B2-4341-A555-772D3C90F19B}"/>
    <cellStyle name="20% - Ênfase4 191 3" xfId="13651" xr:uid="{6E141F98-3EA6-474A-832A-C1ACB44B6A05}"/>
    <cellStyle name="20% - Ênfase4 191 3 2" xfId="34097" xr:uid="{CC87787E-0601-4BEC-A29D-D442C949BC33}"/>
    <cellStyle name="20% - Ênfase4 191 4" xfId="23881" xr:uid="{443A26E7-F4BB-4779-ADEF-A68AEA2ACF36}"/>
    <cellStyle name="20% - Ênfase4 192" xfId="3358" xr:uid="{B1A4EF2D-3BC6-4C58-9A41-B3161C5844FF}"/>
    <cellStyle name="20% - Ênfase4 192 2" xfId="8492" xr:uid="{F8FD6FCA-B762-4264-BA99-CA705A5A1B87}"/>
    <cellStyle name="20% - Ênfase4 192 2 2" xfId="18719" xr:uid="{5B818BCD-103C-43D0-AC93-9B0D92CE129F}"/>
    <cellStyle name="20% - Ênfase4 192 2 2 2" xfId="39163" xr:uid="{E538FDBA-4435-4488-960F-15F6C4589145}"/>
    <cellStyle name="20% - Ênfase4 192 2 3" xfId="28947" xr:uid="{8198CC79-CE26-4F76-9480-75608B238529}"/>
    <cellStyle name="20% - Ênfase4 192 3" xfId="13665" xr:uid="{E02948D9-5B50-40F0-B973-6FF8B61C53C6}"/>
    <cellStyle name="20% - Ênfase4 192 3 2" xfId="34111" xr:uid="{10379F19-69AF-4D6C-AE8B-7A7AD8DC0C3B}"/>
    <cellStyle name="20% - Ênfase4 192 4" xfId="23895" xr:uid="{67382065-0F71-4C34-AED9-D6408E8CED83}"/>
    <cellStyle name="20% - Ênfase4 193" xfId="3372" xr:uid="{E7D10D62-93C5-45B1-8FF3-F68FBAAB03B1}"/>
    <cellStyle name="20% - Ênfase4 193 2" xfId="8506" xr:uid="{E8815420-E19B-4BD5-BF6C-FE8A488C9A69}"/>
    <cellStyle name="20% - Ênfase4 193 2 2" xfId="18733" xr:uid="{820D9417-FDE8-4673-8491-1424BAEC1E38}"/>
    <cellStyle name="20% - Ênfase4 193 2 2 2" xfId="39177" xr:uid="{0BA515FA-21A2-466C-B64E-85B9B2E90046}"/>
    <cellStyle name="20% - Ênfase4 193 2 3" xfId="28961" xr:uid="{0CF7CF14-6434-4144-922F-108EFBDAD880}"/>
    <cellStyle name="20% - Ênfase4 193 3" xfId="13679" xr:uid="{5140BBB4-B405-48F2-92D6-1385CB562DB3}"/>
    <cellStyle name="20% - Ênfase4 193 3 2" xfId="34125" xr:uid="{7C6BC0CC-EDCE-4E9C-AF6E-0AE7B932B025}"/>
    <cellStyle name="20% - Ênfase4 193 4" xfId="23909" xr:uid="{42F8D85D-A2E4-47F5-8BB4-E9A859524C4C}"/>
    <cellStyle name="20% - Ênfase4 194" xfId="3386" xr:uid="{4CBE1D32-CCAC-4133-84CF-CA450FF1D822}"/>
    <cellStyle name="20% - Ênfase4 194 2" xfId="8520" xr:uid="{313DD392-F60F-435F-90F9-332E7AB3E14D}"/>
    <cellStyle name="20% - Ênfase4 194 2 2" xfId="18747" xr:uid="{D15F0BD3-E85A-41F8-8BEC-02C054EC9101}"/>
    <cellStyle name="20% - Ênfase4 194 2 2 2" xfId="39191" xr:uid="{BDD11F9B-95B3-4362-966F-B003803E4831}"/>
    <cellStyle name="20% - Ênfase4 194 2 3" xfId="28975" xr:uid="{EEE7AA36-781E-479C-B54E-773E3195F723}"/>
    <cellStyle name="20% - Ênfase4 194 3" xfId="13693" xr:uid="{E191F06A-F97F-4FB0-8FA1-51212C1CF6C8}"/>
    <cellStyle name="20% - Ênfase4 194 3 2" xfId="34139" xr:uid="{BA08B41C-DE63-4ABD-9A63-C7A0F02C3F66}"/>
    <cellStyle name="20% - Ênfase4 194 4" xfId="23923" xr:uid="{BA36B447-585C-4045-8650-B48D8FBDA671}"/>
    <cellStyle name="20% - Ênfase4 195" xfId="3400" xr:uid="{77547741-37E6-4CBA-B090-9E447F5FF435}"/>
    <cellStyle name="20% - Ênfase4 195 2" xfId="8534" xr:uid="{3C181D76-8B1C-49AB-836A-13B405BA9FEB}"/>
    <cellStyle name="20% - Ênfase4 195 2 2" xfId="18761" xr:uid="{930D9E5B-E51E-440D-BD81-7F703526B85F}"/>
    <cellStyle name="20% - Ênfase4 195 2 2 2" xfId="39205" xr:uid="{E7C34DA5-25DB-4D6D-A4F7-82F1B76FF893}"/>
    <cellStyle name="20% - Ênfase4 195 2 3" xfId="28989" xr:uid="{D177D5D0-0AFE-4570-9877-6C0D4A33CF3B}"/>
    <cellStyle name="20% - Ênfase4 195 3" xfId="13707" xr:uid="{9D83F8CA-5ECA-4E23-B957-0D88AF046191}"/>
    <cellStyle name="20% - Ênfase4 195 3 2" xfId="34153" xr:uid="{F2D3C08C-E7F8-414C-BC38-DC0BA47E5F0F}"/>
    <cellStyle name="20% - Ênfase4 195 4" xfId="23937" xr:uid="{9BCAD98E-C959-4F8E-B3EF-A1339D0C16EA}"/>
    <cellStyle name="20% - Ênfase4 196" xfId="3414" xr:uid="{EBD494BC-28E6-402B-8EBD-096195F4DE30}"/>
    <cellStyle name="20% - Ênfase4 196 2" xfId="8548" xr:uid="{27986E7D-9DF3-42C5-AE5E-93C5C08FA3FC}"/>
    <cellStyle name="20% - Ênfase4 196 2 2" xfId="18775" xr:uid="{E7EA604F-2DFA-48D3-A671-37E1F5E71E4D}"/>
    <cellStyle name="20% - Ênfase4 196 2 2 2" xfId="39219" xr:uid="{8120C7C6-4678-4B3F-A2A3-E2F00EA27B34}"/>
    <cellStyle name="20% - Ênfase4 196 2 3" xfId="29003" xr:uid="{39767DEC-C9D6-4D65-8BCF-E167DF8746BA}"/>
    <cellStyle name="20% - Ênfase4 196 3" xfId="13721" xr:uid="{4731EF43-1150-43EE-94E9-32DF56E4CBD3}"/>
    <cellStyle name="20% - Ênfase4 196 3 2" xfId="34167" xr:uid="{C9DFD066-1F64-45E9-85BF-671626F025B9}"/>
    <cellStyle name="20% - Ênfase4 196 4" xfId="23951" xr:uid="{6D41D55C-0DE9-4AD5-8B40-0C98082B414F}"/>
    <cellStyle name="20% - Ênfase4 197" xfId="3428" xr:uid="{04A0F532-A1B6-404A-86F4-EC4BD41467BE}"/>
    <cellStyle name="20% - Ênfase4 197 2" xfId="8562" xr:uid="{D16A8D3B-E0CB-4698-A715-B2A88E81F778}"/>
    <cellStyle name="20% - Ênfase4 197 2 2" xfId="18789" xr:uid="{C37309D9-6F98-48B3-BB5D-5D15585B09B8}"/>
    <cellStyle name="20% - Ênfase4 197 2 2 2" xfId="39233" xr:uid="{7EC87469-55C5-4046-9701-6B36100BF721}"/>
    <cellStyle name="20% - Ênfase4 197 2 3" xfId="29017" xr:uid="{5CA41539-4C5B-4C98-9CA1-1C99A9E70A56}"/>
    <cellStyle name="20% - Ênfase4 197 3" xfId="13735" xr:uid="{15B13CB0-0C65-48AA-997B-895DB8FE3901}"/>
    <cellStyle name="20% - Ênfase4 197 3 2" xfId="34181" xr:uid="{E7B42055-0D38-48AC-9948-9F0C85F0CB21}"/>
    <cellStyle name="20% - Ênfase4 197 4" xfId="23965" xr:uid="{C9B3D8A8-4305-4C98-A6FF-CFC10C344261}"/>
    <cellStyle name="20% - Ênfase4 198" xfId="3442" xr:uid="{D870E5A9-2060-4963-82D0-C18DC412A747}"/>
    <cellStyle name="20% - Ênfase4 198 2" xfId="8576" xr:uid="{B26F628C-08C2-41D0-929E-DAD6216CE08E}"/>
    <cellStyle name="20% - Ênfase4 198 2 2" xfId="18803" xr:uid="{D2230811-D77A-4057-8796-216998099F6C}"/>
    <cellStyle name="20% - Ênfase4 198 2 2 2" xfId="39247" xr:uid="{A9F0B0FA-0D58-4180-8851-B4DE52D03BEA}"/>
    <cellStyle name="20% - Ênfase4 198 2 3" xfId="29031" xr:uid="{8BA13C3D-D1FF-43E0-BC97-1407A63EC433}"/>
    <cellStyle name="20% - Ênfase4 198 3" xfId="13749" xr:uid="{0061B61C-3920-46B0-9F2A-F8B394F87FDA}"/>
    <cellStyle name="20% - Ênfase4 198 3 2" xfId="34195" xr:uid="{25CE9C7C-0416-47B4-8308-6BA74558D5E1}"/>
    <cellStyle name="20% - Ênfase4 198 4" xfId="23979" xr:uid="{1F085DC4-BC10-4EEA-AB90-E03B700341FA}"/>
    <cellStyle name="20% - Ênfase4 199" xfId="3456" xr:uid="{6A807616-305A-49C7-AA9D-D6A8386A796E}"/>
    <cellStyle name="20% - Ênfase4 199 2" xfId="8590" xr:uid="{02AC9BDD-94D2-4181-A7A4-6F6FA09E96B4}"/>
    <cellStyle name="20% - Ênfase4 199 2 2" xfId="18817" xr:uid="{01A35427-27E1-4EC5-A6D2-71F196B462C4}"/>
    <cellStyle name="20% - Ênfase4 199 2 2 2" xfId="39261" xr:uid="{7C870394-06EC-41A8-BFC9-5D32F2E0918A}"/>
    <cellStyle name="20% - Ênfase4 199 2 3" xfId="29045" xr:uid="{D2E367CD-9C91-467E-B7BD-6FBD406097E3}"/>
    <cellStyle name="20% - Ênfase4 199 3" xfId="13763" xr:uid="{24AFF16B-3103-49B2-8B80-15056B3A28AA}"/>
    <cellStyle name="20% - Ênfase4 199 3 2" xfId="34209" xr:uid="{1D2916E3-EDF6-4B52-96B3-18417F94050F}"/>
    <cellStyle name="20% - Ênfase4 199 4" xfId="23993" xr:uid="{6E128B30-B3FB-410A-8633-F30E9AFBCA7B}"/>
    <cellStyle name="20% - Ênfase4 2" xfId="114" xr:uid="{55CD4486-9D6A-4601-A5EA-A5E52B00D8E0}"/>
    <cellStyle name="20% - Ênfase4 2 2" xfId="727" xr:uid="{2F08C472-BF01-48FB-B81F-F81F93F009C6}"/>
    <cellStyle name="20% - Ênfase4 2 2 2" xfId="5874" xr:uid="{6B7DB93A-4F30-4193-88D5-52E584C36FE2}"/>
    <cellStyle name="20% - Ênfase4 2 2 2 2" xfId="16143" xr:uid="{DCB25541-797F-4C07-B72E-FC9C3FFE3413}"/>
    <cellStyle name="20% - Ênfase4 2 2 2 2 2" xfId="36587" xr:uid="{E04E8A05-05F7-44F8-9BB5-C4D9EDFE75BF}"/>
    <cellStyle name="20% - Ênfase4 2 2 2 3" xfId="26371" xr:uid="{E9C170F8-CE46-4C93-8DED-C21B61A6B185}"/>
    <cellStyle name="20% - Ênfase4 2 2 3" xfId="11089" xr:uid="{5AB7CCFD-61B0-42AC-8EBF-4F401E150192}"/>
    <cellStyle name="20% - Ênfase4 2 2 3 2" xfId="31535" xr:uid="{DA82D370-5224-42CD-A710-83B20785CADF}"/>
    <cellStyle name="20% - Ênfase4 2 2 4" xfId="21319" xr:uid="{040798CF-DA55-437C-B409-42E11E7B5F76}"/>
    <cellStyle name="20% - Ênfase4 2 3" xfId="5261" xr:uid="{4DD0A079-7355-449C-BF6A-30AEA497BBE3}"/>
    <cellStyle name="20% - Ênfase4 2 3 2" xfId="15563" xr:uid="{E9AE897D-DA94-4782-8FE8-4FDD26809C6A}"/>
    <cellStyle name="20% - Ênfase4 2 3 2 2" xfId="36007" xr:uid="{B438DA0B-9173-479E-802E-FAF5E305A05B}"/>
    <cellStyle name="20% - Ênfase4 2 3 3" xfId="25791" xr:uid="{3DDE64F3-C0C5-49DC-92B4-CC5100BA857D}"/>
    <cellStyle name="20% - Ênfase4 2 4" xfId="10509" xr:uid="{361A55D2-6051-4B61-9E5C-E704B2FFF0AF}"/>
    <cellStyle name="20% - Ênfase4 2 4 2" xfId="30955" xr:uid="{B71A1C4F-2094-45DB-B787-FDD93E9C614B}"/>
    <cellStyle name="20% - Ênfase4 2 5" xfId="20739" xr:uid="{06BABD24-78F7-4E33-B3D1-5510906BA7F6}"/>
    <cellStyle name="20% - Ênfase4 20" xfId="366" xr:uid="{B08F8491-50F6-4CAA-823D-CE196711B886}"/>
    <cellStyle name="20% - Ênfase4 20 2" xfId="965" xr:uid="{9EA0DAB3-1A52-4737-9DA6-1322A9DDAC9A}"/>
    <cellStyle name="20% - Ênfase4 20 2 2" xfId="6112" xr:uid="{C906D9E5-2DD3-4DBE-A9BC-116DB32C82DD}"/>
    <cellStyle name="20% - Ênfase4 20 2 2 2" xfId="16367" xr:uid="{D2D060A8-1F07-46AB-BDA5-46284F4EA334}"/>
    <cellStyle name="20% - Ênfase4 20 2 2 2 2" xfId="36811" xr:uid="{C96E077B-B4CC-404B-9DFA-4FA38AE3C9C7}"/>
    <cellStyle name="20% - Ênfase4 20 2 2 3" xfId="26595" xr:uid="{9804A61F-AE96-468F-98DA-0776406CEF0D}"/>
    <cellStyle name="20% - Ênfase4 20 2 3" xfId="11313" xr:uid="{6303A49A-BBF0-4A23-BBFA-CD461C69C4CA}"/>
    <cellStyle name="20% - Ênfase4 20 2 3 2" xfId="31759" xr:uid="{0E79B857-25B3-41A2-B4CD-60D558E42DD6}"/>
    <cellStyle name="20% - Ênfase4 20 2 4" xfId="21543" xr:uid="{66C72A66-B8DD-4953-86F5-D22DD94F17C4}"/>
    <cellStyle name="20% - Ênfase4 20 3" xfId="5513" xr:uid="{C71A5733-1EFC-44F1-A218-007260DA7515}"/>
    <cellStyle name="20% - Ênfase4 20 3 2" xfId="15787" xr:uid="{7D27862E-BD32-47EC-860E-D9B9AD43A04A}"/>
    <cellStyle name="20% - Ênfase4 20 3 2 2" xfId="36231" xr:uid="{A85390F4-E187-447B-BC56-1D5D1F01CB69}"/>
    <cellStyle name="20% - Ênfase4 20 3 3" xfId="26015" xr:uid="{0F32FF2E-C818-4B2B-AFAA-21E3F0B581EF}"/>
    <cellStyle name="20% - Ênfase4 20 4" xfId="10733" xr:uid="{4158E4A8-516A-4E25-AE7A-5DDDA6B91CD9}"/>
    <cellStyle name="20% - Ênfase4 20 4 2" xfId="31179" xr:uid="{C850908B-2F94-4F92-A4D2-5E9767B86C2E}"/>
    <cellStyle name="20% - Ênfase4 20 5" xfId="20963" xr:uid="{38DE8910-4A66-4259-AEC5-16A0AE5F86DB}"/>
    <cellStyle name="20% - Ênfase4 200" xfId="3470" xr:uid="{740EF71E-3072-410D-91A0-C1D87E7E19C0}"/>
    <cellStyle name="20% - Ênfase4 200 2" xfId="8604" xr:uid="{95925BEA-BD47-4DDE-831B-F3A40C82B7A4}"/>
    <cellStyle name="20% - Ênfase4 200 2 2" xfId="18831" xr:uid="{22D2C143-2EE2-4849-BB5E-20D6184ACED6}"/>
    <cellStyle name="20% - Ênfase4 200 2 2 2" xfId="39275" xr:uid="{9AA21DDA-B69B-4F55-BF94-EDE024E773AC}"/>
    <cellStyle name="20% - Ênfase4 200 2 3" xfId="29059" xr:uid="{E06F3375-0E4E-4C9E-A7E0-AA5A2BEA9928}"/>
    <cellStyle name="20% - Ênfase4 200 3" xfId="13777" xr:uid="{FD112AB2-BF10-42C2-BE50-6D991621CF37}"/>
    <cellStyle name="20% - Ênfase4 200 3 2" xfId="34223" xr:uid="{DC13B5DD-63C4-48CB-8ABF-7F0E9FDADAC4}"/>
    <cellStyle name="20% - Ênfase4 200 4" xfId="24007" xr:uid="{6247A707-8D48-46C0-B9CB-0575DCEAAC3B}"/>
    <cellStyle name="20% - Ênfase4 201" xfId="3484" xr:uid="{E8DA55D0-7E7E-4C0C-88FE-59B16AE19751}"/>
    <cellStyle name="20% - Ênfase4 201 2" xfId="8618" xr:uid="{B8B744CD-9CAB-41C3-B75D-9F654E9AAD8F}"/>
    <cellStyle name="20% - Ênfase4 201 2 2" xfId="18845" xr:uid="{E83854BA-FA9A-4AC0-92B2-EAEF19835B5E}"/>
    <cellStyle name="20% - Ênfase4 201 2 2 2" xfId="39289" xr:uid="{EA04B5D5-703C-4526-852D-AB4E0EA182BC}"/>
    <cellStyle name="20% - Ênfase4 201 2 3" xfId="29073" xr:uid="{0D05CE93-F9F6-45FA-8E63-242EDE68714D}"/>
    <cellStyle name="20% - Ênfase4 201 3" xfId="13791" xr:uid="{EF4D6AA2-288F-4F70-A8AA-3607F160ABE2}"/>
    <cellStyle name="20% - Ênfase4 201 3 2" xfId="34237" xr:uid="{9FA0CB07-886D-418B-94C3-E1C04F7BD06D}"/>
    <cellStyle name="20% - Ênfase4 201 4" xfId="24021" xr:uid="{E840096B-6204-44A9-9891-C6D269C684F3}"/>
    <cellStyle name="20% - Ênfase4 202" xfId="3498" xr:uid="{82049B79-550E-4674-ADB6-51474CB8520B}"/>
    <cellStyle name="20% - Ênfase4 202 2" xfId="8632" xr:uid="{F3875AA4-67DE-4F7A-A91E-9DA696536133}"/>
    <cellStyle name="20% - Ênfase4 202 2 2" xfId="18859" xr:uid="{5D98B3CF-1D41-4D7F-8629-2D5D6E605EC2}"/>
    <cellStyle name="20% - Ênfase4 202 2 2 2" xfId="39303" xr:uid="{B88987AC-3F26-4EDE-95E0-BE66D59ED219}"/>
    <cellStyle name="20% - Ênfase4 202 2 3" xfId="29087" xr:uid="{926D17AD-A45C-4FE7-9F49-E76C8726B4A5}"/>
    <cellStyle name="20% - Ênfase4 202 3" xfId="13805" xr:uid="{C2D18388-D99A-41E3-9FD8-0DC82B1E8BE4}"/>
    <cellStyle name="20% - Ênfase4 202 3 2" xfId="34251" xr:uid="{6537B181-4E35-400B-8136-0DE4C44B8DA8}"/>
    <cellStyle name="20% - Ênfase4 202 4" xfId="24035" xr:uid="{D684902C-A015-4E31-A9F6-1C02F89902C9}"/>
    <cellStyle name="20% - Ênfase4 203" xfId="3512" xr:uid="{CE2D9FCF-C417-476D-A905-F699152A5F08}"/>
    <cellStyle name="20% - Ênfase4 203 2" xfId="8646" xr:uid="{C436B406-2BE3-4C77-9D8F-03062983EA8C}"/>
    <cellStyle name="20% - Ênfase4 203 2 2" xfId="18873" xr:uid="{30C6A68A-DFF4-497D-A56C-E0E65096D3ED}"/>
    <cellStyle name="20% - Ênfase4 203 2 2 2" xfId="39317" xr:uid="{FD7313EE-9671-4779-A6B5-179E5E10AD4D}"/>
    <cellStyle name="20% - Ênfase4 203 2 3" xfId="29101" xr:uid="{4BC094CC-1AD7-41D4-B71D-2C190FEE176F}"/>
    <cellStyle name="20% - Ênfase4 203 3" xfId="13819" xr:uid="{D424E1F1-D3C8-42C5-9E71-88865FC4F8B2}"/>
    <cellStyle name="20% - Ênfase4 203 3 2" xfId="34265" xr:uid="{BD4CEC93-14E9-4B5D-BE86-26B89F59F0E8}"/>
    <cellStyle name="20% - Ênfase4 203 4" xfId="24049" xr:uid="{4051F74F-E406-4503-B53A-6731EFFA83D8}"/>
    <cellStyle name="20% - Ênfase4 204" xfId="3526" xr:uid="{404CA7A6-AA78-42AC-AFA3-60C27A7C5E7B}"/>
    <cellStyle name="20% - Ênfase4 204 2" xfId="8660" xr:uid="{B2FF0FB6-588E-43A3-8217-E0EB7866FB58}"/>
    <cellStyle name="20% - Ênfase4 204 2 2" xfId="18887" xr:uid="{38AE0D99-BAD7-47DE-A3F4-C0D9EDAD2DD9}"/>
    <cellStyle name="20% - Ênfase4 204 2 2 2" xfId="39331" xr:uid="{20FAD40D-50DD-4CEC-A263-2BA854D0D358}"/>
    <cellStyle name="20% - Ênfase4 204 2 3" xfId="29115" xr:uid="{6475F41B-EDD1-4F03-ABA3-A5EC667D2748}"/>
    <cellStyle name="20% - Ênfase4 204 3" xfId="13833" xr:uid="{F434E526-597D-4BF1-B550-C50A469F5F92}"/>
    <cellStyle name="20% - Ênfase4 204 3 2" xfId="34279" xr:uid="{E6A1B389-2CEB-45E5-BE28-CE66FDA4D250}"/>
    <cellStyle name="20% - Ênfase4 204 4" xfId="24063" xr:uid="{F65BCE2E-F578-4A10-A41D-C03101620443}"/>
    <cellStyle name="20% - Ênfase4 205" xfId="3540" xr:uid="{DA4DF983-D812-4274-A4D4-81C372041F0E}"/>
    <cellStyle name="20% - Ênfase4 205 2" xfId="8674" xr:uid="{E65B4087-2869-4B4C-B755-FFD7AA96699B}"/>
    <cellStyle name="20% - Ênfase4 205 2 2" xfId="18901" xr:uid="{D988E796-0A06-4B55-9979-F0CDFDEAD475}"/>
    <cellStyle name="20% - Ênfase4 205 2 2 2" xfId="39345" xr:uid="{FCD42578-EF1A-414F-A890-45182B925FEA}"/>
    <cellStyle name="20% - Ênfase4 205 2 3" xfId="29129" xr:uid="{45B1D182-3886-4ED4-B45D-3847D5534870}"/>
    <cellStyle name="20% - Ênfase4 205 3" xfId="13847" xr:uid="{E21C6420-1A4F-443B-B5E9-1E5BD802923E}"/>
    <cellStyle name="20% - Ênfase4 205 3 2" xfId="34293" xr:uid="{67661709-6221-4715-89D9-B3282A536CC3}"/>
    <cellStyle name="20% - Ênfase4 205 4" xfId="24077" xr:uid="{CF9D2E1D-0CA2-4E3B-B095-F4EC55E4FF11}"/>
    <cellStyle name="20% - Ênfase4 206" xfId="3554" xr:uid="{D39A0A5A-1B0E-438E-B1CB-7EFB509D779F}"/>
    <cellStyle name="20% - Ênfase4 206 2" xfId="8688" xr:uid="{BCA7128B-FF24-4AD9-90F2-CEB48C2A84DC}"/>
    <cellStyle name="20% - Ênfase4 206 2 2" xfId="18915" xr:uid="{A0488718-ED8C-437B-8040-BB74D6FA566D}"/>
    <cellStyle name="20% - Ênfase4 206 2 2 2" xfId="39359" xr:uid="{B27C1EFD-0593-42AF-B7AD-6691C8DD521B}"/>
    <cellStyle name="20% - Ênfase4 206 2 3" xfId="29143" xr:uid="{A3CA4C0E-5EE0-4205-AE50-5F5327A482FF}"/>
    <cellStyle name="20% - Ênfase4 206 3" xfId="13861" xr:uid="{4D07CA09-9E4B-4E63-8910-81E87B872D0E}"/>
    <cellStyle name="20% - Ênfase4 206 3 2" xfId="34307" xr:uid="{B7C36A75-01BA-40EF-ABCC-1E74F6AFCEE4}"/>
    <cellStyle name="20% - Ênfase4 206 4" xfId="24091" xr:uid="{E8738D3A-F496-4028-B2F1-D3976834DFDA}"/>
    <cellStyle name="20% - Ênfase4 207" xfId="3568" xr:uid="{292D6825-B9B6-47D6-B035-E8668FA1F8FA}"/>
    <cellStyle name="20% - Ênfase4 207 2" xfId="8702" xr:uid="{4445217E-AC9B-49F0-B56F-AAE38347AB04}"/>
    <cellStyle name="20% - Ênfase4 207 2 2" xfId="18929" xr:uid="{5A06AA1B-8219-4B7E-9910-0EE2321647CD}"/>
    <cellStyle name="20% - Ênfase4 207 2 2 2" xfId="39373" xr:uid="{6905BE25-B522-4933-8114-28ACBBFFEE85}"/>
    <cellStyle name="20% - Ênfase4 207 2 3" xfId="29157" xr:uid="{5ECBF47A-94A3-40FB-A87F-58217DC6CFC1}"/>
    <cellStyle name="20% - Ênfase4 207 3" xfId="13875" xr:uid="{3EEA7704-5CA2-44F1-BA48-908EA0DB88FD}"/>
    <cellStyle name="20% - Ênfase4 207 3 2" xfId="34321" xr:uid="{C7C9123C-2223-450B-B7CF-E229A2E4CACB}"/>
    <cellStyle name="20% - Ênfase4 207 4" xfId="24105" xr:uid="{889DC371-2E30-4DA4-8886-8CBE50F7B522}"/>
    <cellStyle name="20% - Ênfase4 208" xfId="3582" xr:uid="{4C6320F4-276F-46B8-B370-6344B205D170}"/>
    <cellStyle name="20% - Ênfase4 208 2" xfId="8716" xr:uid="{61929E65-FBC6-482A-9EA2-F2D64C38A422}"/>
    <cellStyle name="20% - Ênfase4 208 2 2" xfId="18943" xr:uid="{F40F77BD-AF9F-48AA-A7B2-1DB09F6D7617}"/>
    <cellStyle name="20% - Ênfase4 208 2 2 2" xfId="39387" xr:uid="{135E8289-901E-492D-92C7-2001AEA4D4DC}"/>
    <cellStyle name="20% - Ênfase4 208 2 3" xfId="29171" xr:uid="{703B2840-6EF7-4BA8-A7F2-5E3858DC72C3}"/>
    <cellStyle name="20% - Ênfase4 208 3" xfId="13889" xr:uid="{BB39E058-12B2-4BA4-8F87-8333CB3D9B91}"/>
    <cellStyle name="20% - Ênfase4 208 3 2" xfId="34335" xr:uid="{02E45516-C492-4A09-AFCD-88AE04960E7A}"/>
    <cellStyle name="20% - Ênfase4 208 4" xfId="24119" xr:uid="{FEDFAAB7-74EC-4E67-A739-A68D0DCD9E0D}"/>
    <cellStyle name="20% - Ênfase4 209" xfId="3596" xr:uid="{4409478B-62A1-4D29-B866-C8EF11838D09}"/>
    <cellStyle name="20% - Ênfase4 209 2" xfId="8730" xr:uid="{FB4D707F-0EFC-453F-97BD-EC493408C9D7}"/>
    <cellStyle name="20% - Ênfase4 209 2 2" xfId="18957" xr:uid="{1AEF24BD-11F6-4D02-A778-8EF71C9B4CBE}"/>
    <cellStyle name="20% - Ênfase4 209 2 2 2" xfId="39401" xr:uid="{79BE9527-A43F-47A1-96D0-F16C03270EEB}"/>
    <cellStyle name="20% - Ênfase4 209 2 3" xfId="29185" xr:uid="{56C2081E-3EAC-46DE-853E-9817EF86F579}"/>
    <cellStyle name="20% - Ênfase4 209 3" xfId="13903" xr:uid="{2216AA1A-57A5-40FE-A259-8BE395A3ADB8}"/>
    <cellStyle name="20% - Ênfase4 209 3 2" xfId="34349" xr:uid="{387B74E2-EDEF-40FF-A44C-01C9C5896385}"/>
    <cellStyle name="20% - Ênfase4 209 4" xfId="24133" xr:uid="{EA5BA192-BD0B-4F9B-AC8B-ED4D6F870224}"/>
    <cellStyle name="20% - Ênfase4 21" xfId="380" xr:uid="{4ADF2DE4-B245-40A4-AA1D-E74FAFBE7F9C}"/>
    <cellStyle name="20% - Ênfase4 21 2" xfId="979" xr:uid="{975B5AB9-7CA5-41F4-8F73-408DDAE26D83}"/>
    <cellStyle name="20% - Ênfase4 21 2 2" xfId="6126" xr:uid="{2F0153CC-F080-4D46-8419-48FAF230EE24}"/>
    <cellStyle name="20% - Ênfase4 21 2 2 2" xfId="16381" xr:uid="{B744A15F-76FD-480D-8ACD-10D5DEC2775C}"/>
    <cellStyle name="20% - Ênfase4 21 2 2 2 2" xfId="36825" xr:uid="{4032C504-2435-47CE-AB04-6D2A87E65986}"/>
    <cellStyle name="20% - Ênfase4 21 2 2 3" xfId="26609" xr:uid="{9DAABC32-58CF-4E00-9D1F-D0B589A51156}"/>
    <cellStyle name="20% - Ênfase4 21 2 3" xfId="11327" xr:uid="{13F94253-F573-454D-BD12-F59B93B18A70}"/>
    <cellStyle name="20% - Ênfase4 21 2 3 2" xfId="31773" xr:uid="{6E2E617C-BC49-4854-BC4C-DB14EE798239}"/>
    <cellStyle name="20% - Ênfase4 21 2 4" xfId="21557" xr:uid="{054103C6-CE66-4BDD-97B0-1FE7C93600EC}"/>
    <cellStyle name="20% - Ênfase4 21 3" xfId="5527" xr:uid="{3004A056-A12F-42D6-9BD9-48B1FE7924F9}"/>
    <cellStyle name="20% - Ênfase4 21 3 2" xfId="15801" xr:uid="{D2D5C7FE-7250-458A-9141-591AA20EDFDB}"/>
    <cellStyle name="20% - Ênfase4 21 3 2 2" xfId="36245" xr:uid="{8CB870D0-CB90-48F5-9D60-98EF0E13BBCB}"/>
    <cellStyle name="20% - Ênfase4 21 3 3" xfId="26029" xr:uid="{ADE7769B-069F-4DD3-862D-059C7789C609}"/>
    <cellStyle name="20% - Ênfase4 21 4" xfId="10747" xr:uid="{C17EF2B3-6640-4E0B-B31E-7C267EAC630B}"/>
    <cellStyle name="20% - Ênfase4 21 4 2" xfId="31193" xr:uid="{BCE66615-F29A-4580-9C53-74167A14E4EC}"/>
    <cellStyle name="20% - Ênfase4 21 5" xfId="20977" xr:uid="{77ADE595-4D78-4E16-B09F-4EC94A8B4765}"/>
    <cellStyle name="20% - Ênfase4 210" xfId="3610" xr:uid="{B0068AB7-E3B3-4ED9-9C5B-C62121672B28}"/>
    <cellStyle name="20% - Ênfase4 210 2" xfId="8744" xr:uid="{7F44ACC6-0CA3-4D0E-879F-745222E06E6F}"/>
    <cellStyle name="20% - Ênfase4 210 2 2" xfId="18971" xr:uid="{EF36E89B-2C6A-4F14-AEE6-349F90460EF6}"/>
    <cellStyle name="20% - Ênfase4 210 2 2 2" xfId="39415" xr:uid="{E83F1318-95D1-46D2-AA66-8F6E8F3E8351}"/>
    <cellStyle name="20% - Ênfase4 210 2 3" xfId="29199" xr:uid="{1E5F5025-A902-4F10-8B2C-6E075365862A}"/>
    <cellStyle name="20% - Ênfase4 210 3" xfId="13917" xr:uid="{465D6B81-D6FB-4F68-8C52-3536F1B17C0B}"/>
    <cellStyle name="20% - Ênfase4 210 3 2" xfId="34363" xr:uid="{2CF89D2D-85B8-414A-B04F-6AE21D8574EA}"/>
    <cellStyle name="20% - Ênfase4 210 4" xfId="24147" xr:uid="{EEDCBF29-9D10-46EA-BAEA-35F7526177C7}"/>
    <cellStyle name="20% - Ênfase4 211" xfId="3624" xr:uid="{DDCE868E-48FF-4FCC-A948-EB5CAD9330C0}"/>
    <cellStyle name="20% - Ênfase4 211 2" xfId="8758" xr:uid="{38D1A061-0A30-453F-8181-0589B352C4F4}"/>
    <cellStyle name="20% - Ênfase4 211 2 2" xfId="18985" xr:uid="{4D94681A-5B40-4B9B-995F-D454112E0482}"/>
    <cellStyle name="20% - Ênfase4 211 2 2 2" xfId="39429" xr:uid="{E44E65EE-6003-4A25-BD46-ABC134AD588A}"/>
    <cellStyle name="20% - Ênfase4 211 2 3" xfId="29213" xr:uid="{BD2EDB79-7E07-41E8-AFC0-28C2B3D8DF9C}"/>
    <cellStyle name="20% - Ênfase4 211 3" xfId="13931" xr:uid="{5708CCD5-410E-4C75-BF03-3EBF738788F6}"/>
    <cellStyle name="20% - Ênfase4 211 3 2" xfId="34377" xr:uid="{4B90FE09-A59B-4A64-BC6E-2B181735D70E}"/>
    <cellStyle name="20% - Ênfase4 211 4" xfId="24161" xr:uid="{A041183F-E9BF-4867-B8F6-B5B1D51F8EBF}"/>
    <cellStyle name="20% - Ênfase4 212" xfId="3638" xr:uid="{7CFB6330-5E67-4874-9AF4-36F9B2B88093}"/>
    <cellStyle name="20% - Ênfase4 212 2" xfId="8772" xr:uid="{5F86DD46-56B2-456A-B3C2-7A0FF50F1351}"/>
    <cellStyle name="20% - Ênfase4 212 2 2" xfId="18999" xr:uid="{383F8CD9-B3B7-4793-A14A-1398E5DD0335}"/>
    <cellStyle name="20% - Ênfase4 212 2 2 2" xfId="39443" xr:uid="{F4ADE9DF-62AC-46A1-82B5-28B9386D0BF6}"/>
    <cellStyle name="20% - Ênfase4 212 2 3" xfId="29227" xr:uid="{FE998975-82EF-4D1D-9C36-9B13FA7FB419}"/>
    <cellStyle name="20% - Ênfase4 212 3" xfId="13945" xr:uid="{A4008795-EA76-4501-8CA0-06221ADC5D9C}"/>
    <cellStyle name="20% - Ênfase4 212 3 2" xfId="34391" xr:uid="{E6F77BBA-6FA0-45D3-BB75-5E10B8614C23}"/>
    <cellStyle name="20% - Ênfase4 212 4" xfId="24175" xr:uid="{F5CC580F-8118-4F93-BBE5-0D6D5638D449}"/>
    <cellStyle name="20% - Ênfase4 213" xfId="3652" xr:uid="{8725FA62-BFAD-4341-A809-7BB202F8726E}"/>
    <cellStyle name="20% - Ênfase4 213 2" xfId="8786" xr:uid="{863B374F-BA21-40A9-BFA5-39E3D3C31472}"/>
    <cellStyle name="20% - Ênfase4 213 2 2" xfId="19013" xr:uid="{65921966-84D2-42F6-AA44-8298E9BDEA6B}"/>
    <cellStyle name="20% - Ênfase4 213 2 2 2" xfId="39457" xr:uid="{BD65D20E-8A83-420C-BBD5-694FEC1717C6}"/>
    <cellStyle name="20% - Ênfase4 213 2 3" xfId="29241" xr:uid="{8D4BBEAB-F7F0-4E47-8B42-E703DE0C66EC}"/>
    <cellStyle name="20% - Ênfase4 213 3" xfId="13959" xr:uid="{21A6C99F-83F2-4466-B23E-8079B8B8FBF8}"/>
    <cellStyle name="20% - Ênfase4 213 3 2" xfId="34405" xr:uid="{A1F80DBD-B95C-4DBC-A7B9-EDCCE3F359A6}"/>
    <cellStyle name="20% - Ênfase4 213 4" xfId="24189" xr:uid="{87540945-C0D3-4E4A-AD5A-DBA263F2CA13}"/>
    <cellStyle name="20% - Ênfase4 214" xfId="3666" xr:uid="{8F4E7A33-F458-4C2D-B0AF-CE14E8CE989D}"/>
    <cellStyle name="20% - Ênfase4 214 2" xfId="8800" xr:uid="{16698F1B-567B-4848-9AF4-B21CD2D48A01}"/>
    <cellStyle name="20% - Ênfase4 214 2 2" xfId="19027" xr:uid="{1AE39D94-B4D5-488D-B23A-A199A3D09C0F}"/>
    <cellStyle name="20% - Ênfase4 214 2 2 2" xfId="39471" xr:uid="{0B782F0F-FF3A-404C-A65D-DAAFC4519B43}"/>
    <cellStyle name="20% - Ênfase4 214 2 3" xfId="29255" xr:uid="{AA05AD9C-E9EC-47EB-BDED-4281892EEE91}"/>
    <cellStyle name="20% - Ênfase4 214 3" xfId="13973" xr:uid="{3765C0C4-F773-4E4F-AF12-7AFC7BC7DD54}"/>
    <cellStyle name="20% - Ênfase4 214 3 2" xfId="34419" xr:uid="{0A29C8AB-BBE8-4A9C-B64A-851A167A4F1E}"/>
    <cellStyle name="20% - Ênfase4 214 4" xfId="24203" xr:uid="{4C25289A-A0FA-4039-B406-A01B176A4238}"/>
    <cellStyle name="20% - Ênfase4 215" xfId="3680" xr:uid="{21C25932-C91B-432E-A8B8-C51F7FD3E4A3}"/>
    <cellStyle name="20% - Ênfase4 215 2" xfId="8814" xr:uid="{61CDA902-BD56-4FEC-BED0-D314FBF70FEE}"/>
    <cellStyle name="20% - Ênfase4 215 2 2" xfId="19041" xr:uid="{9E6317FC-CFC8-407D-9682-11D9BE826BF0}"/>
    <cellStyle name="20% - Ênfase4 215 2 2 2" xfId="39485" xr:uid="{F22B5C1B-2CB3-498F-9CDF-BB642F3A9CB9}"/>
    <cellStyle name="20% - Ênfase4 215 2 3" xfId="29269" xr:uid="{E3710FE7-CD0C-4691-8735-05A71D8ADC7F}"/>
    <cellStyle name="20% - Ênfase4 215 3" xfId="13987" xr:uid="{E0A163A0-8C0A-42D6-A48F-60DAD3866200}"/>
    <cellStyle name="20% - Ênfase4 215 3 2" xfId="34433" xr:uid="{48A22B4B-9290-4D98-A3FD-9010414E91DE}"/>
    <cellStyle name="20% - Ênfase4 215 4" xfId="24217" xr:uid="{EF2E3365-DE6D-40CD-8B7D-B8103A3301D8}"/>
    <cellStyle name="20% - Ênfase4 216" xfId="3694" xr:uid="{D98E776A-C94B-42FF-BA45-2B65B8404051}"/>
    <cellStyle name="20% - Ênfase4 216 2" xfId="8828" xr:uid="{F67849FF-FF12-40C0-8E0C-E8E8282F5F55}"/>
    <cellStyle name="20% - Ênfase4 216 2 2" xfId="19055" xr:uid="{10653669-2E4D-4CD1-A5B0-82DA9504BD6E}"/>
    <cellStyle name="20% - Ênfase4 216 2 2 2" xfId="39499" xr:uid="{E262872E-C1EF-4F07-A3B8-862FFC5500D7}"/>
    <cellStyle name="20% - Ênfase4 216 2 3" xfId="29283" xr:uid="{0FF4405D-D658-4E08-AB53-4ECB0E81E223}"/>
    <cellStyle name="20% - Ênfase4 216 3" xfId="14001" xr:uid="{91B62A4D-23EF-431F-A762-F13E23BF3010}"/>
    <cellStyle name="20% - Ênfase4 216 3 2" xfId="34447" xr:uid="{1834486D-EED3-4B15-8F13-2DE11029B37F}"/>
    <cellStyle name="20% - Ênfase4 216 4" xfId="24231" xr:uid="{5B772CBD-2FFA-42F0-8612-E2B1D3F71DD4}"/>
    <cellStyle name="20% - Ênfase4 217" xfId="3708" xr:uid="{08A1A780-6DA2-4A69-9A8A-C9308C7E4DD7}"/>
    <cellStyle name="20% - Ênfase4 217 2" xfId="8842" xr:uid="{C7CC39DF-F8E6-4E0F-9AD4-699CD1146F88}"/>
    <cellStyle name="20% - Ênfase4 217 2 2" xfId="19069" xr:uid="{21178542-EC5C-45B5-9C5D-9FCA2C144A05}"/>
    <cellStyle name="20% - Ênfase4 217 2 2 2" xfId="39513" xr:uid="{AA3D2845-6D4B-4E35-859C-746A1A5F41D1}"/>
    <cellStyle name="20% - Ênfase4 217 2 3" xfId="29297" xr:uid="{C7BB866C-A612-42C4-AFF5-14499B6BFD60}"/>
    <cellStyle name="20% - Ênfase4 217 3" xfId="14015" xr:uid="{BD466D2B-B917-4C5C-A3D5-CC8D664A3BB8}"/>
    <cellStyle name="20% - Ênfase4 217 3 2" xfId="34461" xr:uid="{7B0FB873-2F5F-4B0E-AB08-AB43FDBAB6DD}"/>
    <cellStyle name="20% - Ênfase4 217 4" xfId="24245" xr:uid="{69C8FAE5-59BC-4088-8554-794A3D9AC3F3}"/>
    <cellStyle name="20% - Ênfase4 218" xfId="3722" xr:uid="{EB7CA31A-8F7E-4749-85C6-ACE34BD9D4EA}"/>
    <cellStyle name="20% - Ênfase4 218 2" xfId="8856" xr:uid="{17FE45B0-48B9-4618-8362-AD20EADE7FA6}"/>
    <cellStyle name="20% - Ênfase4 218 2 2" xfId="19083" xr:uid="{F5392764-E85F-4AF7-B06B-549FCAFDD8B0}"/>
    <cellStyle name="20% - Ênfase4 218 2 2 2" xfId="39527" xr:uid="{D83DD220-06DE-4A17-BAAB-A08D0FD6BA59}"/>
    <cellStyle name="20% - Ênfase4 218 2 3" xfId="29311" xr:uid="{2826DBAB-6131-4F3B-890F-80EE6D7F60BE}"/>
    <cellStyle name="20% - Ênfase4 218 3" xfId="14029" xr:uid="{AF3C8DD8-5984-4CB5-9103-EA3D2A2A9FF4}"/>
    <cellStyle name="20% - Ênfase4 218 3 2" xfId="34475" xr:uid="{E66C634D-DF24-4CB4-893C-436B793E3634}"/>
    <cellStyle name="20% - Ênfase4 218 4" xfId="24259" xr:uid="{6D882889-00C6-4F80-A0FA-11E8392931F6}"/>
    <cellStyle name="20% - Ênfase4 219" xfId="3738" xr:uid="{B879F541-5429-4885-9F95-F92507F43549}"/>
    <cellStyle name="20% - Ênfase4 219 2" xfId="8872" xr:uid="{C965601A-AF3E-4223-83F1-ACDF49721B92}"/>
    <cellStyle name="20% - Ênfase4 219 2 2" xfId="19099" xr:uid="{91FDB61B-7F4D-46AD-94BD-130184A5E210}"/>
    <cellStyle name="20% - Ênfase4 219 2 2 2" xfId="39543" xr:uid="{A8BC8A35-B6CC-40C6-A310-859E419C7B10}"/>
    <cellStyle name="20% - Ênfase4 219 2 3" xfId="29327" xr:uid="{B25B7711-7BEE-459E-A40F-08FA3A050FEC}"/>
    <cellStyle name="20% - Ênfase4 219 3" xfId="14045" xr:uid="{A325BA0E-2D36-490C-9399-FB034CEC0E77}"/>
    <cellStyle name="20% - Ênfase4 219 3 2" xfId="34491" xr:uid="{5E07A1EF-C5D8-430E-B8BE-A921B4868AD4}"/>
    <cellStyle name="20% - Ênfase4 219 4" xfId="24275" xr:uid="{4277C6F1-49E4-47AC-95F5-F77B593EB452}"/>
    <cellStyle name="20% - Ênfase4 22" xfId="394" xr:uid="{0B9B9354-B101-4032-BC95-17F6F06C6580}"/>
    <cellStyle name="20% - Ênfase4 22 2" xfId="993" xr:uid="{1D4DB580-2285-42FB-BF3C-2BB54CA62540}"/>
    <cellStyle name="20% - Ênfase4 22 2 2" xfId="6140" xr:uid="{4AE1D13E-EA3F-44D6-8043-3652197A1418}"/>
    <cellStyle name="20% - Ênfase4 22 2 2 2" xfId="16395" xr:uid="{0F7B0249-0975-47EF-8E54-63F7ABA87FA6}"/>
    <cellStyle name="20% - Ênfase4 22 2 2 2 2" xfId="36839" xr:uid="{0DC9C94B-94EE-4CB3-80A4-1A056221D1A3}"/>
    <cellStyle name="20% - Ênfase4 22 2 2 3" xfId="26623" xr:uid="{1216DC96-F5DA-4EBE-B8AC-6C3AF033776B}"/>
    <cellStyle name="20% - Ênfase4 22 2 3" xfId="11341" xr:uid="{D97F5575-B91B-48D6-96F1-2C61BAD28AFE}"/>
    <cellStyle name="20% - Ênfase4 22 2 3 2" xfId="31787" xr:uid="{AE6D0592-5679-4EAD-B1CA-4AAEE127FDCB}"/>
    <cellStyle name="20% - Ênfase4 22 2 4" xfId="21571" xr:uid="{2818C3F8-60F4-473C-AF88-C2402BB627D3}"/>
    <cellStyle name="20% - Ênfase4 22 3" xfId="5541" xr:uid="{8FFD7EFC-35A4-4085-A11B-EEFB95E584EE}"/>
    <cellStyle name="20% - Ênfase4 22 3 2" xfId="15815" xr:uid="{66FBD662-7669-4A27-9819-847F012B76E8}"/>
    <cellStyle name="20% - Ênfase4 22 3 2 2" xfId="36259" xr:uid="{8FB0683B-CCA7-4C44-8FAB-89D6F48AE397}"/>
    <cellStyle name="20% - Ênfase4 22 3 3" xfId="26043" xr:uid="{7D9D5147-B6A8-458C-BB35-C3E2F957D947}"/>
    <cellStyle name="20% - Ênfase4 22 4" xfId="10761" xr:uid="{E3232947-51AC-4DE9-BC0A-C6950BCBA959}"/>
    <cellStyle name="20% - Ênfase4 22 4 2" xfId="31207" xr:uid="{3BFBCE6E-9DCC-4C3A-A97D-5E1CE01D9CB4}"/>
    <cellStyle name="20% - Ênfase4 22 5" xfId="20991" xr:uid="{1DCCB138-1C22-43A5-9E39-54E0E33EB3C9}"/>
    <cellStyle name="20% - Ênfase4 220" xfId="3752" xr:uid="{2F312B53-51BA-4C94-8A74-3D8142AFACB3}"/>
    <cellStyle name="20% - Ênfase4 220 2" xfId="8886" xr:uid="{7F3139FC-2538-446A-BE5A-51D08CF24D7B}"/>
    <cellStyle name="20% - Ênfase4 220 2 2" xfId="19113" xr:uid="{B328446F-BE26-4FB6-9325-27ED98F25E2C}"/>
    <cellStyle name="20% - Ênfase4 220 2 2 2" xfId="39557" xr:uid="{3C4131A1-4F9A-46A4-9C48-7E01936C1EB7}"/>
    <cellStyle name="20% - Ênfase4 220 2 3" xfId="29341" xr:uid="{B2266AB1-137B-4FDB-B8FA-F8D7A4638A6D}"/>
    <cellStyle name="20% - Ênfase4 220 3" xfId="14059" xr:uid="{FCA3FE5F-151D-43D1-874A-123A6B64A6DA}"/>
    <cellStyle name="20% - Ênfase4 220 3 2" xfId="34505" xr:uid="{E1E9DAB6-5B2D-4689-8788-B59F3CFF2982}"/>
    <cellStyle name="20% - Ênfase4 220 4" xfId="24289" xr:uid="{D379C133-071E-4233-9468-06E1F9C7F682}"/>
    <cellStyle name="20% - Ênfase4 221" xfId="3766" xr:uid="{45532EE4-0F73-4DAD-B53C-01F072AD42F1}"/>
    <cellStyle name="20% - Ênfase4 221 2" xfId="8900" xr:uid="{8754C5C3-825D-4DB7-9E06-5BF4CB0C6D64}"/>
    <cellStyle name="20% - Ênfase4 221 2 2" xfId="19127" xr:uid="{E8016F8A-BD93-4A39-9D87-65738A9F1EC2}"/>
    <cellStyle name="20% - Ênfase4 221 2 2 2" xfId="39571" xr:uid="{6086C5B0-BC14-498D-BF4B-2DBFEDD5A2E4}"/>
    <cellStyle name="20% - Ênfase4 221 2 3" xfId="29355" xr:uid="{A05DFCAE-704D-4560-ABD4-CFFEB5B0D964}"/>
    <cellStyle name="20% - Ênfase4 221 3" xfId="14073" xr:uid="{A2D9DA1C-119B-40CA-B044-69B77FE5EDEC}"/>
    <cellStyle name="20% - Ênfase4 221 3 2" xfId="34519" xr:uid="{9601DB34-302E-420A-A59C-83194E1FF913}"/>
    <cellStyle name="20% - Ênfase4 221 4" xfId="24303" xr:uid="{2636C2D0-E786-4033-AFAE-262B992B614D}"/>
    <cellStyle name="20% - Ênfase4 222" xfId="3780" xr:uid="{F0DBC1A5-3856-44C3-B245-C2974B8C7682}"/>
    <cellStyle name="20% - Ênfase4 222 2" xfId="8914" xr:uid="{8D308A10-050F-4FD7-852B-C2A7055CB3D2}"/>
    <cellStyle name="20% - Ênfase4 222 2 2" xfId="19141" xr:uid="{8BE310DE-5C82-437E-8521-D902D08C6CCD}"/>
    <cellStyle name="20% - Ênfase4 222 2 2 2" xfId="39585" xr:uid="{0E0244C1-AC87-4034-A9DA-A9CF8C33DBBD}"/>
    <cellStyle name="20% - Ênfase4 222 2 3" xfId="29369" xr:uid="{2E6B5D7C-B767-45C4-8407-6F80B5823D17}"/>
    <cellStyle name="20% - Ênfase4 222 3" xfId="14087" xr:uid="{3791002A-113A-40A1-9C82-AF313D5A4DE4}"/>
    <cellStyle name="20% - Ênfase4 222 3 2" xfId="34533" xr:uid="{200DB232-F19C-469B-B0F5-94746884C454}"/>
    <cellStyle name="20% - Ênfase4 222 4" xfId="24317" xr:uid="{77EB6CFF-8E62-4945-831C-E27434BF0873}"/>
    <cellStyle name="20% - Ênfase4 223" xfId="3794" xr:uid="{F321E32A-2816-4651-B577-D8F05030D045}"/>
    <cellStyle name="20% - Ênfase4 223 2" xfId="8928" xr:uid="{4BF87A53-70A9-44D6-A10B-C1E9C51D3063}"/>
    <cellStyle name="20% - Ênfase4 223 2 2" xfId="19155" xr:uid="{A869352D-D1D1-4C99-9630-225183636C5A}"/>
    <cellStyle name="20% - Ênfase4 223 2 2 2" xfId="39599" xr:uid="{BC6E76CF-B812-4213-9A4B-8F5DDADCEE32}"/>
    <cellStyle name="20% - Ênfase4 223 2 3" xfId="29383" xr:uid="{1A6AAB52-2647-4B9E-9AE6-11890EAC4A44}"/>
    <cellStyle name="20% - Ênfase4 223 3" xfId="14101" xr:uid="{140FBF29-5A70-4D1A-A0A5-6664280AB7E3}"/>
    <cellStyle name="20% - Ênfase4 223 3 2" xfId="34547" xr:uid="{CBA6465B-5C33-4A7F-8B1B-3FE3C37A72C6}"/>
    <cellStyle name="20% - Ênfase4 223 4" xfId="24331" xr:uid="{E7DBDEFD-1FDB-4987-B75A-13B055746A39}"/>
    <cellStyle name="20% - Ênfase4 224" xfId="3808" xr:uid="{43812C58-6AEF-4202-9E88-1E7A7E9F1026}"/>
    <cellStyle name="20% - Ênfase4 224 2" xfId="8942" xr:uid="{E52BE399-3E60-425F-BBFF-D60A0A4FDB4D}"/>
    <cellStyle name="20% - Ênfase4 224 2 2" xfId="19169" xr:uid="{0268ACB5-5A65-4ECF-B2B6-A2BBA0F353FD}"/>
    <cellStyle name="20% - Ênfase4 224 2 2 2" xfId="39613" xr:uid="{AD915849-0BB1-4496-AADB-A46065590165}"/>
    <cellStyle name="20% - Ênfase4 224 2 3" xfId="29397" xr:uid="{136B029D-08CD-4DCE-A622-1C83DCEABF68}"/>
    <cellStyle name="20% - Ênfase4 224 3" xfId="14115" xr:uid="{D7BB4127-7527-4E1E-9522-AC5CB13537E2}"/>
    <cellStyle name="20% - Ênfase4 224 3 2" xfId="34561" xr:uid="{932375F8-03D0-4AAE-990A-A2C34A7E81EB}"/>
    <cellStyle name="20% - Ênfase4 224 4" xfId="24345" xr:uid="{F7830691-9FE6-4E37-BDA1-B5B3EA5CB663}"/>
    <cellStyle name="20% - Ênfase4 225" xfId="3822" xr:uid="{AE9BFD41-ED10-4C0B-9E0F-70B8174E6156}"/>
    <cellStyle name="20% - Ênfase4 225 2" xfId="8956" xr:uid="{BBBC8605-7AB6-433D-9D1D-E336600AD388}"/>
    <cellStyle name="20% - Ênfase4 225 2 2" xfId="19183" xr:uid="{3A90AD8C-B23E-494D-82B5-337F6EECDBAD}"/>
    <cellStyle name="20% - Ênfase4 225 2 2 2" xfId="39627" xr:uid="{2BBD44DF-AD02-4044-A47E-F4E7ADD68092}"/>
    <cellStyle name="20% - Ênfase4 225 2 3" xfId="29411" xr:uid="{A252E505-1A64-4DF9-9066-DCF17810463E}"/>
    <cellStyle name="20% - Ênfase4 225 3" xfId="14129" xr:uid="{09E5CC7D-8E06-4298-BCF4-90CBFA5D10B1}"/>
    <cellStyle name="20% - Ênfase4 225 3 2" xfId="34575" xr:uid="{12D22378-F5D5-401A-A276-B8071457FE9C}"/>
    <cellStyle name="20% - Ênfase4 225 4" xfId="24359" xr:uid="{62C827EC-9D5B-42E4-87F9-FCB01F2AE800}"/>
    <cellStyle name="20% - Ênfase4 226" xfId="3836" xr:uid="{A1EA749B-5A51-49D8-98EC-660E708B7657}"/>
    <cellStyle name="20% - Ênfase4 226 2" xfId="8970" xr:uid="{487BD7E1-ADA2-41A1-BE35-2CB4A18290D0}"/>
    <cellStyle name="20% - Ênfase4 226 2 2" xfId="19197" xr:uid="{F1696557-2952-4161-A402-B704DCC4C84C}"/>
    <cellStyle name="20% - Ênfase4 226 2 2 2" xfId="39641" xr:uid="{D404E592-2BDD-49B8-948D-B5921F92791E}"/>
    <cellStyle name="20% - Ênfase4 226 2 3" xfId="29425" xr:uid="{81220557-1B83-4AF5-A65B-86894E6C177D}"/>
    <cellStyle name="20% - Ênfase4 226 3" xfId="14143" xr:uid="{8CBC332B-BC11-45BC-9FDB-201672A381F7}"/>
    <cellStyle name="20% - Ênfase4 226 3 2" xfId="34589" xr:uid="{8458022F-495D-49FB-A613-4D5FCCEEA890}"/>
    <cellStyle name="20% - Ênfase4 226 4" xfId="24373" xr:uid="{A3327EAB-507E-4876-BDA8-FFA82AA565D1}"/>
    <cellStyle name="20% - Ênfase4 227" xfId="3850" xr:uid="{8248E1B9-FCCF-4990-B6B3-98E31F7AC274}"/>
    <cellStyle name="20% - Ênfase4 227 2" xfId="8984" xr:uid="{F8EDA0A2-BE2F-4F7D-B4F8-0FFE7D51C573}"/>
    <cellStyle name="20% - Ênfase4 227 2 2" xfId="19211" xr:uid="{22E40D48-ECD2-43FA-AD7E-95A0209685EB}"/>
    <cellStyle name="20% - Ênfase4 227 2 2 2" xfId="39655" xr:uid="{CEDAA436-1D4A-44CA-ACBA-CBC1B185FF38}"/>
    <cellStyle name="20% - Ênfase4 227 2 3" xfId="29439" xr:uid="{CC4FFF45-EC9C-4A63-A915-DBD2A9FE54CD}"/>
    <cellStyle name="20% - Ênfase4 227 3" xfId="14157" xr:uid="{69B454EA-D64A-41FB-9BE3-18DB05036D77}"/>
    <cellStyle name="20% - Ênfase4 227 3 2" xfId="34603" xr:uid="{32A84DA7-810B-430A-900B-13232D9F1119}"/>
    <cellStyle name="20% - Ênfase4 227 4" xfId="24387" xr:uid="{B4A2519A-13F2-4DBD-828F-CEA7F6E5EB0B}"/>
    <cellStyle name="20% - Ênfase4 228" xfId="3864" xr:uid="{228ACE8F-E39E-4BE1-A1DE-1078CCECEB27}"/>
    <cellStyle name="20% - Ênfase4 228 2" xfId="8998" xr:uid="{DAD123B7-2172-4658-8E59-DB0846671D33}"/>
    <cellStyle name="20% - Ênfase4 228 2 2" xfId="19225" xr:uid="{DCDE23A0-D3B0-4AD2-990D-90CCB60077D6}"/>
    <cellStyle name="20% - Ênfase4 228 2 2 2" xfId="39669" xr:uid="{3CA5896B-5208-4C6D-B36B-A79B866B4C0E}"/>
    <cellStyle name="20% - Ênfase4 228 2 3" xfId="29453" xr:uid="{D3F40273-800B-4210-B48B-5E97925C8B63}"/>
    <cellStyle name="20% - Ênfase4 228 3" xfId="14171" xr:uid="{230F2658-F227-4243-871E-E976FB4FF1D0}"/>
    <cellStyle name="20% - Ênfase4 228 3 2" xfId="34617" xr:uid="{CBF1397E-7B5A-461C-B0F6-16227936F210}"/>
    <cellStyle name="20% - Ênfase4 228 4" xfId="24401" xr:uid="{2B046013-5875-4112-9EF2-1C587DA848AD}"/>
    <cellStyle name="20% - Ênfase4 229" xfId="3878" xr:uid="{C8C5EFF5-BA28-4983-8263-42825EA7DA09}"/>
    <cellStyle name="20% - Ênfase4 229 2" xfId="9012" xr:uid="{47BC8241-A6AB-47EF-9F88-E8BA1574697D}"/>
    <cellStyle name="20% - Ênfase4 229 2 2" xfId="19239" xr:uid="{F2C00EFD-922D-4121-B391-3A388615ED1E}"/>
    <cellStyle name="20% - Ênfase4 229 2 2 2" xfId="39683" xr:uid="{FC4EB4B1-F8C8-4E69-8D3E-F79E9D5E000E}"/>
    <cellStyle name="20% - Ênfase4 229 2 3" xfId="29467" xr:uid="{B6DDD0D3-A9EE-4B90-ABB5-3D0CC0BF9381}"/>
    <cellStyle name="20% - Ênfase4 229 3" xfId="14185" xr:uid="{D21D6A06-0E8A-4881-B52B-03885DB2918B}"/>
    <cellStyle name="20% - Ênfase4 229 3 2" xfId="34631" xr:uid="{6CACD7B6-686B-4850-A8F3-0F7A599E5BEC}"/>
    <cellStyle name="20% - Ênfase4 229 4" xfId="24415" xr:uid="{7FAF652E-F950-4D06-AF07-9339F8A45F24}"/>
    <cellStyle name="20% - Ênfase4 23" xfId="408" xr:uid="{12437962-3110-4C07-B2D2-CBA96FEA4379}"/>
    <cellStyle name="20% - Ênfase4 23 2" xfId="1007" xr:uid="{5845C5E2-BA40-459C-9AD9-EF5484CB0F53}"/>
    <cellStyle name="20% - Ênfase4 23 2 2" xfId="6154" xr:uid="{FB7D36EE-06B7-4132-8B0C-C023E602C74C}"/>
    <cellStyle name="20% - Ênfase4 23 2 2 2" xfId="16409" xr:uid="{A0DFCCAE-6D95-4D72-B5D4-65F3434EEE3F}"/>
    <cellStyle name="20% - Ênfase4 23 2 2 2 2" xfId="36853" xr:uid="{049B8012-7D34-4BC6-8285-483716D5AEDB}"/>
    <cellStyle name="20% - Ênfase4 23 2 2 3" xfId="26637" xr:uid="{127F7CCF-8A6C-4B4F-B311-90486B421AA0}"/>
    <cellStyle name="20% - Ênfase4 23 2 3" xfId="11355" xr:uid="{E00E4F65-754D-44C4-9ECA-98DB98B9B49F}"/>
    <cellStyle name="20% - Ênfase4 23 2 3 2" xfId="31801" xr:uid="{1304D04F-DF54-43FE-9C3F-A139232DE195}"/>
    <cellStyle name="20% - Ênfase4 23 2 4" xfId="21585" xr:uid="{2DC3EF0A-578D-42B1-ADF5-B3C9319090B9}"/>
    <cellStyle name="20% - Ênfase4 23 3" xfId="5555" xr:uid="{7CBDA209-C1B1-4D1D-A399-CDCF436C768E}"/>
    <cellStyle name="20% - Ênfase4 23 3 2" xfId="15829" xr:uid="{28695A17-0591-4426-A0B1-754944B9C674}"/>
    <cellStyle name="20% - Ênfase4 23 3 2 2" xfId="36273" xr:uid="{EB54F821-9DBD-45B1-85A9-AC5EA704121B}"/>
    <cellStyle name="20% - Ênfase4 23 3 3" xfId="26057" xr:uid="{72B1564C-2B5C-4F50-B641-894BB62F6B25}"/>
    <cellStyle name="20% - Ênfase4 23 4" xfId="10775" xr:uid="{98792933-EA11-4A41-AD84-990FAF3060E5}"/>
    <cellStyle name="20% - Ênfase4 23 4 2" xfId="31221" xr:uid="{275CE6FB-FC77-47EA-8E1E-B31FDB37BD00}"/>
    <cellStyle name="20% - Ênfase4 23 5" xfId="21005" xr:uid="{5403DDCF-4B20-42EC-80FB-FAABAAB4D30B}"/>
    <cellStyle name="20% - Ênfase4 230" xfId="3892" xr:uid="{077AE2BA-984F-4332-8C25-07C627C8BD2D}"/>
    <cellStyle name="20% - Ênfase4 230 2" xfId="9026" xr:uid="{47608CE2-325F-4E0B-BA72-9F5DF77E56E6}"/>
    <cellStyle name="20% - Ênfase4 230 2 2" xfId="19253" xr:uid="{722E715C-8B84-48C7-A847-C112823E67F5}"/>
    <cellStyle name="20% - Ênfase4 230 2 2 2" xfId="39697" xr:uid="{0859C7E3-2FE4-4B81-A5F5-111E985C41C8}"/>
    <cellStyle name="20% - Ênfase4 230 2 3" xfId="29481" xr:uid="{B194770D-DA17-429B-9D97-4B8386449994}"/>
    <cellStyle name="20% - Ênfase4 230 3" xfId="14199" xr:uid="{DC547C1C-F3FB-45CC-8A70-EAF8D4C232A4}"/>
    <cellStyle name="20% - Ênfase4 230 3 2" xfId="34645" xr:uid="{FEC2F73E-D839-4815-8EC2-B1552323F680}"/>
    <cellStyle name="20% - Ênfase4 230 4" xfId="24429" xr:uid="{4F0AF4C9-AF6D-476D-9124-24E250E9C987}"/>
    <cellStyle name="20% - Ênfase4 231" xfId="3906" xr:uid="{454194EC-E9AD-46B8-B8ED-C8505C020E6C}"/>
    <cellStyle name="20% - Ênfase4 231 2" xfId="9040" xr:uid="{B54F72E4-9C51-46C6-9832-BD389079956F}"/>
    <cellStyle name="20% - Ênfase4 231 2 2" xfId="19267" xr:uid="{D84B66F7-982D-4833-A80A-E39F8C0F2BD1}"/>
    <cellStyle name="20% - Ênfase4 231 2 2 2" xfId="39711" xr:uid="{51EA7385-C007-4416-BCE3-FB52AC8B42C2}"/>
    <cellStyle name="20% - Ênfase4 231 2 3" xfId="29495" xr:uid="{0AD6F269-E8F7-46D0-8D7D-C453C0D2BF9C}"/>
    <cellStyle name="20% - Ênfase4 231 3" xfId="14213" xr:uid="{BFF9BA8F-6529-4343-87CC-9474A762FD34}"/>
    <cellStyle name="20% - Ênfase4 231 3 2" xfId="34659" xr:uid="{FB7497FB-4374-4903-BFEA-018DE7AE1A4A}"/>
    <cellStyle name="20% - Ênfase4 231 4" xfId="24443" xr:uid="{2DD5AC5E-4239-491B-B2AF-F071C0899F30}"/>
    <cellStyle name="20% - Ênfase4 232" xfId="3920" xr:uid="{A02560CD-D932-47B2-ABB4-789A1BC5D17C}"/>
    <cellStyle name="20% - Ênfase4 232 2" xfId="9054" xr:uid="{76331118-4D19-4DB8-B9A9-9D10281D7082}"/>
    <cellStyle name="20% - Ênfase4 232 2 2" xfId="19281" xr:uid="{D3EB5808-3A13-456F-835D-36A8A11C1C8A}"/>
    <cellStyle name="20% - Ênfase4 232 2 2 2" xfId="39725" xr:uid="{A7BC19F0-245E-4FEE-A7EC-C996C83E5CD8}"/>
    <cellStyle name="20% - Ênfase4 232 2 3" xfId="29509" xr:uid="{D51F0026-39BE-471D-8FC7-2F98FEA9C06B}"/>
    <cellStyle name="20% - Ênfase4 232 3" xfId="14227" xr:uid="{8B10A883-D14B-4B04-A3EC-32A70806040F}"/>
    <cellStyle name="20% - Ênfase4 232 3 2" xfId="34673" xr:uid="{B11B7194-E2A2-423B-B24B-46E94D71411B}"/>
    <cellStyle name="20% - Ênfase4 232 4" xfId="24457" xr:uid="{9304BFFF-B40F-41F5-BB92-450F7899CE00}"/>
    <cellStyle name="20% - Ênfase4 233" xfId="3934" xr:uid="{61CA7ACE-5BD1-400A-808E-6FD6938D3E86}"/>
    <cellStyle name="20% - Ênfase4 233 2" xfId="9068" xr:uid="{80896939-1105-4E83-AADD-93FE2DBD5353}"/>
    <cellStyle name="20% - Ênfase4 233 2 2" xfId="19295" xr:uid="{CD6A370C-673B-449C-8B90-7E93C85488EF}"/>
    <cellStyle name="20% - Ênfase4 233 2 2 2" xfId="39739" xr:uid="{52AF52B4-6628-4AA1-B75E-5AD75024CA4F}"/>
    <cellStyle name="20% - Ênfase4 233 2 3" xfId="29523" xr:uid="{27378F19-F1DC-4DAE-869D-6E6F298B5861}"/>
    <cellStyle name="20% - Ênfase4 233 3" xfId="14241" xr:uid="{38C2C6E3-49CC-45AA-A2FA-E6BDE11F8F33}"/>
    <cellStyle name="20% - Ênfase4 233 3 2" xfId="34687" xr:uid="{70C22F04-11C7-4B10-BB97-92366670302B}"/>
    <cellStyle name="20% - Ênfase4 233 4" xfId="24471" xr:uid="{9141EBA6-8E71-4DE1-9F2F-3B7E04339F5C}"/>
    <cellStyle name="20% - Ênfase4 234" xfId="3948" xr:uid="{061EF3BD-F732-4840-B840-99920EE69679}"/>
    <cellStyle name="20% - Ênfase4 234 2" xfId="9082" xr:uid="{B4939F8E-7B95-4933-A2E7-81F465DB06B2}"/>
    <cellStyle name="20% - Ênfase4 234 2 2" xfId="19309" xr:uid="{FB6305FF-59DB-4AF8-B697-8A30DA0DB5AA}"/>
    <cellStyle name="20% - Ênfase4 234 2 2 2" xfId="39753" xr:uid="{EB9F98CB-666B-4271-AEFB-3B92C8B967E2}"/>
    <cellStyle name="20% - Ênfase4 234 2 3" xfId="29537" xr:uid="{B9DDE357-7CD0-4F4C-B1AE-52FA5BA4969F}"/>
    <cellStyle name="20% - Ênfase4 234 3" xfId="14255" xr:uid="{E1EFB775-4D51-4DA1-97E8-A0356B92DE0C}"/>
    <cellStyle name="20% - Ênfase4 234 3 2" xfId="34701" xr:uid="{36059B8F-3265-4C01-9567-96A8EA94BC4C}"/>
    <cellStyle name="20% - Ênfase4 234 4" xfId="24485" xr:uid="{B8119EC4-301B-41D3-997A-536742E8DE5B}"/>
    <cellStyle name="20% - Ênfase4 235" xfId="3962" xr:uid="{23A08011-7047-4002-8B53-EE9731292A87}"/>
    <cellStyle name="20% - Ênfase4 235 2" xfId="9096" xr:uid="{5DF449B6-6DE1-4EAF-8356-427FC4837964}"/>
    <cellStyle name="20% - Ênfase4 235 2 2" xfId="19323" xr:uid="{9C8062BD-9A48-4BF1-AA6B-B47AEBC17F1E}"/>
    <cellStyle name="20% - Ênfase4 235 2 2 2" xfId="39767" xr:uid="{13FF7710-C53F-4FD0-914A-3BE2667D4DF9}"/>
    <cellStyle name="20% - Ênfase4 235 2 3" xfId="29551" xr:uid="{549E03A7-AA84-4B19-87AF-8F070D916165}"/>
    <cellStyle name="20% - Ênfase4 235 3" xfId="14269" xr:uid="{506BE37E-8D1E-4D18-87A2-AB033240E743}"/>
    <cellStyle name="20% - Ênfase4 235 3 2" xfId="34715" xr:uid="{5319A161-A012-40CE-A561-FB01ABADBAF1}"/>
    <cellStyle name="20% - Ênfase4 235 4" xfId="24499" xr:uid="{D02F9283-33AE-42FB-9C6A-32A9D865E279}"/>
    <cellStyle name="20% - Ênfase4 236" xfId="3976" xr:uid="{41967078-79AF-4E32-9C8D-191F5F25A21D}"/>
    <cellStyle name="20% - Ênfase4 236 2" xfId="9110" xr:uid="{193E3327-73A7-49D1-82D7-00DE57820D63}"/>
    <cellStyle name="20% - Ênfase4 236 2 2" xfId="19337" xr:uid="{70AA8E52-0C14-4072-80FB-9B5022FE4B25}"/>
    <cellStyle name="20% - Ênfase4 236 2 2 2" xfId="39781" xr:uid="{486CA86E-28AC-408E-B2F0-3BFF230C1C37}"/>
    <cellStyle name="20% - Ênfase4 236 2 3" xfId="29565" xr:uid="{506A6F50-9A53-4C99-BD5B-70934A1C9361}"/>
    <cellStyle name="20% - Ênfase4 236 3" xfId="14283" xr:uid="{B296C548-27AD-4320-814B-5D5B47C87A47}"/>
    <cellStyle name="20% - Ênfase4 236 3 2" xfId="34729" xr:uid="{5751BC0C-9D32-42F9-97A3-83F554BAD5D0}"/>
    <cellStyle name="20% - Ênfase4 236 4" xfId="24513" xr:uid="{567B76C2-223F-4B0A-B990-A5D23CBEB67A}"/>
    <cellStyle name="20% - Ênfase4 237" xfId="3990" xr:uid="{39DCED01-A73F-45A8-AF5A-E629F59DEB8D}"/>
    <cellStyle name="20% - Ênfase4 237 2" xfId="9124" xr:uid="{F85167AE-0380-41AE-AA12-8A16B93B3F9B}"/>
    <cellStyle name="20% - Ênfase4 237 2 2" xfId="19351" xr:uid="{D9224906-C430-4BA4-A06C-46304D78929C}"/>
    <cellStyle name="20% - Ênfase4 237 2 2 2" xfId="39795" xr:uid="{1CA00C8D-FE7A-4F18-8F8A-8B246B33AE3B}"/>
    <cellStyle name="20% - Ênfase4 237 2 3" xfId="29579" xr:uid="{B5AA4915-D34D-48FE-B919-A9815DEC800E}"/>
    <cellStyle name="20% - Ênfase4 237 3" xfId="14297" xr:uid="{C299CC21-0E3C-4351-AB29-A40938C01F86}"/>
    <cellStyle name="20% - Ênfase4 237 3 2" xfId="34743" xr:uid="{80A99287-E9AF-404F-ACA0-BEB850DEF343}"/>
    <cellStyle name="20% - Ênfase4 237 4" xfId="24527" xr:uid="{D8F5C9A3-4421-4B66-8A44-663048D68976}"/>
    <cellStyle name="20% - Ênfase4 238" xfId="4004" xr:uid="{EEB7E5B5-11B7-4410-82BB-97A8BB521BD4}"/>
    <cellStyle name="20% - Ênfase4 238 2" xfId="9138" xr:uid="{28CA6EBF-7435-4BA4-905B-85C3103BFFD8}"/>
    <cellStyle name="20% - Ênfase4 238 2 2" xfId="19365" xr:uid="{33663823-5345-43A0-9D78-BFA935686A9F}"/>
    <cellStyle name="20% - Ênfase4 238 2 2 2" xfId="39809" xr:uid="{E6362E45-6FBA-45E1-B084-AB1DB178E5A8}"/>
    <cellStyle name="20% - Ênfase4 238 2 3" xfId="29593" xr:uid="{45DE791E-3BC4-40BC-9361-FC687E863D1D}"/>
    <cellStyle name="20% - Ênfase4 238 3" xfId="14311" xr:uid="{8BD3902A-C280-4BD0-A632-B7AB677A7251}"/>
    <cellStyle name="20% - Ênfase4 238 3 2" xfId="34757" xr:uid="{AC4B2D2D-FE19-4D5F-89BE-8EE16998D4CB}"/>
    <cellStyle name="20% - Ênfase4 238 4" xfId="24541" xr:uid="{6CA3C250-0926-4755-AF7E-1F93534A3B8B}"/>
    <cellStyle name="20% - Ênfase4 239" xfId="4018" xr:uid="{A816A459-AAE1-4F0C-AB7F-703B59889FE9}"/>
    <cellStyle name="20% - Ênfase4 239 2" xfId="9152" xr:uid="{D89B41C0-50E2-4C42-BF02-E55C6A7BE60F}"/>
    <cellStyle name="20% - Ênfase4 239 2 2" xfId="19379" xr:uid="{1DF04465-2830-4823-BC13-B02C43A668A8}"/>
    <cellStyle name="20% - Ênfase4 239 2 2 2" xfId="39823" xr:uid="{C303295C-FEF9-4771-B58B-D4497666CAFD}"/>
    <cellStyle name="20% - Ênfase4 239 2 3" xfId="29607" xr:uid="{44514F28-109A-4D9D-A716-8E19FFC49B6F}"/>
    <cellStyle name="20% - Ênfase4 239 3" xfId="14325" xr:uid="{2A4B5EC2-A5CA-45A0-B949-BCA195BE7877}"/>
    <cellStyle name="20% - Ênfase4 239 3 2" xfId="34771" xr:uid="{0B0FEAE1-55F7-4C8A-9A21-12B1583905F0}"/>
    <cellStyle name="20% - Ênfase4 239 4" xfId="24555" xr:uid="{BC40FFB0-9635-4BD9-9F55-4BC135527541}"/>
    <cellStyle name="20% - Ênfase4 24" xfId="422" xr:uid="{2338C1A9-08DF-4E14-A1FF-DE3876FAC8A5}"/>
    <cellStyle name="20% - Ênfase4 24 2" xfId="1021" xr:uid="{7F683CF2-EA67-4414-BFB2-6BE31719ED79}"/>
    <cellStyle name="20% - Ênfase4 24 2 2" xfId="6168" xr:uid="{4755F9F7-2B04-4B9E-8F51-CD05B96C2DB1}"/>
    <cellStyle name="20% - Ênfase4 24 2 2 2" xfId="16423" xr:uid="{661DC0E1-6231-4686-969F-AAC455642E6C}"/>
    <cellStyle name="20% - Ênfase4 24 2 2 2 2" xfId="36867" xr:uid="{D1CF2768-853A-4B5F-88D1-35C1FF95192A}"/>
    <cellStyle name="20% - Ênfase4 24 2 2 3" xfId="26651" xr:uid="{AED02886-FEDC-477F-A4A9-5824C7A96882}"/>
    <cellStyle name="20% - Ênfase4 24 2 3" xfId="11369" xr:uid="{99B882D3-0374-43AF-BCA8-5CB41FEE8E21}"/>
    <cellStyle name="20% - Ênfase4 24 2 3 2" xfId="31815" xr:uid="{C85BAF52-5FED-4762-8F17-828649118B90}"/>
    <cellStyle name="20% - Ênfase4 24 2 4" xfId="21599" xr:uid="{8E2DE51E-B2CC-48A6-9BEE-098767044595}"/>
    <cellStyle name="20% - Ênfase4 24 3" xfId="5569" xr:uid="{45F15C40-1E82-4506-8E4B-423A39E8C32F}"/>
    <cellStyle name="20% - Ênfase4 24 3 2" xfId="15843" xr:uid="{E2B04D30-6C3B-47D8-A073-E0F11F49E85D}"/>
    <cellStyle name="20% - Ênfase4 24 3 2 2" xfId="36287" xr:uid="{4FB56D85-232E-4B16-AF4D-07515D962559}"/>
    <cellStyle name="20% - Ênfase4 24 3 3" xfId="26071" xr:uid="{4900333D-370B-4CEE-9B71-5F5B9E3ED980}"/>
    <cellStyle name="20% - Ênfase4 24 4" xfId="10789" xr:uid="{E489195D-BACD-40A8-8D79-7189CCA8669C}"/>
    <cellStyle name="20% - Ênfase4 24 4 2" xfId="31235" xr:uid="{6B20416C-A593-4FD8-AB69-0C30430AA38E}"/>
    <cellStyle name="20% - Ênfase4 24 5" xfId="21019" xr:uid="{038482C5-5077-4E09-803D-BC5928A6D77E}"/>
    <cellStyle name="20% - Ênfase4 240" xfId="4032" xr:uid="{DAFF7207-A70C-4BBF-9126-A2F31D360A9D}"/>
    <cellStyle name="20% - Ênfase4 240 2" xfId="9166" xr:uid="{E1A9756D-E9DE-4191-86AB-2CA6F079D578}"/>
    <cellStyle name="20% - Ênfase4 240 2 2" xfId="19393" xr:uid="{06EFF7FE-EF3E-4864-B773-72505EB1A5E5}"/>
    <cellStyle name="20% - Ênfase4 240 2 2 2" xfId="39837" xr:uid="{38179F75-64E5-495D-BBF5-8A487F2AE620}"/>
    <cellStyle name="20% - Ênfase4 240 2 3" xfId="29621" xr:uid="{EA1B5A14-87F9-4F4E-8B79-7304862F0C57}"/>
    <cellStyle name="20% - Ênfase4 240 3" xfId="14339" xr:uid="{9CBB634C-1B3C-4C71-98B7-135F7B617EBD}"/>
    <cellStyle name="20% - Ênfase4 240 3 2" xfId="34785" xr:uid="{0A429167-9842-47AE-B94C-0E33A6A25588}"/>
    <cellStyle name="20% - Ênfase4 240 4" xfId="24569" xr:uid="{80E11B09-E659-4B36-B03E-9C3F5AD26ACA}"/>
    <cellStyle name="20% - Ênfase4 241" xfId="4046" xr:uid="{4CB4F385-ED59-4FD0-8E66-C951816B7FC2}"/>
    <cellStyle name="20% - Ênfase4 241 2" xfId="9180" xr:uid="{08CF82B0-31C1-429C-AA9E-4E67A9A0627D}"/>
    <cellStyle name="20% - Ênfase4 241 2 2" xfId="19407" xr:uid="{9090730C-E5FF-45B2-A573-1F8B9B29BB73}"/>
    <cellStyle name="20% - Ênfase4 241 2 2 2" xfId="39851" xr:uid="{4A234208-5161-43CE-998E-1EE748E8922B}"/>
    <cellStyle name="20% - Ênfase4 241 2 3" xfId="29635" xr:uid="{D4D46D8A-C981-47DE-B183-8F2900077497}"/>
    <cellStyle name="20% - Ênfase4 241 3" xfId="14353" xr:uid="{A9F39629-402A-42CD-8CA8-9D6E5C87A863}"/>
    <cellStyle name="20% - Ênfase4 241 3 2" xfId="34799" xr:uid="{8F055989-8D2B-41E8-95F7-7991D8486392}"/>
    <cellStyle name="20% - Ênfase4 241 4" xfId="24583" xr:uid="{163EC6E0-DD31-4DDA-80F2-0BC7EC13AE53}"/>
    <cellStyle name="20% - Ênfase4 242" xfId="4060" xr:uid="{C116700B-0144-46E6-A75C-58C5D477E69F}"/>
    <cellStyle name="20% - Ênfase4 242 2" xfId="9194" xr:uid="{DD09D6A0-F1FA-45CE-8447-F026E5765F0F}"/>
    <cellStyle name="20% - Ênfase4 242 2 2" xfId="19421" xr:uid="{AE1D49C5-8910-4FF4-B32F-3919069DF1B7}"/>
    <cellStyle name="20% - Ênfase4 242 2 2 2" xfId="39865" xr:uid="{762B6246-7D7C-49F4-9A24-49BEAC431D70}"/>
    <cellStyle name="20% - Ênfase4 242 2 3" xfId="29649" xr:uid="{9AF7FE34-A98D-4BFA-ABC8-285655DB1B63}"/>
    <cellStyle name="20% - Ênfase4 242 3" xfId="14367" xr:uid="{73AF0D6F-964C-4881-A41A-F80AF5215AF7}"/>
    <cellStyle name="20% - Ênfase4 242 3 2" xfId="34813" xr:uid="{17409E7A-B49D-4255-B126-D3BFAA951C0B}"/>
    <cellStyle name="20% - Ênfase4 242 4" xfId="24597" xr:uid="{028ECCA9-2278-4145-A47D-822BC1DE47AD}"/>
    <cellStyle name="20% - Ênfase4 243" xfId="4074" xr:uid="{DC0C44B5-DE58-4B6B-874B-96107B1BEDC7}"/>
    <cellStyle name="20% - Ênfase4 243 2" xfId="9208" xr:uid="{4FE1F79D-A5E4-466E-91DB-6B9A300E307A}"/>
    <cellStyle name="20% - Ênfase4 243 2 2" xfId="19435" xr:uid="{34FF36C3-0948-4941-92D3-49307023FB69}"/>
    <cellStyle name="20% - Ênfase4 243 2 2 2" xfId="39879" xr:uid="{804DAE3C-4AFF-46B5-8404-9C8FD4BA4F06}"/>
    <cellStyle name="20% - Ênfase4 243 2 3" xfId="29663" xr:uid="{34BFC33E-42E7-47D2-A624-DD470B5C13A3}"/>
    <cellStyle name="20% - Ênfase4 243 3" xfId="14381" xr:uid="{0E6EFD67-A1A0-460D-94CD-0A4FAF9FE7CF}"/>
    <cellStyle name="20% - Ênfase4 243 3 2" xfId="34827" xr:uid="{78091C7C-22FD-44D0-9B41-2D131E5BA383}"/>
    <cellStyle name="20% - Ênfase4 243 4" xfId="24611" xr:uid="{FFED8C09-690A-4ABC-A752-EA0E2692BFC6}"/>
    <cellStyle name="20% - Ênfase4 244" xfId="4088" xr:uid="{D03BAF16-5A55-4942-9200-7ED86659F6EF}"/>
    <cellStyle name="20% - Ênfase4 244 2" xfId="9222" xr:uid="{8C1C6F0F-A4C1-460C-83B8-54FE48A59610}"/>
    <cellStyle name="20% - Ênfase4 244 2 2" xfId="19449" xr:uid="{6287CFA1-8B43-4159-A3B1-83CCD607964A}"/>
    <cellStyle name="20% - Ênfase4 244 2 2 2" xfId="39893" xr:uid="{52639152-2E85-41F8-A0A6-27F60DB694E4}"/>
    <cellStyle name="20% - Ênfase4 244 2 3" xfId="29677" xr:uid="{C6AFD4D3-631A-4B64-BCC4-ED79474FAF19}"/>
    <cellStyle name="20% - Ênfase4 244 3" xfId="14395" xr:uid="{761DD223-E228-47F1-878F-EE1E67FBC5A2}"/>
    <cellStyle name="20% - Ênfase4 244 3 2" xfId="34841" xr:uid="{2383662A-3BED-4D22-B521-8673ECAD6529}"/>
    <cellStyle name="20% - Ênfase4 244 4" xfId="24625" xr:uid="{6B1688FF-4F4E-4F3B-929E-1AEAA45DA252}"/>
    <cellStyle name="20% - Ênfase4 245" xfId="4102" xr:uid="{85F57D5F-266A-477B-BC84-46CFD17A29EF}"/>
    <cellStyle name="20% - Ênfase4 245 2" xfId="9236" xr:uid="{804A79AA-4210-42AB-B992-8334AB29B671}"/>
    <cellStyle name="20% - Ênfase4 245 2 2" xfId="19463" xr:uid="{3BA403BF-DC74-4C57-9EFD-B16A90935F35}"/>
    <cellStyle name="20% - Ênfase4 245 2 2 2" xfId="39907" xr:uid="{9FDFD429-C64C-4B27-90F2-962499FFB3C9}"/>
    <cellStyle name="20% - Ênfase4 245 2 3" xfId="29691" xr:uid="{62D22027-9851-4EEA-97B6-517F93501CD7}"/>
    <cellStyle name="20% - Ênfase4 245 3" xfId="14409" xr:uid="{D58EE99A-8133-4E0B-90D2-EC6CBFD1D421}"/>
    <cellStyle name="20% - Ênfase4 245 3 2" xfId="34855" xr:uid="{77609FD0-1BD2-4527-9901-3F82DC584A7B}"/>
    <cellStyle name="20% - Ênfase4 245 4" xfId="24639" xr:uid="{B4916B9B-FD59-45A5-9668-48D1663D3929}"/>
    <cellStyle name="20% - Ênfase4 246" xfId="4116" xr:uid="{9501715E-34D5-4990-BAAD-0C8CD2F4BC80}"/>
    <cellStyle name="20% - Ênfase4 246 2" xfId="9250" xr:uid="{5BD72AB1-00A7-4A7E-A20E-4513D91EE1F7}"/>
    <cellStyle name="20% - Ênfase4 246 2 2" xfId="19477" xr:uid="{A6417D96-E86D-4C0F-97AC-E217A3BDB771}"/>
    <cellStyle name="20% - Ênfase4 246 2 2 2" xfId="39921" xr:uid="{1C87C7D8-F5E5-4629-972D-10306C7ED26E}"/>
    <cellStyle name="20% - Ênfase4 246 2 3" xfId="29705" xr:uid="{10C74334-AD1D-44CA-8829-5DD73DC905B0}"/>
    <cellStyle name="20% - Ênfase4 246 3" xfId="14423" xr:uid="{B75640F2-A7B9-42C3-B792-0A6290F15BEC}"/>
    <cellStyle name="20% - Ênfase4 246 3 2" xfId="34869" xr:uid="{DDEA85C1-C636-47A0-A39F-6DF17658074B}"/>
    <cellStyle name="20% - Ênfase4 246 4" xfId="24653" xr:uid="{CA304F10-BA81-4DB9-B5BA-34A61DD1659D}"/>
    <cellStyle name="20% - Ênfase4 247" xfId="4130" xr:uid="{B0F881AB-F38D-4AA4-BAAD-C55DE054C660}"/>
    <cellStyle name="20% - Ênfase4 247 2" xfId="9264" xr:uid="{915D38F3-5B2C-4493-A0C1-56487A3AB3A9}"/>
    <cellStyle name="20% - Ênfase4 247 2 2" xfId="19491" xr:uid="{495D324A-B2AA-43AD-96EF-708EA6908846}"/>
    <cellStyle name="20% - Ênfase4 247 2 2 2" xfId="39935" xr:uid="{F8D0B3F4-BDF0-4A61-B491-2413D0EDC63E}"/>
    <cellStyle name="20% - Ênfase4 247 2 3" xfId="29719" xr:uid="{DD7EF279-B087-4385-9A0D-14C34CCC1328}"/>
    <cellStyle name="20% - Ênfase4 247 3" xfId="14437" xr:uid="{B56B90FA-8FF0-431A-B10C-9629A5FECBD1}"/>
    <cellStyle name="20% - Ênfase4 247 3 2" xfId="34883" xr:uid="{6BB971BD-A2EE-453F-BE7B-10040E769821}"/>
    <cellStyle name="20% - Ênfase4 247 4" xfId="24667" xr:uid="{B997307F-0BC2-4CD5-8502-A3A1D63926D3}"/>
    <cellStyle name="20% - Ênfase4 248" xfId="4144" xr:uid="{28EC02EE-F1F6-4F49-8CAB-1BAD7FBECCEF}"/>
    <cellStyle name="20% - Ênfase4 248 2" xfId="9278" xr:uid="{68F3C7AE-BA5E-4846-ACFE-D52ABB9C0DC2}"/>
    <cellStyle name="20% - Ênfase4 248 2 2" xfId="19505" xr:uid="{03C32961-EC5C-4DBF-B014-D17520B8EEC4}"/>
    <cellStyle name="20% - Ênfase4 248 2 2 2" xfId="39949" xr:uid="{31DBA4AF-271B-4C98-97D5-9E914D79C44B}"/>
    <cellStyle name="20% - Ênfase4 248 2 3" xfId="29733" xr:uid="{9B4EBF85-B5CA-4954-92B3-3C9F10768349}"/>
    <cellStyle name="20% - Ênfase4 248 3" xfId="14451" xr:uid="{9D962074-78A1-46AD-9D8E-491570BA41FC}"/>
    <cellStyle name="20% - Ênfase4 248 3 2" xfId="34897" xr:uid="{1439A014-5CFF-4782-A1C8-A2853E6B6E2C}"/>
    <cellStyle name="20% - Ênfase4 248 4" xfId="24681" xr:uid="{BC1AF636-6837-4EE8-A7DD-406A026F6E28}"/>
    <cellStyle name="20% - Ênfase4 249" xfId="4158" xr:uid="{0606A608-8D17-4AEC-BBF9-C71AD3024133}"/>
    <cellStyle name="20% - Ênfase4 249 2" xfId="9292" xr:uid="{DA4D9559-5AD1-40DA-ACFA-A72FA9D194FD}"/>
    <cellStyle name="20% - Ênfase4 249 2 2" xfId="19519" xr:uid="{E6196923-FEC3-4168-8940-9717141355DC}"/>
    <cellStyle name="20% - Ênfase4 249 2 2 2" xfId="39963" xr:uid="{D0BD1877-142E-4BBB-A05A-AA7E7F696201}"/>
    <cellStyle name="20% - Ênfase4 249 2 3" xfId="29747" xr:uid="{DEABD214-35BD-407B-8EBE-DEBAA713636F}"/>
    <cellStyle name="20% - Ênfase4 249 3" xfId="14465" xr:uid="{A24756F8-372F-46AA-8011-5F069696C467}"/>
    <cellStyle name="20% - Ênfase4 249 3 2" xfId="34911" xr:uid="{E6246C3F-080A-43EA-BB3D-28BEF13A4589}"/>
    <cellStyle name="20% - Ênfase4 249 4" xfId="24695" xr:uid="{A83A1411-C354-45DA-BAA8-1B447C5BEB18}"/>
    <cellStyle name="20% - Ênfase4 25" xfId="436" xr:uid="{E97D1781-3DAE-4231-8A9C-C2E6F9B15F36}"/>
    <cellStyle name="20% - Ênfase4 25 2" xfId="1035" xr:uid="{1427E7F0-4005-4067-8861-92BB2B03626D}"/>
    <cellStyle name="20% - Ênfase4 25 2 2" xfId="6182" xr:uid="{8E3E2C1E-3ABD-49CA-AE97-51629BF67653}"/>
    <cellStyle name="20% - Ênfase4 25 2 2 2" xfId="16437" xr:uid="{9E61F5FF-BCB8-4843-BAE8-90A85BDD1665}"/>
    <cellStyle name="20% - Ênfase4 25 2 2 2 2" xfId="36881" xr:uid="{62A3517A-3CED-4E12-A63B-99DF50B6A985}"/>
    <cellStyle name="20% - Ênfase4 25 2 2 3" xfId="26665" xr:uid="{4A6C9D38-5B5F-4F1A-9241-30F025B5DF33}"/>
    <cellStyle name="20% - Ênfase4 25 2 3" xfId="11383" xr:uid="{FA9BEC4D-4BAF-480B-902A-A739D9023F51}"/>
    <cellStyle name="20% - Ênfase4 25 2 3 2" xfId="31829" xr:uid="{317D628D-0F45-4508-A406-877C0B1F3A4B}"/>
    <cellStyle name="20% - Ênfase4 25 2 4" xfId="21613" xr:uid="{5D5721E0-1AD3-4CC6-90EC-A5A408D6C46C}"/>
    <cellStyle name="20% - Ênfase4 25 3" xfId="5583" xr:uid="{BAE22701-123D-40D1-8D08-F1D4C21CCC2D}"/>
    <cellStyle name="20% - Ênfase4 25 3 2" xfId="15857" xr:uid="{F52A65B1-CC67-416A-9388-D8748566CD69}"/>
    <cellStyle name="20% - Ênfase4 25 3 2 2" xfId="36301" xr:uid="{0F16A69A-E363-41F4-A7F6-3E6AFD9BD747}"/>
    <cellStyle name="20% - Ênfase4 25 3 3" xfId="26085" xr:uid="{30F98AB9-D921-415C-99C7-8B66CB2ED047}"/>
    <cellStyle name="20% - Ênfase4 25 4" xfId="10803" xr:uid="{8D303B94-F943-44FB-8247-BC130AED305C}"/>
    <cellStyle name="20% - Ênfase4 25 4 2" xfId="31249" xr:uid="{EA7212FA-4B8B-4FB5-BA26-88CF583FEFB4}"/>
    <cellStyle name="20% - Ênfase4 25 5" xfId="21033" xr:uid="{AA1B1C0D-7A19-4DBA-9FB1-7B33F5941996}"/>
    <cellStyle name="20% - Ênfase4 250" xfId="4172" xr:uid="{F9303087-CCE7-4884-B85B-4C90BA0A0387}"/>
    <cellStyle name="20% - Ênfase4 250 2" xfId="9306" xr:uid="{2D43077A-5CB1-47D9-B0CA-A86027587C22}"/>
    <cellStyle name="20% - Ênfase4 250 2 2" xfId="19533" xr:uid="{A0A8FB48-ADBC-4A8B-9DAC-519ED1CF5390}"/>
    <cellStyle name="20% - Ênfase4 250 2 2 2" xfId="39977" xr:uid="{514CA2F6-31AF-4BF0-95F0-7F263B9E25A2}"/>
    <cellStyle name="20% - Ênfase4 250 2 3" xfId="29761" xr:uid="{A1A6FF18-F7D2-4E3A-8C4C-6263551291B3}"/>
    <cellStyle name="20% - Ênfase4 250 3" xfId="14479" xr:uid="{B8C0DF69-AC15-4076-9BD4-74A862BDE6DA}"/>
    <cellStyle name="20% - Ênfase4 250 3 2" xfId="34925" xr:uid="{D91CD3F1-2CC9-44BF-9536-D30E49C9EEDC}"/>
    <cellStyle name="20% - Ênfase4 250 4" xfId="24709" xr:uid="{C7DEC44A-4DE0-46CB-A7F9-9A4BB2B6DDC5}"/>
    <cellStyle name="20% - Ênfase4 251" xfId="4186" xr:uid="{37423A7C-0099-4839-8173-C70FD6FC040A}"/>
    <cellStyle name="20% - Ênfase4 251 2" xfId="9320" xr:uid="{7979ADA4-5AB6-4FAF-89B5-D9852E52D6B4}"/>
    <cellStyle name="20% - Ênfase4 251 2 2" xfId="19547" xr:uid="{5799D168-1775-4F74-8B23-AB4720E427C8}"/>
    <cellStyle name="20% - Ênfase4 251 2 2 2" xfId="39991" xr:uid="{637EB9EA-E3F2-4DC3-BCFB-877B6B0EA127}"/>
    <cellStyle name="20% - Ênfase4 251 2 3" xfId="29775" xr:uid="{59B604DE-D61A-42E6-8C84-A597214463F6}"/>
    <cellStyle name="20% - Ênfase4 251 3" xfId="14493" xr:uid="{8746250D-DD85-4454-A752-791309D4D484}"/>
    <cellStyle name="20% - Ênfase4 251 3 2" xfId="34939" xr:uid="{07D3BE59-36A2-4BFC-BEA8-FEA2C770DA93}"/>
    <cellStyle name="20% - Ênfase4 251 4" xfId="24723" xr:uid="{0B56F1BF-37BC-46EF-AC89-26A1C5E76A07}"/>
    <cellStyle name="20% - Ênfase4 252" xfId="4200" xr:uid="{5D8AFDA8-AE1C-40D2-B329-9B6C177720C5}"/>
    <cellStyle name="20% - Ênfase4 252 2" xfId="9334" xr:uid="{D2D08433-B1E8-4BBA-A985-30D599E21845}"/>
    <cellStyle name="20% - Ênfase4 252 2 2" xfId="19561" xr:uid="{1068CE1B-2671-49D5-9307-A6E596E625EE}"/>
    <cellStyle name="20% - Ênfase4 252 2 2 2" xfId="40005" xr:uid="{970D345A-C611-4586-ACFD-C8AC763F0BF5}"/>
    <cellStyle name="20% - Ênfase4 252 2 3" xfId="29789" xr:uid="{C0D5DE2A-AA0E-4FAC-BDF7-A50DBBCE8475}"/>
    <cellStyle name="20% - Ênfase4 252 3" xfId="14507" xr:uid="{FA2F2B73-4CF9-44DF-892F-9848DBD35CA1}"/>
    <cellStyle name="20% - Ênfase4 252 3 2" xfId="34953" xr:uid="{F6C6517F-6DE5-45A2-9199-572EFFE8ACFD}"/>
    <cellStyle name="20% - Ênfase4 252 4" xfId="24737" xr:uid="{CEFD395D-591D-4084-8C27-E0B58F9FF59B}"/>
    <cellStyle name="20% - Ênfase4 253" xfId="4214" xr:uid="{423C28FA-0F00-4FF6-AF22-872BF0483DAA}"/>
    <cellStyle name="20% - Ênfase4 253 2" xfId="9348" xr:uid="{08AABC8C-AD91-4D13-9BC4-A7D420597F4E}"/>
    <cellStyle name="20% - Ênfase4 253 2 2" xfId="19575" xr:uid="{6C575D33-484C-4CC4-879A-C60E660E084C}"/>
    <cellStyle name="20% - Ênfase4 253 2 2 2" xfId="40019" xr:uid="{03A6E24B-AC7D-4FAD-AF47-0DE1C5D75013}"/>
    <cellStyle name="20% - Ênfase4 253 2 3" xfId="29803" xr:uid="{6CC8C39B-11D7-4E82-843C-50F975D34644}"/>
    <cellStyle name="20% - Ênfase4 253 3" xfId="14521" xr:uid="{A5CE97CE-6C88-4FD9-BFA5-04B5328B21EA}"/>
    <cellStyle name="20% - Ênfase4 253 3 2" xfId="34967" xr:uid="{DC81D45E-A26D-4934-B590-2319A6199D13}"/>
    <cellStyle name="20% - Ênfase4 253 4" xfId="24751" xr:uid="{DE47E9A5-0EAF-4927-B3AB-51728A2E0113}"/>
    <cellStyle name="20% - Ênfase4 254" xfId="4228" xr:uid="{46F0B44B-9DE4-4A01-B5B5-374F502C12E7}"/>
    <cellStyle name="20% - Ênfase4 254 2" xfId="9362" xr:uid="{ACC38065-11CA-4383-9ABD-96C60486F373}"/>
    <cellStyle name="20% - Ênfase4 254 2 2" xfId="19589" xr:uid="{7D2AF5B1-234C-4BC7-AFB0-6EA48CDC0FC2}"/>
    <cellStyle name="20% - Ênfase4 254 2 2 2" xfId="40033" xr:uid="{47AE92B0-7D1C-459D-A417-8A9FDBE159DD}"/>
    <cellStyle name="20% - Ênfase4 254 2 3" xfId="29817" xr:uid="{52C6A412-008F-4DD9-9F08-F117BF1D8AD1}"/>
    <cellStyle name="20% - Ênfase4 254 3" xfId="14535" xr:uid="{E21264A0-D750-489C-BEB8-014941500113}"/>
    <cellStyle name="20% - Ênfase4 254 3 2" xfId="34981" xr:uid="{782F238A-A462-4559-9ABA-D6DFA4E99765}"/>
    <cellStyle name="20% - Ênfase4 254 4" xfId="24765" xr:uid="{559E2A55-4464-46E9-B1E4-2A8E2769D0B6}"/>
    <cellStyle name="20% - Ênfase4 255" xfId="4242" xr:uid="{B036DBB5-271A-4F3A-9C39-E55031BE285D}"/>
    <cellStyle name="20% - Ênfase4 255 2" xfId="9376" xr:uid="{501DB2E5-C4C1-4983-B233-EC72D4A6009F}"/>
    <cellStyle name="20% - Ênfase4 255 2 2" xfId="19603" xr:uid="{92873095-424F-428E-9CDA-80E60D509788}"/>
    <cellStyle name="20% - Ênfase4 255 2 2 2" xfId="40047" xr:uid="{73AB6BBE-94AB-4DC2-AAC6-BC33AC6C83DF}"/>
    <cellStyle name="20% - Ênfase4 255 2 3" xfId="29831" xr:uid="{0AC2EF3A-259A-4470-BC66-0EF8DE75EDD3}"/>
    <cellStyle name="20% - Ênfase4 255 3" xfId="14549" xr:uid="{4AE6DF1C-383A-48B5-B3F3-47EED77C9E85}"/>
    <cellStyle name="20% - Ênfase4 255 3 2" xfId="34995" xr:uid="{5E4B8550-2002-42F9-A4D8-B75D1FA8E274}"/>
    <cellStyle name="20% - Ênfase4 255 4" xfId="24779" xr:uid="{6521D059-E5E6-4374-BF73-917DD1CD9C32}"/>
    <cellStyle name="20% - Ênfase4 256" xfId="4256" xr:uid="{7756714B-48D3-4C7B-ACF2-0C308FE05B3E}"/>
    <cellStyle name="20% - Ênfase4 256 2" xfId="9390" xr:uid="{2603C00A-BEC6-4374-9A36-BB488112B00C}"/>
    <cellStyle name="20% - Ênfase4 256 2 2" xfId="19617" xr:uid="{6593EFCA-197A-48DC-8A44-5B4D71086009}"/>
    <cellStyle name="20% - Ênfase4 256 2 2 2" xfId="40061" xr:uid="{022DD8AF-2C62-4E1D-94C8-D6AC916776E4}"/>
    <cellStyle name="20% - Ênfase4 256 2 3" xfId="29845" xr:uid="{0D22C1D3-CF74-48D1-8B02-EC43443A94AF}"/>
    <cellStyle name="20% - Ênfase4 256 3" xfId="14563" xr:uid="{34B865C0-F388-4F86-B715-F8AAC73A98E6}"/>
    <cellStyle name="20% - Ênfase4 256 3 2" xfId="35009" xr:uid="{CE63BD38-0C33-4650-A809-543C9488D366}"/>
    <cellStyle name="20% - Ênfase4 256 4" xfId="24793" xr:uid="{F85AB161-A823-4DBB-91DB-6470CEE9237A}"/>
    <cellStyle name="20% - Ênfase4 257" xfId="4270" xr:uid="{6596F154-F7D6-4F67-9E6E-82AF8FA663EA}"/>
    <cellStyle name="20% - Ênfase4 257 2" xfId="9404" xr:uid="{6661EBA7-0BF0-4E03-B3FB-03A837556607}"/>
    <cellStyle name="20% - Ênfase4 257 2 2" xfId="19631" xr:uid="{44D0F4E8-70A0-489B-9ADD-0C993BD48273}"/>
    <cellStyle name="20% - Ênfase4 257 2 2 2" xfId="40075" xr:uid="{26B0021A-4595-4918-A0F1-B8F264C08EF7}"/>
    <cellStyle name="20% - Ênfase4 257 2 3" xfId="29859" xr:uid="{5D479C96-B6CD-4058-9463-AED6821CC8C3}"/>
    <cellStyle name="20% - Ênfase4 257 3" xfId="14577" xr:uid="{F3A8237A-656F-42A4-8D12-F07DAEB468A8}"/>
    <cellStyle name="20% - Ênfase4 257 3 2" xfId="35023" xr:uid="{5E4F3F27-5EB7-4D47-A1C2-DA204ADFDDC7}"/>
    <cellStyle name="20% - Ênfase4 257 4" xfId="24807" xr:uid="{8BD222EE-D252-4A18-8F44-43AB0067AC06}"/>
    <cellStyle name="20% - Ênfase4 258" xfId="4284" xr:uid="{630D7062-F1E1-48C5-A3AD-F4DBA10B633B}"/>
    <cellStyle name="20% - Ênfase4 258 2" xfId="9418" xr:uid="{88E160E6-8933-4293-985A-2015AB94FF5D}"/>
    <cellStyle name="20% - Ênfase4 258 2 2" xfId="19645" xr:uid="{CB8FC52A-5538-44BD-A26C-87B17E23B988}"/>
    <cellStyle name="20% - Ênfase4 258 2 2 2" xfId="40089" xr:uid="{D828CB02-C613-477C-8AC2-DC285B120688}"/>
    <cellStyle name="20% - Ênfase4 258 2 3" xfId="29873" xr:uid="{531124F8-FD23-4E30-9AAF-C090CCA03A0E}"/>
    <cellStyle name="20% - Ênfase4 258 3" xfId="14591" xr:uid="{D766D79D-1E58-470B-8457-896C05D624C5}"/>
    <cellStyle name="20% - Ênfase4 258 3 2" xfId="35037" xr:uid="{91F852B7-1D6D-4837-861E-915025A85B95}"/>
    <cellStyle name="20% - Ênfase4 258 4" xfId="24821" xr:uid="{7B1EE701-107C-4905-94B2-9017B0BD6421}"/>
    <cellStyle name="20% - Ênfase4 259" xfId="4298" xr:uid="{2147546F-75EF-4F93-AF52-4B075EAD5DED}"/>
    <cellStyle name="20% - Ênfase4 259 2" xfId="9432" xr:uid="{2221FE7A-79FF-4236-915C-4B5CEB0641CE}"/>
    <cellStyle name="20% - Ênfase4 259 2 2" xfId="19659" xr:uid="{70CED642-5215-4C7E-BD3F-E664E0A6EA8D}"/>
    <cellStyle name="20% - Ênfase4 259 2 2 2" xfId="40103" xr:uid="{0E84517D-6DD8-4D60-A186-0CE08444D818}"/>
    <cellStyle name="20% - Ênfase4 259 2 3" xfId="29887" xr:uid="{E40535F2-7EDD-4BF1-9491-74FB388F8C05}"/>
    <cellStyle name="20% - Ênfase4 259 3" xfId="14605" xr:uid="{D9680DFE-A7AA-43B7-881D-DB333384F1AD}"/>
    <cellStyle name="20% - Ênfase4 259 3 2" xfId="35051" xr:uid="{9CFD8094-6C9F-41FD-827A-C4D23C0C531C}"/>
    <cellStyle name="20% - Ênfase4 259 4" xfId="24835" xr:uid="{B7E8AA10-A4F5-4E0A-8E29-A447208DF98D}"/>
    <cellStyle name="20% - Ênfase4 26" xfId="450" xr:uid="{EEC7FC3B-541C-4B40-B5CF-5BDB25F1A927}"/>
    <cellStyle name="20% - Ênfase4 26 2" xfId="1049" xr:uid="{63704D3F-CF3D-4196-92E7-A22151315483}"/>
    <cellStyle name="20% - Ênfase4 26 2 2" xfId="6196" xr:uid="{78D817F7-91A3-4929-9F8B-200AA3336770}"/>
    <cellStyle name="20% - Ênfase4 26 2 2 2" xfId="16451" xr:uid="{D0487FD6-D348-47D9-A224-603360B7A178}"/>
    <cellStyle name="20% - Ênfase4 26 2 2 2 2" xfId="36895" xr:uid="{68F875B0-D5B7-4DAD-B9EB-916618E91134}"/>
    <cellStyle name="20% - Ênfase4 26 2 2 3" xfId="26679" xr:uid="{62B5E6DD-3FE5-4957-87B1-C562B95D2608}"/>
    <cellStyle name="20% - Ênfase4 26 2 3" xfId="11397" xr:uid="{0DD77F60-8D3D-4FA7-AB4D-98AB9322B66F}"/>
    <cellStyle name="20% - Ênfase4 26 2 3 2" xfId="31843" xr:uid="{81BB1E47-1BEB-4BD2-8868-3EB0541BB95F}"/>
    <cellStyle name="20% - Ênfase4 26 2 4" xfId="21627" xr:uid="{4864116B-385D-4BDF-B1ED-41FD1EED01ED}"/>
    <cellStyle name="20% - Ênfase4 26 3" xfId="5597" xr:uid="{44035051-8F5A-4955-A69E-B55B88B747E2}"/>
    <cellStyle name="20% - Ênfase4 26 3 2" xfId="15871" xr:uid="{73D749C0-1691-4303-844F-3588A78155A7}"/>
    <cellStyle name="20% - Ênfase4 26 3 2 2" xfId="36315" xr:uid="{A9FB3B93-0AAF-4B6B-BDDF-A87242B30F98}"/>
    <cellStyle name="20% - Ênfase4 26 3 3" xfId="26099" xr:uid="{B99B9C34-1718-44ED-BD7F-4A10B5236B0F}"/>
    <cellStyle name="20% - Ênfase4 26 4" xfId="10817" xr:uid="{C5DBD86D-42EC-4AE4-B922-297CD5F95AFA}"/>
    <cellStyle name="20% - Ênfase4 26 4 2" xfId="31263" xr:uid="{116CFEA1-BBA6-46E8-AE5F-926A8EB0012D}"/>
    <cellStyle name="20% - Ênfase4 26 5" xfId="21047" xr:uid="{8B466CC4-8EB2-4E9D-833E-421566A2DB1B}"/>
    <cellStyle name="20% - Ênfase4 260" xfId="4312" xr:uid="{A91807C1-D927-4947-BC1B-ADFE15154661}"/>
    <cellStyle name="20% - Ênfase4 260 2" xfId="9446" xr:uid="{DEB3DB51-7BA0-4974-A3C1-BDB2188FB288}"/>
    <cellStyle name="20% - Ênfase4 260 2 2" xfId="19673" xr:uid="{6774D4EA-B286-4DA1-A147-BDC645E5A646}"/>
    <cellStyle name="20% - Ênfase4 260 2 2 2" xfId="40117" xr:uid="{BEF368D6-0D1C-49C8-A4D4-FBD8A5F5770C}"/>
    <cellStyle name="20% - Ênfase4 260 2 3" xfId="29901" xr:uid="{679D0032-D66F-4BEA-858A-B08BF49CEC4D}"/>
    <cellStyle name="20% - Ênfase4 260 3" xfId="14619" xr:uid="{5711E06D-68EF-4AED-A3D0-955E6931B19C}"/>
    <cellStyle name="20% - Ênfase4 260 3 2" xfId="35065" xr:uid="{9470D846-890A-43D8-B662-F181B99A5DA0}"/>
    <cellStyle name="20% - Ênfase4 260 4" xfId="24849" xr:uid="{5B7BBE0F-B331-4F59-B578-BF29396CD62F}"/>
    <cellStyle name="20% - Ênfase4 261" xfId="4326" xr:uid="{09DD77C9-2587-41EB-A156-12CD359A05DF}"/>
    <cellStyle name="20% - Ênfase4 261 2" xfId="9460" xr:uid="{FF5DE720-4F76-4934-955C-1E5DC622580B}"/>
    <cellStyle name="20% - Ênfase4 261 2 2" xfId="19687" xr:uid="{09221FD6-A222-4687-9441-571E72C77B09}"/>
    <cellStyle name="20% - Ênfase4 261 2 2 2" xfId="40131" xr:uid="{8C12DC05-80BF-4777-A954-088E155CA842}"/>
    <cellStyle name="20% - Ênfase4 261 2 3" xfId="29915" xr:uid="{28282709-9F00-4026-9A9A-8439284C95F1}"/>
    <cellStyle name="20% - Ênfase4 261 3" xfId="14633" xr:uid="{71DFE6ED-F280-46EC-9BC7-5FAC1B0D7616}"/>
    <cellStyle name="20% - Ênfase4 261 3 2" xfId="35079" xr:uid="{E832488D-B422-4478-AD35-E79DAB511DD4}"/>
    <cellStyle name="20% - Ênfase4 261 4" xfId="24863" xr:uid="{5B65F2F5-F14C-4A05-9C3A-77008E640F8A}"/>
    <cellStyle name="20% - Ênfase4 262" xfId="4340" xr:uid="{05980910-6B05-4B89-8323-871A28BD3E5F}"/>
    <cellStyle name="20% - Ênfase4 262 2" xfId="9474" xr:uid="{5D38F064-1837-47AE-B0FB-30CC5AB1A43B}"/>
    <cellStyle name="20% - Ênfase4 262 2 2" xfId="19701" xr:uid="{589C1820-C115-4000-8DAF-C6CFA947D3DF}"/>
    <cellStyle name="20% - Ênfase4 262 2 2 2" xfId="40145" xr:uid="{6756ADB1-E776-4E1F-898F-9938773B6584}"/>
    <cellStyle name="20% - Ênfase4 262 2 3" xfId="29929" xr:uid="{4F8FBDA1-1013-4ACE-B4B8-B8C012419733}"/>
    <cellStyle name="20% - Ênfase4 262 3" xfId="14647" xr:uid="{631F87FA-BBB0-47BD-837F-7F2D0F10065A}"/>
    <cellStyle name="20% - Ênfase4 262 3 2" xfId="35093" xr:uid="{912A91FA-7CB4-4CEE-8307-64CFBDB47BF9}"/>
    <cellStyle name="20% - Ênfase4 262 4" xfId="24877" xr:uid="{B6F8FD16-7FCB-40DB-B25E-CF0137D61D99}"/>
    <cellStyle name="20% - Ênfase4 263" xfId="4354" xr:uid="{D35AD83B-E0A0-42D0-AE80-AA76FE1F1526}"/>
    <cellStyle name="20% - Ênfase4 263 2" xfId="9488" xr:uid="{CA10AE71-59CB-4245-A8D0-92FF8CD208F2}"/>
    <cellStyle name="20% - Ênfase4 263 2 2" xfId="19715" xr:uid="{33C23BB6-7A7C-4647-9E2E-3AF77DF5BDE6}"/>
    <cellStyle name="20% - Ênfase4 263 2 2 2" xfId="40159" xr:uid="{318DC872-314F-4D91-B098-A9CDBBFE950C}"/>
    <cellStyle name="20% - Ênfase4 263 2 3" xfId="29943" xr:uid="{3E471C5F-3297-4DAB-970C-D28D4D3867C0}"/>
    <cellStyle name="20% - Ênfase4 263 3" xfId="14661" xr:uid="{763D32DA-F990-4F51-AF88-048FC16F5A18}"/>
    <cellStyle name="20% - Ênfase4 263 3 2" xfId="35107" xr:uid="{AD495369-CB55-4EE5-B299-54BB93A75651}"/>
    <cellStyle name="20% - Ênfase4 263 4" xfId="24891" xr:uid="{C4303080-436E-4DCA-98BC-F5B3496A45A0}"/>
    <cellStyle name="20% - Ênfase4 264" xfId="4368" xr:uid="{5B8BCABA-B99A-4340-B912-7C672A45B31C}"/>
    <cellStyle name="20% - Ênfase4 264 2" xfId="9502" xr:uid="{E1B5C508-59E2-436B-9064-0CE550755097}"/>
    <cellStyle name="20% - Ênfase4 264 2 2" xfId="19729" xr:uid="{A9A761E2-4306-423D-AB20-7E2D8363A3EC}"/>
    <cellStyle name="20% - Ênfase4 264 2 2 2" xfId="40173" xr:uid="{D5AB7D18-5759-48D9-A8A8-72F094AFD961}"/>
    <cellStyle name="20% - Ênfase4 264 2 3" xfId="29957" xr:uid="{4BA4E468-0981-4209-8190-AD1BA3E62539}"/>
    <cellStyle name="20% - Ênfase4 264 3" xfId="14675" xr:uid="{95211626-E241-4C4C-A8B3-7CBEDEE02059}"/>
    <cellStyle name="20% - Ênfase4 264 3 2" xfId="35121" xr:uid="{F71F0C1B-A0D2-4048-AC26-22FC2D8F4CE3}"/>
    <cellStyle name="20% - Ênfase4 264 4" xfId="24905" xr:uid="{BB9D12C8-740F-40AC-A964-FDC9BDFAF63A}"/>
    <cellStyle name="20% - Ênfase4 265" xfId="4382" xr:uid="{736425C0-2490-49A8-A738-15E19C0172B8}"/>
    <cellStyle name="20% - Ênfase4 265 2" xfId="9516" xr:uid="{C9F0890E-5B3E-4753-8173-74781154A810}"/>
    <cellStyle name="20% - Ênfase4 265 2 2" xfId="19743" xr:uid="{B2453902-3D44-475E-880B-C57C8FEF1B4D}"/>
    <cellStyle name="20% - Ênfase4 265 2 2 2" xfId="40187" xr:uid="{98AEF239-B55F-4C2F-BA43-ED06D7557321}"/>
    <cellStyle name="20% - Ênfase4 265 2 3" xfId="29971" xr:uid="{89923AA2-162B-4895-AE92-964393F51362}"/>
    <cellStyle name="20% - Ênfase4 265 3" xfId="14689" xr:uid="{AE767073-E5AD-423C-BEB7-8DF0C1274595}"/>
    <cellStyle name="20% - Ênfase4 265 3 2" xfId="35135" xr:uid="{1AC0EACD-5815-42AC-ADF4-EFF7400CB351}"/>
    <cellStyle name="20% - Ênfase4 265 4" xfId="24919" xr:uid="{5134F486-1E6D-4FAE-816C-58F3E1011BD9}"/>
    <cellStyle name="20% - Ênfase4 266" xfId="4396" xr:uid="{F1C7D9AA-3822-4EEB-9BED-E9709A63D94E}"/>
    <cellStyle name="20% - Ênfase4 266 2" xfId="9530" xr:uid="{C5DD6EAE-F5D8-40B8-965A-26BBBF6EF010}"/>
    <cellStyle name="20% - Ênfase4 266 2 2" xfId="19757" xr:uid="{88999AD5-83AC-4FA4-8B17-289505BD7994}"/>
    <cellStyle name="20% - Ênfase4 266 2 2 2" xfId="40201" xr:uid="{72ED03B2-E7B3-4373-A3DB-6A9D96E41CB7}"/>
    <cellStyle name="20% - Ênfase4 266 2 3" xfId="29985" xr:uid="{CDB457F7-38D2-483D-8630-D2B5F9EF4488}"/>
    <cellStyle name="20% - Ênfase4 266 3" xfId="14703" xr:uid="{B361927C-A273-491A-800B-4F367329F728}"/>
    <cellStyle name="20% - Ênfase4 266 3 2" xfId="35149" xr:uid="{340F36F6-A2D3-4B95-8389-30E290D1CE22}"/>
    <cellStyle name="20% - Ênfase4 266 4" xfId="24933" xr:uid="{F9411DB3-08D2-43AE-89FF-354D8568269C}"/>
    <cellStyle name="20% - Ênfase4 267" xfId="4410" xr:uid="{856569BA-9B87-4EFD-A941-16CCF3C75565}"/>
    <cellStyle name="20% - Ênfase4 267 2" xfId="9544" xr:uid="{7845E2BF-2F23-46EA-BB08-0B29932BDC63}"/>
    <cellStyle name="20% - Ênfase4 267 2 2" xfId="19771" xr:uid="{46998EBF-0260-4398-B00C-F95F86A85C52}"/>
    <cellStyle name="20% - Ênfase4 267 2 2 2" xfId="40215" xr:uid="{AE87F87D-99D3-4401-9BDB-5C0CA6AAECC4}"/>
    <cellStyle name="20% - Ênfase4 267 2 3" xfId="29999" xr:uid="{837A1596-C3C8-4AEA-98E6-58863A3375F0}"/>
    <cellStyle name="20% - Ênfase4 267 3" xfId="14717" xr:uid="{C64F5437-1308-466F-933D-2BDFE9E9F72A}"/>
    <cellStyle name="20% - Ênfase4 267 3 2" xfId="35163" xr:uid="{C0F4BB02-00AB-4029-AA47-7D5FD6F071CF}"/>
    <cellStyle name="20% - Ênfase4 267 4" xfId="24947" xr:uid="{A5267DAF-1306-478B-815E-0BF452F48236}"/>
    <cellStyle name="20% - Ênfase4 268" xfId="4424" xr:uid="{2675497C-E39D-4FFB-ACC1-3043A2EE21F7}"/>
    <cellStyle name="20% - Ênfase4 268 2" xfId="9558" xr:uid="{A352C8E1-8016-49B3-AA1C-7E30944BE590}"/>
    <cellStyle name="20% - Ênfase4 268 2 2" xfId="19785" xr:uid="{89B9A3C5-16F6-4670-8191-5A0FB81E8531}"/>
    <cellStyle name="20% - Ênfase4 268 2 2 2" xfId="40229" xr:uid="{E001CD6C-ED6C-4833-931C-D30A79349959}"/>
    <cellStyle name="20% - Ênfase4 268 2 3" xfId="30013" xr:uid="{DB05517F-79AE-4AEA-801C-FB4B823FACBA}"/>
    <cellStyle name="20% - Ênfase4 268 3" xfId="14731" xr:uid="{868DFB20-F8AD-4881-9252-77140A50E535}"/>
    <cellStyle name="20% - Ênfase4 268 3 2" xfId="35177" xr:uid="{AC435A6D-3FAB-4244-959B-ACEADBC5E84E}"/>
    <cellStyle name="20% - Ênfase4 268 4" xfId="24961" xr:uid="{6B10FFE3-3B4A-48A2-874A-BD842A6998FC}"/>
    <cellStyle name="20% - Ênfase4 269" xfId="4438" xr:uid="{F4AD36AC-ED4F-46CB-8D30-8827D41D87DD}"/>
    <cellStyle name="20% - Ênfase4 269 2" xfId="9572" xr:uid="{F249618B-7984-4401-AF78-C13D1E8D8BF8}"/>
    <cellStyle name="20% - Ênfase4 269 2 2" xfId="19799" xr:uid="{910FD243-EC5E-4340-A53A-F413F759CAFB}"/>
    <cellStyle name="20% - Ênfase4 269 2 2 2" xfId="40243" xr:uid="{E66C7B94-4F3A-4DB2-B8AC-427B789158E1}"/>
    <cellStyle name="20% - Ênfase4 269 2 3" xfId="30027" xr:uid="{22E85098-042E-427E-91FD-39494522A0D1}"/>
    <cellStyle name="20% - Ênfase4 269 3" xfId="14745" xr:uid="{B98DFC71-8560-4B21-9780-59DA4251D84C}"/>
    <cellStyle name="20% - Ênfase4 269 3 2" xfId="35191" xr:uid="{41110447-91C2-495A-B201-F912FE4D22B9}"/>
    <cellStyle name="20% - Ênfase4 269 4" xfId="24975" xr:uid="{93778E33-07CC-434F-BF70-959B7DCC68D2}"/>
    <cellStyle name="20% - Ênfase4 27" xfId="464" xr:uid="{64D999B2-0BAD-402C-8FC5-7A9F1E851AA8}"/>
    <cellStyle name="20% - Ênfase4 27 2" xfId="1063" xr:uid="{205B78E5-94ED-46D9-BD63-FAA4AFAA601C}"/>
    <cellStyle name="20% - Ênfase4 27 2 2" xfId="6210" xr:uid="{2CAA5327-658E-4F79-9A63-2C324A94B03B}"/>
    <cellStyle name="20% - Ênfase4 27 2 2 2" xfId="16465" xr:uid="{8B5406D6-CE42-4149-A82F-597696C2257C}"/>
    <cellStyle name="20% - Ênfase4 27 2 2 2 2" xfId="36909" xr:uid="{66F2A4CC-CD0D-4F6B-8938-001411E8F863}"/>
    <cellStyle name="20% - Ênfase4 27 2 2 3" xfId="26693" xr:uid="{E70CD9D2-F23E-4F16-8524-90669D99DA4F}"/>
    <cellStyle name="20% - Ênfase4 27 2 3" xfId="11411" xr:uid="{0EB799C7-8BE5-44E1-A836-FCA36E5CDF9F}"/>
    <cellStyle name="20% - Ênfase4 27 2 3 2" xfId="31857" xr:uid="{DA47D33E-0307-434C-A91F-B9AEC7D69F2D}"/>
    <cellStyle name="20% - Ênfase4 27 2 4" xfId="21641" xr:uid="{EED29402-06DB-4780-AAFC-CCEF901D6629}"/>
    <cellStyle name="20% - Ênfase4 27 3" xfId="5611" xr:uid="{6194463C-A3EC-4619-B8ED-5410BDE068DC}"/>
    <cellStyle name="20% - Ênfase4 27 3 2" xfId="15885" xr:uid="{C953CE37-266B-4FDF-9D6A-50C1EEB7B1AA}"/>
    <cellStyle name="20% - Ênfase4 27 3 2 2" xfId="36329" xr:uid="{3D83756C-4D4A-415E-8818-735BF6555478}"/>
    <cellStyle name="20% - Ênfase4 27 3 3" xfId="26113" xr:uid="{5500675D-C8B0-460F-967C-DB9DCE327E46}"/>
    <cellStyle name="20% - Ênfase4 27 4" xfId="10831" xr:uid="{4C3A8F4C-491E-4963-85C7-CD940E0BC0EC}"/>
    <cellStyle name="20% - Ênfase4 27 4 2" xfId="31277" xr:uid="{760D7EF1-C90A-4ED2-BB8F-7BA95B23C474}"/>
    <cellStyle name="20% - Ênfase4 27 5" xfId="21061" xr:uid="{4BA8F4AE-E29A-4DF1-BFF0-11F93134434F}"/>
    <cellStyle name="20% - Ênfase4 270" xfId="4452" xr:uid="{1605DC7E-FD25-4A27-9D82-27325A8B3694}"/>
    <cellStyle name="20% - Ênfase4 270 2" xfId="9586" xr:uid="{D7C5DEAC-D537-4FA6-85A6-58902A8FD0E4}"/>
    <cellStyle name="20% - Ênfase4 270 2 2" xfId="19813" xr:uid="{E8F0E6FF-6531-4C88-9DEE-5047D5B0D588}"/>
    <cellStyle name="20% - Ênfase4 270 2 2 2" xfId="40257" xr:uid="{39BF64BE-EE12-40E7-AA44-ECDAD770337B}"/>
    <cellStyle name="20% - Ênfase4 270 2 3" xfId="30041" xr:uid="{09CC5C75-9568-44AE-9F68-949FDC4323EC}"/>
    <cellStyle name="20% - Ênfase4 270 3" xfId="14759" xr:uid="{D6A98950-82D8-4E4D-922F-C4C86BB361CB}"/>
    <cellStyle name="20% - Ênfase4 270 3 2" xfId="35205" xr:uid="{ED4A16DB-494C-4C80-A7FA-CADCA0E8B238}"/>
    <cellStyle name="20% - Ênfase4 270 4" xfId="24989" xr:uid="{46F30D28-F13C-4154-A9FD-821A01E8969F}"/>
    <cellStyle name="20% - Ênfase4 271" xfId="4466" xr:uid="{F21C6BD4-EB61-4C0E-A18A-4168C2AC49C6}"/>
    <cellStyle name="20% - Ênfase4 271 2" xfId="9600" xr:uid="{F605DABD-AB94-466C-8F8A-85DE2B603C0F}"/>
    <cellStyle name="20% - Ênfase4 271 2 2" xfId="19827" xr:uid="{6AA6D664-F85F-4AFF-805E-65DF34746BA2}"/>
    <cellStyle name="20% - Ênfase4 271 2 2 2" xfId="40271" xr:uid="{78F3FC5D-AC47-4A9D-BC1E-001278BCC18D}"/>
    <cellStyle name="20% - Ênfase4 271 2 3" xfId="30055" xr:uid="{EFACD2CD-945F-42FA-BB15-3C0F406C90DB}"/>
    <cellStyle name="20% - Ênfase4 271 3" xfId="14773" xr:uid="{B123029A-B8FB-4757-A78B-DDDC16FA56AC}"/>
    <cellStyle name="20% - Ênfase4 271 3 2" xfId="35219" xr:uid="{2B45FC35-FA8A-4B41-93E4-AE7ABC7F6B2A}"/>
    <cellStyle name="20% - Ênfase4 271 4" xfId="25003" xr:uid="{FFE8C7D7-D5E4-420D-B4FE-20483569043B}"/>
    <cellStyle name="20% - Ênfase4 272" xfId="4480" xr:uid="{137E7CE5-7C99-4C54-913F-E06FEEE5F1EB}"/>
    <cellStyle name="20% - Ênfase4 272 2" xfId="9614" xr:uid="{5E653B83-783E-4D4C-9067-26ABD97CD699}"/>
    <cellStyle name="20% - Ênfase4 272 2 2" xfId="19841" xr:uid="{DD75CF29-289A-46BD-BE74-DE768C8E5327}"/>
    <cellStyle name="20% - Ênfase4 272 2 2 2" xfId="40285" xr:uid="{EF1EF954-1C0A-43AC-891C-4D1903C09108}"/>
    <cellStyle name="20% - Ênfase4 272 2 3" xfId="30069" xr:uid="{3A445CC9-88DF-4B14-9C43-AD78F017BFA4}"/>
    <cellStyle name="20% - Ênfase4 272 3" xfId="14787" xr:uid="{2A5C06C2-7F1E-4795-8DE3-DB40226EC594}"/>
    <cellStyle name="20% - Ênfase4 272 3 2" xfId="35233" xr:uid="{CA45A5AD-706E-40BD-8446-EBFC9807129F}"/>
    <cellStyle name="20% - Ênfase4 272 4" xfId="25017" xr:uid="{65E2F5DD-F275-4CFF-93BA-ECFBEE7832E8}"/>
    <cellStyle name="20% - Ênfase4 273" xfId="4494" xr:uid="{37EC99E1-B674-4174-A299-4F1054E224D9}"/>
    <cellStyle name="20% - Ênfase4 273 2" xfId="9628" xr:uid="{9D227804-4E7D-4996-BB2B-C4CDFA521B2A}"/>
    <cellStyle name="20% - Ênfase4 273 2 2" xfId="19855" xr:uid="{13F6F400-8EC7-400A-9EE1-3678DE05357D}"/>
    <cellStyle name="20% - Ênfase4 273 2 2 2" xfId="40299" xr:uid="{A281A25F-33D6-4B6D-8705-7F0E7A7DFA06}"/>
    <cellStyle name="20% - Ênfase4 273 2 3" xfId="30083" xr:uid="{1639D0F0-5972-44C4-BC79-07633103971A}"/>
    <cellStyle name="20% - Ênfase4 273 3" xfId="14801" xr:uid="{9A4F522A-5EA7-4F8B-9857-508C6590ADCE}"/>
    <cellStyle name="20% - Ênfase4 273 3 2" xfId="35247" xr:uid="{C8053242-28EE-46B9-8DE7-8B28715F06E5}"/>
    <cellStyle name="20% - Ênfase4 273 4" xfId="25031" xr:uid="{8DEEC3A7-F3CB-4941-9B26-5B5B5FBC4365}"/>
    <cellStyle name="20% - Ênfase4 274" xfId="4508" xr:uid="{2BEABEE6-52DE-4650-8784-751EF3C8A7C0}"/>
    <cellStyle name="20% - Ênfase4 274 2" xfId="9642" xr:uid="{833B1BE8-BAE3-4D56-BADA-E5C561B3B1FC}"/>
    <cellStyle name="20% - Ênfase4 274 2 2" xfId="19869" xr:uid="{DCE2A2DF-61A9-4CA7-984B-3D554ABA7197}"/>
    <cellStyle name="20% - Ênfase4 274 2 2 2" xfId="40313" xr:uid="{209A1AA8-EBC4-4426-94A7-62F33F8FD4A9}"/>
    <cellStyle name="20% - Ênfase4 274 2 3" xfId="30097" xr:uid="{128BD4BE-AD22-4EF7-ACC0-D3F1BC5ED674}"/>
    <cellStyle name="20% - Ênfase4 274 3" xfId="14815" xr:uid="{D37DBAC3-10B5-4212-AF4F-39AE29701EC4}"/>
    <cellStyle name="20% - Ênfase4 274 3 2" xfId="35261" xr:uid="{D9FB0DAE-C179-46A2-9EBD-2D8A0E250405}"/>
    <cellStyle name="20% - Ênfase4 274 4" xfId="25045" xr:uid="{467BA2AE-A9B3-4EA9-AC0D-C68A47C70E62}"/>
    <cellStyle name="20% - Ênfase4 275" xfId="4522" xr:uid="{0844E495-AFC8-48DC-9C72-955D3A58080E}"/>
    <cellStyle name="20% - Ênfase4 275 2" xfId="9656" xr:uid="{416D84A3-5CBC-4C80-BA9D-FD542A902EAB}"/>
    <cellStyle name="20% - Ênfase4 275 2 2" xfId="19883" xr:uid="{B3D99B1B-95D4-425B-85E2-ECB85A429088}"/>
    <cellStyle name="20% - Ênfase4 275 2 2 2" xfId="40327" xr:uid="{2CC0BD1B-6B5C-4E42-8242-EEF93227E08B}"/>
    <cellStyle name="20% - Ênfase4 275 2 3" xfId="30111" xr:uid="{9DB78ECD-F8AB-4143-BB43-75A83F1F7BFD}"/>
    <cellStyle name="20% - Ênfase4 275 3" xfId="14829" xr:uid="{76DC4128-E9A5-454E-BEF1-BDCA4FB16B83}"/>
    <cellStyle name="20% - Ênfase4 275 3 2" xfId="35275" xr:uid="{9A2354BE-318C-4B5C-94AE-E652AAAE67A1}"/>
    <cellStyle name="20% - Ênfase4 275 4" xfId="25059" xr:uid="{00414F44-39EA-4D78-8769-42A61891CA4A}"/>
    <cellStyle name="20% - Ênfase4 276" xfId="4535" xr:uid="{1F84DB81-C3CC-4FE7-BC03-911C1E9A17AC}"/>
    <cellStyle name="20% - Ênfase4 276 2" xfId="9670" xr:uid="{65BF6B47-5FE4-43DB-B802-4E30E9B3D5A0}"/>
    <cellStyle name="20% - Ênfase4 276 2 2" xfId="19897" xr:uid="{02DD368D-75BD-41EB-973F-D1F96FFBDD36}"/>
    <cellStyle name="20% - Ênfase4 276 2 2 2" xfId="40341" xr:uid="{47C515BE-5629-4D09-B986-0B32E3154D1B}"/>
    <cellStyle name="20% - Ênfase4 276 2 3" xfId="30125" xr:uid="{A45BBC0F-ADE8-4E0C-BB3F-E4E80B7E8A84}"/>
    <cellStyle name="20% - Ênfase4 276 3" xfId="14843" xr:uid="{96ADA3F9-CB2F-4A4F-AB8A-7B997C3F4F03}"/>
    <cellStyle name="20% - Ênfase4 276 3 2" xfId="35289" xr:uid="{509315D2-D4D3-4850-84F0-1F2CE4AF914C}"/>
    <cellStyle name="20% - Ênfase4 276 4" xfId="25073" xr:uid="{2F19FEAF-B6BF-4BC6-A5C3-858F4EE1855E}"/>
    <cellStyle name="20% - Ênfase4 277" xfId="4549" xr:uid="{0F8CFE87-C53D-446A-B0DE-BD5E407C8E85}"/>
    <cellStyle name="20% - Ênfase4 277 2" xfId="9684" xr:uid="{DC4956E2-9013-4BB6-9302-400DC106D262}"/>
    <cellStyle name="20% - Ênfase4 277 2 2" xfId="19911" xr:uid="{5BD8E1D3-86E5-4D1C-AD44-303D74F4023B}"/>
    <cellStyle name="20% - Ênfase4 277 2 2 2" xfId="40355" xr:uid="{2789841C-7430-4D75-AD8F-8F73673ECC92}"/>
    <cellStyle name="20% - Ênfase4 277 2 3" xfId="30139" xr:uid="{7BEDA49F-B6F5-48B7-B17C-C4ADD6DFFE43}"/>
    <cellStyle name="20% - Ênfase4 277 3" xfId="14857" xr:uid="{75FAD7BF-65B4-447E-8F1D-8384C4EC5299}"/>
    <cellStyle name="20% - Ênfase4 277 3 2" xfId="35303" xr:uid="{82B6ED89-E79B-4770-998D-72A23B23DB26}"/>
    <cellStyle name="20% - Ênfase4 277 4" xfId="25087" xr:uid="{E44C704F-2133-4BC2-9ACD-5AA5B35638F1}"/>
    <cellStyle name="20% - Ênfase4 278" xfId="4563" xr:uid="{1399A713-9439-4937-B2BA-96590D651CF6}"/>
    <cellStyle name="20% - Ênfase4 278 2" xfId="9698" xr:uid="{9E7AF29B-AEF7-41CD-B4D7-8050C02240F2}"/>
    <cellStyle name="20% - Ênfase4 278 2 2" xfId="19925" xr:uid="{237F2609-331A-45A4-87D3-46D9768BC8DF}"/>
    <cellStyle name="20% - Ênfase4 278 2 2 2" xfId="40369" xr:uid="{5DEC100E-2725-4E7D-A5F3-04566C2E70D9}"/>
    <cellStyle name="20% - Ênfase4 278 2 3" xfId="30153" xr:uid="{4824B7ED-A70D-4319-89CD-99D9C707528A}"/>
    <cellStyle name="20% - Ênfase4 278 3" xfId="14871" xr:uid="{DA28A0AF-D2C9-42BD-AA36-2EB1E03C3FAD}"/>
    <cellStyle name="20% - Ênfase4 278 3 2" xfId="35317" xr:uid="{95C4E560-6567-4921-B950-B728D764D54E}"/>
    <cellStyle name="20% - Ênfase4 278 4" xfId="25101" xr:uid="{A299892B-ED52-4BEB-BDFC-7612297219D8}"/>
    <cellStyle name="20% - Ênfase4 279" xfId="4577" xr:uid="{D82AC3DD-FC3B-4645-8B0B-46EB2B3EAF18}"/>
    <cellStyle name="20% - Ênfase4 279 2" xfId="9712" xr:uid="{C6E2D3F5-7D70-42B9-AFE4-2EE8F3C6EA7E}"/>
    <cellStyle name="20% - Ênfase4 279 2 2" xfId="19939" xr:uid="{2FFCD352-10B9-434C-8643-816FF1F42EE0}"/>
    <cellStyle name="20% - Ênfase4 279 2 2 2" xfId="40383" xr:uid="{BA67C750-B523-4216-9BAF-84422D037093}"/>
    <cellStyle name="20% - Ênfase4 279 2 3" xfId="30167" xr:uid="{0551A652-CDB5-43F9-84CE-A1A9CF9DA6C0}"/>
    <cellStyle name="20% - Ênfase4 279 3" xfId="14885" xr:uid="{CEE89251-89B7-4F0F-AD7D-BDCB972AFB73}"/>
    <cellStyle name="20% - Ênfase4 279 3 2" xfId="35331" xr:uid="{85A6CE7A-27B1-49E8-89E8-A83BCD1F75E2}"/>
    <cellStyle name="20% - Ênfase4 279 4" xfId="25115" xr:uid="{B27C2F48-1A17-4B26-AC22-56D2E95F7315}"/>
    <cellStyle name="20% - Ênfase4 28" xfId="478" xr:uid="{A0DFBBF8-63EB-430F-A7A7-34277092BA25}"/>
    <cellStyle name="20% - Ênfase4 28 2" xfId="1077" xr:uid="{C4E629FD-8A80-48C7-BC39-8BA047465690}"/>
    <cellStyle name="20% - Ênfase4 28 2 2" xfId="6224" xr:uid="{C9F6416F-F4BE-45F8-BCFD-191DA3362A96}"/>
    <cellStyle name="20% - Ênfase4 28 2 2 2" xfId="16479" xr:uid="{CA45219B-3663-4F2E-8C28-EA1692015168}"/>
    <cellStyle name="20% - Ênfase4 28 2 2 2 2" xfId="36923" xr:uid="{B3228F08-C68B-4A28-86EF-BEA398A8B4FA}"/>
    <cellStyle name="20% - Ênfase4 28 2 2 3" xfId="26707" xr:uid="{E00224AE-F637-4642-9C3D-E53FF67B7A32}"/>
    <cellStyle name="20% - Ênfase4 28 2 3" xfId="11425" xr:uid="{02D70F3F-9971-4911-94DF-99E82B909DC8}"/>
    <cellStyle name="20% - Ênfase4 28 2 3 2" xfId="31871" xr:uid="{229A2B86-4F74-481C-B690-7AF88B245941}"/>
    <cellStyle name="20% - Ênfase4 28 2 4" xfId="21655" xr:uid="{3A199889-C769-48B3-AFD7-43B3ECE79101}"/>
    <cellStyle name="20% - Ênfase4 28 3" xfId="5625" xr:uid="{2172C8CC-E565-43B6-9A15-35ADFD9D4BAE}"/>
    <cellStyle name="20% - Ênfase4 28 3 2" xfId="15899" xr:uid="{F1D73E22-BC45-4FF9-98B2-C312441F7570}"/>
    <cellStyle name="20% - Ênfase4 28 3 2 2" xfId="36343" xr:uid="{FB7BB775-282C-43D1-8631-3E4030DD5E2C}"/>
    <cellStyle name="20% - Ênfase4 28 3 3" xfId="26127" xr:uid="{641C383B-60F1-486A-AC85-C4BEF19B1BF0}"/>
    <cellStyle name="20% - Ênfase4 28 4" xfId="10845" xr:uid="{A9EDFD6A-563A-479B-9484-A74F3BA15C1C}"/>
    <cellStyle name="20% - Ênfase4 28 4 2" xfId="31291" xr:uid="{71E5F884-E8F1-46DF-9D5B-FC0B4C0718FA}"/>
    <cellStyle name="20% - Ênfase4 28 5" xfId="21075" xr:uid="{7D08B4DF-63C4-4DB7-BD21-73F40B5572AD}"/>
    <cellStyle name="20% - Ênfase4 280" xfId="4591" xr:uid="{D51146C6-3E45-43DB-ACE3-BD0E234C5D52}"/>
    <cellStyle name="20% - Ênfase4 280 2" xfId="9726" xr:uid="{8354B786-D271-4DD5-91BB-09B5F021E489}"/>
    <cellStyle name="20% - Ênfase4 280 2 2" xfId="19953" xr:uid="{8C3D777A-5680-43F7-ACBD-62CDA4C8DFC3}"/>
    <cellStyle name="20% - Ênfase4 280 2 2 2" xfId="40397" xr:uid="{BF3109BF-FCA4-4BFF-9B27-E11AD434C132}"/>
    <cellStyle name="20% - Ênfase4 280 2 3" xfId="30181" xr:uid="{47B26655-EC86-438D-94AC-C13FFA3E24F1}"/>
    <cellStyle name="20% - Ênfase4 280 3" xfId="14899" xr:uid="{877C4748-0E8A-4DA8-BB03-F6F8CD0219CB}"/>
    <cellStyle name="20% - Ênfase4 280 3 2" xfId="35345" xr:uid="{B52D31BE-FBF9-4336-A9C5-0C1796D2B594}"/>
    <cellStyle name="20% - Ênfase4 280 4" xfId="25129" xr:uid="{ECD10EB1-EB44-4329-B795-6EC96537D512}"/>
    <cellStyle name="20% - Ênfase4 281" xfId="4605" xr:uid="{13106113-816E-4D31-9B8A-8B6F85B269AB}"/>
    <cellStyle name="20% - Ênfase4 281 2" xfId="9740" xr:uid="{22E28EA8-C657-49B0-A0A5-D4C95EF29A0B}"/>
    <cellStyle name="20% - Ênfase4 281 2 2" xfId="19967" xr:uid="{CB62B070-DB22-41F4-AA9F-7B29874E7355}"/>
    <cellStyle name="20% - Ênfase4 281 2 2 2" xfId="40411" xr:uid="{0FA24F2C-AF98-49FE-BD70-10F052B7C007}"/>
    <cellStyle name="20% - Ênfase4 281 2 3" xfId="30195" xr:uid="{662A6E20-A994-4832-930F-A4EB33102E15}"/>
    <cellStyle name="20% - Ênfase4 281 3" xfId="14913" xr:uid="{139433D5-98D8-448E-9153-DE49F3E5C41F}"/>
    <cellStyle name="20% - Ênfase4 281 3 2" xfId="35359" xr:uid="{284D8CE5-4988-4495-8ED2-BAE8CB8AA75F}"/>
    <cellStyle name="20% - Ênfase4 281 4" xfId="25143" xr:uid="{39A861E7-BF25-4BC8-A497-9B197CA8C49F}"/>
    <cellStyle name="20% - Ênfase4 282" xfId="4619" xr:uid="{2E7E4586-5FDB-49BB-9DD8-C15B3C227BDE}"/>
    <cellStyle name="20% - Ênfase4 282 2" xfId="9754" xr:uid="{F979283F-E581-4D4C-849E-A0AE779B2B1E}"/>
    <cellStyle name="20% - Ênfase4 282 2 2" xfId="19981" xr:uid="{E9AD55D4-4FCA-4DB9-9267-160052BC6702}"/>
    <cellStyle name="20% - Ênfase4 282 2 2 2" xfId="40425" xr:uid="{1AD3842A-8AA8-4E05-B16A-D54A94BA4F76}"/>
    <cellStyle name="20% - Ênfase4 282 2 3" xfId="30209" xr:uid="{BAA799D5-EBF3-4D86-BCD3-528C35C8C6D8}"/>
    <cellStyle name="20% - Ênfase4 282 3" xfId="14927" xr:uid="{947ACD8F-B9E0-48BE-9DAE-E95130D82509}"/>
    <cellStyle name="20% - Ênfase4 282 3 2" xfId="35373" xr:uid="{2FA4A189-3169-4897-A139-4A56959A8B1D}"/>
    <cellStyle name="20% - Ênfase4 282 4" xfId="25157" xr:uid="{65B79425-50CC-4623-9A10-F4CDAB81F1C4}"/>
    <cellStyle name="20% - Ênfase4 283" xfId="4633" xr:uid="{FEA95238-73AB-463B-BB05-3D0D5C14888B}"/>
    <cellStyle name="20% - Ênfase4 283 2" xfId="9768" xr:uid="{20FD7B01-326E-4D49-A361-9BCDAA9CED93}"/>
    <cellStyle name="20% - Ênfase4 283 2 2" xfId="19995" xr:uid="{CB2FB73B-F063-4E31-89A7-65FED96D7724}"/>
    <cellStyle name="20% - Ênfase4 283 2 2 2" xfId="40439" xr:uid="{56B26202-AF4C-4D99-9F57-A0EB6A859BE3}"/>
    <cellStyle name="20% - Ênfase4 283 2 3" xfId="30223" xr:uid="{C34CB2B8-605E-4FC4-A57C-FE88D12C14DF}"/>
    <cellStyle name="20% - Ênfase4 283 3" xfId="14941" xr:uid="{46865C37-C79F-46E4-8D62-EC291BD596D4}"/>
    <cellStyle name="20% - Ênfase4 283 3 2" xfId="35387" xr:uid="{0D778DA6-4353-4EEB-AA99-5D6417C848E1}"/>
    <cellStyle name="20% - Ênfase4 283 4" xfId="25171" xr:uid="{1E1DF051-098A-4EC2-BCDE-C4F8FAED6DFD}"/>
    <cellStyle name="20% - Ênfase4 284" xfId="4647" xr:uid="{B9996DEA-9753-4623-BF58-02DDF836008F}"/>
    <cellStyle name="20% - Ênfase4 284 2" xfId="9782" xr:uid="{0A844A6E-7FC7-4783-89A5-5C54B25E8D32}"/>
    <cellStyle name="20% - Ênfase4 284 2 2" xfId="20009" xr:uid="{A4A04F5E-1176-49B6-AD64-DC8BBDC680D6}"/>
    <cellStyle name="20% - Ênfase4 284 2 2 2" xfId="40453" xr:uid="{4EE0C3A8-1EAA-4CAE-AD36-3A1E6052F064}"/>
    <cellStyle name="20% - Ênfase4 284 2 3" xfId="30237" xr:uid="{646EA99D-5293-4047-A7E9-7D4585B02BA3}"/>
    <cellStyle name="20% - Ênfase4 284 3" xfId="14955" xr:uid="{DA07E950-642C-40C1-A3D5-5A7DB0479614}"/>
    <cellStyle name="20% - Ênfase4 284 3 2" xfId="35401" xr:uid="{A0AA455F-5F0F-45E7-AF8B-B0C8B1D26277}"/>
    <cellStyle name="20% - Ênfase4 284 4" xfId="25185" xr:uid="{D5B02CB0-A4E2-427C-A2C9-695C22248AF7}"/>
    <cellStyle name="20% - Ênfase4 285" xfId="4661" xr:uid="{965986C7-3C15-40A7-B8CE-47C9C7C57FF0}"/>
    <cellStyle name="20% - Ênfase4 285 2" xfId="9796" xr:uid="{EEDEE218-AEFD-43B7-9942-C857BFA6579C}"/>
    <cellStyle name="20% - Ênfase4 285 2 2" xfId="20023" xr:uid="{139029CA-C509-4729-954C-802315FEDA54}"/>
    <cellStyle name="20% - Ênfase4 285 2 2 2" xfId="40467" xr:uid="{0C5D84AE-7B01-4DC3-AB38-E8F3416E137B}"/>
    <cellStyle name="20% - Ênfase4 285 2 3" xfId="30251" xr:uid="{B2ED7800-2205-4A8A-8411-B019DD4AF162}"/>
    <cellStyle name="20% - Ênfase4 285 3" xfId="14969" xr:uid="{4B3DA73D-CF88-45B4-B637-20676F061FCC}"/>
    <cellStyle name="20% - Ênfase4 285 3 2" xfId="35415" xr:uid="{7911C923-55D3-4562-AD6A-0F47C9A0FB5C}"/>
    <cellStyle name="20% - Ênfase4 285 4" xfId="25199" xr:uid="{21D746AE-FCD9-411F-A0FC-299FC05A958A}"/>
    <cellStyle name="20% - Ênfase4 286" xfId="4675" xr:uid="{86E0E8B8-3C6F-43B2-866B-0473FA8863FB}"/>
    <cellStyle name="20% - Ênfase4 286 2" xfId="9810" xr:uid="{21871F81-DFF5-434E-B4FB-B3410D612432}"/>
    <cellStyle name="20% - Ênfase4 286 2 2" xfId="20037" xr:uid="{1C9651E8-70F0-4F8D-8BC1-3D51571FB431}"/>
    <cellStyle name="20% - Ênfase4 286 2 2 2" xfId="40481" xr:uid="{620AC062-E9B1-407B-8850-8EFAAE480BD2}"/>
    <cellStyle name="20% - Ênfase4 286 2 3" xfId="30265" xr:uid="{B891CDFE-E6AE-4A01-8427-FAEFE7E1C16F}"/>
    <cellStyle name="20% - Ênfase4 286 3" xfId="14983" xr:uid="{5F8555B9-586A-4941-8556-158ED6304FF5}"/>
    <cellStyle name="20% - Ênfase4 286 3 2" xfId="35429" xr:uid="{498F7215-AE33-49AA-8B24-181C1BD5998F}"/>
    <cellStyle name="20% - Ênfase4 286 4" xfId="25213" xr:uid="{D75BDDCF-4D23-47BD-AC78-716401971315}"/>
    <cellStyle name="20% - Ênfase4 287" xfId="4689" xr:uid="{7F13E26C-70D5-4265-83D0-E48CEE3FBBCB}"/>
    <cellStyle name="20% - Ênfase4 287 2" xfId="9824" xr:uid="{49F55129-ED8A-4E33-925A-9C455A8BB275}"/>
    <cellStyle name="20% - Ênfase4 287 2 2" xfId="20051" xr:uid="{AC1BD250-9C27-4AED-80CA-89BE7E8A23BC}"/>
    <cellStyle name="20% - Ênfase4 287 2 2 2" xfId="40495" xr:uid="{0767D1F3-3751-4B98-8524-3CA651FC08CD}"/>
    <cellStyle name="20% - Ênfase4 287 2 3" xfId="30279" xr:uid="{F437C98F-AABD-42EA-8C9C-20A8C73908E1}"/>
    <cellStyle name="20% - Ênfase4 287 3" xfId="14997" xr:uid="{714C840D-BA0F-4350-9719-F8D8CFAC90C1}"/>
    <cellStyle name="20% - Ênfase4 287 3 2" xfId="35443" xr:uid="{20DFE39E-F25C-40B4-B5B2-921D2D729BFD}"/>
    <cellStyle name="20% - Ênfase4 287 4" xfId="25227" xr:uid="{70041CC3-30E1-458B-865F-701F374C4028}"/>
    <cellStyle name="20% - Ênfase4 288" xfId="4703" xr:uid="{2BD6B441-ABB2-4CB1-8E45-82C3416F4C57}"/>
    <cellStyle name="20% - Ênfase4 288 2" xfId="9838" xr:uid="{F81BBA0A-97E2-43F0-B4D3-E7C49B780B34}"/>
    <cellStyle name="20% - Ênfase4 288 2 2" xfId="20065" xr:uid="{58332367-2E9B-4D53-94D7-30CAE75FF43F}"/>
    <cellStyle name="20% - Ênfase4 288 2 2 2" xfId="40509" xr:uid="{09E10D03-E5C2-480F-BB89-04E1061DCC4E}"/>
    <cellStyle name="20% - Ênfase4 288 2 3" xfId="30293" xr:uid="{9396176D-35D3-4DB6-8C96-C10BEC5D947B}"/>
    <cellStyle name="20% - Ênfase4 288 3" xfId="15011" xr:uid="{19871228-F0BE-4FC2-A96C-AA2A95D19C25}"/>
    <cellStyle name="20% - Ênfase4 288 3 2" xfId="35457" xr:uid="{13B1ED03-AC04-4D1D-8F9D-4C75415802CA}"/>
    <cellStyle name="20% - Ênfase4 288 4" xfId="25241" xr:uid="{48823637-F1FD-4E16-93AC-ACC254056606}"/>
    <cellStyle name="20% - Ênfase4 289" xfId="4717" xr:uid="{CBE6E56D-4898-46E5-B137-AE86102DFFCD}"/>
    <cellStyle name="20% - Ênfase4 289 2" xfId="9852" xr:uid="{106E61A4-772B-4144-8B98-596BD25207D2}"/>
    <cellStyle name="20% - Ênfase4 289 2 2" xfId="20079" xr:uid="{F4A7F0BA-5730-4A2D-B08B-C68B2E9DF060}"/>
    <cellStyle name="20% - Ênfase4 289 2 2 2" xfId="40523" xr:uid="{F4AC2E0C-FDB3-4657-89DB-42CB8A16C131}"/>
    <cellStyle name="20% - Ênfase4 289 2 3" xfId="30307" xr:uid="{0148AEE6-C520-438A-94BB-8268F42A6CED}"/>
    <cellStyle name="20% - Ênfase4 289 3" xfId="15025" xr:uid="{657579BF-0255-4B80-B48E-8DB9419BF639}"/>
    <cellStyle name="20% - Ênfase4 289 3 2" xfId="35471" xr:uid="{0A530767-F9AF-4F96-ACFF-5910AE509B4E}"/>
    <cellStyle name="20% - Ênfase4 289 4" xfId="25255" xr:uid="{D3257E3C-FCA0-4661-BD7C-90AF5D823FA9}"/>
    <cellStyle name="20% - Ênfase4 29" xfId="492" xr:uid="{F56A3F45-DA39-44AD-A47A-00C02C448152}"/>
    <cellStyle name="20% - Ênfase4 29 2" xfId="1091" xr:uid="{26BE86CF-C93A-4B6D-A6CF-DB1D3B6F7BAF}"/>
    <cellStyle name="20% - Ênfase4 29 2 2" xfId="6238" xr:uid="{E627C5B1-2AC2-404D-982B-F153331DC817}"/>
    <cellStyle name="20% - Ênfase4 29 2 2 2" xfId="16493" xr:uid="{D9DBA266-EBDE-4B05-A3DD-A4DD36251DD4}"/>
    <cellStyle name="20% - Ênfase4 29 2 2 2 2" xfId="36937" xr:uid="{08729890-8F1B-4A28-A884-4ECABF25197C}"/>
    <cellStyle name="20% - Ênfase4 29 2 2 3" xfId="26721" xr:uid="{6D7BCAB0-3D93-4172-ACBB-B86600304FAD}"/>
    <cellStyle name="20% - Ênfase4 29 2 3" xfId="11439" xr:uid="{9030B878-51DC-4C9E-91F6-1304FB794AFD}"/>
    <cellStyle name="20% - Ênfase4 29 2 3 2" xfId="31885" xr:uid="{166DB9B5-AC7C-4F85-991C-E0D12C81268D}"/>
    <cellStyle name="20% - Ênfase4 29 2 4" xfId="21669" xr:uid="{D0AE478E-5BC1-430C-82DC-19E9C833B42D}"/>
    <cellStyle name="20% - Ênfase4 29 3" xfId="5639" xr:uid="{83EC1D79-FCF1-418A-B263-BC49E2D5BF71}"/>
    <cellStyle name="20% - Ênfase4 29 3 2" xfId="15913" xr:uid="{6B995D1F-DCF6-4145-BCC9-E801E0E6362A}"/>
    <cellStyle name="20% - Ênfase4 29 3 2 2" xfId="36357" xr:uid="{8DB99A6D-3B20-4010-BA66-A0FAE8AD9BB3}"/>
    <cellStyle name="20% - Ênfase4 29 3 3" xfId="26141" xr:uid="{51FB4233-63EA-4761-87F0-F43C336E91E1}"/>
    <cellStyle name="20% - Ênfase4 29 4" xfId="10859" xr:uid="{7A7990D3-41CD-4AF0-980A-561C9C12D342}"/>
    <cellStyle name="20% - Ênfase4 29 4 2" xfId="31305" xr:uid="{7F6A17E5-4454-4C4B-BD4A-2E1B9EC1DEB4}"/>
    <cellStyle name="20% - Ênfase4 29 5" xfId="21089" xr:uid="{ECDCE4FB-3105-4820-BF33-2B782E369877}"/>
    <cellStyle name="20% - Ênfase4 290" xfId="4731" xr:uid="{EB172143-107D-43B9-B280-9D2BC6F8678F}"/>
    <cellStyle name="20% - Ênfase4 290 2" xfId="9866" xr:uid="{BE6CE28F-648D-42DF-BB6C-227314E38D77}"/>
    <cellStyle name="20% - Ênfase4 290 2 2" xfId="20093" xr:uid="{416E01D6-263B-43D6-BB1D-363CABAA9F3A}"/>
    <cellStyle name="20% - Ênfase4 290 2 2 2" xfId="40537" xr:uid="{A0CB8151-BA65-4E62-931B-B19D90F52C9E}"/>
    <cellStyle name="20% - Ênfase4 290 2 3" xfId="30321" xr:uid="{B170795D-C799-4215-B43E-A3F011EC9167}"/>
    <cellStyle name="20% - Ênfase4 290 3" xfId="15039" xr:uid="{B999A22D-AFB6-49B1-8B3A-8C983FFB50C6}"/>
    <cellStyle name="20% - Ênfase4 290 3 2" xfId="35485" xr:uid="{63BBB65D-726D-4921-802A-879D2469FCFE}"/>
    <cellStyle name="20% - Ênfase4 290 4" xfId="25269" xr:uid="{CAC14368-323E-4D9A-819D-29742DFAD49D}"/>
    <cellStyle name="20% - Ênfase4 291" xfId="4745" xr:uid="{DCD1D219-DB7C-482F-89EE-375515C52011}"/>
    <cellStyle name="20% - Ênfase4 291 2" xfId="9880" xr:uid="{E239FD00-60F4-42F5-A025-E1095BE16575}"/>
    <cellStyle name="20% - Ênfase4 291 2 2" xfId="20107" xr:uid="{5548C2E8-234E-4513-A506-7FC53518E0F1}"/>
    <cellStyle name="20% - Ênfase4 291 2 2 2" xfId="40551" xr:uid="{CB3255EF-2FA7-4CED-8FE4-1F5F2FB8B2CC}"/>
    <cellStyle name="20% - Ênfase4 291 2 3" xfId="30335" xr:uid="{4DEB652C-62F2-4958-80E2-7BA5B208FCEC}"/>
    <cellStyle name="20% - Ênfase4 291 3" xfId="15053" xr:uid="{EE104E32-4192-4519-AA40-02D46CE9235F}"/>
    <cellStyle name="20% - Ênfase4 291 3 2" xfId="35499" xr:uid="{0C3EDC74-1A30-464C-A3FF-C40D42C1EB75}"/>
    <cellStyle name="20% - Ênfase4 291 4" xfId="25283" xr:uid="{2CF4CD63-1DF4-407E-A74C-8619EBD158E5}"/>
    <cellStyle name="20% - Ênfase4 292" xfId="4759" xr:uid="{1040F76E-6CF9-48FB-B3D6-45BD1BE279DA}"/>
    <cellStyle name="20% - Ênfase4 292 2" xfId="9894" xr:uid="{3A20CEBA-E0ED-401F-A2D8-318DF3B9C005}"/>
    <cellStyle name="20% - Ênfase4 292 2 2" xfId="20121" xr:uid="{E9CA9BD0-E7F2-415B-A33F-1B22390782A4}"/>
    <cellStyle name="20% - Ênfase4 292 2 2 2" xfId="40565" xr:uid="{FF264C3B-B5EA-4E47-BB74-8F54F4B129E6}"/>
    <cellStyle name="20% - Ênfase4 292 2 3" xfId="30349" xr:uid="{78BE6201-993F-4AF7-B759-470F82EBBBCC}"/>
    <cellStyle name="20% - Ênfase4 292 3" xfId="15067" xr:uid="{66F0F13A-DA9B-4A2F-9FCF-DF181C57856D}"/>
    <cellStyle name="20% - Ênfase4 292 3 2" xfId="35513" xr:uid="{81B400CC-68DA-4C00-839C-B9E3A234060A}"/>
    <cellStyle name="20% - Ênfase4 292 4" xfId="25297" xr:uid="{F41D7068-2E31-4903-9ADD-D3927CAA3055}"/>
    <cellStyle name="20% - Ênfase4 293" xfId="4773" xr:uid="{9657AC4F-9F51-48D2-AF31-2F3AFEB45D38}"/>
    <cellStyle name="20% - Ênfase4 293 2" xfId="9908" xr:uid="{06E7EB0C-9D8F-4ABA-9665-10383A097FA7}"/>
    <cellStyle name="20% - Ênfase4 293 2 2" xfId="20135" xr:uid="{27288F6C-7D8E-49A8-8544-F5C92C54744A}"/>
    <cellStyle name="20% - Ênfase4 293 2 2 2" xfId="40579" xr:uid="{1C15C2D4-947F-4229-95BD-9A3175CD1D56}"/>
    <cellStyle name="20% - Ênfase4 293 2 3" xfId="30363" xr:uid="{FA04B894-F2A2-4777-BB48-8A576B61EB63}"/>
    <cellStyle name="20% - Ênfase4 293 3" xfId="15081" xr:uid="{1B86045B-2A25-4230-97D1-950730FCB543}"/>
    <cellStyle name="20% - Ênfase4 293 3 2" xfId="35527" xr:uid="{A8854563-40EE-4BEC-9F9A-5F85B3D24FAE}"/>
    <cellStyle name="20% - Ênfase4 293 4" xfId="25311" xr:uid="{06DC242B-C4E2-4878-86DA-048D4F38375D}"/>
    <cellStyle name="20% - Ênfase4 294" xfId="4787" xr:uid="{6D0FE1B3-616A-4C35-AE94-BCA163F404A4}"/>
    <cellStyle name="20% - Ênfase4 294 2" xfId="9922" xr:uid="{C7C99A89-7584-4160-BB3D-D8A96AFA8E41}"/>
    <cellStyle name="20% - Ênfase4 294 2 2" xfId="20149" xr:uid="{B81B8BA6-4087-43F5-8DE5-4D8C0028642E}"/>
    <cellStyle name="20% - Ênfase4 294 2 2 2" xfId="40593" xr:uid="{064BADD6-B376-49E8-9CFD-1E1A233039E4}"/>
    <cellStyle name="20% - Ênfase4 294 2 3" xfId="30377" xr:uid="{7E2E06DE-B5F2-4A56-A054-F3896B3BEEF1}"/>
    <cellStyle name="20% - Ênfase4 294 3" xfId="15095" xr:uid="{B1638610-E21C-421D-B0EA-701DF48B46ED}"/>
    <cellStyle name="20% - Ênfase4 294 3 2" xfId="35541" xr:uid="{43341C0E-FB3C-4875-A97C-D2D2E62CFF0C}"/>
    <cellStyle name="20% - Ênfase4 294 4" xfId="25325" xr:uid="{B92717C4-1F26-4BB8-8D87-F442875A9ECE}"/>
    <cellStyle name="20% - Ênfase4 295" xfId="4801" xr:uid="{B096A2F6-431C-4544-A510-8FF29D8B7539}"/>
    <cellStyle name="20% - Ênfase4 295 2" xfId="9936" xr:uid="{15ECA833-8BA6-4F65-949D-C4DDA4A69F64}"/>
    <cellStyle name="20% - Ênfase4 295 2 2" xfId="20163" xr:uid="{EAF9B357-1D77-4B29-9C13-830CEB07E34D}"/>
    <cellStyle name="20% - Ênfase4 295 2 2 2" xfId="40607" xr:uid="{65A7061D-8E3E-48A1-964A-0862DE6F072A}"/>
    <cellStyle name="20% - Ênfase4 295 2 3" xfId="30391" xr:uid="{AE543F42-A3A3-46FE-B794-68B68C840D07}"/>
    <cellStyle name="20% - Ênfase4 295 3" xfId="15109" xr:uid="{12FBA781-8758-48F7-99BE-5B54296FC57C}"/>
    <cellStyle name="20% - Ênfase4 295 3 2" xfId="35555" xr:uid="{E89516BA-B545-4087-B750-466F16355867}"/>
    <cellStyle name="20% - Ênfase4 295 4" xfId="25339" xr:uid="{A297AE26-3C25-4548-9E37-00C628728D8D}"/>
    <cellStyle name="20% - Ênfase4 296" xfId="4815" xr:uid="{B0DD63C5-1812-4379-BF62-DAE56068B1D4}"/>
    <cellStyle name="20% - Ênfase4 296 2" xfId="9950" xr:uid="{C80B35C6-E1CD-4F98-940C-417E95F0EDCB}"/>
    <cellStyle name="20% - Ênfase4 296 2 2" xfId="20177" xr:uid="{F344BA05-F6FB-4E22-BB71-39E461926BF2}"/>
    <cellStyle name="20% - Ênfase4 296 2 2 2" xfId="40621" xr:uid="{5822FF4B-75DA-41BA-978E-4C550B4AD8E4}"/>
    <cellStyle name="20% - Ênfase4 296 2 3" xfId="30405" xr:uid="{76832494-1725-45EE-9E8F-9A961D384CCE}"/>
    <cellStyle name="20% - Ênfase4 296 3" xfId="15123" xr:uid="{F9364EBF-62E1-4E76-8A6D-6D258E2A2363}"/>
    <cellStyle name="20% - Ênfase4 296 3 2" xfId="35569" xr:uid="{BB622489-D581-4B00-800B-D904BC9E6172}"/>
    <cellStyle name="20% - Ênfase4 296 4" xfId="25353" xr:uid="{11F06F4E-E3BC-47B4-B198-604E784A22D2}"/>
    <cellStyle name="20% - Ênfase4 297" xfId="4829" xr:uid="{CEB6DE1D-FC2B-4E0F-9F24-B870AE7730F3}"/>
    <cellStyle name="20% - Ênfase4 297 2" xfId="9964" xr:uid="{F7E7B924-F0D5-4061-97D3-99F47C46E637}"/>
    <cellStyle name="20% - Ênfase4 297 2 2" xfId="20191" xr:uid="{B58B34AA-2502-4341-B385-92ACFE0C4D81}"/>
    <cellStyle name="20% - Ênfase4 297 2 2 2" xfId="40635" xr:uid="{BAD40DBF-951F-4E8E-A071-CFD73836A5E1}"/>
    <cellStyle name="20% - Ênfase4 297 2 3" xfId="30419" xr:uid="{3F2CA1A6-059C-4CCC-9AC7-C1DFC83DAF94}"/>
    <cellStyle name="20% - Ênfase4 297 3" xfId="15137" xr:uid="{1DAC08D8-CCEC-41E0-9534-05E8D40205FC}"/>
    <cellStyle name="20% - Ênfase4 297 3 2" xfId="35583" xr:uid="{834D605F-D04C-4000-A963-CA839BD72388}"/>
    <cellStyle name="20% - Ênfase4 297 4" xfId="25367" xr:uid="{EB521A02-B8E9-40ED-B655-2FB479235AB4}"/>
    <cellStyle name="20% - Ênfase4 298" xfId="4843" xr:uid="{E4796532-5016-4DA4-AB93-2D17C776A8B3}"/>
    <cellStyle name="20% - Ênfase4 298 2" xfId="9978" xr:uid="{18B59A08-A958-4EBD-8C2E-C5B32E9CD982}"/>
    <cellStyle name="20% - Ênfase4 298 2 2" xfId="20205" xr:uid="{C24AB70B-178E-4B72-B86D-D38AE02ABFE8}"/>
    <cellStyle name="20% - Ênfase4 298 2 2 2" xfId="40649" xr:uid="{3CFA3335-D6EC-441C-8AB4-F233AC66E5C1}"/>
    <cellStyle name="20% - Ênfase4 298 2 3" xfId="30433" xr:uid="{1D6A54C7-4861-486F-B5A5-AB70D9F02ED8}"/>
    <cellStyle name="20% - Ênfase4 298 3" xfId="15151" xr:uid="{6F5141E3-BA24-44A7-B7F7-BA59FCAE506A}"/>
    <cellStyle name="20% - Ênfase4 298 3 2" xfId="35597" xr:uid="{AF5F74FC-F3B0-4010-832A-DF0EB859D8CB}"/>
    <cellStyle name="20% - Ênfase4 298 4" xfId="25381" xr:uid="{848FB76A-D672-4072-BC3E-59EE25392930}"/>
    <cellStyle name="20% - Ênfase4 299" xfId="4857" xr:uid="{C5F47AD6-A83E-49CA-A00D-B0E336C6E120}"/>
    <cellStyle name="20% - Ênfase4 299 2" xfId="9992" xr:uid="{E83C9FE9-2E12-4AA5-A677-36F901A60FCD}"/>
    <cellStyle name="20% - Ênfase4 299 2 2" xfId="20219" xr:uid="{F51C49C2-102A-453F-B38A-ABADD8E278A2}"/>
    <cellStyle name="20% - Ênfase4 299 2 2 2" xfId="40663" xr:uid="{D4FEDD87-260B-47E7-BA3F-A0FFA5E57A75}"/>
    <cellStyle name="20% - Ênfase4 299 2 3" xfId="30447" xr:uid="{347BD118-F7B4-4935-B01B-19C443431185}"/>
    <cellStyle name="20% - Ênfase4 299 3" xfId="15165" xr:uid="{F315C414-AF44-47BA-A452-69FBC302C48B}"/>
    <cellStyle name="20% - Ênfase4 299 3 2" xfId="35611" xr:uid="{85180364-EFBF-42E7-99B3-524B03A0437A}"/>
    <cellStyle name="20% - Ênfase4 299 4" xfId="25395" xr:uid="{603A985A-0242-4598-BD79-5A8CFFF07250}"/>
    <cellStyle name="20% - Ênfase4 3" xfId="128" xr:uid="{48092418-C119-4F4A-8AF2-0BFECA47E280}"/>
    <cellStyle name="20% - Ênfase4 3 2" xfId="741" xr:uid="{70FEAA3E-343F-450B-BE60-7F80F273F591}"/>
    <cellStyle name="20% - Ênfase4 3 2 2" xfId="5888" xr:uid="{E304F66D-8F77-49A4-BC53-8A93B8CD0014}"/>
    <cellStyle name="20% - Ênfase4 3 2 2 2" xfId="16157" xr:uid="{7296E6A8-BBB9-45C6-919D-CBA77025AFBD}"/>
    <cellStyle name="20% - Ênfase4 3 2 2 2 2" xfId="36601" xr:uid="{E1AF46C9-7A6C-445A-8352-48D85FE631B1}"/>
    <cellStyle name="20% - Ênfase4 3 2 2 3" xfId="26385" xr:uid="{4A320D6B-5D06-412D-BA3D-300ABB809E2B}"/>
    <cellStyle name="20% - Ênfase4 3 2 3" xfId="11103" xr:uid="{131214D4-E128-4B08-9994-3F76DE5117CC}"/>
    <cellStyle name="20% - Ênfase4 3 2 3 2" xfId="31549" xr:uid="{0918ECC5-C285-41FF-9CB9-B257442F34C8}"/>
    <cellStyle name="20% - Ênfase4 3 2 4" xfId="21333" xr:uid="{880D55C0-B871-426B-8C06-630E30F8ED88}"/>
    <cellStyle name="20% - Ênfase4 3 3" xfId="5275" xr:uid="{76C1F10F-D9A6-4CE3-B8BF-93A28DFF1A96}"/>
    <cellStyle name="20% - Ênfase4 3 3 2" xfId="15577" xr:uid="{EBCD692A-C42A-46A0-8514-F7324EA6307C}"/>
    <cellStyle name="20% - Ênfase4 3 3 2 2" xfId="36021" xr:uid="{2E58348D-749C-41C6-A733-4626B87D158A}"/>
    <cellStyle name="20% - Ênfase4 3 3 3" xfId="25805" xr:uid="{A14A7495-866C-4021-91D5-7EA792274A5A}"/>
    <cellStyle name="20% - Ênfase4 3 4" xfId="10523" xr:uid="{55D667E3-3AE6-469A-9F80-1D31ECDF3D1B}"/>
    <cellStyle name="20% - Ênfase4 3 4 2" xfId="30969" xr:uid="{EEEB0097-3BD0-45EF-BFFC-26A9543DCC8F}"/>
    <cellStyle name="20% - Ênfase4 3 5" xfId="20753" xr:uid="{F738A4C8-7EE5-42AD-BC6C-775010964557}"/>
    <cellStyle name="20% - Ênfase4 30" xfId="506" xr:uid="{7B44EACB-0E46-481C-8B19-C106C90B719A}"/>
    <cellStyle name="20% - Ênfase4 30 2" xfId="1105" xr:uid="{C359A85A-C61E-4E3A-9A0A-FE9B3CFABF32}"/>
    <cellStyle name="20% - Ênfase4 30 2 2" xfId="6252" xr:uid="{032FECDE-D37E-4A12-B4E7-38E5F92FED5A}"/>
    <cellStyle name="20% - Ênfase4 30 2 2 2" xfId="16507" xr:uid="{FEDC7939-602F-4BD4-8F34-9EEA475A38C3}"/>
    <cellStyle name="20% - Ênfase4 30 2 2 2 2" xfId="36951" xr:uid="{2FA1AF81-47D0-48AB-9793-F721CCFBFA49}"/>
    <cellStyle name="20% - Ênfase4 30 2 2 3" xfId="26735" xr:uid="{AE9C2873-BCFB-4E72-AB33-349BD7D3AF19}"/>
    <cellStyle name="20% - Ênfase4 30 2 3" xfId="11453" xr:uid="{356493A5-EEAA-416D-BD77-AE292A8EF1F1}"/>
    <cellStyle name="20% - Ênfase4 30 2 3 2" xfId="31899" xr:uid="{0A95CAC5-406E-4243-9026-D6257FEAB777}"/>
    <cellStyle name="20% - Ênfase4 30 2 4" xfId="21683" xr:uid="{39D5A25F-E3CA-42E7-B7CB-7BB21BFD6C18}"/>
    <cellStyle name="20% - Ênfase4 30 3" xfId="5653" xr:uid="{ABC62B34-041D-49A2-B630-36D59232FF5B}"/>
    <cellStyle name="20% - Ênfase4 30 3 2" xfId="15927" xr:uid="{CCBB3779-DB0D-4A11-A3F6-E01412D17E66}"/>
    <cellStyle name="20% - Ênfase4 30 3 2 2" xfId="36371" xr:uid="{26783925-0D11-4EED-B314-A27C1E826C16}"/>
    <cellStyle name="20% - Ênfase4 30 3 3" xfId="26155" xr:uid="{2ED92555-71D1-4848-A7B6-6151C72D7341}"/>
    <cellStyle name="20% - Ênfase4 30 4" xfId="10873" xr:uid="{FD476AA9-26AC-486B-AC51-2A334FCD6EA2}"/>
    <cellStyle name="20% - Ênfase4 30 4 2" xfId="31319" xr:uid="{4B8F1FAB-8012-4C8C-B733-50FF6DDEA369}"/>
    <cellStyle name="20% - Ênfase4 30 5" xfId="21103" xr:uid="{B8761DE2-DBC0-4628-BEF2-2274F14573D2}"/>
    <cellStyle name="20% - Ênfase4 300" xfId="4871" xr:uid="{28023A4B-C228-4455-8CD8-20F7C3CE3B62}"/>
    <cellStyle name="20% - Ênfase4 300 2" xfId="10006" xr:uid="{2349AED8-9968-4553-B93F-37131B473A41}"/>
    <cellStyle name="20% - Ênfase4 300 2 2" xfId="20233" xr:uid="{AB4E9C5A-208A-4E68-A6BF-449ADB3538FD}"/>
    <cellStyle name="20% - Ênfase4 300 2 2 2" xfId="40677" xr:uid="{B12AB7A2-3AEC-4250-9E4A-F2D154ADD2E4}"/>
    <cellStyle name="20% - Ênfase4 300 2 3" xfId="30461" xr:uid="{325094F1-0D48-4E9C-8B47-886644B5C05B}"/>
    <cellStyle name="20% - Ênfase4 300 3" xfId="15179" xr:uid="{8A1C226A-1802-4354-B617-27BF92A635CE}"/>
    <cellStyle name="20% - Ênfase4 300 3 2" xfId="35625" xr:uid="{297C5D3D-885F-4DFE-A034-E7F2C0FBC4D0}"/>
    <cellStyle name="20% - Ênfase4 300 4" xfId="25409" xr:uid="{39637D91-ED02-44EE-ABF0-CC8F84F01E35}"/>
    <cellStyle name="20% - Ênfase4 301" xfId="4885" xr:uid="{5E3A5545-D3DA-4C77-BD97-CA1E7B3B2680}"/>
    <cellStyle name="20% - Ênfase4 301 2" xfId="10020" xr:uid="{A4C3AF9B-4552-452A-9F08-A4924FBE6A6E}"/>
    <cellStyle name="20% - Ênfase4 301 2 2" xfId="20247" xr:uid="{5CABB106-8B35-4D13-A194-6FDBA9767FB3}"/>
    <cellStyle name="20% - Ênfase4 301 2 2 2" xfId="40691" xr:uid="{E4857AAF-6538-4C3E-B430-5E1F88F76D12}"/>
    <cellStyle name="20% - Ênfase4 301 2 3" xfId="30475" xr:uid="{5FBD26CB-6762-47F3-A7C9-8E74C3916A20}"/>
    <cellStyle name="20% - Ênfase4 301 3" xfId="15193" xr:uid="{5B37F0D0-9FCE-4D7F-BD91-ED56C4D33608}"/>
    <cellStyle name="20% - Ênfase4 301 3 2" xfId="35639" xr:uid="{C4FDF7C4-2B7A-42E7-922F-99645AB5E29F}"/>
    <cellStyle name="20% - Ênfase4 301 4" xfId="25423" xr:uid="{F8B0C1ED-0E23-46E1-B673-423236A53F8A}"/>
    <cellStyle name="20% - Ênfase4 302" xfId="4899" xr:uid="{FB52FDEF-2893-4677-9544-DE56BC985597}"/>
    <cellStyle name="20% - Ênfase4 302 2" xfId="10034" xr:uid="{921F13CC-A1E8-4788-9A7E-0E7D29860F6F}"/>
    <cellStyle name="20% - Ênfase4 302 2 2" xfId="20261" xr:uid="{A57A9EC6-8A43-40A0-AF57-35E93F774439}"/>
    <cellStyle name="20% - Ênfase4 302 2 2 2" xfId="40705" xr:uid="{D6EB887E-2B74-42B5-AB01-3C24D99D87A7}"/>
    <cellStyle name="20% - Ênfase4 302 2 3" xfId="30489" xr:uid="{CC51675A-38E4-400C-B828-50BE5E2F307F}"/>
    <cellStyle name="20% - Ênfase4 302 3" xfId="15207" xr:uid="{F8DC54B6-01D9-429F-88BD-DCB8150BF312}"/>
    <cellStyle name="20% - Ênfase4 302 3 2" xfId="35653" xr:uid="{26960FAA-A5AC-40B7-88D9-7112BE5D857B}"/>
    <cellStyle name="20% - Ênfase4 302 4" xfId="25437" xr:uid="{46A48913-6D14-44D6-8469-D8A264722666}"/>
    <cellStyle name="20% - Ênfase4 303" xfId="4913" xr:uid="{57CA2F19-16D8-4C1B-9411-CE11E75C3201}"/>
    <cellStyle name="20% - Ênfase4 303 2" xfId="10048" xr:uid="{C882A01A-45BE-4273-B5AF-5CC70BA2DD38}"/>
    <cellStyle name="20% - Ênfase4 303 2 2" xfId="20275" xr:uid="{806E418B-02AD-4B5B-BDA9-98626F00A8C1}"/>
    <cellStyle name="20% - Ênfase4 303 2 2 2" xfId="40719" xr:uid="{460145B9-A6F3-4129-9152-3746113BB525}"/>
    <cellStyle name="20% - Ênfase4 303 2 3" xfId="30503" xr:uid="{4E4D988A-05DD-4BCB-8271-9B99BA3F5B2A}"/>
    <cellStyle name="20% - Ênfase4 303 3" xfId="15221" xr:uid="{46E55D5D-8F43-435A-A481-CD352A23DCD3}"/>
    <cellStyle name="20% - Ênfase4 303 3 2" xfId="35667" xr:uid="{CD90E656-201A-43E5-A7AE-412A8EDC082D}"/>
    <cellStyle name="20% - Ênfase4 303 4" xfId="25451" xr:uid="{5C8C69E1-9E76-40F9-BC18-0D4445385E1B}"/>
    <cellStyle name="20% - Ênfase4 304" xfId="4927" xr:uid="{FBCCFD33-9126-4538-891A-3DE085A40638}"/>
    <cellStyle name="20% - Ênfase4 304 2" xfId="10062" xr:uid="{5A175E6D-F6B5-4ABE-8A45-3EF58C2646A0}"/>
    <cellStyle name="20% - Ênfase4 304 2 2" xfId="20289" xr:uid="{E0BF0B78-AB15-431A-BED6-4CE920D238A9}"/>
    <cellStyle name="20% - Ênfase4 304 2 2 2" xfId="40733" xr:uid="{0027E387-0137-46D0-964B-89DE1E6AF3A2}"/>
    <cellStyle name="20% - Ênfase4 304 2 3" xfId="30517" xr:uid="{1DFDB7E5-CED5-43AE-8542-A3CDDF48081C}"/>
    <cellStyle name="20% - Ênfase4 304 3" xfId="15235" xr:uid="{B3648DFE-B0A2-40DD-836B-A9D320C26824}"/>
    <cellStyle name="20% - Ênfase4 304 3 2" xfId="35681" xr:uid="{8E4E32A4-249F-4957-9BBD-616028E7334F}"/>
    <cellStyle name="20% - Ênfase4 304 4" xfId="25465" xr:uid="{4329B9A6-6661-482A-9589-B7BA715AC928}"/>
    <cellStyle name="20% - Ênfase4 305" xfId="4941" xr:uid="{AAD793D3-2E80-4992-9F8B-422FFFF2B097}"/>
    <cellStyle name="20% - Ênfase4 305 2" xfId="10076" xr:uid="{4BE631C3-8AAF-4534-B23B-564C9B11C25B}"/>
    <cellStyle name="20% - Ênfase4 305 2 2" xfId="20303" xr:uid="{9B876CCD-C012-4E96-B1C2-2F52FE5290E4}"/>
    <cellStyle name="20% - Ênfase4 305 2 2 2" xfId="40747" xr:uid="{96FC59DA-656C-4CBB-9159-9D54265AC31B}"/>
    <cellStyle name="20% - Ênfase4 305 2 3" xfId="30531" xr:uid="{8324AD1B-FE8E-49B3-A5EF-B1102C34F877}"/>
    <cellStyle name="20% - Ênfase4 305 3" xfId="15249" xr:uid="{E71EFAE0-AF2C-46F3-8716-C6DFE6C15823}"/>
    <cellStyle name="20% - Ênfase4 305 3 2" xfId="35695" xr:uid="{F0576100-FFFE-4A75-B17D-998CDA0719D3}"/>
    <cellStyle name="20% - Ênfase4 305 4" xfId="25479" xr:uid="{560C0ABC-6B08-4CF9-8830-DA8964423C5B}"/>
    <cellStyle name="20% - Ênfase4 306" xfId="4955" xr:uid="{FE5B8D67-FE45-459F-9932-1EC25EF6FA50}"/>
    <cellStyle name="20% - Ênfase4 306 2" xfId="10090" xr:uid="{5EDA9EB2-3651-4B62-88C5-1120BA5BF9CC}"/>
    <cellStyle name="20% - Ênfase4 306 2 2" xfId="20317" xr:uid="{2C370AB7-82F4-480F-B23C-23776F718FE5}"/>
    <cellStyle name="20% - Ênfase4 306 2 2 2" xfId="40761" xr:uid="{59C504BF-5D17-4F45-8ABD-9BE4C03002E2}"/>
    <cellStyle name="20% - Ênfase4 306 2 3" xfId="30545" xr:uid="{98A7C250-B76C-4CD3-A27C-99A197DE3DFF}"/>
    <cellStyle name="20% - Ênfase4 306 3" xfId="15263" xr:uid="{8B1D858F-15DB-48DE-9AC6-CC9FD0744D93}"/>
    <cellStyle name="20% - Ênfase4 306 3 2" xfId="35709" xr:uid="{A674BD51-ECE7-4E43-99A0-2231491A357F}"/>
    <cellStyle name="20% - Ênfase4 306 4" xfId="25493" xr:uid="{3005227D-2266-47FC-A160-34BFAAC09A72}"/>
    <cellStyle name="20% - Ênfase4 307" xfId="4969" xr:uid="{D782725E-2A27-48AA-99D0-DC2C266F0881}"/>
    <cellStyle name="20% - Ênfase4 307 2" xfId="10104" xr:uid="{5113E993-4637-4453-BEAA-394742E20B83}"/>
    <cellStyle name="20% - Ênfase4 307 2 2" xfId="20331" xr:uid="{98D3A41D-272E-430E-85C2-533E57CE7EA9}"/>
    <cellStyle name="20% - Ênfase4 307 2 2 2" xfId="40775" xr:uid="{3DC2EDD5-0FC2-4B0C-9FFE-03C1579EEFCD}"/>
    <cellStyle name="20% - Ênfase4 307 2 3" xfId="30559" xr:uid="{262BBE2A-F4C8-4DC5-8E68-517B991945A6}"/>
    <cellStyle name="20% - Ênfase4 307 3" xfId="15277" xr:uid="{4D26D2A3-ED5F-4001-969F-ACA667E163D4}"/>
    <cellStyle name="20% - Ênfase4 307 3 2" xfId="35723" xr:uid="{B46820B5-7199-430D-A74A-0CC248A67858}"/>
    <cellStyle name="20% - Ênfase4 307 4" xfId="25507" xr:uid="{A73D575C-7E5E-4567-908B-3812AADDDCDA}"/>
    <cellStyle name="20% - Ênfase4 308" xfId="4983" xr:uid="{E6735AD0-87E3-4A7C-9267-198A1DFFC4A1}"/>
    <cellStyle name="20% - Ênfase4 308 2" xfId="10118" xr:uid="{B01CB9FC-7356-4A87-8D02-D9C909D7CD88}"/>
    <cellStyle name="20% - Ênfase4 308 2 2" xfId="20345" xr:uid="{EF577CA2-91AE-4424-ACB7-D1D6BA7A8898}"/>
    <cellStyle name="20% - Ênfase4 308 2 2 2" xfId="40789" xr:uid="{5C82E589-A09C-4591-8C15-ECA3CA856D8E}"/>
    <cellStyle name="20% - Ênfase4 308 2 3" xfId="30573" xr:uid="{82265BEA-67F6-4D2E-B74B-2AB1D277E512}"/>
    <cellStyle name="20% - Ênfase4 308 3" xfId="15291" xr:uid="{51931351-021B-4847-AE71-029A5C6EFC9F}"/>
    <cellStyle name="20% - Ênfase4 308 3 2" xfId="35737" xr:uid="{FE5F0320-0395-4CDC-8096-D56AED9D57EE}"/>
    <cellStyle name="20% - Ênfase4 308 4" xfId="25521" xr:uid="{C7A0495E-C9C8-4555-A20B-F11FE08BBC04}"/>
    <cellStyle name="20% - Ênfase4 309" xfId="4997" xr:uid="{6707B419-47EE-4F2E-B7CB-486BDF265489}"/>
    <cellStyle name="20% - Ênfase4 309 2" xfId="10132" xr:uid="{6E2C90F0-D289-4C63-A42F-5457ABE61F8B}"/>
    <cellStyle name="20% - Ênfase4 309 2 2" xfId="20359" xr:uid="{78B92DD5-190F-4A1A-9A47-92EA15D135F6}"/>
    <cellStyle name="20% - Ênfase4 309 2 2 2" xfId="40803" xr:uid="{6750DD05-8A13-4DA1-8762-D0683C29D06B}"/>
    <cellStyle name="20% - Ênfase4 309 2 3" xfId="30587" xr:uid="{D4A54626-75EA-44BA-9756-47CB6AA91C08}"/>
    <cellStyle name="20% - Ênfase4 309 3" xfId="15305" xr:uid="{E5131C40-50D9-4FE1-AC36-886D42F6305B}"/>
    <cellStyle name="20% - Ênfase4 309 3 2" xfId="35751" xr:uid="{C7E71CD8-706A-4E3D-BEF1-5E4D669D0FCD}"/>
    <cellStyle name="20% - Ênfase4 309 4" xfId="25535" xr:uid="{736935AD-BE98-4766-930F-806FE5802C86}"/>
    <cellStyle name="20% - Ênfase4 31" xfId="520" xr:uid="{0C0FA35C-E15F-4E7E-BE46-CA5EEA9E3EFD}"/>
    <cellStyle name="20% - Ênfase4 31 2" xfId="1119" xr:uid="{586773EF-730E-4561-80E4-01DE20F6F25B}"/>
    <cellStyle name="20% - Ênfase4 31 2 2" xfId="6266" xr:uid="{B5AE0F6A-4C35-47BA-A546-0111BDD615DB}"/>
    <cellStyle name="20% - Ênfase4 31 2 2 2" xfId="16521" xr:uid="{A06F55E8-190E-48BA-A5BB-FCE21A5136B0}"/>
    <cellStyle name="20% - Ênfase4 31 2 2 2 2" xfId="36965" xr:uid="{BFC5789E-E272-430F-92A8-B85213E2D7A7}"/>
    <cellStyle name="20% - Ênfase4 31 2 2 3" xfId="26749" xr:uid="{305E6160-CB14-46FD-9097-10DEFF7381BA}"/>
    <cellStyle name="20% - Ênfase4 31 2 3" xfId="11467" xr:uid="{081E6013-5A39-435A-B9EB-6ED8CD6F9111}"/>
    <cellStyle name="20% - Ênfase4 31 2 3 2" xfId="31913" xr:uid="{6650D83E-225D-40B0-B2A6-4F1B5086D753}"/>
    <cellStyle name="20% - Ênfase4 31 2 4" xfId="21697" xr:uid="{46199E74-371D-4E14-BFFC-9EBF583F32D7}"/>
    <cellStyle name="20% - Ênfase4 31 3" xfId="5667" xr:uid="{B505EDF3-F065-4817-80DC-BAF2334E215F}"/>
    <cellStyle name="20% - Ênfase4 31 3 2" xfId="15941" xr:uid="{BE36E874-E95F-438E-AE5C-6FE8C0BE7FB9}"/>
    <cellStyle name="20% - Ênfase4 31 3 2 2" xfId="36385" xr:uid="{60046AC9-369B-4F78-BC4B-020777DE9062}"/>
    <cellStyle name="20% - Ênfase4 31 3 3" xfId="26169" xr:uid="{BE5D3493-3EB1-435D-AF51-5774A99E4D08}"/>
    <cellStyle name="20% - Ênfase4 31 4" xfId="10887" xr:uid="{FEB00448-2A5C-46D3-A7C7-51917AA710CC}"/>
    <cellStyle name="20% - Ênfase4 31 4 2" xfId="31333" xr:uid="{29F7D85D-970C-47B2-865D-2EEE9EAF9DF5}"/>
    <cellStyle name="20% - Ênfase4 31 5" xfId="21117" xr:uid="{A14076A5-C8DB-49A8-925D-2FB657218CB0}"/>
    <cellStyle name="20% - Ênfase4 310" xfId="5011" xr:uid="{0E9F3526-D4FE-4662-9DB7-8A56E3ACE8C3}"/>
    <cellStyle name="20% - Ênfase4 310 2" xfId="10146" xr:uid="{ACCBB117-BCA3-4047-A88F-80144D99B4A1}"/>
    <cellStyle name="20% - Ênfase4 310 2 2" xfId="20373" xr:uid="{5FE22638-1DC0-41FC-AC31-27E78F74C9F6}"/>
    <cellStyle name="20% - Ênfase4 310 2 2 2" xfId="40817" xr:uid="{6EF50DEE-94A9-4387-8B21-6053CFD5DC0B}"/>
    <cellStyle name="20% - Ênfase4 310 2 3" xfId="30601" xr:uid="{82090BB3-A3A9-461B-8628-D6026CE9DC54}"/>
    <cellStyle name="20% - Ênfase4 310 3" xfId="15319" xr:uid="{BA9906C9-9A87-49CF-B61C-7D9F8ECBC0B8}"/>
    <cellStyle name="20% - Ênfase4 310 3 2" xfId="35765" xr:uid="{7F8EB20A-04F1-4C44-99D9-AA6214580933}"/>
    <cellStyle name="20% - Ênfase4 310 4" xfId="25549" xr:uid="{3CDA95EE-9A24-4D8E-A3FA-E0D7CE272B8C}"/>
    <cellStyle name="20% - Ênfase4 311" xfId="5025" xr:uid="{4F638FF4-5B78-400A-AB66-CD1F6F186357}"/>
    <cellStyle name="20% - Ênfase4 311 2" xfId="10160" xr:uid="{CDF5CD09-86E6-49DB-B6E8-6BE9344C3046}"/>
    <cellStyle name="20% - Ênfase4 311 2 2" xfId="20387" xr:uid="{EBA54F5A-67FE-452D-960F-5CC7DC5035E1}"/>
    <cellStyle name="20% - Ênfase4 311 2 2 2" xfId="40831" xr:uid="{AD1B4AA8-BA3A-4B27-A797-4A6C23A0AFC8}"/>
    <cellStyle name="20% - Ênfase4 311 2 3" xfId="30615" xr:uid="{7E4338CD-1BFF-4D04-A301-96AD062C2BBC}"/>
    <cellStyle name="20% - Ênfase4 311 3" xfId="15333" xr:uid="{7E207C01-AB3A-462D-9752-8E16F3C313F3}"/>
    <cellStyle name="20% - Ênfase4 311 3 2" xfId="35779" xr:uid="{CB7F7012-AF42-4C13-9E40-EC323F7C634C}"/>
    <cellStyle name="20% - Ênfase4 311 4" xfId="25563" xr:uid="{105F10B8-D762-4977-B02A-7E713CD0BA47}"/>
    <cellStyle name="20% - Ênfase4 312" xfId="5039" xr:uid="{7653C461-3AA2-40AC-B62E-B94E2C0CB88E}"/>
    <cellStyle name="20% - Ênfase4 312 2" xfId="10174" xr:uid="{780EE837-1090-4C08-9BAD-682A047B8654}"/>
    <cellStyle name="20% - Ênfase4 312 2 2" xfId="20401" xr:uid="{70400683-77F8-4B6F-A23B-69F7ADD5C223}"/>
    <cellStyle name="20% - Ênfase4 312 2 2 2" xfId="40845" xr:uid="{05DFF30D-417D-4FA7-8261-2D13FE432BC5}"/>
    <cellStyle name="20% - Ênfase4 312 2 3" xfId="30629" xr:uid="{C62F28D4-1311-472A-8998-C6E4938E90F8}"/>
    <cellStyle name="20% - Ênfase4 312 3" xfId="15347" xr:uid="{6FC972F8-2670-4FBD-8EDF-98094CFE1606}"/>
    <cellStyle name="20% - Ênfase4 312 3 2" xfId="35793" xr:uid="{D7B5CDCA-AE5D-45B4-945C-B7F8D45251BD}"/>
    <cellStyle name="20% - Ênfase4 312 4" xfId="25577" xr:uid="{782F8844-98A2-451A-94FA-92074D70D4D0}"/>
    <cellStyle name="20% - Ênfase4 313" xfId="5053" xr:uid="{2BDD5918-0518-4B8D-9FFF-F2D2742FED6F}"/>
    <cellStyle name="20% - Ênfase4 313 2" xfId="10188" xr:uid="{74B9F301-CD97-4514-ACE1-4524E11ADDD8}"/>
    <cellStyle name="20% - Ênfase4 313 2 2" xfId="20415" xr:uid="{E6080AD6-8C3E-4133-AFB2-5514946EC199}"/>
    <cellStyle name="20% - Ênfase4 313 2 2 2" xfId="40859" xr:uid="{4D2EC2DA-DCA3-467F-B8C3-0B0F5AD195D2}"/>
    <cellStyle name="20% - Ênfase4 313 2 3" xfId="30643" xr:uid="{EFE8412C-6425-4984-A90A-C77B350F8D62}"/>
    <cellStyle name="20% - Ênfase4 313 3" xfId="15361" xr:uid="{C87F671E-F08C-4881-B19D-52F460BA38AE}"/>
    <cellStyle name="20% - Ênfase4 313 3 2" xfId="35807" xr:uid="{75EA095E-EE36-4808-BF1C-FCC5850F64B3}"/>
    <cellStyle name="20% - Ênfase4 313 4" xfId="25591" xr:uid="{167976E4-B23F-4479-B32B-731551C8D2AE}"/>
    <cellStyle name="20% - Ênfase4 314" xfId="5067" xr:uid="{D4B4FF40-760C-4437-AD55-055A32F37B1D}"/>
    <cellStyle name="20% - Ênfase4 314 2" xfId="10202" xr:uid="{0C351A59-285F-43C9-9B06-3BCA99179D0E}"/>
    <cellStyle name="20% - Ênfase4 314 2 2" xfId="20429" xr:uid="{254989F7-186C-4870-B296-321F4AF8A364}"/>
    <cellStyle name="20% - Ênfase4 314 2 2 2" xfId="40873" xr:uid="{C3567919-D760-4BA7-A4FA-EE6227B984DA}"/>
    <cellStyle name="20% - Ênfase4 314 2 3" xfId="30657" xr:uid="{23282B3A-AB81-4566-BF25-601EC015DE20}"/>
    <cellStyle name="20% - Ênfase4 314 3" xfId="15375" xr:uid="{EF356529-A58E-4841-B335-0D70886D7842}"/>
    <cellStyle name="20% - Ênfase4 314 3 2" xfId="35821" xr:uid="{D31DE57C-AEEB-4AF0-99EF-5861880AF970}"/>
    <cellStyle name="20% - Ênfase4 314 4" xfId="25605" xr:uid="{BD2CE57F-DD48-4028-ADD5-77127C160D05}"/>
    <cellStyle name="20% - Ênfase4 315" xfId="5081" xr:uid="{FCAFEFC5-ED58-43B9-B176-4E89B7675EB5}"/>
    <cellStyle name="20% - Ênfase4 315 2" xfId="10216" xr:uid="{45C5A922-BE0F-4DA6-BA43-F20D739C1783}"/>
    <cellStyle name="20% - Ênfase4 315 2 2" xfId="20443" xr:uid="{E72ACAA1-C4CA-4EA3-BDF1-EFECCBF48556}"/>
    <cellStyle name="20% - Ênfase4 315 2 2 2" xfId="40887" xr:uid="{5877F62E-4BC4-466B-AC1E-CD26827F7654}"/>
    <cellStyle name="20% - Ênfase4 315 2 3" xfId="30671" xr:uid="{F3326DD7-5864-4CAF-8961-16D45F0025F5}"/>
    <cellStyle name="20% - Ênfase4 315 3" xfId="15389" xr:uid="{994967ED-99F3-4520-AE89-D47E7636C81C}"/>
    <cellStyle name="20% - Ênfase4 315 3 2" xfId="35835" xr:uid="{45A0BADF-9BD6-426D-A12A-959BC8C7B096}"/>
    <cellStyle name="20% - Ênfase4 315 4" xfId="25619" xr:uid="{DF408C8D-B5F7-47F0-B456-22D6DA579788}"/>
    <cellStyle name="20% - Ênfase4 316" xfId="5095" xr:uid="{2862F68D-602B-418E-9653-FBD587727F21}"/>
    <cellStyle name="20% - Ênfase4 316 2" xfId="10230" xr:uid="{D098043E-A5B8-49E4-BD59-DA57CC7B84B8}"/>
    <cellStyle name="20% - Ênfase4 316 2 2" xfId="20457" xr:uid="{EA82FC04-B0AF-4164-BAE8-FAF974E3B5B5}"/>
    <cellStyle name="20% - Ênfase4 316 2 2 2" xfId="40901" xr:uid="{7A3957BA-4CDE-4E07-BCC8-7A68733800BE}"/>
    <cellStyle name="20% - Ênfase4 316 2 3" xfId="30685" xr:uid="{720A0907-71DE-4A77-8D2F-0F7250C72E26}"/>
    <cellStyle name="20% - Ênfase4 316 3" xfId="15403" xr:uid="{2FA5B56F-DE57-4811-A3FF-1373CB011231}"/>
    <cellStyle name="20% - Ênfase4 316 3 2" xfId="35849" xr:uid="{0559690C-5C85-456D-AA2A-E77D0F314144}"/>
    <cellStyle name="20% - Ênfase4 316 4" xfId="25633" xr:uid="{E90B7ECA-E144-4D9C-93A0-C4FACBD20EC1}"/>
    <cellStyle name="20% - Ênfase4 317" xfId="5108" xr:uid="{F933616D-7B25-4509-82AF-EDD1BE7BC3F2}"/>
    <cellStyle name="20% - Ênfase4 317 2" xfId="10244" xr:uid="{B21D9BEC-2E39-480C-A76F-C8689FE59363}"/>
    <cellStyle name="20% - Ênfase4 317 2 2" xfId="20471" xr:uid="{81DE31A2-1850-4080-BDAD-B289935605EC}"/>
    <cellStyle name="20% - Ênfase4 317 2 2 2" xfId="40915" xr:uid="{54143DC3-35CB-47DF-A3EE-19089AF5CAC8}"/>
    <cellStyle name="20% - Ênfase4 317 2 3" xfId="30699" xr:uid="{5CED2E5D-88B5-4DDA-80A9-806C0E83EFE0}"/>
    <cellStyle name="20% - Ênfase4 317 3" xfId="15417" xr:uid="{0F28955E-0664-47C3-AC7C-AC8B7CA5CCD1}"/>
    <cellStyle name="20% - Ênfase4 317 3 2" xfId="35863" xr:uid="{14551977-2D9E-4B82-AC07-4BE0FB048742}"/>
    <cellStyle name="20% - Ênfase4 317 4" xfId="25647" xr:uid="{0F91749D-D0C1-49DA-B146-FB32807D86E2}"/>
    <cellStyle name="20% - Ênfase4 318" xfId="5122" xr:uid="{41F7EAF8-0164-4D77-AF86-7B86C4DF951B}"/>
    <cellStyle name="20% - Ênfase4 318 2" xfId="10258" xr:uid="{9CE7B9A7-F6E5-456A-BC33-4CAA8FFC2FCF}"/>
    <cellStyle name="20% - Ênfase4 318 2 2" xfId="20485" xr:uid="{65327F66-6BFE-4B16-9B93-47CB168E4563}"/>
    <cellStyle name="20% - Ênfase4 318 2 2 2" xfId="40929" xr:uid="{86237F0F-42E2-4535-B171-B4A958931D5A}"/>
    <cellStyle name="20% - Ênfase4 318 2 3" xfId="30713" xr:uid="{DB18186F-9376-46C1-AFEE-CF588E3B0650}"/>
    <cellStyle name="20% - Ênfase4 318 3" xfId="15431" xr:uid="{2125E546-64D9-41ED-8B41-1FD9AB17DEC6}"/>
    <cellStyle name="20% - Ênfase4 318 3 2" xfId="35877" xr:uid="{56514DD1-F774-4E4E-B641-6FF31E0A76F4}"/>
    <cellStyle name="20% - Ênfase4 318 4" xfId="25661" xr:uid="{EDE96CD3-E940-4B4F-9789-C95C88DB0B43}"/>
    <cellStyle name="20% - Ênfase4 319" xfId="5197" xr:uid="{B3EF462E-A84D-4409-8A47-6A35964B0237}"/>
    <cellStyle name="20% - Ênfase4 319 2" xfId="15504" xr:uid="{9D337EAB-C5FC-4D6E-BBA9-14753F1B13BF}"/>
    <cellStyle name="20% - Ênfase4 319 2 2" xfId="35949" xr:uid="{0B8F5C2C-9A35-4F9B-B5E1-7ECFA04225BB}"/>
    <cellStyle name="20% - Ênfase4 319 3" xfId="25733" xr:uid="{7B0E702D-C84A-4C9E-9CE6-9CD9126E260F}"/>
    <cellStyle name="20% - Ênfase4 32" xfId="534" xr:uid="{230AD733-4879-478E-9605-8F09A594AB8C}"/>
    <cellStyle name="20% - Ênfase4 32 2" xfId="1133" xr:uid="{F56BEF99-9A51-42CB-A54A-88F6CA056F2E}"/>
    <cellStyle name="20% - Ênfase4 32 2 2" xfId="6280" xr:uid="{6772C23B-7861-4895-8FA4-F157489B3FC1}"/>
    <cellStyle name="20% - Ênfase4 32 2 2 2" xfId="16535" xr:uid="{772F4197-0CFD-4DCC-9899-249748D52B55}"/>
    <cellStyle name="20% - Ênfase4 32 2 2 2 2" xfId="36979" xr:uid="{2FF81645-D25C-4C1E-AB57-120AE6124652}"/>
    <cellStyle name="20% - Ênfase4 32 2 2 3" xfId="26763" xr:uid="{E43D4F35-91E0-4233-8C1B-00BF233BBBAD}"/>
    <cellStyle name="20% - Ênfase4 32 2 3" xfId="11481" xr:uid="{C07F5C11-EAB0-4A87-A0D8-3321B305D633}"/>
    <cellStyle name="20% - Ênfase4 32 2 3 2" xfId="31927" xr:uid="{668DFD45-0944-4D80-86E5-83B140F3B587}"/>
    <cellStyle name="20% - Ênfase4 32 2 4" xfId="21711" xr:uid="{516957B4-D880-4BDE-8812-604EC999117E}"/>
    <cellStyle name="20% - Ênfase4 32 3" xfId="5681" xr:uid="{4597B9B4-540B-4EE5-BBE2-4094930C710D}"/>
    <cellStyle name="20% - Ênfase4 32 3 2" xfId="15955" xr:uid="{29DB958E-7BF7-4EE8-A3D7-00F859917383}"/>
    <cellStyle name="20% - Ênfase4 32 3 2 2" xfId="36399" xr:uid="{E2F119FA-3379-42DD-AE63-E2E697EE226C}"/>
    <cellStyle name="20% - Ênfase4 32 3 3" xfId="26183" xr:uid="{B3BF8E16-8938-45D2-A19E-9D8D2144C2BC}"/>
    <cellStyle name="20% - Ênfase4 32 4" xfId="10901" xr:uid="{87598733-25FF-4371-9219-5FD45397A5D1}"/>
    <cellStyle name="20% - Ênfase4 32 4 2" xfId="31347" xr:uid="{D6D077B7-0B67-4039-AE6E-53BF8577C3ED}"/>
    <cellStyle name="20% - Ênfase4 32 5" xfId="21131" xr:uid="{8F3C3109-641E-4FE8-A059-0AC806F6CDC7}"/>
    <cellStyle name="20% - Ênfase4 320" xfId="5232" xr:uid="{1295D4F1-C0A8-4CF4-BA1D-8650106D5BAF}"/>
    <cellStyle name="20% - Ênfase4 320 2" xfId="15539" xr:uid="{04022ECE-5CC3-4662-896F-EC6241E07CFB}"/>
    <cellStyle name="20% - Ênfase4 320 2 2" xfId="35983" xr:uid="{1165A334-E557-4585-A0FA-6534989799AA}"/>
    <cellStyle name="20% - Ênfase4 320 3" xfId="25767" xr:uid="{443B5940-8AB6-4D36-9EE9-B85D8D0881E4}"/>
    <cellStyle name="20% - Ênfase4 321" xfId="10487" xr:uid="{FFB5FA96-F1E2-4763-9519-CA0AF635E3E3}"/>
    <cellStyle name="20% - Ênfase4 321 2" xfId="30936" xr:uid="{60B4BF5D-10F7-4DA8-A448-F982843D812D}"/>
    <cellStyle name="20% - Ênfase4 322" xfId="20711" xr:uid="{C616BB3E-8664-4644-B5BF-7FD02FFCAF49}"/>
    <cellStyle name="20% - Ênfase4 33" xfId="548" xr:uid="{68689E30-0076-4FB8-82CC-065903122750}"/>
    <cellStyle name="20% - Ênfase4 33 2" xfId="1147" xr:uid="{57B9F7FA-B270-4BB3-8862-529FBFE1BCDB}"/>
    <cellStyle name="20% - Ênfase4 33 2 2" xfId="6294" xr:uid="{83AAD634-A05D-4CD8-B148-7B128D79071E}"/>
    <cellStyle name="20% - Ênfase4 33 2 2 2" xfId="16549" xr:uid="{FAAB225B-741A-40BC-B7EF-B3B88AE2B187}"/>
    <cellStyle name="20% - Ênfase4 33 2 2 2 2" xfId="36993" xr:uid="{33D69EE7-D9EC-4173-9A5E-202F864A6C65}"/>
    <cellStyle name="20% - Ênfase4 33 2 2 3" xfId="26777" xr:uid="{CE945E8E-253F-462E-B291-E6C78A4487C8}"/>
    <cellStyle name="20% - Ênfase4 33 2 3" xfId="11495" xr:uid="{7A79897B-89FB-476D-83D4-ECFF1E085A19}"/>
    <cellStyle name="20% - Ênfase4 33 2 3 2" xfId="31941" xr:uid="{9691369A-3C24-42C5-A371-564AA6A71F49}"/>
    <cellStyle name="20% - Ênfase4 33 2 4" xfId="21725" xr:uid="{B09E47D1-12E5-4BBA-AE7A-F9ED51D1337F}"/>
    <cellStyle name="20% - Ênfase4 33 3" xfId="5695" xr:uid="{8DECC517-A103-49CA-8B93-ABFFCF55BE11}"/>
    <cellStyle name="20% - Ênfase4 33 3 2" xfId="15969" xr:uid="{095EE1AA-6059-4B49-BD2B-FF5702478BAA}"/>
    <cellStyle name="20% - Ênfase4 33 3 2 2" xfId="36413" xr:uid="{5A44EE79-1AD2-4FED-94E6-50279B88B84A}"/>
    <cellStyle name="20% - Ênfase4 33 3 3" xfId="26197" xr:uid="{C345147C-680D-4C4E-BFB2-262B0751860A}"/>
    <cellStyle name="20% - Ênfase4 33 4" xfId="10915" xr:uid="{67A57E58-78E6-4031-86FE-64D6BE9CDBD5}"/>
    <cellStyle name="20% - Ênfase4 33 4 2" xfId="31361" xr:uid="{04BFC593-E946-4497-ACD3-86BE6B77B089}"/>
    <cellStyle name="20% - Ênfase4 33 5" xfId="21145" xr:uid="{7AC52167-A61A-450E-8180-780C4691E6C6}"/>
    <cellStyle name="20% - Ênfase4 34" xfId="562" xr:uid="{18500025-9589-4D29-B49D-B1467CE3816D}"/>
    <cellStyle name="20% - Ênfase4 34 2" xfId="1161" xr:uid="{BBCF3757-0B9E-4AD7-BC50-FB617BB059FE}"/>
    <cellStyle name="20% - Ênfase4 34 2 2" xfId="6308" xr:uid="{161F11E3-AE4C-481A-9BB0-46495240EF15}"/>
    <cellStyle name="20% - Ênfase4 34 2 2 2" xfId="16563" xr:uid="{C8A38233-9681-4467-989A-95D850E1F1EA}"/>
    <cellStyle name="20% - Ênfase4 34 2 2 2 2" xfId="37007" xr:uid="{22858188-BFC4-48D0-B9DC-3983C30CA8C9}"/>
    <cellStyle name="20% - Ênfase4 34 2 2 3" xfId="26791" xr:uid="{13633627-1E0A-4FEE-9D35-092B48253D53}"/>
    <cellStyle name="20% - Ênfase4 34 2 3" xfId="11509" xr:uid="{4CD63369-232B-4484-ACE6-43BFD6596E8D}"/>
    <cellStyle name="20% - Ênfase4 34 2 3 2" xfId="31955" xr:uid="{07B18198-7F60-4445-887E-1D1F2155174C}"/>
    <cellStyle name="20% - Ênfase4 34 2 4" xfId="21739" xr:uid="{0D8B922F-7DCC-4ABB-A3E1-689D2939C9B4}"/>
    <cellStyle name="20% - Ênfase4 34 3" xfId="5709" xr:uid="{7BC4B003-795B-4B44-BE73-D69E93FE7AFA}"/>
    <cellStyle name="20% - Ênfase4 34 3 2" xfId="15983" xr:uid="{D6FDA968-8F9F-4CAD-BF42-BCEA0674F35B}"/>
    <cellStyle name="20% - Ênfase4 34 3 2 2" xfId="36427" xr:uid="{0DCB3795-973D-4D8F-B422-049E8A026EFF}"/>
    <cellStyle name="20% - Ênfase4 34 3 3" xfId="26211" xr:uid="{80058B1B-1076-4B08-B07C-B50A2ECAB241}"/>
    <cellStyle name="20% - Ênfase4 34 4" xfId="10929" xr:uid="{3324C3F9-E3A2-4D55-A82A-015829C936BC}"/>
    <cellStyle name="20% - Ênfase4 34 4 2" xfId="31375" xr:uid="{EF5A81CB-C9E8-4ADD-8742-11CEB4974EB0}"/>
    <cellStyle name="20% - Ênfase4 34 5" xfId="21159" xr:uid="{A5E167D2-04DD-4063-95DF-5D4C9DA954C5}"/>
    <cellStyle name="20% - Ênfase4 35" xfId="576" xr:uid="{0717C516-49A4-4426-BA99-694C243E970F}"/>
    <cellStyle name="20% - Ênfase4 35 2" xfId="1175" xr:uid="{FAADB313-680D-4612-B744-1C31F08A8C58}"/>
    <cellStyle name="20% - Ênfase4 35 2 2" xfId="6322" xr:uid="{ED43AFE7-D889-42F3-A9D1-C7E1F70DAC33}"/>
    <cellStyle name="20% - Ênfase4 35 2 2 2" xfId="16577" xr:uid="{D8CA922A-ABAF-446B-A85C-FA7099A53B7C}"/>
    <cellStyle name="20% - Ênfase4 35 2 2 2 2" xfId="37021" xr:uid="{68214AD6-FF4E-4E04-9B2E-E765655DD6A5}"/>
    <cellStyle name="20% - Ênfase4 35 2 2 3" xfId="26805" xr:uid="{4951DEDE-8AFC-4D87-8D8D-89E016D202D0}"/>
    <cellStyle name="20% - Ênfase4 35 2 3" xfId="11523" xr:uid="{B86CE7E1-132D-4467-9A51-FB75418CB47E}"/>
    <cellStyle name="20% - Ênfase4 35 2 3 2" xfId="31969" xr:uid="{7E8E4D47-47D8-4E69-B731-0BD83C350504}"/>
    <cellStyle name="20% - Ênfase4 35 2 4" xfId="21753" xr:uid="{9F1DCB36-A832-4C39-8C95-A7FBFCFD5A49}"/>
    <cellStyle name="20% - Ênfase4 35 3" xfId="5723" xr:uid="{AB7D29F3-5163-4F0C-A5BC-6AF26588212A}"/>
    <cellStyle name="20% - Ênfase4 35 3 2" xfId="15997" xr:uid="{E0384D44-08CE-41E3-878F-5176553EE398}"/>
    <cellStyle name="20% - Ênfase4 35 3 2 2" xfId="36441" xr:uid="{DB39411B-CCF0-4F1A-AB2B-7467CC9E830E}"/>
    <cellStyle name="20% - Ênfase4 35 3 3" xfId="26225" xr:uid="{70565ADA-F2A0-4ACD-9233-0EF8D864CC38}"/>
    <cellStyle name="20% - Ênfase4 35 4" xfId="10943" xr:uid="{92357371-36B2-4ED3-B9C3-5DC5C7794DF9}"/>
    <cellStyle name="20% - Ênfase4 35 4 2" xfId="31389" xr:uid="{45FF2E90-FDA2-4470-A390-9ADEC79857CE}"/>
    <cellStyle name="20% - Ênfase4 35 5" xfId="21173" xr:uid="{73139366-2AFB-42EF-B266-5B87B8DD1EA2}"/>
    <cellStyle name="20% - Ênfase4 36" xfId="590" xr:uid="{13089DEE-5575-49B8-BE37-B82006828C35}"/>
    <cellStyle name="20% - Ênfase4 36 2" xfId="1189" xr:uid="{5161F26E-71E1-4951-92FA-8416C7CA6B0E}"/>
    <cellStyle name="20% - Ênfase4 36 2 2" xfId="6336" xr:uid="{ACACD769-FFA2-49EE-959B-019164FC5B77}"/>
    <cellStyle name="20% - Ênfase4 36 2 2 2" xfId="16591" xr:uid="{EDD06753-3FBC-4A30-B8B8-F6D7EE54D5DD}"/>
    <cellStyle name="20% - Ênfase4 36 2 2 2 2" xfId="37035" xr:uid="{ADD07FE1-C5C3-4756-BB7B-105CF61024FD}"/>
    <cellStyle name="20% - Ênfase4 36 2 2 3" xfId="26819" xr:uid="{FA88AF88-2335-4543-8AC2-15EB3B16D856}"/>
    <cellStyle name="20% - Ênfase4 36 2 3" xfId="11537" xr:uid="{3C8FD7F7-A6D4-43E6-B17E-2597D4146FEB}"/>
    <cellStyle name="20% - Ênfase4 36 2 3 2" xfId="31983" xr:uid="{7CB00CEC-DA3A-4388-817C-2AAA2492DC33}"/>
    <cellStyle name="20% - Ênfase4 36 2 4" xfId="21767" xr:uid="{3A72BFEB-2251-4125-A4D3-BD93ED0917DA}"/>
    <cellStyle name="20% - Ênfase4 36 3" xfId="5737" xr:uid="{74D4B943-7D6A-4BF5-BC38-B5F6B51A5276}"/>
    <cellStyle name="20% - Ênfase4 36 3 2" xfId="16011" xr:uid="{B4E6D82F-738D-47A3-860C-02CFF325AE3B}"/>
    <cellStyle name="20% - Ênfase4 36 3 2 2" xfId="36455" xr:uid="{3FD8F863-EF79-4521-A3FB-6B294298AAED}"/>
    <cellStyle name="20% - Ênfase4 36 3 3" xfId="26239" xr:uid="{46002E5F-E39B-4DB4-B0AE-C3554B4AC6B8}"/>
    <cellStyle name="20% - Ênfase4 36 4" xfId="10957" xr:uid="{EDA29EB0-474B-4AF3-A996-F9284D2E4F61}"/>
    <cellStyle name="20% - Ênfase4 36 4 2" xfId="31403" xr:uid="{DE4F13DE-C2F2-4C5D-BEE4-17A8E6DB84D9}"/>
    <cellStyle name="20% - Ênfase4 36 5" xfId="21187" xr:uid="{6E3721D0-C40B-4B67-BC8E-3F9C6A6A176A}"/>
    <cellStyle name="20% - Ênfase4 37" xfId="604" xr:uid="{6EA46AB1-6841-4D15-A548-05C3B918E17E}"/>
    <cellStyle name="20% - Ênfase4 37 2" xfId="1203" xr:uid="{E8B958A4-0D27-4B5E-9CDF-5CCBB59AFF98}"/>
    <cellStyle name="20% - Ênfase4 37 2 2" xfId="6350" xr:uid="{2A4AF5E3-26F5-4D60-82A1-DB6D364C9EEC}"/>
    <cellStyle name="20% - Ênfase4 37 2 2 2" xfId="16605" xr:uid="{0A08D03D-375A-40BD-AA97-8EEFC5C4F8B7}"/>
    <cellStyle name="20% - Ênfase4 37 2 2 2 2" xfId="37049" xr:uid="{6F9DC02D-4BE1-4C71-BF2F-8BF6BA667139}"/>
    <cellStyle name="20% - Ênfase4 37 2 2 3" xfId="26833" xr:uid="{AD9BE527-AFF1-4D99-8CD7-6D81E1FC9EDD}"/>
    <cellStyle name="20% - Ênfase4 37 2 3" xfId="11551" xr:uid="{4BD4CB39-8A63-426D-9205-817A631D2844}"/>
    <cellStyle name="20% - Ênfase4 37 2 3 2" xfId="31997" xr:uid="{C682131C-1C62-4848-9A7D-7CDEF1C73078}"/>
    <cellStyle name="20% - Ênfase4 37 2 4" xfId="21781" xr:uid="{F34AC7EB-40D8-4221-A67D-2AF78DD8B194}"/>
    <cellStyle name="20% - Ênfase4 37 3" xfId="5751" xr:uid="{91B811BE-C8C9-40CD-A988-C7262357415B}"/>
    <cellStyle name="20% - Ênfase4 37 3 2" xfId="16025" xr:uid="{B6A0CE46-2767-4206-9D4D-D2DD8549B5A0}"/>
    <cellStyle name="20% - Ênfase4 37 3 2 2" xfId="36469" xr:uid="{CFB9E015-2F6B-44BD-937E-241B1DAFC448}"/>
    <cellStyle name="20% - Ênfase4 37 3 3" xfId="26253" xr:uid="{C0CEA378-F965-4BCE-BBA8-A10E53F6E693}"/>
    <cellStyle name="20% - Ênfase4 37 4" xfId="10971" xr:uid="{07B585E2-C461-4EC3-87FA-17683EB33232}"/>
    <cellStyle name="20% - Ênfase4 37 4 2" xfId="31417" xr:uid="{971A2604-D891-4A11-8ED3-FEDB82A8B3A6}"/>
    <cellStyle name="20% - Ênfase4 37 5" xfId="21201" xr:uid="{A6713EBF-4E1E-4A1B-B7DB-8A13B015DB60}"/>
    <cellStyle name="20% - Ênfase4 38" xfId="618" xr:uid="{BB6F1971-28CF-474E-8D46-2471A7CB748E}"/>
    <cellStyle name="20% - Ênfase4 38 2" xfId="1217" xr:uid="{BCA54462-8D97-4020-A973-301008731587}"/>
    <cellStyle name="20% - Ênfase4 38 2 2" xfId="6364" xr:uid="{C83AB23D-7C92-4A93-BFFA-5486B568EA04}"/>
    <cellStyle name="20% - Ênfase4 38 2 2 2" xfId="16619" xr:uid="{DAB4A812-FDCA-43E7-BD77-BA5A884F8000}"/>
    <cellStyle name="20% - Ênfase4 38 2 2 2 2" xfId="37063" xr:uid="{103BEC17-4014-4B65-BF84-BF51A4024E48}"/>
    <cellStyle name="20% - Ênfase4 38 2 2 3" xfId="26847" xr:uid="{601EA7F2-9699-4B81-8F2C-20201F43B4CF}"/>
    <cellStyle name="20% - Ênfase4 38 2 3" xfId="11565" xr:uid="{4CDF2534-6423-4E78-91D6-ECB1CD2B38F7}"/>
    <cellStyle name="20% - Ênfase4 38 2 3 2" xfId="32011" xr:uid="{E2CBC6C3-A31B-4FD3-B05F-940F6778FCED}"/>
    <cellStyle name="20% - Ênfase4 38 2 4" xfId="21795" xr:uid="{92C5FA94-49D6-4332-A194-10548399DAA2}"/>
    <cellStyle name="20% - Ênfase4 38 3" xfId="5765" xr:uid="{DB46C597-4792-4210-92A7-5CA849BD8E52}"/>
    <cellStyle name="20% - Ênfase4 38 3 2" xfId="16039" xr:uid="{589E29AE-B042-466B-9423-68FC69FD491D}"/>
    <cellStyle name="20% - Ênfase4 38 3 2 2" xfId="36483" xr:uid="{631DB949-F534-4FCE-8317-703FF390FB5D}"/>
    <cellStyle name="20% - Ênfase4 38 3 3" xfId="26267" xr:uid="{E3F0F459-54AE-487D-A223-83E3870B4720}"/>
    <cellStyle name="20% - Ênfase4 38 4" xfId="10985" xr:uid="{F1602B3E-0964-4957-A12B-8C5B8638946A}"/>
    <cellStyle name="20% - Ênfase4 38 4 2" xfId="31431" xr:uid="{DCB2C252-1638-47D6-9406-52777CD38830}"/>
    <cellStyle name="20% - Ênfase4 38 5" xfId="21215" xr:uid="{3A89899F-BC0E-4BEC-A65E-379E98B03694}"/>
    <cellStyle name="20% - Ênfase4 39" xfId="632" xr:uid="{2C38555D-C22F-4F55-BEBA-6CD06FA53173}"/>
    <cellStyle name="20% - Ênfase4 39 2" xfId="1231" xr:uid="{CEBF7CC1-4B76-4ECE-9BE9-DCB3946B6046}"/>
    <cellStyle name="20% - Ênfase4 39 2 2" xfId="6378" xr:uid="{ACA9FB45-1C0F-428A-BC17-B2365E88F12E}"/>
    <cellStyle name="20% - Ênfase4 39 2 2 2" xfId="16633" xr:uid="{8ED0B556-07BA-4567-83C2-64EA42F18FFB}"/>
    <cellStyle name="20% - Ênfase4 39 2 2 2 2" xfId="37077" xr:uid="{DBB64051-1B9F-44D7-BE83-93DA606AEC2D}"/>
    <cellStyle name="20% - Ênfase4 39 2 2 3" xfId="26861" xr:uid="{242ECC0D-76FA-4432-A199-DA085959A5E3}"/>
    <cellStyle name="20% - Ênfase4 39 2 3" xfId="11579" xr:uid="{7CEB2930-FFE5-493A-8604-33A7EDA7C161}"/>
    <cellStyle name="20% - Ênfase4 39 2 3 2" xfId="32025" xr:uid="{B921DDCA-4FBA-4F31-BC0E-6DD1E907DE40}"/>
    <cellStyle name="20% - Ênfase4 39 2 4" xfId="21809" xr:uid="{98F2BE7B-7D65-4CB5-B5D2-4BD1E4A22D28}"/>
    <cellStyle name="20% - Ênfase4 39 3" xfId="5779" xr:uid="{08EB0886-F47C-4BA0-BB3A-6CFF66024AC2}"/>
    <cellStyle name="20% - Ênfase4 39 3 2" xfId="16053" xr:uid="{3F88625D-FE83-47CD-BC16-2F3EC1E1CC41}"/>
    <cellStyle name="20% - Ênfase4 39 3 2 2" xfId="36497" xr:uid="{58B4C84C-0406-489C-AE70-E1CC7589A54A}"/>
    <cellStyle name="20% - Ênfase4 39 3 3" xfId="26281" xr:uid="{19B8303D-9361-4D36-B6B1-B307999FFCD4}"/>
    <cellStyle name="20% - Ênfase4 39 4" xfId="10999" xr:uid="{84242C23-1028-414F-BB5A-E101D3DCEFAE}"/>
    <cellStyle name="20% - Ênfase4 39 4 2" xfId="31445" xr:uid="{1DB42EF3-F376-4438-A297-438C1B875207}"/>
    <cellStyle name="20% - Ênfase4 39 5" xfId="21229" xr:uid="{2106CD2C-0473-4924-ADB5-2C812DDE2EA1}"/>
    <cellStyle name="20% - Ênfase4 4" xfId="142" xr:uid="{4C89EA50-1F57-45E1-9BAF-024DCE156CBE}"/>
    <cellStyle name="20% - Ênfase4 4 2" xfId="755" xr:uid="{651E2F77-A007-4515-B974-A46C2D883E3B}"/>
    <cellStyle name="20% - Ênfase4 4 2 2" xfId="5902" xr:uid="{09AACEE5-5DF9-4958-A702-58DBDC78BDD3}"/>
    <cellStyle name="20% - Ênfase4 4 2 2 2" xfId="16171" xr:uid="{A8BD2A72-2264-4FF3-B988-75EBC3ED474A}"/>
    <cellStyle name="20% - Ênfase4 4 2 2 2 2" xfId="36615" xr:uid="{553B34D3-4F26-46DF-857C-9444A4D08434}"/>
    <cellStyle name="20% - Ênfase4 4 2 2 3" xfId="26399" xr:uid="{0DBE5FF3-B433-48E9-9E69-40994624DAA7}"/>
    <cellStyle name="20% - Ênfase4 4 2 3" xfId="11117" xr:uid="{259C764C-5F27-4DF7-A828-B147156AD57D}"/>
    <cellStyle name="20% - Ênfase4 4 2 3 2" xfId="31563" xr:uid="{6BC788A6-2BDF-4B91-8EC5-B1E97EA3A68E}"/>
    <cellStyle name="20% - Ênfase4 4 2 4" xfId="21347" xr:uid="{0CE4F143-E85B-4036-92FA-8A1DD5E3142B}"/>
    <cellStyle name="20% - Ênfase4 4 3" xfId="5289" xr:uid="{AA0C8A1D-957C-4C44-9010-4E9195204E1A}"/>
    <cellStyle name="20% - Ênfase4 4 3 2" xfId="15591" xr:uid="{1E38DBA8-E3AC-4C2D-8D7B-62C0A186B8D3}"/>
    <cellStyle name="20% - Ênfase4 4 3 2 2" xfId="36035" xr:uid="{DF0D6E8E-0036-460D-A89C-878EBD39BA73}"/>
    <cellStyle name="20% - Ênfase4 4 3 3" xfId="25819" xr:uid="{7FABCAEC-95C4-4755-87C1-178E01458583}"/>
    <cellStyle name="20% - Ênfase4 4 4" xfId="10537" xr:uid="{1C128521-05C7-43F5-A866-F7732C34243E}"/>
    <cellStyle name="20% - Ênfase4 4 4 2" xfId="30983" xr:uid="{E2EABA92-934D-4152-9BD2-EC9361F740FF}"/>
    <cellStyle name="20% - Ênfase4 4 5" xfId="20767" xr:uid="{469202EE-E0F2-48AC-8EF1-2C44F423A407}"/>
    <cellStyle name="20% - Ênfase4 40" xfId="646" xr:uid="{0FFCBE66-BC6F-41A8-90D4-EAAA261D929A}"/>
    <cellStyle name="20% - Ênfase4 40 2" xfId="1245" xr:uid="{4A98837D-506E-4E61-80A8-081DF64B178C}"/>
    <cellStyle name="20% - Ênfase4 40 2 2" xfId="6392" xr:uid="{EEE4C43E-E94A-4574-8317-3733DB3DE55B}"/>
    <cellStyle name="20% - Ênfase4 40 2 2 2" xfId="16647" xr:uid="{F014DC63-1549-406C-80DB-CB25EEF3157C}"/>
    <cellStyle name="20% - Ênfase4 40 2 2 2 2" xfId="37091" xr:uid="{0BB5FB3A-0B61-4610-82F3-E543CE4BB14A}"/>
    <cellStyle name="20% - Ênfase4 40 2 2 3" xfId="26875" xr:uid="{F53C5D8E-CA33-4AFC-BC50-791C6F017677}"/>
    <cellStyle name="20% - Ênfase4 40 2 3" xfId="11593" xr:uid="{68BB6B2C-E699-4433-B1B9-D51D89A94EFE}"/>
    <cellStyle name="20% - Ênfase4 40 2 3 2" xfId="32039" xr:uid="{2CE31E03-9425-4CBB-BAFC-B8FDFE9CF69B}"/>
    <cellStyle name="20% - Ênfase4 40 2 4" xfId="21823" xr:uid="{F1A4840F-9F29-4895-A6C5-453DA23FDA01}"/>
    <cellStyle name="20% - Ênfase4 40 3" xfId="5793" xr:uid="{4BF2D511-3481-4755-9217-FF417695381E}"/>
    <cellStyle name="20% - Ênfase4 40 3 2" xfId="16067" xr:uid="{7F0AF9F6-58F2-4C49-8AE4-06144ACA6DB5}"/>
    <cellStyle name="20% - Ênfase4 40 3 2 2" xfId="36511" xr:uid="{7238F247-9261-42C7-B393-A095CA7463CC}"/>
    <cellStyle name="20% - Ênfase4 40 3 3" xfId="26295" xr:uid="{F817BA13-8345-4CA3-A5D8-3022B3DD4D75}"/>
    <cellStyle name="20% - Ênfase4 40 4" xfId="11013" xr:uid="{9A8DE6DB-F8E5-4FF0-B4BF-950D47B0C13E}"/>
    <cellStyle name="20% - Ênfase4 40 4 2" xfId="31459" xr:uid="{9E5BBD0B-39A7-40E5-8998-63D20B1DC790}"/>
    <cellStyle name="20% - Ênfase4 40 5" xfId="21243" xr:uid="{7410D5B5-3C6F-414B-9878-76B644FEACBE}"/>
    <cellStyle name="20% - Ênfase4 41" xfId="660" xr:uid="{720B49CE-1C59-4735-9C19-6C8F2CE44E19}"/>
    <cellStyle name="20% - Ênfase4 41 2" xfId="1259" xr:uid="{6035985D-E41A-489C-8110-2CDF3DB4C8AC}"/>
    <cellStyle name="20% - Ênfase4 41 2 2" xfId="6406" xr:uid="{BA06CC14-2297-4E34-AEBD-44C252F1F45B}"/>
    <cellStyle name="20% - Ênfase4 41 2 2 2" xfId="16661" xr:uid="{E751BB72-DFCE-4DDA-B889-644A2F868D6A}"/>
    <cellStyle name="20% - Ênfase4 41 2 2 2 2" xfId="37105" xr:uid="{4458B32C-C281-4CFC-8260-2D6942A0C108}"/>
    <cellStyle name="20% - Ênfase4 41 2 2 3" xfId="26889" xr:uid="{541F856D-D444-49B9-B7C0-A5D412B4FAA5}"/>
    <cellStyle name="20% - Ênfase4 41 2 3" xfId="11607" xr:uid="{58E9439E-ADD3-4BDE-84AD-61B218A36318}"/>
    <cellStyle name="20% - Ênfase4 41 2 3 2" xfId="32053" xr:uid="{24870FC6-4CAE-4636-8152-B4231D868074}"/>
    <cellStyle name="20% - Ênfase4 41 2 4" xfId="21837" xr:uid="{0A5BD77C-FE82-4106-99DA-9B7D9704EC44}"/>
    <cellStyle name="20% - Ênfase4 41 3" xfId="5807" xr:uid="{B278B40B-7E89-4B4F-AD12-CEECFF7422AC}"/>
    <cellStyle name="20% - Ênfase4 41 3 2" xfId="16081" xr:uid="{7AB12D1C-310A-4C47-9F16-E1F250FBDB4D}"/>
    <cellStyle name="20% - Ênfase4 41 3 2 2" xfId="36525" xr:uid="{7BD6D34C-DB3E-434D-A454-1BDF14E0AA2D}"/>
    <cellStyle name="20% - Ênfase4 41 3 3" xfId="26309" xr:uid="{4E50F063-97C2-4ACE-8181-F28652DB6CF4}"/>
    <cellStyle name="20% - Ênfase4 41 4" xfId="11027" xr:uid="{6258FCB6-0A5A-470D-9E7A-1E3AE4916235}"/>
    <cellStyle name="20% - Ênfase4 41 4 2" xfId="31473" xr:uid="{D27365D3-212E-479F-9252-F5724E9C4567}"/>
    <cellStyle name="20% - Ênfase4 41 5" xfId="21257" xr:uid="{D52EA9F0-5B18-44FF-A97E-CAB4EC69D105}"/>
    <cellStyle name="20% - Ênfase4 42" xfId="674" xr:uid="{6D10855A-162F-4648-A3AD-19DF156E70C6}"/>
    <cellStyle name="20% - Ênfase4 42 2" xfId="1273" xr:uid="{501A6935-2D1B-4D80-9EDB-10B3F9042F0F}"/>
    <cellStyle name="20% - Ênfase4 42 2 2" xfId="6420" xr:uid="{69B8B030-7339-4BE1-B785-7832C586AB70}"/>
    <cellStyle name="20% - Ênfase4 42 2 2 2" xfId="16675" xr:uid="{609BEB23-5F7D-4CEF-B837-F4CC6BC6184B}"/>
    <cellStyle name="20% - Ênfase4 42 2 2 2 2" xfId="37119" xr:uid="{A4F71918-FCCF-406B-AA61-630A5E0149BA}"/>
    <cellStyle name="20% - Ênfase4 42 2 2 3" xfId="26903" xr:uid="{27C17344-4C24-464A-9791-F81F4E8509A4}"/>
    <cellStyle name="20% - Ênfase4 42 2 3" xfId="11621" xr:uid="{D365ABE6-2D8B-4A80-BAC0-C3856EC5EFE4}"/>
    <cellStyle name="20% - Ênfase4 42 2 3 2" xfId="32067" xr:uid="{80489FEE-EBDB-4AFC-8C59-011584E35C8D}"/>
    <cellStyle name="20% - Ênfase4 42 2 4" xfId="21851" xr:uid="{98BD66C4-EB20-4C15-98FF-8B15994CA373}"/>
    <cellStyle name="20% - Ênfase4 42 3" xfId="5821" xr:uid="{310F33FD-1421-4199-90B8-ED964593E2F8}"/>
    <cellStyle name="20% - Ênfase4 42 3 2" xfId="16095" xr:uid="{3D4348CB-F785-4103-AC7A-B9A2CD77E8B3}"/>
    <cellStyle name="20% - Ênfase4 42 3 2 2" xfId="36539" xr:uid="{59A912E2-FE32-4822-AB06-C96EB4C90BD7}"/>
    <cellStyle name="20% - Ênfase4 42 3 3" xfId="26323" xr:uid="{D96DB7A3-93CC-46F0-AF35-6432556CE47F}"/>
    <cellStyle name="20% - Ênfase4 42 4" xfId="11041" xr:uid="{85472817-53C3-436F-9214-7969D979EFB7}"/>
    <cellStyle name="20% - Ênfase4 42 4 2" xfId="31487" xr:uid="{FA752F81-F49B-4C62-9F9B-CCCB64658D50}"/>
    <cellStyle name="20% - Ênfase4 42 5" xfId="21271" xr:uid="{0A307BDB-5F4D-4071-AAEB-334EBEDB7534}"/>
    <cellStyle name="20% - Ênfase4 43" xfId="688" xr:uid="{F175BE68-0211-4F0A-AFDE-6BC5512B963C}"/>
    <cellStyle name="20% - Ênfase4 43 2" xfId="1287" xr:uid="{6B99A4B8-6399-41D3-9407-4FF788EB3B7F}"/>
    <cellStyle name="20% - Ênfase4 43 2 2" xfId="6434" xr:uid="{F4D582E9-F682-48EF-9B64-022A76B38C2F}"/>
    <cellStyle name="20% - Ênfase4 43 2 2 2" xfId="16689" xr:uid="{E6083FA7-5BBB-4BC2-B3FF-C1D0E07F62F9}"/>
    <cellStyle name="20% - Ênfase4 43 2 2 2 2" xfId="37133" xr:uid="{43381F77-60D6-4791-BFD8-A7E2DE42B949}"/>
    <cellStyle name="20% - Ênfase4 43 2 2 3" xfId="26917" xr:uid="{D68CF618-E821-4B72-AA5B-4725B6BC0E66}"/>
    <cellStyle name="20% - Ênfase4 43 2 3" xfId="11635" xr:uid="{3ADCAEE7-3473-47AB-BBE7-E1B06363A14A}"/>
    <cellStyle name="20% - Ênfase4 43 2 3 2" xfId="32081" xr:uid="{993B72B0-1EEC-4A14-B826-2E51601930EE}"/>
    <cellStyle name="20% - Ênfase4 43 2 4" xfId="21865" xr:uid="{845476BA-A2BA-4174-95A9-2B3B0231EF91}"/>
    <cellStyle name="20% - Ênfase4 43 3" xfId="5835" xr:uid="{3DD4D8F8-4CEC-4BAA-B2E3-6C37382E4064}"/>
    <cellStyle name="20% - Ênfase4 43 3 2" xfId="16109" xr:uid="{B7C26263-F99A-439D-902B-A556CE4CE98F}"/>
    <cellStyle name="20% - Ênfase4 43 3 2 2" xfId="36553" xr:uid="{764D13A5-C0D7-4197-92B1-94A626242911}"/>
    <cellStyle name="20% - Ênfase4 43 3 3" xfId="26337" xr:uid="{EE4324C6-0D97-4D94-811B-8962E2CFE8CA}"/>
    <cellStyle name="20% - Ênfase4 43 4" xfId="11055" xr:uid="{10500929-4F5F-4EDF-BD40-205B30ED4E82}"/>
    <cellStyle name="20% - Ênfase4 43 4 2" xfId="31501" xr:uid="{116D9DFC-DA24-415F-B6E3-138E2B000D83}"/>
    <cellStyle name="20% - Ênfase4 43 5" xfId="21285" xr:uid="{BE8AC017-1B55-4300-AAAA-DB0514C826AD}"/>
    <cellStyle name="20% - Ênfase4 44" xfId="702" xr:uid="{7922415A-9C55-41EC-AD50-3302E336B190}"/>
    <cellStyle name="20% - Ênfase4 44 2" xfId="5849" xr:uid="{3424F972-FC3B-467A-8B96-A39E6982E4CE}"/>
    <cellStyle name="20% - Ênfase4 44 2 2" xfId="16123" xr:uid="{35B7C9A8-D26F-46E0-9911-365612D86DD3}"/>
    <cellStyle name="20% - Ênfase4 44 2 2 2" xfId="36567" xr:uid="{896ACAB6-C815-4C9B-A0DC-E6A4A0B165EA}"/>
    <cellStyle name="20% - Ênfase4 44 2 3" xfId="26351" xr:uid="{27C93DA8-878D-4E48-8C58-9FAA42FCA67A}"/>
    <cellStyle name="20% - Ênfase4 44 3" xfId="11069" xr:uid="{2D54D721-E514-4691-870A-21BD1533927D}"/>
    <cellStyle name="20% - Ênfase4 44 3 2" xfId="31515" xr:uid="{95A98BFF-4397-4DD7-863B-FEDAA3E2A9DF}"/>
    <cellStyle name="20% - Ênfase4 44 4" xfId="21299" xr:uid="{F387A3E9-B929-4300-8EA0-E2DEC6BC1FF0}"/>
    <cellStyle name="20% - Ênfase4 45" xfId="1301" xr:uid="{CA3ED503-DD63-4A78-996F-F1E4B31C7AD1}"/>
    <cellStyle name="20% - Ênfase4 45 2" xfId="6448" xr:uid="{BB21FB8D-07CF-434B-8551-94CC560BFC88}"/>
    <cellStyle name="20% - Ênfase4 45 2 2" xfId="16703" xr:uid="{3FCD46CA-F3ED-433A-B7B3-83DD6C7CD799}"/>
    <cellStyle name="20% - Ênfase4 45 2 2 2" xfId="37147" xr:uid="{F73D2001-67ED-444E-8765-FCA08F08D4BB}"/>
    <cellStyle name="20% - Ênfase4 45 2 3" xfId="26931" xr:uid="{E24EDFFD-32E5-4F1B-8ACB-2996137B94FD}"/>
    <cellStyle name="20% - Ênfase4 45 3" xfId="11649" xr:uid="{F6F8A043-4514-48C1-84AC-0BFB894F514B}"/>
    <cellStyle name="20% - Ênfase4 45 3 2" xfId="32095" xr:uid="{E1C3C782-6B5F-4043-8658-B4C9B3193A4C}"/>
    <cellStyle name="20% - Ênfase4 45 4" xfId="21879" xr:uid="{5786597F-FD5D-407E-BEF3-225E8F4F9E72}"/>
    <cellStyle name="20% - Ênfase4 46" xfId="1315" xr:uid="{A13AB9C9-A131-4C22-9346-07BAD4A4D127}"/>
    <cellStyle name="20% - Ênfase4 46 2" xfId="6462" xr:uid="{3A165DEE-383E-4CE8-B465-EF12D6E17886}"/>
    <cellStyle name="20% - Ênfase4 46 2 2" xfId="16717" xr:uid="{B7D2E753-B91C-4FDA-A236-FA54CBD45016}"/>
    <cellStyle name="20% - Ênfase4 46 2 2 2" xfId="37161" xr:uid="{B56B6CCA-3B45-4720-BF92-22F1DE7FABCE}"/>
    <cellStyle name="20% - Ênfase4 46 2 3" xfId="26945" xr:uid="{EA1771E4-A0AF-4508-B9BD-4E5678E1D27B}"/>
    <cellStyle name="20% - Ênfase4 46 3" xfId="11663" xr:uid="{E1013C4C-3495-4DDC-B92E-D6D0B9435FA3}"/>
    <cellStyle name="20% - Ênfase4 46 3 2" xfId="32109" xr:uid="{31162C3D-42A7-4B2B-8CD6-78140D2DFF6F}"/>
    <cellStyle name="20% - Ênfase4 46 4" xfId="21893" xr:uid="{5C9AA2CD-D09A-4F19-95B9-67C4580256FA}"/>
    <cellStyle name="20% - Ênfase4 47" xfId="1329" xr:uid="{25724F52-4638-4183-BC77-2B85B7A7E72C}"/>
    <cellStyle name="20% - Ênfase4 47 2" xfId="6476" xr:uid="{38283285-EDEE-4F18-8547-75A69770DA16}"/>
    <cellStyle name="20% - Ênfase4 47 2 2" xfId="16731" xr:uid="{D4EF8DD5-3013-4076-B483-8CE42B168ECD}"/>
    <cellStyle name="20% - Ênfase4 47 2 2 2" xfId="37175" xr:uid="{0D65381E-0AB3-4AF8-8494-FE91B2489E5E}"/>
    <cellStyle name="20% - Ênfase4 47 2 3" xfId="26959" xr:uid="{BB82E486-9E69-4D3C-B4E4-8D36F584E253}"/>
    <cellStyle name="20% - Ênfase4 47 3" xfId="11677" xr:uid="{AD3AD48A-0D74-42AA-B9DC-B1EF84BE2D1E}"/>
    <cellStyle name="20% - Ênfase4 47 3 2" xfId="32123" xr:uid="{855C8AA7-71CA-45E5-ABD9-E5A214388709}"/>
    <cellStyle name="20% - Ênfase4 47 4" xfId="21907" xr:uid="{5FF1781E-5BE9-4726-9B51-DFF40E77CC4C}"/>
    <cellStyle name="20% - Ênfase4 48" xfId="1343" xr:uid="{A6599296-AB9E-479A-B76A-80F521733F8E}"/>
    <cellStyle name="20% - Ênfase4 48 2" xfId="6490" xr:uid="{6C043ED0-F9ED-4A5C-AF1C-9A80028EF6BD}"/>
    <cellStyle name="20% - Ênfase4 48 2 2" xfId="16745" xr:uid="{9222CDE4-75C0-4EA0-848C-DCC842A04990}"/>
    <cellStyle name="20% - Ênfase4 48 2 2 2" xfId="37189" xr:uid="{4FF5236C-D846-407C-AB6B-3222FCE69EF6}"/>
    <cellStyle name="20% - Ênfase4 48 2 3" xfId="26973" xr:uid="{421C862B-2844-4D77-895F-CB167DA5F5FA}"/>
    <cellStyle name="20% - Ênfase4 48 3" xfId="11691" xr:uid="{D18DA7E4-A4D8-45DE-A443-89BFA49012C8}"/>
    <cellStyle name="20% - Ênfase4 48 3 2" xfId="32137" xr:uid="{272F2644-26A1-454B-B29A-C09366C90B76}"/>
    <cellStyle name="20% - Ênfase4 48 4" xfId="21921" xr:uid="{7EC3EFEC-6FC7-4689-A91F-5AB9200063AE}"/>
    <cellStyle name="20% - Ênfase4 49" xfId="1357" xr:uid="{10200AC9-F291-4884-B22C-2FC94FED2C1E}"/>
    <cellStyle name="20% - Ênfase4 49 2" xfId="6504" xr:uid="{80D61C9F-CC75-4C5C-995F-34FAF3702EC4}"/>
    <cellStyle name="20% - Ênfase4 49 2 2" xfId="16759" xr:uid="{FE7A0F83-AE75-4F67-B6F4-A5F180118FF1}"/>
    <cellStyle name="20% - Ênfase4 49 2 2 2" xfId="37203" xr:uid="{FA27143C-7130-4ACC-A298-1636B34C796D}"/>
    <cellStyle name="20% - Ênfase4 49 2 3" xfId="26987" xr:uid="{DEC89193-5890-4024-BA53-404EFCEA8BC8}"/>
    <cellStyle name="20% - Ênfase4 49 3" xfId="11705" xr:uid="{615A5ACD-4945-4CC5-B126-FD6ADF5259D4}"/>
    <cellStyle name="20% - Ênfase4 49 3 2" xfId="32151" xr:uid="{9D8CEC50-435D-4AE7-BC22-F07973F29392}"/>
    <cellStyle name="20% - Ênfase4 49 4" xfId="21935" xr:uid="{8B2FF6DE-62EF-43E3-BD93-0B063988CD3F}"/>
    <cellStyle name="20% - Ênfase4 5" xfId="156" xr:uid="{B9B2DE14-7AFA-4245-A547-45831FD89512}"/>
    <cellStyle name="20% - Ênfase4 5 2" xfId="769" xr:uid="{DAC2D8DA-058C-4B8A-8DF4-C5F82CC24D6C}"/>
    <cellStyle name="20% - Ênfase4 5 2 2" xfId="5916" xr:uid="{849EE114-2CD2-4497-AE20-6D059AB142E6}"/>
    <cellStyle name="20% - Ênfase4 5 3" xfId="5303" xr:uid="{D3A04C2A-2794-43BB-9B59-1779DDC816C8}"/>
    <cellStyle name="20% - Ênfase4 50" xfId="1371" xr:uid="{001FFA8C-43D2-4BED-868D-A39C7711F697}"/>
    <cellStyle name="20% - Ênfase4 50 2" xfId="6518" xr:uid="{E67F87B1-D1BD-4573-BF53-C1F41017B826}"/>
    <cellStyle name="20% - Ênfase4 50 2 2" xfId="16773" xr:uid="{17A71C75-2E97-4B48-978D-F28D34CC31AF}"/>
    <cellStyle name="20% - Ênfase4 50 2 2 2" xfId="37217" xr:uid="{F42BF7FD-20D7-4067-A7FD-ED7673522577}"/>
    <cellStyle name="20% - Ênfase4 50 2 3" xfId="27001" xr:uid="{EBB88CF5-84A7-4621-97C9-D03A632D50FE}"/>
    <cellStyle name="20% - Ênfase4 50 3" xfId="11719" xr:uid="{2AB5378F-3B41-4CFF-8706-B01B69838DB0}"/>
    <cellStyle name="20% - Ênfase4 50 3 2" xfId="32165" xr:uid="{B19169B9-2FB8-49CC-98F9-ED2F7A44133A}"/>
    <cellStyle name="20% - Ênfase4 50 4" xfId="21949" xr:uid="{96FF6DB3-4AEF-44AC-AF30-C6FBEB48BEB7}"/>
    <cellStyle name="20% - Ênfase4 51" xfId="1385" xr:uid="{9ACD40E2-13E5-455C-82FE-0DB919002AE7}"/>
    <cellStyle name="20% - Ênfase4 51 2" xfId="6532" xr:uid="{5FD98BD7-B6B0-4748-BE76-BB162B49AF66}"/>
    <cellStyle name="20% - Ênfase4 51 2 2" xfId="16787" xr:uid="{0E071116-8B8C-4400-ABEF-02EBE443CD6D}"/>
    <cellStyle name="20% - Ênfase4 51 2 2 2" xfId="37231" xr:uid="{56C10E0E-597D-4F24-B24B-E5B58FE30BBF}"/>
    <cellStyle name="20% - Ênfase4 51 2 3" xfId="27015" xr:uid="{77FA60DD-A0EC-4C16-B50A-BC83611DF2B0}"/>
    <cellStyle name="20% - Ênfase4 51 3" xfId="11733" xr:uid="{C2064222-C70C-4040-BDF1-3936C760E72B}"/>
    <cellStyle name="20% - Ênfase4 51 3 2" xfId="32179" xr:uid="{D2193537-3F8B-43F3-A554-2C976E1396B9}"/>
    <cellStyle name="20% - Ênfase4 51 4" xfId="21963" xr:uid="{E199A191-B995-4418-8DA0-91AE318ACB19}"/>
    <cellStyle name="20% - Ênfase4 52" xfId="1399" xr:uid="{E95C15EA-C9EE-4316-83F4-EEC195BA9C9E}"/>
    <cellStyle name="20% - Ênfase4 52 2" xfId="6546" xr:uid="{D6B5EA90-E250-4770-9222-29626F11A545}"/>
    <cellStyle name="20% - Ênfase4 52 2 2" xfId="16801" xr:uid="{E3254AB9-5FCA-4AEF-AC79-72A6045F7CE7}"/>
    <cellStyle name="20% - Ênfase4 52 2 2 2" xfId="37245" xr:uid="{8A74378D-238B-461D-B7A7-88C28EFD4284}"/>
    <cellStyle name="20% - Ênfase4 52 2 3" xfId="27029" xr:uid="{D6610D3B-A1CB-4FD1-ADC1-0D8C840F492E}"/>
    <cellStyle name="20% - Ênfase4 52 3" xfId="11747" xr:uid="{D6540B6C-F44B-4448-B615-12456199CA1B}"/>
    <cellStyle name="20% - Ênfase4 52 3 2" xfId="32193" xr:uid="{A75FD7DD-4CC9-45A5-9934-4A37D544741B}"/>
    <cellStyle name="20% - Ênfase4 52 4" xfId="21977" xr:uid="{9FDBB636-FF4C-4925-82A1-FC05CF06A6BA}"/>
    <cellStyle name="20% - Ênfase4 53" xfId="1413" xr:uid="{19C27518-8C01-4184-965A-FB957FCB7445}"/>
    <cellStyle name="20% - Ênfase4 53 2" xfId="6560" xr:uid="{9C4422E9-0F6C-4836-BE6C-87EFA42F4360}"/>
    <cellStyle name="20% - Ênfase4 53 2 2" xfId="16815" xr:uid="{D54F76F0-A978-4446-B5D6-4EAB44E0D816}"/>
    <cellStyle name="20% - Ênfase4 53 2 2 2" xfId="37259" xr:uid="{26D6EAF5-598F-4678-8829-041C8A1E612C}"/>
    <cellStyle name="20% - Ênfase4 53 2 3" xfId="27043" xr:uid="{9123A159-F215-47A7-AA61-BF4E447DC2E4}"/>
    <cellStyle name="20% - Ênfase4 53 3" xfId="11761" xr:uid="{967B79AF-22B3-421A-BD2E-CB8FAC9C54AC}"/>
    <cellStyle name="20% - Ênfase4 53 3 2" xfId="32207" xr:uid="{2D6A32AD-2B60-45FD-99B4-31B6CC2C2D23}"/>
    <cellStyle name="20% - Ênfase4 53 4" xfId="21991" xr:uid="{8876BC5B-4F06-47FD-B938-13E3A5CFD92B}"/>
    <cellStyle name="20% - Ênfase4 54" xfId="1427" xr:uid="{E154E6C6-E23A-4E5A-BEB0-A618B25C1D98}"/>
    <cellStyle name="20% - Ênfase4 54 2" xfId="6574" xr:uid="{00267ACE-6542-453F-894A-BC053D802FA4}"/>
    <cellStyle name="20% - Ênfase4 54 2 2" xfId="16829" xr:uid="{8607F17F-621B-4825-890B-175FD7BF61C0}"/>
    <cellStyle name="20% - Ênfase4 54 2 2 2" xfId="37273" xr:uid="{E4B069E3-7F23-414A-8CF6-B571820A3354}"/>
    <cellStyle name="20% - Ênfase4 54 2 3" xfId="27057" xr:uid="{00B8FB55-BFB8-4479-A754-D6662C0259EE}"/>
    <cellStyle name="20% - Ênfase4 54 3" xfId="11775" xr:uid="{16DE8742-B3C4-472C-A4E0-1E16958073BA}"/>
    <cellStyle name="20% - Ênfase4 54 3 2" xfId="32221" xr:uid="{0A2B91A9-1780-410A-A16F-9DCB42728C9D}"/>
    <cellStyle name="20% - Ênfase4 54 4" xfId="22005" xr:uid="{698EE3FD-B498-42F3-B841-D585203EACAF}"/>
    <cellStyle name="20% - Ênfase4 55" xfId="1441" xr:uid="{08B47B51-EC9C-4CBD-BEF9-5BAE5B2E6B7B}"/>
    <cellStyle name="20% - Ênfase4 55 2" xfId="6588" xr:uid="{2F84CCC2-2928-4E50-ABFD-3B76920815F1}"/>
    <cellStyle name="20% - Ênfase4 55 2 2" xfId="16843" xr:uid="{C1850DBF-78C6-4D93-BE5C-5C0229F38152}"/>
    <cellStyle name="20% - Ênfase4 55 2 2 2" xfId="37287" xr:uid="{0EE45466-F120-46E7-81B1-59B5FDBE0F95}"/>
    <cellStyle name="20% - Ênfase4 55 2 3" xfId="27071" xr:uid="{E0085F71-4355-4FD3-AFC3-286CBDF83B21}"/>
    <cellStyle name="20% - Ênfase4 55 3" xfId="11789" xr:uid="{69D6707F-0F9B-4BD4-A803-4C61EF126AE4}"/>
    <cellStyle name="20% - Ênfase4 55 3 2" xfId="32235" xr:uid="{B55D6891-1F33-4311-8AAF-16AF4DDBE841}"/>
    <cellStyle name="20% - Ênfase4 55 4" xfId="22019" xr:uid="{2DEB828C-548D-4955-89EE-A30D12DC0F10}"/>
    <cellStyle name="20% - Ênfase4 56" xfId="1455" xr:uid="{D58607F9-0557-4F5E-8356-3C8D3EB3B49E}"/>
    <cellStyle name="20% - Ênfase4 56 2" xfId="6602" xr:uid="{C7C91A7F-3724-4891-B769-B16A9F0455B9}"/>
    <cellStyle name="20% - Ênfase4 56 2 2" xfId="16857" xr:uid="{4F3DF200-328C-4960-838A-0F087001066C}"/>
    <cellStyle name="20% - Ênfase4 56 2 2 2" xfId="37301" xr:uid="{0ECD2C08-09A1-4C60-98B4-860377E57F5D}"/>
    <cellStyle name="20% - Ênfase4 56 2 3" xfId="27085" xr:uid="{0AEE9B58-20E4-4A0E-A248-F37E180BEA0F}"/>
    <cellStyle name="20% - Ênfase4 56 3" xfId="11803" xr:uid="{11737841-9677-44E2-88D1-8FD2A88011C9}"/>
    <cellStyle name="20% - Ênfase4 56 3 2" xfId="32249" xr:uid="{83F25FEF-70FE-4F78-8705-6A3899A39158}"/>
    <cellStyle name="20% - Ênfase4 56 4" xfId="22033" xr:uid="{C3B68459-3DA0-427A-961E-BAD56B091C86}"/>
    <cellStyle name="20% - Ênfase4 57" xfId="1469" xr:uid="{3B859039-3108-4DCF-B40A-C45563BCEE71}"/>
    <cellStyle name="20% - Ênfase4 57 2" xfId="6616" xr:uid="{CAF89102-4FDF-4005-A7CA-C36930D5A53F}"/>
    <cellStyle name="20% - Ênfase4 57 2 2" xfId="16871" xr:uid="{AF95D265-7613-4234-BD69-A403F87F2449}"/>
    <cellStyle name="20% - Ênfase4 57 2 2 2" xfId="37315" xr:uid="{72BBDE5C-4E6E-464B-8190-5E782F802FD1}"/>
    <cellStyle name="20% - Ênfase4 57 2 3" xfId="27099" xr:uid="{3F713178-E517-47FB-B4F9-F2693659AF70}"/>
    <cellStyle name="20% - Ênfase4 57 3" xfId="11817" xr:uid="{1DDB6226-F74F-43F7-A6B0-5250DEDAE966}"/>
    <cellStyle name="20% - Ênfase4 57 3 2" xfId="32263" xr:uid="{65EEA664-D5FB-451C-A926-668940B0ECA3}"/>
    <cellStyle name="20% - Ênfase4 57 4" xfId="22047" xr:uid="{958F1C26-A9B3-442E-B599-370F11BE3B5A}"/>
    <cellStyle name="20% - Ênfase4 58" xfId="1483" xr:uid="{C249C3D6-A8CF-4874-96CA-93FC673DF6F6}"/>
    <cellStyle name="20% - Ênfase4 58 2" xfId="6630" xr:uid="{55D809CF-B83B-463B-9708-D8B4F69BC9F8}"/>
    <cellStyle name="20% - Ênfase4 58 2 2" xfId="16885" xr:uid="{59DDAE05-4470-45C7-A2F7-3547624FD466}"/>
    <cellStyle name="20% - Ênfase4 58 2 2 2" xfId="37329" xr:uid="{9EDA6E40-27C7-4BFC-93AC-892C5EF5D18D}"/>
    <cellStyle name="20% - Ênfase4 58 2 3" xfId="27113" xr:uid="{0AF1CC76-F568-4F98-BB61-F2D7F9F6BB72}"/>
    <cellStyle name="20% - Ênfase4 58 3" xfId="11831" xr:uid="{5D737388-F040-4D00-8352-6B01E7960455}"/>
    <cellStyle name="20% - Ênfase4 58 3 2" xfId="32277" xr:uid="{4438AB91-73B4-4D6D-98B8-822CEBF7EEE3}"/>
    <cellStyle name="20% - Ênfase4 58 4" xfId="22061" xr:uid="{49D21611-AD50-47F6-8AD3-E190F11F2AFC}"/>
    <cellStyle name="20% - Ênfase4 59" xfId="1497" xr:uid="{8083E168-48DF-4BDD-9FDB-7B51BEC3E6D7}"/>
    <cellStyle name="20% - Ênfase4 59 2" xfId="6644" xr:uid="{A820A268-67C4-49BD-9152-607DFC023276}"/>
    <cellStyle name="20% - Ênfase4 59 2 2" xfId="16899" xr:uid="{B02795D8-16FB-45E6-80E3-3F894C6B22A6}"/>
    <cellStyle name="20% - Ênfase4 59 2 2 2" xfId="37343" xr:uid="{529918F4-9ADC-4E23-8999-2DBF1EFB8B2A}"/>
    <cellStyle name="20% - Ênfase4 59 2 3" xfId="27127" xr:uid="{6A093117-5A2A-4F8E-8851-5D69211A16AB}"/>
    <cellStyle name="20% - Ênfase4 59 3" xfId="11845" xr:uid="{14AABD77-5372-4E5E-86F7-3A6BFA3DAE95}"/>
    <cellStyle name="20% - Ênfase4 59 3 2" xfId="32291" xr:uid="{DE55CAE1-625C-45E4-8B81-84DB6B28C5A2}"/>
    <cellStyle name="20% - Ênfase4 59 4" xfId="22075" xr:uid="{FB08CFB0-BA36-4D6C-BB35-F4C329A5492A}"/>
    <cellStyle name="20% - Ênfase4 6" xfId="170" xr:uid="{C09A542E-DB65-48F2-B7D8-B26D0545366C}"/>
    <cellStyle name="20% - Ênfase4 6 2" xfId="783" xr:uid="{6D64BCA3-BE60-46FD-87E5-10576CFEF944}"/>
    <cellStyle name="20% - Ênfase4 6 2 2" xfId="5930" xr:uid="{13C081EE-04A5-434C-9D4E-3E8FDE7D82BB}"/>
    <cellStyle name="20% - Ênfase4 6 2 2 2" xfId="16185" xr:uid="{B5A5D842-35CB-4025-87D3-C3A9B29844CE}"/>
    <cellStyle name="20% - Ênfase4 6 2 2 2 2" xfId="36629" xr:uid="{DF65352B-AD2A-4817-B77D-1854D66A4FFA}"/>
    <cellStyle name="20% - Ênfase4 6 2 2 3" xfId="26413" xr:uid="{D094941C-CB90-4C29-90A6-965BEF97A4D9}"/>
    <cellStyle name="20% - Ênfase4 6 2 3" xfId="11131" xr:uid="{550ED65A-22A1-4391-8037-84537A56981B}"/>
    <cellStyle name="20% - Ênfase4 6 2 3 2" xfId="31577" xr:uid="{C99E7F79-55D5-4147-A83E-8BFE2521B544}"/>
    <cellStyle name="20% - Ênfase4 6 2 4" xfId="21361" xr:uid="{50D09589-0ED7-4432-ACD0-A2F729DBE788}"/>
    <cellStyle name="20% - Ênfase4 6 3" xfId="5317" xr:uid="{168B1AA6-0377-4725-9B8A-2395C919D7A2}"/>
    <cellStyle name="20% - Ênfase4 6 3 2" xfId="15605" xr:uid="{7D0C2987-830C-4600-993A-AB203A0B7582}"/>
    <cellStyle name="20% - Ênfase4 6 3 2 2" xfId="36049" xr:uid="{29115DF9-5E88-46E2-8930-E5B06F7AFFCF}"/>
    <cellStyle name="20% - Ênfase4 6 3 3" xfId="25833" xr:uid="{52772448-5D4A-42CF-AE26-F7CED3C54B2E}"/>
    <cellStyle name="20% - Ênfase4 6 4" xfId="10551" xr:uid="{98EC2372-AC9B-4D3D-94ED-8160265CAC2B}"/>
    <cellStyle name="20% - Ênfase4 6 4 2" xfId="30997" xr:uid="{CD8E114A-3AC3-49FA-ADCA-DCB4F87B93F2}"/>
    <cellStyle name="20% - Ênfase4 6 5" xfId="20781" xr:uid="{054882D6-659E-4C99-AE78-AC706B36470D}"/>
    <cellStyle name="20% - Ênfase4 60" xfId="1511" xr:uid="{505CCFF2-03AD-4151-B24B-BF3F4B9BDFAD}"/>
    <cellStyle name="20% - Ênfase4 60 2" xfId="6658" xr:uid="{20292A75-D8F3-4B08-BE7C-9BFA90D1E688}"/>
    <cellStyle name="20% - Ênfase4 60 2 2" xfId="16913" xr:uid="{F84F1438-0390-4961-AF9E-3B12879F1A43}"/>
    <cellStyle name="20% - Ênfase4 60 2 2 2" xfId="37357" xr:uid="{0FCE6036-AAE2-40A1-8C44-DB56B90978C2}"/>
    <cellStyle name="20% - Ênfase4 60 2 3" xfId="27141" xr:uid="{F2677641-57B2-49C4-9916-DB12875A5436}"/>
    <cellStyle name="20% - Ênfase4 60 3" xfId="11859" xr:uid="{C7D1B995-0542-4621-8488-55627CC73870}"/>
    <cellStyle name="20% - Ênfase4 60 3 2" xfId="32305" xr:uid="{60D7AF67-461B-425A-B2A9-5A8A33E8AF9F}"/>
    <cellStyle name="20% - Ênfase4 60 4" xfId="22089" xr:uid="{AA070B60-91D0-4994-BAA7-D0FED760CD43}"/>
    <cellStyle name="20% - Ênfase4 61" xfId="1525" xr:uid="{7C8F686A-C2F1-4DDF-B88A-64D4227E3C1B}"/>
    <cellStyle name="20% - Ênfase4 61 2" xfId="6672" xr:uid="{F835BC3C-B706-4E04-887A-D6895A2EAE52}"/>
    <cellStyle name="20% - Ênfase4 61 2 2" xfId="16927" xr:uid="{273A5F78-DF5F-4120-9ADC-A8837AF312C8}"/>
    <cellStyle name="20% - Ênfase4 61 2 2 2" xfId="37371" xr:uid="{55360FE1-3ABF-463E-99AD-1D2603ADEB21}"/>
    <cellStyle name="20% - Ênfase4 61 2 3" xfId="27155" xr:uid="{5703D2E2-41D5-4790-81EA-4F5AD090B63B}"/>
    <cellStyle name="20% - Ênfase4 61 3" xfId="11873" xr:uid="{6B12BBA9-EF62-44D0-B876-7B2B6363E19A}"/>
    <cellStyle name="20% - Ênfase4 61 3 2" xfId="32319" xr:uid="{A14C1F98-2843-4BC8-8C0E-2900ADE33D99}"/>
    <cellStyle name="20% - Ênfase4 61 4" xfId="22103" xr:uid="{5D563A90-B7FF-4F42-968F-BEAA4EA43236}"/>
    <cellStyle name="20% - Ênfase4 62" xfId="1539" xr:uid="{CB9333C2-8706-4534-A13C-A4ACA198EF66}"/>
    <cellStyle name="20% - Ênfase4 62 2" xfId="6686" xr:uid="{89BD6CE1-BFA8-4369-8337-54BC00DEDA72}"/>
    <cellStyle name="20% - Ênfase4 62 2 2" xfId="16941" xr:uid="{00D6F181-BC1A-410C-9248-EB76FBB93ADA}"/>
    <cellStyle name="20% - Ênfase4 62 2 2 2" xfId="37385" xr:uid="{CF62F9F4-E747-4BEF-A19D-4BB7A2928135}"/>
    <cellStyle name="20% - Ênfase4 62 2 3" xfId="27169" xr:uid="{074D3511-36C5-4AF7-B9D8-D576DAC6F497}"/>
    <cellStyle name="20% - Ênfase4 62 3" xfId="11887" xr:uid="{2192B891-DB9A-4439-A510-BCEAADFD4361}"/>
    <cellStyle name="20% - Ênfase4 62 3 2" xfId="32333" xr:uid="{41630F44-11A6-4E1E-A173-C9A930D400EB}"/>
    <cellStyle name="20% - Ênfase4 62 4" xfId="22117" xr:uid="{967DFA52-DE0F-4F31-9811-B43733961841}"/>
    <cellStyle name="20% - Ênfase4 63" xfId="1553" xr:uid="{71A803A6-CB72-4A67-BFC4-DCDE02B87A40}"/>
    <cellStyle name="20% - Ênfase4 63 2" xfId="6700" xr:uid="{41FCD331-6E86-4BBC-859D-06DB95F2E8BC}"/>
    <cellStyle name="20% - Ênfase4 63 2 2" xfId="16955" xr:uid="{E1C9333F-9238-4E32-84FB-8D019A754DCC}"/>
    <cellStyle name="20% - Ênfase4 63 2 2 2" xfId="37399" xr:uid="{E9BDBDEC-6166-4BA6-8938-1D0C7B6EF7F3}"/>
    <cellStyle name="20% - Ênfase4 63 2 3" xfId="27183" xr:uid="{29148BA3-9BFD-4DED-B88E-2AA55047EDAA}"/>
    <cellStyle name="20% - Ênfase4 63 3" xfId="11901" xr:uid="{BBDD28F8-5542-49D3-A773-4704FDF96479}"/>
    <cellStyle name="20% - Ênfase4 63 3 2" xfId="32347" xr:uid="{49B4514F-D883-4875-96DF-BC76151FD53A}"/>
    <cellStyle name="20% - Ênfase4 63 4" xfId="22131" xr:uid="{113DBCA6-50E2-4322-8BC5-4324F139CE98}"/>
    <cellStyle name="20% - Ênfase4 64" xfId="1567" xr:uid="{943ADF2D-506C-4583-A8D5-64932FF343B7}"/>
    <cellStyle name="20% - Ênfase4 64 2" xfId="6714" xr:uid="{DBDF4C15-82D2-4A6A-9F39-37F2F7A8053B}"/>
    <cellStyle name="20% - Ênfase4 64 2 2" xfId="16969" xr:uid="{88D0987E-879C-4823-B065-6B5CFE4655B9}"/>
    <cellStyle name="20% - Ênfase4 64 2 2 2" xfId="37413" xr:uid="{89A28049-C020-40E9-ABCF-93A24A120AC9}"/>
    <cellStyle name="20% - Ênfase4 64 2 3" xfId="27197" xr:uid="{6330FB8B-0D7D-4AC6-AF14-DB4398E31678}"/>
    <cellStyle name="20% - Ênfase4 64 3" xfId="11915" xr:uid="{5D972FA1-BB02-4FA8-B3DC-52DA5F252A09}"/>
    <cellStyle name="20% - Ênfase4 64 3 2" xfId="32361" xr:uid="{A723D377-A475-40CE-8039-0A2FE91DE831}"/>
    <cellStyle name="20% - Ênfase4 64 4" xfId="22145" xr:uid="{B84979CA-4E2D-4092-87EF-302952375899}"/>
    <cellStyle name="20% - Ênfase4 65" xfId="1581" xr:uid="{E227DB76-1E7C-44B0-9A0D-01C73C6D53CE}"/>
    <cellStyle name="20% - Ênfase4 65 2" xfId="6728" xr:uid="{C7971903-65A4-4FBA-9995-AB9969C2D468}"/>
    <cellStyle name="20% - Ênfase4 65 2 2" xfId="16983" xr:uid="{554DE1D1-06A2-4128-A041-8A6915A31B9C}"/>
    <cellStyle name="20% - Ênfase4 65 2 2 2" xfId="37427" xr:uid="{2FAB37AE-580C-4C4D-9B0B-66DCFF571F9B}"/>
    <cellStyle name="20% - Ênfase4 65 2 3" xfId="27211" xr:uid="{31F343F5-AC0F-45C8-A393-6A8AE32E4866}"/>
    <cellStyle name="20% - Ênfase4 65 3" xfId="11929" xr:uid="{52EF8C27-5A08-4124-8E4D-581A7F8CFC95}"/>
    <cellStyle name="20% - Ênfase4 65 3 2" xfId="32375" xr:uid="{DAC09F1A-25E7-4E33-973B-6588DE6925CA}"/>
    <cellStyle name="20% - Ênfase4 65 4" xfId="22159" xr:uid="{C6DC78B7-CD8C-4A98-BC72-224EE1FEBE21}"/>
    <cellStyle name="20% - Ênfase4 66" xfId="1595" xr:uid="{435CF4CF-2A79-4AB9-A670-727717C7849A}"/>
    <cellStyle name="20% - Ênfase4 66 2" xfId="6742" xr:uid="{0FBA03EF-A733-449A-9B01-953BB12C896F}"/>
    <cellStyle name="20% - Ênfase4 66 2 2" xfId="16997" xr:uid="{FAEDF981-287B-4F6D-A2AC-51EF41569D6D}"/>
    <cellStyle name="20% - Ênfase4 66 2 2 2" xfId="37441" xr:uid="{34EA4220-27C7-4A28-BE68-BAE1636B314F}"/>
    <cellStyle name="20% - Ênfase4 66 2 3" xfId="27225" xr:uid="{50194A65-FD7B-4605-A667-21404F70F75A}"/>
    <cellStyle name="20% - Ênfase4 66 3" xfId="11943" xr:uid="{E3ECECA7-FBC3-4783-9EFB-3978C2C5194B}"/>
    <cellStyle name="20% - Ênfase4 66 3 2" xfId="32389" xr:uid="{32A0D692-2E1D-4B58-8941-AB43DFBF9BB6}"/>
    <cellStyle name="20% - Ênfase4 66 4" xfId="22173" xr:uid="{13C6298D-B0BF-496F-B1E3-2041446F188A}"/>
    <cellStyle name="20% - Ênfase4 67" xfId="1609" xr:uid="{DDE26DCD-C90E-4109-A32E-27ED2B1EAF35}"/>
    <cellStyle name="20% - Ênfase4 67 2" xfId="6756" xr:uid="{34C4FCDB-C6E9-4C19-813D-4959C6F2389B}"/>
    <cellStyle name="20% - Ênfase4 67 2 2" xfId="17011" xr:uid="{E5B98707-EF09-4425-B03B-1FEDDB40F1D3}"/>
    <cellStyle name="20% - Ênfase4 67 2 2 2" xfId="37455" xr:uid="{2D5C5C73-27C1-4FED-916F-F5BD4ADAD66C}"/>
    <cellStyle name="20% - Ênfase4 67 2 3" xfId="27239" xr:uid="{DA564424-6D69-4D98-A2CF-9C9E03B6C24E}"/>
    <cellStyle name="20% - Ênfase4 67 3" xfId="11957" xr:uid="{498FACB2-3601-443F-AB1B-474465D9BEB4}"/>
    <cellStyle name="20% - Ênfase4 67 3 2" xfId="32403" xr:uid="{222E7990-440B-498E-A1D3-F1DEBF288A77}"/>
    <cellStyle name="20% - Ênfase4 67 4" xfId="22187" xr:uid="{6ED3E2B9-F54B-415B-940F-84FF270EB1A0}"/>
    <cellStyle name="20% - Ênfase4 68" xfId="1623" xr:uid="{5C05733A-5FFA-430E-83A0-58D90D210B6F}"/>
    <cellStyle name="20% - Ênfase4 68 2" xfId="6770" xr:uid="{608AB681-7C4B-4A61-A95A-D504332CBB9D}"/>
    <cellStyle name="20% - Ênfase4 68 2 2" xfId="17025" xr:uid="{D9BE499C-7DD5-43DC-A131-01BF0C6D8E3D}"/>
    <cellStyle name="20% - Ênfase4 68 2 2 2" xfId="37469" xr:uid="{BB0CFB08-0F49-4159-9D21-C4B6FF5FB68D}"/>
    <cellStyle name="20% - Ênfase4 68 2 3" xfId="27253" xr:uid="{C9385482-4619-44B6-B937-CC78052E24A8}"/>
    <cellStyle name="20% - Ênfase4 68 3" xfId="11971" xr:uid="{0EEAD56D-CA85-4AD3-9B17-3FAD73F6C45D}"/>
    <cellStyle name="20% - Ênfase4 68 3 2" xfId="32417" xr:uid="{9875A09D-B9E5-47D8-9D39-B5866A496CD7}"/>
    <cellStyle name="20% - Ênfase4 68 4" xfId="22201" xr:uid="{0C9E2961-2A11-4972-9BBA-925D4CA15CFF}"/>
    <cellStyle name="20% - Ênfase4 69" xfId="1637" xr:uid="{481E8450-29BF-486B-B4D1-081446BF637A}"/>
    <cellStyle name="20% - Ênfase4 69 2" xfId="6784" xr:uid="{CB83B69A-9747-4750-A7CD-BA861C707EFB}"/>
    <cellStyle name="20% - Ênfase4 69 2 2" xfId="17039" xr:uid="{12AFD898-5B57-4AA0-8BBF-842D39D3A165}"/>
    <cellStyle name="20% - Ênfase4 69 2 2 2" xfId="37483" xr:uid="{6B8ECBE1-F6A8-4202-B665-C1E3B8891123}"/>
    <cellStyle name="20% - Ênfase4 69 2 3" xfId="27267" xr:uid="{9875023D-844D-42CE-8785-585F04BE3C11}"/>
    <cellStyle name="20% - Ênfase4 69 3" xfId="11985" xr:uid="{7C72E9DA-023A-4812-AC6F-D6A3E0F5219D}"/>
    <cellStyle name="20% - Ênfase4 69 3 2" xfId="32431" xr:uid="{9F34C29F-23E4-4197-B972-69D9323F1928}"/>
    <cellStyle name="20% - Ênfase4 69 4" xfId="22215" xr:uid="{32383F7C-4F4F-44CB-BE95-11D8624BE64C}"/>
    <cellStyle name="20% - Ênfase4 7" xfId="184" xr:uid="{0E9C94FF-31EE-47BC-9D43-37013E7B6CEA}"/>
    <cellStyle name="20% - Ênfase4 7 2" xfId="797" xr:uid="{2D8ABF8C-47F9-4717-955E-F18BC83870D7}"/>
    <cellStyle name="20% - Ênfase4 7 2 2" xfId="5944" xr:uid="{123271FA-C95D-4A66-8922-E9FCFDAD601A}"/>
    <cellStyle name="20% - Ênfase4 7 2 2 2" xfId="16199" xr:uid="{3A962CB4-BED7-4FF8-839F-2822F31D5096}"/>
    <cellStyle name="20% - Ênfase4 7 2 2 2 2" xfId="36643" xr:uid="{771E9C96-AC78-4902-98AC-624B0D8B631E}"/>
    <cellStyle name="20% - Ênfase4 7 2 2 3" xfId="26427" xr:uid="{609900F2-02DF-4CC1-A419-4447EF32C9F7}"/>
    <cellStyle name="20% - Ênfase4 7 2 3" xfId="11145" xr:uid="{C151AE9E-ECF6-4A99-BC2E-676FC59C57B3}"/>
    <cellStyle name="20% - Ênfase4 7 2 3 2" xfId="31591" xr:uid="{05DF8D52-42EE-49F5-A7AF-1BFBEE974C92}"/>
    <cellStyle name="20% - Ênfase4 7 2 4" xfId="21375" xr:uid="{2659B43F-5552-4033-B44B-CF14097A3D9D}"/>
    <cellStyle name="20% - Ênfase4 7 3" xfId="5331" xr:uid="{4D0D0CEE-FF63-4DB8-8E7B-42C151B06B9D}"/>
    <cellStyle name="20% - Ênfase4 7 3 2" xfId="15619" xr:uid="{6E286A13-81BC-4A90-BECC-99497F48181B}"/>
    <cellStyle name="20% - Ênfase4 7 3 2 2" xfId="36063" xr:uid="{2572261B-B0CA-41D1-8002-E6FBE87A5984}"/>
    <cellStyle name="20% - Ênfase4 7 3 3" xfId="25847" xr:uid="{460F1D65-10D2-476A-973E-A330619DFCFF}"/>
    <cellStyle name="20% - Ênfase4 7 4" xfId="10565" xr:uid="{FD7ED307-E49E-4073-83F5-A8A39A17D48F}"/>
    <cellStyle name="20% - Ênfase4 7 4 2" xfId="31011" xr:uid="{AC3A6159-5293-4A90-8AC8-7B1240BC1D65}"/>
    <cellStyle name="20% - Ênfase4 7 5" xfId="20795" xr:uid="{90818625-A54A-40DF-AD06-B068CAED4591}"/>
    <cellStyle name="20% - Ênfase4 70" xfId="1651" xr:uid="{F40D9F7F-986D-473B-9F60-39478D226C86}"/>
    <cellStyle name="20% - Ênfase4 70 2" xfId="6798" xr:uid="{0F1016BA-96D6-4670-BE17-991EA084244A}"/>
    <cellStyle name="20% - Ênfase4 70 2 2" xfId="17053" xr:uid="{6D23474E-755C-44DF-9936-806B11E71D15}"/>
    <cellStyle name="20% - Ênfase4 70 2 2 2" xfId="37497" xr:uid="{853B2F2A-24E4-43B5-BA49-4C8B34C4EB09}"/>
    <cellStyle name="20% - Ênfase4 70 2 3" xfId="27281" xr:uid="{697B6619-7998-41FA-8962-30D097968630}"/>
    <cellStyle name="20% - Ênfase4 70 3" xfId="11999" xr:uid="{11482198-C85E-470C-9D7A-F858CFA20B56}"/>
    <cellStyle name="20% - Ênfase4 70 3 2" xfId="32445" xr:uid="{4EEC46AC-1665-4F90-957C-1966BCCC6D2B}"/>
    <cellStyle name="20% - Ênfase4 70 4" xfId="22229" xr:uid="{B51953D8-FBBF-4A94-BFD1-DBD727F1F550}"/>
    <cellStyle name="20% - Ênfase4 71" xfId="1665" xr:uid="{31CF7CA4-D19D-4047-95DB-905121D00ED4}"/>
    <cellStyle name="20% - Ênfase4 71 2" xfId="6812" xr:uid="{97ABDA1D-5BBC-4217-A6C3-B08EE3DF043B}"/>
    <cellStyle name="20% - Ênfase4 71 2 2" xfId="17067" xr:uid="{BC7DFF38-F0E3-463F-95B6-065EC68A7F46}"/>
    <cellStyle name="20% - Ênfase4 71 2 2 2" xfId="37511" xr:uid="{84935F22-DC7C-4838-836D-519F22BECC67}"/>
    <cellStyle name="20% - Ênfase4 71 2 3" xfId="27295" xr:uid="{9D425884-9E36-4BF0-A6BC-9B93A6E665FC}"/>
    <cellStyle name="20% - Ênfase4 71 3" xfId="12013" xr:uid="{45FC32FB-A6DB-4C91-84A2-7E0659430F77}"/>
    <cellStyle name="20% - Ênfase4 71 3 2" xfId="32459" xr:uid="{E5BBE756-F3C5-4A3D-A327-0BB25E096F15}"/>
    <cellStyle name="20% - Ênfase4 71 4" xfId="22243" xr:uid="{6B7BB21B-FED7-4FF5-8BB2-517368842D1A}"/>
    <cellStyle name="20% - Ênfase4 72" xfId="1679" xr:uid="{A8D30A7D-9B38-423D-A2D5-7F0DC89B7429}"/>
    <cellStyle name="20% - Ênfase4 72 2" xfId="6826" xr:uid="{6756964A-F482-4215-9051-91B9095A4F51}"/>
    <cellStyle name="20% - Ênfase4 72 2 2" xfId="17081" xr:uid="{3B7390B8-4EA1-419F-86C1-7DE1CF094BD2}"/>
    <cellStyle name="20% - Ênfase4 72 2 2 2" xfId="37525" xr:uid="{4657F1E1-8821-4316-A563-3280F4F81342}"/>
    <cellStyle name="20% - Ênfase4 72 2 3" xfId="27309" xr:uid="{5A014DB2-62AC-4F05-B677-54CAF79193F1}"/>
    <cellStyle name="20% - Ênfase4 72 3" xfId="12027" xr:uid="{E25E8E2C-09C4-40C5-91F9-5AE7DB1AFB73}"/>
    <cellStyle name="20% - Ênfase4 72 3 2" xfId="32473" xr:uid="{B693BBD6-F83E-485A-80F8-F35B4CDC8049}"/>
    <cellStyle name="20% - Ênfase4 72 4" xfId="22257" xr:uid="{94EA1FA1-FC64-4903-9011-8F51DF1E1D9A}"/>
    <cellStyle name="20% - Ênfase4 73" xfId="1693" xr:uid="{9B02C0EB-1B80-442E-8868-600B3B1B48B1}"/>
    <cellStyle name="20% - Ênfase4 73 2" xfId="6840" xr:uid="{AC37292F-EDC4-4477-9740-04479A6CFAA4}"/>
    <cellStyle name="20% - Ênfase4 73 2 2" xfId="17095" xr:uid="{96D4F8E8-9A6A-4E6B-8E28-4AA70F4E3CD6}"/>
    <cellStyle name="20% - Ênfase4 73 2 2 2" xfId="37539" xr:uid="{C75402CD-527C-4365-A77E-F5FF9DDA309E}"/>
    <cellStyle name="20% - Ênfase4 73 2 3" xfId="27323" xr:uid="{25E82783-F0EE-4ACD-9461-57CAB1AD8C43}"/>
    <cellStyle name="20% - Ênfase4 73 3" xfId="12041" xr:uid="{B0C6D9F3-5641-4642-8D88-8840813D5046}"/>
    <cellStyle name="20% - Ênfase4 73 3 2" xfId="32487" xr:uid="{09E77679-40BA-40AD-A570-79585DCE5B3B}"/>
    <cellStyle name="20% - Ênfase4 73 4" xfId="22271" xr:uid="{A8D6FC07-0F7E-4E72-BD36-496122C07BA0}"/>
    <cellStyle name="20% - Ênfase4 74" xfId="1707" xr:uid="{431343ED-233E-4837-A209-01CFBAAFCFCA}"/>
    <cellStyle name="20% - Ênfase4 74 2" xfId="6854" xr:uid="{21A0CBBC-48B7-4E03-9979-298D7065B63C}"/>
    <cellStyle name="20% - Ênfase4 75" xfId="1721" xr:uid="{E5726C47-C439-4432-BBFD-91982E9CC10D}"/>
    <cellStyle name="20% - Ênfase4 75 2" xfId="6868" xr:uid="{AB2B6F2B-0B70-495B-972A-A193B41CD09A}"/>
    <cellStyle name="20% - Ênfase4 75 2 2" xfId="17109" xr:uid="{F95F09C2-CBFB-4226-B3CA-B2B1FB0A0038}"/>
    <cellStyle name="20% - Ênfase4 75 2 2 2" xfId="37553" xr:uid="{E2F63B3E-AACA-4A6E-B513-EEEE506E6427}"/>
    <cellStyle name="20% - Ênfase4 75 2 3" xfId="27337" xr:uid="{32289415-F198-425A-B0AB-097589A97E4C}"/>
    <cellStyle name="20% - Ênfase4 75 3" xfId="12055" xr:uid="{420FA6B1-6A2B-41BA-A201-0E92ADD3CD23}"/>
    <cellStyle name="20% - Ênfase4 75 3 2" xfId="32501" xr:uid="{49300DFB-F5DA-4E7D-A56A-A14B3A0E582E}"/>
    <cellStyle name="20% - Ênfase4 75 4" xfId="22285" xr:uid="{AEDDD11E-3A94-49CD-8099-CFA06341FFF5}"/>
    <cellStyle name="20% - Ênfase4 76" xfId="1735" xr:uid="{05997C1B-51D2-4F35-9035-79826CBB887D}"/>
    <cellStyle name="20% - Ênfase4 76 2" xfId="6882" xr:uid="{AF52F33D-575F-44A3-835F-856F3D4CB390}"/>
    <cellStyle name="20% - Ênfase4 77" xfId="1749" xr:uid="{01572547-6982-44F6-A181-A0C3A89B55DC}"/>
    <cellStyle name="20% - Ênfase4 77 2" xfId="6896" xr:uid="{6347F89C-FCC3-4BF3-86B7-67D5F848C685}"/>
    <cellStyle name="20% - Ênfase4 77 2 2" xfId="17123" xr:uid="{DE3A025B-3E8A-4122-8A9F-61B3A1C47B23}"/>
    <cellStyle name="20% - Ênfase4 77 2 2 2" xfId="37567" xr:uid="{D956CC3B-798C-462D-A3FE-412914CCC42F}"/>
    <cellStyle name="20% - Ênfase4 77 2 3" xfId="27351" xr:uid="{E9762C35-CBB4-4615-877E-BBE363727408}"/>
    <cellStyle name="20% - Ênfase4 77 3" xfId="12069" xr:uid="{430ED359-971E-47D9-968D-01A970EB6F45}"/>
    <cellStyle name="20% - Ênfase4 77 3 2" xfId="32515" xr:uid="{F9BEFE75-DCA2-4EC5-B586-C24857F21684}"/>
    <cellStyle name="20% - Ênfase4 77 4" xfId="22299" xr:uid="{3D4CCCC7-523A-4369-8162-36CFAB79EB31}"/>
    <cellStyle name="20% - Ênfase4 78" xfId="1763" xr:uid="{E5E5CF7F-8221-49C0-826E-23FE4A237000}"/>
    <cellStyle name="20% - Ênfase4 78 2" xfId="6910" xr:uid="{020F5CF0-BFD1-4264-A7DF-1D95F6783255}"/>
    <cellStyle name="20% - Ênfase4 78 2 2" xfId="17137" xr:uid="{F840AFB0-26AD-435F-A075-FA059F2DFCB1}"/>
    <cellStyle name="20% - Ênfase4 78 2 2 2" xfId="37581" xr:uid="{05827390-8B44-46B3-BA64-3E3822A6D387}"/>
    <cellStyle name="20% - Ênfase4 78 2 3" xfId="27365" xr:uid="{D97CD3C8-F3DB-4890-B470-2B9C51B098D5}"/>
    <cellStyle name="20% - Ênfase4 78 3" xfId="12083" xr:uid="{D151BB87-0F4C-4EB7-AC0A-FD43C346A4DB}"/>
    <cellStyle name="20% - Ênfase4 78 3 2" xfId="32529" xr:uid="{92736202-84D8-43E0-9960-9A8AD0500535}"/>
    <cellStyle name="20% - Ênfase4 78 4" xfId="22313" xr:uid="{12A091C2-7C16-4AB3-8C80-48477B7CD612}"/>
    <cellStyle name="20% - Ênfase4 79" xfId="1777" xr:uid="{A4773747-7392-4893-86CA-E555B14628BA}"/>
    <cellStyle name="20% - Ênfase4 79 2" xfId="6924" xr:uid="{7DEECFD7-61D7-4EE2-BC71-F56E24238B00}"/>
    <cellStyle name="20% - Ênfase4 79 2 2" xfId="17151" xr:uid="{5A5C7E9B-B5CD-4B13-9364-40FDE6B4CFA9}"/>
    <cellStyle name="20% - Ênfase4 79 2 2 2" xfId="37595" xr:uid="{6336C617-A97E-4E6F-B9E9-2AB6EC492E39}"/>
    <cellStyle name="20% - Ênfase4 79 2 3" xfId="27379" xr:uid="{B81AB13E-1272-47BE-A7F7-9B647D131A96}"/>
    <cellStyle name="20% - Ênfase4 79 3" xfId="12097" xr:uid="{8962093D-2DE8-41FB-ABC4-0BE538E57CE8}"/>
    <cellStyle name="20% - Ênfase4 79 3 2" xfId="32543" xr:uid="{645EE2E9-ECBB-4E65-A490-BDAA989890D7}"/>
    <cellStyle name="20% - Ênfase4 79 4" xfId="22327" xr:uid="{04E90CE3-9FB6-4934-82E1-CE88266B5034}"/>
    <cellStyle name="20% - Ênfase4 8" xfId="198" xr:uid="{98196796-546A-4448-8A98-87E3FD888F16}"/>
    <cellStyle name="20% - Ênfase4 8 2" xfId="811" xr:uid="{535F6399-F238-40BC-B933-714CD7EB98F0}"/>
    <cellStyle name="20% - Ênfase4 8 2 2" xfId="5958" xr:uid="{DA74BA66-B526-4AFE-8F51-71504CDB23C6}"/>
    <cellStyle name="20% - Ênfase4 8 2 2 2" xfId="16213" xr:uid="{50BA4488-D18C-4E8F-89B9-EC7F37A32A58}"/>
    <cellStyle name="20% - Ênfase4 8 2 2 2 2" xfId="36657" xr:uid="{314583B9-2851-4A80-988E-99622FD86214}"/>
    <cellStyle name="20% - Ênfase4 8 2 2 3" xfId="26441" xr:uid="{566C256A-3D08-4D37-B384-4E533077B4EF}"/>
    <cellStyle name="20% - Ênfase4 8 2 3" xfId="11159" xr:uid="{0B5AF394-9D42-4205-8732-6BACFBA10CAA}"/>
    <cellStyle name="20% - Ênfase4 8 2 3 2" xfId="31605" xr:uid="{BC51ACE4-5C17-4924-818B-D29636ECC052}"/>
    <cellStyle name="20% - Ênfase4 8 2 4" xfId="21389" xr:uid="{79FF0652-8E30-48CD-B081-71BFC8553722}"/>
    <cellStyle name="20% - Ênfase4 8 3" xfId="5345" xr:uid="{07C7A60C-6374-482B-B6D9-7EAC7FD7C0D5}"/>
    <cellStyle name="20% - Ênfase4 8 3 2" xfId="15633" xr:uid="{0930D234-8518-45D7-A31F-A879B2C19076}"/>
    <cellStyle name="20% - Ênfase4 8 3 2 2" xfId="36077" xr:uid="{77D284FB-8D62-405B-8A93-674C5326696E}"/>
    <cellStyle name="20% - Ênfase4 8 3 3" xfId="25861" xr:uid="{E0648763-324A-4D86-A004-520B8034EE71}"/>
    <cellStyle name="20% - Ênfase4 8 4" xfId="10579" xr:uid="{E6A8900D-F1A2-4675-AAD1-2E518EA6C2EB}"/>
    <cellStyle name="20% - Ênfase4 8 4 2" xfId="31025" xr:uid="{1E0CD0DF-516F-4EF8-BB6E-F73A19150DB7}"/>
    <cellStyle name="20% - Ênfase4 8 5" xfId="20809" xr:uid="{813058BF-FE2D-4763-A0C7-6C1A69CCCEE0}"/>
    <cellStyle name="20% - Ênfase4 80" xfId="1791" xr:uid="{6D17C90B-F171-4D50-B559-C5D6DE5C5EBB}"/>
    <cellStyle name="20% - Ênfase4 80 2" xfId="6938" xr:uid="{3EED7975-3CD4-4350-BC84-F35507DB9093}"/>
    <cellStyle name="20% - Ênfase4 80 2 2" xfId="17165" xr:uid="{07333D0A-9B40-4D9F-ADBC-213AF911F478}"/>
    <cellStyle name="20% - Ênfase4 80 2 2 2" xfId="37609" xr:uid="{00290A79-47E0-4994-844A-75AAD41937B6}"/>
    <cellStyle name="20% - Ênfase4 80 2 3" xfId="27393" xr:uid="{79F40A34-F944-483F-A464-8AEC958A4DA6}"/>
    <cellStyle name="20% - Ênfase4 80 3" xfId="12111" xr:uid="{D08809AD-120F-4D21-A5AD-A0C938640528}"/>
    <cellStyle name="20% - Ênfase4 80 3 2" xfId="32557" xr:uid="{DB771909-09AA-4548-8C7F-F0ADBBF0ECC7}"/>
    <cellStyle name="20% - Ênfase4 80 4" xfId="22341" xr:uid="{826ED89A-003B-401B-A09C-190B2BEC8BB2}"/>
    <cellStyle name="20% - Ênfase4 81" xfId="1805" xr:uid="{06DB3078-E899-436A-AAA2-05E271D534F3}"/>
    <cellStyle name="20% - Ênfase4 81 2" xfId="6952" xr:uid="{6C30C212-E300-4B67-B791-7EDB8C4B3E4F}"/>
    <cellStyle name="20% - Ênfase4 81 2 2" xfId="17179" xr:uid="{F94519DC-7D9B-4351-BA01-450E6A7DA9B1}"/>
    <cellStyle name="20% - Ênfase4 81 2 2 2" xfId="37623" xr:uid="{910B3AC9-F98D-4F84-8FDC-7CE1EB2F32F3}"/>
    <cellStyle name="20% - Ênfase4 81 2 3" xfId="27407" xr:uid="{A22DA66D-1382-4C7A-8F24-2A8F59EAE694}"/>
    <cellStyle name="20% - Ênfase4 81 3" xfId="12125" xr:uid="{1ABB564E-1737-446E-9EB3-D57F7A54E54E}"/>
    <cellStyle name="20% - Ênfase4 81 3 2" xfId="32571" xr:uid="{555D7FC4-0B39-4DCC-8D86-9C51465E9C2A}"/>
    <cellStyle name="20% - Ênfase4 81 4" xfId="22355" xr:uid="{62D6EDB4-0427-459D-BB4F-288CEF6EA49B}"/>
    <cellStyle name="20% - Ênfase4 82" xfId="1819" xr:uid="{741782D4-5DD9-4CA2-85F7-03F5C72B98C0}"/>
    <cellStyle name="20% - Ênfase4 82 2" xfId="6966" xr:uid="{0A141F07-873B-4AB4-918D-D5BA48BCA989}"/>
    <cellStyle name="20% - Ênfase4 82 2 2" xfId="17193" xr:uid="{B72526A9-5B1F-4237-A887-E745B88B6C29}"/>
    <cellStyle name="20% - Ênfase4 82 2 2 2" xfId="37637" xr:uid="{7681A764-182B-45ED-97C8-9F0825EF043C}"/>
    <cellStyle name="20% - Ênfase4 82 2 3" xfId="27421" xr:uid="{EBA17115-6665-4B4C-BF13-AEFAE15BEC5A}"/>
    <cellStyle name="20% - Ênfase4 82 3" xfId="12139" xr:uid="{3FBB63CD-B17F-4E08-B7FE-A2368514F7F7}"/>
    <cellStyle name="20% - Ênfase4 82 3 2" xfId="32585" xr:uid="{96E40E45-D21D-448B-9BFD-3D3809AC6691}"/>
    <cellStyle name="20% - Ênfase4 82 4" xfId="22369" xr:uid="{B2F18D57-6349-482C-838B-3BEBAFC2962C}"/>
    <cellStyle name="20% - Ênfase4 83" xfId="1833" xr:uid="{F5859811-9369-4A47-88F4-75E7AB0ADD06}"/>
    <cellStyle name="20% - Ênfase4 83 2" xfId="6980" xr:uid="{BAF011FC-BAAE-4B7D-822E-2B4245BF3E1F}"/>
    <cellStyle name="20% - Ênfase4 83 2 2" xfId="17207" xr:uid="{764DE5B3-E3F3-403C-BC6C-99F9D940E37D}"/>
    <cellStyle name="20% - Ênfase4 83 2 2 2" xfId="37651" xr:uid="{73F5B4B6-CD6C-4A0B-857A-771E3CE76395}"/>
    <cellStyle name="20% - Ênfase4 83 2 3" xfId="27435" xr:uid="{52F95FE2-E0C3-414D-BAB4-B8D9560A80D2}"/>
    <cellStyle name="20% - Ênfase4 83 3" xfId="12153" xr:uid="{32086E60-7B5F-475A-8BF3-754B1B847E50}"/>
    <cellStyle name="20% - Ênfase4 83 3 2" xfId="32599" xr:uid="{B660F980-0B72-4055-99EC-F26EE8E8CB0B}"/>
    <cellStyle name="20% - Ênfase4 83 4" xfId="22383" xr:uid="{B89BE977-5BC8-4434-8B70-5F48414F593F}"/>
    <cellStyle name="20% - Ênfase4 84" xfId="1847" xr:uid="{7424B350-E458-42D2-8588-00D09B3CA1FB}"/>
    <cellStyle name="20% - Ênfase4 84 2" xfId="6994" xr:uid="{E67CB24B-DA5C-4DC7-83FD-1C26258D812C}"/>
    <cellStyle name="20% - Ênfase4 84 2 2" xfId="17221" xr:uid="{9B712A76-46EB-42D6-A8C8-15077794F556}"/>
    <cellStyle name="20% - Ênfase4 84 2 2 2" xfId="37665" xr:uid="{972C5A66-2F5C-4A94-BFD7-393982B78725}"/>
    <cellStyle name="20% - Ênfase4 84 2 3" xfId="27449" xr:uid="{D34B61FF-06D2-4145-AAA6-B2CD0A80BE07}"/>
    <cellStyle name="20% - Ênfase4 84 3" xfId="12167" xr:uid="{CDE405EF-B11C-4742-BE66-E05AEADAFA66}"/>
    <cellStyle name="20% - Ênfase4 84 3 2" xfId="32613" xr:uid="{5F3A89AD-4561-4FAE-9602-C6BCF90CC508}"/>
    <cellStyle name="20% - Ênfase4 84 4" xfId="22397" xr:uid="{B0177D14-8915-43D3-9EAD-C2F3943C606F}"/>
    <cellStyle name="20% - Ênfase4 85" xfId="1861" xr:uid="{21CA11EE-BF69-48F1-9868-28D4C2B8528C}"/>
    <cellStyle name="20% - Ênfase4 86" xfId="1875" xr:uid="{3A61C70C-FDDF-4388-B0DD-9B6FDF8B24D4}"/>
    <cellStyle name="20% - Ênfase4 86 2" xfId="7008" xr:uid="{39FD9FF6-8ACB-4327-AEBC-2C3808945672}"/>
    <cellStyle name="20% - Ênfase4 86 2 2" xfId="17235" xr:uid="{BCD8A7A4-FF60-4BB7-9E5B-CEE06DFC44A6}"/>
    <cellStyle name="20% - Ênfase4 86 2 2 2" xfId="37679" xr:uid="{872F0461-F762-4A1F-9B60-8F82B29BDA9F}"/>
    <cellStyle name="20% - Ênfase4 86 2 3" xfId="27463" xr:uid="{77A2A6FE-9744-4EF0-A60C-3892A809F380}"/>
    <cellStyle name="20% - Ênfase4 86 3" xfId="12181" xr:uid="{AB8A77FB-5050-4864-8668-78CD2AEAF079}"/>
    <cellStyle name="20% - Ênfase4 86 3 2" xfId="32627" xr:uid="{887F2DD5-3119-43B4-BB66-FFA9D68E1CAC}"/>
    <cellStyle name="20% - Ênfase4 86 4" xfId="22411" xr:uid="{C22E9C7B-36C8-465B-8492-ED6FE79F26EA}"/>
    <cellStyle name="20% - Ênfase4 87" xfId="1889" xr:uid="{527449B7-063C-4A76-9488-1E4F9445368F}"/>
    <cellStyle name="20% - Ênfase4 87 2" xfId="7022" xr:uid="{690D276A-015B-4737-A12D-5FD8437A97A8}"/>
    <cellStyle name="20% - Ênfase4 87 2 2" xfId="17249" xr:uid="{6F9D2777-6D98-4D7E-A011-FDFCC12B5AFD}"/>
    <cellStyle name="20% - Ênfase4 87 2 2 2" xfId="37693" xr:uid="{3D4ABBC7-F1F8-43E6-A3E7-90A98F453B0A}"/>
    <cellStyle name="20% - Ênfase4 87 2 3" xfId="27477" xr:uid="{C391F954-C59A-4740-9576-52C4F977179F}"/>
    <cellStyle name="20% - Ênfase4 87 3" xfId="12195" xr:uid="{62E5F3B2-46BB-45DE-8F5D-C136B94DA33E}"/>
    <cellStyle name="20% - Ênfase4 87 3 2" xfId="32641" xr:uid="{5541642B-06F6-4AD7-9A12-D7A8E3412AAA}"/>
    <cellStyle name="20% - Ênfase4 87 4" xfId="22425" xr:uid="{4B40CCA4-12A3-454C-B45D-C9D4977D7CFE}"/>
    <cellStyle name="20% - Ênfase4 88" xfId="1903" xr:uid="{9CE2C2E7-CA2F-4C2C-99B9-F5A01AA03F44}"/>
    <cellStyle name="20% - Ênfase4 88 2" xfId="7036" xr:uid="{BF7C27AA-2178-41DF-945A-09C77D57D1C8}"/>
    <cellStyle name="20% - Ênfase4 88 2 2" xfId="17263" xr:uid="{61E9B616-6DA5-4B84-BEDE-5D810A6CABE3}"/>
    <cellStyle name="20% - Ênfase4 88 2 2 2" xfId="37707" xr:uid="{D167F75E-16FD-47EB-A9AC-CD3908142460}"/>
    <cellStyle name="20% - Ênfase4 88 2 3" xfId="27491" xr:uid="{FB9D4967-3E22-46D6-B240-35F8F75833B4}"/>
    <cellStyle name="20% - Ênfase4 88 3" xfId="12209" xr:uid="{D4FFAF88-766B-4815-A821-D616645B7BE6}"/>
    <cellStyle name="20% - Ênfase4 88 3 2" xfId="32655" xr:uid="{838D9E58-2A20-40CE-BC57-05121C54903C}"/>
    <cellStyle name="20% - Ênfase4 88 4" xfId="22439" xr:uid="{E8B16862-9AD5-4CA2-88C4-28065FA96D0C}"/>
    <cellStyle name="20% - Ênfase4 89" xfId="1917" xr:uid="{8B2AECA5-E6CC-46FD-B9F8-E3FC285C36E4}"/>
    <cellStyle name="20% - Ênfase4 89 2" xfId="7050" xr:uid="{80112008-F342-4B4F-9596-86128EDF8AF3}"/>
    <cellStyle name="20% - Ênfase4 89 2 2" xfId="17277" xr:uid="{B6B049B7-6771-4829-96AB-5520A182C752}"/>
    <cellStyle name="20% - Ênfase4 89 2 2 2" xfId="37721" xr:uid="{6417EBEF-E563-4756-BAF5-E286B55145BD}"/>
    <cellStyle name="20% - Ênfase4 89 2 3" xfId="27505" xr:uid="{01546EE3-77EB-4CE0-BC1B-ADC7EFB2211F}"/>
    <cellStyle name="20% - Ênfase4 89 3" xfId="12223" xr:uid="{F4E1C0E3-3057-422B-B42F-A9DBCE58753C}"/>
    <cellStyle name="20% - Ênfase4 89 3 2" xfId="32669" xr:uid="{883655FF-6571-4E24-B17B-906703E9C944}"/>
    <cellStyle name="20% - Ênfase4 89 4" xfId="22453" xr:uid="{51E3B40A-ECE6-4220-8D97-364F4C6307BB}"/>
    <cellStyle name="20% - Ênfase4 9" xfId="212" xr:uid="{9939C5C4-F4B0-4419-9B23-203BB2193397}"/>
    <cellStyle name="20% - Ênfase4 9 2" xfId="5359" xr:uid="{1DF28D67-65B0-4F4E-A976-68DC5172A3A8}"/>
    <cellStyle name="20% - Ênfase4 90" xfId="1931" xr:uid="{B23E82BB-FFDA-43C6-A89C-58D72585D19F}"/>
    <cellStyle name="20% - Ênfase4 90 2" xfId="7064" xr:uid="{CA2A0134-CD61-4337-B0DF-CA547CDDD000}"/>
    <cellStyle name="20% - Ênfase4 90 2 2" xfId="17291" xr:uid="{4F416FCD-F64C-41F1-BE3E-7F6375D4761D}"/>
    <cellStyle name="20% - Ênfase4 90 2 2 2" xfId="37735" xr:uid="{4B2C4515-F402-47AD-B304-3D83BE0C0FAC}"/>
    <cellStyle name="20% - Ênfase4 90 2 3" xfId="27519" xr:uid="{941B068B-A592-4ED9-97B0-F7010AE7D61F}"/>
    <cellStyle name="20% - Ênfase4 90 3" xfId="12237" xr:uid="{54D01BA8-740B-4118-9537-CAC4BAE23436}"/>
    <cellStyle name="20% - Ênfase4 90 3 2" xfId="32683" xr:uid="{0DEC3841-A7F6-4FE1-AF3B-19869710CA9B}"/>
    <cellStyle name="20% - Ênfase4 90 4" xfId="22467" xr:uid="{0EDE1633-7C9E-4D48-8EDE-34C7FD39069F}"/>
    <cellStyle name="20% - Ênfase4 91" xfId="1945" xr:uid="{A866EA72-1679-4217-B97B-8F3DBF85CBEC}"/>
    <cellStyle name="20% - Ênfase4 91 2" xfId="7078" xr:uid="{BE062B26-271D-4970-8B94-A1BB23F214BC}"/>
    <cellStyle name="20% - Ênfase4 91 2 2" xfId="17305" xr:uid="{0D21C442-B524-42B3-8708-F0F2C3C0458F}"/>
    <cellStyle name="20% - Ênfase4 91 2 2 2" xfId="37749" xr:uid="{28917ACE-95CD-448D-AF71-4615683B032D}"/>
    <cellStyle name="20% - Ênfase4 91 2 3" xfId="27533" xr:uid="{91D173DB-A95B-41F1-9AFC-D18D9D95C6E8}"/>
    <cellStyle name="20% - Ênfase4 91 3" xfId="12251" xr:uid="{5ADCF480-5533-4EEF-BF95-385C63F45FCE}"/>
    <cellStyle name="20% - Ênfase4 91 3 2" xfId="32697" xr:uid="{5257E4ED-60E1-4AAB-807A-60C153579FB5}"/>
    <cellStyle name="20% - Ênfase4 91 4" xfId="22481" xr:uid="{F6724B0C-6F8B-4347-A76C-9475B4E33D15}"/>
    <cellStyle name="20% - Ênfase4 92" xfId="1959" xr:uid="{93C0D153-6FDF-4CEA-86E7-A124CDD59662}"/>
    <cellStyle name="20% - Ênfase4 92 2" xfId="7092" xr:uid="{7C3C712F-F5B5-46A4-9496-A20C8650333F}"/>
    <cellStyle name="20% - Ênfase4 92 2 2" xfId="17319" xr:uid="{7F11FB29-B0EF-4F3A-A852-BB9F224D75A5}"/>
    <cellStyle name="20% - Ênfase4 92 2 2 2" xfId="37763" xr:uid="{1142768C-76AA-41F6-934B-7070D8054518}"/>
    <cellStyle name="20% - Ênfase4 92 2 3" xfId="27547" xr:uid="{86D3C398-521D-4556-AD75-06EFCFAAE089}"/>
    <cellStyle name="20% - Ênfase4 92 3" xfId="12265" xr:uid="{78A714E0-DF11-45ED-B63D-9CEEA98ECD79}"/>
    <cellStyle name="20% - Ênfase4 92 3 2" xfId="32711" xr:uid="{7C46C9E8-F02C-42BF-A8F2-B5A3F7539C9C}"/>
    <cellStyle name="20% - Ênfase4 92 4" xfId="22495" xr:uid="{F3439A18-63CC-4BD2-9957-07BA1188AE20}"/>
    <cellStyle name="20% - Ênfase4 93" xfId="1973" xr:uid="{0D57D321-669B-4CC2-95C5-7AF607D70F38}"/>
    <cellStyle name="20% - Ênfase4 93 2" xfId="7106" xr:uid="{C7198CAB-D4A1-40CE-85BF-BC3989488497}"/>
    <cellStyle name="20% - Ênfase4 93 2 2" xfId="17333" xr:uid="{0258D7D3-CBEA-4EE0-8329-9DBC53BC9D25}"/>
    <cellStyle name="20% - Ênfase4 93 2 2 2" xfId="37777" xr:uid="{CB4E3542-7E28-4485-9FD4-6EB2694BC960}"/>
    <cellStyle name="20% - Ênfase4 93 2 3" xfId="27561" xr:uid="{BC424380-2EFF-4121-B4FA-8CBFF3E3F778}"/>
    <cellStyle name="20% - Ênfase4 93 3" xfId="12279" xr:uid="{5C6CB8E5-6808-4809-8B00-F9938F605096}"/>
    <cellStyle name="20% - Ênfase4 93 3 2" xfId="32725" xr:uid="{0EFB88A2-C4DA-4A79-AB0C-C5D514443A71}"/>
    <cellStyle name="20% - Ênfase4 93 4" xfId="22509" xr:uid="{AF04632D-E824-4B9A-B8A8-7E0E522E8F73}"/>
    <cellStyle name="20% - Ênfase4 94" xfId="1987" xr:uid="{68844BF7-897B-4C41-AA6F-8A9E6AE24E33}"/>
    <cellStyle name="20% - Ênfase4 94 2" xfId="7120" xr:uid="{E42EBFE3-F6A3-430D-A55E-38C526271B08}"/>
    <cellStyle name="20% - Ênfase4 94 2 2" xfId="17347" xr:uid="{A06704B0-0132-4F88-968D-D3643FD1DA9E}"/>
    <cellStyle name="20% - Ênfase4 94 2 2 2" xfId="37791" xr:uid="{886C19CD-6C0D-4A8D-A15C-547BF51B818A}"/>
    <cellStyle name="20% - Ênfase4 94 2 3" xfId="27575" xr:uid="{858965C1-1DE4-4FD9-ADC4-9883824CBCAC}"/>
    <cellStyle name="20% - Ênfase4 94 3" xfId="12293" xr:uid="{AEBE1722-A6A2-4405-B32D-98490D3F7975}"/>
    <cellStyle name="20% - Ênfase4 94 3 2" xfId="32739" xr:uid="{AECF088B-997F-42C7-9233-AA12E0857DFB}"/>
    <cellStyle name="20% - Ênfase4 94 4" xfId="22523" xr:uid="{E1E3E4FA-EF71-422C-8589-596A33BEB6EF}"/>
    <cellStyle name="20% - Ênfase4 95" xfId="2001" xr:uid="{0F5B1147-298D-4C2B-AC92-95418DDBFEFD}"/>
    <cellStyle name="20% - Ênfase4 95 2" xfId="7134" xr:uid="{6A55F414-1B87-4FFC-BFF1-04197A0C5EBD}"/>
    <cellStyle name="20% - Ênfase4 95 2 2" xfId="17361" xr:uid="{91F8E8FD-0F4C-40A7-89C8-3A39AD355160}"/>
    <cellStyle name="20% - Ênfase4 95 2 2 2" xfId="37805" xr:uid="{E2FDC247-E749-4C87-B9AE-068FC80CB05D}"/>
    <cellStyle name="20% - Ênfase4 95 2 3" xfId="27589" xr:uid="{F0E71EB8-D099-40D2-9D54-A1EE72326B71}"/>
    <cellStyle name="20% - Ênfase4 95 3" xfId="12307" xr:uid="{56EFB6CD-495D-4310-9899-9A12C98989D2}"/>
    <cellStyle name="20% - Ênfase4 95 3 2" xfId="32753" xr:uid="{B441A96F-CF25-44DF-8587-7B96B1A5C84C}"/>
    <cellStyle name="20% - Ênfase4 95 4" xfId="22537" xr:uid="{86FFCE47-305B-49A9-802D-966C97BABD22}"/>
    <cellStyle name="20% - Ênfase4 96" xfId="2015" xr:uid="{FF4BE188-8122-4BE2-ADEE-E42700E80AA9}"/>
    <cellStyle name="20% - Ênfase4 96 2" xfId="7148" xr:uid="{0A2654E3-BDD7-4F5E-8DA3-6106CCCB89A8}"/>
    <cellStyle name="20% - Ênfase4 96 2 2" xfId="17375" xr:uid="{CBD10A3F-DD70-4922-AE34-8C95DA670E9A}"/>
    <cellStyle name="20% - Ênfase4 96 2 2 2" xfId="37819" xr:uid="{9DEE31F9-CAD3-4006-986B-0DE96697A36D}"/>
    <cellStyle name="20% - Ênfase4 96 2 3" xfId="27603" xr:uid="{43DBCE16-D110-434D-ACC8-2AA681FAC9DA}"/>
    <cellStyle name="20% - Ênfase4 96 3" xfId="12321" xr:uid="{43336E51-9113-452D-970E-1551FBCB7E55}"/>
    <cellStyle name="20% - Ênfase4 96 3 2" xfId="32767" xr:uid="{ED44EA0B-0C34-4022-B6AB-5A2FC4EF6EDB}"/>
    <cellStyle name="20% - Ênfase4 96 4" xfId="22551" xr:uid="{E4B27390-9ADE-46B6-95C4-AF6B3C52B0A6}"/>
    <cellStyle name="20% - Ênfase4 97" xfId="2029" xr:uid="{A236C1D3-E84B-45FA-A467-0F4778A578B8}"/>
    <cellStyle name="20% - Ênfase4 97 2" xfId="7162" xr:uid="{9A141785-6654-49B5-89D4-260B55D62971}"/>
    <cellStyle name="20% - Ênfase4 97 2 2" xfId="17389" xr:uid="{DD7A0FC6-5029-477A-8967-0F6BDCF4468D}"/>
    <cellStyle name="20% - Ênfase4 97 2 2 2" xfId="37833" xr:uid="{4DA2A649-B542-4016-BBCF-7022B6B52D17}"/>
    <cellStyle name="20% - Ênfase4 97 2 3" xfId="27617" xr:uid="{6E44C3EA-8A0A-40CA-8F7D-35DC02EBF94C}"/>
    <cellStyle name="20% - Ênfase4 97 3" xfId="12335" xr:uid="{600B47ED-B92D-4E0A-BE42-D97CCA98D21C}"/>
    <cellStyle name="20% - Ênfase4 97 3 2" xfId="32781" xr:uid="{B04A67A9-7D82-4A71-9588-C804EC36BAFA}"/>
    <cellStyle name="20% - Ênfase4 97 4" xfId="22565" xr:uid="{5ADF4484-E6B0-4480-992A-E4B9E28D00A6}"/>
    <cellStyle name="20% - Ênfase4 98" xfId="2043" xr:uid="{D54305C4-10B7-4485-ADDB-F927C2846AF3}"/>
    <cellStyle name="20% - Ênfase4 98 2" xfId="7176" xr:uid="{924C9F20-9C03-46E3-BAC3-7FE5DFD97BEE}"/>
    <cellStyle name="20% - Ênfase4 98 2 2" xfId="17403" xr:uid="{271C5566-D441-4858-A4AC-6E5F52161B2B}"/>
    <cellStyle name="20% - Ênfase4 98 2 2 2" xfId="37847" xr:uid="{4389CA2D-969D-4D6E-B80E-1548AB13DB34}"/>
    <cellStyle name="20% - Ênfase4 98 2 3" xfId="27631" xr:uid="{5F2EFE5D-5C0A-46CF-8519-64EB52DDA953}"/>
    <cellStyle name="20% - Ênfase4 98 3" xfId="12349" xr:uid="{5A34EA77-112A-4FD7-998C-E78CA4501CAC}"/>
    <cellStyle name="20% - Ênfase4 98 3 2" xfId="32795" xr:uid="{CBE6E403-0380-4484-9E92-B55FEFF834EC}"/>
    <cellStyle name="20% - Ênfase4 98 4" xfId="22579" xr:uid="{7E898EE3-CBE6-4390-8EF3-627C88470789}"/>
    <cellStyle name="20% - Ênfase4 99" xfId="2057" xr:uid="{09641124-4095-463A-A271-320441D9F46B}"/>
    <cellStyle name="20% - Ênfase4 99 2" xfId="7190" xr:uid="{0AD3BF83-E53B-4389-8925-398681D9C19D}"/>
    <cellStyle name="20% - Ênfase4 99 2 2" xfId="17417" xr:uid="{77F25FA0-FDD6-4E19-AAE3-D003D190BBB4}"/>
    <cellStyle name="20% - Ênfase4 99 2 2 2" xfId="37861" xr:uid="{8308975D-C1C1-4F8E-8D5B-1734D22BB275}"/>
    <cellStyle name="20% - Ênfase4 99 2 3" xfId="27645" xr:uid="{19E468F1-8439-4293-87BD-51053F7480CA}"/>
    <cellStyle name="20% - Ênfase4 99 3" xfId="12363" xr:uid="{56A6AFE3-4F40-43AE-94B9-011530397776}"/>
    <cellStyle name="20% - Ênfase4 99 3 2" xfId="32809" xr:uid="{00A70AB5-2D3B-4D9E-B5E5-C58F177640C0}"/>
    <cellStyle name="20% - Ênfase4 99 4" xfId="22593" xr:uid="{A9609AE1-ED79-4481-A703-42EF9AF03847}"/>
    <cellStyle name="20% - Ênfase5" xfId="5" builtinId="46" customBuiltin="1"/>
    <cellStyle name="20% - Ênfase5 10" xfId="228" xr:uid="{6B0E036D-7640-4406-BF1D-BC4C4CF2DFD3}"/>
    <cellStyle name="20% - Ênfase5 10 2" xfId="827" xr:uid="{02FB2D51-C2D0-4C24-AAF5-16E869BA926C}"/>
    <cellStyle name="20% - Ênfase5 10 2 2" xfId="5974" xr:uid="{4597DDF7-3D0C-4055-BFF6-B9CD4FAB4F05}"/>
    <cellStyle name="20% - Ênfase5 10 2 2 2" xfId="16229" xr:uid="{722A3BA1-CD42-4C28-A5EC-01723DE722EF}"/>
    <cellStyle name="20% - Ênfase5 10 2 2 2 2" xfId="36673" xr:uid="{D364478D-5478-417C-9C5D-03D6B977A9A4}"/>
    <cellStyle name="20% - Ênfase5 10 2 2 3" xfId="26457" xr:uid="{B51692D4-D63C-4AA1-97E9-E478DBC3B0CF}"/>
    <cellStyle name="20% - Ênfase5 10 2 3" xfId="11175" xr:uid="{BE7393F5-4201-40EB-83C1-FBF96C15E37E}"/>
    <cellStyle name="20% - Ênfase5 10 2 3 2" xfId="31621" xr:uid="{47D78802-F66E-4221-B96D-B0D00C84C0B6}"/>
    <cellStyle name="20% - Ênfase5 10 2 4" xfId="21405" xr:uid="{C4410099-2D2B-40F7-9D54-04DBF61E2975}"/>
    <cellStyle name="20% - Ênfase5 10 3" xfId="5375" xr:uid="{883915E6-B793-4AF3-944C-F8D0CF3D29A2}"/>
    <cellStyle name="20% - Ênfase5 10 3 2" xfId="15649" xr:uid="{5BF0A93B-01EC-4587-9297-677A46FA0A7A}"/>
    <cellStyle name="20% - Ênfase5 10 3 2 2" xfId="36093" xr:uid="{FF3C7C5F-B9C6-4ACF-B1A0-BDB483931C76}"/>
    <cellStyle name="20% - Ênfase5 10 3 3" xfId="25877" xr:uid="{FE242F9A-28D2-4C56-BC8E-68DEE7BD7B0E}"/>
    <cellStyle name="20% - Ênfase5 10 4" xfId="10595" xr:uid="{E2C1AFC0-3065-444B-AF7E-6F3D6BC72559}"/>
    <cellStyle name="20% - Ênfase5 10 4 2" xfId="31041" xr:uid="{F4CB30B5-2554-48B3-8A59-102A0BC2CD6C}"/>
    <cellStyle name="20% - Ênfase5 10 5" xfId="20825" xr:uid="{A6E0AA3F-7BBC-486E-A9CA-91D1094F371B}"/>
    <cellStyle name="20% - Ênfase5 100" xfId="2073" xr:uid="{EBD82039-B6D5-4061-A7DE-97235064F6D2}"/>
    <cellStyle name="20% - Ênfase5 100 2" xfId="7206" xr:uid="{2781FEDE-89FC-4207-83E5-EF2D89E0E278}"/>
    <cellStyle name="20% - Ênfase5 100 2 2" xfId="17433" xr:uid="{75643137-32FE-4DDB-9B80-1AA8F9888575}"/>
    <cellStyle name="20% - Ênfase5 100 2 2 2" xfId="37877" xr:uid="{6BF31B2F-282F-45C9-87BE-F2BD81610D8B}"/>
    <cellStyle name="20% - Ênfase5 100 2 3" xfId="27661" xr:uid="{FE726F23-3676-46EB-8929-8FEAC874E9FA}"/>
    <cellStyle name="20% - Ênfase5 100 3" xfId="12379" xr:uid="{0FF14927-C9D8-448F-AEB5-18397DBD86F8}"/>
    <cellStyle name="20% - Ênfase5 100 3 2" xfId="32825" xr:uid="{A16121B8-FD6C-4932-8495-F43FEB3EDA12}"/>
    <cellStyle name="20% - Ênfase5 100 4" xfId="22609" xr:uid="{F14A3BEA-7B85-459D-95DB-EFC331BC6E96}"/>
    <cellStyle name="20% - Ênfase5 101" xfId="2087" xr:uid="{151E4FC2-B72C-4726-9D9B-E6BC2DCDD169}"/>
    <cellStyle name="20% - Ênfase5 101 2" xfId="7220" xr:uid="{670AA7BA-EEF7-4BCF-A7C1-E9279EC66297}"/>
    <cellStyle name="20% - Ênfase5 101 2 2" xfId="17447" xr:uid="{4ABDE632-F96B-47F2-897C-3FF96C93447C}"/>
    <cellStyle name="20% - Ênfase5 101 2 2 2" xfId="37891" xr:uid="{C941FDCB-18C4-4DD9-ACFF-405655B3258B}"/>
    <cellStyle name="20% - Ênfase5 101 2 3" xfId="27675" xr:uid="{7803C6AB-7F40-4DC5-896D-B8575BB55F9C}"/>
    <cellStyle name="20% - Ênfase5 101 3" xfId="12393" xr:uid="{A2BDEF6C-909E-4121-BDE5-FA55036C0998}"/>
    <cellStyle name="20% - Ênfase5 101 3 2" xfId="32839" xr:uid="{1BB9330D-AAB7-4814-BE93-40281586F720}"/>
    <cellStyle name="20% - Ênfase5 101 4" xfId="22623" xr:uid="{9BFD6CC6-4220-4A98-AC6D-A85A9D7D667A}"/>
    <cellStyle name="20% - Ênfase5 102" xfId="2101" xr:uid="{AC709F38-D421-4C09-BF99-A632BD2ABC95}"/>
    <cellStyle name="20% - Ênfase5 102 2" xfId="7234" xr:uid="{DBDE10AA-E724-4DE4-8C7E-38C350E649E6}"/>
    <cellStyle name="20% - Ênfase5 102 2 2" xfId="17461" xr:uid="{B6E3AFE2-1906-4FDB-9782-803A80CBEDF6}"/>
    <cellStyle name="20% - Ênfase5 102 2 2 2" xfId="37905" xr:uid="{0CB3F7C5-6691-45AC-BCD3-EBB23B5C8796}"/>
    <cellStyle name="20% - Ênfase5 102 2 3" xfId="27689" xr:uid="{75CFEB35-EC0D-4660-95DC-0BF0EE70F8F9}"/>
    <cellStyle name="20% - Ênfase5 102 3" xfId="12407" xr:uid="{E50B8089-0067-472E-8133-4A53F941DD69}"/>
    <cellStyle name="20% - Ênfase5 102 3 2" xfId="32853" xr:uid="{9FBB1387-2334-4EB1-B769-40F8ABFD7B49}"/>
    <cellStyle name="20% - Ênfase5 102 4" xfId="22637" xr:uid="{12C15C3A-D2A5-455F-AE3E-F1B2011A7DAB}"/>
    <cellStyle name="20% - Ênfase5 103" xfId="2115" xr:uid="{C3799FCE-5597-49A5-AA23-A7A5BD7236D2}"/>
    <cellStyle name="20% - Ênfase5 103 2" xfId="7248" xr:uid="{4C026EEB-2083-4576-ADA9-BC21363ABA23}"/>
    <cellStyle name="20% - Ênfase5 103 2 2" xfId="17475" xr:uid="{12173129-59B1-4327-BA6E-7E6C1A739DAC}"/>
    <cellStyle name="20% - Ênfase5 103 2 2 2" xfId="37919" xr:uid="{51E67544-8933-4D72-9149-7DAF485FC720}"/>
    <cellStyle name="20% - Ênfase5 103 2 3" xfId="27703" xr:uid="{107C3605-E4C6-421B-B725-263C96190A70}"/>
    <cellStyle name="20% - Ênfase5 103 3" xfId="12421" xr:uid="{B6739734-6641-48A1-ADEC-3ADC45079E00}"/>
    <cellStyle name="20% - Ênfase5 103 3 2" xfId="32867" xr:uid="{4809A4C4-FAF9-449C-BD47-89D1D37A8676}"/>
    <cellStyle name="20% - Ênfase5 103 4" xfId="22651" xr:uid="{61349B07-4D0C-435E-8E5E-4B01393158EA}"/>
    <cellStyle name="20% - Ênfase5 104" xfId="2129" xr:uid="{DA224262-A5B8-4EF9-86F0-2761EE9AFBC6}"/>
    <cellStyle name="20% - Ênfase5 104 2" xfId="7262" xr:uid="{3B3D3B5F-17CA-44B7-88CE-3E2A48F84FE7}"/>
    <cellStyle name="20% - Ênfase5 104 2 2" xfId="17489" xr:uid="{991BFE77-E8E7-4BDA-9730-59360D92758D}"/>
    <cellStyle name="20% - Ênfase5 104 2 2 2" xfId="37933" xr:uid="{BE03C77D-C90A-4833-801C-0E7130AD97D8}"/>
    <cellStyle name="20% - Ênfase5 104 2 3" xfId="27717" xr:uid="{A909A457-37B6-4311-B515-A4056C3D47D9}"/>
    <cellStyle name="20% - Ênfase5 104 3" xfId="12435" xr:uid="{EB4AE330-5BCB-4606-88A6-F3A208EAAAB2}"/>
    <cellStyle name="20% - Ênfase5 104 3 2" xfId="32881" xr:uid="{5D42A564-1496-4D51-8CA9-A32E6609E716}"/>
    <cellStyle name="20% - Ênfase5 104 4" xfId="22665" xr:uid="{6DBD64D2-52BA-4058-8F68-38C7FB9DD389}"/>
    <cellStyle name="20% - Ênfase5 105" xfId="2143" xr:uid="{0E0D134F-4477-48FD-9BBE-2BD5FBAE68A8}"/>
    <cellStyle name="20% - Ênfase5 105 2" xfId="7276" xr:uid="{B7EDF01D-41D6-45C3-BE32-757183867A9B}"/>
    <cellStyle name="20% - Ênfase5 105 2 2" xfId="17503" xr:uid="{B124E179-5262-45CF-B088-0AFBED3B7399}"/>
    <cellStyle name="20% - Ênfase5 105 2 2 2" xfId="37947" xr:uid="{00E33947-32E6-4034-B139-D0919B8D7824}"/>
    <cellStyle name="20% - Ênfase5 105 2 3" xfId="27731" xr:uid="{784B26A6-0421-4A21-8A86-8749FD180B9D}"/>
    <cellStyle name="20% - Ênfase5 105 3" xfId="12449" xr:uid="{27B29B40-C50E-4C96-AC34-B4BBCB6AF62B}"/>
    <cellStyle name="20% - Ênfase5 105 3 2" xfId="32895" xr:uid="{BDA83A6F-5188-43B8-9223-9AE359134888}"/>
    <cellStyle name="20% - Ênfase5 105 4" xfId="22679" xr:uid="{742A1C54-88B5-4AAF-B9DC-B1FBB48CCF9A}"/>
    <cellStyle name="20% - Ênfase5 106" xfId="2157" xr:uid="{2A35CE0C-4B4F-4600-B261-82F930BC2B95}"/>
    <cellStyle name="20% - Ênfase5 106 2" xfId="7290" xr:uid="{234709CD-567A-4436-BC71-D1FCD4BCFC2C}"/>
    <cellStyle name="20% - Ênfase5 106 2 2" xfId="17517" xr:uid="{11B81DFF-FB95-41D3-98E0-3913E25D449C}"/>
    <cellStyle name="20% - Ênfase5 106 2 2 2" xfId="37961" xr:uid="{2252C020-1E50-44D2-BF61-6355ED7EA507}"/>
    <cellStyle name="20% - Ênfase5 106 2 3" xfId="27745" xr:uid="{20AEED25-0428-4E69-9316-D621C3DC2A92}"/>
    <cellStyle name="20% - Ênfase5 106 3" xfId="12463" xr:uid="{AD757E88-A52D-436D-8793-1A761D7BB7CC}"/>
    <cellStyle name="20% - Ênfase5 106 3 2" xfId="32909" xr:uid="{896AB36A-FC50-486F-ACC9-7A78AE0C4DAA}"/>
    <cellStyle name="20% - Ênfase5 106 4" xfId="22693" xr:uid="{DDA8FA35-8226-480C-B19F-BA5901DFDF55}"/>
    <cellStyle name="20% - Ênfase5 107" xfId="2171" xr:uid="{4A3B76C6-F55A-44BE-AC6B-DB2E327729DA}"/>
    <cellStyle name="20% - Ênfase5 107 2" xfId="7304" xr:uid="{CF051CCA-C7C9-4824-89D3-036D727EC5BF}"/>
    <cellStyle name="20% - Ênfase5 107 2 2" xfId="17531" xr:uid="{74A23EF9-FB78-4AB0-8FF6-3982C1DC6430}"/>
    <cellStyle name="20% - Ênfase5 107 2 2 2" xfId="37975" xr:uid="{E75F8C7C-863A-432F-B9DB-73A1A8E01338}"/>
    <cellStyle name="20% - Ênfase5 107 2 3" xfId="27759" xr:uid="{A1925ABF-341D-441B-9420-D46DE53A4354}"/>
    <cellStyle name="20% - Ênfase5 107 3" xfId="12477" xr:uid="{5140BE1F-EAC6-4CA3-9C6B-17BE4EF3F40C}"/>
    <cellStyle name="20% - Ênfase5 107 3 2" xfId="32923" xr:uid="{3617FAD9-4E4F-457F-9449-3E74728ED618}"/>
    <cellStyle name="20% - Ênfase5 107 4" xfId="22707" xr:uid="{7C877C5C-032D-4565-BD01-B980E5A399CB}"/>
    <cellStyle name="20% - Ênfase5 108" xfId="2185" xr:uid="{28AAF043-82F3-47FB-A7B8-F324509C02E9}"/>
    <cellStyle name="20% - Ênfase5 108 2" xfId="7318" xr:uid="{DF11201F-7075-4D9C-9126-3866B64E3C6D}"/>
    <cellStyle name="20% - Ênfase5 108 2 2" xfId="17545" xr:uid="{D2C27D09-3D85-4B13-9727-36C98B804D76}"/>
    <cellStyle name="20% - Ênfase5 108 2 2 2" xfId="37989" xr:uid="{1E797F27-FD90-440A-A307-DE41AE257A27}"/>
    <cellStyle name="20% - Ênfase5 108 2 3" xfId="27773" xr:uid="{EC133B46-3988-480E-8A7F-7C82716DEED0}"/>
    <cellStyle name="20% - Ênfase5 108 3" xfId="12491" xr:uid="{8C60D1A1-7426-4F11-90C3-5667359351B7}"/>
    <cellStyle name="20% - Ênfase5 108 3 2" xfId="32937" xr:uid="{D240474E-F5E9-45B5-A1A3-3DF9056C5426}"/>
    <cellStyle name="20% - Ênfase5 108 4" xfId="22721" xr:uid="{EB4D0952-E655-44CB-BC31-7532B175B1B5}"/>
    <cellStyle name="20% - Ênfase5 109" xfId="2199" xr:uid="{651A645A-14D5-4501-A033-4C9F31977BAB}"/>
    <cellStyle name="20% - Ênfase5 109 2" xfId="7332" xr:uid="{8861C736-E7FC-4101-8E8C-CA7E88489909}"/>
    <cellStyle name="20% - Ênfase5 109 2 2" xfId="17559" xr:uid="{C1D1C720-019C-4BE9-92E2-5609876AF495}"/>
    <cellStyle name="20% - Ênfase5 109 2 2 2" xfId="38003" xr:uid="{02854049-66E2-4997-B61C-7B724871386B}"/>
    <cellStyle name="20% - Ênfase5 109 2 3" xfId="27787" xr:uid="{ABF392AD-81A9-4634-A797-9EB0619A0942}"/>
    <cellStyle name="20% - Ênfase5 109 3" xfId="12505" xr:uid="{43EB8788-EBB7-4E9B-8728-0F43C6915477}"/>
    <cellStyle name="20% - Ênfase5 109 3 2" xfId="32951" xr:uid="{953C63E2-4BD7-4962-BB23-E26394AEEA36}"/>
    <cellStyle name="20% - Ênfase5 109 4" xfId="22735" xr:uid="{13B5113D-BE2B-424F-AAA3-42030592A347}"/>
    <cellStyle name="20% - Ênfase5 11" xfId="242" xr:uid="{98EDBB5B-9B81-41EE-AB8D-0939ECBDC58D}"/>
    <cellStyle name="20% - Ênfase5 11 2" xfId="841" xr:uid="{27B6D92C-5E4B-489B-89FE-D4FD6CBB859C}"/>
    <cellStyle name="20% - Ênfase5 11 2 2" xfId="5988" xr:uid="{9A907835-C294-4BC2-8603-5D13C9D6BF6D}"/>
    <cellStyle name="20% - Ênfase5 11 2 2 2" xfId="16243" xr:uid="{3A8FE548-A675-49F5-AC72-C8E692EC3502}"/>
    <cellStyle name="20% - Ênfase5 11 2 2 2 2" xfId="36687" xr:uid="{77EA5B2A-D3CB-4CC7-9F1A-0B9398874704}"/>
    <cellStyle name="20% - Ênfase5 11 2 2 3" xfId="26471" xr:uid="{EF3FD617-2AFB-4CF1-ADE5-C761413FF319}"/>
    <cellStyle name="20% - Ênfase5 11 2 3" xfId="11189" xr:uid="{30A53227-7F42-40F2-B631-6E02AA527994}"/>
    <cellStyle name="20% - Ênfase5 11 2 3 2" xfId="31635" xr:uid="{E5EB3729-0D13-4EF0-8D0A-C2019746D157}"/>
    <cellStyle name="20% - Ênfase5 11 2 4" xfId="21419" xr:uid="{82803307-73F4-447B-85A5-120E4F77A78A}"/>
    <cellStyle name="20% - Ênfase5 11 3" xfId="5389" xr:uid="{D3ED7625-A9D7-4044-AC19-D86BA83E8F28}"/>
    <cellStyle name="20% - Ênfase5 11 3 2" xfId="15663" xr:uid="{D1D77E25-A59B-434B-B933-04A9BE00C63E}"/>
    <cellStyle name="20% - Ênfase5 11 3 2 2" xfId="36107" xr:uid="{A93143EF-6087-4F7B-BEC0-B05C59D04635}"/>
    <cellStyle name="20% - Ênfase5 11 3 3" xfId="25891" xr:uid="{E2815C05-90F9-437E-8B6B-2F4B6840F2F4}"/>
    <cellStyle name="20% - Ênfase5 11 4" xfId="10609" xr:uid="{E9DB06DC-6B60-4CD6-A292-87BC25EE7F13}"/>
    <cellStyle name="20% - Ênfase5 11 4 2" xfId="31055" xr:uid="{72A074D6-321F-4B84-8371-AD2F4D247590}"/>
    <cellStyle name="20% - Ênfase5 11 5" xfId="20839" xr:uid="{F837FCC5-91B1-46C0-9352-6F690E12A4F0}"/>
    <cellStyle name="20% - Ênfase5 110" xfId="2213" xr:uid="{DEF19837-9FD7-4592-B265-AB3731001D3D}"/>
    <cellStyle name="20% - Ênfase5 110 2" xfId="7346" xr:uid="{F35B5FF1-9238-4E70-9683-36D8332528AA}"/>
    <cellStyle name="20% - Ênfase5 110 2 2" xfId="17573" xr:uid="{1E3256B0-DFE6-4290-9E55-4A78D4A99758}"/>
    <cellStyle name="20% - Ênfase5 110 2 2 2" xfId="38017" xr:uid="{3D6DE24F-6FE9-42E4-A23F-1697481DD192}"/>
    <cellStyle name="20% - Ênfase5 110 2 3" xfId="27801" xr:uid="{9112B5A8-B333-4335-9CCF-7A12BA487482}"/>
    <cellStyle name="20% - Ênfase5 110 3" xfId="12519" xr:uid="{1C904F1C-FD8D-4304-871E-1F347331CC48}"/>
    <cellStyle name="20% - Ênfase5 110 3 2" xfId="32965" xr:uid="{739C55CC-78D3-4214-BBBC-DCA3058CB799}"/>
    <cellStyle name="20% - Ênfase5 110 4" xfId="22749" xr:uid="{614ADFDE-58B0-4405-8C25-D338957F9CC4}"/>
    <cellStyle name="20% - Ênfase5 111" xfId="2227" xr:uid="{989ACD52-0865-451B-9EB9-9B819D215352}"/>
    <cellStyle name="20% - Ênfase5 111 2" xfId="7360" xr:uid="{7D8F256C-A9EB-40AC-AFD0-88F482FD3BD8}"/>
    <cellStyle name="20% - Ênfase5 111 2 2" xfId="17587" xr:uid="{FD59B875-8208-43B7-B665-EB70EF83140F}"/>
    <cellStyle name="20% - Ênfase5 111 2 2 2" xfId="38031" xr:uid="{6EA515D4-43A2-4429-A508-C7AAAD03837D}"/>
    <cellStyle name="20% - Ênfase5 111 2 3" xfId="27815" xr:uid="{B33F8B70-B8C1-4CBB-9A71-32000BE9FFEA}"/>
    <cellStyle name="20% - Ênfase5 111 3" xfId="12533" xr:uid="{DF400A43-A86F-4107-9FD9-3EE68C086440}"/>
    <cellStyle name="20% - Ênfase5 111 3 2" xfId="32979" xr:uid="{C73EF909-243B-45E4-899C-2B485E61F593}"/>
    <cellStyle name="20% - Ênfase5 111 4" xfId="22763" xr:uid="{29ABDE28-7E77-4E4C-BA03-0F439D0444C9}"/>
    <cellStyle name="20% - Ênfase5 112" xfId="2241" xr:uid="{5263CCF8-715E-473A-8285-8E2E0D965FE0}"/>
    <cellStyle name="20% - Ênfase5 112 2" xfId="7374" xr:uid="{C21F344E-2B5C-46AE-A619-E0D29A4D3A48}"/>
    <cellStyle name="20% - Ênfase5 112 2 2" xfId="17601" xr:uid="{4C62C81F-5A8B-43BD-955B-1C541D029A49}"/>
    <cellStyle name="20% - Ênfase5 112 2 2 2" xfId="38045" xr:uid="{CD906C52-E4AF-4EC5-89E3-8AD924AFF4E3}"/>
    <cellStyle name="20% - Ênfase5 112 2 3" xfId="27829" xr:uid="{59F64840-9C25-45D7-8D03-54D0E199AC8A}"/>
    <cellStyle name="20% - Ênfase5 112 3" xfId="12547" xr:uid="{CD58E0A5-BBA4-48E9-B3D0-980D29E16BBA}"/>
    <cellStyle name="20% - Ênfase5 112 3 2" xfId="32993" xr:uid="{F7B26380-C7F7-40AD-BAD3-D808A46B84E0}"/>
    <cellStyle name="20% - Ênfase5 112 4" xfId="22777" xr:uid="{26426922-FA78-408F-AD14-883FCCFEBA99}"/>
    <cellStyle name="20% - Ênfase5 113" xfId="2255" xr:uid="{7D2CBAC4-DDC8-4C5A-B185-0A1C9FDF8887}"/>
    <cellStyle name="20% - Ênfase5 113 2" xfId="7388" xr:uid="{E02C82D9-E160-4FFF-9FD7-9DBB961E894E}"/>
    <cellStyle name="20% - Ênfase5 113 2 2" xfId="17615" xr:uid="{090182BD-05C3-4E78-A7CB-45D2F0284CB7}"/>
    <cellStyle name="20% - Ênfase5 113 2 2 2" xfId="38059" xr:uid="{28D17A5C-4DFA-4CE9-9F20-0DFA24DE3DBB}"/>
    <cellStyle name="20% - Ênfase5 113 2 3" xfId="27843" xr:uid="{287977DD-7C3A-4953-9540-8336B8169A0A}"/>
    <cellStyle name="20% - Ênfase5 113 3" xfId="12561" xr:uid="{2F23256C-6220-4DB6-9BE4-7DC6908866A4}"/>
    <cellStyle name="20% - Ênfase5 113 3 2" xfId="33007" xr:uid="{DD0A7C1B-4FB1-4F23-8E0D-E7A3D9028621}"/>
    <cellStyle name="20% - Ênfase5 113 4" xfId="22791" xr:uid="{38729B0D-3F66-426E-B88B-1C0EF3331CE4}"/>
    <cellStyle name="20% - Ênfase5 114" xfId="2269" xr:uid="{EF78122C-F632-424D-AC58-7C10729DCC9E}"/>
    <cellStyle name="20% - Ênfase5 114 2" xfId="7402" xr:uid="{46141DAD-894B-4609-9348-54202D53476F}"/>
    <cellStyle name="20% - Ênfase5 114 2 2" xfId="17629" xr:uid="{F5F80CFE-0BED-4FC6-9DC2-E505B6B46A6D}"/>
    <cellStyle name="20% - Ênfase5 114 2 2 2" xfId="38073" xr:uid="{A7ECFB51-B742-4692-BCD2-C006D86BF48F}"/>
    <cellStyle name="20% - Ênfase5 114 2 3" xfId="27857" xr:uid="{6A66A962-ABAB-4437-8D44-D242038EA6FC}"/>
    <cellStyle name="20% - Ênfase5 114 3" xfId="12575" xr:uid="{977594E7-3472-48E6-81DD-30C3D927DE19}"/>
    <cellStyle name="20% - Ênfase5 114 3 2" xfId="33021" xr:uid="{31B6D65A-F75F-489C-8FE2-3C5264C008DA}"/>
    <cellStyle name="20% - Ênfase5 114 4" xfId="22805" xr:uid="{11297880-BE2E-4D83-93F9-CD1C71AD223B}"/>
    <cellStyle name="20% - Ênfase5 115" xfId="2283" xr:uid="{12DC4CB0-2BC5-4EBC-968A-B3D756B6F20F}"/>
    <cellStyle name="20% - Ênfase5 115 2" xfId="7416" xr:uid="{A190F754-A218-4E4E-B518-B544C418A564}"/>
    <cellStyle name="20% - Ênfase5 115 2 2" xfId="17643" xr:uid="{C88666A3-27D9-4FC1-BBA1-81180F98182A}"/>
    <cellStyle name="20% - Ênfase5 115 2 2 2" xfId="38087" xr:uid="{0AF1910A-7B47-494C-A200-C7CFFA34180D}"/>
    <cellStyle name="20% - Ênfase5 115 2 3" xfId="27871" xr:uid="{02D0D209-70EC-4B28-BA1F-1C693AF70CE2}"/>
    <cellStyle name="20% - Ênfase5 115 3" xfId="12589" xr:uid="{515DB84A-8367-48F5-AB72-78847FCEE4C6}"/>
    <cellStyle name="20% - Ênfase5 115 3 2" xfId="33035" xr:uid="{B77B6A9C-5CCA-46E2-8CA0-FA8548C29D5F}"/>
    <cellStyle name="20% - Ênfase5 115 4" xfId="22819" xr:uid="{A8B0BD9D-08D1-4884-A1C5-6D35BB5E31D7}"/>
    <cellStyle name="20% - Ênfase5 116" xfId="2297" xr:uid="{49293957-9FFA-4C62-8DAC-521BAE71807A}"/>
    <cellStyle name="20% - Ênfase5 116 2" xfId="7430" xr:uid="{827EB6ED-DD02-4537-B5E9-4E3E98B56D82}"/>
    <cellStyle name="20% - Ênfase5 116 2 2" xfId="17657" xr:uid="{3182D24A-4697-4197-AE2D-7667C8754F32}"/>
    <cellStyle name="20% - Ênfase5 116 2 2 2" xfId="38101" xr:uid="{CD4A707A-4920-47DB-90F1-70973EB894E1}"/>
    <cellStyle name="20% - Ênfase5 116 2 3" xfId="27885" xr:uid="{B6E702C1-EA00-4164-97F2-407983174C26}"/>
    <cellStyle name="20% - Ênfase5 116 3" xfId="12603" xr:uid="{A87FCF01-F6D9-4F06-84A1-6C75740C055C}"/>
    <cellStyle name="20% - Ênfase5 116 3 2" xfId="33049" xr:uid="{AC106A52-CDF6-4254-91C5-6C2DED7D9B62}"/>
    <cellStyle name="20% - Ênfase5 116 4" xfId="22833" xr:uid="{DE56161D-DED1-4B74-8D1B-39B30D1BB57F}"/>
    <cellStyle name="20% - Ênfase5 117" xfId="2311" xr:uid="{A3D733F3-0CD0-407C-81F7-AFCACD672021}"/>
    <cellStyle name="20% - Ênfase5 117 2" xfId="7444" xr:uid="{BF3EA72A-9556-43DF-8EEC-11602A9D796E}"/>
    <cellStyle name="20% - Ênfase5 117 2 2" xfId="17671" xr:uid="{BF923D38-DE80-408B-8AE4-7542A538F681}"/>
    <cellStyle name="20% - Ênfase5 117 2 2 2" xfId="38115" xr:uid="{94C9253D-A62B-42B5-9684-AB20EE7F240F}"/>
    <cellStyle name="20% - Ênfase5 117 2 3" xfId="27899" xr:uid="{80FAC48B-292D-46E6-8416-41F7AC71B57F}"/>
    <cellStyle name="20% - Ênfase5 117 3" xfId="12617" xr:uid="{198B069E-22F7-4561-A75B-2DB76B4C86F1}"/>
    <cellStyle name="20% - Ênfase5 117 3 2" xfId="33063" xr:uid="{6409ABF1-1C94-400E-B9E6-5D215EA082E3}"/>
    <cellStyle name="20% - Ênfase5 117 4" xfId="22847" xr:uid="{3EF7B4ED-4DCD-4A71-80D8-5D69B37306E3}"/>
    <cellStyle name="20% - Ênfase5 118" xfId="2325" xr:uid="{7762D271-0CCB-4102-A678-119912864262}"/>
    <cellStyle name="20% - Ênfase5 118 2" xfId="7458" xr:uid="{6563715A-28AC-414D-A1BD-BC32C0EE50F5}"/>
    <cellStyle name="20% - Ênfase5 118 2 2" xfId="17685" xr:uid="{F1C0DA03-2DFC-4C09-B201-F8A2AE60A1A8}"/>
    <cellStyle name="20% - Ênfase5 118 2 2 2" xfId="38129" xr:uid="{6928C23B-8C99-41E6-ABC9-DAAF4EF6CB15}"/>
    <cellStyle name="20% - Ênfase5 118 2 3" xfId="27913" xr:uid="{8A57591A-494C-462B-99E1-E8B54115F431}"/>
    <cellStyle name="20% - Ênfase5 118 3" xfId="12631" xr:uid="{D14234F0-E6A2-4870-858C-469F4EE0B1EC}"/>
    <cellStyle name="20% - Ênfase5 118 3 2" xfId="33077" xr:uid="{BD6675EF-C17A-4741-A4A7-DEAD9869D168}"/>
    <cellStyle name="20% - Ênfase5 118 4" xfId="22861" xr:uid="{EDE7E570-BC92-4A8D-9060-9CCDEFD453AF}"/>
    <cellStyle name="20% - Ênfase5 119" xfId="2339" xr:uid="{EC4E4FC3-85C1-40A4-AD09-A25A637B26D6}"/>
    <cellStyle name="20% - Ênfase5 119 2" xfId="7472" xr:uid="{0B4E5F98-D6C5-4531-B917-D5722C915DD2}"/>
    <cellStyle name="20% - Ênfase5 119 2 2" xfId="17699" xr:uid="{25A88284-4CB9-4957-A1B9-E2C7FDF30678}"/>
    <cellStyle name="20% - Ênfase5 119 2 2 2" xfId="38143" xr:uid="{E0B4A70E-1533-4623-884F-9B3A3146C6E5}"/>
    <cellStyle name="20% - Ênfase5 119 2 3" xfId="27927" xr:uid="{6F1FF1F7-194E-4535-9DB9-894FA66EDB46}"/>
    <cellStyle name="20% - Ênfase5 119 3" xfId="12645" xr:uid="{01925CA6-3D6B-4C83-AD42-F3E0A36C2E73}"/>
    <cellStyle name="20% - Ênfase5 119 3 2" xfId="33091" xr:uid="{21CFC92A-0E59-4444-AC18-4E7C0CFD8103}"/>
    <cellStyle name="20% - Ênfase5 119 4" xfId="22875" xr:uid="{34C8E59E-5EE3-4B91-99D4-986E491A13AB}"/>
    <cellStyle name="20% - Ênfase5 12" xfId="256" xr:uid="{293AFE15-58BC-404C-884B-0E74E4AE7317}"/>
    <cellStyle name="20% - Ênfase5 12 2" xfId="855" xr:uid="{5F50A76C-085C-4C05-B914-6DD63410A677}"/>
    <cellStyle name="20% - Ênfase5 12 2 2" xfId="6002" xr:uid="{32BC924C-A6F1-4F7D-A938-5C3EAD176619}"/>
    <cellStyle name="20% - Ênfase5 12 2 2 2" xfId="16257" xr:uid="{5ED1CB66-E6E7-41F5-AAFE-F64685CB1E2A}"/>
    <cellStyle name="20% - Ênfase5 12 2 2 2 2" xfId="36701" xr:uid="{76657F86-568E-44E9-9C9D-FAD075FC7D41}"/>
    <cellStyle name="20% - Ênfase5 12 2 2 3" xfId="26485" xr:uid="{C3D68C6C-9FF7-4AF5-BED4-6B19419EDD9B}"/>
    <cellStyle name="20% - Ênfase5 12 2 3" xfId="11203" xr:uid="{D47FF571-FB1F-48B5-82ED-DDC4A0DDF7A7}"/>
    <cellStyle name="20% - Ênfase5 12 2 3 2" xfId="31649" xr:uid="{FC9FA53E-8CCB-48F9-AE3B-4B843A30B6D3}"/>
    <cellStyle name="20% - Ênfase5 12 2 4" xfId="21433" xr:uid="{6C5DE700-4B99-4786-85D7-3D8FEAE33535}"/>
    <cellStyle name="20% - Ênfase5 12 3" xfId="5403" xr:uid="{DDC0DAC0-18C9-4538-9B2D-A76774955F30}"/>
    <cellStyle name="20% - Ênfase5 12 3 2" xfId="15677" xr:uid="{CB4B055B-6A83-4FBB-BAEF-82DF3FCBAD63}"/>
    <cellStyle name="20% - Ênfase5 12 3 2 2" xfId="36121" xr:uid="{39C7E210-1671-4C6B-9784-E46A4418705B}"/>
    <cellStyle name="20% - Ênfase5 12 3 3" xfId="25905" xr:uid="{1901BC10-77ED-4E11-A177-4B20D0B7FAED}"/>
    <cellStyle name="20% - Ênfase5 12 4" xfId="10623" xr:uid="{87A2A76E-46EC-4C7F-9A42-78E08935BDEF}"/>
    <cellStyle name="20% - Ênfase5 12 4 2" xfId="31069" xr:uid="{7E0F565E-B181-4EAB-B29A-93304E7AD4F8}"/>
    <cellStyle name="20% - Ênfase5 12 5" xfId="20853" xr:uid="{AC465098-9DD7-4AAE-A1DB-9CBCA252ECBB}"/>
    <cellStyle name="20% - Ênfase5 120" xfId="2353" xr:uid="{F3688419-103F-4F39-A2CF-0A3DEC7E8662}"/>
    <cellStyle name="20% - Ênfase5 120 2" xfId="7486" xr:uid="{3CC5BF9C-F701-4476-8F5C-D1BD509EEAD3}"/>
    <cellStyle name="20% - Ênfase5 120 2 2" xfId="17713" xr:uid="{95A314E8-1416-4F86-A670-5C7739B6595D}"/>
    <cellStyle name="20% - Ênfase5 120 2 2 2" xfId="38157" xr:uid="{F8116EBC-2B79-4F8D-9F82-FAA9BBEBB7F2}"/>
    <cellStyle name="20% - Ênfase5 120 2 3" xfId="27941" xr:uid="{54DAB3DF-4AC2-46F1-BD70-9063A8D0F3F5}"/>
    <cellStyle name="20% - Ênfase5 120 3" xfId="12659" xr:uid="{D99885AE-4165-4C5A-995A-FBC3FD129BEA}"/>
    <cellStyle name="20% - Ênfase5 120 3 2" xfId="33105" xr:uid="{807926D8-5C34-4CF8-B1AC-DEA150ADD9ED}"/>
    <cellStyle name="20% - Ênfase5 120 4" xfId="22889" xr:uid="{E99B89C4-393E-40EB-8779-1BDAA3EE921C}"/>
    <cellStyle name="20% - Ênfase5 121" xfId="2367" xr:uid="{0D6DAB22-E2F1-49A6-9A01-785659B01BCB}"/>
    <cellStyle name="20% - Ênfase5 121 2" xfId="7500" xr:uid="{DC72A659-9C8D-4374-B465-61D5701CA0EF}"/>
    <cellStyle name="20% - Ênfase5 121 2 2" xfId="17727" xr:uid="{57134B5A-5B19-4AA8-A73C-8A702EDE3F64}"/>
    <cellStyle name="20% - Ênfase5 121 2 2 2" xfId="38171" xr:uid="{95F725B0-F280-4861-9429-8635D51D5E6C}"/>
    <cellStyle name="20% - Ênfase5 121 2 3" xfId="27955" xr:uid="{AAB93717-A263-4DEF-A4F7-BD6A8FA9B34F}"/>
    <cellStyle name="20% - Ênfase5 121 3" xfId="12673" xr:uid="{15C6D8CE-9793-4DAF-B846-13C4878245D1}"/>
    <cellStyle name="20% - Ênfase5 121 3 2" xfId="33119" xr:uid="{EFF770E8-6A4D-4966-B764-F2D3D24540F3}"/>
    <cellStyle name="20% - Ênfase5 121 4" xfId="22903" xr:uid="{CBB950F4-ECCF-4D9A-B742-986D2AA1490A}"/>
    <cellStyle name="20% - Ênfase5 122" xfId="2381" xr:uid="{EB9DEB8F-7346-4BC0-B17B-460239C0057A}"/>
    <cellStyle name="20% - Ênfase5 122 2" xfId="7514" xr:uid="{4E8B9FAB-C0FE-45EF-919A-4E4F58688576}"/>
    <cellStyle name="20% - Ênfase5 122 2 2" xfId="17741" xr:uid="{A27831B0-C848-46B7-AA0E-94AF824124D5}"/>
    <cellStyle name="20% - Ênfase5 122 2 2 2" xfId="38185" xr:uid="{1BE3A528-CF0F-49C1-B1F5-17F9C82FEDA9}"/>
    <cellStyle name="20% - Ênfase5 122 2 3" xfId="27969" xr:uid="{69A473F0-D2CA-4595-A516-5830E37A5597}"/>
    <cellStyle name="20% - Ênfase5 122 3" xfId="12687" xr:uid="{C8604963-A672-464E-B36B-14971E219224}"/>
    <cellStyle name="20% - Ênfase5 122 3 2" xfId="33133" xr:uid="{32EB1081-8504-4570-93D2-9374D6377B9D}"/>
    <cellStyle name="20% - Ênfase5 122 4" xfId="22917" xr:uid="{6318F031-0CFB-4AA1-8546-FFF0E332A12E}"/>
    <cellStyle name="20% - Ênfase5 123" xfId="2395" xr:uid="{DA5BDF6C-62A4-44E1-929E-D76C4230C125}"/>
    <cellStyle name="20% - Ênfase5 123 2" xfId="7528" xr:uid="{CB6DBAD4-3721-4FBF-AF51-18740B880557}"/>
    <cellStyle name="20% - Ênfase5 123 2 2" xfId="17755" xr:uid="{90C925BE-CB3F-4721-9E5A-68CE8E095D9C}"/>
    <cellStyle name="20% - Ênfase5 123 2 2 2" xfId="38199" xr:uid="{AE17BA10-C355-4F07-9186-A3F617D40ADF}"/>
    <cellStyle name="20% - Ênfase5 123 2 3" xfId="27983" xr:uid="{0B1F2647-E5E6-4C02-BC2C-3EB8EDAE8744}"/>
    <cellStyle name="20% - Ênfase5 123 3" xfId="12701" xr:uid="{953C44D2-3B6B-4F52-9B2A-33054E27D82B}"/>
    <cellStyle name="20% - Ênfase5 123 3 2" xfId="33147" xr:uid="{9A4B7625-2124-49F7-B26A-5EBDBE9CC47D}"/>
    <cellStyle name="20% - Ênfase5 123 4" xfId="22931" xr:uid="{3509C39E-85E2-4119-8ED0-2360CD6A528D}"/>
    <cellStyle name="20% - Ênfase5 124" xfId="2409" xr:uid="{1A081CD8-4563-490C-9645-015D73DFE293}"/>
    <cellStyle name="20% - Ênfase5 124 2" xfId="7542" xr:uid="{1F70EEF7-4AC3-4EF3-96F4-05BEC6DD6897}"/>
    <cellStyle name="20% - Ênfase5 124 2 2" xfId="17769" xr:uid="{96783009-ED85-42DF-937D-A844F02BF904}"/>
    <cellStyle name="20% - Ênfase5 124 2 2 2" xfId="38213" xr:uid="{9C1AAB51-7D16-48CC-9E03-FF558240E736}"/>
    <cellStyle name="20% - Ênfase5 124 2 3" xfId="27997" xr:uid="{2757171B-FE9F-4B45-A1C3-E73E794CA8E7}"/>
    <cellStyle name="20% - Ênfase5 124 3" xfId="12715" xr:uid="{6F202782-6136-466E-976D-4A7759D2557C}"/>
    <cellStyle name="20% - Ênfase5 124 3 2" xfId="33161" xr:uid="{D2799B85-639E-4F4A-AAE2-7B3A79223762}"/>
    <cellStyle name="20% - Ênfase5 124 4" xfId="22945" xr:uid="{06328B9F-A1E0-4201-A574-92C1773274A7}"/>
    <cellStyle name="20% - Ênfase5 125" xfId="2423" xr:uid="{7C985EBB-7F68-4157-B9F9-32B9706A061F}"/>
    <cellStyle name="20% - Ênfase5 125 2" xfId="7556" xr:uid="{D6C2BA72-25BD-40B0-B2F4-C7FB5F807B92}"/>
    <cellStyle name="20% - Ênfase5 125 2 2" xfId="17783" xr:uid="{CBE60E21-B94A-42AE-98DC-581D5C567BA0}"/>
    <cellStyle name="20% - Ênfase5 125 2 2 2" xfId="38227" xr:uid="{8C599C0F-EA97-44E3-9611-28B334A50611}"/>
    <cellStyle name="20% - Ênfase5 125 2 3" xfId="28011" xr:uid="{B0BAD14A-ED3B-4928-996E-A7AF8B6A35D0}"/>
    <cellStyle name="20% - Ênfase5 125 3" xfId="12729" xr:uid="{3650F252-5552-42B2-8261-F2526D40BD6F}"/>
    <cellStyle name="20% - Ênfase5 125 3 2" xfId="33175" xr:uid="{8CE92FE5-BDC2-4571-9C20-3A7C6DCFEAF0}"/>
    <cellStyle name="20% - Ênfase5 125 4" xfId="22959" xr:uid="{634C7B7A-6357-4B20-BC69-564A6A8FB7ED}"/>
    <cellStyle name="20% - Ênfase5 126" xfId="2437" xr:uid="{337B8256-F2F7-4EC2-A652-972680C1680E}"/>
    <cellStyle name="20% - Ênfase5 126 2" xfId="7570" xr:uid="{DCFF08C5-EF25-4728-8CBB-C9EB6C3A053D}"/>
    <cellStyle name="20% - Ênfase5 126 2 2" xfId="17797" xr:uid="{D0BCAA4F-F7C5-4900-8494-17FF4529520C}"/>
    <cellStyle name="20% - Ênfase5 126 2 2 2" xfId="38241" xr:uid="{F72209E6-0C91-453D-9954-70945774A1F1}"/>
    <cellStyle name="20% - Ênfase5 126 2 3" xfId="28025" xr:uid="{07931573-D1A8-4C4E-9CD7-A22059740B14}"/>
    <cellStyle name="20% - Ênfase5 126 3" xfId="12743" xr:uid="{00FC327B-D479-418C-A483-6DD96428C79B}"/>
    <cellStyle name="20% - Ênfase5 126 3 2" xfId="33189" xr:uid="{231919E8-3D30-4664-9573-6C03F5E1A5AA}"/>
    <cellStyle name="20% - Ênfase5 126 4" xfId="22973" xr:uid="{C8D67E87-E22F-4076-B417-E463D81733F1}"/>
    <cellStyle name="20% - Ênfase5 127" xfId="2451" xr:uid="{7C383A9A-38EE-45C1-8A49-0EEF75932194}"/>
    <cellStyle name="20% - Ênfase5 127 2" xfId="7584" xr:uid="{79BABF90-18A4-4735-B87B-6EF44D3B065E}"/>
    <cellStyle name="20% - Ênfase5 127 2 2" xfId="17811" xr:uid="{3385E0A2-F7D4-48E7-A8FC-723A72FC8A5B}"/>
    <cellStyle name="20% - Ênfase5 127 2 2 2" xfId="38255" xr:uid="{754AD56E-205B-4A8E-A0F4-1A1CA8332F8E}"/>
    <cellStyle name="20% - Ênfase5 127 2 3" xfId="28039" xr:uid="{ADB9D3AF-098E-439D-9D25-10E0C4ED8837}"/>
    <cellStyle name="20% - Ênfase5 127 3" xfId="12757" xr:uid="{CDEEA6F4-0C15-422B-B217-E8729991A7D4}"/>
    <cellStyle name="20% - Ênfase5 127 3 2" xfId="33203" xr:uid="{02EACA70-76CB-4DA7-8EAE-6B87671A99D1}"/>
    <cellStyle name="20% - Ênfase5 127 4" xfId="22987" xr:uid="{E6AC99EA-E2F6-4181-9871-FC2A0D2754FF}"/>
    <cellStyle name="20% - Ênfase5 128" xfId="2465" xr:uid="{49E7170F-01D1-4EAD-8174-D1AD596526F3}"/>
    <cellStyle name="20% - Ênfase5 128 2" xfId="7598" xr:uid="{00BCA21F-91D0-4A29-A819-A08FD6279EA2}"/>
    <cellStyle name="20% - Ênfase5 128 2 2" xfId="17825" xr:uid="{CF4B15DD-EBEF-4E00-B324-365068919816}"/>
    <cellStyle name="20% - Ênfase5 128 2 2 2" xfId="38269" xr:uid="{189B94BC-7447-4A79-98C6-4A0A7CC07350}"/>
    <cellStyle name="20% - Ênfase5 128 2 3" xfId="28053" xr:uid="{F25131B6-2E68-44BA-9901-407E4FFB9596}"/>
    <cellStyle name="20% - Ênfase5 128 3" xfId="12771" xr:uid="{074E9109-D084-4A61-8D4C-6A7849A26098}"/>
    <cellStyle name="20% - Ênfase5 128 3 2" xfId="33217" xr:uid="{C48213C8-FF90-4B52-838A-66FFCF8D6751}"/>
    <cellStyle name="20% - Ênfase5 128 4" xfId="23001" xr:uid="{CC525CD6-C9E2-4851-817E-66CA96A54E89}"/>
    <cellStyle name="20% - Ênfase5 129" xfId="2479" xr:uid="{1AB2C501-4F89-4147-97B1-F3B4B39C0278}"/>
    <cellStyle name="20% - Ênfase5 129 2" xfId="7612" xr:uid="{44FD952B-23EA-423B-9AD3-9A7A708BBFEC}"/>
    <cellStyle name="20% - Ênfase5 129 2 2" xfId="17839" xr:uid="{3A53AFBD-638B-4562-9662-7B3B2D0105BF}"/>
    <cellStyle name="20% - Ênfase5 129 2 2 2" xfId="38283" xr:uid="{AF854DD4-B641-4C5A-B792-782B81D616EF}"/>
    <cellStyle name="20% - Ênfase5 129 2 3" xfId="28067" xr:uid="{AC4D40FA-F38A-4F79-896E-D7A1C01E7F4A}"/>
    <cellStyle name="20% - Ênfase5 129 3" xfId="12785" xr:uid="{3FDF35B7-38CE-4437-B2DB-0E888A6B03BE}"/>
    <cellStyle name="20% - Ênfase5 129 3 2" xfId="33231" xr:uid="{9D4BE7AF-60C9-4B22-A471-E5D648885321}"/>
    <cellStyle name="20% - Ênfase5 129 4" xfId="23015" xr:uid="{15AD4A72-D87C-4708-8304-DE63CBBB81EA}"/>
    <cellStyle name="20% - Ênfase5 13" xfId="270" xr:uid="{8E468D32-ADB4-4747-95CD-EE3AD705B1C2}"/>
    <cellStyle name="20% - Ênfase5 13 2" xfId="869" xr:uid="{96FF50AB-3F2A-4831-BDD7-41C91046D3B8}"/>
    <cellStyle name="20% - Ênfase5 13 2 2" xfId="6016" xr:uid="{4DD7749D-7A85-41EF-863E-5DF5224507B5}"/>
    <cellStyle name="20% - Ênfase5 13 2 2 2" xfId="16271" xr:uid="{3930044A-21EA-4658-A993-DF625B742C90}"/>
    <cellStyle name="20% - Ênfase5 13 2 2 2 2" xfId="36715" xr:uid="{2EDD8431-CB40-4238-BF80-3AF1DD2728B6}"/>
    <cellStyle name="20% - Ênfase5 13 2 2 3" xfId="26499" xr:uid="{FEFE5002-1E0C-440C-B79B-450E741A00E8}"/>
    <cellStyle name="20% - Ênfase5 13 2 3" xfId="11217" xr:uid="{8741DD68-8536-4EDB-8B2A-7185558EDEF7}"/>
    <cellStyle name="20% - Ênfase5 13 2 3 2" xfId="31663" xr:uid="{26CCE3C0-6A44-4104-8497-EFE7EC47F331}"/>
    <cellStyle name="20% - Ênfase5 13 2 4" xfId="21447" xr:uid="{777B6D59-BE84-4DF4-A59F-5968058BD01B}"/>
    <cellStyle name="20% - Ênfase5 13 3" xfId="5417" xr:uid="{ADDA9378-DB9E-4D5F-BB30-7F2460612F4A}"/>
    <cellStyle name="20% - Ênfase5 13 3 2" xfId="15691" xr:uid="{7A5A4A48-A393-4534-ACE7-6E0CFADF79BB}"/>
    <cellStyle name="20% - Ênfase5 13 3 2 2" xfId="36135" xr:uid="{2514F799-9C88-4DB3-9769-219E171EC34B}"/>
    <cellStyle name="20% - Ênfase5 13 3 3" xfId="25919" xr:uid="{FCA2F9E1-8515-4D7E-8841-E724BF30FDFE}"/>
    <cellStyle name="20% - Ênfase5 13 4" xfId="10637" xr:uid="{736FF45B-A678-43B4-AC76-B7991BFFD99D}"/>
    <cellStyle name="20% - Ênfase5 13 4 2" xfId="31083" xr:uid="{E11C6407-E6AF-4EDE-96A3-BF71C51BDCE1}"/>
    <cellStyle name="20% - Ênfase5 13 5" xfId="20867" xr:uid="{DB0F362C-CFC6-497B-86CB-A4344303C0A7}"/>
    <cellStyle name="20% - Ênfase5 130" xfId="2493" xr:uid="{F149DCC5-D407-49FA-B784-CB8BCE446B32}"/>
    <cellStyle name="20% - Ênfase5 130 2" xfId="7626" xr:uid="{4143F265-CDE0-4146-A050-AA0BECF93C9F}"/>
    <cellStyle name="20% - Ênfase5 130 2 2" xfId="17853" xr:uid="{3C962EDF-B57C-471E-8C3F-1DC0863C5108}"/>
    <cellStyle name="20% - Ênfase5 130 2 2 2" xfId="38297" xr:uid="{B43F1A2B-E132-4E52-8DB8-D8263FF8E3A8}"/>
    <cellStyle name="20% - Ênfase5 130 2 3" xfId="28081" xr:uid="{122F3601-0203-4151-9E5D-C5838D05101C}"/>
    <cellStyle name="20% - Ênfase5 130 3" xfId="12799" xr:uid="{E68C2FFA-FB03-4FF6-97B1-AC3F699A019F}"/>
    <cellStyle name="20% - Ênfase5 130 3 2" xfId="33245" xr:uid="{21EF213C-4257-4F7E-903F-BE99A2710821}"/>
    <cellStyle name="20% - Ênfase5 130 4" xfId="23029" xr:uid="{BC849D01-7AF8-4F9C-9E54-BD040F54B4C1}"/>
    <cellStyle name="20% - Ênfase5 131" xfId="2507" xr:uid="{D750F829-CDB8-487D-8C2A-CF586F67979B}"/>
    <cellStyle name="20% - Ênfase5 131 2" xfId="7640" xr:uid="{BEDC619F-0F39-4B53-904E-6D06EC88F3AD}"/>
    <cellStyle name="20% - Ênfase5 131 2 2" xfId="17867" xr:uid="{F59ADE11-4953-4536-930C-E6950E4A1069}"/>
    <cellStyle name="20% - Ênfase5 131 2 2 2" xfId="38311" xr:uid="{3AB3334E-57FB-4832-918B-21A65F869AD4}"/>
    <cellStyle name="20% - Ênfase5 131 2 3" xfId="28095" xr:uid="{69C95B01-F875-4213-ABBD-632B409ECCC8}"/>
    <cellStyle name="20% - Ênfase5 131 3" xfId="12813" xr:uid="{EED0E28B-B706-4A73-8ED1-19ED091FA888}"/>
    <cellStyle name="20% - Ênfase5 131 3 2" xfId="33259" xr:uid="{15FBFAA4-5454-40A3-B695-59D51D6B4CDB}"/>
    <cellStyle name="20% - Ênfase5 131 4" xfId="23043" xr:uid="{C0A5D235-5582-48C4-B933-0A9BC818715E}"/>
    <cellStyle name="20% - Ênfase5 132" xfId="2521" xr:uid="{DF011797-27B0-4BEB-A822-5229FDA37C63}"/>
    <cellStyle name="20% - Ênfase5 132 2" xfId="7654" xr:uid="{1F5EDAC3-ED18-4DAF-935A-3F69860D3D7F}"/>
    <cellStyle name="20% - Ênfase5 132 2 2" xfId="17881" xr:uid="{22229A02-7D79-4FAA-9384-4488619115F8}"/>
    <cellStyle name="20% - Ênfase5 132 2 2 2" xfId="38325" xr:uid="{EF8F6F8A-4CA0-4C17-B318-D22741D4F804}"/>
    <cellStyle name="20% - Ênfase5 132 2 3" xfId="28109" xr:uid="{E360183E-641F-4126-876A-846B7D9BAC55}"/>
    <cellStyle name="20% - Ênfase5 132 3" xfId="12827" xr:uid="{94137FE7-9559-4E2C-B17E-E9C6C623D632}"/>
    <cellStyle name="20% - Ênfase5 132 3 2" xfId="33273" xr:uid="{683632D5-70D0-4875-918D-4FF2899782B0}"/>
    <cellStyle name="20% - Ênfase5 132 4" xfId="23057" xr:uid="{ED6FB88B-0A09-42EF-824B-7A3EFCAE7869}"/>
    <cellStyle name="20% - Ênfase5 133" xfId="2535" xr:uid="{CF885CF3-06A0-4453-B0EE-464F24B21BBE}"/>
    <cellStyle name="20% - Ênfase5 133 2" xfId="7668" xr:uid="{0369B039-428C-4798-94E2-909BFD18EB7E}"/>
    <cellStyle name="20% - Ênfase5 133 2 2" xfId="17895" xr:uid="{D02BA39C-9B2E-41AB-BCD9-CEFA29D05B6B}"/>
    <cellStyle name="20% - Ênfase5 133 2 2 2" xfId="38339" xr:uid="{B02F8251-6B7B-4104-85F4-22EE4BF78386}"/>
    <cellStyle name="20% - Ênfase5 133 2 3" xfId="28123" xr:uid="{D4879724-E734-4185-924E-880142E3C179}"/>
    <cellStyle name="20% - Ênfase5 133 3" xfId="12841" xr:uid="{E17CCCF8-2FEF-4028-8E13-3D091F43FB4E}"/>
    <cellStyle name="20% - Ênfase5 133 3 2" xfId="33287" xr:uid="{C03BDCBD-E8B9-4FBC-97CB-AC3133597135}"/>
    <cellStyle name="20% - Ênfase5 133 4" xfId="23071" xr:uid="{7F718BF6-2294-4937-9F29-09C3CA9542B1}"/>
    <cellStyle name="20% - Ênfase5 134" xfId="2549" xr:uid="{DD43D36C-6498-4337-9C93-CA51F0E73F9A}"/>
    <cellStyle name="20% - Ênfase5 134 2" xfId="7682" xr:uid="{A377E57B-A746-48EA-897A-ABFFCD73349A}"/>
    <cellStyle name="20% - Ênfase5 134 2 2" xfId="17909" xr:uid="{84DFF355-E662-4D71-A907-32617D6A0ABB}"/>
    <cellStyle name="20% - Ênfase5 134 2 2 2" xfId="38353" xr:uid="{3D3515BC-EA3F-46CB-B135-30F091532A2B}"/>
    <cellStyle name="20% - Ênfase5 134 2 3" xfId="28137" xr:uid="{38C7B66F-A716-4446-8803-596A1BB954BC}"/>
    <cellStyle name="20% - Ênfase5 134 3" xfId="12855" xr:uid="{84B9C4D0-2162-475F-9023-0EA680546247}"/>
    <cellStyle name="20% - Ênfase5 134 3 2" xfId="33301" xr:uid="{FAA2E4C9-2160-4FA7-A26D-A4B80E8378BA}"/>
    <cellStyle name="20% - Ênfase5 134 4" xfId="23085" xr:uid="{0788D4F4-E774-4663-9B32-F9E1EF79A71E}"/>
    <cellStyle name="20% - Ênfase5 135" xfId="2563" xr:uid="{57E37A7F-946B-4E0B-96D5-A5419F8DE730}"/>
    <cellStyle name="20% - Ênfase5 135 2" xfId="7696" xr:uid="{590C4A3A-A622-4A01-8332-78F11AA68E6B}"/>
    <cellStyle name="20% - Ênfase5 135 2 2" xfId="17923" xr:uid="{F024F936-F85E-43E7-A1E0-C44D43DFD793}"/>
    <cellStyle name="20% - Ênfase5 135 2 2 2" xfId="38367" xr:uid="{7E7CA91B-2878-4FCB-AD8A-9D16671DB550}"/>
    <cellStyle name="20% - Ênfase5 135 2 3" xfId="28151" xr:uid="{BB43D297-3CA4-4672-98D7-D210C9ADFBE4}"/>
    <cellStyle name="20% - Ênfase5 135 3" xfId="12869" xr:uid="{FDDE99B7-53DA-4558-A2B6-C02FD0212214}"/>
    <cellStyle name="20% - Ênfase5 135 3 2" xfId="33315" xr:uid="{E509FC38-3D6B-4D0A-BCAC-0EFF9F2F3F39}"/>
    <cellStyle name="20% - Ênfase5 135 4" xfId="23099" xr:uid="{4BC60F73-43D7-4473-A3B2-57D4D5016C50}"/>
    <cellStyle name="20% - Ênfase5 136" xfId="2577" xr:uid="{5ABDF6B2-FA7C-4AC4-82EA-BCAEF0541AA1}"/>
    <cellStyle name="20% - Ênfase5 136 2" xfId="7710" xr:uid="{6B205652-9CE7-4827-954F-8FA351D42BEB}"/>
    <cellStyle name="20% - Ênfase5 136 2 2" xfId="17937" xr:uid="{AD460D4F-43DF-4DDC-BC25-E449A1902A48}"/>
    <cellStyle name="20% - Ênfase5 136 2 2 2" xfId="38381" xr:uid="{A1A618F4-586E-46CA-9BB9-3537CD4E8DDB}"/>
    <cellStyle name="20% - Ênfase5 136 2 3" xfId="28165" xr:uid="{04A0942A-D374-4232-A74F-41BD4F8009C6}"/>
    <cellStyle name="20% - Ênfase5 136 3" xfId="12883" xr:uid="{B8E69925-2608-40CA-B3C8-9DE23AC2FB88}"/>
    <cellStyle name="20% - Ênfase5 136 3 2" xfId="33329" xr:uid="{AE2AEED8-7E29-49D5-BF91-B5FC3E33F91C}"/>
    <cellStyle name="20% - Ênfase5 136 4" xfId="23113" xr:uid="{84A5CAAC-2123-4F3A-AF60-5EE790A0584B}"/>
    <cellStyle name="20% - Ênfase5 137" xfId="2591" xr:uid="{3C72DCF4-6322-490D-8C30-2C3C05985C1E}"/>
    <cellStyle name="20% - Ênfase5 137 2" xfId="7724" xr:uid="{3F35B50F-D41F-4357-96C9-75BD34BC9FFE}"/>
    <cellStyle name="20% - Ênfase5 137 2 2" xfId="17951" xr:uid="{138AE155-0CDE-4F0E-B1A9-CC4EF8BEBCDF}"/>
    <cellStyle name="20% - Ênfase5 137 2 2 2" xfId="38395" xr:uid="{0963FF1A-FDD0-4506-A70F-92DDB1C87211}"/>
    <cellStyle name="20% - Ênfase5 137 2 3" xfId="28179" xr:uid="{94CE98BE-F314-4952-845B-8A7C8F7CBE9B}"/>
    <cellStyle name="20% - Ênfase5 137 3" xfId="12897" xr:uid="{304CF7DA-36E8-4ACC-8A00-DDB4790A895B}"/>
    <cellStyle name="20% - Ênfase5 137 3 2" xfId="33343" xr:uid="{6CA523D6-3497-45A1-9D4F-D414C6B91AAF}"/>
    <cellStyle name="20% - Ênfase5 137 4" xfId="23127" xr:uid="{F66FA6E4-1CA6-4FB6-8D66-ED9F340C73A2}"/>
    <cellStyle name="20% - Ênfase5 138" xfId="2605" xr:uid="{3809C43E-5A59-48D9-AC47-E6F170F8D3DD}"/>
    <cellStyle name="20% - Ênfase5 138 2" xfId="7738" xr:uid="{1F3AC2D5-8088-4AF5-A6FD-4026350CCAE7}"/>
    <cellStyle name="20% - Ênfase5 138 2 2" xfId="17965" xr:uid="{5F7CF885-8DBC-4534-B102-338D795EC139}"/>
    <cellStyle name="20% - Ênfase5 138 2 2 2" xfId="38409" xr:uid="{27DA1B26-3868-4C81-8C9A-8F4878895DA0}"/>
    <cellStyle name="20% - Ênfase5 138 2 3" xfId="28193" xr:uid="{4812914D-0263-4A7A-865E-DB6DF1405C3B}"/>
    <cellStyle name="20% - Ênfase5 138 3" xfId="12911" xr:uid="{7D787E6E-5D3F-4DAE-80C7-537CACD96574}"/>
    <cellStyle name="20% - Ênfase5 138 3 2" xfId="33357" xr:uid="{94F1C419-A732-4F79-9E91-43DE15BB9A17}"/>
    <cellStyle name="20% - Ênfase5 138 4" xfId="23141" xr:uid="{AA7F806A-1803-486B-AA4E-66C309C9701C}"/>
    <cellStyle name="20% - Ênfase5 139" xfId="2619" xr:uid="{20BD1C89-79B9-42E1-B2EA-0B2DE85920E0}"/>
    <cellStyle name="20% - Ênfase5 139 2" xfId="7752" xr:uid="{E394CE44-25C8-4BFD-B828-D285EA204AC6}"/>
    <cellStyle name="20% - Ênfase5 139 2 2" xfId="17979" xr:uid="{CC0362B1-C233-42C3-BDE6-4F1AC9A5D4DD}"/>
    <cellStyle name="20% - Ênfase5 139 2 2 2" xfId="38423" xr:uid="{C01BFC56-E960-41C9-ADB2-A20366BDC70B}"/>
    <cellStyle name="20% - Ênfase5 139 2 3" xfId="28207" xr:uid="{A874C8D4-8830-4461-8F72-CB34C76B2D72}"/>
    <cellStyle name="20% - Ênfase5 139 3" xfId="12925" xr:uid="{4EDCB06C-3CBF-4FFB-A579-946C73840806}"/>
    <cellStyle name="20% - Ênfase5 139 3 2" xfId="33371" xr:uid="{3ECF1DA9-8831-4BB7-A571-FC6D5E71D9DD}"/>
    <cellStyle name="20% - Ênfase5 139 4" xfId="23155" xr:uid="{5ACF2EBC-8C05-4B83-8525-2D13A2C767F8}"/>
    <cellStyle name="20% - Ênfase5 14" xfId="284" xr:uid="{296A266A-88AF-4C27-A846-D5553CB06A67}"/>
    <cellStyle name="20% - Ênfase5 14 2" xfId="883" xr:uid="{DAC69FA8-CF63-4FBC-ACD4-CA64DDD4639F}"/>
    <cellStyle name="20% - Ênfase5 14 2 2" xfId="6030" xr:uid="{1E829650-4C83-4D85-A12B-A606C8C450CF}"/>
    <cellStyle name="20% - Ênfase5 14 2 2 2" xfId="16285" xr:uid="{CCA76E4E-BEDD-4F83-94EA-0E8A3D004E05}"/>
    <cellStyle name="20% - Ênfase5 14 2 2 2 2" xfId="36729" xr:uid="{9075D813-2D19-497A-98FB-9001467099B4}"/>
    <cellStyle name="20% - Ênfase5 14 2 2 3" xfId="26513" xr:uid="{02D5A99C-37D2-4350-8ECD-88D6B258CBCB}"/>
    <cellStyle name="20% - Ênfase5 14 2 3" xfId="11231" xr:uid="{0DF03CE1-AD3A-470D-87EE-66816E365EE8}"/>
    <cellStyle name="20% - Ênfase5 14 2 3 2" xfId="31677" xr:uid="{4FE55501-6DA9-4DB9-AF19-3371C6F09A73}"/>
    <cellStyle name="20% - Ênfase5 14 2 4" xfId="21461" xr:uid="{C40B53BC-1ED6-4F1D-8ACB-6C2309F92EAB}"/>
    <cellStyle name="20% - Ênfase5 14 3" xfId="5431" xr:uid="{6E2BCFDC-E1C1-4DCD-B0F7-6C77F6A356C6}"/>
    <cellStyle name="20% - Ênfase5 14 3 2" xfId="15705" xr:uid="{1658767E-D897-4A39-8BD0-7ED05A164FC7}"/>
    <cellStyle name="20% - Ênfase5 14 3 2 2" xfId="36149" xr:uid="{DAFB1657-F84B-43D4-BD9F-EFDB02D460EA}"/>
    <cellStyle name="20% - Ênfase5 14 3 3" xfId="25933" xr:uid="{63EBFF3E-758F-4549-B983-078E7A2BE0AA}"/>
    <cellStyle name="20% - Ênfase5 14 4" xfId="10651" xr:uid="{065B57CE-07D7-46DA-B035-9E8A1B6A5B17}"/>
    <cellStyle name="20% - Ênfase5 14 4 2" xfId="31097" xr:uid="{4DC0606E-159D-460F-A292-36F0B4E18560}"/>
    <cellStyle name="20% - Ênfase5 14 5" xfId="20881" xr:uid="{60F113A2-2FFC-434B-A43B-188B046FB9FF}"/>
    <cellStyle name="20% - Ênfase5 140" xfId="2633" xr:uid="{FC161772-82EB-480B-AD02-049A7D123A70}"/>
    <cellStyle name="20% - Ênfase5 140 2" xfId="7766" xr:uid="{C091319D-7DFD-4197-AEC8-A71FE0696AB5}"/>
    <cellStyle name="20% - Ênfase5 140 2 2" xfId="17993" xr:uid="{FDF0A176-CC0B-4637-B279-C08917EAC3B9}"/>
    <cellStyle name="20% - Ênfase5 140 2 2 2" xfId="38437" xr:uid="{95467F8C-B269-4DA0-A684-7837ACB423C5}"/>
    <cellStyle name="20% - Ênfase5 140 2 3" xfId="28221" xr:uid="{B388A2F3-67AA-4FFC-9AE0-9D37E8AB0B41}"/>
    <cellStyle name="20% - Ênfase5 140 3" xfId="12939" xr:uid="{7E6CE96D-68D3-4454-96AF-DD759F2B53BE}"/>
    <cellStyle name="20% - Ênfase5 140 3 2" xfId="33385" xr:uid="{7A692966-AFA9-4C4A-8EFD-8B66DD577476}"/>
    <cellStyle name="20% - Ênfase5 140 4" xfId="23169" xr:uid="{C578C643-4674-4D61-A228-EDB05812EE0E}"/>
    <cellStyle name="20% - Ênfase5 141" xfId="2647" xr:uid="{5EA1D7E6-D85A-4EFA-9AD9-815E040163CE}"/>
    <cellStyle name="20% - Ênfase5 141 2" xfId="7780" xr:uid="{44402A1A-290A-4064-BFB6-4D85176FA5D7}"/>
    <cellStyle name="20% - Ênfase5 141 2 2" xfId="18007" xr:uid="{C7993809-A98C-4C4B-9EDC-D3D0D0AD294D}"/>
    <cellStyle name="20% - Ênfase5 141 2 2 2" xfId="38451" xr:uid="{974E0F71-FF14-4C26-9D28-990FD2685A97}"/>
    <cellStyle name="20% - Ênfase5 141 2 3" xfId="28235" xr:uid="{ECEA4830-88A6-442C-8086-ABAF5788B612}"/>
    <cellStyle name="20% - Ênfase5 141 3" xfId="12953" xr:uid="{44CCD41B-6778-4EF0-9D57-6BD2919464BB}"/>
    <cellStyle name="20% - Ênfase5 141 3 2" xfId="33399" xr:uid="{702741FB-9B25-4FBC-B815-0CFF49E338BF}"/>
    <cellStyle name="20% - Ênfase5 141 4" xfId="23183" xr:uid="{9253EE7F-5832-45B5-92AF-D0AEDD76CBB9}"/>
    <cellStyle name="20% - Ênfase5 142" xfId="2661" xr:uid="{BE658F89-67BD-44FA-90CB-B190201E9FEF}"/>
    <cellStyle name="20% - Ênfase5 142 2" xfId="7794" xr:uid="{56318730-66DB-423E-A696-5F4F3AB4F12C}"/>
    <cellStyle name="20% - Ênfase5 142 2 2" xfId="18021" xr:uid="{4B0D6E07-16D6-4813-9064-82718D455BE8}"/>
    <cellStyle name="20% - Ênfase5 142 2 2 2" xfId="38465" xr:uid="{5BCA4E5B-96B6-4544-88FE-68F95B57F2E8}"/>
    <cellStyle name="20% - Ênfase5 142 2 3" xfId="28249" xr:uid="{88210B32-C1A7-4CCA-82D4-25BFAE0B031C}"/>
    <cellStyle name="20% - Ênfase5 142 3" xfId="12967" xr:uid="{04FD31BE-9DE5-4B60-8432-970A147656E6}"/>
    <cellStyle name="20% - Ênfase5 142 3 2" xfId="33413" xr:uid="{41A699B1-7C31-43BA-89AA-F59D5DD0AB66}"/>
    <cellStyle name="20% - Ênfase5 142 4" xfId="23197" xr:uid="{0B661DBD-D70E-4A99-BC8D-873EED592BF3}"/>
    <cellStyle name="20% - Ênfase5 143" xfId="2675" xr:uid="{7E0CECAB-AC73-4871-A64F-DEC1F168F034}"/>
    <cellStyle name="20% - Ênfase5 143 2" xfId="7808" xr:uid="{78CFF6B2-420F-43D5-8838-0C5129991FC5}"/>
    <cellStyle name="20% - Ênfase5 143 2 2" xfId="18035" xr:uid="{98385006-AF54-4845-BBDA-34D1B051B658}"/>
    <cellStyle name="20% - Ênfase5 143 2 2 2" xfId="38479" xr:uid="{7DC78A38-D698-448F-B2EC-D878D3B5111D}"/>
    <cellStyle name="20% - Ênfase5 143 2 3" xfId="28263" xr:uid="{0346A6D9-2888-4EBA-9B0C-000B646D24FC}"/>
    <cellStyle name="20% - Ênfase5 143 3" xfId="12981" xr:uid="{A1412403-276D-48CD-8D2A-05A8655B4D01}"/>
    <cellStyle name="20% - Ênfase5 143 3 2" xfId="33427" xr:uid="{23BACE2A-873F-4B76-92A1-84B86C394B6C}"/>
    <cellStyle name="20% - Ênfase5 143 4" xfId="23211" xr:uid="{27E0994D-7176-400C-A39A-3E44062D7BD0}"/>
    <cellStyle name="20% - Ênfase5 144" xfId="2689" xr:uid="{DF2B99D0-8297-4B80-8FC9-3A93A5750090}"/>
    <cellStyle name="20% - Ênfase5 144 2" xfId="7822" xr:uid="{00A967A4-B6D5-4591-AF24-80130B76F705}"/>
    <cellStyle name="20% - Ênfase5 144 2 2" xfId="18049" xr:uid="{6D004718-9FC0-4FC7-9AD1-ABAD3690CFE5}"/>
    <cellStyle name="20% - Ênfase5 144 2 2 2" xfId="38493" xr:uid="{A1D46B27-4A68-4036-92BE-807861B37370}"/>
    <cellStyle name="20% - Ênfase5 144 2 3" xfId="28277" xr:uid="{CA3944AE-DA3B-4937-93F1-BFAD43BB9B5B}"/>
    <cellStyle name="20% - Ênfase5 144 3" xfId="12995" xr:uid="{36556188-8E1D-4B06-8DDB-C9005CE9FFDC}"/>
    <cellStyle name="20% - Ênfase5 144 3 2" xfId="33441" xr:uid="{0E976CD5-698D-4DF0-9FAE-F77697000F7E}"/>
    <cellStyle name="20% - Ênfase5 144 4" xfId="23225" xr:uid="{7F8490FF-43EE-4EA6-A1CD-374A7B2ADC5E}"/>
    <cellStyle name="20% - Ênfase5 145" xfId="2703" xr:uid="{CEDBDBA5-A407-49F3-8FE8-F842B4C54587}"/>
    <cellStyle name="20% - Ênfase5 145 2" xfId="7836" xr:uid="{5162293C-1B34-4D23-90C8-3D6D87359E8B}"/>
    <cellStyle name="20% - Ênfase5 145 2 2" xfId="18063" xr:uid="{654F672C-5D93-42A1-95E3-5E01310D03F4}"/>
    <cellStyle name="20% - Ênfase5 145 2 2 2" xfId="38507" xr:uid="{D3D13827-9A51-4F8E-B00A-EB3548745E47}"/>
    <cellStyle name="20% - Ênfase5 145 2 3" xfId="28291" xr:uid="{1CB4541E-B88A-4053-9FFB-4D56018070A2}"/>
    <cellStyle name="20% - Ênfase5 145 3" xfId="13009" xr:uid="{6BC7A163-A212-4822-8DD9-8CFAE3D3ED3E}"/>
    <cellStyle name="20% - Ênfase5 145 3 2" xfId="33455" xr:uid="{41043B59-6D3B-447A-A3FB-0AC76A70A8E2}"/>
    <cellStyle name="20% - Ênfase5 145 4" xfId="23239" xr:uid="{78FA0188-83E6-4EEA-AF42-F14596EC0BFC}"/>
    <cellStyle name="20% - Ênfase5 146" xfId="2717" xr:uid="{BB0EC620-3076-4F6F-B629-FBD58E8F9CE0}"/>
    <cellStyle name="20% - Ênfase5 146 2" xfId="7850" xr:uid="{58717649-3DE8-4868-8AF4-7AE01D4B4FBE}"/>
    <cellStyle name="20% - Ênfase5 146 2 2" xfId="18077" xr:uid="{5229F1FF-ECC3-4DE6-81D7-9441055A15E1}"/>
    <cellStyle name="20% - Ênfase5 146 2 2 2" xfId="38521" xr:uid="{C37972D5-6768-44B9-88CE-B18D2B9E531A}"/>
    <cellStyle name="20% - Ênfase5 146 2 3" xfId="28305" xr:uid="{48459FE8-870F-4263-AE55-793EBAFC036D}"/>
    <cellStyle name="20% - Ênfase5 146 3" xfId="13023" xr:uid="{AF832658-2E51-4549-8076-B280AEF640CD}"/>
    <cellStyle name="20% - Ênfase5 146 3 2" xfId="33469" xr:uid="{572A3605-F4AF-4E39-B168-B42AEA2A8FAE}"/>
    <cellStyle name="20% - Ênfase5 146 4" xfId="23253" xr:uid="{64EB24DE-1A64-450A-A2F2-259B0E3DD494}"/>
    <cellStyle name="20% - Ênfase5 147" xfId="2731" xr:uid="{DEB8CA88-A3B9-4801-AAE2-E43F6C31E855}"/>
    <cellStyle name="20% - Ênfase5 147 2" xfId="7864" xr:uid="{EA80FCD8-92DD-4C0A-98BD-6764235CFF71}"/>
    <cellStyle name="20% - Ênfase5 147 2 2" xfId="18091" xr:uid="{E9C53F5C-EDBF-46DE-9672-B2D9BB11B2F8}"/>
    <cellStyle name="20% - Ênfase5 147 2 2 2" xfId="38535" xr:uid="{561C2D2E-BC50-4BA7-8BE6-ABF416A96603}"/>
    <cellStyle name="20% - Ênfase5 147 2 3" xfId="28319" xr:uid="{61AD34D6-95DE-4048-ABF0-C10F6859EAB3}"/>
    <cellStyle name="20% - Ênfase5 147 3" xfId="13037" xr:uid="{01511999-97B5-4AE6-8BE3-4150B443AF37}"/>
    <cellStyle name="20% - Ênfase5 147 3 2" xfId="33483" xr:uid="{28B43D63-31A1-4C55-903F-1A7A4334AA38}"/>
    <cellStyle name="20% - Ênfase5 147 4" xfId="23267" xr:uid="{58A50FAE-8630-4F55-BADF-1999BADEFD19}"/>
    <cellStyle name="20% - Ênfase5 148" xfId="2745" xr:uid="{012C95D9-08FC-48D8-9281-04E929E283C7}"/>
    <cellStyle name="20% - Ênfase5 148 2" xfId="7878" xr:uid="{A70520B4-D0D0-481F-9FDF-39E45B188DE0}"/>
    <cellStyle name="20% - Ênfase5 148 2 2" xfId="18105" xr:uid="{9EAF2C5C-7088-4D65-8F73-B7C9F695E8D1}"/>
    <cellStyle name="20% - Ênfase5 148 2 2 2" xfId="38549" xr:uid="{B502CB68-1AA7-4BC9-B78D-9F50D1BCA455}"/>
    <cellStyle name="20% - Ênfase5 148 2 3" xfId="28333" xr:uid="{ADAB7614-C9D0-4ECB-BEB3-3A3120A458EA}"/>
    <cellStyle name="20% - Ênfase5 148 3" xfId="13051" xr:uid="{B5C6D55E-36B6-49E2-869A-11E41E574D0D}"/>
    <cellStyle name="20% - Ênfase5 148 3 2" xfId="33497" xr:uid="{D940E28C-EBBA-4C51-B024-9F51CE6C88F2}"/>
    <cellStyle name="20% - Ênfase5 148 4" xfId="23281" xr:uid="{111376C9-4968-4315-B571-6AF1617FF4F8}"/>
    <cellStyle name="20% - Ênfase5 149" xfId="2759" xr:uid="{39BFA248-F08D-4FAD-B6AF-15FF298820CF}"/>
    <cellStyle name="20% - Ênfase5 149 2" xfId="7892" xr:uid="{1E20A4EB-9090-4049-9983-ADFD1C74B958}"/>
    <cellStyle name="20% - Ênfase5 149 2 2" xfId="18119" xr:uid="{FB5D31B7-98D6-406B-995D-D2FD88DC0202}"/>
    <cellStyle name="20% - Ênfase5 149 2 2 2" xfId="38563" xr:uid="{8C6C1460-71F2-4DBF-A86C-7EB66123D9B0}"/>
    <cellStyle name="20% - Ênfase5 149 2 3" xfId="28347" xr:uid="{FD7511F3-75D8-46A3-AF4B-591141AB0F23}"/>
    <cellStyle name="20% - Ênfase5 149 3" xfId="13065" xr:uid="{0B404FCF-E4A0-468D-A759-F1A2BB77C0E6}"/>
    <cellStyle name="20% - Ênfase5 149 3 2" xfId="33511" xr:uid="{FC7764ED-38A7-4C52-9DAD-69FE19A0ACE6}"/>
    <cellStyle name="20% - Ênfase5 149 4" xfId="23295" xr:uid="{16875799-D820-466E-B43D-3872648C5FB4}"/>
    <cellStyle name="20% - Ênfase5 15" xfId="298" xr:uid="{685C83D8-30E8-4DF4-84E3-D9EA1AE49EEE}"/>
    <cellStyle name="20% - Ênfase5 15 2" xfId="897" xr:uid="{D4A6081A-0234-47D7-A885-A35BF164EDDE}"/>
    <cellStyle name="20% - Ênfase5 15 2 2" xfId="6044" xr:uid="{1B09EF02-42EF-48F8-A05A-14140FBDBF5E}"/>
    <cellStyle name="20% - Ênfase5 15 2 2 2" xfId="16299" xr:uid="{F8D30E6C-B7D6-4C99-A6AA-04C38FD341F0}"/>
    <cellStyle name="20% - Ênfase5 15 2 2 2 2" xfId="36743" xr:uid="{979304BB-37A4-4D93-AD10-9A2DA86836A4}"/>
    <cellStyle name="20% - Ênfase5 15 2 2 3" xfId="26527" xr:uid="{4654EBEE-5D87-4C91-A017-64331B8F50D9}"/>
    <cellStyle name="20% - Ênfase5 15 2 3" xfId="11245" xr:uid="{E7030B97-2AEC-450C-B638-583B2ED27066}"/>
    <cellStyle name="20% - Ênfase5 15 2 3 2" xfId="31691" xr:uid="{690B03B0-9635-43BC-86A9-970DD26F88F9}"/>
    <cellStyle name="20% - Ênfase5 15 2 4" xfId="21475" xr:uid="{DA8D119C-8437-41B4-8705-F01BF4D5BFBB}"/>
    <cellStyle name="20% - Ênfase5 15 3" xfId="5445" xr:uid="{2BD91046-03FF-4B38-BEFB-0C7717F2AF36}"/>
    <cellStyle name="20% - Ênfase5 15 3 2" xfId="15719" xr:uid="{6A2DBD56-E93B-4A8E-AEAA-8C74C814B69A}"/>
    <cellStyle name="20% - Ênfase5 15 3 2 2" xfId="36163" xr:uid="{8D6F6F66-6B73-42BA-A63D-864C6186191E}"/>
    <cellStyle name="20% - Ênfase5 15 3 3" xfId="25947" xr:uid="{82F637D9-890E-4F1E-A5C2-9F09E053DAD2}"/>
    <cellStyle name="20% - Ênfase5 15 4" xfId="10665" xr:uid="{0514ADFC-A02A-434A-8B0B-58BBDB765884}"/>
    <cellStyle name="20% - Ênfase5 15 4 2" xfId="31111" xr:uid="{A214506B-89CB-414E-A3DB-1C6F420FDEE8}"/>
    <cellStyle name="20% - Ênfase5 15 5" xfId="20895" xr:uid="{836390F6-3E85-46B5-8125-F47BEE26B9D6}"/>
    <cellStyle name="20% - Ênfase5 150" xfId="2773" xr:uid="{C71F3FE6-5D80-438E-9F34-3D70068E2AF8}"/>
    <cellStyle name="20% - Ênfase5 150 2" xfId="7906" xr:uid="{C47E0790-8752-44D9-8E0A-5C92764CBAED}"/>
    <cellStyle name="20% - Ênfase5 150 2 2" xfId="18133" xr:uid="{BBFE2D9D-3EBB-495F-BAA8-D8875E32FDF4}"/>
    <cellStyle name="20% - Ênfase5 150 2 2 2" xfId="38577" xr:uid="{FA335DA5-6390-4CF7-870A-A1C30B419DA5}"/>
    <cellStyle name="20% - Ênfase5 150 2 3" xfId="28361" xr:uid="{FEC23D67-2425-42C6-8E5E-0D98247727A0}"/>
    <cellStyle name="20% - Ênfase5 150 3" xfId="13079" xr:uid="{7E8A6BE2-86CF-41F8-874B-BA139F7C319A}"/>
    <cellStyle name="20% - Ênfase5 150 3 2" xfId="33525" xr:uid="{B3F035EF-60FF-44BA-BFF1-454CC9D1F67D}"/>
    <cellStyle name="20% - Ênfase5 150 4" xfId="23309" xr:uid="{DCF0E422-535C-488D-AE62-8AD7D88AF446}"/>
    <cellStyle name="20% - Ênfase5 151" xfId="2787" xr:uid="{3BE8F391-BE78-48CA-991F-133DE083D93B}"/>
    <cellStyle name="20% - Ênfase5 151 2" xfId="7920" xr:uid="{0B11CD0F-454B-427E-A683-9793C31744DC}"/>
    <cellStyle name="20% - Ênfase5 151 2 2" xfId="18147" xr:uid="{ACB2CA31-7227-4CA7-A6D8-0FDEAFF3B0FA}"/>
    <cellStyle name="20% - Ênfase5 151 2 2 2" xfId="38591" xr:uid="{ADA34BE2-4BE8-40EE-B78C-3FB846FC5F64}"/>
    <cellStyle name="20% - Ênfase5 151 2 3" xfId="28375" xr:uid="{010FFF4E-963F-4301-B1CD-F1E140E30969}"/>
    <cellStyle name="20% - Ênfase5 151 3" xfId="13093" xr:uid="{241BBE30-E0F0-4F5E-AEFA-D3B83C7FD790}"/>
    <cellStyle name="20% - Ênfase5 151 3 2" xfId="33539" xr:uid="{4A4A312E-A2E4-4124-AF22-7DF1A25D5EB8}"/>
    <cellStyle name="20% - Ênfase5 151 4" xfId="23323" xr:uid="{EE0C13E6-97E1-4B7C-B4D8-5B441B8BE56B}"/>
    <cellStyle name="20% - Ênfase5 152" xfId="2801" xr:uid="{A2CD361C-4A7B-4454-B60D-D8A0A7E47F85}"/>
    <cellStyle name="20% - Ênfase5 152 2" xfId="7934" xr:uid="{71E4BBF4-8900-4E4A-AD0A-F3EEB7A46409}"/>
    <cellStyle name="20% - Ênfase5 152 2 2" xfId="18161" xr:uid="{A5C35FF6-27B1-42EC-945D-B7BC2DDD1EDF}"/>
    <cellStyle name="20% - Ênfase5 152 2 2 2" xfId="38605" xr:uid="{1D889C34-5410-411B-A7ED-D6E8D38B4E3F}"/>
    <cellStyle name="20% - Ênfase5 152 2 3" xfId="28389" xr:uid="{BFD9236E-7196-4527-B4BE-81893F8C8012}"/>
    <cellStyle name="20% - Ênfase5 152 3" xfId="13107" xr:uid="{8C71FF2F-45A9-43B2-B92E-E55728DE6D56}"/>
    <cellStyle name="20% - Ênfase5 152 3 2" xfId="33553" xr:uid="{A1D6EABE-2D60-4E58-AC64-082E75F6E2C4}"/>
    <cellStyle name="20% - Ênfase5 152 4" xfId="23337" xr:uid="{B2E3C8C8-823C-4BAA-B62E-53DF278E4F41}"/>
    <cellStyle name="20% - Ênfase5 153" xfId="2815" xr:uid="{9FE8CF83-C539-4DBB-A0A8-23F44696011C}"/>
    <cellStyle name="20% - Ênfase5 153 2" xfId="7948" xr:uid="{F1165E53-1AC7-4B13-955F-C4B36329C418}"/>
    <cellStyle name="20% - Ênfase5 153 2 2" xfId="18175" xr:uid="{9A4BE43C-C5C5-442D-B43F-A8953493B5BE}"/>
    <cellStyle name="20% - Ênfase5 153 2 2 2" xfId="38619" xr:uid="{72838F87-CADC-4910-8AFD-1DBFD40493F0}"/>
    <cellStyle name="20% - Ênfase5 153 2 3" xfId="28403" xr:uid="{54070A23-6C23-48F5-A646-8BD48F5FDD9D}"/>
    <cellStyle name="20% - Ênfase5 153 3" xfId="13121" xr:uid="{8D465F61-73C7-4506-82BC-9BE11A7EEB9B}"/>
    <cellStyle name="20% - Ênfase5 153 3 2" xfId="33567" xr:uid="{42748893-3CFE-4A73-A117-198448390520}"/>
    <cellStyle name="20% - Ênfase5 153 4" xfId="23351" xr:uid="{F0D8AD59-FED4-409C-BD2A-6911CE573DAE}"/>
    <cellStyle name="20% - Ênfase5 154" xfId="2829" xr:uid="{520F65B6-64F7-4BA7-8856-A0E5F2F22FE2}"/>
    <cellStyle name="20% - Ênfase5 154 2" xfId="7962" xr:uid="{65829133-9EEE-4FD0-8EF8-4945DC50FCC7}"/>
    <cellStyle name="20% - Ênfase5 154 2 2" xfId="18189" xr:uid="{0BBCE6D6-7587-4099-BAC8-E68856E266CE}"/>
    <cellStyle name="20% - Ênfase5 154 2 2 2" xfId="38633" xr:uid="{45894179-D70C-4113-8676-C586BF5244E7}"/>
    <cellStyle name="20% - Ênfase5 154 2 3" xfId="28417" xr:uid="{6BBD86C1-789D-4D30-9524-374AB469F992}"/>
    <cellStyle name="20% - Ênfase5 154 3" xfId="13135" xr:uid="{14881942-23C7-40BA-8A82-F46C25BF9605}"/>
    <cellStyle name="20% - Ênfase5 154 3 2" xfId="33581" xr:uid="{C53EEB9A-8FC3-46CC-81F4-487C4B86D8DC}"/>
    <cellStyle name="20% - Ênfase5 154 4" xfId="23365" xr:uid="{57EB1068-571A-465A-8B81-38DE9874AED1}"/>
    <cellStyle name="20% - Ênfase5 155" xfId="2843" xr:uid="{9A3B4A04-D575-4594-B6EF-DDEF1F0B7CF0}"/>
    <cellStyle name="20% - Ênfase5 155 2" xfId="7976" xr:uid="{26E306E4-0330-4282-B3EE-A68309B86B39}"/>
    <cellStyle name="20% - Ênfase5 155 2 2" xfId="18203" xr:uid="{D2EC8E9E-5E22-4F81-83E8-3B52F98FFC43}"/>
    <cellStyle name="20% - Ênfase5 155 2 2 2" xfId="38647" xr:uid="{FED942D2-B9BF-44F9-9F27-3C6908889167}"/>
    <cellStyle name="20% - Ênfase5 155 2 3" xfId="28431" xr:uid="{812F9676-919C-4801-8EDC-4F7DB76D2261}"/>
    <cellStyle name="20% - Ênfase5 155 3" xfId="13149" xr:uid="{27FEE56D-7888-4B0D-B7EE-8EF15FFA3806}"/>
    <cellStyle name="20% - Ênfase5 155 3 2" xfId="33595" xr:uid="{3671B779-A33E-487E-AE74-0D07F63CFC41}"/>
    <cellStyle name="20% - Ênfase5 155 4" xfId="23379" xr:uid="{1BC966AC-E322-48AC-AF8E-B80CC7999A76}"/>
    <cellStyle name="20% - Ênfase5 156" xfId="2857" xr:uid="{26E86791-8682-4F99-8089-116ACE78E5DA}"/>
    <cellStyle name="20% - Ênfase5 156 2" xfId="7990" xr:uid="{28E6EB71-244A-4AA0-BA4A-8BF3BB089B36}"/>
    <cellStyle name="20% - Ênfase5 156 2 2" xfId="18217" xr:uid="{3E7FDFC5-1EA1-45A3-9BAF-218354271CFF}"/>
    <cellStyle name="20% - Ênfase5 156 2 2 2" xfId="38661" xr:uid="{A997D079-96A3-47A5-BA96-B607935E4212}"/>
    <cellStyle name="20% - Ênfase5 156 2 3" xfId="28445" xr:uid="{8AC0F97C-725A-4C59-A575-63D7BEE13265}"/>
    <cellStyle name="20% - Ênfase5 156 3" xfId="13163" xr:uid="{136B38A4-7D14-4FF2-9671-0D399DC0EB58}"/>
    <cellStyle name="20% - Ênfase5 156 3 2" xfId="33609" xr:uid="{99EAD249-B6CF-402F-B9F0-74820A243AF4}"/>
    <cellStyle name="20% - Ênfase5 156 4" xfId="23393" xr:uid="{8B6DACBC-D962-4D4B-AA6F-E685A64B644C}"/>
    <cellStyle name="20% - Ênfase5 157" xfId="2871" xr:uid="{83CA2B2E-9113-4C04-9F91-DA0BD6EA303C}"/>
    <cellStyle name="20% - Ênfase5 157 2" xfId="8004" xr:uid="{4C83F75B-112C-4B86-B6FA-FC44C6DEB720}"/>
    <cellStyle name="20% - Ênfase5 157 2 2" xfId="18231" xr:uid="{4BF2764B-3939-422C-AADA-CC47060C904F}"/>
    <cellStyle name="20% - Ênfase5 157 2 2 2" xfId="38675" xr:uid="{43B9AE66-E8EA-46E7-9504-B6B24130437D}"/>
    <cellStyle name="20% - Ênfase5 157 2 3" xfId="28459" xr:uid="{B07B7860-4AC8-4915-9C36-F4A50D5EBA6E}"/>
    <cellStyle name="20% - Ênfase5 157 3" xfId="13177" xr:uid="{B82AE4BE-65E1-4789-822D-37EA88586F79}"/>
    <cellStyle name="20% - Ênfase5 157 3 2" xfId="33623" xr:uid="{A971D8F4-F0AB-49A1-9898-36B8F41CF8AC}"/>
    <cellStyle name="20% - Ênfase5 157 4" xfId="23407" xr:uid="{2379FFD4-11BE-41B2-B31B-BDF1937102A4}"/>
    <cellStyle name="20% - Ênfase5 158" xfId="2885" xr:uid="{456EEF56-9564-41D2-89DE-01CCAB75C944}"/>
    <cellStyle name="20% - Ênfase5 158 2" xfId="8018" xr:uid="{F7D43B75-9961-40AD-9F76-7D2D8026FCEA}"/>
    <cellStyle name="20% - Ênfase5 158 2 2" xfId="18245" xr:uid="{2811B0AA-0590-4D5C-866D-904993CF9EE9}"/>
    <cellStyle name="20% - Ênfase5 158 2 2 2" xfId="38689" xr:uid="{403A7B09-75F7-490C-A12D-EC9719C70F74}"/>
    <cellStyle name="20% - Ênfase5 158 2 3" xfId="28473" xr:uid="{98B0BBE0-23DC-4354-9302-39F55AD1A860}"/>
    <cellStyle name="20% - Ênfase5 158 3" xfId="13191" xr:uid="{A2D46107-DAC2-462D-B88D-7A7A0AC14730}"/>
    <cellStyle name="20% - Ênfase5 158 3 2" xfId="33637" xr:uid="{58D7E57B-09CA-409D-8205-B44C844B546A}"/>
    <cellStyle name="20% - Ênfase5 158 4" xfId="23421" xr:uid="{59979185-A2DE-4CC8-96E9-10D5E9348198}"/>
    <cellStyle name="20% - Ênfase5 159" xfId="2899" xr:uid="{88B49571-D57E-4CB7-84AD-9084845EFF0D}"/>
    <cellStyle name="20% - Ênfase5 159 2" xfId="8032" xr:uid="{63A04C69-ADF8-47CF-AD60-43D9640A6508}"/>
    <cellStyle name="20% - Ênfase5 159 2 2" xfId="18259" xr:uid="{9EFBC8C3-E021-4EDF-9747-FE8DEA7718AA}"/>
    <cellStyle name="20% - Ênfase5 159 2 2 2" xfId="38703" xr:uid="{5F3AB2F2-2F9F-4DD8-80F9-00DACE5AAB55}"/>
    <cellStyle name="20% - Ênfase5 159 2 3" xfId="28487" xr:uid="{69936791-2882-4030-AEE2-3C7DC1C568D0}"/>
    <cellStyle name="20% - Ênfase5 159 3" xfId="13205" xr:uid="{30D1AE7E-EACB-45DC-9C57-DC64F0B14829}"/>
    <cellStyle name="20% - Ênfase5 159 3 2" xfId="33651" xr:uid="{DCDBFADE-E79C-4C35-A8E1-806C6F7B324A}"/>
    <cellStyle name="20% - Ênfase5 159 4" xfId="23435" xr:uid="{A3B5E9B7-587D-4ECE-ACE1-10D8AC14B66E}"/>
    <cellStyle name="20% - Ênfase5 16" xfId="312" xr:uid="{645452C8-C57B-428D-80AE-46F92CC1A1BC}"/>
    <cellStyle name="20% - Ênfase5 16 2" xfId="911" xr:uid="{18729732-E369-4459-AE5C-56790812C157}"/>
    <cellStyle name="20% - Ênfase5 16 2 2" xfId="6058" xr:uid="{910CFD0B-D1FB-4C1E-AB8D-5CD739A55A9D}"/>
    <cellStyle name="20% - Ênfase5 16 2 2 2" xfId="16313" xr:uid="{613A0C04-5C8E-4198-A5C8-888E65B8F66E}"/>
    <cellStyle name="20% - Ênfase5 16 2 2 2 2" xfId="36757" xr:uid="{97823215-BEBE-499C-BC9F-CE8015B78C54}"/>
    <cellStyle name="20% - Ênfase5 16 2 2 3" xfId="26541" xr:uid="{E442470D-EE00-49B4-9C8F-14E1232F40B8}"/>
    <cellStyle name="20% - Ênfase5 16 2 3" xfId="11259" xr:uid="{3E1AE66B-2F40-4BD3-B181-398379D08747}"/>
    <cellStyle name="20% - Ênfase5 16 2 3 2" xfId="31705" xr:uid="{E59F8B8A-034C-4F0C-B235-5528DCE6E71E}"/>
    <cellStyle name="20% - Ênfase5 16 2 4" xfId="21489" xr:uid="{9C5AE43D-9706-4B6A-8B48-3AF793ED75B9}"/>
    <cellStyle name="20% - Ênfase5 16 3" xfId="5459" xr:uid="{1F176AE1-76E9-4EDD-8340-43D48A5CCE3B}"/>
    <cellStyle name="20% - Ênfase5 16 3 2" xfId="15733" xr:uid="{86A934E4-5D0F-4A33-BB35-8E7306DCEA7D}"/>
    <cellStyle name="20% - Ênfase5 16 3 2 2" xfId="36177" xr:uid="{B9D630EB-F289-484F-9203-6809B3DE7410}"/>
    <cellStyle name="20% - Ênfase5 16 3 3" xfId="25961" xr:uid="{F2CA6117-2834-4A18-99F5-A3FD3DBEE027}"/>
    <cellStyle name="20% - Ênfase5 16 4" xfId="10679" xr:uid="{55D8E2A9-2691-4BE1-8068-6D725C2A4F18}"/>
    <cellStyle name="20% - Ênfase5 16 4 2" xfId="31125" xr:uid="{9ADBBB74-C447-4520-B0DE-7FFB46AC3E63}"/>
    <cellStyle name="20% - Ênfase5 16 5" xfId="20909" xr:uid="{1F9CD2C6-715D-4376-8CC1-76A5C0F1437D}"/>
    <cellStyle name="20% - Ênfase5 160" xfId="2913" xr:uid="{00733D93-8257-496C-8FF3-FDBAC471D9E4}"/>
    <cellStyle name="20% - Ênfase5 160 2" xfId="8046" xr:uid="{E91BFBEE-76EB-4EDC-9678-74BB68098DF4}"/>
    <cellStyle name="20% - Ênfase5 160 2 2" xfId="18273" xr:uid="{98C3B1A2-423A-4868-A82D-9A9BF52B86FB}"/>
    <cellStyle name="20% - Ênfase5 160 2 2 2" xfId="38717" xr:uid="{AF66648C-98BC-4997-80D6-052D82D02084}"/>
    <cellStyle name="20% - Ênfase5 160 2 3" xfId="28501" xr:uid="{F573D4B3-7018-41BE-B335-1FEEB0B25A6D}"/>
    <cellStyle name="20% - Ênfase5 160 3" xfId="13219" xr:uid="{A4F42040-BD4B-4BCA-B07A-1A15224A9155}"/>
    <cellStyle name="20% - Ênfase5 160 3 2" xfId="33665" xr:uid="{F5B61F6D-AEB7-4E20-B592-0A3A7BF73EA7}"/>
    <cellStyle name="20% - Ênfase5 160 4" xfId="23449" xr:uid="{F9023C5E-1F72-4CC1-B0E4-E72F2981DCE9}"/>
    <cellStyle name="20% - Ênfase5 161" xfId="2927" xr:uid="{DC539472-6A39-4E84-8CB2-319471D20F67}"/>
    <cellStyle name="20% - Ênfase5 161 2" xfId="8060" xr:uid="{C4DDD0E5-4466-4C0D-B803-BFC01554761F}"/>
    <cellStyle name="20% - Ênfase5 161 2 2" xfId="18287" xr:uid="{8DBA2FE8-67BB-4B17-AA8F-2D148D81E860}"/>
    <cellStyle name="20% - Ênfase5 161 2 2 2" xfId="38731" xr:uid="{FCAE1F8D-E9A4-4A80-801C-03260E61C406}"/>
    <cellStyle name="20% - Ênfase5 161 2 3" xfId="28515" xr:uid="{F5FAA8A5-35A1-41B9-BAFE-D4ED0AA44134}"/>
    <cellStyle name="20% - Ênfase5 161 3" xfId="13233" xr:uid="{2E93EC92-3445-4E05-9214-43798A5DBF7D}"/>
    <cellStyle name="20% - Ênfase5 161 3 2" xfId="33679" xr:uid="{B152BC71-AE15-4661-9696-C9F7E844ABA8}"/>
    <cellStyle name="20% - Ênfase5 161 4" xfId="23463" xr:uid="{62ABABAF-2CB1-4395-992D-9C438EF32AA1}"/>
    <cellStyle name="20% - Ênfase5 162" xfId="2941" xr:uid="{09EB1F33-3293-4B08-A2BA-9182E7B163BF}"/>
    <cellStyle name="20% - Ênfase5 162 2" xfId="8074" xr:uid="{8738F783-563F-4F6D-868A-8D640C47C2BD}"/>
    <cellStyle name="20% - Ênfase5 162 2 2" xfId="18301" xr:uid="{65BB9659-CE92-4004-9095-12BEDEF839F1}"/>
    <cellStyle name="20% - Ênfase5 162 2 2 2" xfId="38745" xr:uid="{C84629F9-81C2-4DD0-B0EF-E946EC7F3C46}"/>
    <cellStyle name="20% - Ênfase5 162 2 3" xfId="28529" xr:uid="{3D2AEBE6-781B-42F3-83B9-F6036EAECF91}"/>
    <cellStyle name="20% - Ênfase5 162 3" xfId="13247" xr:uid="{749E6B8B-E21F-462E-B44D-B7802F147FF0}"/>
    <cellStyle name="20% - Ênfase5 162 3 2" xfId="33693" xr:uid="{843CD7BE-800B-409F-8A7B-BE2A569C0E4C}"/>
    <cellStyle name="20% - Ênfase5 162 4" xfId="23477" xr:uid="{5FFFF471-118D-4852-8CBD-97E7E051769D}"/>
    <cellStyle name="20% - Ênfase5 163" xfId="2955" xr:uid="{86122D74-9D0F-4403-948F-9038ECE46B30}"/>
    <cellStyle name="20% - Ênfase5 163 2" xfId="8088" xr:uid="{EB473737-6352-4A69-BA1B-955E4C0B1588}"/>
    <cellStyle name="20% - Ênfase5 163 2 2" xfId="18315" xr:uid="{0A64DE50-2E53-43A1-82EE-60C6F2C0343A}"/>
    <cellStyle name="20% - Ênfase5 163 2 2 2" xfId="38759" xr:uid="{DA8730D2-D3CE-4A30-8D3A-61E630AB1C02}"/>
    <cellStyle name="20% - Ênfase5 163 2 3" xfId="28543" xr:uid="{00170B3C-90CB-40E8-89D9-6CD1C6050EF1}"/>
    <cellStyle name="20% - Ênfase5 163 3" xfId="13261" xr:uid="{02DF2592-5960-4747-9294-97D267AE9BC4}"/>
    <cellStyle name="20% - Ênfase5 163 3 2" xfId="33707" xr:uid="{73117471-4102-4539-AB83-FCBF6594994C}"/>
    <cellStyle name="20% - Ênfase5 163 4" xfId="23491" xr:uid="{AAE11B03-1CB7-457B-84A5-B51E87BCF56A}"/>
    <cellStyle name="20% - Ênfase5 164" xfId="2969" xr:uid="{5BA24EFD-9E29-4413-B1D2-A909BDDBFDA0}"/>
    <cellStyle name="20% - Ênfase5 164 2" xfId="8102" xr:uid="{4E2BA7FF-6EF3-4175-A769-E5C87125EEA5}"/>
    <cellStyle name="20% - Ênfase5 164 2 2" xfId="18329" xr:uid="{6F915061-405C-40E9-8486-45274A8B3D51}"/>
    <cellStyle name="20% - Ênfase5 164 2 2 2" xfId="38773" xr:uid="{B9D5F756-8EB3-4649-A793-AAC150EB0E43}"/>
    <cellStyle name="20% - Ênfase5 164 2 3" xfId="28557" xr:uid="{4BFF5A3F-3297-4DD0-AA72-5C1679BE5728}"/>
    <cellStyle name="20% - Ênfase5 164 3" xfId="13275" xr:uid="{BED9BE1E-4178-4818-99CE-0AA28C9C4867}"/>
    <cellStyle name="20% - Ênfase5 164 3 2" xfId="33721" xr:uid="{B84C8AFA-5542-44AF-B798-31DDB28A493A}"/>
    <cellStyle name="20% - Ênfase5 164 4" xfId="23505" xr:uid="{82EDBBD6-527A-4522-BD1A-7AEA4E58809D}"/>
    <cellStyle name="20% - Ênfase5 165" xfId="2983" xr:uid="{C0B3FDC9-744A-4255-999B-03054A19DD94}"/>
    <cellStyle name="20% - Ênfase5 165 2" xfId="8116" xr:uid="{5CC327E2-1259-4DDF-8173-3E1673B045D2}"/>
    <cellStyle name="20% - Ênfase5 165 2 2" xfId="18343" xr:uid="{70B6E751-E140-4162-9D64-7B74C51E3802}"/>
    <cellStyle name="20% - Ênfase5 165 2 2 2" xfId="38787" xr:uid="{0DDC8CCB-4F3B-4D11-93D8-792968B438AF}"/>
    <cellStyle name="20% - Ênfase5 165 2 3" xfId="28571" xr:uid="{B965437F-1F7D-488B-A640-AD12C08604D6}"/>
    <cellStyle name="20% - Ênfase5 165 3" xfId="13289" xr:uid="{59D10C60-F0F9-4745-8697-9A191A6F855B}"/>
    <cellStyle name="20% - Ênfase5 165 3 2" xfId="33735" xr:uid="{D684BA3D-B93F-451D-BE8F-28116315161C}"/>
    <cellStyle name="20% - Ênfase5 165 4" xfId="23519" xr:uid="{FB65C465-A0B3-46E2-931A-5108AAD5DEAC}"/>
    <cellStyle name="20% - Ênfase5 166" xfId="2997" xr:uid="{D590198E-D768-430F-89B8-EE2CBA4783BE}"/>
    <cellStyle name="20% - Ênfase5 166 2" xfId="8130" xr:uid="{37159363-93BD-45D6-A979-111B8C23A71B}"/>
    <cellStyle name="20% - Ênfase5 166 2 2" xfId="18357" xr:uid="{624FA8FA-C47A-4DB2-9E26-04F6A71CB320}"/>
    <cellStyle name="20% - Ênfase5 166 2 2 2" xfId="38801" xr:uid="{A9BE636F-A1AD-45B1-BB07-A8F1572B522C}"/>
    <cellStyle name="20% - Ênfase5 166 2 3" xfId="28585" xr:uid="{1F55C733-DC4C-420A-95CB-DFF8E0FCDA72}"/>
    <cellStyle name="20% - Ênfase5 166 3" xfId="13303" xr:uid="{0718D78E-F6FD-4504-B508-31A37BA0D40E}"/>
    <cellStyle name="20% - Ênfase5 166 3 2" xfId="33749" xr:uid="{7958A892-7251-4D46-A150-5D71390955BE}"/>
    <cellStyle name="20% - Ênfase5 166 4" xfId="23533" xr:uid="{9CD93422-E0C4-480C-AB70-576ADCDD33B0}"/>
    <cellStyle name="20% - Ênfase5 167" xfId="3011" xr:uid="{5AD305FE-1325-452F-97F9-81CFE9C3A7CE}"/>
    <cellStyle name="20% - Ênfase5 167 2" xfId="8144" xr:uid="{B60882A2-97CA-4183-9999-AE711A952878}"/>
    <cellStyle name="20% - Ênfase5 167 2 2" xfId="18371" xr:uid="{58D65EF8-1540-4F47-8B0F-3857AB94C0BF}"/>
    <cellStyle name="20% - Ênfase5 167 2 2 2" xfId="38815" xr:uid="{8D613F45-63B7-40C5-9A1A-A53B341556E9}"/>
    <cellStyle name="20% - Ênfase5 167 2 3" xfId="28599" xr:uid="{D45C6891-2E42-4D4C-9A9A-AB40D7548138}"/>
    <cellStyle name="20% - Ênfase5 167 3" xfId="13317" xr:uid="{76BD3DCF-175C-4569-B070-F8111FFCC652}"/>
    <cellStyle name="20% - Ênfase5 167 3 2" xfId="33763" xr:uid="{1EDC0177-F29A-4576-8492-866052018B8A}"/>
    <cellStyle name="20% - Ênfase5 167 4" xfId="23547" xr:uid="{C1503FB4-37F3-4604-A1F0-6ECE7F56068C}"/>
    <cellStyle name="20% - Ênfase5 168" xfId="3025" xr:uid="{AB2C99DB-A640-4600-9177-DFC09FC5F98A}"/>
    <cellStyle name="20% - Ênfase5 168 2" xfId="8158" xr:uid="{D20367DF-200C-4E4E-8392-473E74A1B9E3}"/>
    <cellStyle name="20% - Ênfase5 168 2 2" xfId="18385" xr:uid="{523BCD44-6E12-409E-BF3E-6F0AB8589E94}"/>
    <cellStyle name="20% - Ênfase5 168 2 2 2" xfId="38829" xr:uid="{73C4306A-7C63-45B4-802E-0FE26D44849E}"/>
    <cellStyle name="20% - Ênfase5 168 2 3" xfId="28613" xr:uid="{0E0004EB-A3E2-4E53-A5BC-76331B3B9597}"/>
    <cellStyle name="20% - Ênfase5 168 3" xfId="13331" xr:uid="{6DFB29B6-1E78-497D-8983-26EB8401E08E}"/>
    <cellStyle name="20% - Ênfase5 168 3 2" xfId="33777" xr:uid="{3515A3B9-3C01-4828-A69C-610D7949FE55}"/>
    <cellStyle name="20% - Ênfase5 168 4" xfId="23561" xr:uid="{8E71B356-B92E-49FA-B956-07BE4660EB15}"/>
    <cellStyle name="20% - Ênfase5 169" xfId="3039" xr:uid="{ADD70845-ECEB-476A-B302-14757844AB42}"/>
    <cellStyle name="20% - Ênfase5 169 2" xfId="8172" xr:uid="{76AEEFE2-E4C9-49B6-8603-00CBD78ABA3E}"/>
    <cellStyle name="20% - Ênfase5 169 2 2" xfId="18399" xr:uid="{1F1D584C-C789-4621-9434-720411967E6C}"/>
    <cellStyle name="20% - Ênfase5 169 2 2 2" xfId="38843" xr:uid="{54F34A0C-793B-41EF-999A-B5C3424B9EA6}"/>
    <cellStyle name="20% - Ênfase5 169 2 3" xfId="28627" xr:uid="{73A4A906-2187-4550-898E-248A0FFDF4CF}"/>
    <cellStyle name="20% - Ênfase5 169 3" xfId="13345" xr:uid="{D7D410DA-1A64-46CB-9EE7-EAB4C129121D}"/>
    <cellStyle name="20% - Ênfase5 169 3 2" xfId="33791" xr:uid="{38FCA351-D2FD-4DB3-B29B-8B1D6CF16C89}"/>
    <cellStyle name="20% - Ênfase5 169 4" xfId="23575" xr:uid="{4A0F9CAE-7AA3-4399-9E86-EBC4B36AFEF0}"/>
    <cellStyle name="20% - Ênfase5 17" xfId="326" xr:uid="{1B5BE05E-4525-40EB-9A53-F0E1E1F1ABA2}"/>
    <cellStyle name="20% - Ênfase5 17 2" xfId="925" xr:uid="{0A536C1C-616E-45EB-B2B7-84D049D29EBE}"/>
    <cellStyle name="20% - Ênfase5 17 2 2" xfId="6072" xr:uid="{92BE95FA-83C7-4C85-98E1-8F92AF192CE6}"/>
    <cellStyle name="20% - Ênfase5 17 2 2 2" xfId="16327" xr:uid="{0678A6E2-166A-4A3B-A8A8-F47FF0997DAA}"/>
    <cellStyle name="20% - Ênfase5 17 2 2 2 2" xfId="36771" xr:uid="{8A4EF413-349B-4CB6-923E-E2A6B112ABCA}"/>
    <cellStyle name="20% - Ênfase5 17 2 2 3" xfId="26555" xr:uid="{B8A509D5-BFD5-4AA6-A204-50982086E17E}"/>
    <cellStyle name="20% - Ênfase5 17 2 3" xfId="11273" xr:uid="{CA68D17B-8A8A-4737-A882-4E26AEB3D34D}"/>
    <cellStyle name="20% - Ênfase5 17 2 3 2" xfId="31719" xr:uid="{F4445152-D4F1-441D-9169-B207886C194E}"/>
    <cellStyle name="20% - Ênfase5 17 2 4" xfId="21503" xr:uid="{778E1C42-A162-4D59-ACBB-81254A18CE09}"/>
    <cellStyle name="20% - Ênfase5 17 3" xfId="5473" xr:uid="{BEE288D7-17A2-41E0-B6B0-DB3874A92ED1}"/>
    <cellStyle name="20% - Ênfase5 17 3 2" xfId="15747" xr:uid="{6426CBF5-E4D3-4744-A7F0-F06FD49CA4F7}"/>
    <cellStyle name="20% - Ênfase5 17 3 2 2" xfId="36191" xr:uid="{6F99B557-D804-4D7C-93DE-D10B111676BF}"/>
    <cellStyle name="20% - Ênfase5 17 3 3" xfId="25975" xr:uid="{60F5E404-C330-4EE2-972C-68B81AD4EB0F}"/>
    <cellStyle name="20% - Ênfase5 17 4" xfId="10693" xr:uid="{9A8490A7-0741-4CF8-ABD6-86687C4692D2}"/>
    <cellStyle name="20% - Ênfase5 17 4 2" xfId="31139" xr:uid="{0266CB59-572D-4241-A6DA-09795155FE56}"/>
    <cellStyle name="20% - Ênfase5 17 5" xfId="20923" xr:uid="{C425B125-EBD7-421A-8196-76B4F83C04DE}"/>
    <cellStyle name="20% - Ênfase5 170" xfId="3053" xr:uid="{910C72AB-F8E0-4CD8-A0B5-FABE04F78D3E}"/>
    <cellStyle name="20% - Ênfase5 170 2" xfId="8186" xr:uid="{AE966047-26EF-45A9-A7A1-B892A544EFFD}"/>
    <cellStyle name="20% - Ênfase5 170 2 2" xfId="18413" xr:uid="{188E8B01-BF70-4BBD-A1EA-786450C0549C}"/>
    <cellStyle name="20% - Ênfase5 170 2 2 2" xfId="38857" xr:uid="{4A90DB28-DCAD-4F0C-9129-E2A155B5299D}"/>
    <cellStyle name="20% - Ênfase5 170 2 3" xfId="28641" xr:uid="{B53C2B5E-AE6E-4EDF-9FDC-E39182ECAE21}"/>
    <cellStyle name="20% - Ênfase5 170 3" xfId="13359" xr:uid="{C2D87AC2-2FE5-4823-AA9B-F689A5C09FF1}"/>
    <cellStyle name="20% - Ênfase5 170 3 2" xfId="33805" xr:uid="{6ACDA711-B819-4930-A40D-29FF257ABBD7}"/>
    <cellStyle name="20% - Ênfase5 170 4" xfId="23589" xr:uid="{E27C5582-8A34-4558-90E1-D37DFE033F2B}"/>
    <cellStyle name="20% - Ênfase5 171" xfId="3067" xr:uid="{D8767B60-3B6C-40FB-B1CD-81E2379F154C}"/>
    <cellStyle name="20% - Ênfase5 171 2" xfId="8200" xr:uid="{BF33E8CE-5600-4622-8320-ECF5624C5CDD}"/>
    <cellStyle name="20% - Ênfase5 171 2 2" xfId="18427" xr:uid="{3A9A4A3F-F403-42A5-B2F3-BD85A8AF029B}"/>
    <cellStyle name="20% - Ênfase5 171 2 2 2" xfId="38871" xr:uid="{9FFFD336-62FE-4B5B-BDC1-48B6D8571411}"/>
    <cellStyle name="20% - Ênfase5 171 2 3" xfId="28655" xr:uid="{5117FB6C-23BB-49E1-9A62-479CE32497DA}"/>
    <cellStyle name="20% - Ênfase5 171 3" xfId="13373" xr:uid="{59B70064-622F-47F3-92B7-35F958B1408C}"/>
    <cellStyle name="20% - Ênfase5 171 3 2" xfId="33819" xr:uid="{334AC63B-660D-4FAD-9E3A-DF8DFD4C1429}"/>
    <cellStyle name="20% - Ênfase5 171 4" xfId="23603" xr:uid="{600BF5A3-2AB9-49B5-AD0F-3026765F7E13}"/>
    <cellStyle name="20% - Ênfase5 172" xfId="3081" xr:uid="{9FF3D844-A5BA-455C-9C53-390F84D37A40}"/>
    <cellStyle name="20% - Ênfase5 172 2" xfId="8214" xr:uid="{D70092B1-9BAE-4C96-B862-582D4248C21E}"/>
    <cellStyle name="20% - Ênfase5 172 2 2" xfId="18441" xr:uid="{984B0EC2-FADE-4CB6-AAF6-0753BD9B74EB}"/>
    <cellStyle name="20% - Ênfase5 172 2 2 2" xfId="38885" xr:uid="{95F17CE6-5123-4B56-907A-054CE90A82D1}"/>
    <cellStyle name="20% - Ênfase5 172 2 3" xfId="28669" xr:uid="{77D794E3-0AB0-4ED6-BD32-324A37CB7FE8}"/>
    <cellStyle name="20% - Ênfase5 172 3" xfId="13387" xr:uid="{68B40DE6-AB4A-4DA0-BF8F-D273710F49EB}"/>
    <cellStyle name="20% - Ênfase5 172 3 2" xfId="33833" xr:uid="{D2B752B1-B771-44E2-BB43-438170C3F690}"/>
    <cellStyle name="20% - Ênfase5 172 4" xfId="23617" xr:uid="{AA84918B-FCC1-4279-A854-31E71EE5F841}"/>
    <cellStyle name="20% - Ênfase5 173" xfId="3095" xr:uid="{13C094F1-2B0A-4E2E-85A7-4B645F8B73C3}"/>
    <cellStyle name="20% - Ênfase5 173 2" xfId="8228" xr:uid="{4E79008A-42D8-433E-922B-F9B28A95BF88}"/>
    <cellStyle name="20% - Ênfase5 173 2 2" xfId="18455" xr:uid="{B0F730D5-CC4C-4236-ACCC-AD4650856F07}"/>
    <cellStyle name="20% - Ênfase5 173 2 2 2" xfId="38899" xr:uid="{E32824BC-B9C7-44C2-8529-60E5C1F41063}"/>
    <cellStyle name="20% - Ênfase5 173 2 3" xfId="28683" xr:uid="{82ED7F98-C586-4694-88B3-3B16355440D3}"/>
    <cellStyle name="20% - Ênfase5 173 3" xfId="13401" xr:uid="{B9E0027D-BFB0-4662-AB1E-ADF572A245F9}"/>
    <cellStyle name="20% - Ênfase5 173 3 2" xfId="33847" xr:uid="{0B423D6D-936C-4FF0-88E9-32F5BEFF6B82}"/>
    <cellStyle name="20% - Ênfase5 173 4" xfId="23631" xr:uid="{CEEADA9E-4B58-47DA-92B4-CDFD9A1D04EA}"/>
    <cellStyle name="20% - Ênfase5 174" xfId="3109" xr:uid="{16D776AF-5598-4565-9783-CA6DF3C7DCB1}"/>
    <cellStyle name="20% - Ênfase5 174 2" xfId="8242" xr:uid="{D6B5E695-1F57-4AF6-AD22-B49A7D4BFECC}"/>
    <cellStyle name="20% - Ênfase5 174 2 2" xfId="18469" xr:uid="{43F37EBC-6C63-4C3D-BA9F-6B63389ACBB4}"/>
    <cellStyle name="20% - Ênfase5 174 2 2 2" xfId="38913" xr:uid="{E589216F-C6C8-4909-82DF-F2C1B5CDE2C6}"/>
    <cellStyle name="20% - Ênfase5 174 2 3" xfId="28697" xr:uid="{54DF3C18-200D-45F3-843A-F86EFAE32062}"/>
    <cellStyle name="20% - Ênfase5 174 3" xfId="13415" xr:uid="{DF5F67A0-11C5-45DD-AD38-09FDE7766FE2}"/>
    <cellStyle name="20% - Ênfase5 174 3 2" xfId="33861" xr:uid="{B80DC5B3-98CB-42B5-9DCC-9E0FA5F746AF}"/>
    <cellStyle name="20% - Ênfase5 174 4" xfId="23645" xr:uid="{C7675B25-9970-474A-999B-5CFCF6EBFBA2}"/>
    <cellStyle name="20% - Ênfase5 175" xfId="3123" xr:uid="{6DB6A82C-BE6E-4B2B-B7C3-500B123E0B38}"/>
    <cellStyle name="20% - Ênfase5 175 2" xfId="8256" xr:uid="{CD7E7EC2-B47F-44D5-8B38-0BDFE721639D}"/>
    <cellStyle name="20% - Ênfase5 175 2 2" xfId="18483" xr:uid="{7B3D2117-BC03-48B1-AAAB-6E8B338EDB26}"/>
    <cellStyle name="20% - Ênfase5 175 2 2 2" xfId="38927" xr:uid="{D6F3F4F6-8DAE-4DCA-98D9-21D78A50D5AC}"/>
    <cellStyle name="20% - Ênfase5 175 2 3" xfId="28711" xr:uid="{F3731B58-57C7-4170-8C74-B2BE78C038DF}"/>
    <cellStyle name="20% - Ênfase5 175 3" xfId="13429" xr:uid="{F844B967-D8B9-4AA2-993C-9F6ADE841838}"/>
    <cellStyle name="20% - Ênfase5 175 3 2" xfId="33875" xr:uid="{49DF70B3-C76A-4E79-BF5B-CFE45307FFA2}"/>
    <cellStyle name="20% - Ênfase5 175 4" xfId="23659" xr:uid="{A5365421-0C06-4E0E-9E52-A33AED2F0BC8}"/>
    <cellStyle name="20% - Ênfase5 176" xfId="3137" xr:uid="{931C12F7-2F04-4D61-8868-D0E283AADC5D}"/>
    <cellStyle name="20% - Ênfase5 176 2" xfId="8270" xr:uid="{CDBB24F4-A256-4C89-BC75-885C8F0A5CD8}"/>
    <cellStyle name="20% - Ênfase5 176 2 2" xfId="18497" xr:uid="{6C30EA36-FAAA-4140-8283-54B18381B813}"/>
    <cellStyle name="20% - Ênfase5 176 2 2 2" xfId="38941" xr:uid="{4772C18F-6752-41EB-B5C9-3458C652E40F}"/>
    <cellStyle name="20% - Ênfase5 176 2 3" xfId="28725" xr:uid="{E7DB57B1-CA6C-407E-B7D1-CCA6F91E8A0D}"/>
    <cellStyle name="20% - Ênfase5 176 3" xfId="13443" xr:uid="{4F3F456A-2F2B-464E-A641-5D0F71095654}"/>
    <cellStyle name="20% - Ênfase5 176 3 2" xfId="33889" xr:uid="{D3DEC5B6-3665-4DD3-BA47-E477AFE51D19}"/>
    <cellStyle name="20% - Ênfase5 176 4" xfId="23673" xr:uid="{71715673-CDDC-424B-8B7D-13ADE69CC448}"/>
    <cellStyle name="20% - Ênfase5 177" xfId="3151" xr:uid="{C45313E6-4683-42A1-87E6-CE5C7EFACB5C}"/>
    <cellStyle name="20% - Ênfase5 177 2" xfId="8284" xr:uid="{E280883B-1BA9-482C-AFD5-9FEC06A00563}"/>
    <cellStyle name="20% - Ênfase5 177 2 2" xfId="18511" xr:uid="{55AEB521-B3E4-4D9F-8681-4BAF69FB77A4}"/>
    <cellStyle name="20% - Ênfase5 177 2 2 2" xfId="38955" xr:uid="{7C3E7AAB-B76E-4202-AA3F-12EC60B13513}"/>
    <cellStyle name="20% - Ênfase5 177 2 3" xfId="28739" xr:uid="{B8C6DDA5-E17D-4D5B-864D-118C130A3BD1}"/>
    <cellStyle name="20% - Ênfase5 177 3" xfId="13457" xr:uid="{1BD3B15C-9CE3-471F-B533-EB375391FC72}"/>
    <cellStyle name="20% - Ênfase5 177 3 2" xfId="33903" xr:uid="{AE2FFEB7-B856-4AC3-A15F-8F5276A11C29}"/>
    <cellStyle name="20% - Ênfase5 177 4" xfId="23687" xr:uid="{5654A4E7-1046-4C6B-8D9E-12887A1F7BED}"/>
    <cellStyle name="20% - Ênfase5 178" xfId="3165" xr:uid="{8C33C9CD-A155-4276-82BE-919448061DF9}"/>
    <cellStyle name="20% - Ênfase5 178 2" xfId="8298" xr:uid="{3E893C45-0141-4951-ADB8-78651CDE8041}"/>
    <cellStyle name="20% - Ênfase5 178 2 2" xfId="18525" xr:uid="{C74F5B43-36C1-42C9-B0D2-BC1A8D6C1102}"/>
    <cellStyle name="20% - Ênfase5 178 2 2 2" xfId="38969" xr:uid="{E3A5DA13-E9AA-4C40-90D7-C88A2EB44008}"/>
    <cellStyle name="20% - Ênfase5 178 2 3" xfId="28753" xr:uid="{F8E1E9BC-96A9-44CE-A9B5-262D950DA328}"/>
    <cellStyle name="20% - Ênfase5 178 3" xfId="13471" xr:uid="{EE2DA521-374A-42AE-953C-CEB8F9F8045E}"/>
    <cellStyle name="20% - Ênfase5 178 3 2" xfId="33917" xr:uid="{681CDA0A-2CDE-4941-9B6C-C1323205F744}"/>
    <cellStyle name="20% - Ênfase5 178 4" xfId="23701" xr:uid="{EFF801D9-1987-4F29-ABAA-B5761847E79D}"/>
    <cellStyle name="20% - Ênfase5 179" xfId="3179" xr:uid="{64D34F3B-FF46-4381-BC8B-D6E85CCA868C}"/>
    <cellStyle name="20% - Ênfase5 179 2" xfId="8312" xr:uid="{C6E51DA9-3BA3-48D8-8580-819DDDE59691}"/>
    <cellStyle name="20% - Ênfase5 179 2 2" xfId="18539" xr:uid="{2AC2E2F0-0DB0-44CA-987C-B93998170124}"/>
    <cellStyle name="20% - Ênfase5 179 2 2 2" xfId="38983" xr:uid="{752253FB-9CA8-41B4-B353-E84EFF1DAD07}"/>
    <cellStyle name="20% - Ênfase5 179 2 3" xfId="28767" xr:uid="{578F9207-C0BC-4F19-9D9F-EFC259B1B131}"/>
    <cellStyle name="20% - Ênfase5 179 3" xfId="13485" xr:uid="{FCA83676-264A-4E73-84CF-CC2F45BBBACC}"/>
    <cellStyle name="20% - Ênfase5 179 3 2" xfId="33931" xr:uid="{66DCAFCC-ACC8-4AEC-84BB-6D108AB52FD0}"/>
    <cellStyle name="20% - Ênfase5 179 4" xfId="23715" xr:uid="{BC39CCA8-C5E5-4CF0-AF20-2BD9DE13C8A8}"/>
    <cellStyle name="20% - Ênfase5 18" xfId="340" xr:uid="{1423509D-261B-4915-B4CC-61DCA7666E8C}"/>
    <cellStyle name="20% - Ênfase5 18 2" xfId="939" xr:uid="{7083344D-CA05-484C-B52D-5455702E19A8}"/>
    <cellStyle name="20% - Ênfase5 18 2 2" xfId="6086" xr:uid="{E678C67A-8528-4B5D-87A5-C311E4F4192F}"/>
    <cellStyle name="20% - Ênfase5 18 2 2 2" xfId="16341" xr:uid="{7AEBD2C1-060E-448A-914E-7CFEC5B3BB59}"/>
    <cellStyle name="20% - Ênfase5 18 2 2 2 2" xfId="36785" xr:uid="{013C78B5-4F79-4A57-A7B5-F55D6CFCA871}"/>
    <cellStyle name="20% - Ênfase5 18 2 2 3" xfId="26569" xr:uid="{55982E05-767B-40E4-BE29-E00E9793A2D5}"/>
    <cellStyle name="20% - Ênfase5 18 2 3" xfId="11287" xr:uid="{961417C5-3A6C-421F-9B09-03EC4A1DE985}"/>
    <cellStyle name="20% - Ênfase5 18 2 3 2" xfId="31733" xr:uid="{89CFCAEE-16BB-4728-BD6E-D783B4591F7E}"/>
    <cellStyle name="20% - Ênfase5 18 2 4" xfId="21517" xr:uid="{54415E8A-1ED2-4F93-89C8-30DF425E825E}"/>
    <cellStyle name="20% - Ênfase5 18 3" xfId="5487" xr:uid="{3C0F3173-25B5-4946-A820-E7FD6F28999A}"/>
    <cellStyle name="20% - Ênfase5 18 3 2" xfId="15761" xr:uid="{A1855858-CD01-4F6A-8613-6BDE4F709E9B}"/>
    <cellStyle name="20% - Ênfase5 18 3 2 2" xfId="36205" xr:uid="{44277ED6-F035-4F87-8D86-0416A3F6DE1B}"/>
    <cellStyle name="20% - Ênfase5 18 3 3" xfId="25989" xr:uid="{C72A5C64-5A67-4BC1-B2C0-9F653927F972}"/>
    <cellStyle name="20% - Ênfase5 18 4" xfId="10707" xr:uid="{92C5DDEA-9995-4378-8A6D-492965C7D7A8}"/>
    <cellStyle name="20% - Ênfase5 18 4 2" xfId="31153" xr:uid="{4CB2F485-6C72-4C83-AE73-5E84039D4D25}"/>
    <cellStyle name="20% - Ênfase5 18 5" xfId="20937" xr:uid="{40A3FD8B-68A0-4967-9904-7B161393B584}"/>
    <cellStyle name="20% - Ênfase5 180" xfId="3192" xr:uid="{599D7253-950B-44FF-9AAF-9AC054B73ABC}"/>
    <cellStyle name="20% - Ênfase5 180 2" xfId="8326" xr:uid="{C407A4CB-7962-4255-AC6C-092018B2E538}"/>
    <cellStyle name="20% - Ênfase5 180 2 2" xfId="18553" xr:uid="{F2E3D569-C75F-417B-8E6C-12E0D08BF35F}"/>
    <cellStyle name="20% - Ênfase5 180 2 2 2" xfId="38997" xr:uid="{D8763D50-BA26-43BC-8405-2CE81BCA7B4F}"/>
    <cellStyle name="20% - Ênfase5 180 2 3" xfId="28781" xr:uid="{336D16DD-DE71-4360-8B23-1DAE564645FE}"/>
    <cellStyle name="20% - Ênfase5 180 3" xfId="13499" xr:uid="{66117F34-1233-4D50-9043-8B002349AED0}"/>
    <cellStyle name="20% - Ênfase5 180 3 2" xfId="33945" xr:uid="{4615CA60-B9B3-424D-8B66-8503423EC795}"/>
    <cellStyle name="20% - Ênfase5 180 4" xfId="23729" xr:uid="{47BF30A8-D953-418D-909D-CEDECDC154DC}"/>
    <cellStyle name="20% - Ênfase5 181" xfId="3206" xr:uid="{7DD430A2-252D-48F6-A8C2-55DEFA3E6BE4}"/>
    <cellStyle name="20% - Ênfase5 181 2" xfId="8340" xr:uid="{594A9A3F-A307-47F7-9618-53E36723E582}"/>
    <cellStyle name="20% - Ênfase5 181 2 2" xfId="18567" xr:uid="{CE0156BC-60FA-49F9-A53F-F3AE88615FF7}"/>
    <cellStyle name="20% - Ênfase5 181 2 2 2" xfId="39011" xr:uid="{56D8798B-C60F-4D19-9651-1BA8B0A8B419}"/>
    <cellStyle name="20% - Ênfase5 181 2 3" xfId="28795" xr:uid="{B56454CE-A79A-4017-94E2-E24B2252665E}"/>
    <cellStyle name="20% - Ênfase5 181 3" xfId="13513" xr:uid="{3C208551-5290-44A2-80D7-B36EF8D625F6}"/>
    <cellStyle name="20% - Ênfase5 181 3 2" xfId="33959" xr:uid="{013C504A-DEEB-4F55-9744-F88280840306}"/>
    <cellStyle name="20% - Ênfase5 181 4" xfId="23743" xr:uid="{26F67A86-DBE5-4A2F-9661-FDF693C6E240}"/>
    <cellStyle name="20% - Ênfase5 182" xfId="3220" xr:uid="{35E4FDAD-D0D9-4306-9158-BA045EB2B83D}"/>
    <cellStyle name="20% - Ênfase5 182 2" xfId="8354" xr:uid="{E934DE6F-50FE-49E4-9E21-23E6DAB447E3}"/>
    <cellStyle name="20% - Ênfase5 182 2 2" xfId="18581" xr:uid="{69E0FFFD-4B7B-402C-B720-1CDCF286803F}"/>
    <cellStyle name="20% - Ênfase5 182 2 2 2" xfId="39025" xr:uid="{41F09AF8-0FD2-4C6B-A2BD-C3473AE5A509}"/>
    <cellStyle name="20% - Ênfase5 182 2 3" xfId="28809" xr:uid="{09811830-229A-408F-A618-F84C4ECB4E57}"/>
    <cellStyle name="20% - Ênfase5 182 3" xfId="13527" xr:uid="{A94DC9BA-7F56-45B8-B33C-9D303D03DD77}"/>
    <cellStyle name="20% - Ênfase5 182 3 2" xfId="33973" xr:uid="{17821F2B-692A-412C-8CC7-C80FDF12F57A}"/>
    <cellStyle name="20% - Ênfase5 182 4" xfId="23757" xr:uid="{ED26A79F-A4BD-4DBC-B2A8-FF924EC50163}"/>
    <cellStyle name="20% - Ênfase5 183" xfId="3234" xr:uid="{0553A37E-4CF0-4927-91CF-7BB6AB8B34B0}"/>
    <cellStyle name="20% - Ênfase5 183 2" xfId="8368" xr:uid="{3F18C1F8-6714-406D-A138-34A240919E16}"/>
    <cellStyle name="20% - Ênfase5 183 2 2" xfId="18595" xr:uid="{36B92AF8-083E-4438-B429-FB6C04E54060}"/>
    <cellStyle name="20% - Ênfase5 183 2 2 2" xfId="39039" xr:uid="{9E143B2D-1858-4B61-B7DF-0307D2424710}"/>
    <cellStyle name="20% - Ênfase5 183 2 3" xfId="28823" xr:uid="{DF773C04-057B-4D01-928A-0C7C24804C42}"/>
    <cellStyle name="20% - Ênfase5 183 3" xfId="13541" xr:uid="{B9EDE929-B20C-455A-83CA-5CD80BC0556C}"/>
    <cellStyle name="20% - Ênfase5 183 3 2" xfId="33987" xr:uid="{63257026-DF73-41E6-8C0C-D32562A17906}"/>
    <cellStyle name="20% - Ênfase5 183 4" xfId="23771" xr:uid="{E23B020F-534B-4185-82A1-2629C84DAB8D}"/>
    <cellStyle name="20% - Ênfase5 184" xfId="3248" xr:uid="{C509F182-AF49-4F18-B8D4-1990FD84BDCB}"/>
    <cellStyle name="20% - Ênfase5 184 2" xfId="8382" xr:uid="{8839681D-8D19-4DF2-8775-EB5533AC5A25}"/>
    <cellStyle name="20% - Ênfase5 184 2 2" xfId="18609" xr:uid="{172D2AE3-37D6-41B8-854D-F28DB7F53E72}"/>
    <cellStyle name="20% - Ênfase5 184 2 2 2" xfId="39053" xr:uid="{435EFE2E-5094-4721-B5DD-9B4960F06FCF}"/>
    <cellStyle name="20% - Ênfase5 184 2 3" xfId="28837" xr:uid="{BA381B37-60DF-4653-92ED-A0871CEC5418}"/>
    <cellStyle name="20% - Ênfase5 184 3" xfId="13555" xr:uid="{1B775E84-A225-4754-9106-EF4F92C73E05}"/>
    <cellStyle name="20% - Ênfase5 184 3 2" xfId="34001" xr:uid="{F0281049-F861-46FD-B202-34B99B9A0A6E}"/>
    <cellStyle name="20% - Ênfase5 184 4" xfId="23785" xr:uid="{01B4BA40-E34F-49D6-ABE7-C71B8C1BF160}"/>
    <cellStyle name="20% - Ênfase5 185" xfId="3262" xr:uid="{4102311F-73D7-43CE-984B-CDD1117D4354}"/>
    <cellStyle name="20% - Ênfase5 185 2" xfId="8396" xr:uid="{B73ACD72-A778-4CA8-8EA5-241BBFC7EBE6}"/>
    <cellStyle name="20% - Ênfase5 185 2 2" xfId="18623" xr:uid="{BE809A29-E297-4D35-B7C1-5A4BD9F2BF4A}"/>
    <cellStyle name="20% - Ênfase5 185 2 2 2" xfId="39067" xr:uid="{9ACF39E7-1250-418F-8060-0FF7C7183788}"/>
    <cellStyle name="20% - Ênfase5 185 2 3" xfId="28851" xr:uid="{6C8AA4E9-1005-4B5C-BBF5-CD82ECDC89F6}"/>
    <cellStyle name="20% - Ênfase5 185 3" xfId="13569" xr:uid="{29E4B5F9-1BE6-4A26-AC71-74EBE2EE635A}"/>
    <cellStyle name="20% - Ênfase5 185 3 2" xfId="34015" xr:uid="{7C40A8D4-0E67-415C-9BCC-FA7401EBA1EF}"/>
    <cellStyle name="20% - Ênfase5 185 4" xfId="23799" xr:uid="{37BD84DC-858B-4748-ACE8-43170E5A58F3}"/>
    <cellStyle name="20% - Ênfase5 186" xfId="3276" xr:uid="{48A6A3D8-8B06-41BF-8F97-5E289F6BCB6C}"/>
    <cellStyle name="20% - Ênfase5 186 2" xfId="8410" xr:uid="{91FCA49A-35C8-4441-9891-B21F0D0244DE}"/>
    <cellStyle name="20% - Ênfase5 186 2 2" xfId="18637" xr:uid="{341D75CB-A101-4B15-850D-EC443ED61646}"/>
    <cellStyle name="20% - Ênfase5 186 2 2 2" xfId="39081" xr:uid="{E2233908-A415-44A5-AD29-E883DDB3D613}"/>
    <cellStyle name="20% - Ênfase5 186 2 3" xfId="28865" xr:uid="{2844312B-63D6-48EC-84A1-ECE264B459E9}"/>
    <cellStyle name="20% - Ênfase5 186 3" xfId="13583" xr:uid="{9D344B73-9D57-4521-B124-D09F8104A6B2}"/>
    <cellStyle name="20% - Ênfase5 186 3 2" xfId="34029" xr:uid="{E594909B-136F-4411-A76A-D539A4A327C0}"/>
    <cellStyle name="20% - Ênfase5 186 4" xfId="23813" xr:uid="{54241423-DC70-4905-8DD8-BF3DA6079493}"/>
    <cellStyle name="20% - Ênfase5 187" xfId="3290" xr:uid="{8D5A4F44-A98F-4D65-A464-E50A8B2B0CE7}"/>
    <cellStyle name="20% - Ênfase5 187 2" xfId="8424" xr:uid="{128A7DC1-1B0E-47EF-BAEF-126259A8BC09}"/>
    <cellStyle name="20% - Ênfase5 187 2 2" xfId="18651" xr:uid="{6AB4D5DD-D883-4C0D-A133-1AF9AA201BFA}"/>
    <cellStyle name="20% - Ênfase5 187 2 2 2" xfId="39095" xr:uid="{5C6DF6E6-B63E-44C6-9CDF-A14D0BE6D262}"/>
    <cellStyle name="20% - Ênfase5 187 2 3" xfId="28879" xr:uid="{63A71D67-38E1-41EF-8706-C293F034D2E1}"/>
    <cellStyle name="20% - Ênfase5 187 3" xfId="13597" xr:uid="{E85838B5-0CA5-4FED-8128-8D217E9F8A4D}"/>
    <cellStyle name="20% - Ênfase5 187 3 2" xfId="34043" xr:uid="{00FBDF2F-1EB1-4771-BC1F-56876C7AC598}"/>
    <cellStyle name="20% - Ênfase5 187 4" xfId="23827" xr:uid="{87160E31-8BB7-40AF-ADF0-8A137A4716CA}"/>
    <cellStyle name="20% - Ênfase5 188" xfId="3304" xr:uid="{898175EF-C007-4110-82CC-EBADAB06C8B2}"/>
    <cellStyle name="20% - Ênfase5 188 2" xfId="8438" xr:uid="{E3B3E695-402B-4F31-B73A-049F82AAFCE1}"/>
    <cellStyle name="20% - Ênfase5 188 2 2" xfId="18665" xr:uid="{25CCE888-7F4B-4EE6-BEA4-7FE0BF15C608}"/>
    <cellStyle name="20% - Ênfase5 188 2 2 2" xfId="39109" xr:uid="{A6ABF50A-6BD9-4D61-9C73-28A0082BEAC3}"/>
    <cellStyle name="20% - Ênfase5 188 2 3" xfId="28893" xr:uid="{380B3A5C-A1FA-40EC-B707-93F69AA07E12}"/>
    <cellStyle name="20% - Ênfase5 188 3" xfId="13611" xr:uid="{E9A456AB-2BCF-4FA3-B524-AF32E4BA031B}"/>
    <cellStyle name="20% - Ênfase5 188 3 2" xfId="34057" xr:uid="{56ECBE69-D59F-479B-8477-658B6511C52B}"/>
    <cellStyle name="20% - Ênfase5 188 4" xfId="23841" xr:uid="{AC7F4584-6576-49B8-B46D-25FAB724A599}"/>
    <cellStyle name="20% - Ênfase5 189" xfId="3318" xr:uid="{51EE2FCA-CAE0-4B0E-9562-33D7ED341683}"/>
    <cellStyle name="20% - Ênfase5 189 2" xfId="8452" xr:uid="{BEAD9E33-72B1-40DB-B707-1AA573713ED5}"/>
    <cellStyle name="20% - Ênfase5 189 2 2" xfId="18679" xr:uid="{3D2D90CB-7217-4ACB-B9ED-DB3C4D5B5C57}"/>
    <cellStyle name="20% - Ênfase5 189 2 2 2" xfId="39123" xr:uid="{02171E45-0EDD-4F26-B902-064B72E048F4}"/>
    <cellStyle name="20% - Ênfase5 189 2 3" xfId="28907" xr:uid="{7C1A174B-3752-4F9E-9D34-48A5DD0A0B98}"/>
    <cellStyle name="20% - Ênfase5 189 3" xfId="13625" xr:uid="{B0ADBEBC-ABBF-451C-85CC-011E22FC34D7}"/>
    <cellStyle name="20% - Ênfase5 189 3 2" xfId="34071" xr:uid="{761F29D7-45C5-408F-B860-0BB19E099264}"/>
    <cellStyle name="20% - Ênfase5 189 4" xfId="23855" xr:uid="{F66A8EAF-D260-43DD-9562-25DCBFBFCD27}"/>
    <cellStyle name="20% - Ênfase5 19" xfId="354" xr:uid="{6F162D66-BCA3-443A-ABDB-A16BC57D8BC9}"/>
    <cellStyle name="20% - Ênfase5 19 2" xfId="953" xr:uid="{E7DA0BD7-47B9-44BF-A022-2E8C762EEE2B}"/>
    <cellStyle name="20% - Ênfase5 19 2 2" xfId="6100" xr:uid="{59ACC057-3F00-4854-B47F-D570119F24D0}"/>
    <cellStyle name="20% - Ênfase5 19 2 2 2" xfId="16355" xr:uid="{A4BD35DF-6AF7-4430-B032-11B2B4E01527}"/>
    <cellStyle name="20% - Ênfase5 19 2 2 2 2" xfId="36799" xr:uid="{BA9F7EC6-DE01-456A-BF3D-F4B2DDF2C289}"/>
    <cellStyle name="20% - Ênfase5 19 2 2 3" xfId="26583" xr:uid="{37552548-DF85-4FE5-AF6A-D5F6C3D45B27}"/>
    <cellStyle name="20% - Ênfase5 19 2 3" xfId="11301" xr:uid="{F6BBD9DA-DB69-417A-BE55-759F0CD152C2}"/>
    <cellStyle name="20% - Ênfase5 19 2 3 2" xfId="31747" xr:uid="{446E9E59-6680-43B9-8153-A4916473E9D0}"/>
    <cellStyle name="20% - Ênfase5 19 2 4" xfId="21531" xr:uid="{3AD5D827-3BD2-4D5E-ADFC-04690E40A9AD}"/>
    <cellStyle name="20% - Ênfase5 19 3" xfId="5501" xr:uid="{2945A638-CEC9-4A2D-8EAD-1AC781205EC0}"/>
    <cellStyle name="20% - Ênfase5 19 3 2" xfId="15775" xr:uid="{E168655B-5E6A-422F-9028-B33923E19F83}"/>
    <cellStyle name="20% - Ênfase5 19 3 2 2" xfId="36219" xr:uid="{5062BC99-BFE3-46D5-BE08-3996B0DA3D78}"/>
    <cellStyle name="20% - Ênfase5 19 3 3" xfId="26003" xr:uid="{399EF903-4705-432C-A29B-8FB1F3D2D093}"/>
    <cellStyle name="20% - Ênfase5 19 4" xfId="10721" xr:uid="{8DE914DD-3242-4CC4-A1CF-EE947E95E3B7}"/>
    <cellStyle name="20% - Ênfase5 19 4 2" xfId="31167" xr:uid="{B9B4F954-5B45-4356-91CF-B1421FCE6987}"/>
    <cellStyle name="20% - Ênfase5 19 5" xfId="20951" xr:uid="{480DF89A-A08F-4F3C-8766-216B9A77A3A3}"/>
    <cellStyle name="20% - Ênfase5 190" xfId="3332" xr:uid="{AC985E30-2355-4B8F-8A24-EE51281826B5}"/>
    <cellStyle name="20% - Ênfase5 190 2" xfId="8466" xr:uid="{B69B6FC7-247B-4103-AE94-76260B7AA4F9}"/>
    <cellStyle name="20% - Ênfase5 190 2 2" xfId="18693" xr:uid="{22E5DFE7-BE91-439F-B31B-FFE90B41C5CF}"/>
    <cellStyle name="20% - Ênfase5 190 2 2 2" xfId="39137" xr:uid="{226D64B5-D5B2-4FFC-B9D5-9BB50282306E}"/>
    <cellStyle name="20% - Ênfase5 190 2 3" xfId="28921" xr:uid="{7175A028-0A0C-4750-A69B-0EDEF9819666}"/>
    <cellStyle name="20% - Ênfase5 190 3" xfId="13639" xr:uid="{9588EA6B-D5CB-42ED-AA2B-82B1C3BB2104}"/>
    <cellStyle name="20% - Ênfase5 190 3 2" xfId="34085" xr:uid="{BA12E74B-66A2-477A-8CB8-129E29C4F418}"/>
    <cellStyle name="20% - Ênfase5 190 4" xfId="23869" xr:uid="{33A667F0-FE8C-4D1D-A287-104B79A3DA53}"/>
    <cellStyle name="20% - Ênfase5 191" xfId="3346" xr:uid="{BF8EF423-2693-40EC-905A-CC7885847A18}"/>
    <cellStyle name="20% - Ênfase5 191 2" xfId="8480" xr:uid="{E8754721-512A-4EB0-BFA1-621E58DC316B}"/>
    <cellStyle name="20% - Ênfase5 191 2 2" xfId="18707" xr:uid="{79D812E4-B400-4A7D-99B8-60FBBA934C84}"/>
    <cellStyle name="20% - Ênfase5 191 2 2 2" xfId="39151" xr:uid="{20E93990-8165-4E81-A44A-70771B1B35F7}"/>
    <cellStyle name="20% - Ênfase5 191 2 3" xfId="28935" xr:uid="{FB3A195A-8827-4547-BE6C-241DADA37371}"/>
    <cellStyle name="20% - Ênfase5 191 3" xfId="13653" xr:uid="{6B325F6D-87B9-4E13-81A2-E684073B76CF}"/>
    <cellStyle name="20% - Ênfase5 191 3 2" xfId="34099" xr:uid="{07D3CA5D-885C-45A9-9277-27E32F0CAD83}"/>
    <cellStyle name="20% - Ênfase5 191 4" xfId="23883" xr:uid="{E9D8EF3A-F881-4D6D-B6FA-03B700ECFBA2}"/>
    <cellStyle name="20% - Ênfase5 192" xfId="3360" xr:uid="{C94CA3A1-D0CB-438C-97FE-1C03B1AA3BFF}"/>
    <cellStyle name="20% - Ênfase5 192 2" xfId="8494" xr:uid="{7780CDAE-EBC2-4D54-A4A8-A216388A8D34}"/>
    <cellStyle name="20% - Ênfase5 192 2 2" xfId="18721" xr:uid="{472028CE-A888-4966-AA19-B51AB205C2F6}"/>
    <cellStyle name="20% - Ênfase5 192 2 2 2" xfId="39165" xr:uid="{96B8FE0E-F969-41A4-B695-6269A5459AE0}"/>
    <cellStyle name="20% - Ênfase5 192 2 3" xfId="28949" xr:uid="{5FADB332-EC37-4BF4-980D-E63E203B8DB9}"/>
    <cellStyle name="20% - Ênfase5 192 3" xfId="13667" xr:uid="{1A78FD67-A684-4783-9228-4E1F3CC9DF7A}"/>
    <cellStyle name="20% - Ênfase5 192 3 2" xfId="34113" xr:uid="{7F20EE94-5A05-47F3-BA27-847E2AE9BAA2}"/>
    <cellStyle name="20% - Ênfase5 192 4" xfId="23897" xr:uid="{9271BEA1-7A50-4864-9552-8C00BE19EFE3}"/>
    <cellStyle name="20% - Ênfase5 193" xfId="3374" xr:uid="{9F51B7BB-E869-45DF-B9F4-7AF38771541D}"/>
    <cellStyle name="20% - Ênfase5 193 2" xfId="8508" xr:uid="{055DF45C-64FA-45AE-BF5A-45D14BB3C4E5}"/>
    <cellStyle name="20% - Ênfase5 193 2 2" xfId="18735" xr:uid="{DA4DBF8F-3230-4192-95F6-CFD5FCBE666E}"/>
    <cellStyle name="20% - Ênfase5 193 2 2 2" xfId="39179" xr:uid="{A3EC7857-A285-40DA-A989-C162F1EB6AE7}"/>
    <cellStyle name="20% - Ênfase5 193 2 3" xfId="28963" xr:uid="{E8EFCE31-24FD-468D-996D-805C2A475381}"/>
    <cellStyle name="20% - Ênfase5 193 3" xfId="13681" xr:uid="{70B1AF58-EEB7-4F04-A9CE-116DE4ACE398}"/>
    <cellStyle name="20% - Ênfase5 193 3 2" xfId="34127" xr:uid="{D5B1C2C1-5A84-4408-9BC4-157EDA73F737}"/>
    <cellStyle name="20% - Ênfase5 193 4" xfId="23911" xr:uid="{91A78FBA-ED7D-4C75-A98B-7A9C615A99BC}"/>
    <cellStyle name="20% - Ênfase5 194" xfId="3388" xr:uid="{F864A8E3-D10E-4846-A00C-AE064309FCE7}"/>
    <cellStyle name="20% - Ênfase5 194 2" xfId="8522" xr:uid="{06E633E5-5D93-4216-9CCE-1F368F3D37F4}"/>
    <cellStyle name="20% - Ênfase5 194 2 2" xfId="18749" xr:uid="{10100E2F-FFF0-4CD1-A1F9-5AABF06E599C}"/>
    <cellStyle name="20% - Ênfase5 194 2 2 2" xfId="39193" xr:uid="{24BB0110-7688-4F48-9B1D-6FABDAEBF13A}"/>
    <cellStyle name="20% - Ênfase5 194 2 3" xfId="28977" xr:uid="{EFD9DBC4-5569-498B-9E54-2C19EB71D493}"/>
    <cellStyle name="20% - Ênfase5 194 3" xfId="13695" xr:uid="{B7F7B2EA-C6D7-4194-8268-E38A3400865D}"/>
    <cellStyle name="20% - Ênfase5 194 3 2" xfId="34141" xr:uid="{F716668E-EB07-4967-8227-BD556A43DFF2}"/>
    <cellStyle name="20% - Ênfase5 194 4" xfId="23925" xr:uid="{C068285B-E366-48F5-ADC5-08A529406CE1}"/>
    <cellStyle name="20% - Ênfase5 195" xfId="3402" xr:uid="{93784EB7-ADAF-486A-89AD-D99A5F4F3767}"/>
    <cellStyle name="20% - Ênfase5 195 2" xfId="8536" xr:uid="{E72EFB48-6B95-41EB-A47C-395B9B25694E}"/>
    <cellStyle name="20% - Ênfase5 195 2 2" xfId="18763" xr:uid="{7B878DFA-753D-4989-8E94-0995EEFBC523}"/>
    <cellStyle name="20% - Ênfase5 195 2 2 2" xfId="39207" xr:uid="{BBEEF634-C760-490E-917F-9E1DA6D98C5E}"/>
    <cellStyle name="20% - Ênfase5 195 2 3" xfId="28991" xr:uid="{3C7BD00A-2754-4413-9A2A-C39D9E0B5021}"/>
    <cellStyle name="20% - Ênfase5 195 3" xfId="13709" xr:uid="{5906DBA9-7144-48E7-9E8C-9E8B6BECD0BE}"/>
    <cellStyle name="20% - Ênfase5 195 3 2" xfId="34155" xr:uid="{7D29CD80-EC31-436D-9B85-06260564697C}"/>
    <cellStyle name="20% - Ênfase5 195 4" xfId="23939" xr:uid="{5E624E2D-CA39-4549-99FC-EF1B9DEF81A5}"/>
    <cellStyle name="20% - Ênfase5 196" xfId="3416" xr:uid="{5EB620A3-8AEA-4ED2-ACC5-8A8E777C30D8}"/>
    <cellStyle name="20% - Ênfase5 196 2" xfId="8550" xr:uid="{2ED6DD1B-5102-4B4F-9AD2-DE92C9287189}"/>
    <cellStyle name="20% - Ênfase5 196 2 2" xfId="18777" xr:uid="{161E188A-9AFA-44B2-82C7-CBDC80EF0E57}"/>
    <cellStyle name="20% - Ênfase5 196 2 2 2" xfId="39221" xr:uid="{36568C01-6111-4A23-96F2-85E7B76FD7B6}"/>
    <cellStyle name="20% - Ênfase5 196 2 3" xfId="29005" xr:uid="{446447B7-66D6-4802-865A-072B1237E4EE}"/>
    <cellStyle name="20% - Ênfase5 196 3" xfId="13723" xr:uid="{430D8713-7AC0-4A6C-94F3-FCB6B007961C}"/>
    <cellStyle name="20% - Ênfase5 196 3 2" xfId="34169" xr:uid="{1B2EAD58-2CF0-450F-848F-BAD15D1079F3}"/>
    <cellStyle name="20% - Ênfase5 196 4" xfId="23953" xr:uid="{109FF6CF-A438-430C-A05E-D344CDF827E1}"/>
    <cellStyle name="20% - Ênfase5 197" xfId="3430" xr:uid="{3536A295-6BB3-46D7-A674-0E5F399ED8D2}"/>
    <cellStyle name="20% - Ênfase5 197 2" xfId="8564" xr:uid="{E7BDABD5-9C23-4A7F-A520-3EEA6CFC73F3}"/>
    <cellStyle name="20% - Ênfase5 197 2 2" xfId="18791" xr:uid="{6D7D0A91-0BFA-4CB1-8ED9-E0963E449CB9}"/>
    <cellStyle name="20% - Ênfase5 197 2 2 2" xfId="39235" xr:uid="{0CF62F68-18B7-4823-9C47-6A419B129353}"/>
    <cellStyle name="20% - Ênfase5 197 2 3" xfId="29019" xr:uid="{A7F3CBF3-F370-41ED-9678-71D85EDE65C4}"/>
    <cellStyle name="20% - Ênfase5 197 3" xfId="13737" xr:uid="{31B5ADEB-3895-42E3-B693-6EC2A2EE6BB8}"/>
    <cellStyle name="20% - Ênfase5 197 3 2" xfId="34183" xr:uid="{531E3060-7AFB-469F-87AC-F9C8A4155C6E}"/>
    <cellStyle name="20% - Ênfase5 197 4" xfId="23967" xr:uid="{67311E9B-F5DD-4DB5-B90F-E04E382301CA}"/>
    <cellStyle name="20% - Ênfase5 198" xfId="3444" xr:uid="{D0353D4D-7C6D-43D2-9EEE-BB3A8269C41B}"/>
    <cellStyle name="20% - Ênfase5 198 2" xfId="8578" xr:uid="{9A9342BF-EEFD-4C65-A860-35500AC28EFB}"/>
    <cellStyle name="20% - Ênfase5 198 2 2" xfId="18805" xr:uid="{F61290C4-D60F-44F9-9FF5-6EF359FDD468}"/>
    <cellStyle name="20% - Ênfase5 198 2 2 2" xfId="39249" xr:uid="{180513D2-E7B9-4037-998F-CF15AFDDABE6}"/>
    <cellStyle name="20% - Ênfase5 198 2 3" xfId="29033" xr:uid="{BFEFA74F-0F1B-4762-A983-17CB81EECE26}"/>
    <cellStyle name="20% - Ênfase5 198 3" xfId="13751" xr:uid="{B5DFD7BE-18C3-4F82-9990-90555370B01B}"/>
    <cellStyle name="20% - Ênfase5 198 3 2" xfId="34197" xr:uid="{54FB663E-4CD1-4A7F-9395-3CF9B13AA4E0}"/>
    <cellStyle name="20% - Ênfase5 198 4" xfId="23981" xr:uid="{DF8B773F-0134-44E3-81A5-C55793089FDE}"/>
    <cellStyle name="20% - Ênfase5 199" xfId="3458" xr:uid="{2B2776D9-1D18-409F-8F46-FBD8E92B3B1C}"/>
    <cellStyle name="20% - Ênfase5 199 2" xfId="8592" xr:uid="{77366F3C-D99A-420D-ADDA-BE485E49682E}"/>
    <cellStyle name="20% - Ênfase5 199 2 2" xfId="18819" xr:uid="{8D02D429-F1F9-4E96-83C7-1D6DEDCB1F8C}"/>
    <cellStyle name="20% - Ênfase5 199 2 2 2" xfId="39263" xr:uid="{143D00CF-A543-4CCB-BC4F-12FD027B7F15}"/>
    <cellStyle name="20% - Ênfase5 199 2 3" xfId="29047" xr:uid="{F76C57A7-A43A-4840-93A4-2DED097C9EDE}"/>
    <cellStyle name="20% - Ênfase5 199 3" xfId="13765" xr:uid="{3291AAC8-027D-4872-BBB4-23602052096E}"/>
    <cellStyle name="20% - Ênfase5 199 3 2" xfId="34211" xr:uid="{EC404E21-331C-411D-AE26-6F5E335C4172}"/>
    <cellStyle name="20% - Ênfase5 199 4" xfId="23995" xr:uid="{C20B7ECB-AB39-4044-87D1-B992DC13FD0B}"/>
    <cellStyle name="20% - Ênfase5 2" xfId="116" xr:uid="{35DA20A4-353D-4AC9-8B7B-8F2CF0A6B36E}"/>
    <cellStyle name="20% - Ênfase5 2 2" xfId="729" xr:uid="{2BD57BAC-2557-4E10-9F5F-7799BB887C2E}"/>
    <cellStyle name="20% - Ênfase5 2 2 2" xfId="5876" xr:uid="{D088EF87-4821-42D8-A564-CF48BA75C979}"/>
    <cellStyle name="20% - Ênfase5 2 2 2 2" xfId="16145" xr:uid="{09EA315D-3DCE-405B-9FBA-1EDECC2D88EB}"/>
    <cellStyle name="20% - Ênfase5 2 2 2 2 2" xfId="36589" xr:uid="{8A743A62-1ACD-43AB-B17B-63EFB36EAA77}"/>
    <cellStyle name="20% - Ênfase5 2 2 2 3" xfId="26373" xr:uid="{3022444A-D8D6-4B07-B23E-AF3BCFF031D7}"/>
    <cellStyle name="20% - Ênfase5 2 2 3" xfId="11091" xr:uid="{292D0D6D-7B23-4FE1-BF4A-5C8817F04E5D}"/>
    <cellStyle name="20% - Ênfase5 2 2 3 2" xfId="31537" xr:uid="{492E0F56-D90E-4E50-9AE4-0C09BC2F62DD}"/>
    <cellStyle name="20% - Ênfase5 2 2 4" xfId="21321" xr:uid="{2BA5FE85-7F13-4440-99F4-072C6014E67C}"/>
    <cellStyle name="20% - Ênfase5 2 3" xfId="5263" xr:uid="{F5D0C8FE-A9F4-44CA-9BEA-D6A7E87D94CA}"/>
    <cellStyle name="20% - Ênfase5 2 3 2" xfId="15565" xr:uid="{0D0B5C14-BF82-44BB-99DE-72676CD4FC72}"/>
    <cellStyle name="20% - Ênfase5 2 3 2 2" xfId="36009" xr:uid="{04237878-002E-43E4-A49E-BCA56034DDE4}"/>
    <cellStyle name="20% - Ênfase5 2 3 3" xfId="25793" xr:uid="{286DE297-D0C4-4167-8540-7FAE146803E1}"/>
    <cellStyle name="20% - Ênfase5 2 4" xfId="10511" xr:uid="{3F9B9FF9-3C90-4D49-B760-569234F386AE}"/>
    <cellStyle name="20% - Ênfase5 2 4 2" xfId="30957" xr:uid="{D3DD3898-1906-4616-AAEB-66D79042DE47}"/>
    <cellStyle name="20% - Ênfase5 2 5" xfId="20741" xr:uid="{0777179A-B590-4D0D-8C96-2A8E9D5FA705}"/>
    <cellStyle name="20% - Ênfase5 20" xfId="368" xr:uid="{4B7DE99E-4481-42E8-9880-2944E87E312D}"/>
    <cellStyle name="20% - Ênfase5 20 2" xfId="967" xr:uid="{731E5EE0-ACFC-471B-955B-DAC2640776A4}"/>
    <cellStyle name="20% - Ênfase5 20 2 2" xfId="6114" xr:uid="{498AA9D2-CA45-4115-B4AD-A2CA9FA903C5}"/>
    <cellStyle name="20% - Ênfase5 20 2 2 2" xfId="16369" xr:uid="{9F893E26-A585-4BFA-BEEE-74A077B384F0}"/>
    <cellStyle name="20% - Ênfase5 20 2 2 2 2" xfId="36813" xr:uid="{8DEACB94-A86D-4B36-9489-482AB7D38712}"/>
    <cellStyle name="20% - Ênfase5 20 2 2 3" xfId="26597" xr:uid="{1BF8EFB0-48B7-4BCA-9680-A0EA3FCD7966}"/>
    <cellStyle name="20% - Ênfase5 20 2 3" xfId="11315" xr:uid="{14B54782-84D4-486A-AED3-192E4CDCD789}"/>
    <cellStyle name="20% - Ênfase5 20 2 3 2" xfId="31761" xr:uid="{28D3B63C-7686-43E9-83BC-D53B2E15C299}"/>
    <cellStyle name="20% - Ênfase5 20 2 4" xfId="21545" xr:uid="{27034A64-39DB-4060-8C3A-BC41E7E63B42}"/>
    <cellStyle name="20% - Ênfase5 20 3" xfId="5515" xr:uid="{039DEFBD-BAC8-46CF-9776-35BFF2AC6566}"/>
    <cellStyle name="20% - Ênfase5 20 3 2" xfId="15789" xr:uid="{DDF751E4-55CA-4652-8EAD-086E424ECC00}"/>
    <cellStyle name="20% - Ênfase5 20 3 2 2" xfId="36233" xr:uid="{6B71AE74-8168-4D25-A7F6-1A1658A5BA8A}"/>
    <cellStyle name="20% - Ênfase5 20 3 3" xfId="26017" xr:uid="{82A31BFA-C1AF-4CCF-B037-E230CC023372}"/>
    <cellStyle name="20% - Ênfase5 20 4" xfId="10735" xr:uid="{C5EBD816-5092-46C2-A7A8-9622B176EBCF}"/>
    <cellStyle name="20% - Ênfase5 20 4 2" xfId="31181" xr:uid="{2E014B85-51D7-41D8-942D-07CBA382C7A4}"/>
    <cellStyle name="20% - Ênfase5 20 5" xfId="20965" xr:uid="{9287E0DD-FCF8-4D91-A4E9-0A3548CB6730}"/>
    <cellStyle name="20% - Ênfase5 200" xfId="3472" xr:uid="{C81DEE72-AA6B-4970-B8D4-8575E8A1EA90}"/>
    <cellStyle name="20% - Ênfase5 200 2" xfId="8606" xr:uid="{1C4740AF-8DE2-4D0C-B0B9-CE211AEAD15C}"/>
    <cellStyle name="20% - Ênfase5 200 2 2" xfId="18833" xr:uid="{CC61627B-8544-4CB3-A1FA-D2277BA372BA}"/>
    <cellStyle name="20% - Ênfase5 200 2 2 2" xfId="39277" xr:uid="{A0A27D2F-47C3-401E-A782-3AC7127335AD}"/>
    <cellStyle name="20% - Ênfase5 200 2 3" xfId="29061" xr:uid="{03B59C7A-BDED-4187-B00A-F77737639E49}"/>
    <cellStyle name="20% - Ênfase5 200 3" xfId="13779" xr:uid="{0D899174-1079-4FF0-A988-2EB2106DF1B9}"/>
    <cellStyle name="20% - Ênfase5 200 3 2" xfId="34225" xr:uid="{735B4B28-F8E7-4B64-9D2D-A8EDFE93D377}"/>
    <cellStyle name="20% - Ênfase5 200 4" xfId="24009" xr:uid="{EF09BEF8-D92D-467B-BC61-F524231947F2}"/>
    <cellStyle name="20% - Ênfase5 201" xfId="3486" xr:uid="{EAF8FE7C-15C4-482A-968A-462D2AB309C3}"/>
    <cellStyle name="20% - Ênfase5 201 2" xfId="8620" xr:uid="{78763340-160B-4010-ABDD-7333474BAB36}"/>
    <cellStyle name="20% - Ênfase5 201 2 2" xfId="18847" xr:uid="{3C234E8C-5245-475A-8EA0-93DCFA719538}"/>
    <cellStyle name="20% - Ênfase5 201 2 2 2" xfId="39291" xr:uid="{768EEA45-716D-4D6D-A7FC-0A5E66D8D9CA}"/>
    <cellStyle name="20% - Ênfase5 201 2 3" xfId="29075" xr:uid="{459093A4-5342-4591-9CC1-1146D86AF9BF}"/>
    <cellStyle name="20% - Ênfase5 201 3" xfId="13793" xr:uid="{BC990EEC-C54E-4443-98DC-2BE45BE068A6}"/>
    <cellStyle name="20% - Ênfase5 201 3 2" xfId="34239" xr:uid="{53DB3BFC-B1C5-44B5-96F0-DE26CD9280D6}"/>
    <cellStyle name="20% - Ênfase5 201 4" xfId="24023" xr:uid="{0C36C4A2-954D-458E-8743-B3EB8BB0DD52}"/>
    <cellStyle name="20% - Ênfase5 202" xfId="3500" xr:uid="{50DC8482-613C-44A2-B2E3-DEC684E8D36F}"/>
    <cellStyle name="20% - Ênfase5 202 2" xfId="8634" xr:uid="{30FFE9D1-91CA-4E70-A881-499B7E78C630}"/>
    <cellStyle name="20% - Ênfase5 202 2 2" xfId="18861" xr:uid="{A032AC7F-42FB-4A5F-8E9E-941C34D90E8E}"/>
    <cellStyle name="20% - Ênfase5 202 2 2 2" xfId="39305" xr:uid="{40945F17-8C20-4D52-AD84-A232F9E12C45}"/>
    <cellStyle name="20% - Ênfase5 202 2 3" xfId="29089" xr:uid="{091A4552-042D-4867-985F-48447E38D331}"/>
    <cellStyle name="20% - Ênfase5 202 3" xfId="13807" xr:uid="{0FA7DEE2-A37B-4605-B37E-6ED371EC6B44}"/>
    <cellStyle name="20% - Ênfase5 202 3 2" xfId="34253" xr:uid="{C97F8127-FEB3-4119-9482-2549150B7A8B}"/>
    <cellStyle name="20% - Ênfase5 202 4" xfId="24037" xr:uid="{3370E9CD-FD79-4664-9D44-AC5663F8775E}"/>
    <cellStyle name="20% - Ênfase5 203" xfId="3514" xr:uid="{40CAA21C-52A8-4F24-966E-A54965C5CC9B}"/>
    <cellStyle name="20% - Ênfase5 203 2" xfId="8648" xr:uid="{EBA8D03D-B43F-4D5C-BB24-42A8ED1D4034}"/>
    <cellStyle name="20% - Ênfase5 203 2 2" xfId="18875" xr:uid="{887B2ADC-2690-451D-A1E3-EDD43DC93056}"/>
    <cellStyle name="20% - Ênfase5 203 2 2 2" xfId="39319" xr:uid="{8B99A090-92B2-402F-8EF8-8B9CE87F2173}"/>
    <cellStyle name="20% - Ênfase5 203 2 3" xfId="29103" xr:uid="{A0D554C1-D0D6-42A6-AC70-42EB21ACDAE0}"/>
    <cellStyle name="20% - Ênfase5 203 3" xfId="13821" xr:uid="{0D37B471-F2B1-44AF-A1A5-435B1DC29A3B}"/>
    <cellStyle name="20% - Ênfase5 203 3 2" xfId="34267" xr:uid="{FB8830EE-4BCA-4A55-A178-BB3699AA9E49}"/>
    <cellStyle name="20% - Ênfase5 203 4" xfId="24051" xr:uid="{CE32F361-98CA-485F-A461-7BAF37B0B398}"/>
    <cellStyle name="20% - Ênfase5 204" xfId="3528" xr:uid="{391D2343-33CB-41C0-94F8-57F673A77BFC}"/>
    <cellStyle name="20% - Ênfase5 204 2" xfId="8662" xr:uid="{4BFEF2BD-F7DC-49A2-9C01-79B30ACB22B5}"/>
    <cellStyle name="20% - Ênfase5 204 2 2" xfId="18889" xr:uid="{D4318902-1F45-4245-9C85-148EC6D2B6EF}"/>
    <cellStyle name="20% - Ênfase5 204 2 2 2" xfId="39333" xr:uid="{8A1B2A43-1AF2-42A3-9483-EFEA6D1BFD33}"/>
    <cellStyle name="20% - Ênfase5 204 2 3" xfId="29117" xr:uid="{EDEB4BB2-CF74-47D7-BD7B-7A6C82AFA286}"/>
    <cellStyle name="20% - Ênfase5 204 3" xfId="13835" xr:uid="{1850B5D6-6EC4-4806-81A7-BFB35D713AA7}"/>
    <cellStyle name="20% - Ênfase5 204 3 2" xfId="34281" xr:uid="{21D7EB51-E5E9-47A5-B417-A0E5D82DB634}"/>
    <cellStyle name="20% - Ênfase5 204 4" xfId="24065" xr:uid="{ABCDFC8D-8329-43DB-8ECF-B1AC24E01066}"/>
    <cellStyle name="20% - Ênfase5 205" xfId="3542" xr:uid="{7017189D-FFAE-431E-AAAE-D8F816FB9FEC}"/>
    <cellStyle name="20% - Ênfase5 205 2" xfId="8676" xr:uid="{EF623D99-9955-4039-B45C-B3536032C35B}"/>
    <cellStyle name="20% - Ênfase5 205 2 2" xfId="18903" xr:uid="{F511FE63-3AC1-4F4E-9BE4-B418AFA4D8A3}"/>
    <cellStyle name="20% - Ênfase5 205 2 2 2" xfId="39347" xr:uid="{0BC367D1-DF91-4268-8463-6CA4E88C2002}"/>
    <cellStyle name="20% - Ênfase5 205 2 3" xfId="29131" xr:uid="{ACD9AB13-7282-4DDF-9415-82502ED57D8B}"/>
    <cellStyle name="20% - Ênfase5 205 3" xfId="13849" xr:uid="{9F85D42C-7F29-4C90-B480-4AD78ED1DFC0}"/>
    <cellStyle name="20% - Ênfase5 205 3 2" xfId="34295" xr:uid="{E95B075E-4E5A-464C-8744-283498347D21}"/>
    <cellStyle name="20% - Ênfase5 205 4" xfId="24079" xr:uid="{75356010-D003-4E66-9A62-31F4E0EA0C38}"/>
    <cellStyle name="20% - Ênfase5 206" xfId="3556" xr:uid="{C47967E6-184E-4AE5-A1AE-E48C4493BED6}"/>
    <cellStyle name="20% - Ênfase5 206 2" xfId="8690" xr:uid="{530DEEE2-C7D5-4167-8CDE-ED95719D0E23}"/>
    <cellStyle name="20% - Ênfase5 206 2 2" xfId="18917" xr:uid="{076D532D-582D-44EE-BF0C-006CDD364939}"/>
    <cellStyle name="20% - Ênfase5 206 2 2 2" xfId="39361" xr:uid="{0B2D3290-A71A-4CEA-AF7E-F41594B0F44A}"/>
    <cellStyle name="20% - Ênfase5 206 2 3" xfId="29145" xr:uid="{790CFF6E-F088-4300-85EB-13365ED96390}"/>
    <cellStyle name="20% - Ênfase5 206 3" xfId="13863" xr:uid="{D4F961FE-B6F0-46C3-82FF-027DB0367AB6}"/>
    <cellStyle name="20% - Ênfase5 206 3 2" xfId="34309" xr:uid="{14AD3CBD-688C-4AFF-B00A-3224190894D2}"/>
    <cellStyle name="20% - Ênfase5 206 4" xfId="24093" xr:uid="{E3EA19F7-25C5-4778-A443-B5DB0403CA3E}"/>
    <cellStyle name="20% - Ênfase5 207" xfId="3570" xr:uid="{08AF9584-884D-45B2-B718-CA7B899B5781}"/>
    <cellStyle name="20% - Ênfase5 207 2" xfId="8704" xr:uid="{B4FBEF06-C6AB-484C-9E55-DD68923D907C}"/>
    <cellStyle name="20% - Ênfase5 207 2 2" xfId="18931" xr:uid="{00D5A76D-4120-4586-954F-C0FD1634CDEC}"/>
    <cellStyle name="20% - Ênfase5 207 2 2 2" xfId="39375" xr:uid="{A461BEDC-20F9-450E-BB09-6C5210939F77}"/>
    <cellStyle name="20% - Ênfase5 207 2 3" xfId="29159" xr:uid="{B0E534CC-973E-4342-8815-488F33D6C61B}"/>
    <cellStyle name="20% - Ênfase5 207 3" xfId="13877" xr:uid="{1C919497-1695-41AF-A7F6-85C3E7A36468}"/>
    <cellStyle name="20% - Ênfase5 207 3 2" xfId="34323" xr:uid="{CF8D6F59-DFFF-43AF-9C89-17E15F5A95F9}"/>
    <cellStyle name="20% - Ênfase5 207 4" xfId="24107" xr:uid="{ADDA363C-3A9D-4C86-A019-17FDBD2FC20B}"/>
    <cellStyle name="20% - Ênfase5 208" xfId="3584" xr:uid="{3918415D-611E-4774-9B26-F6FE1E758360}"/>
    <cellStyle name="20% - Ênfase5 208 2" xfId="8718" xr:uid="{7AF9989F-BFD1-4244-984C-85C1EB3DA334}"/>
    <cellStyle name="20% - Ênfase5 208 2 2" xfId="18945" xr:uid="{55C4B965-ECCB-4EE1-B2CE-E9313F0EC5A9}"/>
    <cellStyle name="20% - Ênfase5 208 2 2 2" xfId="39389" xr:uid="{5AD01F19-35A8-46A0-A29A-5F43BBD426E2}"/>
    <cellStyle name="20% - Ênfase5 208 2 3" xfId="29173" xr:uid="{FF3A4AC1-4DFF-439C-830D-4DB4BB5BBA46}"/>
    <cellStyle name="20% - Ênfase5 208 3" xfId="13891" xr:uid="{691BD3BF-91C1-411D-9C3E-126F006C629D}"/>
    <cellStyle name="20% - Ênfase5 208 3 2" xfId="34337" xr:uid="{6DA52D70-68B3-4940-BB35-D6F3222DAB12}"/>
    <cellStyle name="20% - Ênfase5 208 4" xfId="24121" xr:uid="{16BE35CD-D592-44B7-A74E-D3BE073288D0}"/>
    <cellStyle name="20% - Ênfase5 209" xfId="3598" xr:uid="{F9B25985-3D67-4519-8D67-B975342E6FFF}"/>
    <cellStyle name="20% - Ênfase5 209 2" xfId="8732" xr:uid="{D7820867-3AD0-4B8B-84BF-AD75A32BDC72}"/>
    <cellStyle name="20% - Ênfase5 209 2 2" xfId="18959" xr:uid="{C400D7D0-04EC-44DF-B5FA-67EE1B9D7572}"/>
    <cellStyle name="20% - Ênfase5 209 2 2 2" xfId="39403" xr:uid="{BEB7D18B-1BEA-4CCA-B2C4-94BF5C41471A}"/>
    <cellStyle name="20% - Ênfase5 209 2 3" xfId="29187" xr:uid="{AF2E4685-76C9-4CF6-BB00-58E92BC96FF8}"/>
    <cellStyle name="20% - Ênfase5 209 3" xfId="13905" xr:uid="{C571F2E9-97E8-4182-9E73-CD60300AF1FD}"/>
    <cellStyle name="20% - Ênfase5 209 3 2" xfId="34351" xr:uid="{C01712D6-03E0-4BDE-BB22-2B5D2B1C73F9}"/>
    <cellStyle name="20% - Ênfase5 209 4" xfId="24135" xr:uid="{AC5576D7-034F-44DD-9E59-280B4E95AD9B}"/>
    <cellStyle name="20% - Ênfase5 21" xfId="382" xr:uid="{85D39FD9-7C9A-4E9C-9D4E-A3D51E734EC5}"/>
    <cellStyle name="20% - Ênfase5 21 2" xfId="981" xr:uid="{CE828107-DBE5-4E42-91C9-EB4A37D2FF68}"/>
    <cellStyle name="20% - Ênfase5 21 2 2" xfId="6128" xr:uid="{E0D622BD-C51D-4663-9CA2-B9DDB6702F6C}"/>
    <cellStyle name="20% - Ênfase5 21 2 2 2" xfId="16383" xr:uid="{935FED4D-F59E-49ED-A2C0-2FFAFDBA9632}"/>
    <cellStyle name="20% - Ênfase5 21 2 2 2 2" xfId="36827" xr:uid="{13FF8EAB-EACF-4B88-B62E-82F617FE252B}"/>
    <cellStyle name="20% - Ênfase5 21 2 2 3" xfId="26611" xr:uid="{F6D45613-69BE-44DA-91BD-AA6EB11A50F7}"/>
    <cellStyle name="20% - Ênfase5 21 2 3" xfId="11329" xr:uid="{F1F0B2B6-A557-4D5E-9488-C528F8E9A4D6}"/>
    <cellStyle name="20% - Ênfase5 21 2 3 2" xfId="31775" xr:uid="{80A43E73-4296-4597-9DC5-CC7C8648A06C}"/>
    <cellStyle name="20% - Ênfase5 21 2 4" xfId="21559" xr:uid="{68CBBF59-BEEF-4014-B795-CE403CC5E57D}"/>
    <cellStyle name="20% - Ênfase5 21 3" xfId="5529" xr:uid="{499EA99A-6DBF-4106-B8CF-EDE46B6FD58C}"/>
    <cellStyle name="20% - Ênfase5 21 3 2" xfId="15803" xr:uid="{EB8F53E5-34B9-47A1-BEF5-098F5471B36E}"/>
    <cellStyle name="20% - Ênfase5 21 3 2 2" xfId="36247" xr:uid="{7E31ACA3-059E-4871-A731-BD03095A4817}"/>
    <cellStyle name="20% - Ênfase5 21 3 3" xfId="26031" xr:uid="{E6E40905-C1B8-45F9-91EC-2DB3B425B966}"/>
    <cellStyle name="20% - Ênfase5 21 4" xfId="10749" xr:uid="{0139B0E8-2174-4247-BF65-6D9EA8C405B0}"/>
    <cellStyle name="20% - Ênfase5 21 4 2" xfId="31195" xr:uid="{2FE01CC3-FF1A-44F1-B255-3FA182231B0B}"/>
    <cellStyle name="20% - Ênfase5 21 5" xfId="20979" xr:uid="{1762E00E-6DF6-4080-ADE9-568402367829}"/>
    <cellStyle name="20% - Ênfase5 210" xfId="3612" xr:uid="{0773737D-34D7-43CE-9822-8240C9B365D6}"/>
    <cellStyle name="20% - Ênfase5 210 2" xfId="8746" xr:uid="{17855C0D-988F-45E9-8E85-6554FDFF2017}"/>
    <cellStyle name="20% - Ênfase5 210 2 2" xfId="18973" xr:uid="{6CE518F1-8C32-4BD4-B4CA-A6ABFEC7CD80}"/>
    <cellStyle name="20% - Ênfase5 210 2 2 2" xfId="39417" xr:uid="{0676362C-AE8D-4C50-A151-B007952BE6D7}"/>
    <cellStyle name="20% - Ênfase5 210 2 3" xfId="29201" xr:uid="{E2A45F05-5C1F-4415-9B7C-88240E14030E}"/>
    <cellStyle name="20% - Ênfase5 210 3" xfId="13919" xr:uid="{13AC8CBD-0EBA-484A-A37E-8AF186505EB1}"/>
    <cellStyle name="20% - Ênfase5 210 3 2" xfId="34365" xr:uid="{8159C467-1567-46D9-8732-B22D6543EFEF}"/>
    <cellStyle name="20% - Ênfase5 210 4" xfId="24149" xr:uid="{26A5C8FB-D81A-452D-9A2F-229A6F54A675}"/>
    <cellStyle name="20% - Ênfase5 211" xfId="3626" xr:uid="{262C4ABA-5613-4AF3-8446-2BE7B1BDAD94}"/>
    <cellStyle name="20% - Ênfase5 211 2" xfId="8760" xr:uid="{CB79B8DE-16A4-4CF3-BF29-B4400A12CDBD}"/>
    <cellStyle name="20% - Ênfase5 211 2 2" xfId="18987" xr:uid="{F6AC8A9B-353A-41CA-9950-31FC3C48BBE2}"/>
    <cellStyle name="20% - Ênfase5 211 2 2 2" xfId="39431" xr:uid="{2858D911-1D79-4F64-9E98-0D451F08A830}"/>
    <cellStyle name="20% - Ênfase5 211 2 3" xfId="29215" xr:uid="{93CDD113-F751-4A61-BE71-24728E345252}"/>
    <cellStyle name="20% - Ênfase5 211 3" xfId="13933" xr:uid="{4E22F1E4-3599-4D25-8E38-2952DEF85C89}"/>
    <cellStyle name="20% - Ênfase5 211 3 2" xfId="34379" xr:uid="{DBAB76E8-32EE-400F-8898-B8643275D4C9}"/>
    <cellStyle name="20% - Ênfase5 211 4" xfId="24163" xr:uid="{2D901AD0-C406-42AC-9962-B7B6365434AD}"/>
    <cellStyle name="20% - Ênfase5 212" xfId="3640" xr:uid="{709CC73D-EF25-42B2-B0A2-D7A07BE297F5}"/>
    <cellStyle name="20% - Ênfase5 212 2" xfId="8774" xr:uid="{0AEB96BD-7999-4883-A774-F077566C0C36}"/>
    <cellStyle name="20% - Ênfase5 212 2 2" xfId="19001" xr:uid="{D39947E0-2C55-4851-8C0B-CEA272C13190}"/>
    <cellStyle name="20% - Ênfase5 212 2 2 2" xfId="39445" xr:uid="{E3555B07-8B56-49FF-B618-0293C534C145}"/>
    <cellStyle name="20% - Ênfase5 212 2 3" xfId="29229" xr:uid="{AA2D7116-C4CA-4CDB-8D45-A257CB44DECE}"/>
    <cellStyle name="20% - Ênfase5 212 3" xfId="13947" xr:uid="{E7DED722-58AC-47CA-B9FC-F250F3F612BA}"/>
    <cellStyle name="20% - Ênfase5 212 3 2" xfId="34393" xr:uid="{9E41A920-B900-444F-A614-7F7AC7411947}"/>
    <cellStyle name="20% - Ênfase5 212 4" xfId="24177" xr:uid="{6E722895-3DCE-4433-A7CD-C41B92925608}"/>
    <cellStyle name="20% - Ênfase5 213" xfId="3654" xr:uid="{8D6919BF-3E66-448F-B5AD-5D79B8BE5493}"/>
    <cellStyle name="20% - Ênfase5 213 2" xfId="8788" xr:uid="{6E2CC3E8-94B4-4891-B890-A19E4C2DAAD3}"/>
    <cellStyle name="20% - Ênfase5 213 2 2" xfId="19015" xr:uid="{6CCDD69F-0CE8-4B67-BEE2-BAD333D10FAB}"/>
    <cellStyle name="20% - Ênfase5 213 2 2 2" xfId="39459" xr:uid="{99B7D1D5-CD39-4828-8423-233487F86EBB}"/>
    <cellStyle name="20% - Ênfase5 213 2 3" xfId="29243" xr:uid="{EF37FD38-329D-4BBD-9C8A-854D15D1B64D}"/>
    <cellStyle name="20% - Ênfase5 213 3" xfId="13961" xr:uid="{EFA52D96-15F8-478F-829C-B84BCD1B54C5}"/>
    <cellStyle name="20% - Ênfase5 213 3 2" xfId="34407" xr:uid="{67C24DE0-2FE2-4A85-B673-3D518AC75BD1}"/>
    <cellStyle name="20% - Ênfase5 213 4" xfId="24191" xr:uid="{4CCE3FC1-26A2-4A7A-A7F3-D8A80AC9E684}"/>
    <cellStyle name="20% - Ênfase5 214" xfId="3668" xr:uid="{89CCD072-FB7C-47CA-B07A-31E0D0413FF7}"/>
    <cellStyle name="20% - Ênfase5 214 2" xfId="8802" xr:uid="{C2B4987F-9AF2-4DEA-8786-A18088901EE7}"/>
    <cellStyle name="20% - Ênfase5 214 2 2" xfId="19029" xr:uid="{F2CF56EB-77E9-4CE4-9029-0E5D13E56BF4}"/>
    <cellStyle name="20% - Ênfase5 214 2 2 2" xfId="39473" xr:uid="{B154216E-5DEB-4BCF-AE6E-11DA2303831B}"/>
    <cellStyle name="20% - Ênfase5 214 2 3" xfId="29257" xr:uid="{B036FA10-1662-4E1C-818E-E1EC07C25F75}"/>
    <cellStyle name="20% - Ênfase5 214 3" xfId="13975" xr:uid="{2C55FB92-F073-448A-A4E6-C5AF88AB893A}"/>
    <cellStyle name="20% - Ênfase5 214 3 2" xfId="34421" xr:uid="{C37DD544-A12C-407D-8AAE-9BB4AAA46E05}"/>
    <cellStyle name="20% - Ênfase5 214 4" xfId="24205" xr:uid="{41B5B87E-3E63-4416-A451-E09E532955F7}"/>
    <cellStyle name="20% - Ênfase5 215" xfId="3682" xr:uid="{8036BDF5-532F-41B3-B988-CD6041AE45AE}"/>
    <cellStyle name="20% - Ênfase5 215 2" xfId="8816" xr:uid="{D07FE406-5CC8-4FA1-A06A-07AB395CF512}"/>
    <cellStyle name="20% - Ênfase5 215 2 2" xfId="19043" xr:uid="{CA40EA44-6B2F-4295-B6E8-5660D9E220F8}"/>
    <cellStyle name="20% - Ênfase5 215 2 2 2" xfId="39487" xr:uid="{971BE775-4B31-4DA1-8A6F-9D99FFF5D620}"/>
    <cellStyle name="20% - Ênfase5 215 2 3" xfId="29271" xr:uid="{C944788B-8E83-455A-9C96-93B1094E4ABD}"/>
    <cellStyle name="20% - Ênfase5 215 3" xfId="13989" xr:uid="{B2BA4F39-BE10-490E-BABF-684B86E531FB}"/>
    <cellStyle name="20% - Ênfase5 215 3 2" xfId="34435" xr:uid="{DB44BD93-C700-4014-A1C2-53197D1BDF2C}"/>
    <cellStyle name="20% - Ênfase5 215 4" xfId="24219" xr:uid="{969521BC-E51B-475C-933B-580C683E5905}"/>
    <cellStyle name="20% - Ênfase5 216" xfId="3696" xr:uid="{429E5F6C-63B3-43A9-8368-064AB7F23DE5}"/>
    <cellStyle name="20% - Ênfase5 216 2" xfId="8830" xr:uid="{924A21C0-36D6-41F9-88C0-69F97543AB73}"/>
    <cellStyle name="20% - Ênfase5 216 2 2" xfId="19057" xr:uid="{29B0B019-2B9A-4228-B624-35FDDCC57403}"/>
    <cellStyle name="20% - Ênfase5 216 2 2 2" xfId="39501" xr:uid="{435601E1-32F1-4AF8-B8DA-A7F3C7A6B8CF}"/>
    <cellStyle name="20% - Ênfase5 216 2 3" xfId="29285" xr:uid="{AEAB3DF9-57F8-4B32-B50B-82AE4953B5C1}"/>
    <cellStyle name="20% - Ênfase5 216 3" xfId="14003" xr:uid="{368E5EEF-E34E-475C-A4A4-604C7C151BD4}"/>
    <cellStyle name="20% - Ênfase5 216 3 2" xfId="34449" xr:uid="{3E3063A0-CCEC-4AC8-A32C-D09BE9C99635}"/>
    <cellStyle name="20% - Ênfase5 216 4" xfId="24233" xr:uid="{C61167E2-1B70-4441-B5D5-CCFCC6639662}"/>
    <cellStyle name="20% - Ênfase5 217" xfId="3710" xr:uid="{6A8FA998-08B2-4735-8EFA-C24259D1DAEC}"/>
    <cellStyle name="20% - Ênfase5 217 2" xfId="8844" xr:uid="{E649AE05-F939-45AB-8ECB-6C0ED59FE156}"/>
    <cellStyle name="20% - Ênfase5 217 2 2" xfId="19071" xr:uid="{C5F9EF28-95DC-48EF-9575-C52124173125}"/>
    <cellStyle name="20% - Ênfase5 217 2 2 2" xfId="39515" xr:uid="{CD5D9A8B-13C6-4D5D-821C-D979D10FB7D6}"/>
    <cellStyle name="20% - Ênfase5 217 2 3" xfId="29299" xr:uid="{6B5D0ABF-DFF6-4D9E-B251-83A67BC52ED7}"/>
    <cellStyle name="20% - Ênfase5 217 3" xfId="14017" xr:uid="{405EB86E-44FC-4D84-AF52-1D778527BC45}"/>
    <cellStyle name="20% - Ênfase5 217 3 2" xfId="34463" xr:uid="{84C17768-AC9C-419A-9DA8-F9F4099800A1}"/>
    <cellStyle name="20% - Ênfase5 217 4" xfId="24247" xr:uid="{30666BB4-B4AA-4C6C-BEDB-94626C47C4F3}"/>
    <cellStyle name="20% - Ênfase5 218" xfId="3724" xr:uid="{EF4225DE-2C02-4D51-82A8-B0B9F80A753E}"/>
    <cellStyle name="20% - Ênfase5 218 2" xfId="8858" xr:uid="{13239271-2BA8-4F13-AB50-050F4B1BFF8A}"/>
    <cellStyle name="20% - Ênfase5 218 2 2" xfId="19085" xr:uid="{554EAF76-8A6B-4264-954A-BC4CCDCC38B6}"/>
    <cellStyle name="20% - Ênfase5 218 2 2 2" xfId="39529" xr:uid="{0C54437C-67EC-4746-A82B-CA25AA3D8BFC}"/>
    <cellStyle name="20% - Ênfase5 218 2 3" xfId="29313" xr:uid="{674087D0-8513-4AE9-92EC-489ECCB43BC6}"/>
    <cellStyle name="20% - Ênfase5 218 3" xfId="14031" xr:uid="{AAF342CE-0F37-448F-9413-265422F5F416}"/>
    <cellStyle name="20% - Ênfase5 218 3 2" xfId="34477" xr:uid="{F696E295-46E8-476A-BD53-41FA52B023BE}"/>
    <cellStyle name="20% - Ênfase5 218 4" xfId="24261" xr:uid="{A7FC1131-ACEA-4A96-9B5F-7DC11778AB56}"/>
    <cellStyle name="20% - Ênfase5 219" xfId="3740" xr:uid="{6A68C017-113F-4921-AA9E-62A6307A5D92}"/>
    <cellStyle name="20% - Ênfase5 219 2" xfId="8874" xr:uid="{4366F361-4B2B-431A-87BE-7A454589D3D9}"/>
    <cellStyle name="20% - Ênfase5 219 2 2" xfId="19101" xr:uid="{9B0C236C-20EC-4AC0-9BFF-A2D1A7033C43}"/>
    <cellStyle name="20% - Ênfase5 219 2 2 2" xfId="39545" xr:uid="{EEA803C9-6934-47EC-9ED3-CA06753D752B}"/>
    <cellStyle name="20% - Ênfase5 219 2 3" xfId="29329" xr:uid="{FF7DD586-553B-4424-A4D3-DBC1261610BD}"/>
    <cellStyle name="20% - Ênfase5 219 3" xfId="14047" xr:uid="{507D4CF8-D002-4B82-AF29-47024D142E5F}"/>
    <cellStyle name="20% - Ênfase5 219 3 2" xfId="34493" xr:uid="{F6F09E1D-DCC1-421C-A3B3-284981D59942}"/>
    <cellStyle name="20% - Ênfase5 219 4" xfId="24277" xr:uid="{F516B67D-9475-437D-9FB1-BCA3AC0C0BA4}"/>
    <cellStyle name="20% - Ênfase5 22" xfId="396" xr:uid="{16B18014-3B25-41B9-AB3F-BC7DFDF515DB}"/>
    <cellStyle name="20% - Ênfase5 22 2" xfId="995" xr:uid="{E90594D9-463A-4B9B-90E1-6B1366F1BF9F}"/>
    <cellStyle name="20% - Ênfase5 22 2 2" xfId="6142" xr:uid="{8FCF8D1A-3529-4281-B3E6-B0EB8F2EBDD4}"/>
    <cellStyle name="20% - Ênfase5 22 2 2 2" xfId="16397" xr:uid="{41A5F8F9-1396-44C1-98A2-6EA92846ADED}"/>
    <cellStyle name="20% - Ênfase5 22 2 2 2 2" xfId="36841" xr:uid="{F676E447-A26B-45FE-B830-B09A3F9EC14B}"/>
    <cellStyle name="20% - Ênfase5 22 2 2 3" xfId="26625" xr:uid="{5CC95092-B485-44A2-9DF8-8619B73A63D2}"/>
    <cellStyle name="20% - Ênfase5 22 2 3" xfId="11343" xr:uid="{5976624E-73C2-4920-AC3A-B6EE84CAFA89}"/>
    <cellStyle name="20% - Ênfase5 22 2 3 2" xfId="31789" xr:uid="{ABB7F97A-AB0A-4DB3-9B55-31A9339797D7}"/>
    <cellStyle name="20% - Ênfase5 22 2 4" xfId="21573" xr:uid="{D0B1D928-A7C8-4127-9915-28F65D9DA751}"/>
    <cellStyle name="20% - Ênfase5 22 3" xfId="5543" xr:uid="{E722EBE3-0AEF-4F9A-BD78-B64523B44B0B}"/>
    <cellStyle name="20% - Ênfase5 22 3 2" xfId="15817" xr:uid="{9802B5BA-08CC-44A7-8436-AE1CDB7D96B9}"/>
    <cellStyle name="20% - Ênfase5 22 3 2 2" xfId="36261" xr:uid="{AFE51CC3-3066-41F3-BA7A-CF25BBD10DEE}"/>
    <cellStyle name="20% - Ênfase5 22 3 3" xfId="26045" xr:uid="{F7CDD13D-20CA-4009-A326-DF8934360746}"/>
    <cellStyle name="20% - Ênfase5 22 4" xfId="10763" xr:uid="{F458D8CD-69A7-463B-9BDA-36CE70A14B89}"/>
    <cellStyle name="20% - Ênfase5 22 4 2" xfId="31209" xr:uid="{3A0D3FA6-EDA8-40CD-A22C-DD60473BE2F7}"/>
    <cellStyle name="20% - Ênfase5 22 5" xfId="20993" xr:uid="{E63C066B-3157-4355-98DE-A32A231E9954}"/>
    <cellStyle name="20% - Ênfase5 220" xfId="3754" xr:uid="{DFACFE55-4E2F-4D6C-A974-DE686AC427E3}"/>
    <cellStyle name="20% - Ênfase5 220 2" xfId="8888" xr:uid="{7FFE5747-3D36-4E58-BD44-73188D116292}"/>
    <cellStyle name="20% - Ênfase5 220 2 2" xfId="19115" xr:uid="{BD2D1626-CE7A-497D-9534-4F5E6D6FB367}"/>
    <cellStyle name="20% - Ênfase5 220 2 2 2" xfId="39559" xr:uid="{5C784B81-4AAB-4003-BACE-92C0AF6A9D93}"/>
    <cellStyle name="20% - Ênfase5 220 2 3" xfId="29343" xr:uid="{21D082C8-11B4-4FCE-9D37-CB29B877D337}"/>
    <cellStyle name="20% - Ênfase5 220 3" xfId="14061" xr:uid="{786185CE-49B8-4B4F-9255-70F6B65C85F3}"/>
    <cellStyle name="20% - Ênfase5 220 3 2" xfId="34507" xr:uid="{75290288-9706-4364-A619-92C3F414DDA3}"/>
    <cellStyle name="20% - Ênfase5 220 4" xfId="24291" xr:uid="{98AFBECF-F919-45B7-9495-1878AF97E70F}"/>
    <cellStyle name="20% - Ênfase5 221" xfId="3768" xr:uid="{182E3F54-CBA7-45B6-87F0-75EDAB9B5E71}"/>
    <cellStyle name="20% - Ênfase5 221 2" xfId="8902" xr:uid="{53F9790E-DD4B-4A48-8CB7-E70B9DE7675A}"/>
    <cellStyle name="20% - Ênfase5 221 2 2" xfId="19129" xr:uid="{2D39D05D-2924-42DB-8DCC-290876828180}"/>
    <cellStyle name="20% - Ênfase5 221 2 2 2" xfId="39573" xr:uid="{620AE49A-6444-452D-8FA1-C50E772FC89A}"/>
    <cellStyle name="20% - Ênfase5 221 2 3" xfId="29357" xr:uid="{10268867-45D1-4D15-AF18-74B9974C785F}"/>
    <cellStyle name="20% - Ênfase5 221 3" xfId="14075" xr:uid="{BE7E514D-BE58-452A-807E-067D93CF3D9C}"/>
    <cellStyle name="20% - Ênfase5 221 3 2" xfId="34521" xr:uid="{0E76EAC4-838E-4D02-B789-27C4750DD94D}"/>
    <cellStyle name="20% - Ênfase5 221 4" xfId="24305" xr:uid="{B03AFD57-375E-49CD-B5E4-2CC00DD34CB8}"/>
    <cellStyle name="20% - Ênfase5 222" xfId="3782" xr:uid="{0BEED00C-3345-4C82-9D04-8AB3311E236C}"/>
    <cellStyle name="20% - Ênfase5 222 2" xfId="8916" xr:uid="{53A537CC-43DB-4B34-A9FE-ED5DE91E396D}"/>
    <cellStyle name="20% - Ênfase5 222 2 2" xfId="19143" xr:uid="{2A61129B-833D-4C33-A35B-B166D4899CCA}"/>
    <cellStyle name="20% - Ênfase5 222 2 2 2" xfId="39587" xr:uid="{E17DA531-F834-467A-B3EB-ACDA73ED4791}"/>
    <cellStyle name="20% - Ênfase5 222 2 3" xfId="29371" xr:uid="{DB39D6B9-5C92-4DB7-BEA7-BC2AA68601DC}"/>
    <cellStyle name="20% - Ênfase5 222 3" xfId="14089" xr:uid="{B9BFB2D6-F7C3-4942-BCD7-9C724B964BE5}"/>
    <cellStyle name="20% - Ênfase5 222 3 2" xfId="34535" xr:uid="{6C517EF0-3D2C-49A5-B9E0-5D331B01A24E}"/>
    <cellStyle name="20% - Ênfase5 222 4" xfId="24319" xr:uid="{88873B69-B6B7-4DC5-9E45-1410FBDA00FD}"/>
    <cellStyle name="20% - Ênfase5 223" xfId="3796" xr:uid="{E397B849-59E7-48F7-A3BD-692AB4A1F974}"/>
    <cellStyle name="20% - Ênfase5 223 2" xfId="8930" xr:uid="{96F9E751-9889-43FB-A237-FB70FB89FABD}"/>
    <cellStyle name="20% - Ênfase5 223 2 2" xfId="19157" xr:uid="{EDCD989B-E58A-4960-952E-2A350247AB54}"/>
    <cellStyle name="20% - Ênfase5 223 2 2 2" xfId="39601" xr:uid="{1FCCAF9F-2F82-4635-B02C-C53EB1C45758}"/>
    <cellStyle name="20% - Ênfase5 223 2 3" xfId="29385" xr:uid="{BE9D05A9-2711-4149-B35B-1CC315E26EB6}"/>
    <cellStyle name="20% - Ênfase5 223 3" xfId="14103" xr:uid="{EF724D74-0686-4B0F-8C5A-3A04AE18901A}"/>
    <cellStyle name="20% - Ênfase5 223 3 2" xfId="34549" xr:uid="{DDBEDA08-4B98-4C36-AFAD-EA789B82CED7}"/>
    <cellStyle name="20% - Ênfase5 223 4" xfId="24333" xr:uid="{98932E35-B330-4B3F-8B52-4C117A36B1A3}"/>
    <cellStyle name="20% - Ênfase5 224" xfId="3810" xr:uid="{11B4E86B-5BC6-46D5-BE1B-0827E9FD4FA4}"/>
    <cellStyle name="20% - Ênfase5 224 2" xfId="8944" xr:uid="{635A6761-D33D-4DC6-AE76-690B1E3B8791}"/>
    <cellStyle name="20% - Ênfase5 224 2 2" xfId="19171" xr:uid="{4D5A7116-EB9D-4C9E-943B-7FC491E53C84}"/>
    <cellStyle name="20% - Ênfase5 224 2 2 2" xfId="39615" xr:uid="{05C66DD4-0301-42B3-95D4-077131F6BA69}"/>
    <cellStyle name="20% - Ênfase5 224 2 3" xfId="29399" xr:uid="{C5C61D7F-A2A7-4494-9D88-8A9CCC8052F5}"/>
    <cellStyle name="20% - Ênfase5 224 3" xfId="14117" xr:uid="{89F1765A-527C-4472-9074-741E95A0C14B}"/>
    <cellStyle name="20% - Ênfase5 224 3 2" xfId="34563" xr:uid="{E4D5CA0D-0745-40E6-BC7A-43064690F475}"/>
    <cellStyle name="20% - Ênfase5 224 4" xfId="24347" xr:uid="{2AA41A79-26A3-4C5F-AAAC-0E80E0A96B28}"/>
    <cellStyle name="20% - Ênfase5 225" xfId="3824" xr:uid="{466BB7EB-6765-4B79-A64C-A20AE690D84A}"/>
    <cellStyle name="20% - Ênfase5 225 2" xfId="8958" xr:uid="{D4D75E16-E2F9-4A66-B653-134C4FF60F19}"/>
    <cellStyle name="20% - Ênfase5 225 2 2" xfId="19185" xr:uid="{8E2E6CB9-B20C-4160-BCC1-3140205BC756}"/>
    <cellStyle name="20% - Ênfase5 225 2 2 2" xfId="39629" xr:uid="{BAB20D23-0817-4A5C-989A-94CAEB41752B}"/>
    <cellStyle name="20% - Ênfase5 225 2 3" xfId="29413" xr:uid="{35D966E9-C4F6-4D7C-BA33-94E9E6211903}"/>
    <cellStyle name="20% - Ênfase5 225 3" xfId="14131" xr:uid="{3644FAB9-DAEF-4CA9-907B-73C9AD8F28BA}"/>
    <cellStyle name="20% - Ênfase5 225 3 2" xfId="34577" xr:uid="{A9940139-4D50-44A4-A874-EB610F9E352C}"/>
    <cellStyle name="20% - Ênfase5 225 4" xfId="24361" xr:uid="{924D82CB-A3AB-481D-ACF6-C7EE36AB684C}"/>
    <cellStyle name="20% - Ênfase5 226" xfId="3838" xr:uid="{25C11F3B-99B1-4CDB-A1B4-9945659C7545}"/>
    <cellStyle name="20% - Ênfase5 226 2" xfId="8972" xr:uid="{017DAABA-9CAB-497D-8CAD-97C4145DB218}"/>
    <cellStyle name="20% - Ênfase5 226 2 2" xfId="19199" xr:uid="{C46EC9CD-84D0-4381-8224-EC0F43EC8994}"/>
    <cellStyle name="20% - Ênfase5 226 2 2 2" xfId="39643" xr:uid="{D66FA5F9-561C-47B5-AFAA-1270DCC5D2D6}"/>
    <cellStyle name="20% - Ênfase5 226 2 3" xfId="29427" xr:uid="{DF696656-E6CD-4FC0-9F1D-86CA95C4F430}"/>
    <cellStyle name="20% - Ênfase5 226 3" xfId="14145" xr:uid="{2B85C1D0-0446-4B84-9F1F-74A3A9E520FF}"/>
    <cellStyle name="20% - Ênfase5 226 3 2" xfId="34591" xr:uid="{07801C4F-5724-47B8-9CE5-62784FE1D092}"/>
    <cellStyle name="20% - Ênfase5 226 4" xfId="24375" xr:uid="{8B9599BE-D695-42BE-9CAA-09E04BD4D01F}"/>
    <cellStyle name="20% - Ênfase5 227" xfId="3852" xr:uid="{1A2DF6EA-3914-48C7-B89C-D9DAD592D04D}"/>
    <cellStyle name="20% - Ênfase5 227 2" xfId="8986" xr:uid="{F9B9F28A-AF31-4115-8168-D52425A9B3FB}"/>
    <cellStyle name="20% - Ênfase5 227 2 2" xfId="19213" xr:uid="{22DF2C05-920A-4748-AE3A-25FDD3863314}"/>
    <cellStyle name="20% - Ênfase5 227 2 2 2" xfId="39657" xr:uid="{9462F089-BDB7-4C02-B5C3-9D84E9DD5AAA}"/>
    <cellStyle name="20% - Ênfase5 227 2 3" xfId="29441" xr:uid="{3CDF7D7C-9500-4ACE-BCA9-1DEF59E269B2}"/>
    <cellStyle name="20% - Ênfase5 227 3" xfId="14159" xr:uid="{F1B37AED-F840-4F68-AD76-9D7F9D18EEF2}"/>
    <cellStyle name="20% - Ênfase5 227 3 2" xfId="34605" xr:uid="{1B61953C-534A-4ACE-BE8A-10924D9A4CC9}"/>
    <cellStyle name="20% - Ênfase5 227 4" xfId="24389" xr:uid="{7985C2BE-80DE-4896-9991-4294914EF9EA}"/>
    <cellStyle name="20% - Ênfase5 228" xfId="3866" xr:uid="{530E3EE2-0167-48F7-B577-C2906A0CE939}"/>
    <cellStyle name="20% - Ênfase5 228 2" xfId="9000" xr:uid="{D07A4335-1431-471A-922A-14360096A45B}"/>
    <cellStyle name="20% - Ênfase5 228 2 2" xfId="19227" xr:uid="{0B9C8744-E758-4DFF-B1D4-C62A4615CFB8}"/>
    <cellStyle name="20% - Ênfase5 228 2 2 2" xfId="39671" xr:uid="{EDA4FF19-0109-43C7-83B6-748EEDFCE995}"/>
    <cellStyle name="20% - Ênfase5 228 2 3" xfId="29455" xr:uid="{A3B87167-8F92-4EF7-B811-99F66F2A14ED}"/>
    <cellStyle name="20% - Ênfase5 228 3" xfId="14173" xr:uid="{831DD5CB-1791-4BE2-AA5E-66D4BA1709FF}"/>
    <cellStyle name="20% - Ênfase5 228 3 2" xfId="34619" xr:uid="{838DC40F-7DAB-4EF7-B5D3-487AAA466A49}"/>
    <cellStyle name="20% - Ênfase5 228 4" xfId="24403" xr:uid="{9A6FB7F4-7E95-4059-9496-FC8807253295}"/>
    <cellStyle name="20% - Ênfase5 229" xfId="3880" xr:uid="{B3018548-D859-49DA-91D0-8D24F10575B3}"/>
    <cellStyle name="20% - Ênfase5 229 2" xfId="9014" xr:uid="{EC4E3F87-0317-4457-9281-5B6432F21297}"/>
    <cellStyle name="20% - Ênfase5 229 2 2" xfId="19241" xr:uid="{C54D3FA1-5999-433B-AFB8-CF6A47AB1B59}"/>
    <cellStyle name="20% - Ênfase5 229 2 2 2" xfId="39685" xr:uid="{F99C5F2B-F37B-4656-B100-A60E9FE58771}"/>
    <cellStyle name="20% - Ênfase5 229 2 3" xfId="29469" xr:uid="{F0377AA8-97EB-4BB5-8735-0049DF2F297E}"/>
    <cellStyle name="20% - Ênfase5 229 3" xfId="14187" xr:uid="{52224785-2D3A-4F07-A171-06CF3227C2B2}"/>
    <cellStyle name="20% - Ênfase5 229 3 2" xfId="34633" xr:uid="{5D7BC600-CFF5-4136-8ED0-4EAB4CB5DEAB}"/>
    <cellStyle name="20% - Ênfase5 229 4" xfId="24417" xr:uid="{0C180D96-01E2-4425-946D-192528980F9C}"/>
    <cellStyle name="20% - Ênfase5 23" xfId="410" xr:uid="{19EFEAF9-7208-42E7-84D4-5797BCB2099A}"/>
    <cellStyle name="20% - Ênfase5 23 2" xfId="1009" xr:uid="{FE27B4BF-499C-46DD-9BE3-ECA39148A7CB}"/>
    <cellStyle name="20% - Ênfase5 23 2 2" xfId="6156" xr:uid="{F0D71B4C-A9CD-4EBF-ADE5-61349B8E459A}"/>
    <cellStyle name="20% - Ênfase5 23 2 2 2" xfId="16411" xr:uid="{C85B4D9F-FDBA-40AA-A1CA-91FEFC6DCA9B}"/>
    <cellStyle name="20% - Ênfase5 23 2 2 2 2" xfId="36855" xr:uid="{A311CA53-6574-4FC4-A5D8-92A7D4F8E0D4}"/>
    <cellStyle name="20% - Ênfase5 23 2 2 3" xfId="26639" xr:uid="{E507042D-4DE7-4F9C-B7C9-2E97AEFBD807}"/>
    <cellStyle name="20% - Ênfase5 23 2 3" xfId="11357" xr:uid="{A3079F09-8390-4C1E-800F-E8B61DA85BBC}"/>
    <cellStyle name="20% - Ênfase5 23 2 3 2" xfId="31803" xr:uid="{CE71B37D-8BCC-4920-B346-0C66EC8ACBF2}"/>
    <cellStyle name="20% - Ênfase5 23 2 4" xfId="21587" xr:uid="{FC302E6A-5347-426D-A4E5-171852609BDA}"/>
    <cellStyle name="20% - Ênfase5 23 3" xfId="5557" xr:uid="{9F7616A7-6690-4E9B-89BF-F143894B99CA}"/>
    <cellStyle name="20% - Ênfase5 23 3 2" xfId="15831" xr:uid="{933476F4-A6B1-44FE-B5FD-A1DB42CF38BB}"/>
    <cellStyle name="20% - Ênfase5 23 3 2 2" xfId="36275" xr:uid="{2DD642BF-A50F-47BE-A725-3BDD1D85BD3A}"/>
    <cellStyle name="20% - Ênfase5 23 3 3" xfId="26059" xr:uid="{FC64E112-EBD4-431C-ACF6-E07D9F344907}"/>
    <cellStyle name="20% - Ênfase5 23 4" xfId="10777" xr:uid="{9C91607F-C6B9-4B7C-8879-EE29EBA7E82C}"/>
    <cellStyle name="20% - Ênfase5 23 4 2" xfId="31223" xr:uid="{0921E914-39A2-4667-86B3-0E1F7D04BF8B}"/>
    <cellStyle name="20% - Ênfase5 23 5" xfId="21007" xr:uid="{875B5B22-41C2-49F0-81A5-797E700D5A64}"/>
    <cellStyle name="20% - Ênfase5 230" xfId="3894" xr:uid="{C75DDA06-9A88-40A6-B689-929F55444D67}"/>
    <cellStyle name="20% - Ênfase5 230 2" xfId="9028" xr:uid="{EF1191E9-E26A-44EC-838C-4A556CA2E884}"/>
    <cellStyle name="20% - Ênfase5 230 2 2" xfId="19255" xr:uid="{BACDA05A-963D-4FBB-9D3C-0CFCCCE2B9ED}"/>
    <cellStyle name="20% - Ênfase5 230 2 2 2" xfId="39699" xr:uid="{1903B973-ABAF-4C25-9FF0-165BD620B2C1}"/>
    <cellStyle name="20% - Ênfase5 230 2 3" xfId="29483" xr:uid="{8CA9AF00-2699-456B-BEF9-0D76110AB3E3}"/>
    <cellStyle name="20% - Ênfase5 230 3" xfId="14201" xr:uid="{EEFEB690-95A9-4E3F-886F-E5698C03FC86}"/>
    <cellStyle name="20% - Ênfase5 230 3 2" xfId="34647" xr:uid="{2C116047-B188-4A2D-885C-41F83435FFD4}"/>
    <cellStyle name="20% - Ênfase5 230 4" xfId="24431" xr:uid="{D8DC2E3A-5447-491E-B740-267AD0BFDEC7}"/>
    <cellStyle name="20% - Ênfase5 231" xfId="3908" xr:uid="{F147B44F-29B4-4A98-88FB-15D1E6CC1A52}"/>
    <cellStyle name="20% - Ênfase5 231 2" xfId="9042" xr:uid="{0A4C61B7-9FAC-4975-BDDB-EF971637A104}"/>
    <cellStyle name="20% - Ênfase5 231 2 2" xfId="19269" xr:uid="{942EB216-89AD-4A70-BDCB-DDEE1E1C2413}"/>
    <cellStyle name="20% - Ênfase5 231 2 2 2" xfId="39713" xr:uid="{55678747-E4BE-490E-844F-C365F376CFCE}"/>
    <cellStyle name="20% - Ênfase5 231 2 3" xfId="29497" xr:uid="{3CCBF038-E240-4C4C-8C56-47C7FCAB1906}"/>
    <cellStyle name="20% - Ênfase5 231 3" xfId="14215" xr:uid="{2EB3BB90-3477-45F0-AC3E-5CB549F6BCD5}"/>
    <cellStyle name="20% - Ênfase5 231 3 2" xfId="34661" xr:uid="{091F2581-8D06-48C0-8C44-19520903AC12}"/>
    <cellStyle name="20% - Ênfase5 231 4" xfId="24445" xr:uid="{6F3BA52A-2450-4CE5-892C-2C0B4EBCFF91}"/>
    <cellStyle name="20% - Ênfase5 232" xfId="3922" xr:uid="{C0CEA9B7-5DBC-4FB5-974E-5B07166C4B4D}"/>
    <cellStyle name="20% - Ênfase5 232 2" xfId="9056" xr:uid="{4161D018-B8ED-4BFD-958F-56287A2C19A2}"/>
    <cellStyle name="20% - Ênfase5 232 2 2" xfId="19283" xr:uid="{46478B88-A6B7-42D1-A473-B395543FA513}"/>
    <cellStyle name="20% - Ênfase5 232 2 2 2" xfId="39727" xr:uid="{FAFD56E5-7464-47D3-BF04-16C42ACB9986}"/>
    <cellStyle name="20% - Ênfase5 232 2 3" xfId="29511" xr:uid="{96EEC786-A5A5-44D1-BE0E-76E51EEEA380}"/>
    <cellStyle name="20% - Ênfase5 232 3" xfId="14229" xr:uid="{8CF692D6-8B71-41AB-9DA6-3232656E2B77}"/>
    <cellStyle name="20% - Ênfase5 232 3 2" xfId="34675" xr:uid="{A38B616D-652C-4B6A-BD91-053560FE5588}"/>
    <cellStyle name="20% - Ênfase5 232 4" xfId="24459" xr:uid="{53804B34-F5CF-4DF4-A4D8-43B4875B496D}"/>
    <cellStyle name="20% - Ênfase5 233" xfId="3936" xr:uid="{60759FD1-7E5F-41D0-B2F8-7C9E714F1858}"/>
    <cellStyle name="20% - Ênfase5 233 2" xfId="9070" xr:uid="{A9E0EAE3-668C-4E04-9B6B-40ADE68954FC}"/>
    <cellStyle name="20% - Ênfase5 233 2 2" xfId="19297" xr:uid="{DC6CF128-AF9C-4447-B54B-2910E122922B}"/>
    <cellStyle name="20% - Ênfase5 233 2 2 2" xfId="39741" xr:uid="{D782D91A-8ECF-4395-91AD-A551D642BD6E}"/>
    <cellStyle name="20% - Ênfase5 233 2 3" xfId="29525" xr:uid="{BF9352D0-2523-4EC2-9B5D-2B68F492B5BE}"/>
    <cellStyle name="20% - Ênfase5 233 3" xfId="14243" xr:uid="{294E5746-799E-4554-8C41-492A2318C3B8}"/>
    <cellStyle name="20% - Ênfase5 233 3 2" xfId="34689" xr:uid="{7AD2154B-E69D-4488-8B08-147F09A7684E}"/>
    <cellStyle name="20% - Ênfase5 233 4" xfId="24473" xr:uid="{D938AE49-FBB6-4C78-963F-9B9683524678}"/>
    <cellStyle name="20% - Ênfase5 234" xfId="3950" xr:uid="{012D89B9-1E7D-4660-AF0C-C5AE79D18295}"/>
    <cellStyle name="20% - Ênfase5 234 2" xfId="9084" xr:uid="{D757EBD4-3F1D-4DF9-8237-7D194747C1BF}"/>
    <cellStyle name="20% - Ênfase5 234 2 2" xfId="19311" xr:uid="{461EE1F3-6193-458E-96ED-9413E8C27CE5}"/>
    <cellStyle name="20% - Ênfase5 234 2 2 2" xfId="39755" xr:uid="{0E823A12-0A92-412C-87DA-5C36D1ADFCDB}"/>
    <cellStyle name="20% - Ênfase5 234 2 3" xfId="29539" xr:uid="{43DC032B-DFF2-4847-AF97-884A47AF93BE}"/>
    <cellStyle name="20% - Ênfase5 234 3" xfId="14257" xr:uid="{D773DF53-D856-4B6E-8D32-36540CF32199}"/>
    <cellStyle name="20% - Ênfase5 234 3 2" xfId="34703" xr:uid="{44F456CD-0A0E-4BE9-9F1D-E9B372F1A152}"/>
    <cellStyle name="20% - Ênfase5 234 4" xfId="24487" xr:uid="{516782A4-C17D-49EF-B8BB-A16D27D9F63D}"/>
    <cellStyle name="20% - Ênfase5 235" xfId="3964" xr:uid="{EE763B49-BA11-47F5-A45A-33EDE94067EC}"/>
    <cellStyle name="20% - Ênfase5 235 2" xfId="9098" xr:uid="{2CFA2D91-81C9-4264-BC02-F4E6AA632BF6}"/>
    <cellStyle name="20% - Ênfase5 235 2 2" xfId="19325" xr:uid="{C340F68F-ADB6-4DE5-A222-7B864CC52BF7}"/>
    <cellStyle name="20% - Ênfase5 235 2 2 2" xfId="39769" xr:uid="{C14610B5-1DC9-4C03-8EED-C8EBC7FB2AB1}"/>
    <cellStyle name="20% - Ênfase5 235 2 3" xfId="29553" xr:uid="{C16F91D4-E15D-47D0-8C05-0EA2AA265F75}"/>
    <cellStyle name="20% - Ênfase5 235 3" xfId="14271" xr:uid="{A486553F-CA6C-4479-9AA8-F24EFC16ABD5}"/>
    <cellStyle name="20% - Ênfase5 235 3 2" xfId="34717" xr:uid="{EEF93625-D705-4B1F-938F-C1031BA10649}"/>
    <cellStyle name="20% - Ênfase5 235 4" xfId="24501" xr:uid="{841AE775-5B1C-4905-BB16-22C94AE875A1}"/>
    <cellStyle name="20% - Ênfase5 236" xfId="3978" xr:uid="{E65D65C7-2987-419E-ABA1-519823034A91}"/>
    <cellStyle name="20% - Ênfase5 236 2" xfId="9112" xr:uid="{518B3E55-9758-4F40-843C-AB77F4FB9BFB}"/>
    <cellStyle name="20% - Ênfase5 236 2 2" xfId="19339" xr:uid="{70EE6DFC-E6B3-4459-9B21-9E4C683D5BA2}"/>
    <cellStyle name="20% - Ênfase5 236 2 2 2" xfId="39783" xr:uid="{EE6DEE6F-F511-4516-BED5-161971CEE4C2}"/>
    <cellStyle name="20% - Ênfase5 236 2 3" xfId="29567" xr:uid="{8FB19308-6572-49E5-AF69-00E025EF9E1C}"/>
    <cellStyle name="20% - Ênfase5 236 3" xfId="14285" xr:uid="{45B27FA6-6F70-475A-A6E6-8FDDD5C9D517}"/>
    <cellStyle name="20% - Ênfase5 236 3 2" xfId="34731" xr:uid="{1F3DCD12-9A83-455B-9F07-6EF70D8772F3}"/>
    <cellStyle name="20% - Ênfase5 236 4" xfId="24515" xr:uid="{6A020590-611D-409D-84B1-941CA8F78A78}"/>
    <cellStyle name="20% - Ênfase5 237" xfId="3992" xr:uid="{20FEA0AB-EC2D-435C-A1A6-A6D06551DB88}"/>
    <cellStyle name="20% - Ênfase5 237 2" xfId="9126" xr:uid="{2282FE55-15A5-4057-905B-2A5BC8C3B0DB}"/>
    <cellStyle name="20% - Ênfase5 237 2 2" xfId="19353" xr:uid="{1C241A8B-0EAF-4E9D-A651-8E63D4BA9767}"/>
    <cellStyle name="20% - Ênfase5 237 2 2 2" xfId="39797" xr:uid="{BF26C2E7-8C63-4D95-BD58-F549509AFCDA}"/>
    <cellStyle name="20% - Ênfase5 237 2 3" xfId="29581" xr:uid="{2EC4C12B-3D58-463A-927C-3B99DAC87C9E}"/>
    <cellStyle name="20% - Ênfase5 237 3" xfId="14299" xr:uid="{EF589D5C-2113-4173-B875-BC6A7C69C321}"/>
    <cellStyle name="20% - Ênfase5 237 3 2" xfId="34745" xr:uid="{B7F8EAD5-E03A-421D-8A72-F9B4843AFC3A}"/>
    <cellStyle name="20% - Ênfase5 237 4" xfId="24529" xr:uid="{AF873E8F-DF9B-4A6E-A2F3-5218E88A0307}"/>
    <cellStyle name="20% - Ênfase5 238" xfId="4006" xr:uid="{7B606E16-E98D-43B8-A190-38EC1250DACA}"/>
    <cellStyle name="20% - Ênfase5 238 2" xfId="9140" xr:uid="{6E02A4E2-020E-4A7E-A74C-E9BE5BE97E3D}"/>
    <cellStyle name="20% - Ênfase5 238 2 2" xfId="19367" xr:uid="{19A69934-964F-440B-8D98-22C42B142836}"/>
    <cellStyle name="20% - Ênfase5 238 2 2 2" xfId="39811" xr:uid="{A58AFAAC-CAE5-440F-ADA6-F1605CF91333}"/>
    <cellStyle name="20% - Ênfase5 238 2 3" xfId="29595" xr:uid="{C40C6040-03C7-4AF7-8AD2-4312D60E1FDD}"/>
    <cellStyle name="20% - Ênfase5 238 3" xfId="14313" xr:uid="{526DD8DF-EDD1-4BAA-B329-3A2C5C0C1A2F}"/>
    <cellStyle name="20% - Ênfase5 238 3 2" xfId="34759" xr:uid="{DA9FB733-DE05-47FC-88B4-495BE0D2DC36}"/>
    <cellStyle name="20% - Ênfase5 238 4" xfId="24543" xr:uid="{369841D2-2AED-415C-B85B-015B887565B2}"/>
    <cellStyle name="20% - Ênfase5 239" xfId="4020" xr:uid="{08F96B20-20B9-4977-B7AB-A46E8C02C057}"/>
    <cellStyle name="20% - Ênfase5 239 2" xfId="9154" xr:uid="{D20E81C9-3CBA-42D5-A998-BF2CF4F0C478}"/>
    <cellStyle name="20% - Ênfase5 239 2 2" xfId="19381" xr:uid="{D5875FFE-9E43-4048-95D8-2CDAFF664D73}"/>
    <cellStyle name="20% - Ênfase5 239 2 2 2" xfId="39825" xr:uid="{286F8D73-214E-4F13-907E-425F2005A060}"/>
    <cellStyle name="20% - Ênfase5 239 2 3" xfId="29609" xr:uid="{CA9D2BBC-70AA-456F-9A40-A353224498B7}"/>
    <cellStyle name="20% - Ênfase5 239 3" xfId="14327" xr:uid="{73CC1254-27B7-45D4-A447-D690C55874F1}"/>
    <cellStyle name="20% - Ênfase5 239 3 2" xfId="34773" xr:uid="{368900EC-0BE3-4D06-8962-40C5AB128CCD}"/>
    <cellStyle name="20% - Ênfase5 239 4" xfId="24557" xr:uid="{D91A88C6-BEE8-4D63-891A-F9052D5F5E9E}"/>
    <cellStyle name="20% - Ênfase5 24" xfId="424" xr:uid="{3A3DD9FC-0C58-4306-A8C9-00F74AD5AC20}"/>
    <cellStyle name="20% - Ênfase5 24 2" xfId="1023" xr:uid="{D12F534E-3C9A-4280-B784-96879C3BA2FA}"/>
    <cellStyle name="20% - Ênfase5 24 2 2" xfId="6170" xr:uid="{BB250432-5CBB-448E-9F40-49480EDCF76C}"/>
    <cellStyle name="20% - Ênfase5 24 2 2 2" xfId="16425" xr:uid="{DD398C49-B12F-49AF-A219-0FEF3B44CA1E}"/>
    <cellStyle name="20% - Ênfase5 24 2 2 2 2" xfId="36869" xr:uid="{B7D197F3-EC44-43AD-BB57-61469CC15BBD}"/>
    <cellStyle name="20% - Ênfase5 24 2 2 3" xfId="26653" xr:uid="{FA0A07CE-9851-4F46-A92F-782B497D7887}"/>
    <cellStyle name="20% - Ênfase5 24 2 3" xfId="11371" xr:uid="{2C732FD7-13F9-4BFD-8947-91226DAB7B4D}"/>
    <cellStyle name="20% - Ênfase5 24 2 3 2" xfId="31817" xr:uid="{E6E2155A-23CC-4344-AB4D-DE583326E085}"/>
    <cellStyle name="20% - Ênfase5 24 2 4" xfId="21601" xr:uid="{8825FE54-C01B-427C-BA80-AA618C1F9721}"/>
    <cellStyle name="20% - Ênfase5 24 3" xfId="5571" xr:uid="{052C227D-62D4-453D-8401-71BD6F9AFCA3}"/>
    <cellStyle name="20% - Ênfase5 24 3 2" xfId="15845" xr:uid="{8B4BA816-9354-4D89-90E2-E7F8D7020712}"/>
    <cellStyle name="20% - Ênfase5 24 3 2 2" xfId="36289" xr:uid="{3D1B6EDA-E9D1-41B2-9EDF-347AF4DACA3B}"/>
    <cellStyle name="20% - Ênfase5 24 3 3" xfId="26073" xr:uid="{D63056EB-F6F9-433C-AA90-049BFADDAC96}"/>
    <cellStyle name="20% - Ênfase5 24 4" xfId="10791" xr:uid="{64A8F408-E75C-4959-A561-F2007E6965C0}"/>
    <cellStyle name="20% - Ênfase5 24 4 2" xfId="31237" xr:uid="{91BE2BD4-9FF8-4846-884E-045C8A2F72F3}"/>
    <cellStyle name="20% - Ênfase5 24 5" xfId="21021" xr:uid="{770CEBE3-E45D-4BDA-9EE5-EC6C9CA08CC4}"/>
    <cellStyle name="20% - Ênfase5 240" xfId="4034" xr:uid="{A60DE1DC-4AA9-4159-91BD-5C2D8F00E5E8}"/>
    <cellStyle name="20% - Ênfase5 240 2" xfId="9168" xr:uid="{010B9AD9-31F4-4E23-874D-2028DB17ACDF}"/>
    <cellStyle name="20% - Ênfase5 240 2 2" xfId="19395" xr:uid="{69B090E4-0F70-4B68-9231-746B6D80FEE1}"/>
    <cellStyle name="20% - Ênfase5 240 2 2 2" xfId="39839" xr:uid="{E671D3B7-7978-491F-86A8-2C5E027F42F9}"/>
    <cellStyle name="20% - Ênfase5 240 2 3" xfId="29623" xr:uid="{514F8A55-43DE-4A86-9990-A73182FD93F3}"/>
    <cellStyle name="20% - Ênfase5 240 3" xfId="14341" xr:uid="{7D2BF76A-B7A6-458D-BBA3-94A31000BBAA}"/>
    <cellStyle name="20% - Ênfase5 240 3 2" xfId="34787" xr:uid="{ED454408-6CF7-475C-A40E-67AFE9E54621}"/>
    <cellStyle name="20% - Ênfase5 240 4" xfId="24571" xr:uid="{A594644C-D68B-44C8-BA15-D77C4DC8C056}"/>
    <cellStyle name="20% - Ênfase5 241" xfId="4048" xr:uid="{C865F890-FEC3-4441-B2E3-11CF71FF058B}"/>
    <cellStyle name="20% - Ênfase5 241 2" xfId="9182" xr:uid="{4A473A7A-1C93-4576-8AED-0A509481EE13}"/>
    <cellStyle name="20% - Ênfase5 241 2 2" xfId="19409" xr:uid="{CE5D872D-D286-4E5E-94C7-D26C52D20779}"/>
    <cellStyle name="20% - Ênfase5 241 2 2 2" xfId="39853" xr:uid="{C173A5F9-4F80-425F-B5F8-03D3B101CF5B}"/>
    <cellStyle name="20% - Ênfase5 241 2 3" xfId="29637" xr:uid="{800C0991-A115-4736-A7C6-BE22C06EF01B}"/>
    <cellStyle name="20% - Ênfase5 241 3" xfId="14355" xr:uid="{E960E963-54A3-4331-B6EA-4BB0E70011EB}"/>
    <cellStyle name="20% - Ênfase5 241 3 2" xfId="34801" xr:uid="{EA6F2AD6-8B97-4950-AB13-D96F8A062DB3}"/>
    <cellStyle name="20% - Ênfase5 241 4" xfId="24585" xr:uid="{12C913DD-5B57-4A44-AE65-8DFB792A4EC8}"/>
    <cellStyle name="20% - Ênfase5 242" xfId="4062" xr:uid="{22E26799-0A79-482B-BCC0-8AA77288144B}"/>
    <cellStyle name="20% - Ênfase5 242 2" xfId="9196" xr:uid="{221EF10F-AF2D-4DC2-8F87-455C730944B4}"/>
    <cellStyle name="20% - Ênfase5 242 2 2" xfId="19423" xr:uid="{928D5B1F-63C6-47A4-BB29-D94BEE16902A}"/>
    <cellStyle name="20% - Ênfase5 242 2 2 2" xfId="39867" xr:uid="{CF687B5B-AD1C-4323-9860-F386153B9371}"/>
    <cellStyle name="20% - Ênfase5 242 2 3" xfId="29651" xr:uid="{11D5843E-1751-4123-806F-940E567BAA18}"/>
    <cellStyle name="20% - Ênfase5 242 3" xfId="14369" xr:uid="{0C520DAA-3CA3-40A6-95B8-41EB3E2D27BF}"/>
    <cellStyle name="20% - Ênfase5 242 3 2" xfId="34815" xr:uid="{A2AE12F2-D5D5-4F13-BF84-FA07DE60AFDA}"/>
    <cellStyle name="20% - Ênfase5 242 4" xfId="24599" xr:uid="{D666ACEC-6D9C-46CC-BED4-A93843F9922C}"/>
    <cellStyle name="20% - Ênfase5 243" xfId="4076" xr:uid="{E6109A19-F6F0-4E43-8C9A-0FB0651F203A}"/>
    <cellStyle name="20% - Ênfase5 243 2" xfId="9210" xr:uid="{3F1E4E8F-65F6-45C8-AFDE-AEF0C40730F0}"/>
    <cellStyle name="20% - Ênfase5 243 2 2" xfId="19437" xr:uid="{0E2A818C-F22B-4FBD-B292-0A8D183605BD}"/>
    <cellStyle name="20% - Ênfase5 243 2 2 2" xfId="39881" xr:uid="{51C48D30-04C0-488E-8127-D5B9F46F8D2E}"/>
    <cellStyle name="20% - Ênfase5 243 2 3" xfId="29665" xr:uid="{83572EFE-318A-4441-B4AD-88849889961C}"/>
    <cellStyle name="20% - Ênfase5 243 3" xfId="14383" xr:uid="{C20A782A-411A-44C6-B9A7-0BEF72457150}"/>
    <cellStyle name="20% - Ênfase5 243 3 2" xfId="34829" xr:uid="{179CBAF5-77F9-47E9-9E6D-AB2BE27C32FF}"/>
    <cellStyle name="20% - Ênfase5 243 4" xfId="24613" xr:uid="{0A7C11E5-EE1F-44CF-A105-BAE92663D542}"/>
    <cellStyle name="20% - Ênfase5 244" xfId="4090" xr:uid="{B033C94C-6584-438A-B807-DCB894211EBE}"/>
    <cellStyle name="20% - Ênfase5 244 2" xfId="9224" xr:uid="{44967651-F5B1-4772-8A7B-8277B634B6EA}"/>
    <cellStyle name="20% - Ênfase5 244 2 2" xfId="19451" xr:uid="{D3F67610-AD37-41F8-80F6-DF906DC3EFC8}"/>
    <cellStyle name="20% - Ênfase5 244 2 2 2" xfId="39895" xr:uid="{497DB969-98EC-4701-ACF3-BA3696DA22DD}"/>
    <cellStyle name="20% - Ênfase5 244 2 3" xfId="29679" xr:uid="{BDC8A58E-D75C-4F43-BFCC-17119CE9A26D}"/>
    <cellStyle name="20% - Ênfase5 244 3" xfId="14397" xr:uid="{1DC51F62-177D-43FA-A79B-9E16B6ABB0A9}"/>
    <cellStyle name="20% - Ênfase5 244 3 2" xfId="34843" xr:uid="{D84BD05C-63AC-47B8-A62C-B74AC10B035D}"/>
    <cellStyle name="20% - Ênfase5 244 4" xfId="24627" xr:uid="{54E75EF9-563A-42CC-BB30-990E73135A32}"/>
    <cellStyle name="20% - Ênfase5 245" xfId="4104" xr:uid="{3EC9017C-DC40-4549-92AB-0FDFA32F598E}"/>
    <cellStyle name="20% - Ênfase5 245 2" xfId="9238" xr:uid="{C2635B9E-C7F3-40AC-8232-F21D81FFCA63}"/>
    <cellStyle name="20% - Ênfase5 245 2 2" xfId="19465" xr:uid="{C8031421-B27E-42EC-91FD-2C2B5DF246AC}"/>
    <cellStyle name="20% - Ênfase5 245 2 2 2" xfId="39909" xr:uid="{92AB13B1-3A21-4D12-AE50-33675D0E5C2A}"/>
    <cellStyle name="20% - Ênfase5 245 2 3" xfId="29693" xr:uid="{4C90E72F-76BA-4F96-848D-2AD96CF30798}"/>
    <cellStyle name="20% - Ênfase5 245 3" xfId="14411" xr:uid="{9309CB40-2E9E-4050-A0A3-170F794D9A2E}"/>
    <cellStyle name="20% - Ênfase5 245 3 2" xfId="34857" xr:uid="{E35F09AF-C8A3-4BBB-B2C9-7FDFA31DCA2C}"/>
    <cellStyle name="20% - Ênfase5 245 4" xfId="24641" xr:uid="{763D1EDB-3298-4076-B07C-71CF34A648E2}"/>
    <cellStyle name="20% - Ênfase5 246" xfId="4118" xr:uid="{0EC3BC09-014A-41A2-86BE-65C99385541B}"/>
    <cellStyle name="20% - Ênfase5 246 2" xfId="9252" xr:uid="{C6A10936-2447-4B87-8D47-9FA95124078D}"/>
    <cellStyle name="20% - Ênfase5 246 2 2" xfId="19479" xr:uid="{DA9E39A9-96F6-4DFB-BBED-E5ADC12922DF}"/>
    <cellStyle name="20% - Ênfase5 246 2 2 2" xfId="39923" xr:uid="{9E3C5061-8A72-4A0D-B428-D6A1441000EB}"/>
    <cellStyle name="20% - Ênfase5 246 2 3" xfId="29707" xr:uid="{685E3704-8DA1-4273-AE25-FD7D8551795F}"/>
    <cellStyle name="20% - Ênfase5 246 3" xfId="14425" xr:uid="{4C125546-AB08-44F9-A005-AC2B424B3F74}"/>
    <cellStyle name="20% - Ênfase5 246 3 2" xfId="34871" xr:uid="{ABE6C9E8-7ABD-4FC4-869D-5FCFBC6024A4}"/>
    <cellStyle name="20% - Ênfase5 246 4" xfId="24655" xr:uid="{20F3BA39-633E-4F5D-B204-0C203EC1152C}"/>
    <cellStyle name="20% - Ênfase5 247" xfId="4132" xr:uid="{C2ED1AB5-88DC-4C40-A179-7B70A32E60A7}"/>
    <cellStyle name="20% - Ênfase5 247 2" xfId="9266" xr:uid="{8BC93216-85B0-429F-BF0B-4A7572BB7B31}"/>
    <cellStyle name="20% - Ênfase5 247 2 2" xfId="19493" xr:uid="{1BFEAAE1-EC27-4E8F-ADAA-295D715EDB89}"/>
    <cellStyle name="20% - Ênfase5 247 2 2 2" xfId="39937" xr:uid="{96DAC771-7687-4AA9-AF15-0902B5C01BAF}"/>
    <cellStyle name="20% - Ênfase5 247 2 3" xfId="29721" xr:uid="{F6C00E74-397B-4C3B-9F76-33545E59386C}"/>
    <cellStyle name="20% - Ênfase5 247 3" xfId="14439" xr:uid="{4FD54DFA-822A-4027-BE99-1CFD84C12FAF}"/>
    <cellStyle name="20% - Ênfase5 247 3 2" xfId="34885" xr:uid="{4CB5B5BB-ADDF-4024-99FA-5C2FF14EC118}"/>
    <cellStyle name="20% - Ênfase5 247 4" xfId="24669" xr:uid="{08A72720-D01D-4ACE-B426-419B1135B67F}"/>
    <cellStyle name="20% - Ênfase5 248" xfId="4146" xr:uid="{15B4C66C-5A8D-4C12-B828-76882234AFDB}"/>
    <cellStyle name="20% - Ênfase5 248 2" xfId="9280" xr:uid="{2E5EEBE3-1CC3-45E2-AC28-5FFFBCE821F8}"/>
    <cellStyle name="20% - Ênfase5 248 2 2" xfId="19507" xr:uid="{F4F5D3D7-7C37-487A-BB59-17A3794639C4}"/>
    <cellStyle name="20% - Ênfase5 248 2 2 2" xfId="39951" xr:uid="{B3568423-1942-4EC3-95A6-6EEBB91795B2}"/>
    <cellStyle name="20% - Ênfase5 248 2 3" xfId="29735" xr:uid="{B77442F6-0217-49A0-9FA0-DE91C97D73A7}"/>
    <cellStyle name="20% - Ênfase5 248 3" xfId="14453" xr:uid="{96CE697D-4745-4B1A-938D-4BBFC57F837D}"/>
    <cellStyle name="20% - Ênfase5 248 3 2" xfId="34899" xr:uid="{F7F9FA1F-68AB-404E-9BA6-1D0568124FE0}"/>
    <cellStyle name="20% - Ênfase5 248 4" xfId="24683" xr:uid="{10D01EAB-9EB3-4D7E-BE43-2EF03FCFDED1}"/>
    <cellStyle name="20% - Ênfase5 249" xfId="4160" xr:uid="{A58A3B6C-62B2-48FE-AD8A-0A6B147DE3A6}"/>
    <cellStyle name="20% - Ênfase5 249 2" xfId="9294" xr:uid="{F792BBE9-3764-4503-B9AA-29EC12F70537}"/>
    <cellStyle name="20% - Ênfase5 249 2 2" xfId="19521" xr:uid="{403065F0-EDF5-4405-9B97-81B6CE2A0BF1}"/>
    <cellStyle name="20% - Ênfase5 249 2 2 2" xfId="39965" xr:uid="{341C1D5B-2C66-4EDD-A9B3-A5B312F45D4B}"/>
    <cellStyle name="20% - Ênfase5 249 2 3" xfId="29749" xr:uid="{C236E561-339B-414B-83D8-7065685CBC5B}"/>
    <cellStyle name="20% - Ênfase5 249 3" xfId="14467" xr:uid="{52D844F5-E1B3-4B6F-813D-FF38290F3D53}"/>
    <cellStyle name="20% - Ênfase5 249 3 2" xfId="34913" xr:uid="{B529E085-86F1-42F6-BF9D-6F71CE461B6D}"/>
    <cellStyle name="20% - Ênfase5 249 4" xfId="24697" xr:uid="{059039D8-9733-477C-9E66-F5E884129A4C}"/>
    <cellStyle name="20% - Ênfase5 25" xfId="438" xr:uid="{93645CCC-2F43-4EFA-81D8-34F2303E5833}"/>
    <cellStyle name="20% - Ênfase5 25 2" xfId="1037" xr:uid="{6DA74B99-3468-4663-B0C2-772D63969A42}"/>
    <cellStyle name="20% - Ênfase5 25 2 2" xfId="6184" xr:uid="{AB44A721-598A-4F4D-A46A-8E9FA56B4074}"/>
    <cellStyle name="20% - Ênfase5 25 2 2 2" xfId="16439" xr:uid="{19DEB5E2-A66E-4983-9656-2181AAB510E7}"/>
    <cellStyle name="20% - Ênfase5 25 2 2 2 2" xfId="36883" xr:uid="{5C089160-9CAA-4355-9DB0-9F264CA8E8B8}"/>
    <cellStyle name="20% - Ênfase5 25 2 2 3" xfId="26667" xr:uid="{7B5E8F6F-AA4D-4D55-BD7E-3DFD6E6102FB}"/>
    <cellStyle name="20% - Ênfase5 25 2 3" xfId="11385" xr:uid="{2C9E6CB0-7D68-46C2-8C12-681C3A2B33BE}"/>
    <cellStyle name="20% - Ênfase5 25 2 3 2" xfId="31831" xr:uid="{7030D7B6-2A2F-4A40-8C71-EAAC9F1EEB2C}"/>
    <cellStyle name="20% - Ênfase5 25 2 4" xfId="21615" xr:uid="{D31CA6D2-F8C2-4F64-8361-EED98D139B7B}"/>
    <cellStyle name="20% - Ênfase5 25 3" xfId="5585" xr:uid="{3AEF4849-7E9A-4B22-B479-CA7575C49427}"/>
    <cellStyle name="20% - Ênfase5 25 3 2" xfId="15859" xr:uid="{B2D92DB5-5B1C-46E1-895B-4535E7094F4F}"/>
    <cellStyle name="20% - Ênfase5 25 3 2 2" xfId="36303" xr:uid="{4E458900-8A1E-4160-9558-896FD6B7D9DF}"/>
    <cellStyle name="20% - Ênfase5 25 3 3" xfId="26087" xr:uid="{703859D5-3CB6-4138-A23D-7507EC4A36DF}"/>
    <cellStyle name="20% - Ênfase5 25 4" xfId="10805" xr:uid="{4B3850D5-ECA7-45F2-BA76-58A9C3E404F5}"/>
    <cellStyle name="20% - Ênfase5 25 4 2" xfId="31251" xr:uid="{2CB7AD91-BF50-48BF-B54D-C9E47961443B}"/>
    <cellStyle name="20% - Ênfase5 25 5" xfId="21035" xr:uid="{36ADAF74-220D-4755-9BFA-45EC98909D6F}"/>
    <cellStyle name="20% - Ênfase5 250" xfId="4174" xr:uid="{CF075E39-3945-471C-8AB4-C21294D8A35B}"/>
    <cellStyle name="20% - Ênfase5 250 2" xfId="9308" xr:uid="{A2E54AFA-D432-4555-A806-17CC8CD28C66}"/>
    <cellStyle name="20% - Ênfase5 250 2 2" xfId="19535" xr:uid="{C72F8726-0056-414F-AD23-708B1300AD21}"/>
    <cellStyle name="20% - Ênfase5 250 2 2 2" xfId="39979" xr:uid="{7D927D01-81DD-4403-892E-1CE818A9D7EC}"/>
    <cellStyle name="20% - Ênfase5 250 2 3" xfId="29763" xr:uid="{B4ECF297-3AB8-427F-93C5-121EFD9EB287}"/>
    <cellStyle name="20% - Ênfase5 250 3" xfId="14481" xr:uid="{E5A3EE92-7AE6-43F4-93E6-F9259BC3A995}"/>
    <cellStyle name="20% - Ênfase5 250 3 2" xfId="34927" xr:uid="{87CD145B-35B7-479E-BE6E-446ADA6AD542}"/>
    <cellStyle name="20% - Ênfase5 250 4" xfId="24711" xr:uid="{EA9B22C5-7BEE-4E31-90E4-2692ABC02B0B}"/>
    <cellStyle name="20% - Ênfase5 251" xfId="4188" xr:uid="{7F294837-12B2-4017-B84D-3703F9AACC06}"/>
    <cellStyle name="20% - Ênfase5 251 2" xfId="9322" xr:uid="{E849F13A-C30D-46C8-8FB7-C626AC21703C}"/>
    <cellStyle name="20% - Ênfase5 251 2 2" xfId="19549" xr:uid="{BED57BB0-566F-42B5-AD9C-EECAE9C4FD19}"/>
    <cellStyle name="20% - Ênfase5 251 2 2 2" xfId="39993" xr:uid="{BADA8C89-7E8B-4B33-9A12-E780C524AD50}"/>
    <cellStyle name="20% - Ênfase5 251 2 3" xfId="29777" xr:uid="{BDE6AC9D-677B-4558-B9DE-69D88D0B365B}"/>
    <cellStyle name="20% - Ênfase5 251 3" xfId="14495" xr:uid="{E390B95A-F3F9-4338-AC04-F816194637F9}"/>
    <cellStyle name="20% - Ênfase5 251 3 2" xfId="34941" xr:uid="{5D53E9EB-864D-472B-AADE-9C8C0C6A945E}"/>
    <cellStyle name="20% - Ênfase5 251 4" xfId="24725" xr:uid="{E895A2F5-3722-4640-B830-B78A2D32D73D}"/>
    <cellStyle name="20% - Ênfase5 252" xfId="4202" xr:uid="{357485AA-C9D1-4355-A48C-CCB7886B63F4}"/>
    <cellStyle name="20% - Ênfase5 252 2" xfId="9336" xr:uid="{F1F6865D-89A3-4951-A24C-E3295E8D6A5D}"/>
    <cellStyle name="20% - Ênfase5 252 2 2" xfId="19563" xr:uid="{02B1A2F4-8D9E-4D1A-A9B2-3B01AF5A6AA7}"/>
    <cellStyle name="20% - Ênfase5 252 2 2 2" xfId="40007" xr:uid="{8AB3FEE1-7369-4B68-8F1A-8088CD1D21B1}"/>
    <cellStyle name="20% - Ênfase5 252 2 3" xfId="29791" xr:uid="{E531FCB3-9D94-42FF-B31B-ECB090092552}"/>
    <cellStyle name="20% - Ênfase5 252 3" xfId="14509" xr:uid="{8A91FE07-0B38-4606-B790-B796FA055FEB}"/>
    <cellStyle name="20% - Ênfase5 252 3 2" xfId="34955" xr:uid="{C4D3A329-2437-48E3-97EC-7E2915C9591E}"/>
    <cellStyle name="20% - Ênfase5 252 4" xfId="24739" xr:uid="{B61A79A1-46F1-448F-B224-80DC9EA75208}"/>
    <cellStyle name="20% - Ênfase5 253" xfId="4216" xr:uid="{E7E804DC-EAB2-4356-9680-97CEFA2589C2}"/>
    <cellStyle name="20% - Ênfase5 253 2" xfId="9350" xr:uid="{4655CB16-36F0-4D5D-84C5-C703009E633A}"/>
    <cellStyle name="20% - Ênfase5 253 2 2" xfId="19577" xr:uid="{52A892B6-A867-4908-AC8F-EC85E7BAD81F}"/>
    <cellStyle name="20% - Ênfase5 253 2 2 2" xfId="40021" xr:uid="{1FC751A7-271C-4003-9608-F2C461CC82E9}"/>
    <cellStyle name="20% - Ênfase5 253 2 3" xfId="29805" xr:uid="{C95CB012-3069-49A4-943E-40757C0797EE}"/>
    <cellStyle name="20% - Ênfase5 253 3" xfId="14523" xr:uid="{B2E25A00-B334-47B4-B949-E2C6388A9E22}"/>
    <cellStyle name="20% - Ênfase5 253 3 2" xfId="34969" xr:uid="{CBFD3B1D-855E-4F51-A10D-0D69148CB655}"/>
    <cellStyle name="20% - Ênfase5 253 4" xfId="24753" xr:uid="{CA4CD56D-A50E-4A1B-B9E8-28158FA45313}"/>
    <cellStyle name="20% - Ênfase5 254" xfId="4230" xr:uid="{ADE2D62E-B10C-458A-A2AD-84749D338B2A}"/>
    <cellStyle name="20% - Ênfase5 254 2" xfId="9364" xr:uid="{DD701EF6-D565-43F9-8158-C8A4F256004C}"/>
    <cellStyle name="20% - Ênfase5 254 2 2" xfId="19591" xr:uid="{A8FBCA95-6386-4A2A-80D3-D2D6E2237C5F}"/>
    <cellStyle name="20% - Ênfase5 254 2 2 2" xfId="40035" xr:uid="{CD393C27-3204-4A42-A6E3-59B54AABD6F0}"/>
    <cellStyle name="20% - Ênfase5 254 2 3" xfId="29819" xr:uid="{71694948-50E3-4C2B-9C8A-D9627477EBDF}"/>
    <cellStyle name="20% - Ênfase5 254 3" xfId="14537" xr:uid="{E117C1C1-700E-4B7E-97A9-934C8756FB0A}"/>
    <cellStyle name="20% - Ênfase5 254 3 2" xfId="34983" xr:uid="{35A6D76B-5385-4A0E-933C-E00FE6172A6C}"/>
    <cellStyle name="20% - Ênfase5 254 4" xfId="24767" xr:uid="{F212AB4A-B161-41D3-8347-E8E063984087}"/>
    <cellStyle name="20% - Ênfase5 255" xfId="4244" xr:uid="{D7CBD031-9949-4820-B6CF-325A8F9645D9}"/>
    <cellStyle name="20% - Ênfase5 255 2" xfId="9378" xr:uid="{9780CB29-C316-4524-8A65-BBCCEA38BE42}"/>
    <cellStyle name="20% - Ênfase5 255 2 2" xfId="19605" xr:uid="{179D9837-8DCC-4D9E-9ED4-BA3CF71E99D3}"/>
    <cellStyle name="20% - Ênfase5 255 2 2 2" xfId="40049" xr:uid="{36D94A04-9702-4406-9461-E8AB6CFB8FAA}"/>
    <cellStyle name="20% - Ênfase5 255 2 3" xfId="29833" xr:uid="{9300CC6E-01E9-46DA-98B6-A86A79869A0D}"/>
    <cellStyle name="20% - Ênfase5 255 3" xfId="14551" xr:uid="{C0B3BFB9-0770-424A-AF00-F9D55FA91033}"/>
    <cellStyle name="20% - Ênfase5 255 3 2" xfId="34997" xr:uid="{3099F575-422B-4ECA-BA20-C8EC4F700FE2}"/>
    <cellStyle name="20% - Ênfase5 255 4" xfId="24781" xr:uid="{8994B303-44B1-4923-A3E2-6AF8F9B3EE02}"/>
    <cellStyle name="20% - Ênfase5 256" xfId="4258" xr:uid="{E2CC272F-0EFD-4914-935D-31CB7E296996}"/>
    <cellStyle name="20% - Ênfase5 256 2" xfId="9392" xr:uid="{478B264D-23CB-4946-9D90-A21C6FA44261}"/>
    <cellStyle name="20% - Ênfase5 256 2 2" xfId="19619" xr:uid="{DCDD05AA-938F-436C-BB1F-127574905CAD}"/>
    <cellStyle name="20% - Ênfase5 256 2 2 2" xfId="40063" xr:uid="{3BA256D4-41A7-4C59-817B-FC7A22BA1A1A}"/>
    <cellStyle name="20% - Ênfase5 256 2 3" xfId="29847" xr:uid="{137A326C-8C51-43D5-819E-7747DF1517E8}"/>
    <cellStyle name="20% - Ênfase5 256 3" xfId="14565" xr:uid="{20C06488-3F78-45FF-AB1C-F7481DA100EC}"/>
    <cellStyle name="20% - Ênfase5 256 3 2" xfId="35011" xr:uid="{9E931B5B-459B-46E6-8933-3384A09ED1B3}"/>
    <cellStyle name="20% - Ênfase5 256 4" xfId="24795" xr:uid="{4D901500-2C86-4895-813E-8A1666FF2A5A}"/>
    <cellStyle name="20% - Ênfase5 257" xfId="4272" xr:uid="{CC2D4464-E697-4F5F-870C-A492D8BD76E6}"/>
    <cellStyle name="20% - Ênfase5 257 2" xfId="9406" xr:uid="{0B3AA259-5FF9-42C8-BC5F-7B5417DAAFCB}"/>
    <cellStyle name="20% - Ênfase5 257 2 2" xfId="19633" xr:uid="{611D54D7-A79F-4148-88F0-635351DD0B51}"/>
    <cellStyle name="20% - Ênfase5 257 2 2 2" xfId="40077" xr:uid="{BF5B667C-6578-41DE-9BC7-DFF7D84B1075}"/>
    <cellStyle name="20% - Ênfase5 257 2 3" xfId="29861" xr:uid="{279207FE-E16B-4D02-9D30-C132AB22450D}"/>
    <cellStyle name="20% - Ênfase5 257 3" xfId="14579" xr:uid="{29A1C4C4-401C-47C3-8385-1F375FCB05C7}"/>
    <cellStyle name="20% - Ênfase5 257 3 2" xfId="35025" xr:uid="{CB64E87D-F6C4-42BC-A37D-3D8980EA710B}"/>
    <cellStyle name="20% - Ênfase5 257 4" xfId="24809" xr:uid="{E24E5AAD-337A-47FA-95F8-64C034A35F45}"/>
    <cellStyle name="20% - Ênfase5 258" xfId="4286" xr:uid="{9A0EC99E-1893-459C-9370-33F84E42E2FD}"/>
    <cellStyle name="20% - Ênfase5 258 2" xfId="9420" xr:uid="{55C17747-8C51-4E76-A018-C44CAB11F760}"/>
    <cellStyle name="20% - Ênfase5 258 2 2" xfId="19647" xr:uid="{705C904D-3D2A-4442-9EA7-F687E15668A1}"/>
    <cellStyle name="20% - Ênfase5 258 2 2 2" xfId="40091" xr:uid="{BC625D98-E59E-4556-BB96-D2DA501610D8}"/>
    <cellStyle name="20% - Ênfase5 258 2 3" xfId="29875" xr:uid="{2E69CDEB-A390-4765-8C67-08B2768605A0}"/>
    <cellStyle name="20% - Ênfase5 258 3" xfId="14593" xr:uid="{5D6C0F4B-EC5F-4079-9DD6-76BFFB1134B5}"/>
    <cellStyle name="20% - Ênfase5 258 3 2" xfId="35039" xr:uid="{AE25839F-7609-46AC-B02B-D81C31FD101C}"/>
    <cellStyle name="20% - Ênfase5 258 4" xfId="24823" xr:uid="{4E76291B-A2E5-4AF6-8176-4D402B962241}"/>
    <cellStyle name="20% - Ênfase5 259" xfId="4300" xr:uid="{65BEC885-E55B-4BD9-9258-A241199D994C}"/>
    <cellStyle name="20% - Ênfase5 259 2" xfId="9434" xr:uid="{85E71EB6-9970-46C4-8E7E-479630BF3A3B}"/>
    <cellStyle name="20% - Ênfase5 259 2 2" xfId="19661" xr:uid="{1E046C5F-1FDA-47A9-B982-F8EAC2C4DBD5}"/>
    <cellStyle name="20% - Ênfase5 259 2 2 2" xfId="40105" xr:uid="{6931047F-89AB-46F3-97AF-B0AF51285612}"/>
    <cellStyle name="20% - Ênfase5 259 2 3" xfId="29889" xr:uid="{2E3EC9D7-9193-4E17-B63E-400C2F1C1DF7}"/>
    <cellStyle name="20% - Ênfase5 259 3" xfId="14607" xr:uid="{8D50CE09-4C47-4CDD-9ABC-1D18A9A20CD6}"/>
    <cellStyle name="20% - Ênfase5 259 3 2" xfId="35053" xr:uid="{8BBA3491-889D-499E-BF6E-73EB2A838631}"/>
    <cellStyle name="20% - Ênfase5 259 4" xfId="24837" xr:uid="{C9E7E062-A97F-44A1-8A99-5EAE1F849877}"/>
    <cellStyle name="20% - Ênfase5 26" xfId="452" xr:uid="{7B6A7BEC-F5EF-457F-BA4A-099CC31EA097}"/>
    <cellStyle name="20% - Ênfase5 26 2" xfId="1051" xr:uid="{64781CF4-29E0-4F94-B838-C0FB364D16A5}"/>
    <cellStyle name="20% - Ênfase5 26 2 2" xfId="6198" xr:uid="{5F691424-2EA9-4C07-9A8A-384584E2E659}"/>
    <cellStyle name="20% - Ênfase5 26 2 2 2" xfId="16453" xr:uid="{111C1DA0-39D6-4253-8E4D-79081E2325DE}"/>
    <cellStyle name="20% - Ênfase5 26 2 2 2 2" xfId="36897" xr:uid="{D57A041C-F2C0-4CA8-B426-F8DBFD0300EA}"/>
    <cellStyle name="20% - Ênfase5 26 2 2 3" xfId="26681" xr:uid="{8CDC11F7-12F4-4FF9-92E1-424965303C5A}"/>
    <cellStyle name="20% - Ênfase5 26 2 3" xfId="11399" xr:uid="{0E556FE9-3C25-4A5E-AEED-2D85D182FE10}"/>
    <cellStyle name="20% - Ênfase5 26 2 3 2" xfId="31845" xr:uid="{D38B7A93-DF92-408F-B128-91D2ED8F9150}"/>
    <cellStyle name="20% - Ênfase5 26 2 4" xfId="21629" xr:uid="{2281F729-D3E4-4263-8A10-928F608EA36A}"/>
    <cellStyle name="20% - Ênfase5 26 3" xfId="5599" xr:uid="{185C60CB-728A-4005-8A26-3A9A53246FA7}"/>
    <cellStyle name="20% - Ênfase5 26 3 2" xfId="15873" xr:uid="{B167FA6D-F3AE-4369-BC76-DB02030A350A}"/>
    <cellStyle name="20% - Ênfase5 26 3 2 2" xfId="36317" xr:uid="{686FFAB1-37BC-46FC-BE00-3479A2A759D1}"/>
    <cellStyle name="20% - Ênfase5 26 3 3" xfId="26101" xr:uid="{C4F71E4F-F16A-4B19-BD1C-4AC6FE6A6118}"/>
    <cellStyle name="20% - Ênfase5 26 4" xfId="10819" xr:uid="{E3F1651B-D98A-40C7-9D8C-A53A7245988C}"/>
    <cellStyle name="20% - Ênfase5 26 4 2" xfId="31265" xr:uid="{ECB338FB-4767-4B96-9710-A0B32D03AC4A}"/>
    <cellStyle name="20% - Ênfase5 26 5" xfId="21049" xr:uid="{29A38E33-904A-4FFA-905F-2259D56F23FA}"/>
    <cellStyle name="20% - Ênfase5 260" xfId="4314" xr:uid="{2CEF2A03-0C9E-4D1A-AC75-76AEC6D6207A}"/>
    <cellStyle name="20% - Ênfase5 260 2" xfId="9448" xr:uid="{B1F9BAED-9044-4F4B-9042-94D0EA5B4BA8}"/>
    <cellStyle name="20% - Ênfase5 260 2 2" xfId="19675" xr:uid="{533C492A-2364-4F62-8EF7-41D529FF887D}"/>
    <cellStyle name="20% - Ênfase5 260 2 2 2" xfId="40119" xr:uid="{78915D3D-E8C5-4756-88CE-D876DB02C08B}"/>
    <cellStyle name="20% - Ênfase5 260 2 3" xfId="29903" xr:uid="{2F08DB7A-2E06-4052-ABF1-50AD5DCCE8D6}"/>
    <cellStyle name="20% - Ênfase5 260 3" xfId="14621" xr:uid="{1EEC139A-021B-4047-B9B1-6FC8525EF87B}"/>
    <cellStyle name="20% - Ênfase5 260 3 2" xfId="35067" xr:uid="{DD8788A3-4D61-4046-B8FB-0C2FF337722B}"/>
    <cellStyle name="20% - Ênfase5 260 4" xfId="24851" xr:uid="{28F69506-58B0-45C1-908E-D0DA3B3EF981}"/>
    <cellStyle name="20% - Ênfase5 261" xfId="4328" xr:uid="{D09A653D-3D3D-4A72-876F-E2EE8A1485E6}"/>
    <cellStyle name="20% - Ênfase5 261 2" xfId="9462" xr:uid="{59C2AE2A-C6DB-44FC-98E8-D189CEDDBE26}"/>
    <cellStyle name="20% - Ênfase5 261 2 2" xfId="19689" xr:uid="{0AFDA748-2B8F-4635-BDAE-8C81B9F2680A}"/>
    <cellStyle name="20% - Ênfase5 261 2 2 2" xfId="40133" xr:uid="{4BB4957F-18EA-45D9-92DD-DBCB0E58A83B}"/>
    <cellStyle name="20% - Ênfase5 261 2 3" xfId="29917" xr:uid="{C5346673-ADCF-4518-A159-6D9701F50CB8}"/>
    <cellStyle name="20% - Ênfase5 261 3" xfId="14635" xr:uid="{FE486AEC-CB00-41B6-8324-C0E697459545}"/>
    <cellStyle name="20% - Ênfase5 261 3 2" xfId="35081" xr:uid="{2DB104AE-A300-4EF5-AACA-656936069E52}"/>
    <cellStyle name="20% - Ênfase5 261 4" xfId="24865" xr:uid="{805F9A8E-3A01-46EF-9A88-A9E354C2C913}"/>
    <cellStyle name="20% - Ênfase5 262" xfId="4342" xr:uid="{FA2375FF-06A7-406B-A5F6-D507A478EA3B}"/>
    <cellStyle name="20% - Ênfase5 262 2" xfId="9476" xr:uid="{8FA81ABC-A75C-4186-9B57-C4AA580F96E9}"/>
    <cellStyle name="20% - Ênfase5 262 2 2" xfId="19703" xr:uid="{F426D4F3-7057-4B70-ACE8-2B3468F9EE67}"/>
    <cellStyle name="20% - Ênfase5 262 2 2 2" xfId="40147" xr:uid="{CEE655F5-0FE4-4057-8865-FBCDF72C821E}"/>
    <cellStyle name="20% - Ênfase5 262 2 3" xfId="29931" xr:uid="{F132810B-A5ED-43EB-9925-59FDB02D94E7}"/>
    <cellStyle name="20% - Ênfase5 262 3" xfId="14649" xr:uid="{6BCF32B4-CB5C-41B0-B7B8-6A7FEC0EC0C9}"/>
    <cellStyle name="20% - Ênfase5 262 3 2" xfId="35095" xr:uid="{9FBAF9A8-64F4-4ED8-A03B-88B7A2D918BC}"/>
    <cellStyle name="20% - Ênfase5 262 4" xfId="24879" xr:uid="{CC2578A5-3D42-49F7-8FC9-3BA47AE00DD8}"/>
    <cellStyle name="20% - Ênfase5 263" xfId="4356" xr:uid="{9AEC5C47-F6BD-4935-96CC-6F52C8692ABD}"/>
    <cellStyle name="20% - Ênfase5 263 2" xfId="9490" xr:uid="{47E9D34E-55A4-4BBC-ABE9-9FBA395D05B2}"/>
    <cellStyle name="20% - Ênfase5 263 2 2" xfId="19717" xr:uid="{C9096F86-0E72-4874-B47B-B208221B71D8}"/>
    <cellStyle name="20% - Ênfase5 263 2 2 2" xfId="40161" xr:uid="{0573F037-B1DD-43D3-BD51-BB5FD4DD6503}"/>
    <cellStyle name="20% - Ênfase5 263 2 3" xfId="29945" xr:uid="{B646FD00-A15B-472B-80A1-BE149E2B46A8}"/>
    <cellStyle name="20% - Ênfase5 263 3" xfId="14663" xr:uid="{7B7B1B96-7415-4019-9C0D-EAE99389C6A4}"/>
    <cellStyle name="20% - Ênfase5 263 3 2" xfId="35109" xr:uid="{183E9F36-A0A3-4B8C-A409-F8C3930166DF}"/>
    <cellStyle name="20% - Ênfase5 263 4" xfId="24893" xr:uid="{88CA80E9-A089-4058-8F7C-63E10162C974}"/>
    <cellStyle name="20% - Ênfase5 264" xfId="4370" xr:uid="{3DD31FC9-1C42-4086-B92C-7FD6983D2573}"/>
    <cellStyle name="20% - Ênfase5 264 2" xfId="9504" xr:uid="{C311FDE8-8DCC-4C36-801D-D5298AB7FE6F}"/>
    <cellStyle name="20% - Ênfase5 264 2 2" xfId="19731" xr:uid="{85A52F09-5486-4723-A380-1F81A57E0636}"/>
    <cellStyle name="20% - Ênfase5 264 2 2 2" xfId="40175" xr:uid="{06C24770-1240-413B-9B32-FB30C389938E}"/>
    <cellStyle name="20% - Ênfase5 264 2 3" xfId="29959" xr:uid="{C70DEE9F-A441-4147-B58F-ECAEF7F01F51}"/>
    <cellStyle name="20% - Ênfase5 264 3" xfId="14677" xr:uid="{E21A890B-9E9B-4381-98AA-EAE9C6089E74}"/>
    <cellStyle name="20% - Ênfase5 264 3 2" xfId="35123" xr:uid="{7C0178A7-601D-4D36-98AB-DE3100EF3620}"/>
    <cellStyle name="20% - Ênfase5 264 4" xfId="24907" xr:uid="{0C7A8CEE-4789-4811-B09E-6AF92347AF44}"/>
    <cellStyle name="20% - Ênfase5 265" xfId="4384" xr:uid="{8572C58C-8E2E-4BE4-90C3-BEFFFA144682}"/>
    <cellStyle name="20% - Ênfase5 265 2" xfId="9518" xr:uid="{1E6D6D07-BE1E-499B-A2AD-AEF039C8036A}"/>
    <cellStyle name="20% - Ênfase5 265 2 2" xfId="19745" xr:uid="{225428B1-E0E6-4208-8D1E-2DCB52BB5EF2}"/>
    <cellStyle name="20% - Ênfase5 265 2 2 2" xfId="40189" xr:uid="{F3BBD941-EC24-49C5-9F9C-9087718FD611}"/>
    <cellStyle name="20% - Ênfase5 265 2 3" xfId="29973" xr:uid="{1CA5E5D8-6BF8-44D9-A9A3-55DAFA703F02}"/>
    <cellStyle name="20% - Ênfase5 265 3" xfId="14691" xr:uid="{97823194-DD9B-4C4F-BAC1-225DA3C074CE}"/>
    <cellStyle name="20% - Ênfase5 265 3 2" xfId="35137" xr:uid="{AEA00F7E-BFB9-4D9B-9D46-2B2137A6A6DD}"/>
    <cellStyle name="20% - Ênfase5 265 4" xfId="24921" xr:uid="{F0EB5A4F-313D-44D8-840A-B169ABF4AA8E}"/>
    <cellStyle name="20% - Ênfase5 266" xfId="4398" xr:uid="{BFA2F3F5-D135-4617-9855-C26FE6990F02}"/>
    <cellStyle name="20% - Ênfase5 266 2" xfId="9532" xr:uid="{99FD36FB-D945-4C22-A5CA-7143DF6BA01C}"/>
    <cellStyle name="20% - Ênfase5 266 2 2" xfId="19759" xr:uid="{C2D96B58-BA97-4C69-ACA1-376DDE347C27}"/>
    <cellStyle name="20% - Ênfase5 266 2 2 2" xfId="40203" xr:uid="{90520A4A-4197-4223-99A5-FF6831C9CCEA}"/>
    <cellStyle name="20% - Ênfase5 266 2 3" xfId="29987" xr:uid="{84E170CC-394B-4088-B227-4F2A7F047E7B}"/>
    <cellStyle name="20% - Ênfase5 266 3" xfId="14705" xr:uid="{73A808F9-1675-47A7-B845-74C5751E6DA6}"/>
    <cellStyle name="20% - Ênfase5 266 3 2" xfId="35151" xr:uid="{CC74D942-A249-4D40-A4E5-382AAE0AA8EF}"/>
    <cellStyle name="20% - Ênfase5 266 4" xfId="24935" xr:uid="{669CCD9F-7846-43B6-B940-E5AE3AA8E62B}"/>
    <cellStyle name="20% - Ênfase5 267" xfId="4412" xr:uid="{9AB8961C-6B85-4B38-8F5A-046E7D924F61}"/>
    <cellStyle name="20% - Ênfase5 267 2" xfId="9546" xr:uid="{B466FFFA-3694-4F1F-8291-579EA21520A9}"/>
    <cellStyle name="20% - Ênfase5 267 2 2" xfId="19773" xr:uid="{8230A002-A3EE-4BDC-B3EE-62A5F2D6B1D7}"/>
    <cellStyle name="20% - Ênfase5 267 2 2 2" xfId="40217" xr:uid="{AA7E7533-1E24-419F-BFAA-EA09ACD3F28C}"/>
    <cellStyle name="20% - Ênfase5 267 2 3" xfId="30001" xr:uid="{668A581F-CD01-477B-9883-B7E36FEE6DB7}"/>
    <cellStyle name="20% - Ênfase5 267 3" xfId="14719" xr:uid="{8668DDE5-3836-4C6C-839C-C7CA349077B2}"/>
    <cellStyle name="20% - Ênfase5 267 3 2" xfId="35165" xr:uid="{79106D03-D5EE-4387-9CA4-319D1C0C182E}"/>
    <cellStyle name="20% - Ênfase5 267 4" xfId="24949" xr:uid="{3086B59E-7F36-41E5-9D4B-5BBE80896C2C}"/>
    <cellStyle name="20% - Ênfase5 268" xfId="4426" xr:uid="{DBBAB57D-85FC-41C1-A078-CE890358BEF9}"/>
    <cellStyle name="20% - Ênfase5 268 2" xfId="9560" xr:uid="{3C0907B4-EAC2-497F-9D90-964E77DF576F}"/>
    <cellStyle name="20% - Ênfase5 268 2 2" xfId="19787" xr:uid="{0BE2B4EE-F10B-43F9-917E-9E92C1CD474D}"/>
    <cellStyle name="20% - Ênfase5 268 2 2 2" xfId="40231" xr:uid="{14E870AB-B968-4E26-87C5-85A9C504F9F7}"/>
    <cellStyle name="20% - Ênfase5 268 2 3" xfId="30015" xr:uid="{A5DE2D07-4AAA-4C64-BEBA-270DE7F32311}"/>
    <cellStyle name="20% - Ênfase5 268 3" xfId="14733" xr:uid="{1A787D52-F168-494C-A10A-A1422908B70B}"/>
    <cellStyle name="20% - Ênfase5 268 3 2" xfId="35179" xr:uid="{8C1C7AF2-4952-46A1-8925-56FEFA03A7C0}"/>
    <cellStyle name="20% - Ênfase5 268 4" xfId="24963" xr:uid="{7BF1EBE0-EF29-42F2-B93D-BB490D8953D3}"/>
    <cellStyle name="20% - Ênfase5 269" xfId="4440" xr:uid="{B388562E-528D-421D-9EE7-5E9F7413ACA6}"/>
    <cellStyle name="20% - Ênfase5 269 2" xfId="9574" xr:uid="{92BE0B05-AF7A-4B1D-8070-50F5B00391ED}"/>
    <cellStyle name="20% - Ênfase5 269 2 2" xfId="19801" xr:uid="{475C2A20-3D05-435E-9C0A-7E5D85EBD2E5}"/>
    <cellStyle name="20% - Ênfase5 269 2 2 2" xfId="40245" xr:uid="{F80CED80-0C63-49F5-BE52-51FCF8E704EF}"/>
    <cellStyle name="20% - Ênfase5 269 2 3" xfId="30029" xr:uid="{61156387-8BF9-4006-A7F5-27F85C73F14D}"/>
    <cellStyle name="20% - Ênfase5 269 3" xfId="14747" xr:uid="{2CBB6791-1EC7-49CF-8FE8-06636F5D9CDE}"/>
    <cellStyle name="20% - Ênfase5 269 3 2" xfId="35193" xr:uid="{5C196B64-83C8-495C-B3D1-852DF933483A}"/>
    <cellStyle name="20% - Ênfase5 269 4" xfId="24977" xr:uid="{28BA340C-A06B-466B-8064-381A071E94B8}"/>
    <cellStyle name="20% - Ênfase5 27" xfId="466" xr:uid="{167E1D25-4176-4E2E-A3BD-5F87C8A96354}"/>
    <cellStyle name="20% - Ênfase5 27 2" xfId="1065" xr:uid="{E6A94EE5-B234-4CF4-AB14-E28683B88190}"/>
    <cellStyle name="20% - Ênfase5 27 2 2" xfId="6212" xr:uid="{DF815CB6-6526-4060-B67F-932315480C95}"/>
    <cellStyle name="20% - Ênfase5 27 2 2 2" xfId="16467" xr:uid="{CB2F4DEB-DC64-4E91-B707-D1045BBB5A0F}"/>
    <cellStyle name="20% - Ênfase5 27 2 2 2 2" xfId="36911" xr:uid="{DD09E1CF-E348-4261-8941-18BF948FC4AF}"/>
    <cellStyle name="20% - Ênfase5 27 2 2 3" xfId="26695" xr:uid="{42F6D532-E9C1-4BF1-89C8-7CABE378DCBD}"/>
    <cellStyle name="20% - Ênfase5 27 2 3" xfId="11413" xr:uid="{48541784-B02D-4C47-8C68-4EF59008F2FC}"/>
    <cellStyle name="20% - Ênfase5 27 2 3 2" xfId="31859" xr:uid="{F489DBEB-C504-4B7B-A37C-9AE2CFFB5859}"/>
    <cellStyle name="20% - Ênfase5 27 2 4" xfId="21643" xr:uid="{7082681C-7971-4D5E-8260-CB8D3B637187}"/>
    <cellStyle name="20% - Ênfase5 27 3" xfId="5613" xr:uid="{BB8E0BC2-C91F-47B4-9472-967024383AD7}"/>
    <cellStyle name="20% - Ênfase5 27 3 2" xfId="15887" xr:uid="{01A6A124-EAF8-40DD-AA3A-64B7176BB993}"/>
    <cellStyle name="20% - Ênfase5 27 3 2 2" xfId="36331" xr:uid="{41EE2FAD-286B-4424-B11D-E33F90643814}"/>
    <cellStyle name="20% - Ênfase5 27 3 3" xfId="26115" xr:uid="{47E86040-2BF7-47FF-8A55-CBAB8707FB8C}"/>
    <cellStyle name="20% - Ênfase5 27 4" xfId="10833" xr:uid="{E9D38C73-0AF4-40F0-A2B8-872340225FB9}"/>
    <cellStyle name="20% - Ênfase5 27 4 2" xfId="31279" xr:uid="{FA1AA395-BE5B-4E40-A21E-0273DD91BF38}"/>
    <cellStyle name="20% - Ênfase5 27 5" xfId="21063" xr:uid="{3CA8D248-07DE-4114-8D6A-99A884BD5AF1}"/>
    <cellStyle name="20% - Ênfase5 270" xfId="4454" xr:uid="{9BC809A4-1D90-4C82-B0ED-FF3C8264A376}"/>
    <cellStyle name="20% - Ênfase5 270 2" xfId="9588" xr:uid="{C76DC5E6-4E2A-4B4F-882C-37F64F28E860}"/>
    <cellStyle name="20% - Ênfase5 270 2 2" xfId="19815" xr:uid="{B1985ECD-93B0-4678-B6FF-1E4B1F7F23FE}"/>
    <cellStyle name="20% - Ênfase5 270 2 2 2" xfId="40259" xr:uid="{95C4EC3A-12B3-4002-A6ED-E748DE43F7D8}"/>
    <cellStyle name="20% - Ênfase5 270 2 3" xfId="30043" xr:uid="{FC9E5C6A-2FDE-42D4-91A7-48ADA622C44A}"/>
    <cellStyle name="20% - Ênfase5 270 3" xfId="14761" xr:uid="{57EC4C19-FA10-49BD-89A3-75599BDE20A5}"/>
    <cellStyle name="20% - Ênfase5 270 3 2" xfId="35207" xr:uid="{E10B8331-8BF5-47E9-AEBB-A3F9C1CAB41A}"/>
    <cellStyle name="20% - Ênfase5 270 4" xfId="24991" xr:uid="{A110169E-5A67-4279-AA7F-1A8FF749B991}"/>
    <cellStyle name="20% - Ênfase5 271" xfId="4468" xr:uid="{3AFA4F03-AB6D-4465-921A-14FBD51F44F4}"/>
    <cellStyle name="20% - Ênfase5 271 2" xfId="9602" xr:uid="{5D09CBA0-3310-4869-89D9-A0EC0B4AF69F}"/>
    <cellStyle name="20% - Ênfase5 271 2 2" xfId="19829" xr:uid="{33C5A515-2B60-4F68-9FB9-338B48082DD4}"/>
    <cellStyle name="20% - Ênfase5 271 2 2 2" xfId="40273" xr:uid="{BD33979D-FE9C-450E-A776-8CEB4BA58E80}"/>
    <cellStyle name="20% - Ênfase5 271 2 3" xfId="30057" xr:uid="{8829E5A0-B8BA-43CA-93BE-80A359454CA1}"/>
    <cellStyle name="20% - Ênfase5 271 3" xfId="14775" xr:uid="{D4C4DD01-8076-443A-939E-123B6F851BBD}"/>
    <cellStyle name="20% - Ênfase5 271 3 2" xfId="35221" xr:uid="{01328D1D-9F9D-451E-B47B-9B25B73B8D27}"/>
    <cellStyle name="20% - Ênfase5 271 4" xfId="25005" xr:uid="{52BCA342-7829-4F62-AFBE-E118DB184A9E}"/>
    <cellStyle name="20% - Ênfase5 272" xfId="4482" xr:uid="{DB9794BC-CFA8-45B8-B971-B7CC501C09A4}"/>
    <cellStyle name="20% - Ênfase5 272 2" xfId="9616" xr:uid="{A855AAC5-A092-482F-BD59-B056A93A3B0A}"/>
    <cellStyle name="20% - Ênfase5 272 2 2" xfId="19843" xr:uid="{21DE02E6-D29A-4D38-99E9-3BE4960AF4E2}"/>
    <cellStyle name="20% - Ênfase5 272 2 2 2" xfId="40287" xr:uid="{F462E42E-A544-4356-85B3-1842136681ED}"/>
    <cellStyle name="20% - Ênfase5 272 2 3" xfId="30071" xr:uid="{5F86C1F4-9C6D-4784-A267-7397E60C7A49}"/>
    <cellStyle name="20% - Ênfase5 272 3" xfId="14789" xr:uid="{03D42464-2A5C-437A-B7FC-0A35AB569110}"/>
    <cellStyle name="20% - Ênfase5 272 3 2" xfId="35235" xr:uid="{2AD2287D-60DF-4A7C-BCA3-0A52B4FC090C}"/>
    <cellStyle name="20% - Ênfase5 272 4" xfId="25019" xr:uid="{9EEEFB60-296B-4ADF-B217-ED1B39B59BE0}"/>
    <cellStyle name="20% - Ênfase5 273" xfId="4496" xr:uid="{81E2361E-F64F-4EAF-88F9-555F55B5D079}"/>
    <cellStyle name="20% - Ênfase5 273 2" xfId="9630" xr:uid="{188F90E6-D516-4D3D-AA98-1BADF4058967}"/>
    <cellStyle name="20% - Ênfase5 273 2 2" xfId="19857" xr:uid="{A0E16EEB-6A99-4F47-A8E0-9823FFA68DC6}"/>
    <cellStyle name="20% - Ênfase5 273 2 2 2" xfId="40301" xr:uid="{5FF5B2B2-0C72-4418-86A9-FE31AADE0C60}"/>
    <cellStyle name="20% - Ênfase5 273 2 3" xfId="30085" xr:uid="{9996CA44-E896-41AF-B7A4-F0EF53C36816}"/>
    <cellStyle name="20% - Ênfase5 273 3" xfId="14803" xr:uid="{5B7027E7-179F-451C-9380-C0E7ECE332D8}"/>
    <cellStyle name="20% - Ênfase5 273 3 2" xfId="35249" xr:uid="{77ADDD78-3866-44A3-AC16-3E60C1D65D7F}"/>
    <cellStyle name="20% - Ênfase5 273 4" xfId="25033" xr:uid="{4F345BA2-3501-42AE-A67E-1486EE88D515}"/>
    <cellStyle name="20% - Ênfase5 274" xfId="4510" xr:uid="{DBC56421-B2D6-4E97-944E-CA46ED4CBFE3}"/>
    <cellStyle name="20% - Ênfase5 274 2" xfId="9644" xr:uid="{98E365FE-6E89-4F98-9A6F-4931B8839302}"/>
    <cellStyle name="20% - Ênfase5 274 2 2" xfId="19871" xr:uid="{12BFCBF6-4D8E-40C7-B379-46760200826E}"/>
    <cellStyle name="20% - Ênfase5 274 2 2 2" xfId="40315" xr:uid="{6FA28C36-489C-4F60-9878-91D882552312}"/>
    <cellStyle name="20% - Ênfase5 274 2 3" xfId="30099" xr:uid="{1254819D-4590-4207-A59D-C49D76A45C21}"/>
    <cellStyle name="20% - Ênfase5 274 3" xfId="14817" xr:uid="{282311AC-2485-4FDC-9AA8-C65452A97230}"/>
    <cellStyle name="20% - Ênfase5 274 3 2" xfId="35263" xr:uid="{AB0661FC-5FA7-4D3A-9A6C-ADAAB9755701}"/>
    <cellStyle name="20% - Ênfase5 274 4" xfId="25047" xr:uid="{F8BA83BD-C83E-4B07-A951-86A58E055545}"/>
    <cellStyle name="20% - Ênfase5 275" xfId="4524" xr:uid="{26206BCA-C25A-4B4B-AB9F-5FF38FE58869}"/>
    <cellStyle name="20% - Ênfase5 275 2" xfId="9658" xr:uid="{FDD5E61C-4B21-4A51-B0DB-B631C2DFB0C3}"/>
    <cellStyle name="20% - Ênfase5 275 2 2" xfId="19885" xr:uid="{86045CE5-F8E9-45D1-8526-A334772F83F8}"/>
    <cellStyle name="20% - Ênfase5 275 2 2 2" xfId="40329" xr:uid="{4CEE189A-956A-4C3B-92E8-1E973BEFDD82}"/>
    <cellStyle name="20% - Ênfase5 275 2 3" xfId="30113" xr:uid="{1EECD321-3130-4084-B874-A11A159AB2B8}"/>
    <cellStyle name="20% - Ênfase5 275 3" xfId="14831" xr:uid="{51ECAEAE-3DEE-4652-8CEB-6785A3655242}"/>
    <cellStyle name="20% - Ênfase5 275 3 2" xfId="35277" xr:uid="{86A82BFE-6CAA-454E-B796-FDD8834B0017}"/>
    <cellStyle name="20% - Ênfase5 275 4" xfId="25061" xr:uid="{6592BF6A-8446-4E0E-95A0-59D5694B8EAC}"/>
    <cellStyle name="20% - Ênfase5 276" xfId="4537" xr:uid="{A9C61186-6FDA-47BA-9D60-4E7A3B35BF36}"/>
    <cellStyle name="20% - Ênfase5 276 2" xfId="9672" xr:uid="{F4887664-286E-4593-B5A6-72FB8B03ADDE}"/>
    <cellStyle name="20% - Ênfase5 276 2 2" xfId="19899" xr:uid="{AA8A7A06-31F2-4EB2-AF25-E22B5124E5E7}"/>
    <cellStyle name="20% - Ênfase5 276 2 2 2" xfId="40343" xr:uid="{9DE35651-4C20-4378-8B9E-91D7D01E4DFD}"/>
    <cellStyle name="20% - Ênfase5 276 2 3" xfId="30127" xr:uid="{40DF6F6D-EB8B-4AD7-87AA-31075E475366}"/>
    <cellStyle name="20% - Ênfase5 276 3" xfId="14845" xr:uid="{61358E35-83F6-4B3B-BE54-45D70ADD483D}"/>
    <cellStyle name="20% - Ênfase5 276 3 2" xfId="35291" xr:uid="{D86970A5-6F2A-4CF4-BB6B-F9DD6993249B}"/>
    <cellStyle name="20% - Ênfase5 276 4" xfId="25075" xr:uid="{B218D843-EADC-4313-A932-E4DDD47F47D3}"/>
    <cellStyle name="20% - Ênfase5 277" xfId="4551" xr:uid="{4F6A2BC3-4290-4EE7-B4AB-ED6C1447DDE2}"/>
    <cellStyle name="20% - Ênfase5 277 2" xfId="9686" xr:uid="{1C35FCAB-04E8-4021-B488-340693B5CB21}"/>
    <cellStyle name="20% - Ênfase5 277 2 2" xfId="19913" xr:uid="{B1966ED7-5A27-4E38-B2A5-01D90234ED07}"/>
    <cellStyle name="20% - Ênfase5 277 2 2 2" xfId="40357" xr:uid="{604AD028-C47E-4F25-B9C3-B468FEEB454E}"/>
    <cellStyle name="20% - Ênfase5 277 2 3" xfId="30141" xr:uid="{63393A14-8B76-400C-8F6B-912CE499D626}"/>
    <cellStyle name="20% - Ênfase5 277 3" xfId="14859" xr:uid="{F54B5E8D-D482-45A1-AF98-EAB370F7497C}"/>
    <cellStyle name="20% - Ênfase5 277 3 2" xfId="35305" xr:uid="{9CAE6D51-34DE-4B29-B3CD-E3DE61898ED8}"/>
    <cellStyle name="20% - Ênfase5 277 4" xfId="25089" xr:uid="{24492E0D-562A-48C4-860B-E81FDA10A541}"/>
    <cellStyle name="20% - Ênfase5 278" xfId="4565" xr:uid="{7A0BE5A7-85E4-42A0-B1FB-8481203349B6}"/>
    <cellStyle name="20% - Ênfase5 278 2" xfId="9700" xr:uid="{BC4B2656-5574-4721-8D7E-69DBEABB11D1}"/>
    <cellStyle name="20% - Ênfase5 278 2 2" xfId="19927" xr:uid="{1B5A35FA-1396-4780-9120-6B94CC98FB02}"/>
    <cellStyle name="20% - Ênfase5 278 2 2 2" xfId="40371" xr:uid="{70795CDA-F569-4914-A645-1DA54995B922}"/>
    <cellStyle name="20% - Ênfase5 278 2 3" xfId="30155" xr:uid="{34EEF9EB-DC3C-4F0C-81DE-CD52F2268690}"/>
    <cellStyle name="20% - Ênfase5 278 3" xfId="14873" xr:uid="{FE2F1F4E-9825-4B08-8590-E0A186DB9D0A}"/>
    <cellStyle name="20% - Ênfase5 278 3 2" xfId="35319" xr:uid="{137FD084-EE9B-4EA9-9B6C-E41A7B315323}"/>
    <cellStyle name="20% - Ênfase5 278 4" xfId="25103" xr:uid="{8B54D3BB-2C56-4A6B-886F-092F23E21580}"/>
    <cellStyle name="20% - Ênfase5 279" xfId="4579" xr:uid="{2A759DD4-6EEF-48BE-8CAF-7ADE876AE1F2}"/>
    <cellStyle name="20% - Ênfase5 279 2" xfId="9714" xr:uid="{7A4AEABA-7328-4EC2-B1AD-A9665A595A9E}"/>
    <cellStyle name="20% - Ênfase5 279 2 2" xfId="19941" xr:uid="{DD6D5C79-1A3C-4F7C-92BC-AB41535577D5}"/>
    <cellStyle name="20% - Ênfase5 279 2 2 2" xfId="40385" xr:uid="{AB0E4E5A-592F-44F4-9B5E-EF88502B8260}"/>
    <cellStyle name="20% - Ênfase5 279 2 3" xfId="30169" xr:uid="{2321289E-C8D9-4023-9A3C-5EDF35885DDD}"/>
    <cellStyle name="20% - Ênfase5 279 3" xfId="14887" xr:uid="{A035BAB6-AD01-412C-9CED-18D231CEAED2}"/>
    <cellStyle name="20% - Ênfase5 279 3 2" xfId="35333" xr:uid="{EF500B5D-FD51-49A0-93EF-588EEE99CC12}"/>
    <cellStyle name="20% - Ênfase5 279 4" xfId="25117" xr:uid="{6F140A7A-4FD4-45FC-AE0C-EF0F0C8775CB}"/>
    <cellStyle name="20% - Ênfase5 28" xfId="480" xr:uid="{499EC51B-4426-4909-AC2E-BCCD5E40E8F1}"/>
    <cellStyle name="20% - Ênfase5 28 2" xfId="1079" xr:uid="{1C637D56-CE06-472B-82D7-A7425F032BB5}"/>
    <cellStyle name="20% - Ênfase5 28 2 2" xfId="6226" xr:uid="{0267F8DC-D014-4227-B0FF-6AAD4173CCC0}"/>
    <cellStyle name="20% - Ênfase5 28 2 2 2" xfId="16481" xr:uid="{5580A549-BAEC-4006-B799-49B322FD69A6}"/>
    <cellStyle name="20% - Ênfase5 28 2 2 2 2" xfId="36925" xr:uid="{59C69B39-259F-4B9F-87D2-000E84801438}"/>
    <cellStyle name="20% - Ênfase5 28 2 2 3" xfId="26709" xr:uid="{736ED117-DC4E-4590-BE98-E2973116EA35}"/>
    <cellStyle name="20% - Ênfase5 28 2 3" xfId="11427" xr:uid="{EAC102B3-91AB-49AB-AFA2-EB6721866D71}"/>
    <cellStyle name="20% - Ênfase5 28 2 3 2" xfId="31873" xr:uid="{92CC259B-28FE-41F7-87D1-2D73F1CF84EC}"/>
    <cellStyle name="20% - Ênfase5 28 2 4" xfId="21657" xr:uid="{1C5264EE-7034-41B9-8CDC-EB59474319A5}"/>
    <cellStyle name="20% - Ênfase5 28 3" xfId="5627" xr:uid="{88B9F565-F834-4BBE-A7A2-47288841F8DC}"/>
    <cellStyle name="20% - Ênfase5 28 3 2" xfId="15901" xr:uid="{19C6B461-E23E-4FA6-AA5B-BC791C057E36}"/>
    <cellStyle name="20% - Ênfase5 28 3 2 2" xfId="36345" xr:uid="{779A9693-F66A-433D-9D54-DBBEB4E3353D}"/>
    <cellStyle name="20% - Ênfase5 28 3 3" xfId="26129" xr:uid="{0D9EA536-67E6-4712-8CE7-51CB982800D7}"/>
    <cellStyle name="20% - Ênfase5 28 4" xfId="10847" xr:uid="{51A85B4E-EA78-4F87-B833-4CD9B95FD936}"/>
    <cellStyle name="20% - Ênfase5 28 4 2" xfId="31293" xr:uid="{7078B088-C949-4F6A-B64D-1E22C4531F62}"/>
    <cellStyle name="20% - Ênfase5 28 5" xfId="21077" xr:uid="{610032A8-2C6E-4BF6-A6F3-380C480663EA}"/>
    <cellStyle name="20% - Ênfase5 280" xfId="4593" xr:uid="{1F3E69DE-625C-4783-BA9B-4E4200B2267D}"/>
    <cellStyle name="20% - Ênfase5 280 2" xfId="9728" xr:uid="{3E901B61-BFB7-4355-BB78-8BD96EEAB5CB}"/>
    <cellStyle name="20% - Ênfase5 280 2 2" xfId="19955" xr:uid="{41B5874D-93FE-49C4-B5B5-CE74FA458BA1}"/>
    <cellStyle name="20% - Ênfase5 280 2 2 2" xfId="40399" xr:uid="{D70E6535-2752-40AD-8EB3-5E52B79B8B87}"/>
    <cellStyle name="20% - Ênfase5 280 2 3" xfId="30183" xr:uid="{CD872F5C-A91C-4CAD-A18C-2C7394150F6E}"/>
    <cellStyle name="20% - Ênfase5 280 3" xfId="14901" xr:uid="{805931B2-9E47-4F49-89A2-2E6BBAFAAE8B}"/>
    <cellStyle name="20% - Ênfase5 280 3 2" xfId="35347" xr:uid="{6F16E44A-45F0-432B-BD73-B03768604427}"/>
    <cellStyle name="20% - Ênfase5 280 4" xfId="25131" xr:uid="{73FD708F-A352-4CDF-A45B-8EB4CEB51422}"/>
    <cellStyle name="20% - Ênfase5 281" xfId="4607" xr:uid="{ED70FF50-D180-40FB-8454-1D834FF1832C}"/>
    <cellStyle name="20% - Ênfase5 281 2" xfId="9742" xr:uid="{A327CBA6-AEB7-4FB0-90E8-CBF6AFB31BE8}"/>
    <cellStyle name="20% - Ênfase5 281 2 2" xfId="19969" xr:uid="{F91AE7B8-30F7-4BE5-9CE6-76CA058EE43B}"/>
    <cellStyle name="20% - Ênfase5 281 2 2 2" xfId="40413" xr:uid="{9B9FA487-DA5D-4C93-AFF7-ECF0B064C3B5}"/>
    <cellStyle name="20% - Ênfase5 281 2 3" xfId="30197" xr:uid="{BB78A690-E256-42A6-9F48-4F03E4330E7B}"/>
    <cellStyle name="20% - Ênfase5 281 3" xfId="14915" xr:uid="{7DD0DF9F-FFBC-44FF-BEEE-CEDF45E86A32}"/>
    <cellStyle name="20% - Ênfase5 281 3 2" xfId="35361" xr:uid="{F8AE3E9D-741B-44F9-899E-9AE6AD6CB5BF}"/>
    <cellStyle name="20% - Ênfase5 281 4" xfId="25145" xr:uid="{EAA25F42-CF8E-4F7F-8C34-B272AD8AE36F}"/>
    <cellStyle name="20% - Ênfase5 282" xfId="4621" xr:uid="{377A3570-28EB-474C-8F69-27BEC75A3D42}"/>
    <cellStyle name="20% - Ênfase5 282 2" xfId="9756" xr:uid="{E6CA9107-841D-4306-8ECF-FA9CA3D837B2}"/>
    <cellStyle name="20% - Ênfase5 282 2 2" xfId="19983" xr:uid="{126B87E4-9C98-41E1-AF45-CE2FED412131}"/>
    <cellStyle name="20% - Ênfase5 282 2 2 2" xfId="40427" xr:uid="{4A839388-D07E-4EA5-B1D2-85A98F9D19DE}"/>
    <cellStyle name="20% - Ênfase5 282 2 3" xfId="30211" xr:uid="{F1D271D8-907B-4416-A678-57D13699039D}"/>
    <cellStyle name="20% - Ênfase5 282 3" xfId="14929" xr:uid="{155FE1DB-5E74-4062-8B6F-8CECC0028AAB}"/>
    <cellStyle name="20% - Ênfase5 282 3 2" xfId="35375" xr:uid="{AE9E5FF3-9C65-47AC-8FA6-3EAC757E4367}"/>
    <cellStyle name="20% - Ênfase5 282 4" xfId="25159" xr:uid="{47D98374-AEB7-4C10-B0B8-FD5DF0F61C19}"/>
    <cellStyle name="20% - Ênfase5 283" xfId="4635" xr:uid="{4B1F08ED-C563-4047-A611-7AEBAEFBD20E}"/>
    <cellStyle name="20% - Ênfase5 283 2" xfId="9770" xr:uid="{70A13B92-6DF7-4537-A98E-4227E94F9D57}"/>
    <cellStyle name="20% - Ênfase5 283 2 2" xfId="19997" xr:uid="{827D8E82-5BC1-48B9-8B67-9747FA9B76B1}"/>
    <cellStyle name="20% - Ênfase5 283 2 2 2" xfId="40441" xr:uid="{84EC555A-407C-4134-9C56-FB37B8FB5AC6}"/>
    <cellStyle name="20% - Ênfase5 283 2 3" xfId="30225" xr:uid="{69E48456-0D25-48B3-A118-F94422104FE4}"/>
    <cellStyle name="20% - Ênfase5 283 3" xfId="14943" xr:uid="{ED2C572D-C350-4F82-87E0-246DF9E93F79}"/>
    <cellStyle name="20% - Ênfase5 283 3 2" xfId="35389" xr:uid="{61D4492B-5831-4833-B3D2-5D11EBDFC8D6}"/>
    <cellStyle name="20% - Ênfase5 283 4" xfId="25173" xr:uid="{E50C4F94-124B-49B5-8C10-333618BDE96A}"/>
    <cellStyle name="20% - Ênfase5 284" xfId="4649" xr:uid="{9AD3F0CF-74CF-416A-8229-4FC65FC0B699}"/>
    <cellStyle name="20% - Ênfase5 284 2" xfId="9784" xr:uid="{FA65EC7B-BA16-4A9E-A9B5-5C95EC3E2843}"/>
    <cellStyle name="20% - Ênfase5 284 2 2" xfId="20011" xr:uid="{855D83E3-7D0A-402C-824E-541C9EC7CF54}"/>
    <cellStyle name="20% - Ênfase5 284 2 2 2" xfId="40455" xr:uid="{15843075-A82C-44E3-BCEA-A63C47638D0D}"/>
    <cellStyle name="20% - Ênfase5 284 2 3" xfId="30239" xr:uid="{5BA3A9EA-D7A3-495A-BD55-9690DA739A52}"/>
    <cellStyle name="20% - Ênfase5 284 3" xfId="14957" xr:uid="{6FEEC16C-5D98-4F4F-9193-665B0581D1D1}"/>
    <cellStyle name="20% - Ênfase5 284 3 2" xfId="35403" xr:uid="{1289F31C-4941-4AFA-A456-35AD6DA5D994}"/>
    <cellStyle name="20% - Ênfase5 284 4" xfId="25187" xr:uid="{DB690A90-72AC-4BDE-9DA7-33BFD245C659}"/>
    <cellStyle name="20% - Ênfase5 285" xfId="4663" xr:uid="{FF835CD9-FF28-4E6D-8655-38E7C99E766E}"/>
    <cellStyle name="20% - Ênfase5 285 2" xfId="9798" xr:uid="{EAF44DAB-0EF0-41EF-93FB-637B695B17F8}"/>
    <cellStyle name="20% - Ênfase5 285 2 2" xfId="20025" xr:uid="{F42A02A5-9B5F-424C-BE17-99FF5C20497A}"/>
    <cellStyle name="20% - Ênfase5 285 2 2 2" xfId="40469" xr:uid="{5F2F07CF-B37A-4094-B671-9CEB0FC6415B}"/>
    <cellStyle name="20% - Ênfase5 285 2 3" xfId="30253" xr:uid="{EA8C417C-9CEF-4DA2-839F-3E2DE19F1E03}"/>
    <cellStyle name="20% - Ênfase5 285 3" xfId="14971" xr:uid="{9F6233AA-9FE2-4F6E-95E6-77EEE88C48EC}"/>
    <cellStyle name="20% - Ênfase5 285 3 2" xfId="35417" xr:uid="{13559C7A-DBE2-45B8-80A3-152BC78372B3}"/>
    <cellStyle name="20% - Ênfase5 285 4" xfId="25201" xr:uid="{117DEEF7-6726-485A-AE7D-1D7734DC31C4}"/>
    <cellStyle name="20% - Ênfase5 286" xfId="4677" xr:uid="{E33045B8-336E-4C1D-92DB-67DE3538E168}"/>
    <cellStyle name="20% - Ênfase5 286 2" xfId="9812" xr:uid="{D8745DC1-EA4F-4800-8636-511E33F3E541}"/>
    <cellStyle name="20% - Ênfase5 286 2 2" xfId="20039" xr:uid="{8F76D1EF-9C7F-404C-91F1-711350AD1F25}"/>
    <cellStyle name="20% - Ênfase5 286 2 2 2" xfId="40483" xr:uid="{7FFFD670-1C4A-482C-B96D-78EFB734FAF8}"/>
    <cellStyle name="20% - Ênfase5 286 2 3" xfId="30267" xr:uid="{B227DADA-49C9-40E3-ADE8-1D68429D6B58}"/>
    <cellStyle name="20% - Ênfase5 286 3" xfId="14985" xr:uid="{2D52BF53-BF96-4D40-998D-318955E4E603}"/>
    <cellStyle name="20% - Ênfase5 286 3 2" xfId="35431" xr:uid="{1A5ADDC4-C2A7-433C-806B-390454A159A1}"/>
    <cellStyle name="20% - Ênfase5 286 4" xfId="25215" xr:uid="{13DE8F55-FA30-4148-BCDD-0785D1F2EA92}"/>
    <cellStyle name="20% - Ênfase5 287" xfId="4691" xr:uid="{6329C8BB-3C6E-4648-BDE5-AEF153849E1D}"/>
    <cellStyle name="20% - Ênfase5 287 2" xfId="9826" xr:uid="{766E20AB-4769-4D52-B674-9E4E3CFA7F94}"/>
    <cellStyle name="20% - Ênfase5 287 2 2" xfId="20053" xr:uid="{697B447F-24DE-4C4B-B048-3A56173B86C3}"/>
    <cellStyle name="20% - Ênfase5 287 2 2 2" xfId="40497" xr:uid="{7DA89699-55BB-4279-9749-48C696D1947E}"/>
    <cellStyle name="20% - Ênfase5 287 2 3" xfId="30281" xr:uid="{43BD50C4-DF78-4703-A6CA-82BDEEFB3C8B}"/>
    <cellStyle name="20% - Ênfase5 287 3" xfId="14999" xr:uid="{FFB613B4-0EB1-4501-A369-181451E44598}"/>
    <cellStyle name="20% - Ênfase5 287 3 2" xfId="35445" xr:uid="{CA23D211-23BB-44AE-BD84-510E8AFE02F5}"/>
    <cellStyle name="20% - Ênfase5 287 4" xfId="25229" xr:uid="{5656F037-E605-4200-8D6E-71ECB32D91DB}"/>
    <cellStyle name="20% - Ênfase5 288" xfId="4705" xr:uid="{98C94390-EFE0-4E4D-96E6-F4E19C33042D}"/>
    <cellStyle name="20% - Ênfase5 288 2" xfId="9840" xr:uid="{AB7571F3-5E81-4B8E-AD17-276D746CC017}"/>
    <cellStyle name="20% - Ênfase5 288 2 2" xfId="20067" xr:uid="{EB07CF1E-7486-44E2-A330-3F875B09ED3E}"/>
    <cellStyle name="20% - Ênfase5 288 2 2 2" xfId="40511" xr:uid="{E488F5A6-736F-4803-9887-54B94EBE5831}"/>
    <cellStyle name="20% - Ênfase5 288 2 3" xfId="30295" xr:uid="{E796BE5D-3DC7-4BAF-BEDF-1162282854A0}"/>
    <cellStyle name="20% - Ênfase5 288 3" xfId="15013" xr:uid="{701F45FA-C0A2-432D-9A36-EFC81B10FB65}"/>
    <cellStyle name="20% - Ênfase5 288 3 2" xfId="35459" xr:uid="{665B4545-9B45-44AA-93C3-E3005C38C0D1}"/>
    <cellStyle name="20% - Ênfase5 288 4" xfId="25243" xr:uid="{6B041B51-F712-46CB-8B4E-7BD930E7B84F}"/>
    <cellStyle name="20% - Ênfase5 289" xfId="4719" xr:uid="{A0106693-A157-4E6B-8AB6-BA1D37133059}"/>
    <cellStyle name="20% - Ênfase5 289 2" xfId="9854" xr:uid="{7F1C95A8-C2E8-4919-B6ED-FEEB64D83DB6}"/>
    <cellStyle name="20% - Ênfase5 289 2 2" xfId="20081" xr:uid="{63A56D36-DBF4-4CBD-80CE-AC24A20EFF7B}"/>
    <cellStyle name="20% - Ênfase5 289 2 2 2" xfId="40525" xr:uid="{0CCE6B9F-E96C-45D1-95EA-294DB1DA173D}"/>
    <cellStyle name="20% - Ênfase5 289 2 3" xfId="30309" xr:uid="{71F4F328-30EF-43B9-8A68-F86DD3E0E7D0}"/>
    <cellStyle name="20% - Ênfase5 289 3" xfId="15027" xr:uid="{EE51208E-5F11-4906-B5D4-2AE44B7EFA61}"/>
    <cellStyle name="20% - Ênfase5 289 3 2" xfId="35473" xr:uid="{1DFF0064-1F5C-44CC-A6AC-12445805818C}"/>
    <cellStyle name="20% - Ênfase5 289 4" xfId="25257" xr:uid="{797B9F3E-EED0-4786-B512-666AD51411BC}"/>
    <cellStyle name="20% - Ênfase5 29" xfId="494" xr:uid="{810DA5D0-BA69-42EF-A723-4B7162C2EBCB}"/>
    <cellStyle name="20% - Ênfase5 29 2" xfId="1093" xr:uid="{6F724765-78A0-4579-9F85-A193CDE2A529}"/>
    <cellStyle name="20% - Ênfase5 29 2 2" xfId="6240" xr:uid="{A149D81E-C45E-4CB6-9383-3C028235D104}"/>
    <cellStyle name="20% - Ênfase5 29 2 2 2" xfId="16495" xr:uid="{26CBA5F8-DCEF-4F6E-89C7-4274591C1E10}"/>
    <cellStyle name="20% - Ênfase5 29 2 2 2 2" xfId="36939" xr:uid="{E14641CD-48A6-4341-AB75-2F222AB35B8F}"/>
    <cellStyle name="20% - Ênfase5 29 2 2 3" xfId="26723" xr:uid="{FD9E4BB8-9994-43CB-BD56-C78B989D8047}"/>
    <cellStyle name="20% - Ênfase5 29 2 3" xfId="11441" xr:uid="{7B99DDED-5C8F-4486-B6DF-AD1B282E4E22}"/>
    <cellStyle name="20% - Ênfase5 29 2 3 2" xfId="31887" xr:uid="{EF454228-E8E0-414A-BAB0-2D8B4BB497B2}"/>
    <cellStyle name="20% - Ênfase5 29 2 4" xfId="21671" xr:uid="{9A5E6A71-384D-46C7-8EC5-C7CBF6402C3D}"/>
    <cellStyle name="20% - Ênfase5 29 3" xfId="5641" xr:uid="{73275D22-8DCD-4D1E-A3AE-9A181AA12FAA}"/>
    <cellStyle name="20% - Ênfase5 29 3 2" xfId="15915" xr:uid="{8EAACBF3-C09E-467F-A64B-2D84EB946D32}"/>
    <cellStyle name="20% - Ênfase5 29 3 2 2" xfId="36359" xr:uid="{630C5274-F357-4EE0-99D7-67256AA07B64}"/>
    <cellStyle name="20% - Ênfase5 29 3 3" xfId="26143" xr:uid="{404C0F29-847D-4F7B-97D4-4A8A3B6D0E07}"/>
    <cellStyle name="20% - Ênfase5 29 4" xfId="10861" xr:uid="{15F733AF-A9F9-4723-A182-4F479DD4BFE9}"/>
    <cellStyle name="20% - Ênfase5 29 4 2" xfId="31307" xr:uid="{00E79961-E2FA-4C40-BE1D-FD39AFC4A418}"/>
    <cellStyle name="20% - Ênfase5 29 5" xfId="21091" xr:uid="{52CC7E53-78C0-47F9-9CE1-18A324028819}"/>
    <cellStyle name="20% - Ênfase5 290" xfId="4733" xr:uid="{981D88C4-EB82-4C23-937F-69AA6C8475F9}"/>
    <cellStyle name="20% - Ênfase5 290 2" xfId="9868" xr:uid="{CFE4E88A-C0A2-43F9-BC02-20B07E017390}"/>
    <cellStyle name="20% - Ênfase5 290 2 2" xfId="20095" xr:uid="{537C87ED-D675-4BF9-8C76-B488704B6404}"/>
    <cellStyle name="20% - Ênfase5 290 2 2 2" xfId="40539" xr:uid="{279C7ADF-A9A1-4CD1-90EC-7C9BD40EB33C}"/>
    <cellStyle name="20% - Ênfase5 290 2 3" xfId="30323" xr:uid="{35D6534C-81B6-4541-9749-35D82F9AE1C5}"/>
    <cellStyle name="20% - Ênfase5 290 3" xfId="15041" xr:uid="{0CA9BA33-BF4E-429C-AF0B-43FF63A1EEA9}"/>
    <cellStyle name="20% - Ênfase5 290 3 2" xfId="35487" xr:uid="{FD27749E-B1D5-4BE6-BC5D-CC3755BFC200}"/>
    <cellStyle name="20% - Ênfase5 290 4" xfId="25271" xr:uid="{8848AFA8-413F-41B5-8CD5-37A872CF557B}"/>
    <cellStyle name="20% - Ênfase5 291" xfId="4747" xr:uid="{AA1101CD-8C7D-429F-A624-56E19BBCFB5A}"/>
    <cellStyle name="20% - Ênfase5 291 2" xfId="9882" xr:uid="{0BD2BCAF-5FA4-42A2-AC8E-CB3252C266AD}"/>
    <cellStyle name="20% - Ênfase5 291 2 2" xfId="20109" xr:uid="{BF630CD8-6877-43EE-87AD-8FBCC340F340}"/>
    <cellStyle name="20% - Ênfase5 291 2 2 2" xfId="40553" xr:uid="{AC47DEBC-87B2-4D36-BE37-3A9B87F7EAAC}"/>
    <cellStyle name="20% - Ênfase5 291 2 3" xfId="30337" xr:uid="{8142B1EE-75C6-46F0-8A56-DDDED11D4A62}"/>
    <cellStyle name="20% - Ênfase5 291 3" xfId="15055" xr:uid="{4D02EB8E-0169-4EB3-967A-1316EF2A8FF6}"/>
    <cellStyle name="20% - Ênfase5 291 3 2" xfId="35501" xr:uid="{20DA7B3A-6F50-41F8-AC28-435FE097E15A}"/>
    <cellStyle name="20% - Ênfase5 291 4" xfId="25285" xr:uid="{0EAD0490-0E63-4B55-90E4-310B2A2524D2}"/>
    <cellStyle name="20% - Ênfase5 292" xfId="4761" xr:uid="{76D02012-0039-49B8-A9A4-74A4E0705DC6}"/>
    <cellStyle name="20% - Ênfase5 292 2" xfId="9896" xr:uid="{4CEB54D2-0147-48EE-9B3A-208D46C459C2}"/>
    <cellStyle name="20% - Ênfase5 292 2 2" xfId="20123" xr:uid="{79974F25-0FE8-4D92-9F23-7BA8781F8FEE}"/>
    <cellStyle name="20% - Ênfase5 292 2 2 2" xfId="40567" xr:uid="{CA12583C-423D-4B54-BCA8-90E812EBA893}"/>
    <cellStyle name="20% - Ênfase5 292 2 3" xfId="30351" xr:uid="{00FB4FA9-5657-4578-8A91-D6C958A60042}"/>
    <cellStyle name="20% - Ênfase5 292 3" xfId="15069" xr:uid="{194111A1-7638-4C9C-92BB-6B2656CFD174}"/>
    <cellStyle name="20% - Ênfase5 292 3 2" xfId="35515" xr:uid="{5DFB5420-2AD7-4479-8248-8E20D010353C}"/>
    <cellStyle name="20% - Ênfase5 292 4" xfId="25299" xr:uid="{EE1AE180-4FAF-4F78-ABE4-9144DDB533A3}"/>
    <cellStyle name="20% - Ênfase5 293" xfId="4775" xr:uid="{00F74AAC-D5F3-4F1B-AE80-9FD18EF636AB}"/>
    <cellStyle name="20% - Ênfase5 293 2" xfId="9910" xr:uid="{0AB33D6E-4C81-44D0-BB72-9980D384BBC7}"/>
    <cellStyle name="20% - Ênfase5 293 2 2" xfId="20137" xr:uid="{BDCE6741-A6B7-44F1-89A9-013D5C34F0A7}"/>
    <cellStyle name="20% - Ênfase5 293 2 2 2" xfId="40581" xr:uid="{82D9BB9A-5885-4878-849A-ECE9AD103BC9}"/>
    <cellStyle name="20% - Ênfase5 293 2 3" xfId="30365" xr:uid="{B3C11AD6-3C69-46E7-9F16-40EE5E6CB1A0}"/>
    <cellStyle name="20% - Ênfase5 293 3" xfId="15083" xr:uid="{090AB6C6-5352-4DD4-BE4D-CBDE434C28B9}"/>
    <cellStyle name="20% - Ênfase5 293 3 2" xfId="35529" xr:uid="{7908A44C-1B2E-478E-AED0-31F7212CF0BC}"/>
    <cellStyle name="20% - Ênfase5 293 4" xfId="25313" xr:uid="{AFE12A39-1E9F-437B-9D80-94748BB28814}"/>
    <cellStyle name="20% - Ênfase5 294" xfId="4789" xr:uid="{59D58AC4-F400-4ED4-B44D-ADABC2566521}"/>
    <cellStyle name="20% - Ênfase5 294 2" xfId="9924" xr:uid="{F06CA3C3-AA8C-4511-89DF-EB153C3C2936}"/>
    <cellStyle name="20% - Ênfase5 294 2 2" xfId="20151" xr:uid="{2FA622B8-6E54-4A90-BC20-0EAC83269378}"/>
    <cellStyle name="20% - Ênfase5 294 2 2 2" xfId="40595" xr:uid="{991721F3-3314-4B16-8A92-E1BD8D7C31F1}"/>
    <cellStyle name="20% - Ênfase5 294 2 3" xfId="30379" xr:uid="{2D6BF673-C667-471C-A2BB-C6A749D530FB}"/>
    <cellStyle name="20% - Ênfase5 294 3" xfId="15097" xr:uid="{2896D881-52CA-4049-9D66-7992D4D2A0A0}"/>
    <cellStyle name="20% - Ênfase5 294 3 2" xfId="35543" xr:uid="{1994B1EF-A1C7-4F51-BE66-F3CB89D3B2BA}"/>
    <cellStyle name="20% - Ênfase5 294 4" xfId="25327" xr:uid="{1C7CA612-8E1E-42AB-A7E2-3E9035DAAF0A}"/>
    <cellStyle name="20% - Ênfase5 295" xfId="4803" xr:uid="{3D19B1B6-5402-4B03-BAF8-3B57FE1BBB94}"/>
    <cellStyle name="20% - Ênfase5 295 2" xfId="9938" xr:uid="{BDE98599-2F7F-4D6A-A557-21EC94894BD4}"/>
    <cellStyle name="20% - Ênfase5 295 2 2" xfId="20165" xr:uid="{CC199B6E-4B5A-4A3A-9BC1-36B5F7A8E5EA}"/>
    <cellStyle name="20% - Ênfase5 295 2 2 2" xfId="40609" xr:uid="{449A8286-8B13-4C89-9F33-52B5192FB9AF}"/>
    <cellStyle name="20% - Ênfase5 295 2 3" xfId="30393" xr:uid="{216A4230-8221-4C84-9B63-58ADA784131A}"/>
    <cellStyle name="20% - Ênfase5 295 3" xfId="15111" xr:uid="{0C83F8EB-62CC-4ED2-A7C5-C8F61B67A1C1}"/>
    <cellStyle name="20% - Ênfase5 295 3 2" xfId="35557" xr:uid="{315476A9-4375-4F64-9B9B-E8CA02E4FB6A}"/>
    <cellStyle name="20% - Ênfase5 295 4" xfId="25341" xr:uid="{27D7A653-5493-4F96-8F4A-9EB3D9C9983D}"/>
    <cellStyle name="20% - Ênfase5 296" xfId="4817" xr:uid="{7DC9CEB7-F20D-4F0C-97AD-4A008901E187}"/>
    <cellStyle name="20% - Ênfase5 296 2" xfId="9952" xr:uid="{2530E0ED-4DD7-48FA-8C29-A7003A9BC53B}"/>
    <cellStyle name="20% - Ênfase5 296 2 2" xfId="20179" xr:uid="{2ADF82F8-7460-45C0-AD93-2BC7431B809F}"/>
    <cellStyle name="20% - Ênfase5 296 2 2 2" xfId="40623" xr:uid="{2FDD73EB-9502-4852-90AF-3131889E0E5E}"/>
    <cellStyle name="20% - Ênfase5 296 2 3" xfId="30407" xr:uid="{48ED6244-D5CF-404E-AC0B-AE6FB70886A6}"/>
    <cellStyle name="20% - Ênfase5 296 3" xfId="15125" xr:uid="{D99CE571-3B46-4861-B11D-3D7DF086025A}"/>
    <cellStyle name="20% - Ênfase5 296 3 2" xfId="35571" xr:uid="{DDEC6129-76D5-4644-A040-F1A37DF69AC1}"/>
    <cellStyle name="20% - Ênfase5 296 4" xfId="25355" xr:uid="{84EE987A-B706-4560-A19A-943436A02197}"/>
    <cellStyle name="20% - Ênfase5 297" xfId="4831" xr:uid="{85ACC46E-BF81-444E-814E-4A78D0EC25D8}"/>
    <cellStyle name="20% - Ênfase5 297 2" xfId="9966" xr:uid="{4E16A687-7A1F-4265-BB9E-5CE2F6F184F8}"/>
    <cellStyle name="20% - Ênfase5 297 2 2" xfId="20193" xr:uid="{6D9D2ABE-61A9-4FA3-8BE7-64EFEF4EDBFC}"/>
    <cellStyle name="20% - Ênfase5 297 2 2 2" xfId="40637" xr:uid="{DD76429B-3D8F-46F6-950E-A1BF14CD03F9}"/>
    <cellStyle name="20% - Ênfase5 297 2 3" xfId="30421" xr:uid="{4B51C28E-B975-4A2E-A870-CDD9F5593A36}"/>
    <cellStyle name="20% - Ênfase5 297 3" xfId="15139" xr:uid="{71853797-63E2-421A-8C33-DEA1FC5635DD}"/>
    <cellStyle name="20% - Ênfase5 297 3 2" xfId="35585" xr:uid="{EBAE0C0A-2204-4A33-9A36-85AD5637C6E9}"/>
    <cellStyle name="20% - Ênfase5 297 4" xfId="25369" xr:uid="{FE5A9143-96BD-46E8-A206-581AF1A3A763}"/>
    <cellStyle name="20% - Ênfase5 298" xfId="4845" xr:uid="{1AAD7C6D-AE4C-41F5-B9A4-33D577FB24AB}"/>
    <cellStyle name="20% - Ênfase5 298 2" xfId="9980" xr:uid="{5D89571D-F029-4726-8EDF-A551486A69CC}"/>
    <cellStyle name="20% - Ênfase5 298 2 2" xfId="20207" xr:uid="{685B1E19-3E1C-420E-B713-0D9B2AA16146}"/>
    <cellStyle name="20% - Ênfase5 298 2 2 2" xfId="40651" xr:uid="{C3723117-2DF0-47F8-976D-2F3A47285C98}"/>
    <cellStyle name="20% - Ênfase5 298 2 3" xfId="30435" xr:uid="{3C4E1B60-D87F-4140-A965-925D4335837C}"/>
    <cellStyle name="20% - Ênfase5 298 3" xfId="15153" xr:uid="{888E777C-CF6C-4897-902A-938B36102A90}"/>
    <cellStyle name="20% - Ênfase5 298 3 2" xfId="35599" xr:uid="{247D43FE-DA6D-44ED-AFF8-66CFADE212DA}"/>
    <cellStyle name="20% - Ênfase5 298 4" xfId="25383" xr:uid="{701B6A74-2558-42D9-AB68-D52F60318212}"/>
    <cellStyle name="20% - Ênfase5 299" xfId="4859" xr:uid="{BE68E169-DD7F-4AE6-8DC7-5EF5BD2C41DE}"/>
    <cellStyle name="20% - Ênfase5 299 2" xfId="9994" xr:uid="{1BDF2A8C-F378-442D-AF6E-8A5C7A3D7A2A}"/>
    <cellStyle name="20% - Ênfase5 299 2 2" xfId="20221" xr:uid="{C1362550-90C3-497B-8277-1EBD143D25EA}"/>
    <cellStyle name="20% - Ênfase5 299 2 2 2" xfId="40665" xr:uid="{99753826-3F0B-469B-841B-4F6D604BC0BC}"/>
    <cellStyle name="20% - Ênfase5 299 2 3" xfId="30449" xr:uid="{764DF94A-7781-47CF-880A-44442AE57FC6}"/>
    <cellStyle name="20% - Ênfase5 299 3" xfId="15167" xr:uid="{89755D21-A4E2-4714-B910-A4D8DC9DA246}"/>
    <cellStyle name="20% - Ênfase5 299 3 2" xfId="35613" xr:uid="{82E3B1C8-E6BB-4F38-BDAC-97856C9F6132}"/>
    <cellStyle name="20% - Ênfase5 299 4" xfId="25397" xr:uid="{6836E3DB-9B10-456B-9493-DF4D39F7427E}"/>
    <cellStyle name="20% - Ênfase5 3" xfId="130" xr:uid="{A1527A90-928F-4C98-B8C4-EA7E18578802}"/>
    <cellStyle name="20% - Ênfase5 3 2" xfId="743" xr:uid="{2977C323-A4DF-4A3B-A942-849E1E83CA8A}"/>
    <cellStyle name="20% - Ênfase5 3 2 2" xfId="5890" xr:uid="{EEE924D5-24F9-424F-97A1-666EEDFEB2AE}"/>
    <cellStyle name="20% - Ênfase5 3 2 2 2" xfId="16159" xr:uid="{3F4D52D4-3FE0-4AB1-A782-85E4ADCF0C7D}"/>
    <cellStyle name="20% - Ênfase5 3 2 2 2 2" xfId="36603" xr:uid="{7B4D10DE-41FC-4F74-8C48-5403B69496AD}"/>
    <cellStyle name="20% - Ênfase5 3 2 2 3" xfId="26387" xr:uid="{E7CEF92E-4651-478A-9EE8-604DF36C732B}"/>
    <cellStyle name="20% - Ênfase5 3 2 3" xfId="11105" xr:uid="{B62AC1B3-AECF-4AB0-A05B-0B8AE18468CF}"/>
    <cellStyle name="20% - Ênfase5 3 2 3 2" xfId="31551" xr:uid="{C49D8F82-9AFA-45FF-A84D-985D028BAD61}"/>
    <cellStyle name="20% - Ênfase5 3 2 4" xfId="21335" xr:uid="{F2F8D9A8-9DF4-414E-BD69-0D4D19F65E52}"/>
    <cellStyle name="20% - Ênfase5 3 3" xfId="5277" xr:uid="{38E7E137-5835-40D6-A63D-030B16A9D27C}"/>
    <cellStyle name="20% - Ênfase5 3 3 2" xfId="15579" xr:uid="{1565AE25-D937-4E99-BE12-17E0FE532099}"/>
    <cellStyle name="20% - Ênfase5 3 3 2 2" xfId="36023" xr:uid="{7C57CC58-49C4-4805-A80C-A991AE5CFCA0}"/>
    <cellStyle name="20% - Ênfase5 3 3 3" xfId="25807" xr:uid="{8D5BBBCC-CEC8-4F81-A56B-92EDCFBB795B}"/>
    <cellStyle name="20% - Ênfase5 3 4" xfId="10525" xr:uid="{EE933BA1-BBAB-4CCF-B04A-235EB58C71C9}"/>
    <cellStyle name="20% - Ênfase5 3 4 2" xfId="30971" xr:uid="{5E9868BF-1C77-45FE-A0D2-D81202B2C71D}"/>
    <cellStyle name="20% - Ênfase5 3 5" xfId="20755" xr:uid="{9DB92C30-B36E-4446-ACB8-EC9499DFBE3F}"/>
    <cellStyle name="20% - Ênfase5 30" xfId="508" xr:uid="{60BEA382-9B4C-497A-9E86-D4E31264AA53}"/>
    <cellStyle name="20% - Ênfase5 30 2" xfId="1107" xr:uid="{8C502A9C-294A-47F3-806A-32C02C332FFF}"/>
    <cellStyle name="20% - Ênfase5 30 2 2" xfId="6254" xr:uid="{59968259-E69B-40FF-B828-187B00AE919A}"/>
    <cellStyle name="20% - Ênfase5 30 2 2 2" xfId="16509" xr:uid="{94AC3361-5E78-4144-8E21-A477563A7517}"/>
    <cellStyle name="20% - Ênfase5 30 2 2 2 2" xfId="36953" xr:uid="{EA15FDF4-3FCD-461F-B61A-926AED4D9CBB}"/>
    <cellStyle name="20% - Ênfase5 30 2 2 3" xfId="26737" xr:uid="{A55769C6-BC85-4654-B9E1-7CF5B43BADD5}"/>
    <cellStyle name="20% - Ênfase5 30 2 3" xfId="11455" xr:uid="{680AE748-063A-4DCA-9B86-45BE61E84187}"/>
    <cellStyle name="20% - Ênfase5 30 2 3 2" xfId="31901" xr:uid="{C51EE293-9046-45B4-A072-9D710A1B4C54}"/>
    <cellStyle name="20% - Ênfase5 30 2 4" xfId="21685" xr:uid="{A23581D7-9672-468E-AB73-EFF51C2DD95D}"/>
    <cellStyle name="20% - Ênfase5 30 3" xfId="5655" xr:uid="{42585A08-B722-4B17-8780-894320CCE4AD}"/>
    <cellStyle name="20% - Ênfase5 30 3 2" xfId="15929" xr:uid="{D292AA29-D0B1-47C0-87D0-36B73564B267}"/>
    <cellStyle name="20% - Ênfase5 30 3 2 2" xfId="36373" xr:uid="{62BD275F-DEAC-4A95-A166-BC846711A0DA}"/>
    <cellStyle name="20% - Ênfase5 30 3 3" xfId="26157" xr:uid="{3D307D27-86FF-489A-A33B-AF669C7A06F3}"/>
    <cellStyle name="20% - Ênfase5 30 4" xfId="10875" xr:uid="{8551D360-6850-4979-A91B-16C1F2D4884C}"/>
    <cellStyle name="20% - Ênfase5 30 4 2" xfId="31321" xr:uid="{2D3F8375-6935-48F9-BF10-4CACE3284819}"/>
    <cellStyle name="20% - Ênfase5 30 5" xfId="21105" xr:uid="{A47CD1A5-FF7F-4C95-8E53-A9CD07BE4E71}"/>
    <cellStyle name="20% - Ênfase5 300" xfId="4873" xr:uid="{8AF62265-6D0F-4A2C-A1B1-B19FA4CCC807}"/>
    <cellStyle name="20% - Ênfase5 300 2" xfId="10008" xr:uid="{6796D398-BEF9-4027-AF7F-6BBF056F60A2}"/>
    <cellStyle name="20% - Ênfase5 300 2 2" xfId="20235" xr:uid="{5F107E31-4A08-4F18-BDED-AF4F31AC8C30}"/>
    <cellStyle name="20% - Ênfase5 300 2 2 2" xfId="40679" xr:uid="{B4A5584C-0EA4-452F-83BF-E072157A06AB}"/>
    <cellStyle name="20% - Ênfase5 300 2 3" xfId="30463" xr:uid="{AB2D96B1-DFD4-4253-ABB7-231C37DA3088}"/>
    <cellStyle name="20% - Ênfase5 300 3" xfId="15181" xr:uid="{B4FF3157-FF70-4E13-B79A-DA6D5203CC4D}"/>
    <cellStyle name="20% - Ênfase5 300 3 2" xfId="35627" xr:uid="{52A750EF-19C1-419C-A64B-846F35D3088E}"/>
    <cellStyle name="20% - Ênfase5 300 4" xfId="25411" xr:uid="{DCBE87D5-61F2-40C5-A2B9-EFD0B966E3E2}"/>
    <cellStyle name="20% - Ênfase5 301" xfId="4887" xr:uid="{FB0DEA94-124B-4BEC-8250-8344C5B2F8AC}"/>
    <cellStyle name="20% - Ênfase5 301 2" xfId="10022" xr:uid="{22A7B3FB-D63F-4208-86EC-0E1C71321D23}"/>
    <cellStyle name="20% - Ênfase5 301 2 2" xfId="20249" xr:uid="{3063E503-3310-43FB-BC04-071CC25AB412}"/>
    <cellStyle name="20% - Ênfase5 301 2 2 2" xfId="40693" xr:uid="{E1A9B572-41EB-483F-88EB-AEF0EE0A4DC3}"/>
    <cellStyle name="20% - Ênfase5 301 2 3" xfId="30477" xr:uid="{5B42DDE2-EAEE-4DE3-8F11-58A6BCBCCA99}"/>
    <cellStyle name="20% - Ênfase5 301 3" xfId="15195" xr:uid="{75BDF4F3-7E2E-4439-9470-45420115F405}"/>
    <cellStyle name="20% - Ênfase5 301 3 2" xfId="35641" xr:uid="{01315008-5EE1-4CE9-940F-AF070D2EBF29}"/>
    <cellStyle name="20% - Ênfase5 301 4" xfId="25425" xr:uid="{136BEDF9-DB12-40B7-AD20-A37CFE3FACF6}"/>
    <cellStyle name="20% - Ênfase5 302" xfId="4901" xr:uid="{BED1FAE6-A13E-46BC-ABE7-986683F915E8}"/>
    <cellStyle name="20% - Ênfase5 302 2" xfId="10036" xr:uid="{E99D0C7B-AD35-4F9D-8D5B-AF303451D1FF}"/>
    <cellStyle name="20% - Ênfase5 302 2 2" xfId="20263" xr:uid="{D406E5A5-3D83-4AC3-BE71-D011BB22D46D}"/>
    <cellStyle name="20% - Ênfase5 302 2 2 2" xfId="40707" xr:uid="{C316B763-6598-424E-B1E7-8BCFE04AF53C}"/>
    <cellStyle name="20% - Ênfase5 302 2 3" xfId="30491" xr:uid="{27478D16-7617-4CCF-95F1-23925AFC3523}"/>
    <cellStyle name="20% - Ênfase5 302 3" xfId="15209" xr:uid="{CC4492BE-44BA-4506-8785-3EB2312AA448}"/>
    <cellStyle name="20% - Ênfase5 302 3 2" xfId="35655" xr:uid="{3A18F66C-AC17-4CC1-923C-E7CFE13C5C29}"/>
    <cellStyle name="20% - Ênfase5 302 4" xfId="25439" xr:uid="{3BE6D0BD-1617-4622-8DC6-FD44223307B4}"/>
    <cellStyle name="20% - Ênfase5 303" xfId="4915" xr:uid="{5BE1C9BF-9741-48BE-B398-EC9F67723F6D}"/>
    <cellStyle name="20% - Ênfase5 303 2" xfId="10050" xr:uid="{E7AC977B-EC53-479D-86E3-6A701923A383}"/>
    <cellStyle name="20% - Ênfase5 303 2 2" xfId="20277" xr:uid="{04B21481-FF80-43E5-9937-9C0629D70AB9}"/>
    <cellStyle name="20% - Ênfase5 303 2 2 2" xfId="40721" xr:uid="{1503B467-FC14-4267-B8CC-A244DB68B67D}"/>
    <cellStyle name="20% - Ênfase5 303 2 3" xfId="30505" xr:uid="{1D795532-9B0E-44E9-8A46-1D99E4D6294F}"/>
    <cellStyle name="20% - Ênfase5 303 3" xfId="15223" xr:uid="{40A0CEE2-2B57-4D6F-84B7-6D4C3C5F226E}"/>
    <cellStyle name="20% - Ênfase5 303 3 2" xfId="35669" xr:uid="{02AA3FCC-14CC-4F8D-B8FF-ABFFDDEE896F}"/>
    <cellStyle name="20% - Ênfase5 303 4" xfId="25453" xr:uid="{46CBCB78-0495-46F1-BECA-48BCAB42D9C9}"/>
    <cellStyle name="20% - Ênfase5 304" xfId="4929" xr:uid="{89E13CDB-8607-4EFD-A937-DB8C16882DF7}"/>
    <cellStyle name="20% - Ênfase5 304 2" xfId="10064" xr:uid="{9691E13A-B9FA-403D-ADA0-BE4857893A76}"/>
    <cellStyle name="20% - Ênfase5 304 2 2" xfId="20291" xr:uid="{C88BF0C8-8DCA-4365-9431-6AE0FDE6674B}"/>
    <cellStyle name="20% - Ênfase5 304 2 2 2" xfId="40735" xr:uid="{8797092D-C4E6-4D81-B351-BC600F9F842A}"/>
    <cellStyle name="20% - Ênfase5 304 2 3" xfId="30519" xr:uid="{B464951D-446C-4924-AD6E-54C1F79AE730}"/>
    <cellStyle name="20% - Ênfase5 304 3" xfId="15237" xr:uid="{EF401CDF-C4EF-45EA-8255-740D92E2AF55}"/>
    <cellStyle name="20% - Ênfase5 304 3 2" xfId="35683" xr:uid="{53FEDE7E-1188-4AE1-BF62-96B5B1A63FB2}"/>
    <cellStyle name="20% - Ênfase5 304 4" xfId="25467" xr:uid="{A240D981-9109-45C0-944A-9306E1F1CC83}"/>
    <cellStyle name="20% - Ênfase5 305" xfId="4943" xr:uid="{2CB2022D-6065-434C-9D3B-EC15FFC7996B}"/>
    <cellStyle name="20% - Ênfase5 305 2" xfId="10078" xr:uid="{2CE7565F-AA99-409F-97D4-515115439A04}"/>
    <cellStyle name="20% - Ênfase5 305 2 2" xfId="20305" xr:uid="{048F0BF2-3DCE-4D9E-B4F9-B0E06F1F4FD9}"/>
    <cellStyle name="20% - Ênfase5 305 2 2 2" xfId="40749" xr:uid="{BF1D7372-0A1C-4345-97EC-141DCCE8EB7A}"/>
    <cellStyle name="20% - Ênfase5 305 2 3" xfId="30533" xr:uid="{A9529DAD-37F2-4691-B96C-FC4740A7EF39}"/>
    <cellStyle name="20% - Ênfase5 305 3" xfId="15251" xr:uid="{18711EAF-94B1-4B4D-9A9D-A0AC7928AC1F}"/>
    <cellStyle name="20% - Ênfase5 305 3 2" xfId="35697" xr:uid="{2EE56DA1-141A-4408-9BB4-A85EA5B13F77}"/>
    <cellStyle name="20% - Ênfase5 305 4" xfId="25481" xr:uid="{9FD5BF64-3445-461D-A80C-ECF8BDF7DDFA}"/>
    <cellStyle name="20% - Ênfase5 306" xfId="4957" xr:uid="{74C2CCEF-B3D9-43D8-88FA-78B050F56BD0}"/>
    <cellStyle name="20% - Ênfase5 306 2" xfId="10092" xr:uid="{73A5BC17-44DB-4C04-BC5F-1C1B954D949C}"/>
    <cellStyle name="20% - Ênfase5 306 2 2" xfId="20319" xr:uid="{E7B3B121-ADB6-42BD-A52F-3D7094CD9B42}"/>
    <cellStyle name="20% - Ênfase5 306 2 2 2" xfId="40763" xr:uid="{8BCFC303-4E9D-4924-92A8-B171A0FFB425}"/>
    <cellStyle name="20% - Ênfase5 306 2 3" xfId="30547" xr:uid="{22A90D62-B401-4603-8372-77136B9B1922}"/>
    <cellStyle name="20% - Ênfase5 306 3" xfId="15265" xr:uid="{4009CC9B-01A3-4F82-8B23-0322ECDB046B}"/>
    <cellStyle name="20% - Ênfase5 306 3 2" xfId="35711" xr:uid="{A580B0C6-5B26-479D-B46B-FBDFCB207871}"/>
    <cellStyle name="20% - Ênfase5 306 4" xfId="25495" xr:uid="{6A14CE88-48BD-4F47-A94E-37EAE658FE9D}"/>
    <cellStyle name="20% - Ênfase5 307" xfId="4971" xr:uid="{091BDDF5-773B-46D3-9EF7-1C865B6F1700}"/>
    <cellStyle name="20% - Ênfase5 307 2" xfId="10106" xr:uid="{745D38DE-8131-4C17-9DAE-4776312287AD}"/>
    <cellStyle name="20% - Ênfase5 307 2 2" xfId="20333" xr:uid="{889D7C67-E925-42C0-9AA0-A84C815AFC1E}"/>
    <cellStyle name="20% - Ênfase5 307 2 2 2" xfId="40777" xr:uid="{B3A2A14D-9187-4E8D-8976-B3869B21F6E7}"/>
    <cellStyle name="20% - Ênfase5 307 2 3" xfId="30561" xr:uid="{869E91DA-6BEE-4917-98C5-AFEF436DC71E}"/>
    <cellStyle name="20% - Ênfase5 307 3" xfId="15279" xr:uid="{5F858445-1EE7-4FA8-8BF7-A704ADD9BACE}"/>
    <cellStyle name="20% - Ênfase5 307 3 2" xfId="35725" xr:uid="{846A470D-039B-4F06-94AD-24641F0C048A}"/>
    <cellStyle name="20% - Ênfase5 307 4" xfId="25509" xr:uid="{F12E343C-FDD5-42DC-84A5-99C4BC314FF8}"/>
    <cellStyle name="20% - Ênfase5 308" xfId="4985" xr:uid="{EDA44FB0-4159-45AF-8204-ABF3AE660828}"/>
    <cellStyle name="20% - Ênfase5 308 2" xfId="10120" xr:uid="{3C15BE01-A34B-4F50-B2E5-202B3E68829E}"/>
    <cellStyle name="20% - Ênfase5 308 2 2" xfId="20347" xr:uid="{B6B5276C-A4F6-4E52-AB46-3BE7AB04341A}"/>
    <cellStyle name="20% - Ênfase5 308 2 2 2" xfId="40791" xr:uid="{20AE3E9D-0BED-4052-B6AB-3FE8314DAFB1}"/>
    <cellStyle name="20% - Ênfase5 308 2 3" xfId="30575" xr:uid="{00542A64-97A4-44BC-83CE-035E596D000D}"/>
    <cellStyle name="20% - Ênfase5 308 3" xfId="15293" xr:uid="{52358FC9-2F5A-46C7-8F79-B5AD1FD87C33}"/>
    <cellStyle name="20% - Ênfase5 308 3 2" xfId="35739" xr:uid="{4D4E811C-8585-4F11-9927-E9739EE97629}"/>
    <cellStyle name="20% - Ênfase5 308 4" xfId="25523" xr:uid="{EA726CF9-DC47-468E-890A-8DA29ACB9164}"/>
    <cellStyle name="20% - Ênfase5 309" xfId="4999" xr:uid="{40E5245A-5839-4E22-9D27-034DA02348C8}"/>
    <cellStyle name="20% - Ênfase5 309 2" xfId="10134" xr:uid="{8237E623-3F93-4FA4-B3E4-E22F47A208B3}"/>
    <cellStyle name="20% - Ênfase5 309 2 2" xfId="20361" xr:uid="{2CAC7EA5-E3F9-4AE4-9C25-C8208E7B3EEB}"/>
    <cellStyle name="20% - Ênfase5 309 2 2 2" xfId="40805" xr:uid="{1BB53C13-FCF9-471D-BE13-85DFDBCC62A2}"/>
    <cellStyle name="20% - Ênfase5 309 2 3" xfId="30589" xr:uid="{75016145-99E6-46A6-ABEF-410A7F418B1B}"/>
    <cellStyle name="20% - Ênfase5 309 3" xfId="15307" xr:uid="{77645FCB-4058-44A3-95CE-70D1C9E3BE1F}"/>
    <cellStyle name="20% - Ênfase5 309 3 2" xfId="35753" xr:uid="{991D5933-BF39-43DB-BF60-7FB2BEFB5E10}"/>
    <cellStyle name="20% - Ênfase5 309 4" xfId="25537" xr:uid="{0F5FCE1D-3925-4A28-B41D-6B51EEFBAB66}"/>
    <cellStyle name="20% - Ênfase5 31" xfId="522" xr:uid="{5CDC5DA5-0CB1-4460-AC7D-E82AA28D87FE}"/>
    <cellStyle name="20% - Ênfase5 31 2" xfId="1121" xr:uid="{A583AD80-30EA-49DC-96EB-52C090E2E238}"/>
    <cellStyle name="20% - Ênfase5 31 2 2" xfId="6268" xr:uid="{43CD8CF2-E92C-4B88-9BE9-55F8A17F9C36}"/>
    <cellStyle name="20% - Ênfase5 31 2 2 2" xfId="16523" xr:uid="{B2454FAB-F1CB-4997-98B4-1794B8B182B8}"/>
    <cellStyle name="20% - Ênfase5 31 2 2 2 2" xfId="36967" xr:uid="{4A034CE1-CCAB-48A3-9345-62BC1AE254D6}"/>
    <cellStyle name="20% - Ênfase5 31 2 2 3" xfId="26751" xr:uid="{53C499F2-7D26-4291-A9B8-A0E7708B6389}"/>
    <cellStyle name="20% - Ênfase5 31 2 3" xfId="11469" xr:uid="{BA28BD0A-7B97-4883-BDBC-3F4E4AAA6C96}"/>
    <cellStyle name="20% - Ênfase5 31 2 3 2" xfId="31915" xr:uid="{FA7C09F1-D5C4-4BBC-A95B-8F34CB4B454C}"/>
    <cellStyle name="20% - Ênfase5 31 2 4" xfId="21699" xr:uid="{C9417828-459B-4CD0-9939-7DBB15EFC427}"/>
    <cellStyle name="20% - Ênfase5 31 3" xfId="5669" xr:uid="{042DDFF4-4159-44BF-B706-B78DB574E859}"/>
    <cellStyle name="20% - Ênfase5 31 3 2" xfId="15943" xr:uid="{4BCB4E8C-D352-441B-BE63-764D3D90CD17}"/>
    <cellStyle name="20% - Ênfase5 31 3 2 2" xfId="36387" xr:uid="{98D5CF99-C043-49FF-BF32-F01BD20665A5}"/>
    <cellStyle name="20% - Ênfase5 31 3 3" xfId="26171" xr:uid="{393EDE92-8FCD-4F8F-A106-0D31B2254D34}"/>
    <cellStyle name="20% - Ênfase5 31 4" xfId="10889" xr:uid="{04673CCD-F716-470F-8432-33FF321CCA84}"/>
    <cellStyle name="20% - Ênfase5 31 4 2" xfId="31335" xr:uid="{8EAC1289-30FA-4848-B0DE-0D6A1A37783A}"/>
    <cellStyle name="20% - Ênfase5 31 5" xfId="21119" xr:uid="{286602C7-D3E1-40E4-902E-0F15F2AD7D4C}"/>
    <cellStyle name="20% - Ênfase5 310" xfId="5013" xr:uid="{289B0851-7D98-46A5-B0DF-A4EBBAC49249}"/>
    <cellStyle name="20% - Ênfase5 310 2" xfId="10148" xr:uid="{E3428C49-4582-4CE9-914E-1B3C0A3979DA}"/>
    <cellStyle name="20% - Ênfase5 310 2 2" xfId="20375" xr:uid="{67CFD396-4D35-4362-9D03-519CF9B173BD}"/>
    <cellStyle name="20% - Ênfase5 310 2 2 2" xfId="40819" xr:uid="{4303CBA0-A9A3-4C39-AF82-20AD9D82858B}"/>
    <cellStyle name="20% - Ênfase5 310 2 3" xfId="30603" xr:uid="{4A09DD89-FE0F-4594-908A-5E5AC0B9A679}"/>
    <cellStyle name="20% - Ênfase5 310 3" xfId="15321" xr:uid="{D091DAC8-987C-4F12-BA36-924E43011DC7}"/>
    <cellStyle name="20% - Ênfase5 310 3 2" xfId="35767" xr:uid="{0CCAFF13-A3C5-4E4C-AA70-B87D15829027}"/>
    <cellStyle name="20% - Ênfase5 310 4" xfId="25551" xr:uid="{CD7C8948-3E09-40D8-B7E2-5E540A38C2A2}"/>
    <cellStyle name="20% - Ênfase5 311" xfId="5027" xr:uid="{BBD6DA5F-5D94-43EC-9308-EF4134F05C3F}"/>
    <cellStyle name="20% - Ênfase5 311 2" xfId="10162" xr:uid="{B3C780CC-2EA5-4CE8-9592-1B764E52BE7D}"/>
    <cellStyle name="20% - Ênfase5 311 2 2" xfId="20389" xr:uid="{66B96B2F-C8D7-4B60-872A-4804EF5CAB93}"/>
    <cellStyle name="20% - Ênfase5 311 2 2 2" xfId="40833" xr:uid="{8B201BE9-0A1A-410E-9A1E-EA85596631FA}"/>
    <cellStyle name="20% - Ênfase5 311 2 3" xfId="30617" xr:uid="{596A7BCC-D341-4061-B894-E0FC0BA0E453}"/>
    <cellStyle name="20% - Ênfase5 311 3" xfId="15335" xr:uid="{02686C0A-E159-4CBC-9C65-41703872790E}"/>
    <cellStyle name="20% - Ênfase5 311 3 2" xfId="35781" xr:uid="{DD4988A0-DBEA-4E1E-A685-15FCA49CFCD7}"/>
    <cellStyle name="20% - Ênfase5 311 4" xfId="25565" xr:uid="{6C04209F-A59B-4388-B235-D7D45A102D35}"/>
    <cellStyle name="20% - Ênfase5 312" xfId="5041" xr:uid="{D8BFD26F-B438-4271-A7DD-EDC049852F55}"/>
    <cellStyle name="20% - Ênfase5 312 2" xfId="10176" xr:uid="{AC8CBEBC-75F3-4B27-B715-1A876FCA5E56}"/>
    <cellStyle name="20% - Ênfase5 312 2 2" xfId="20403" xr:uid="{E6FB9B5A-3229-4E5F-BEF9-D5483800A932}"/>
    <cellStyle name="20% - Ênfase5 312 2 2 2" xfId="40847" xr:uid="{2075C317-C659-4016-BE95-5FE45C25F495}"/>
    <cellStyle name="20% - Ênfase5 312 2 3" xfId="30631" xr:uid="{087E1665-ED5E-4545-A790-077A781F5B0A}"/>
    <cellStyle name="20% - Ênfase5 312 3" xfId="15349" xr:uid="{DBBD1C67-A6B5-4D5E-B63F-6178B352B18C}"/>
    <cellStyle name="20% - Ênfase5 312 3 2" xfId="35795" xr:uid="{715D64DD-D57E-4C82-A155-885CB5E8B469}"/>
    <cellStyle name="20% - Ênfase5 312 4" xfId="25579" xr:uid="{AB010C12-32AE-4065-A5EE-EF7D49958742}"/>
    <cellStyle name="20% - Ênfase5 313" xfId="5055" xr:uid="{CFE0B49F-8458-460E-9348-17BA2E34618B}"/>
    <cellStyle name="20% - Ênfase5 313 2" xfId="10190" xr:uid="{4D392F83-0A2C-4597-9584-4A36973F3078}"/>
    <cellStyle name="20% - Ênfase5 313 2 2" xfId="20417" xr:uid="{181425EF-8687-4648-B463-B9735DDD3D4E}"/>
    <cellStyle name="20% - Ênfase5 313 2 2 2" xfId="40861" xr:uid="{58212A2C-4FC9-4326-B1AA-62B71BFDBE40}"/>
    <cellStyle name="20% - Ênfase5 313 2 3" xfId="30645" xr:uid="{7E7ABEC9-4B2B-471F-A8C1-B334F6DBB95D}"/>
    <cellStyle name="20% - Ênfase5 313 3" xfId="15363" xr:uid="{302982ED-38B5-40B4-96B0-88B67D0BDF1A}"/>
    <cellStyle name="20% - Ênfase5 313 3 2" xfId="35809" xr:uid="{1C34D4E1-5743-4A9F-86CF-B67340FEFB13}"/>
    <cellStyle name="20% - Ênfase5 313 4" xfId="25593" xr:uid="{DD4F3D14-559D-408F-B595-AC2CFE138D3E}"/>
    <cellStyle name="20% - Ênfase5 314" xfId="5069" xr:uid="{F50D2B19-1CCA-49B5-A3F6-B94D30FCEFCC}"/>
    <cellStyle name="20% - Ênfase5 314 2" xfId="10204" xr:uid="{945C55EE-1D3A-4F12-8771-47AF7C686096}"/>
    <cellStyle name="20% - Ênfase5 314 2 2" xfId="20431" xr:uid="{08A81858-8F63-46BA-B4B4-730BCE166B04}"/>
    <cellStyle name="20% - Ênfase5 314 2 2 2" xfId="40875" xr:uid="{27AF5C52-DCCD-497B-A51C-1F408DB768EE}"/>
    <cellStyle name="20% - Ênfase5 314 2 3" xfId="30659" xr:uid="{54B51DD8-7935-48F1-AC8D-D33F96BC89C1}"/>
    <cellStyle name="20% - Ênfase5 314 3" xfId="15377" xr:uid="{6619BFAB-8C0B-4E24-9298-E795C7C724E3}"/>
    <cellStyle name="20% - Ênfase5 314 3 2" xfId="35823" xr:uid="{1CF07153-C509-454C-A7E1-FA67BF53A341}"/>
    <cellStyle name="20% - Ênfase5 314 4" xfId="25607" xr:uid="{DF01CF85-BEE6-48D6-AE1B-F362930F3391}"/>
    <cellStyle name="20% - Ênfase5 315" xfId="5083" xr:uid="{E5E21889-0268-47CA-A9D7-7A8FC30D0966}"/>
    <cellStyle name="20% - Ênfase5 315 2" xfId="10218" xr:uid="{5D94BB31-921F-46F5-9E8F-A071B377B380}"/>
    <cellStyle name="20% - Ênfase5 315 2 2" xfId="20445" xr:uid="{909BA41B-C4BC-4DFA-89FF-B4F8B9EDB2A9}"/>
    <cellStyle name="20% - Ênfase5 315 2 2 2" xfId="40889" xr:uid="{1AC01A00-DCE6-4AC8-AE9F-E9DDFE00FC7F}"/>
    <cellStyle name="20% - Ênfase5 315 2 3" xfId="30673" xr:uid="{25B09161-0971-4399-935C-4E73982D986E}"/>
    <cellStyle name="20% - Ênfase5 315 3" xfId="15391" xr:uid="{CA37AC46-7644-429F-A40E-2D0EABF2996A}"/>
    <cellStyle name="20% - Ênfase5 315 3 2" xfId="35837" xr:uid="{E1152990-E108-4E3D-BED2-073B6D43C756}"/>
    <cellStyle name="20% - Ênfase5 315 4" xfId="25621" xr:uid="{1A68F15E-8987-4646-96E4-7B89000F0FBF}"/>
    <cellStyle name="20% - Ênfase5 316" xfId="5097" xr:uid="{C9306183-636E-4F33-8B99-495EB9BE256E}"/>
    <cellStyle name="20% - Ênfase5 316 2" xfId="10232" xr:uid="{0001B34F-3326-4164-89A4-4AF763CF5248}"/>
    <cellStyle name="20% - Ênfase5 316 2 2" xfId="20459" xr:uid="{8BA13B66-983E-46E0-BC5C-DE56A6C2F1C5}"/>
    <cellStyle name="20% - Ênfase5 316 2 2 2" xfId="40903" xr:uid="{3FE4B1E6-A1D0-4FF1-B062-06457F46D9CD}"/>
    <cellStyle name="20% - Ênfase5 316 2 3" xfId="30687" xr:uid="{3DE9101E-14E3-4C51-9257-239702C341B2}"/>
    <cellStyle name="20% - Ênfase5 316 3" xfId="15405" xr:uid="{CDC32351-564E-4F9F-BB71-104191723026}"/>
    <cellStyle name="20% - Ênfase5 316 3 2" xfId="35851" xr:uid="{99685D9B-AAB1-48C5-8DC5-CD0D38CE8D09}"/>
    <cellStyle name="20% - Ênfase5 316 4" xfId="25635" xr:uid="{646112E3-DE57-4331-B511-1371A2B2FAA2}"/>
    <cellStyle name="20% - Ênfase5 317" xfId="5110" xr:uid="{CBA963C3-2BF0-4E29-9374-A7E9767D6AE4}"/>
    <cellStyle name="20% - Ênfase5 317 2" xfId="10246" xr:uid="{BF73A4AB-8B02-49E5-9559-62C034B6DFE8}"/>
    <cellStyle name="20% - Ênfase5 317 2 2" xfId="20473" xr:uid="{2F334C66-B64F-4030-8D6E-0BC3B40A1485}"/>
    <cellStyle name="20% - Ênfase5 317 2 2 2" xfId="40917" xr:uid="{3395BCF5-7B20-4F26-9095-D39B5F50A458}"/>
    <cellStyle name="20% - Ênfase5 317 2 3" xfId="30701" xr:uid="{1AB5F8B9-9B9D-4ED2-B874-6F993E3581BD}"/>
    <cellStyle name="20% - Ênfase5 317 3" xfId="15419" xr:uid="{7B4E7F94-2826-4810-800D-383111BAFD90}"/>
    <cellStyle name="20% - Ênfase5 317 3 2" xfId="35865" xr:uid="{2AFFB47B-9C5D-4864-8B5C-7292E462CF8F}"/>
    <cellStyle name="20% - Ênfase5 317 4" xfId="25649" xr:uid="{CB571D9F-A8AB-4E39-94C2-DC95317612B4}"/>
    <cellStyle name="20% - Ênfase5 318" xfId="5124" xr:uid="{30FC4F18-23EA-4CA7-B3E3-D1668F5A589A}"/>
    <cellStyle name="20% - Ênfase5 318 2" xfId="10260" xr:uid="{F03CF0F9-9891-48AF-B3C4-DCE933A824A8}"/>
    <cellStyle name="20% - Ênfase5 318 2 2" xfId="20487" xr:uid="{5C24F126-0BA7-454B-BFE1-3A1762068883}"/>
    <cellStyle name="20% - Ênfase5 318 2 2 2" xfId="40931" xr:uid="{DE6613FF-DC8F-4A11-8B9F-BFB30AA82D88}"/>
    <cellStyle name="20% - Ênfase5 318 2 3" xfId="30715" xr:uid="{5638240E-468C-4F04-9D4E-4EEE46279A69}"/>
    <cellStyle name="20% - Ênfase5 318 3" xfId="15433" xr:uid="{A30008A7-8763-43F3-A52F-1EB554FE507D}"/>
    <cellStyle name="20% - Ênfase5 318 3 2" xfId="35879" xr:uid="{CAC14C9A-C58A-42CF-99F5-C4E74D28A08A}"/>
    <cellStyle name="20% - Ênfase5 318 4" xfId="25663" xr:uid="{6663BB37-6080-45AA-8BB9-2E0FAF0F9022}"/>
    <cellStyle name="20% - Ênfase5 319" xfId="5199" xr:uid="{C0237B97-5C43-4E8F-B0F3-9FEDD8C24058}"/>
    <cellStyle name="20% - Ênfase5 319 2" xfId="15506" xr:uid="{83FA5D96-825A-467A-AC3F-F245264C00CD}"/>
    <cellStyle name="20% - Ênfase5 319 2 2" xfId="35951" xr:uid="{4B7F5128-774A-4059-83E3-859451BDA797}"/>
    <cellStyle name="20% - Ênfase5 319 3" xfId="25735" xr:uid="{80E4DBF2-D9CA-4957-AF18-4B04D9DC96F9}"/>
    <cellStyle name="20% - Ênfase5 32" xfId="536" xr:uid="{6B971789-09E8-4531-8E69-FFD195CA8A02}"/>
    <cellStyle name="20% - Ênfase5 32 2" xfId="1135" xr:uid="{22995B3F-AF8A-4F52-BFC0-6188CF03884C}"/>
    <cellStyle name="20% - Ênfase5 32 2 2" xfId="6282" xr:uid="{EC58CFE2-E99E-4FAE-A837-1A91754C42F7}"/>
    <cellStyle name="20% - Ênfase5 32 2 2 2" xfId="16537" xr:uid="{A40BBE0C-CBBA-4FBA-A4EC-9631B84651AE}"/>
    <cellStyle name="20% - Ênfase5 32 2 2 2 2" xfId="36981" xr:uid="{909DA3ED-D50A-46AC-AC60-7054CE011023}"/>
    <cellStyle name="20% - Ênfase5 32 2 2 3" xfId="26765" xr:uid="{7C372DF8-0DB1-4E14-A481-BCEE3EFFC5AC}"/>
    <cellStyle name="20% - Ênfase5 32 2 3" xfId="11483" xr:uid="{3CF798CF-54D2-4E5A-9A56-B235CA5FD995}"/>
    <cellStyle name="20% - Ênfase5 32 2 3 2" xfId="31929" xr:uid="{842134C6-B132-4875-B8DF-4EB0250A6E46}"/>
    <cellStyle name="20% - Ênfase5 32 2 4" xfId="21713" xr:uid="{31C7D38D-7813-40E8-B35B-D6766A2AA837}"/>
    <cellStyle name="20% - Ênfase5 32 3" xfId="5683" xr:uid="{C731F4B8-14BB-4508-81E8-94D4F6978ED6}"/>
    <cellStyle name="20% - Ênfase5 32 3 2" xfId="15957" xr:uid="{AB0E207D-DDC4-4524-8C9B-927A2E0FD8FD}"/>
    <cellStyle name="20% - Ênfase5 32 3 2 2" xfId="36401" xr:uid="{16B6258E-A777-4EBF-ACA2-84DBAAE15F68}"/>
    <cellStyle name="20% - Ênfase5 32 3 3" xfId="26185" xr:uid="{18D75866-339A-43A9-81B6-A4AAE866AEA3}"/>
    <cellStyle name="20% - Ênfase5 32 4" xfId="10903" xr:uid="{A803A429-7F49-4D21-B78D-CDEA9A8D4D9B}"/>
    <cellStyle name="20% - Ênfase5 32 4 2" xfId="31349" xr:uid="{ED7781C5-3673-4FF4-AB7E-D19DD68D3E45}"/>
    <cellStyle name="20% - Ênfase5 32 5" xfId="21133" xr:uid="{2E82E378-EB49-45C0-B63A-663D31E68EFC}"/>
    <cellStyle name="20% - Ênfase5 320" xfId="5233" xr:uid="{AF00F87A-C61A-464F-A844-4CDDB1B2632C}"/>
    <cellStyle name="20% - Ênfase5 320 2" xfId="15540" xr:uid="{345AF3F5-BAAA-44D3-AB1C-6964C563E311}"/>
    <cellStyle name="20% - Ênfase5 320 2 2" xfId="35984" xr:uid="{554AB483-CA62-4796-8600-79AAC3722541}"/>
    <cellStyle name="20% - Ênfase5 320 3" xfId="25768" xr:uid="{8CB0F856-9356-4340-BC95-3DF628E8ABF7}"/>
    <cellStyle name="20% - Ênfase5 321" xfId="10489" xr:uid="{C7DD22D8-6109-413C-B304-27DCDAA4FDC6}"/>
    <cellStyle name="20% - Ênfase5 321 2" xfId="30938" xr:uid="{23FE725C-5A8D-49F2-8184-D5FEE363A5C1}"/>
    <cellStyle name="20% - Ênfase5 322" xfId="20713" xr:uid="{06A76E5F-54DA-49AF-BF8D-032567AA3F52}"/>
    <cellStyle name="20% - Ênfase5 33" xfId="550" xr:uid="{11EC971D-A9DE-4B9C-A135-30752352BD10}"/>
    <cellStyle name="20% - Ênfase5 33 2" xfId="1149" xr:uid="{876C559E-6C1C-488C-9488-029DFB74DCCE}"/>
    <cellStyle name="20% - Ênfase5 33 2 2" xfId="6296" xr:uid="{C1E598A1-A0C4-4DF4-A3B0-1553EEBE9C23}"/>
    <cellStyle name="20% - Ênfase5 33 2 2 2" xfId="16551" xr:uid="{31B9C523-6F7C-484B-9689-D1FE44E97820}"/>
    <cellStyle name="20% - Ênfase5 33 2 2 2 2" xfId="36995" xr:uid="{6F3A4725-4B09-4034-B209-F6373D981DF2}"/>
    <cellStyle name="20% - Ênfase5 33 2 2 3" xfId="26779" xr:uid="{23DFB667-6C3A-4E2B-9C62-BDAFC8E24E71}"/>
    <cellStyle name="20% - Ênfase5 33 2 3" xfId="11497" xr:uid="{74786DB2-A077-43DA-A4E3-A14FD9B3FDD9}"/>
    <cellStyle name="20% - Ênfase5 33 2 3 2" xfId="31943" xr:uid="{02FBFA31-07C5-425D-B502-F542EFD92141}"/>
    <cellStyle name="20% - Ênfase5 33 2 4" xfId="21727" xr:uid="{480BD7A8-740F-48BE-B351-3782FD7C5BCF}"/>
    <cellStyle name="20% - Ênfase5 33 3" xfId="5697" xr:uid="{D98A18CD-8040-4F61-929A-AE0EE062694D}"/>
    <cellStyle name="20% - Ênfase5 33 3 2" xfId="15971" xr:uid="{66EB5E3F-A71D-47E9-A2DE-D5C3B1ED61BF}"/>
    <cellStyle name="20% - Ênfase5 33 3 2 2" xfId="36415" xr:uid="{DEEEA1B4-6071-4CF6-90B2-F05AD02BD9B6}"/>
    <cellStyle name="20% - Ênfase5 33 3 3" xfId="26199" xr:uid="{FCCEE704-5384-4942-928D-52187D062849}"/>
    <cellStyle name="20% - Ênfase5 33 4" xfId="10917" xr:uid="{C4A9842C-03D2-4B02-AE28-20A85121932B}"/>
    <cellStyle name="20% - Ênfase5 33 4 2" xfId="31363" xr:uid="{A951321D-C64A-49FD-AFF2-11F5AEF4FB48}"/>
    <cellStyle name="20% - Ênfase5 33 5" xfId="21147" xr:uid="{16F40FE5-02CE-4689-BB73-2EB8F8D13626}"/>
    <cellStyle name="20% - Ênfase5 34" xfId="564" xr:uid="{F9057FBE-85D3-4AD3-9F3B-F13007EA9F81}"/>
    <cellStyle name="20% - Ênfase5 34 2" xfId="1163" xr:uid="{0DB26290-73A9-46FA-89A3-AAEA3D7AB19B}"/>
    <cellStyle name="20% - Ênfase5 34 2 2" xfId="6310" xr:uid="{27A73728-8191-4E16-9B11-ECD3B437039C}"/>
    <cellStyle name="20% - Ênfase5 34 2 2 2" xfId="16565" xr:uid="{6DCD4CE0-1DDC-4F29-A355-4AC0C1C573B1}"/>
    <cellStyle name="20% - Ênfase5 34 2 2 2 2" xfId="37009" xr:uid="{8841E150-7E29-419D-A7AC-382428D59E84}"/>
    <cellStyle name="20% - Ênfase5 34 2 2 3" xfId="26793" xr:uid="{09BA2D32-BC3D-4A42-8441-CC6489D2E6CD}"/>
    <cellStyle name="20% - Ênfase5 34 2 3" xfId="11511" xr:uid="{FEAF153E-CFDC-4D13-82A1-1B6ED75730AD}"/>
    <cellStyle name="20% - Ênfase5 34 2 3 2" xfId="31957" xr:uid="{C44C0164-CE3E-44F2-8264-A1DE5A3F5E67}"/>
    <cellStyle name="20% - Ênfase5 34 2 4" xfId="21741" xr:uid="{DE6706A9-ED6E-4371-92CA-A2267BA4E1A8}"/>
    <cellStyle name="20% - Ênfase5 34 3" xfId="5711" xr:uid="{BC4B0CEA-83A7-47D7-A772-0EF6757F95CC}"/>
    <cellStyle name="20% - Ênfase5 34 3 2" xfId="15985" xr:uid="{1D9BC87D-E9EB-4C4D-9576-D680C0EDE9E9}"/>
    <cellStyle name="20% - Ênfase5 34 3 2 2" xfId="36429" xr:uid="{6F09D94F-4E39-4CEC-A961-ADA27BE06F14}"/>
    <cellStyle name="20% - Ênfase5 34 3 3" xfId="26213" xr:uid="{3A704AC3-BCBD-4D0B-9BAA-22A8E034C2D7}"/>
    <cellStyle name="20% - Ênfase5 34 4" xfId="10931" xr:uid="{E3F1B6AF-81C2-4B72-A565-A6C9B281006C}"/>
    <cellStyle name="20% - Ênfase5 34 4 2" xfId="31377" xr:uid="{98C0DE18-4EE0-4D0C-80D4-95B81B7E60D8}"/>
    <cellStyle name="20% - Ênfase5 34 5" xfId="21161" xr:uid="{1BABA4A6-9576-4442-A112-14E3A8FDC4CF}"/>
    <cellStyle name="20% - Ênfase5 35" xfId="578" xr:uid="{DF51DBFC-A14B-4942-99C3-C1446B521758}"/>
    <cellStyle name="20% - Ênfase5 35 2" xfId="1177" xr:uid="{972BADE0-FBD7-40F3-8935-1B294234E88D}"/>
    <cellStyle name="20% - Ênfase5 35 2 2" xfId="6324" xr:uid="{795D8F41-C613-48ED-BA6A-694A46913F1D}"/>
    <cellStyle name="20% - Ênfase5 35 2 2 2" xfId="16579" xr:uid="{7BBD52A8-BD6D-421B-AF89-679A34C9249D}"/>
    <cellStyle name="20% - Ênfase5 35 2 2 2 2" xfId="37023" xr:uid="{D4EEC8C2-DBAD-4287-928D-9436FBAC0990}"/>
    <cellStyle name="20% - Ênfase5 35 2 2 3" xfId="26807" xr:uid="{EC9742AC-5329-42B2-BF1B-1FBF8118783D}"/>
    <cellStyle name="20% - Ênfase5 35 2 3" xfId="11525" xr:uid="{9DB8CC9E-DE0B-46A2-9E3B-45FE94FE24BF}"/>
    <cellStyle name="20% - Ênfase5 35 2 3 2" xfId="31971" xr:uid="{54951192-0990-4A59-BB27-9E95BBAA1BAA}"/>
    <cellStyle name="20% - Ênfase5 35 2 4" xfId="21755" xr:uid="{EE7A09B7-903E-4834-9189-6BA53D478C07}"/>
    <cellStyle name="20% - Ênfase5 35 3" xfId="5725" xr:uid="{E044C4A2-F3C1-4A2D-B305-28EC9F8718EB}"/>
    <cellStyle name="20% - Ênfase5 35 3 2" xfId="15999" xr:uid="{8FFAD68C-77A9-4E5C-A9B9-3B5FF9932897}"/>
    <cellStyle name="20% - Ênfase5 35 3 2 2" xfId="36443" xr:uid="{A1739EB5-4350-4295-9EFF-ECAC3AF7B0ED}"/>
    <cellStyle name="20% - Ênfase5 35 3 3" xfId="26227" xr:uid="{937E2AE4-EEF8-41D9-B81F-D454680FBA58}"/>
    <cellStyle name="20% - Ênfase5 35 4" xfId="10945" xr:uid="{C232860E-A188-4931-B70F-4975BCAA11BE}"/>
    <cellStyle name="20% - Ênfase5 35 4 2" xfId="31391" xr:uid="{D7948903-6ADF-494C-9D10-4C954ACBD612}"/>
    <cellStyle name="20% - Ênfase5 35 5" xfId="21175" xr:uid="{F6BD0A93-CE00-404D-8A5D-574FA8972BCC}"/>
    <cellStyle name="20% - Ênfase5 36" xfId="592" xr:uid="{981E26CD-EC8A-41A4-9796-5BCF788D5793}"/>
    <cellStyle name="20% - Ênfase5 36 2" xfId="1191" xr:uid="{75DAF059-A529-42BD-9B77-3C74C2516239}"/>
    <cellStyle name="20% - Ênfase5 36 2 2" xfId="6338" xr:uid="{99274446-4BBE-4526-BE7C-12C7732CFBCB}"/>
    <cellStyle name="20% - Ênfase5 36 2 2 2" xfId="16593" xr:uid="{E234726F-51FF-4800-8732-AAE502F40B92}"/>
    <cellStyle name="20% - Ênfase5 36 2 2 2 2" xfId="37037" xr:uid="{3627B9E0-E54B-49E4-B5E0-EDE415C5B3E5}"/>
    <cellStyle name="20% - Ênfase5 36 2 2 3" xfId="26821" xr:uid="{D51D1114-233D-4CD2-BFA5-A3405B4B6A31}"/>
    <cellStyle name="20% - Ênfase5 36 2 3" xfId="11539" xr:uid="{F5E5D052-9182-4D2F-8DE9-9FE130ACC9E7}"/>
    <cellStyle name="20% - Ênfase5 36 2 3 2" xfId="31985" xr:uid="{05F5B5CB-C5BB-4DE4-910F-5AE83C47189B}"/>
    <cellStyle name="20% - Ênfase5 36 2 4" xfId="21769" xr:uid="{13CDDE5B-5E4F-45EE-809E-209ACBEAD6F5}"/>
    <cellStyle name="20% - Ênfase5 36 3" xfId="5739" xr:uid="{41B474BC-C294-4E66-902B-A5C198FE335F}"/>
    <cellStyle name="20% - Ênfase5 36 3 2" xfId="16013" xr:uid="{EE2DA944-38F2-4104-81DB-F9EDD4104375}"/>
    <cellStyle name="20% - Ênfase5 36 3 2 2" xfId="36457" xr:uid="{94E8C48E-8301-4C8A-BDD4-E881922B6AB5}"/>
    <cellStyle name="20% - Ênfase5 36 3 3" xfId="26241" xr:uid="{6977565C-D55D-4114-B36B-1E2AC31F50CB}"/>
    <cellStyle name="20% - Ênfase5 36 4" xfId="10959" xr:uid="{67C7E5E5-A3D1-45AB-8279-E4C5A01DEE64}"/>
    <cellStyle name="20% - Ênfase5 36 4 2" xfId="31405" xr:uid="{E30D73CF-91F2-4A9B-BF7E-16C86C412D54}"/>
    <cellStyle name="20% - Ênfase5 36 5" xfId="21189" xr:uid="{B2A4226E-67F6-4AE7-8FBC-0E15B350EF7C}"/>
    <cellStyle name="20% - Ênfase5 37" xfId="606" xr:uid="{77D4A3B8-F0E6-4671-9801-424A7A45EC1B}"/>
    <cellStyle name="20% - Ênfase5 37 2" xfId="1205" xr:uid="{59990E89-6554-49C8-B181-693981643EAA}"/>
    <cellStyle name="20% - Ênfase5 37 2 2" xfId="6352" xr:uid="{1DF0BDCF-B06E-4307-94F3-024DE8C925BE}"/>
    <cellStyle name="20% - Ênfase5 37 2 2 2" xfId="16607" xr:uid="{77491A98-A252-4B85-AB6E-3FA4B322DDFF}"/>
    <cellStyle name="20% - Ênfase5 37 2 2 2 2" xfId="37051" xr:uid="{76A20E76-94D1-4D21-8C8E-7A5150D3865A}"/>
    <cellStyle name="20% - Ênfase5 37 2 2 3" xfId="26835" xr:uid="{97038349-098B-4737-86F3-C68E3D4D003E}"/>
    <cellStyle name="20% - Ênfase5 37 2 3" xfId="11553" xr:uid="{C3C2BB21-E2FC-4D38-85DD-3EAA8070EC42}"/>
    <cellStyle name="20% - Ênfase5 37 2 3 2" xfId="31999" xr:uid="{1701989A-E3FD-4881-B6D8-1186A8D539EF}"/>
    <cellStyle name="20% - Ênfase5 37 2 4" xfId="21783" xr:uid="{5B1F238D-5179-4F42-90A4-53B2F19F8DD8}"/>
    <cellStyle name="20% - Ênfase5 37 3" xfId="5753" xr:uid="{E1518E9C-0719-459B-B6E8-0FDFED221AB3}"/>
    <cellStyle name="20% - Ênfase5 37 3 2" xfId="16027" xr:uid="{35185515-3984-4184-9FD5-9089F25A4D8D}"/>
    <cellStyle name="20% - Ênfase5 37 3 2 2" xfId="36471" xr:uid="{1EECBC57-FA61-4C4A-AC21-70E3819DFC61}"/>
    <cellStyle name="20% - Ênfase5 37 3 3" xfId="26255" xr:uid="{C271E750-D6E6-47E4-A766-976147E6FF4A}"/>
    <cellStyle name="20% - Ênfase5 37 4" xfId="10973" xr:uid="{BEBE4ABB-4FDA-425F-854E-74EB70675261}"/>
    <cellStyle name="20% - Ênfase5 37 4 2" xfId="31419" xr:uid="{52569CD4-AC68-4F88-9E92-7F41A16CBB56}"/>
    <cellStyle name="20% - Ênfase5 37 5" xfId="21203" xr:uid="{5ADA5694-816A-42ED-9712-FF4697A2337D}"/>
    <cellStyle name="20% - Ênfase5 38" xfId="620" xr:uid="{DB0A7B69-1838-4FA3-BA1B-364A5369BDF3}"/>
    <cellStyle name="20% - Ênfase5 38 2" xfId="1219" xr:uid="{CDA07009-F1E1-480F-9926-CAE5BA2E89E3}"/>
    <cellStyle name="20% - Ênfase5 38 2 2" xfId="6366" xr:uid="{B7666348-81CB-4147-A864-D2F1C1FD5BA2}"/>
    <cellStyle name="20% - Ênfase5 38 2 2 2" xfId="16621" xr:uid="{8CF4A27A-8E0A-4E4B-9B5C-BD593C7A32E1}"/>
    <cellStyle name="20% - Ênfase5 38 2 2 2 2" xfId="37065" xr:uid="{46EE4931-BC3F-464B-AF58-9CFE91F64227}"/>
    <cellStyle name="20% - Ênfase5 38 2 2 3" xfId="26849" xr:uid="{398B86D5-0C8D-4E70-A2CD-0AD29499C493}"/>
    <cellStyle name="20% - Ênfase5 38 2 3" xfId="11567" xr:uid="{D84463C7-8A44-4CA8-A3F1-4A4CAE9C32D8}"/>
    <cellStyle name="20% - Ênfase5 38 2 3 2" xfId="32013" xr:uid="{E8F5DCAA-EDFA-4529-B829-160C582CADCA}"/>
    <cellStyle name="20% - Ênfase5 38 2 4" xfId="21797" xr:uid="{DC30B7C5-AC2A-4AB0-8A44-10A119E0D8E6}"/>
    <cellStyle name="20% - Ênfase5 38 3" xfId="5767" xr:uid="{2FE6C55C-BE11-4559-8A93-6AAFD391E1B4}"/>
    <cellStyle name="20% - Ênfase5 38 3 2" xfId="16041" xr:uid="{08835AD5-1E9E-4537-A4C6-B0D7917519F0}"/>
    <cellStyle name="20% - Ênfase5 38 3 2 2" xfId="36485" xr:uid="{C689B366-99B2-4C01-BD90-11869AF6D76A}"/>
    <cellStyle name="20% - Ênfase5 38 3 3" xfId="26269" xr:uid="{EACA5380-7250-4B98-98A5-AD148505761A}"/>
    <cellStyle name="20% - Ênfase5 38 4" xfId="10987" xr:uid="{D1DB2976-27FB-42FE-A93F-2A945D324428}"/>
    <cellStyle name="20% - Ênfase5 38 4 2" xfId="31433" xr:uid="{3259409E-63E8-4D38-818A-155558A0200B}"/>
    <cellStyle name="20% - Ênfase5 38 5" xfId="21217" xr:uid="{8E074913-D9C0-474C-A965-D722235242D6}"/>
    <cellStyle name="20% - Ênfase5 39" xfId="634" xr:uid="{A9940449-1F83-43BD-9F3F-058C7CD420C4}"/>
    <cellStyle name="20% - Ênfase5 39 2" xfId="1233" xr:uid="{BE4C84D2-408A-4EB3-ADCD-09F15FB5429C}"/>
    <cellStyle name="20% - Ênfase5 39 2 2" xfId="6380" xr:uid="{E7755E1E-52D8-4F21-A5FE-39E1377395EC}"/>
    <cellStyle name="20% - Ênfase5 39 2 2 2" xfId="16635" xr:uid="{37D636F3-3F36-4249-BB62-AF6FE18B6F7A}"/>
    <cellStyle name="20% - Ênfase5 39 2 2 2 2" xfId="37079" xr:uid="{84FD4A9A-43FC-46BC-8D0C-FF153E9CF3B5}"/>
    <cellStyle name="20% - Ênfase5 39 2 2 3" xfId="26863" xr:uid="{C97A2B6F-A144-41B4-9AF8-EB1787ACCD68}"/>
    <cellStyle name="20% - Ênfase5 39 2 3" xfId="11581" xr:uid="{4AAFABB3-CD7D-45C8-8181-1793D1B34874}"/>
    <cellStyle name="20% - Ênfase5 39 2 3 2" xfId="32027" xr:uid="{B91A6F30-5AF9-41AB-9206-623774D033D8}"/>
    <cellStyle name="20% - Ênfase5 39 2 4" xfId="21811" xr:uid="{D9CB653B-A0D4-45DC-A890-2B60AD9C6747}"/>
    <cellStyle name="20% - Ênfase5 39 3" xfId="5781" xr:uid="{693460C6-D896-461D-873A-3E49D2FD2A44}"/>
    <cellStyle name="20% - Ênfase5 39 3 2" xfId="16055" xr:uid="{CFC43C21-F0C3-47D4-8819-CC0022575F73}"/>
    <cellStyle name="20% - Ênfase5 39 3 2 2" xfId="36499" xr:uid="{0D63EE0C-658D-4EB3-9449-5AD899E04423}"/>
    <cellStyle name="20% - Ênfase5 39 3 3" xfId="26283" xr:uid="{155A68A5-B63D-4346-A2B9-75A5EB8C05E8}"/>
    <cellStyle name="20% - Ênfase5 39 4" xfId="11001" xr:uid="{D4377F21-F0F6-40F1-9A9C-93D328F6FD05}"/>
    <cellStyle name="20% - Ênfase5 39 4 2" xfId="31447" xr:uid="{6F11E996-D6A9-4027-8F1D-6CC605C674E1}"/>
    <cellStyle name="20% - Ênfase5 39 5" xfId="21231" xr:uid="{A8CAAE86-CAE7-45E2-B8EA-7CA019ADF1E7}"/>
    <cellStyle name="20% - Ênfase5 4" xfId="144" xr:uid="{850D691B-56D4-4F26-896A-F7122E835990}"/>
    <cellStyle name="20% - Ênfase5 4 2" xfId="757" xr:uid="{2B06BE67-95D0-450F-AEF0-9281B8F29A99}"/>
    <cellStyle name="20% - Ênfase5 4 2 2" xfId="5904" xr:uid="{4A4B64E7-97D1-4D51-876A-6B7811B089B2}"/>
    <cellStyle name="20% - Ênfase5 4 2 2 2" xfId="16173" xr:uid="{00ED24EB-DC3A-489A-9486-1FFEA4D7E99A}"/>
    <cellStyle name="20% - Ênfase5 4 2 2 2 2" xfId="36617" xr:uid="{0920E00B-6387-4633-9703-7F849DBD929D}"/>
    <cellStyle name="20% - Ênfase5 4 2 2 3" xfId="26401" xr:uid="{0775AB2F-7396-44D0-B073-E7C7A564CB11}"/>
    <cellStyle name="20% - Ênfase5 4 2 3" xfId="11119" xr:uid="{4584CEC2-0064-4703-8467-29BF1B2FA811}"/>
    <cellStyle name="20% - Ênfase5 4 2 3 2" xfId="31565" xr:uid="{5E73977B-0329-42D8-825A-4EFAA3F63F40}"/>
    <cellStyle name="20% - Ênfase5 4 2 4" xfId="21349" xr:uid="{510E4DD2-24CD-468A-A081-4ED34C772CBA}"/>
    <cellStyle name="20% - Ênfase5 4 3" xfId="5291" xr:uid="{1CE08BB8-3BBD-4017-844F-714B6BC3E97D}"/>
    <cellStyle name="20% - Ênfase5 4 3 2" xfId="15593" xr:uid="{AF5BA687-B91F-4ADB-9A4E-8E05086370C5}"/>
    <cellStyle name="20% - Ênfase5 4 3 2 2" xfId="36037" xr:uid="{6CFE8277-CD83-46F3-AE40-64C1CF6A12C2}"/>
    <cellStyle name="20% - Ênfase5 4 3 3" xfId="25821" xr:uid="{E1C898DC-7830-4547-9C10-BA630B0CB5F8}"/>
    <cellStyle name="20% - Ênfase5 4 4" xfId="10539" xr:uid="{1C94161C-0DA3-43E7-A248-27D60FB3483E}"/>
    <cellStyle name="20% - Ênfase5 4 4 2" xfId="30985" xr:uid="{71312A45-F948-470C-8A22-9BD67AF541E0}"/>
    <cellStyle name="20% - Ênfase5 4 5" xfId="20769" xr:uid="{3CCFF93D-1A1B-444B-ADE4-E08719AFEE7A}"/>
    <cellStyle name="20% - Ênfase5 40" xfId="648" xr:uid="{B4DCB1A8-6810-4C94-8508-DA1CCEF9C509}"/>
    <cellStyle name="20% - Ênfase5 40 2" xfId="1247" xr:uid="{5B5C01E2-CDF2-4DB1-80C2-FBC80CEA9B9E}"/>
    <cellStyle name="20% - Ênfase5 40 2 2" xfId="6394" xr:uid="{A8E6B9B0-DEC9-45B0-B8B5-06FF516A5A1C}"/>
    <cellStyle name="20% - Ênfase5 40 2 2 2" xfId="16649" xr:uid="{31351B34-1F3A-4CB9-A34A-2057F3CF5C1D}"/>
    <cellStyle name="20% - Ênfase5 40 2 2 2 2" xfId="37093" xr:uid="{CA7FA514-D4D4-4135-ABB4-E2523BD47CCE}"/>
    <cellStyle name="20% - Ênfase5 40 2 2 3" xfId="26877" xr:uid="{58244606-AEFE-417C-8221-71979BCC63EC}"/>
    <cellStyle name="20% - Ênfase5 40 2 3" xfId="11595" xr:uid="{38B6B145-DBC9-4697-AE62-A393F0ADD7D8}"/>
    <cellStyle name="20% - Ênfase5 40 2 3 2" xfId="32041" xr:uid="{FFB3930C-6968-457C-8961-60D373EE2B8F}"/>
    <cellStyle name="20% - Ênfase5 40 2 4" xfId="21825" xr:uid="{8D7B5D71-DCB8-444D-AC07-E797D5D7D69F}"/>
    <cellStyle name="20% - Ênfase5 40 3" xfId="5795" xr:uid="{E48B7FB9-132A-4CA9-8CB4-59642A4A7072}"/>
    <cellStyle name="20% - Ênfase5 40 3 2" xfId="16069" xr:uid="{085C9A9B-04C4-4051-84F0-FA6A8F2F91B4}"/>
    <cellStyle name="20% - Ênfase5 40 3 2 2" xfId="36513" xr:uid="{190CB631-63EF-4F27-BC83-DBB489891A6C}"/>
    <cellStyle name="20% - Ênfase5 40 3 3" xfId="26297" xr:uid="{1198671F-5933-44C2-BA34-EA2797966421}"/>
    <cellStyle name="20% - Ênfase5 40 4" xfId="11015" xr:uid="{CF8F5B8C-7E42-4885-B025-FB5C4DE23ABA}"/>
    <cellStyle name="20% - Ênfase5 40 4 2" xfId="31461" xr:uid="{78E20CBC-1F0A-4E57-8224-816D907AE51A}"/>
    <cellStyle name="20% - Ênfase5 40 5" xfId="21245" xr:uid="{FCD5E80F-B6B8-495A-869F-D64B1F2E17C5}"/>
    <cellStyle name="20% - Ênfase5 41" xfId="662" xr:uid="{26AA7F2F-0D40-49A8-B273-3B37E6BB093A}"/>
    <cellStyle name="20% - Ênfase5 41 2" xfId="1261" xr:uid="{6EBF0529-E453-4371-8070-CB3B816C7088}"/>
    <cellStyle name="20% - Ênfase5 41 2 2" xfId="6408" xr:uid="{82528EB0-C24B-4F12-A744-1A4D9DAFF891}"/>
    <cellStyle name="20% - Ênfase5 41 2 2 2" xfId="16663" xr:uid="{A09D2784-2F40-4C26-99FB-A3F4085F22AC}"/>
    <cellStyle name="20% - Ênfase5 41 2 2 2 2" xfId="37107" xr:uid="{CEFB7016-EF84-4B3E-95E6-675BF137749F}"/>
    <cellStyle name="20% - Ênfase5 41 2 2 3" xfId="26891" xr:uid="{7DB45417-9483-4BA2-B95F-8C3D6D36E3B0}"/>
    <cellStyle name="20% - Ênfase5 41 2 3" xfId="11609" xr:uid="{44F6E500-C000-42C9-BD69-A5AE7E8CBE4F}"/>
    <cellStyle name="20% - Ênfase5 41 2 3 2" xfId="32055" xr:uid="{780EC55E-7438-45CE-88B1-CE5CE7C1778D}"/>
    <cellStyle name="20% - Ênfase5 41 2 4" xfId="21839" xr:uid="{C8F7F9B7-56E4-4FE9-9728-C9CA98E53F18}"/>
    <cellStyle name="20% - Ênfase5 41 3" xfId="5809" xr:uid="{DDBB4C0C-29E4-48AD-9A98-C5C7B9D372CA}"/>
    <cellStyle name="20% - Ênfase5 41 3 2" xfId="16083" xr:uid="{8F332B75-1257-4107-B390-01B5A8FEC414}"/>
    <cellStyle name="20% - Ênfase5 41 3 2 2" xfId="36527" xr:uid="{097ADB23-DAB5-41F5-8BB6-AC8D53336D23}"/>
    <cellStyle name="20% - Ênfase5 41 3 3" xfId="26311" xr:uid="{10BB8019-46B8-4187-BB2D-BF8402C14BB4}"/>
    <cellStyle name="20% - Ênfase5 41 4" xfId="11029" xr:uid="{496401AF-257D-4200-856B-E9290FE711A1}"/>
    <cellStyle name="20% - Ênfase5 41 4 2" xfId="31475" xr:uid="{877C0396-5BA8-4167-B5CA-CB78F1574315}"/>
    <cellStyle name="20% - Ênfase5 41 5" xfId="21259" xr:uid="{1C675DBF-FF0B-46BE-9DA1-7F7F90F2AC35}"/>
    <cellStyle name="20% - Ênfase5 42" xfId="676" xr:uid="{F67B780F-5DDD-43E0-B7B2-636F7F15D40C}"/>
    <cellStyle name="20% - Ênfase5 42 2" xfId="1275" xr:uid="{B0E1D141-DD5B-4F62-A068-75367C5FF181}"/>
    <cellStyle name="20% - Ênfase5 42 2 2" xfId="6422" xr:uid="{95456608-E63C-4D23-B129-B2CA0FCF3C36}"/>
    <cellStyle name="20% - Ênfase5 42 2 2 2" xfId="16677" xr:uid="{1011CEC8-D87E-4AFB-B76F-430D29A5093E}"/>
    <cellStyle name="20% - Ênfase5 42 2 2 2 2" xfId="37121" xr:uid="{1AB94306-C77A-484F-A12B-39DF3F621D4A}"/>
    <cellStyle name="20% - Ênfase5 42 2 2 3" xfId="26905" xr:uid="{7EFC0F0E-C610-4442-8DA2-9486B8EAC3B1}"/>
    <cellStyle name="20% - Ênfase5 42 2 3" xfId="11623" xr:uid="{833F9C1B-4DC7-4D69-A8DD-D714CE199F0D}"/>
    <cellStyle name="20% - Ênfase5 42 2 3 2" xfId="32069" xr:uid="{52B05ED7-E2CD-4F87-A481-882206921340}"/>
    <cellStyle name="20% - Ênfase5 42 2 4" xfId="21853" xr:uid="{1401FC67-B9C1-4005-AA27-C04791881883}"/>
    <cellStyle name="20% - Ênfase5 42 3" xfId="5823" xr:uid="{8E198D31-B98C-4EFC-BBAE-22BF6FFAE9AF}"/>
    <cellStyle name="20% - Ênfase5 42 3 2" xfId="16097" xr:uid="{24EBB364-1ECF-4ADA-B569-A4F53504B411}"/>
    <cellStyle name="20% - Ênfase5 42 3 2 2" xfId="36541" xr:uid="{4EF2ED1A-10A5-4957-A81C-13E145BF2ED3}"/>
    <cellStyle name="20% - Ênfase5 42 3 3" xfId="26325" xr:uid="{359FAD8C-A835-4CBA-9901-9C898FF0FAC9}"/>
    <cellStyle name="20% - Ênfase5 42 4" xfId="11043" xr:uid="{31C1E71E-0A55-484F-8FF5-1FA87AC9749F}"/>
    <cellStyle name="20% - Ênfase5 42 4 2" xfId="31489" xr:uid="{4B87B68E-E925-42C8-80CC-8E510A097DBB}"/>
    <cellStyle name="20% - Ênfase5 42 5" xfId="21273" xr:uid="{B39DBADF-BD12-4425-829B-A92FFAEB67A2}"/>
    <cellStyle name="20% - Ênfase5 43" xfId="690" xr:uid="{C1A18211-23F3-44FD-82B8-283D68BF1E73}"/>
    <cellStyle name="20% - Ênfase5 43 2" xfId="1289" xr:uid="{6FF4CAD0-9059-4673-B5A8-2E5DE774FDE8}"/>
    <cellStyle name="20% - Ênfase5 43 2 2" xfId="6436" xr:uid="{0154CA36-986C-4CE7-A465-FC9A6ED97621}"/>
    <cellStyle name="20% - Ênfase5 43 2 2 2" xfId="16691" xr:uid="{AD11B2B7-C2CB-4D57-9C61-DF7F3BA77A9E}"/>
    <cellStyle name="20% - Ênfase5 43 2 2 2 2" xfId="37135" xr:uid="{4E3055BB-3176-45A2-B5EB-1BA24F13CCD6}"/>
    <cellStyle name="20% - Ênfase5 43 2 2 3" xfId="26919" xr:uid="{41AA68FC-E7D6-49B9-B977-1D29E1823585}"/>
    <cellStyle name="20% - Ênfase5 43 2 3" xfId="11637" xr:uid="{4CD2F2CA-C122-41DA-B22D-F9E0584A7786}"/>
    <cellStyle name="20% - Ênfase5 43 2 3 2" xfId="32083" xr:uid="{7EB9BA55-FF53-4D69-9ADA-E3C41481CBE6}"/>
    <cellStyle name="20% - Ênfase5 43 2 4" xfId="21867" xr:uid="{60FD44B3-2396-430E-9B12-0E406F9F53D1}"/>
    <cellStyle name="20% - Ênfase5 43 3" xfId="5837" xr:uid="{7001F544-AC5E-4510-8BDF-C1CA1C455738}"/>
    <cellStyle name="20% - Ênfase5 43 3 2" xfId="16111" xr:uid="{4A8119A7-BDCB-42AE-9E56-DC971760C91C}"/>
    <cellStyle name="20% - Ênfase5 43 3 2 2" xfId="36555" xr:uid="{22D2D2CA-6DA0-4226-AD4E-26B63966B8AD}"/>
    <cellStyle name="20% - Ênfase5 43 3 3" xfId="26339" xr:uid="{D94DE89B-EF14-4998-A181-C82E99041E27}"/>
    <cellStyle name="20% - Ênfase5 43 4" xfId="11057" xr:uid="{3845AB84-7F33-4089-A12F-D8B8201999A5}"/>
    <cellStyle name="20% - Ênfase5 43 4 2" xfId="31503" xr:uid="{F06F0469-1C78-45FA-A17A-FF9C7F9AFC69}"/>
    <cellStyle name="20% - Ênfase5 43 5" xfId="21287" xr:uid="{979E651D-089D-47F4-A400-4E007BD7D61E}"/>
    <cellStyle name="20% - Ênfase5 44" xfId="704" xr:uid="{4B2DDA51-4F61-477F-8C09-149EE9F5E7DE}"/>
    <cellStyle name="20% - Ênfase5 44 2" xfId="5851" xr:uid="{09C94A6E-C0F9-4CE4-A3EB-7C58C3ABDADA}"/>
    <cellStyle name="20% - Ênfase5 44 2 2" xfId="16125" xr:uid="{7EA6EF7E-110A-42C3-B00C-299528652FCD}"/>
    <cellStyle name="20% - Ênfase5 44 2 2 2" xfId="36569" xr:uid="{C48FD751-F5CD-4FB0-8F38-B3DAAADA031D}"/>
    <cellStyle name="20% - Ênfase5 44 2 3" xfId="26353" xr:uid="{719B569F-697B-4FA1-B91E-4331F56409CB}"/>
    <cellStyle name="20% - Ênfase5 44 3" xfId="11071" xr:uid="{01B0B5D9-1B4E-4663-B601-9A09D86B8711}"/>
    <cellStyle name="20% - Ênfase5 44 3 2" xfId="31517" xr:uid="{A22BDD18-DBDB-41D5-B4CF-B72881259964}"/>
    <cellStyle name="20% - Ênfase5 44 4" xfId="21301" xr:uid="{00A20FE8-1C4C-4875-BEBD-8F493921364D}"/>
    <cellStyle name="20% - Ênfase5 45" xfId="1303" xr:uid="{C2D615F1-A93C-4B05-9F31-DCCB66F8C7E1}"/>
    <cellStyle name="20% - Ênfase5 45 2" xfId="6450" xr:uid="{CD5CC561-DD58-463F-9309-F760C76DE25B}"/>
    <cellStyle name="20% - Ênfase5 45 2 2" xfId="16705" xr:uid="{7FEB5DF6-3D59-477F-BB74-FA0B39F20370}"/>
    <cellStyle name="20% - Ênfase5 45 2 2 2" xfId="37149" xr:uid="{22EFBA00-48DE-4392-88B9-D361AD920049}"/>
    <cellStyle name="20% - Ênfase5 45 2 3" xfId="26933" xr:uid="{FEFC18C9-D102-4E88-A77B-C4CF3665728D}"/>
    <cellStyle name="20% - Ênfase5 45 3" xfId="11651" xr:uid="{0C47AE13-B642-4BF5-8F0B-DE4801F674C8}"/>
    <cellStyle name="20% - Ênfase5 45 3 2" xfId="32097" xr:uid="{B796DF50-664E-4A6E-9757-A8C4B31B9569}"/>
    <cellStyle name="20% - Ênfase5 45 4" xfId="21881" xr:uid="{5B5593C4-86DB-40D3-8398-9402EAE24569}"/>
    <cellStyle name="20% - Ênfase5 46" xfId="1317" xr:uid="{7852CA80-5448-4BBC-AEE3-0BC6EFA6BA32}"/>
    <cellStyle name="20% - Ênfase5 46 2" xfId="6464" xr:uid="{7DE4DD6A-75F8-4282-A460-102E1D4F572B}"/>
    <cellStyle name="20% - Ênfase5 46 2 2" xfId="16719" xr:uid="{23C4D877-3128-485D-8823-47A08FE15848}"/>
    <cellStyle name="20% - Ênfase5 46 2 2 2" xfId="37163" xr:uid="{1882CEAE-0C20-4309-A123-18F8FEE0B559}"/>
    <cellStyle name="20% - Ênfase5 46 2 3" xfId="26947" xr:uid="{0F6DA557-F2D0-44CA-891E-55A34C81B6DB}"/>
    <cellStyle name="20% - Ênfase5 46 3" xfId="11665" xr:uid="{7BE53003-CBEB-4D2E-AB37-FF5F76B2ED59}"/>
    <cellStyle name="20% - Ênfase5 46 3 2" xfId="32111" xr:uid="{EB2A8E94-D611-4824-ABB1-EDE0BF04B4C3}"/>
    <cellStyle name="20% - Ênfase5 46 4" xfId="21895" xr:uid="{B289B4AF-94CB-406E-B3D0-02EC8BD1EE24}"/>
    <cellStyle name="20% - Ênfase5 47" xfId="1331" xr:uid="{CBAB92C8-57D9-485A-A0A2-CF3F0C8F97E5}"/>
    <cellStyle name="20% - Ênfase5 47 2" xfId="6478" xr:uid="{9D2E9CE7-E8F1-4DAB-AA3E-1D9AA7811926}"/>
    <cellStyle name="20% - Ênfase5 47 2 2" xfId="16733" xr:uid="{DEE07AE0-CE42-4052-8D60-A3C9490931DA}"/>
    <cellStyle name="20% - Ênfase5 47 2 2 2" xfId="37177" xr:uid="{7B949513-F2D4-4F34-983B-AE28DB0608A5}"/>
    <cellStyle name="20% - Ênfase5 47 2 3" xfId="26961" xr:uid="{9DAB9AD8-C1AC-4876-9EDC-4A9EC1E553D4}"/>
    <cellStyle name="20% - Ênfase5 47 3" xfId="11679" xr:uid="{0A636C27-2A18-4DE2-B997-60D64AD3F4A2}"/>
    <cellStyle name="20% - Ênfase5 47 3 2" xfId="32125" xr:uid="{162D5077-C74C-49CF-9F7F-231EC854D4FA}"/>
    <cellStyle name="20% - Ênfase5 47 4" xfId="21909" xr:uid="{64753C2C-9AB8-4CCA-AF26-A563E94590ED}"/>
    <cellStyle name="20% - Ênfase5 48" xfId="1345" xr:uid="{E6692809-33DA-41FB-B7AD-0B0DED531BB5}"/>
    <cellStyle name="20% - Ênfase5 48 2" xfId="6492" xr:uid="{DE045124-53ED-4979-97C7-69BB3D8DA368}"/>
    <cellStyle name="20% - Ênfase5 48 2 2" xfId="16747" xr:uid="{4786ACF2-C6B0-4023-A8F1-200EE64DEDB4}"/>
    <cellStyle name="20% - Ênfase5 48 2 2 2" xfId="37191" xr:uid="{EEDE8828-8DCC-46F6-944F-025AEBDD5CD4}"/>
    <cellStyle name="20% - Ênfase5 48 2 3" xfId="26975" xr:uid="{9E4FF6DF-E39D-4BA9-9327-D93C791FFFDD}"/>
    <cellStyle name="20% - Ênfase5 48 3" xfId="11693" xr:uid="{EFB125C7-252A-4B5D-BEEE-A04CDFB584B4}"/>
    <cellStyle name="20% - Ênfase5 48 3 2" xfId="32139" xr:uid="{B9F829EF-AA99-44B4-8D1F-D00BFBA5FFCE}"/>
    <cellStyle name="20% - Ênfase5 48 4" xfId="21923" xr:uid="{AFCC480A-4ADE-41E3-8010-1F12B7115612}"/>
    <cellStyle name="20% - Ênfase5 49" xfId="1359" xr:uid="{D87C695F-09E6-4392-92DC-6146DA80AD52}"/>
    <cellStyle name="20% - Ênfase5 49 2" xfId="6506" xr:uid="{368A2086-D9F3-42BB-8E48-1117C57C7927}"/>
    <cellStyle name="20% - Ênfase5 49 2 2" xfId="16761" xr:uid="{47DF6B1B-7427-4B92-9614-11855B7294F6}"/>
    <cellStyle name="20% - Ênfase5 49 2 2 2" xfId="37205" xr:uid="{D64A313C-B049-42C1-987C-870444BC5C02}"/>
    <cellStyle name="20% - Ênfase5 49 2 3" xfId="26989" xr:uid="{A4FD63E0-603F-4346-B324-D3097AA54832}"/>
    <cellStyle name="20% - Ênfase5 49 3" xfId="11707" xr:uid="{166B82DA-8532-4CB0-84F5-FE361B61F231}"/>
    <cellStyle name="20% - Ênfase5 49 3 2" xfId="32153" xr:uid="{D45B7532-ACB5-4969-BF73-6BE9A1E3B160}"/>
    <cellStyle name="20% - Ênfase5 49 4" xfId="21937" xr:uid="{D09D88A3-879A-4BA2-9655-D2796A030CBB}"/>
    <cellStyle name="20% - Ênfase5 5" xfId="158" xr:uid="{DDCE36BA-8C45-4F19-85A3-020EB21742C6}"/>
    <cellStyle name="20% - Ênfase5 5 2" xfId="771" xr:uid="{F4F71830-D2B9-4CA2-92D8-94964F052FB9}"/>
    <cellStyle name="20% - Ênfase5 5 2 2" xfId="5918" xr:uid="{F6E69805-B0E7-466F-A291-E444C58D092A}"/>
    <cellStyle name="20% - Ênfase5 5 3" xfId="5305" xr:uid="{0D14DC6A-9780-496D-A5AF-0F92FB3AA1AF}"/>
    <cellStyle name="20% - Ênfase5 50" xfId="1373" xr:uid="{5930EBC2-B213-4A65-8BC4-A33C38935C74}"/>
    <cellStyle name="20% - Ênfase5 50 2" xfId="6520" xr:uid="{EC52CBF3-BF3E-478B-BE2C-13EF96602583}"/>
    <cellStyle name="20% - Ênfase5 50 2 2" xfId="16775" xr:uid="{A54D19FD-DA9A-42B9-BC3A-D47E52BD2450}"/>
    <cellStyle name="20% - Ênfase5 50 2 2 2" xfId="37219" xr:uid="{E41292FD-D21A-4F4B-A218-00F418AA9F98}"/>
    <cellStyle name="20% - Ênfase5 50 2 3" xfId="27003" xr:uid="{F443B1F7-04AD-428F-8CBB-C9D587FF5BA1}"/>
    <cellStyle name="20% - Ênfase5 50 3" xfId="11721" xr:uid="{3975FABD-DA12-4BC2-98F7-1698F9FB61A1}"/>
    <cellStyle name="20% - Ênfase5 50 3 2" xfId="32167" xr:uid="{D371CB15-C782-4D7B-A8D7-8B43A4A43294}"/>
    <cellStyle name="20% - Ênfase5 50 4" xfId="21951" xr:uid="{193D6289-2030-469D-A191-275119FD9622}"/>
    <cellStyle name="20% - Ênfase5 51" xfId="1387" xr:uid="{B71ADF65-7D22-4996-B4FF-E3D938C1319A}"/>
    <cellStyle name="20% - Ênfase5 51 2" xfId="6534" xr:uid="{B8C25A5E-44DC-4A1F-9767-E5DE487EE88A}"/>
    <cellStyle name="20% - Ênfase5 51 2 2" xfId="16789" xr:uid="{0CCF3330-FD66-4CEB-9FFD-9DA7BAA2AAE4}"/>
    <cellStyle name="20% - Ênfase5 51 2 2 2" xfId="37233" xr:uid="{06F8086F-FC86-41D9-A375-23B057223368}"/>
    <cellStyle name="20% - Ênfase5 51 2 3" xfId="27017" xr:uid="{73C78A16-A0FD-4776-896E-A79A5F375D48}"/>
    <cellStyle name="20% - Ênfase5 51 3" xfId="11735" xr:uid="{23461EAE-B5AC-4528-8DCE-59C607A5EBC3}"/>
    <cellStyle name="20% - Ênfase5 51 3 2" xfId="32181" xr:uid="{9F71622E-E7B5-48A6-BD3B-F11ED02F8960}"/>
    <cellStyle name="20% - Ênfase5 51 4" xfId="21965" xr:uid="{9F9A3EEA-A592-42F8-81CB-7A96F393FAED}"/>
    <cellStyle name="20% - Ênfase5 52" xfId="1401" xr:uid="{653D8B34-FC05-459A-B569-0FF6D643CE0E}"/>
    <cellStyle name="20% - Ênfase5 52 2" xfId="6548" xr:uid="{BD8E045F-9A41-4DDD-89AA-AE737657EC83}"/>
    <cellStyle name="20% - Ênfase5 52 2 2" xfId="16803" xr:uid="{14D9DDD0-D4A0-4703-BC4A-24A91B9823EF}"/>
    <cellStyle name="20% - Ênfase5 52 2 2 2" xfId="37247" xr:uid="{4202AE31-EA8F-4A08-B55F-F51C85BC5D07}"/>
    <cellStyle name="20% - Ênfase5 52 2 3" xfId="27031" xr:uid="{EB9106A5-2630-4227-8DFE-7DEACC4F2E18}"/>
    <cellStyle name="20% - Ênfase5 52 3" xfId="11749" xr:uid="{CD0279EF-B34D-49F2-9879-D58CC8ABF969}"/>
    <cellStyle name="20% - Ênfase5 52 3 2" xfId="32195" xr:uid="{DCB0614A-DF79-43B7-BE66-8512ED2568B4}"/>
    <cellStyle name="20% - Ênfase5 52 4" xfId="21979" xr:uid="{132EEB23-EF44-4077-8F4B-3E85FFF5FD05}"/>
    <cellStyle name="20% - Ênfase5 53" xfId="1415" xr:uid="{18A85BE9-ABA3-439A-A032-28BA431CF561}"/>
    <cellStyle name="20% - Ênfase5 53 2" xfId="6562" xr:uid="{4135E684-F3A2-45E6-9E9C-F1EFA15EB1C5}"/>
    <cellStyle name="20% - Ênfase5 53 2 2" xfId="16817" xr:uid="{EE2426E3-3746-4115-B35F-028FEB3E1BC3}"/>
    <cellStyle name="20% - Ênfase5 53 2 2 2" xfId="37261" xr:uid="{CAEC89FB-D34E-4B2B-BE35-54C1763C970A}"/>
    <cellStyle name="20% - Ênfase5 53 2 3" xfId="27045" xr:uid="{25E4D702-5136-45FB-BC9F-335954F347FC}"/>
    <cellStyle name="20% - Ênfase5 53 3" xfId="11763" xr:uid="{CF68AC35-29AE-437B-BA92-FC3B95BD1353}"/>
    <cellStyle name="20% - Ênfase5 53 3 2" xfId="32209" xr:uid="{E8F47553-8707-4C43-8062-4DD2F5DA2801}"/>
    <cellStyle name="20% - Ênfase5 53 4" xfId="21993" xr:uid="{466E0C4E-5327-4175-AFF4-92117D489033}"/>
    <cellStyle name="20% - Ênfase5 54" xfId="1429" xr:uid="{EB7F81BE-8319-4BA4-8E16-54D1ABE61F96}"/>
    <cellStyle name="20% - Ênfase5 54 2" xfId="6576" xr:uid="{15A0C558-270B-422B-9C9A-62F9C5788F28}"/>
    <cellStyle name="20% - Ênfase5 54 2 2" xfId="16831" xr:uid="{9192A8FF-F1BC-4ED7-AD03-90C944D4F7B7}"/>
    <cellStyle name="20% - Ênfase5 54 2 2 2" xfId="37275" xr:uid="{77F31149-EA2C-4D6E-83F0-7CD199631508}"/>
    <cellStyle name="20% - Ênfase5 54 2 3" xfId="27059" xr:uid="{C64F860D-9FF2-4D76-B08C-1B1E5164EEB7}"/>
    <cellStyle name="20% - Ênfase5 54 3" xfId="11777" xr:uid="{146209A1-01F9-4E71-985E-8F45D0FB7B9E}"/>
    <cellStyle name="20% - Ênfase5 54 3 2" xfId="32223" xr:uid="{186226D2-57AC-41BF-AC88-EC74AA2873F1}"/>
    <cellStyle name="20% - Ênfase5 54 4" xfId="22007" xr:uid="{796091DF-D4DF-48C8-B82A-2C4F7F6C54C8}"/>
    <cellStyle name="20% - Ênfase5 55" xfId="1443" xr:uid="{ED06D8E5-00D4-4FD7-BD6D-DCB84A8B9AF3}"/>
    <cellStyle name="20% - Ênfase5 55 2" xfId="6590" xr:uid="{A77149A7-AAB7-483E-99AD-2B63B1E71F76}"/>
    <cellStyle name="20% - Ênfase5 55 2 2" xfId="16845" xr:uid="{47C6E0C1-6F28-4DC4-8DA5-5CBF4228EEB5}"/>
    <cellStyle name="20% - Ênfase5 55 2 2 2" xfId="37289" xr:uid="{1E7DF28D-4786-463A-9D7E-35B4C3C9A54F}"/>
    <cellStyle name="20% - Ênfase5 55 2 3" xfId="27073" xr:uid="{C2AC3BD0-A687-4009-BCD2-672E7033A302}"/>
    <cellStyle name="20% - Ênfase5 55 3" xfId="11791" xr:uid="{35412C66-A4E3-4321-B8D1-819C3531B492}"/>
    <cellStyle name="20% - Ênfase5 55 3 2" xfId="32237" xr:uid="{FDF6C346-F012-4A4C-9C54-E21AA5020C4E}"/>
    <cellStyle name="20% - Ênfase5 55 4" xfId="22021" xr:uid="{0F743A95-D481-44A9-B58F-54B4585562A7}"/>
    <cellStyle name="20% - Ênfase5 56" xfId="1457" xr:uid="{EB0B8663-BAB4-4781-A7CD-3B331D9055B9}"/>
    <cellStyle name="20% - Ênfase5 56 2" xfId="6604" xr:uid="{40E14918-B119-45C5-BA0B-BD6888BAB935}"/>
    <cellStyle name="20% - Ênfase5 56 2 2" xfId="16859" xr:uid="{BFBA7230-9E0E-4821-A470-12152619A386}"/>
    <cellStyle name="20% - Ênfase5 56 2 2 2" xfId="37303" xr:uid="{EA35DA8A-591B-4ABD-AC58-77D3E1538601}"/>
    <cellStyle name="20% - Ênfase5 56 2 3" xfId="27087" xr:uid="{1B0C89B0-13C0-4E90-A500-D09249CED42E}"/>
    <cellStyle name="20% - Ênfase5 56 3" xfId="11805" xr:uid="{D0161ADD-7647-4073-A827-E2BF92A75111}"/>
    <cellStyle name="20% - Ênfase5 56 3 2" xfId="32251" xr:uid="{CDB7574D-7024-4E28-87A7-CBDD09ED5441}"/>
    <cellStyle name="20% - Ênfase5 56 4" xfId="22035" xr:uid="{7D40C643-0415-42A5-8B38-103E47C1121A}"/>
    <cellStyle name="20% - Ênfase5 57" xfId="1471" xr:uid="{C70BBD43-48CA-43FA-9F94-1A228DC596E4}"/>
    <cellStyle name="20% - Ênfase5 57 2" xfId="6618" xr:uid="{1D93559D-FDE7-469E-B951-C73CCF1AEBA2}"/>
    <cellStyle name="20% - Ênfase5 57 2 2" xfId="16873" xr:uid="{8353CBD8-B240-4E6C-B1A9-D19D254841CF}"/>
    <cellStyle name="20% - Ênfase5 57 2 2 2" xfId="37317" xr:uid="{6CC03A0F-1148-4BDF-B5F8-EA1D379096B2}"/>
    <cellStyle name="20% - Ênfase5 57 2 3" xfId="27101" xr:uid="{C7876DFA-A550-43A0-B972-CEB061115D5F}"/>
    <cellStyle name="20% - Ênfase5 57 3" xfId="11819" xr:uid="{A7233B17-5ED1-4FD0-95D0-A404D41C1F28}"/>
    <cellStyle name="20% - Ênfase5 57 3 2" xfId="32265" xr:uid="{6E06F897-6CAD-4205-898E-00CDD2947D5D}"/>
    <cellStyle name="20% - Ênfase5 57 4" xfId="22049" xr:uid="{642AA08A-A05F-41C2-AC05-D6D49ECB37F5}"/>
    <cellStyle name="20% - Ênfase5 58" xfId="1485" xr:uid="{05CF3D23-F930-42CB-930E-1A92ACFF21D6}"/>
    <cellStyle name="20% - Ênfase5 58 2" xfId="6632" xr:uid="{FD85DB12-0B65-49FA-AED7-AE4723FEEC55}"/>
    <cellStyle name="20% - Ênfase5 58 2 2" xfId="16887" xr:uid="{F51E5505-17A6-45AF-9F64-6D5E6917D1B3}"/>
    <cellStyle name="20% - Ênfase5 58 2 2 2" xfId="37331" xr:uid="{1A6DFC65-4871-4A03-BF9A-90C16B85DBC6}"/>
    <cellStyle name="20% - Ênfase5 58 2 3" xfId="27115" xr:uid="{C3B37C88-70DB-4999-AD99-4924C906027E}"/>
    <cellStyle name="20% - Ênfase5 58 3" xfId="11833" xr:uid="{DFC409A5-FC6C-4B84-B7A3-80796D537F4C}"/>
    <cellStyle name="20% - Ênfase5 58 3 2" xfId="32279" xr:uid="{28829F96-D565-4EEE-B20D-988BA8767ABE}"/>
    <cellStyle name="20% - Ênfase5 58 4" xfId="22063" xr:uid="{F0DF5E9F-94EC-47D6-900D-D252235C8E11}"/>
    <cellStyle name="20% - Ênfase5 59" xfId="1499" xr:uid="{D36522E6-BA3A-4F39-87D8-C108C491175B}"/>
    <cellStyle name="20% - Ênfase5 59 2" xfId="6646" xr:uid="{7D4DA506-D1DD-4E73-850E-37E930AB85C6}"/>
    <cellStyle name="20% - Ênfase5 59 2 2" xfId="16901" xr:uid="{89405500-17CC-4F01-BACD-DE4C24FF6B81}"/>
    <cellStyle name="20% - Ênfase5 59 2 2 2" xfId="37345" xr:uid="{107CED27-9B5B-4479-A22F-2833998EFCFC}"/>
    <cellStyle name="20% - Ênfase5 59 2 3" xfId="27129" xr:uid="{2B61D281-E30C-4DD2-B05E-C03B8FFD42D4}"/>
    <cellStyle name="20% - Ênfase5 59 3" xfId="11847" xr:uid="{A4D24F52-D4E1-4B42-9DB0-E970C72F7740}"/>
    <cellStyle name="20% - Ênfase5 59 3 2" xfId="32293" xr:uid="{6C844C86-BE83-42B2-A200-1B52BEB288CF}"/>
    <cellStyle name="20% - Ênfase5 59 4" xfId="22077" xr:uid="{DEC7C0C0-F2BF-4806-B315-9967AB0FD1AD}"/>
    <cellStyle name="20% - Ênfase5 6" xfId="172" xr:uid="{06470768-D778-4D46-85D5-1148A5964993}"/>
    <cellStyle name="20% - Ênfase5 6 2" xfId="785" xr:uid="{D17BCA86-326B-405C-8DDF-395ED29130AC}"/>
    <cellStyle name="20% - Ênfase5 6 2 2" xfId="5932" xr:uid="{7236AB24-93EE-4979-8045-C4D17A661737}"/>
    <cellStyle name="20% - Ênfase5 6 2 2 2" xfId="16187" xr:uid="{0C0EF6CE-F77B-46AE-B4D1-5FCF053FEEA3}"/>
    <cellStyle name="20% - Ênfase5 6 2 2 2 2" xfId="36631" xr:uid="{8E87EE4D-E0ED-4EB2-8DF4-6A68955D8F1A}"/>
    <cellStyle name="20% - Ênfase5 6 2 2 3" xfId="26415" xr:uid="{6F233E2E-49A0-4AAD-B467-D37FEF65CF1D}"/>
    <cellStyle name="20% - Ênfase5 6 2 3" xfId="11133" xr:uid="{E728735A-4BA3-43CD-B009-728D83107465}"/>
    <cellStyle name="20% - Ênfase5 6 2 3 2" xfId="31579" xr:uid="{2EE9BAFE-4C64-482B-90FC-3263C5948838}"/>
    <cellStyle name="20% - Ênfase5 6 2 4" xfId="21363" xr:uid="{3A3A1A38-88FE-4F59-A246-8E71AF894FB9}"/>
    <cellStyle name="20% - Ênfase5 6 3" xfId="5319" xr:uid="{07E738B5-D75D-4E72-BDF4-38EE1E3B7592}"/>
    <cellStyle name="20% - Ênfase5 6 3 2" xfId="15607" xr:uid="{42728D67-1E17-4F6A-A77B-B3E6B4FDB5AE}"/>
    <cellStyle name="20% - Ênfase5 6 3 2 2" xfId="36051" xr:uid="{288A2134-941D-454D-B615-B27798850C1E}"/>
    <cellStyle name="20% - Ênfase5 6 3 3" xfId="25835" xr:uid="{4BD26D00-26CC-456A-97D8-7E2DE99B5DCF}"/>
    <cellStyle name="20% - Ênfase5 6 4" xfId="10553" xr:uid="{A8D20BBA-F36D-4AE2-A2C2-88447A15660B}"/>
    <cellStyle name="20% - Ênfase5 6 4 2" xfId="30999" xr:uid="{9BB8390B-B7A9-49DF-8867-6EB50A6E75E7}"/>
    <cellStyle name="20% - Ênfase5 6 5" xfId="20783" xr:uid="{2F5B6602-FAC6-467C-86DB-C7BE5247B7B6}"/>
    <cellStyle name="20% - Ênfase5 60" xfId="1513" xr:uid="{37AD73CA-60AA-46F8-9EBC-D08AFC3317B2}"/>
    <cellStyle name="20% - Ênfase5 60 2" xfId="6660" xr:uid="{E27ED849-B62C-4E8F-81C6-C5E668244343}"/>
    <cellStyle name="20% - Ênfase5 60 2 2" xfId="16915" xr:uid="{8480A05B-2763-47D5-93A5-9E1D6DC79064}"/>
    <cellStyle name="20% - Ênfase5 60 2 2 2" xfId="37359" xr:uid="{D7A1DD1D-38A9-4202-ACD1-CC4C63B673B4}"/>
    <cellStyle name="20% - Ênfase5 60 2 3" xfId="27143" xr:uid="{AC82CCC3-0FBE-4DE6-982C-EA66E628DCDA}"/>
    <cellStyle name="20% - Ênfase5 60 3" xfId="11861" xr:uid="{3CE90264-59AC-440B-95D1-B05B38B7EE8D}"/>
    <cellStyle name="20% - Ênfase5 60 3 2" xfId="32307" xr:uid="{002958FC-DB47-4EF6-A3ED-8BDCF7F63DA6}"/>
    <cellStyle name="20% - Ênfase5 60 4" xfId="22091" xr:uid="{3D640681-2D11-48C3-A9C5-64AA163FFE48}"/>
    <cellStyle name="20% - Ênfase5 61" xfId="1527" xr:uid="{C1BF2854-810A-4563-9290-BAE3C15F37D2}"/>
    <cellStyle name="20% - Ênfase5 61 2" xfId="6674" xr:uid="{B70C9195-F3E5-496A-8B3B-4945C3EB0D12}"/>
    <cellStyle name="20% - Ênfase5 61 2 2" xfId="16929" xr:uid="{E17B446C-DCCA-4896-AACB-87F7154EFBB3}"/>
    <cellStyle name="20% - Ênfase5 61 2 2 2" xfId="37373" xr:uid="{BFDAF3FE-A659-41CE-938E-16BBA15B0C30}"/>
    <cellStyle name="20% - Ênfase5 61 2 3" xfId="27157" xr:uid="{5D89CCB1-E48A-47DC-93B0-F4CFD059EEAF}"/>
    <cellStyle name="20% - Ênfase5 61 3" xfId="11875" xr:uid="{CBC1BF6C-A40D-49CA-9F66-560A2CB228EF}"/>
    <cellStyle name="20% - Ênfase5 61 3 2" xfId="32321" xr:uid="{80C2CE71-8718-4B51-AE6D-438FB090AA4A}"/>
    <cellStyle name="20% - Ênfase5 61 4" xfId="22105" xr:uid="{48BFE745-D188-4FC0-8EFC-04A962FE3B11}"/>
    <cellStyle name="20% - Ênfase5 62" xfId="1541" xr:uid="{09D70494-6323-4B33-9641-0B0DC074C100}"/>
    <cellStyle name="20% - Ênfase5 62 2" xfId="6688" xr:uid="{3D769981-F393-46B1-811F-84CD08156D2F}"/>
    <cellStyle name="20% - Ênfase5 62 2 2" xfId="16943" xr:uid="{D7A547AB-DB46-4970-AE4C-CC83349C5925}"/>
    <cellStyle name="20% - Ênfase5 62 2 2 2" xfId="37387" xr:uid="{B544A229-9586-4D55-8D16-C8E678BC71A9}"/>
    <cellStyle name="20% - Ênfase5 62 2 3" xfId="27171" xr:uid="{AA81DCC5-4D70-4719-B24D-50AB500F7EEE}"/>
    <cellStyle name="20% - Ênfase5 62 3" xfId="11889" xr:uid="{62805639-6988-46F2-A31C-DC8EE6C718E4}"/>
    <cellStyle name="20% - Ênfase5 62 3 2" xfId="32335" xr:uid="{D5D4BB09-1A90-496C-900B-6875580B7355}"/>
    <cellStyle name="20% - Ênfase5 62 4" xfId="22119" xr:uid="{947FC111-41F6-4CC6-911B-C3F39BD11A7B}"/>
    <cellStyle name="20% - Ênfase5 63" xfId="1555" xr:uid="{1518B41D-70AF-4044-972D-B17975BC7163}"/>
    <cellStyle name="20% - Ênfase5 63 2" xfId="6702" xr:uid="{7F4C01B8-EFFE-4B74-B56B-50D4E24D52B0}"/>
    <cellStyle name="20% - Ênfase5 63 2 2" xfId="16957" xr:uid="{D89D6B68-FBAF-4B9B-BD45-31330067FB53}"/>
    <cellStyle name="20% - Ênfase5 63 2 2 2" xfId="37401" xr:uid="{E8ECB98A-C021-4C9C-9BAB-231E1CBC6CD1}"/>
    <cellStyle name="20% - Ênfase5 63 2 3" xfId="27185" xr:uid="{612F87CC-1A46-40D5-B4BC-377E4635B470}"/>
    <cellStyle name="20% - Ênfase5 63 3" xfId="11903" xr:uid="{35565A3D-7168-43E8-945F-2472E3954EAF}"/>
    <cellStyle name="20% - Ênfase5 63 3 2" xfId="32349" xr:uid="{7D95702D-D89B-4CFC-AC2C-DB1BDD9AC5EA}"/>
    <cellStyle name="20% - Ênfase5 63 4" xfId="22133" xr:uid="{D2A2547A-43A1-483C-A227-31EDE33E2F62}"/>
    <cellStyle name="20% - Ênfase5 64" xfId="1569" xr:uid="{E7D830CF-A4DF-4D59-BE3D-103EC6CA2695}"/>
    <cellStyle name="20% - Ênfase5 64 2" xfId="6716" xr:uid="{67E100C8-7162-4BE7-B763-50E50068D4EC}"/>
    <cellStyle name="20% - Ênfase5 64 2 2" xfId="16971" xr:uid="{E2F5D052-D266-4F5E-8C3F-E125A233E3F3}"/>
    <cellStyle name="20% - Ênfase5 64 2 2 2" xfId="37415" xr:uid="{161F47CA-5FE2-4291-9039-96F1AF405FBE}"/>
    <cellStyle name="20% - Ênfase5 64 2 3" xfId="27199" xr:uid="{8D23D74E-52EA-494A-93B3-A49B0760C9EF}"/>
    <cellStyle name="20% - Ênfase5 64 3" xfId="11917" xr:uid="{CCC22D4B-906A-43D5-BCA0-3F53D51665FF}"/>
    <cellStyle name="20% - Ênfase5 64 3 2" xfId="32363" xr:uid="{3EE3FBAA-9F2C-4B36-88C0-8E415E28A361}"/>
    <cellStyle name="20% - Ênfase5 64 4" xfId="22147" xr:uid="{AE118F91-B891-43CD-879F-01CCE5966D89}"/>
    <cellStyle name="20% - Ênfase5 65" xfId="1583" xr:uid="{A283FEFD-4E07-45E1-AA44-12086D55BC08}"/>
    <cellStyle name="20% - Ênfase5 65 2" xfId="6730" xr:uid="{F3F697D5-C0F2-4333-9269-AE437BF33DC7}"/>
    <cellStyle name="20% - Ênfase5 65 2 2" xfId="16985" xr:uid="{127B7DE3-656E-423C-9EBA-C2D8FEF2A06B}"/>
    <cellStyle name="20% - Ênfase5 65 2 2 2" xfId="37429" xr:uid="{CA2DC958-7D7F-4CD3-90BA-458CCACE1171}"/>
    <cellStyle name="20% - Ênfase5 65 2 3" xfId="27213" xr:uid="{5E95947A-3536-42FF-8DB3-1A232B54B95F}"/>
    <cellStyle name="20% - Ênfase5 65 3" xfId="11931" xr:uid="{F3D95EDA-3D88-4327-8744-9F0107F059D8}"/>
    <cellStyle name="20% - Ênfase5 65 3 2" xfId="32377" xr:uid="{9AC736C4-64B9-4620-83D6-3E3C56520486}"/>
    <cellStyle name="20% - Ênfase5 65 4" xfId="22161" xr:uid="{1C82EB24-14A3-45BD-B913-BB4BE3428203}"/>
    <cellStyle name="20% - Ênfase5 66" xfId="1597" xr:uid="{54B77B97-BBA2-445F-9666-83ADAE93011B}"/>
    <cellStyle name="20% - Ênfase5 66 2" xfId="6744" xr:uid="{761B9205-4B3D-4D0B-8E25-2B611F4EE707}"/>
    <cellStyle name="20% - Ênfase5 66 2 2" xfId="16999" xr:uid="{4E8E988D-5DFC-43A6-85F5-D5FF445D25D2}"/>
    <cellStyle name="20% - Ênfase5 66 2 2 2" xfId="37443" xr:uid="{EB43F6C9-590A-45F2-92C5-8617FD6FDF60}"/>
    <cellStyle name="20% - Ênfase5 66 2 3" xfId="27227" xr:uid="{9BC9E605-5463-4452-8766-D011E956EA76}"/>
    <cellStyle name="20% - Ênfase5 66 3" xfId="11945" xr:uid="{D131D600-8814-49A8-9E0C-80F07876A648}"/>
    <cellStyle name="20% - Ênfase5 66 3 2" xfId="32391" xr:uid="{B4E0B417-D9D1-4A98-84E5-692D225CC52B}"/>
    <cellStyle name="20% - Ênfase5 66 4" xfId="22175" xr:uid="{90A03133-5CDE-4DFA-AF50-F094B7945309}"/>
    <cellStyle name="20% - Ênfase5 67" xfId="1611" xr:uid="{5BFBBA46-EE16-4E21-90DB-098D0F815795}"/>
    <cellStyle name="20% - Ênfase5 67 2" xfId="6758" xr:uid="{FCC4E04B-64EE-4E61-8D01-3CDE70A7ED9B}"/>
    <cellStyle name="20% - Ênfase5 67 2 2" xfId="17013" xr:uid="{676336C0-204E-4128-95E8-EA58BF28C2D8}"/>
    <cellStyle name="20% - Ênfase5 67 2 2 2" xfId="37457" xr:uid="{6BCB3FF1-802A-486E-9A1A-1EE5F6DF2FC4}"/>
    <cellStyle name="20% - Ênfase5 67 2 3" xfId="27241" xr:uid="{A37DFCDF-44A3-43D9-937F-8C1A20629EBF}"/>
    <cellStyle name="20% - Ênfase5 67 3" xfId="11959" xr:uid="{1C69149A-729E-4542-91B0-3FA48A501743}"/>
    <cellStyle name="20% - Ênfase5 67 3 2" xfId="32405" xr:uid="{2DFE115E-C07B-4EB9-8E36-B1E7A0C05A29}"/>
    <cellStyle name="20% - Ênfase5 67 4" xfId="22189" xr:uid="{0C75F767-04F8-4D4B-8402-1E6E5CFC4442}"/>
    <cellStyle name="20% - Ênfase5 68" xfId="1625" xr:uid="{072B619A-734D-4E0D-B720-BD9DB6D35BDE}"/>
    <cellStyle name="20% - Ênfase5 68 2" xfId="6772" xr:uid="{543A7158-5C17-4FD7-B2CB-612564E8BD4B}"/>
    <cellStyle name="20% - Ênfase5 68 2 2" xfId="17027" xr:uid="{A8A790B0-F79C-4401-9328-7AA2278E6891}"/>
    <cellStyle name="20% - Ênfase5 68 2 2 2" xfId="37471" xr:uid="{BB610288-42D1-4ED5-A2D6-BD99258E9599}"/>
    <cellStyle name="20% - Ênfase5 68 2 3" xfId="27255" xr:uid="{AC41323D-C4A3-4F30-85FB-3AFD130335D4}"/>
    <cellStyle name="20% - Ênfase5 68 3" xfId="11973" xr:uid="{8658FEE4-0DBB-48CE-A8E1-811E17B1CAA9}"/>
    <cellStyle name="20% - Ênfase5 68 3 2" xfId="32419" xr:uid="{D055BAE3-D45B-4572-BE34-1AA257C880F7}"/>
    <cellStyle name="20% - Ênfase5 68 4" xfId="22203" xr:uid="{3BC0F529-90D5-45EB-BBA5-20A9CAEF1201}"/>
    <cellStyle name="20% - Ênfase5 69" xfId="1639" xr:uid="{B9E4A9E9-6BD5-4FF9-806C-6F269A102B9D}"/>
    <cellStyle name="20% - Ênfase5 69 2" xfId="6786" xr:uid="{C4A1E402-F55B-41BF-95BF-82450B332260}"/>
    <cellStyle name="20% - Ênfase5 69 2 2" xfId="17041" xr:uid="{F27A4221-AAF4-4CD9-9C45-A3B8B574B634}"/>
    <cellStyle name="20% - Ênfase5 69 2 2 2" xfId="37485" xr:uid="{EA782182-2B0D-42D1-8E3C-04CE2012C4A9}"/>
    <cellStyle name="20% - Ênfase5 69 2 3" xfId="27269" xr:uid="{27750651-5C7D-4835-B574-619C0FD2D53D}"/>
    <cellStyle name="20% - Ênfase5 69 3" xfId="11987" xr:uid="{25370358-3022-43D8-9A12-32EA5E5BB368}"/>
    <cellStyle name="20% - Ênfase5 69 3 2" xfId="32433" xr:uid="{2AC90D26-78E3-4388-9984-80C2D14035A0}"/>
    <cellStyle name="20% - Ênfase5 69 4" xfId="22217" xr:uid="{E944621A-FABE-4D54-B0AD-D7722EF9C97F}"/>
    <cellStyle name="20% - Ênfase5 7" xfId="186" xr:uid="{BFCDF5EF-C249-427E-AA0E-FFD405EA2077}"/>
    <cellStyle name="20% - Ênfase5 7 2" xfId="799" xr:uid="{CDC13114-0E0E-4174-AFD0-1C26A5C31039}"/>
    <cellStyle name="20% - Ênfase5 7 2 2" xfId="5946" xr:uid="{95824DB4-7713-4E7C-88BB-0AB81ABAD28B}"/>
    <cellStyle name="20% - Ênfase5 7 2 2 2" xfId="16201" xr:uid="{F15FFBF5-5BCC-4EF4-8A91-926D83A36E04}"/>
    <cellStyle name="20% - Ênfase5 7 2 2 2 2" xfId="36645" xr:uid="{75C1D738-5843-4E91-983B-93E588C43DF6}"/>
    <cellStyle name="20% - Ênfase5 7 2 2 3" xfId="26429" xr:uid="{A3CC9A7B-48BA-4A9B-AA52-458C947AE826}"/>
    <cellStyle name="20% - Ênfase5 7 2 3" xfId="11147" xr:uid="{4E2FC2DA-91FC-4D8B-872E-1AD00F993567}"/>
    <cellStyle name="20% - Ênfase5 7 2 3 2" xfId="31593" xr:uid="{47E10AF0-35CE-4027-B698-0CF44D51D479}"/>
    <cellStyle name="20% - Ênfase5 7 2 4" xfId="21377" xr:uid="{00A94DD7-DC2A-441A-BD3A-923FDF1A6F10}"/>
    <cellStyle name="20% - Ênfase5 7 3" xfId="5333" xr:uid="{537706AB-2BEE-4FE5-8C08-30CA0E86520F}"/>
    <cellStyle name="20% - Ênfase5 7 3 2" xfId="15621" xr:uid="{AFCD270A-37F6-4F98-A570-31E33FD6A6B8}"/>
    <cellStyle name="20% - Ênfase5 7 3 2 2" xfId="36065" xr:uid="{6C7A53B7-F24A-4D64-A09D-5AFE0C54124D}"/>
    <cellStyle name="20% - Ênfase5 7 3 3" xfId="25849" xr:uid="{0353CE4B-7BE9-4229-B125-335BB9DC0F96}"/>
    <cellStyle name="20% - Ênfase5 7 4" xfId="10567" xr:uid="{17D7FC44-4106-4BB3-9901-7C9A60F96752}"/>
    <cellStyle name="20% - Ênfase5 7 4 2" xfId="31013" xr:uid="{3FE67196-3107-4B6C-909C-51632FD5B44E}"/>
    <cellStyle name="20% - Ênfase5 7 5" xfId="20797" xr:uid="{5F3F3329-056D-4A37-B9BD-1E359A82D88F}"/>
    <cellStyle name="20% - Ênfase5 70" xfId="1653" xr:uid="{DF92A15D-8839-4653-9A24-F2D53CB1AFEE}"/>
    <cellStyle name="20% - Ênfase5 70 2" xfId="6800" xr:uid="{A94A0E9E-FA70-44D5-AC12-10E1196A42FA}"/>
    <cellStyle name="20% - Ênfase5 70 2 2" xfId="17055" xr:uid="{B6A96584-5480-451B-BEB9-DA364AEE2C72}"/>
    <cellStyle name="20% - Ênfase5 70 2 2 2" xfId="37499" xr:uid="{EDEDBF62-1455-48F6-9DCD-951D48A8C991}"/>
    <cellStyle name="20% - Ênfase5 70 2 3" xfId="27283" xr:uid="{280D9B3E-77F7-4F11-863C-84F3EE10A943}"/>
    <cellStyle name="20% - Ênfase5 70 3" xfId="12001" xr:uid="{0A6A4144-871E-4FD2-BD15-B189F3F99F2C}"/>
    <cellStyle name="20% - Ênfase5 70 3 2" xfId="32447" xr:uid="{0BDBB1A2-7806-4F02-833F-FF91FF2845C2}"/>
    <cellStyle name="20% - Ênfase5 70 4" xfId="22231" xr:uid="{5AF61360-77C3-49EF-8C33-537F89408517}"/>
    <cellStyle name="20% - Ênfase5 71" xfId="1667" xr:uid="{50779E17-3E31-49E5-94F1-F21BD883C74D}"/>
    <cellStyle name="20% - Ênfase5 71 2" xfId="6814" xr:uid="{92E4F830-7FD6-48E2-9FD6-2045BAB55E45}"/>
    <cellStyle name="20% - Ênfase5 71 2 2" xfId="17069" xr:uid="{2D7F9082-5730-4758-9602-BC02A172B73C}"/>
    <cellStyle name="20% - Ênfase5 71 2 2 2" xfId="37513" xr:uid="{05DE3746-463A-47F1-9C75-0A3D4B77CAB7}"/>
    <cellStyle name="20% - Ênfase5 71 2 3" xfId="27297" xr:uid="{E8E09BB1-51BB-449D-9B0D-F6BA9FBBDBB5}"/>
    <cellStyle name="20% - Ênfase5 71 3" xfId="12015" xr:uid="{B8A67501-305B-4DE2-B0EB-989372DCA618}"/>
    <cellStyle name="20% - Ênfase5 71 3 2" xfId="32461" xr:uid="{AC5A753F-1CE5-428F-9645-20A8BDA9FCA2}"/>
    <cellStyle name="20% - Ênfase5 71 4" xfId="22245" xr:uid="{BFFE50CE-96BF-43A0-B5B5-CBC4DF729190}"/>
    <cellStyle name="20% - Ênfase5 72" xfId="1681" xr:uid="{AFB0F528-B0E5-4192-B5A7-26F207B52DA9}"/>
    <cellStyle name="20% - Ênfase5 72 2" xfId="6828" xr:uid="{424A3A3F-1F95-4121-908C-AFB762EEAD35}"/>
    <cellStyle name="20% - Ênfase5 72 2 2" xfId="17083" xr:uid="{1E7615D0-F1B6-4EC0-88FE-A02505652E68}"/>
    <cellStyle name="20% - Ênfase5 72 2 2 2" xfId="37527" xr:uid="{E765E13B-AAF9-4F40-B341-336EA7C153D5}"/>
    <cellStyle name="20% - Ênfase5 72 2 3" xfId="27311" xr:uid="{6D8299DA-73E7-4471-9476-5F9CEC8C03D3}"/>
    <cellStyle name="20% - Ênfase5 72 3" xfId="12029" xr:uid="{9F774F42-18B0-4EE7-8638-998921D4CFC5}"/>
    <cellStyle name="20% - Ênfase5 72 3 2" xfId="32475" xr:uid="{2B271C8B-08F7-4741-8119-63897478A28F}"/>
    <cellStyle name="20% - Ênfase5 72 4" xfId="22259" xr:uid="{F21F146C-D5C9-4705-815C-BF15E162C3B1}"/>
    <cellStyle name="20% - Ênfase5 73" xfId="1695" xr:uid="{F2E334DC-69ED-4DC2-AA19-5E468BBECBF2}"/>
    <cellStyle name="20% - Ênfase5 73 2" xfId="6842" xr:uid="{3AD0E5F3-B5A7-4A4F-BE1A-B16ECC65DC2E}"/>
    <cellStyle name="20% - Ênfase5 73 2 2" xfId="17097" xr:uid="{C3ADF3DA-BA7F-4C83-A776-9D6480AF4A5E}"/>
    <cellStyle name="20% - Ênfase5 73 2 2 2" xfId="37541" xr:uid="{827D6806-B38B-4375-98D6-392645B6A110}"/>
    <cellStyle name="20% - Ênfase5 73 2 3" xfId="27325" xr:uid="{0B2E4AC2-B728-4153-AB90-44BA730DF611}"/>
    <cellStyle name="20% - Ênfase5 73 3" xfId="12043" xr:uid="{509C1F94-A825-4A47-81E9-F102A326E284}"/>
    <cellStyle name="20% - Ênfase5 73 3 2" xfId="32489" xr:uid="{40EDB43B-FBA0-43AF-A1EA-2F5FF3C2AC69}"/>
    <cellStyle name="20% - Ênfase5 73 4" xfId="22273" xr:uid="{3BA466DE-4171-4F6D-847F-8D43AAFE8419}"/>
    <cellStyle name="20% - Ênfase5 74" xfId="1709" xr:uid="{435E1173-C091-4C8E-94FB-9D653AD4246F}"/>
    <cellStyle name="20% - Ênfase5 74 2" xfId="6856" xr:uid="{6528C207-0772-4BFF-9A2B-811A62330E86}"/>
    <cellStyle name="20% - Ênfase5 75" xfId="1723" xr:uid="{D66FA1AC-0601-40B5-B1C7-8B26B796E647}"/>
    <cellStyle name="20% - Ênfase5 75 2" xfId="6870" xr:uid="{CDE77532-6508-47FB-8637-5A4B34404609}"/>
    <cellStyle name="20% - Ênfase5 75 2 2" xfId="17111" xr:uid="{809C4FFE-AE29-4267-862B-9682C274A935}"/>
    <cellStyle name="20% - Ênfase5 75 2 2 2" xfId="37555" xr:uid="{F9042972-B03C-4643-8600-45DD6C37AE30}"/>
    <cellStyle name="20% - Ênfase5 75 2 3" xfId="27339" xr:uid="{24E1C757-54D6-419C-B8E7-C40A8FA48742}"/>
    <cellStyle name="20% - Ênfase5 75 3" xfId="12057" xr:uid="{BA0A93D0-6D06-42B3-B2C6-A1862A65F94B}"/>
    <cellStyle name="20% - Ênfase5 75 3 2" xfId="32503" xr:uid="{B46552D5-12AF-4AA1-966E-69032005B543}"/>
    <cellStyle name="20% - Ênfase5 75 4" xfId="22287" xr:uid="{EF1BCC35-2166-4D54-BB85-468B3534691A}"/>
    <cellStyle name="20% - Ênfase5 76" xfId="1737" xr:uid="{EDE5C0A5-5C5C-4D83-A0B8-2CB6CFDA6E6A}"/>
    <cellStyle name="20% - Ênfase5 76 2" xfId="6884" xr:uid="{C761E8FF-A5F6-447F-843B-10794B3B2BF7}"/>
    <cellStyle name="20% - Ênfase5 77" xfId="1751" xr:uid="{2FCC0180-4B45-4A8B-891A-F7CB25DA7860}"/>
    <cellStyle name="20% - Ênfase5 77 2" xfId="6898" xr:uid="{F74D3072-1576-48BF-8D74-B59AAE73C97E}"/>
    <cellStyle name="20% - Ênfase5 77 2 2" xfId="17125" xr:uid="{925FEFAB-D381-4D75-80E3-96F27042BE31}"/>
    <cellStyle name="20% - Ênfase5 77 2 2 2" xfId="37569" xr:uid="{DB928D66-7C32-46F0-A3D9-E4CF940BD00A}"/>
    <cellStyle name="20% - Ênfase5 77 2 3" xfId="27353" xr:uid="{04E33CBE-E9E5-4B5D-B540-971A09010628}"/>
    <cellStyle name="20% - Ênfase5 77 3" xfId="12071" xr:uid="{B591287D-7ADB-4558-BB9A-238DE0D045DC}"/>
    <cellStyle name="20% - Ênfase5 77 3 2" xfId="32517" xr:uid="{847B1C7E-185E-4F16-BA07-0E456CA907CD}"/>
    <cellStyle name="20% - Ênfase5 77 4" xfId="22301" xr:uid="{7A26A6D3-673F-4233-9B11-BD38E59E3A35}"/>
    <cellStyle name="20% - Ênfase5 78" xfId="1765" xr:uid="{5CD685E9-E075-4246-9139-BCA0ED4A8B21}"/>
    <cellStyle name="20% - Ênfase5 78 2" xfId="6912" xr:uid="{6F41677B-A8B6-4362-8D23-F578D22AA389}"/>
    <cellStyle name="20% - Ênfase5 78 2 2" xfId="17139" xr:uid="{D3A52C57-ED2F-4DD6-8A11-7FD7134A0EB0}"/>
    <cellStyle name="20% - Ênfase5 78 2 2 2" xfId="37583" xr:uid="{E64A6CE5-55A9-4EFB-969B-910336670221}"/>
    <cellStyle name="20% - Ênfase5 78 2 3" xfId="27367" xr:uid="{AEAC9D56-77DA-4B3A-B878-1EFF8B3C5772}"/>
    <cellStyle name="20% - Ênfase5 78 3" xfId="12085" xr:uid="{D3C72F1B-C755-46A0-976C-3CFB01D04260}"/>
    <cellStyle name="20% - Ênfase5 78 3 2" xfId="32531" xr:uid="{7C88B4A5-F1D6-4830-B528-044582638B11}"/>
    <cellStyle name="20% - Ênfase5 78 4" xfId="22315" xr:uid="{D483AC77-69F1-4D56-A60C-76BEAF715FB1}"/>
    <cellStyle name="20% - Ênfase5 79" xfId="1779" xr:uid="{89B3FBD0-B286-4F64-B5C9-8FF2A88FB511}"/>
    <cellStyle name="20% - Ênfase5 79 2" xfId="6926" xr:uid="{F843BE77-01EC-4C6B-A8DE-9A51981F5FDC}"/>
    <cellStyle name="20% - Ênfase5 79 2 2" xfId="17153" xr:uid="{4E10C24A-21EB-4EBA-93D7-D2918BAFF3B8}"/>
    <cellStyle name="20% - Ênfase5 79 2 2 2" xfId="37597" xr:uid="{9756B74F-8C4C-4C4D-BCC4-5E8C64D7C192}"/>
    <cellStyle name="20% - Ênfase5 79 2 3" xfId="27381" xr:uid="{08C4DF9A-4031-405F-A33D-96378147E60E}"/>
    <cellStyle name="20% - Ênfase5 79 3" xfId="12099" xr:uid="{E19F6454-BC5B-46E9-9143-B29F8123A0BA}"/>
    <cellStyle name="20% - Ênfase5 79 3 2" xfId="32545" xr:uid="{7FFDA329-F9D2-4D4D-B246-CDE4FB3F79BD}"/>
    <cellStyle name="20% - Ênfase5 79 4" xfId="22329" xr:uid="{A3C4604D-2DA5-4696-BE0C-D2D07C9CD42F}"/>
    <cellStyle name="20% - Ênfase5 8" xfId="200" xr:uid="{5BC84904-B718-4247-824B-6E7F934F3B42}"/>
    <cellStyle name="20% - Ênfase5 8 2" xfId="813" xr:uid="{071DA30A-3348-4517-A7A3-F8748949BCF3}"/>
    <cellStyle name="20% - Ênfase5 8 2 2" xfId="5960" xr:uid="{35B428F1-AD18-4BBF-971F-9DEDC79D3FD2}"/>
    <cellStyle name="20% - Ênfase5 8 2 2 2" xfId="16215" xr:uid="{46CC46AA-105D-48D8-BAAA-6FBE9BD13072}"/>
    <cellStyle name="20% - Ênfase5 8 2 2 2 2" xfId="36659" xr:uid="{F6C2DC4C-6417-40B0-9EEE-195B467E2089}"/>
    <cellStyle name="20% - Ênfase5 8 2 2 3" xfId="26443" xr:uid="{1432F05D-9132-4537-9B95-09355D564F56}"/>
    <cellStyle name="20% - Ênfase5 8 2 3" xfId="11161" xr:uid="{A0B330FE-367C-414F-B556-B8935A7D0D55}"/>
    <cellStyle name="20% - Ênfase5 8 2 3 2" xfId="31607" xr:uid="{37C98560-99E0-4CC8-B099-289902966967}"/>
    <cellStyle name="20% - Ênfase5 8 2 4" xfId="21391" xr:uid="{1CF2BB81-5856-4754-A615-A36FA9E09E12}"/>
    <cellStyle name="20% - Ênfase5 8 3" xfId="5347" xr:uid="{E87FE630-D13D-4444-B185-F72BEB693584}"/>
    <cellStyle name="20% - Ênfase5 8 3 2" xfId="15635" xr:uid="{78CD630E-53A1-4D65-BE23-E62E5708F81A}"/>
    <cellStyle name="20% - Ênfase5 8 3 2 2" xfId="36079" xr:uid="{86E16D29-2D91-4412-BF2C-95CE8C7CCB66}"/>
    <cellStyle name="20% - Ênfase5 8 3 3" xfId="25863" xr:uid="{498DD845-FB4D-4778-8EDE-C649DC137BB8}"/>
    <cellStyle name="20% - Ênfase5 8 4" xfId="10581" xr:uid="{2CCEF4D3-E56D-4438-BAE5-06F82FF1D02A}"/>
    <cellStyle name="20% - Ênfase5 8 4 2" xfId="31027" xr:uid="{333A28E9-E618-4742-A1B3-382DC1327C32}"/>
    <cellStyle name="20% - Ênfase5 8 5" xfId="20811" xr:uid="{4C48143D-C29C-486E-952F-8A37639B3913}"/>
    <cellStyle name="20% - Ênfase5 80" xfId="1793" xr:uid="{97547138-37DC-4B16-A2C6-6392224A3A8B}"/>
    <cellStyle name="20% - Ênfase5 80 2" xfId="6940" xr:uid="{316FADD3-B4A7-490F-A082-997138C923C9}"/>
    <cellStyle name="20% - Ênfase5 80 2 2" xfId="17167" xr:uid="{E683B3CD-17FC-4124-A0CC-10222406E581}"/>
    <cellStyle name="20% - Ênfase5 80 2 2 2" xfId="37611" xr:uid="{DD4B0ADD-0ABA-472E-B104-87DFCD2A99D1}"/>
    <cellStyle name="20% - Ênfase5 80 2 3" xfId="27395" xr:uid="{29B31394-1B27-4CC2-9C2C-BC7900AF9C9F}"/>
    <cellStyle name="20% - Ênfase5 80 3" xfId="12113" xr:uid="{00BC13D9-97EF-4292-9117-3E4A822929A0}"/>
    <cellStyle name="20% - Ênfase5 80 3 2" xfId="32559" xr:uid="{8F477426-5297-47D3-98F6-DB25891C2068}"/>
    <cellStyle name="20% - Ênfase5 80 4" xfId="22343" xr:uid="{70693C85-D744-47E3-B1B2-B8AA85C56802}"/>
    <cellStyle name="20% - Ênfase5 81" xfId="1807" xr:uid="{D5B68AC5-4E34-41B3-AC1A-7D248FE51B99}"/>
    <cellStyle name="20% - Ênfase5 81 2" xfId="6954" xr:uid="{C88E715E-5F46-40D4-BAC3-D8E71FE52E85}"/>
    <cellStyle name="20% - Ênfase5 81 2 2" xfId="17181" xr:uid="{7E123964-1B95-4A05-B411-9897537EE299}"/>
    <cellStyle name="20% - Ênfase5 81 2 2 2" xfId="37625" xr:uid="{193BF45D-5B0E-4282-934E-B71095B9E1CE}"/>
    <cellStyle name="20% - Ênfase5 81 2 3" xfId="27409" xr:uid="{44275F70-7683-4111-906E-E2F2B056BDB5}"/>
    <cellStyle name="20% - Ênfase5 81 3" xfId="12127" xr:uid="{47F9502A-B8A5-4CF7-BCAE-86085270826E}"/>
    <cellStyle name="20% - Ênfase5 81 3 2" xfId="32573" xr:uid="{F88B0D03-2A1F-49D4-8BE3-76162162914E}"/>
    <cellStyle name="20% - Ênfase5 81 4" xfId="22357" xr:uid="{170BA5E1-A80D-46FA-A324-C6E180A0A414}"/>
    <cellStyle name="20% - Ênfase5 82" xfId="1821" xr:uid="{88C8FBAD-4C65-4AFB-8DFC-6AAD0D724F29}"/>
    <cellStyle name="20% - Ênfase5 82 2" xfId="6968" xr:uid="{E758FCA4-8DE5-457C-8974-D36C5D9828A5}"/>
    <cellStyle name="20% - Ênfase5 82 2 2" xfId="17195" xr:uid="{1FB6D2F1-4C18-42A0-A452-1353A7EDFAA7}"/>
    <cellStyle name="20% - Ênfase5 82 2 2 2" xfId="37639" xr:uid="{AFDA6764-8278-49DF-8AA6-02ABEA4185E4}"/>
    <cellStyle name="20% - Ênfase5 82 2 3" xfId="27423" xr:uid="{35133290-E0F5-443E-91E5-364AC30AB21C}"/>
    <cellStyle name="20% - Ênfase5 82 3" xfId="12141" xr:uid="{1F0B91E9-A2B3-4AAD-818B-9ED7F8BBB5AD}"/>
    <cellStyle name="20% - Ênfase5 82 3 2" xfId="32587" xr:uid="{6E9C4172-B467-47F8-A321-87B409A8EF28}"/>
    <cellStyle name="20% - Ênfase5 82 4" xfId="22371" xr:uid="{5E0CA858-3034-431E-B1C3-911AD80B30D6}"/>
    <cellStyle name="20% - Ênfase5 83" xfId="1835" xr:uid="{8A576A67-AFF9-4B4A-A257-86B770A6C498}"/>
    <cellStyle name="20% - Ênfase5 83 2" xfId="6982" xr:uid="{D2138279-C66D-403C-9A4C-A52B3702B58E}"/>
    <cellStyle name="20% - Ênfase5 83 2 2" xfId="17209" xr:uid="{EAE94F26-66A9-4BE7-86E2-DF9F89EE2162}"/>
    <cellStyle name="20% - Ênfase5 83 2 2 2" xfId="37653" xr:uid="{6D0C659D-1E4E-4F7C-9A40-52E66D249EAF}"/>
    <cellStyle name="20% - Ênfase5 83 2 3" xfId="27437" xr:uid="{D027A597-4478-4C56-A3F0-133142908B51}"/>
    <cellStyle name="20% - Ênfase5 83 3" xfId="12155" xr:uid="{A2067334-06D8-4F8F-94DD-236A997D9742}"/>
    <cellStyle name="20% - Ênfase5 83 3 2" xfId="32601" xr:uid="{F93A7A70-57DE-41D8-8201-2D7D5C53CA0D}"/>
    <cellStyle name="20% - Ênfase5 83 4" xfId="22385" xr:uid="{DACFFEA8-8A38-47FA-9553-8D48643C7F5C}"/>
    <cellStyle name="20% - Ênfase5 84" xfId="1849" xr:uid="{6B9F4ABB-49BD-4D04-B427-D3E9178C1E0E}"/>
    <cellStyle name="20% - Ênfase5 84 2" xfId="6996" xr:uid="{7DE16A5A-B468-4C59-96F4-B452C1CE49CD}"/>
    <cellStyle name="20% - Ênfase5 84 2 2" xfId="17223" xr:uid="{E3BE479E-1B07-40BF-92F4-C97F4521C9FD}"/>
    <cellStyle name="20% - Ênfase5 84 2 2 2" xfId="37667" xr:uid="{1A0E78B7-C0DA-400B-9B31-82C82DC58BD7}"/>
    <cellStyle name="20% - Ênfase5 84 2 3" xfId="27451" xr:uid="{BE25CCA5-7029-4392-AE45-0F5FCDEABE63}"/>
    <cellStyle name="20% - Ênfase5 84 3" xfId="12169" xr:uid="{C92BC813-1896-4774-991C-B62E2CFEEDBD}"/>
    <cellStyle name="20% - Ênfase5 84 3 2" xfId="32615" xr:uid="{EEDC4E9F-5873-41B6-8363-F00CB321E571}"/>
    <cellStyle name="20% - Ênfase5 84 4" xfId="22399" xr:uid="{4F704E72-BED2-4EFD-81FD-C85407BBCD73}"/>
    <cellStyle name="20% - Ênfase5 85" xfId="1863" xr:uid="{43FA21E1-3446-457A-BEB5-8CD36842CDF0}"/>
    <cellStyle name="20% - Ênfase5 86" xfId="1877" xr:uid="{0D00E6DA-DD9F-4F30-8176-DF825496FEF4}"/>
    <cellStyle name="20% - Ênfase5 86 2" xfId="7010" xr:uid="{E45FB117-F05F-441B-9B42-654FBDDE1077}"/>
    <cellStyle name="20% - Ênfase5 86 2 2" xfId="17237" xr:uid="{6E211C53-BD26-40D4-86DC-0A359C242B42}"/>
    <cellStyle name="20% - Ênfase5 86 2 2 2" xfId="37681" xr:uid="{A10544E5-DD7E-4025-8061-2E6844BE4399}"/>
    <cellStyle name="20% - Ênfase5 86 2 3" xfId="27465" xr:uid="{D2CB7CB9-45BF-4DA9-9915-BFF904B5D4AC}"/>
    <cellStyle name="20% - Ênfase5 86 3" xfId="12183" xr:uid="{9B0604B8-E763-40E5-BE78-B7040B6BA800}"/>
    <cellStyle name="20% - Ênfase5 86 3 2" xfId="32629" xr:uid="{10589905-C9CA-44A7-9C6C-AF042B0DA635}"/>
    <cellStyle name="20% - Ênfase5 86 4" xfId="22413" xr:uid="{44198704-936D-4EB0-B153-7E7B1ECC23D0}"/>
    <cellStyle name="20% - Ênfase5 87" xfId="1891" xr:uid="{0C8325C0-0EFB-4286-92A8-A497D44A510E}"/>
    <cellStyle name="20% - Ênfase5 87 2" xfId="7024" xr:uid="{4C852860-2203-4CDA-B13E-5764C3F6202D}"/>
    <cellStyle name="20% - Ênfase5 87 2 2" xfId="17251" xr:uid="{6EBF2E1A-3989-45EA-B227-55879BF63510}"/>
    <cellStyle name="20% - Ênfase5 87 2 2 2" xfId="37695" xr:uid="{FFDD704F-EFFA-4B39-ACDE-A17ECF5D2FF9}"/>
    <cellStyle name="20% - Ênfase5 87 2 3" xfId="27479" xr:uid="{DF0E1C0E-135B-4810-9A5E-3E8B47C9CA30}"/>
    <cellStyle name="20% - Ênfase5 87 3" xfId="12197" xr:uid="{E0A1B0F9-01AA-4CD1-AEB3-CF8EF384B61F}"/>
    <cellStyle name="20% - Ênfase5 87 3 2" xfId="32643" xr:uid="{BECF9770-806D-46E2-B2C8-C46AC15D5E88}"/>
    <cellStyle name="20% - Ênfase5 87 4" xfId="22427" xr:uid="{E7B9F8ED-BD02-409E-B282-4F5352B1EFDD}"/>
    <cellStyle name="20% - Ênfase5 88" xfId="1905" xr:uid="{1965584A-5D40-4B96-AD03-FC6FBF66FBB4}"/>
    <cellStyle name="20% - Ênfase5 88 2" xfId="7038" xr:uid="{3B634434-C27E-4BFD-8C71-50DD046ED679}"/>
    <cellStyle name="20% - Ênfase5 88 2 2" xfId="17265" xr:uid="{ADE83238-8055-4906-8870-86472152FD0F}"/>
    <cellStyle name="20% - Ênfase5 88 2 2 2" xfId="37709" xr:uid="{7AC2EBDE-AE60-4266-883C-67CDD133322A}"/>
    <cellStyle name="20% - Ênfase5 88 2 3" xfId="27493" xr:uid="{03F1A72A-734E-487E-9B00-E73CB1DF09E9}"/>
    <cellStyle name="20% - Ênfase5 88 3" xfId="12211" xr:uid="{F8A0A314-62F7-4B9C-A41D-2F77648DE58D}"/>
    <cellStyle name="20% - Ênfase5 88 3 2" xfId="32657" xr:uid="{BAFFEDE1-F676-4CBA-B112-DC0DFD08FDF8}"/>
    <cellStyle name="20% - Ênfase5 88 4" xfId="22441" xr:uid="{E04A78C5-B1D2-4FAE-BD9E-FA3D45B9ABB9}"/>
    <cellStyle name="20% - Ênfase5 89" xfId="1919" xr:uid="{9E17747D-74A0-40BF-81FE-3F3FB5D27C0A}"/>
    <cellStyle name="20% - Ênfase5 89 2" xfId="7052" xr:uid="{35AF248D-6656-46BE-AE12-D2E9ED96F3A4}"/>
    <cellStyle name="20% - Ênfase5 89 2 2" xfId="17279" xr:uid="{5927C24A-C67B-41AB-8C02-9B71C945E989}"/>
    <cellStyle name="20% - Ênfase5 89 2 2 2" xfId="37723" xr:uid="{E08A0795-9D20-4A90-93D8-9792330129FA}"/>
    <cellStyle name="20% - Ênfase5 89 2 3" xfId="27507" xr:uid="{E2F639F1-0EDE-48B9-8461-F7342629276B}"/>
    <cellStyle name="20% - Ênfase5 89 3" xfId="12225" xr:uid="{8FFB0672-1AFA-4188-B1D0-A9353BA7905F}"/>
    <cellStyle name="20% - Ênfase5 89 3 2" xfId="32671" xr:uid="{D0ADB7F5-BDF9-4BF3-8D6D-DFB6D7D23C56}"/>
    <cellStyle name="20% - Ênfase5 89 4" xfId="22455" xr:uid="{BEC8EF90-A4DC-4AE4-99C9-690F17E0850B}"/>
    <cellStyle name="20% - Ênfase5 9" xfId="214" xr:uid="{46D6353C-D928-49DA-8C68-ECDA82124848}"/>
    <cellStyle name="20% - Ênfase5 9 2" xfId="5361" xr:uid="{694E5AF6-10B8-46A5-BA67-80410747993E}"/>
    <cellStyle name="20% - Ênfase5 90" xfId="1933" xr:uid="{B30413F7-AB80-4955-AFB6-4FEFF47D5857}"/>
    <cellStyle name="20% - Ênfase5 90 2" xfId="7066" xr:uid="{41D390CF-DAA0-438D-8D99-CD43892E4357}"/>
    <cellStyle name="20% - Ênfase5 90 2 2" xfId="17293" xr:uid="{D1791C72-4765-48BF-A73C-99D0DBC9DCE6}"/>
    <cellStyle name="20% - Ênfase5 90 2 2 2" xfId="37737" xr:uid="{44708EF6-AB26-4B7D-BDEA-C9AD7886B4B2}"/>
    <cellStyle name="20% - Ênfase5 90 2 3" xfId="27521" xr:uid="{DFB832DB-3946-4BD1-B1FF-73D9A8E8E79F}"/>
    <cellStyle name="20% - Ênfase5 90 3" xfId="12239" xr:uid="{B16AB075-D7A0-4C2F-8F01-F464F46B378B}"/>
    <cellStyle name="20% - Ênfase5 90 3 2" xfId="32685" xr:uid="{90F4128E-3449-450B-A0E0-6AB05632E07C}"/>
    <cellStyle name="20% - Ênfase5 90 4" xfId="22469" xr:uid="{84840B88-FCA2-4156-8EB0-0C78A63E31A8}"/>
    <cellStyle name="20% - Ênfase5 91" xfId="1947" xr:uid="{7CB83CBD-DA38-4EE3-932C-7E70DF0AE9E5}"/>
    <cellStyle name="20% - Ênfase5 91 2" xfId="7080" xr:uid="{80FDE67C-8A22-4A5E-A94B-12062EE9D6FF}"/>
    <cellStyle name="20% - Ênfase5 91 2 2" xfId="17307" xr:uid="{70E01DB7-3C81-4AEB-91D6-560AD756D13A}"/>
    <cellStyle name="20% - Ênfase5 91 2 2 2" xfId="37751" xr:uid="{F7FA1D51-3F0A-436C-8327-9C33F69B0877}"/>
    <cellStyle name="20% - Ênfase5 91 2 3" xfId="27535" xr:uid="{D75C38DC-B383-48A1-B982-C3D48BF4CFBA}"/>
    <cellStyle name="20% - Ênfase5 91 3" xfId="12253" xr:uid="{576FF6F8-166E-4B7B-B42A-EE47FD85389F}"/>
    <cellStyle name="20% - Ênfase5 91 3 2" xfId="32699" xr:uid="{F4E3FBF8-476B-42A8-90DC-E6FB69F93E7F}"/>
    <cellStyle name="20% - Ênfase5 91 4" xfId="22483" xr:uid="{B2C30242-96B2-4BBA-8977-E75627596EE1}"/>
    <cellStyle name="20% - Ênfase5 92" xfId="1961" xr:uid="{1B1BCD2C-CA69-4DC5-92FA-992466D0E366}"/>
    <cellStyle name="20% - Ênfase5 92 2" xfId="7094" xr:uid="{5990FD34-A1FD-487C-963F-30AC9294187A}"/>
    <cellStyle name="20% - Ênfase5 92 2 2" xfId="17321" xr:uid="{2E6B65F4-AFAF-4A47-A1CD-96BCB11CECB0}"/>
    <cellStyle name="20% - Ênfase5 92 2 2 2" xfId="37765" xr:uid="{8CEE2EBF-6D7B-4047-A0FB-740CD9599DE4}"/>
    <cellStyle name="20% - Ênfase5 92 2 3" xfId="27549" xr:uid="{E9A85841-2DF9-40AF-B9BE-665E398DAAD2}"/>
    <cellStyle name="20% - Ênfase5 92 3" xfId="12267" xr:uid="{F2FABD03-DFB6-4F96-BB33-84B1C511098F}"/>
    <cellStyle name="20% - Ênfase5 92 3 2" xfId="32713" xr:uid="{3864D320-DD36-4241-AED6-E7336D28223E}"/>
    <cellStyle name="20% - Ênfase5 92 4" xfId="22497" xr:uid="{26D2DA99-6C03-4F89-86DF-C627E8FB514B}"/>
    <cellStyle name="20% - Ênfase5 93" xfId="1975" xr:uid="{06AC8B24-EEF4-44F0-A21D-6E49B42D9F4E}"/>
    <cellStyle name="20% - Ênfase5 93 2" xfId="7108" xr:uid="{6B9CF7BA-4D63-4534-93D0-29632F9919F0}"/>
    <cellStyle name="20% - Ênfase5 93 2 2" xfId="17335" xr:uid="{C2DC7D79-48A5-4AE9-A751-1D8CE1D6A328}"/>
    <cellStyle name="20% - Ênfase5 93 2 2 2" xfId="37779" xr:uid="{AC5B6E78-E925-48A7-A7A3-397EDF0B7A75}"/>
    <cellStyle name="20% - Ênfase5 93 2 3" xfId="27563" xr:uid="{7C9586A5-6C53-4019-8767-E637837E73FA}"/>
    <cellStyle name="20% - Ênfase5 93 3" xfId="12281" xr:uid="{DF928B58-334A-4947-852C-F94174CFDDB1}"/>
    <cellStyle name="20% - Ênfase5 93 3 2" xfId="32727" xr:uid="{85EDAB9C-D3AE-46E3-97D0-DF394E16D5DE}"/>
    <cellStyle name="20% - Ênfase5 93 4" xfId="22511" xr:uid="{AC7A60FB-7E48-4EE6-90A9-12828AA050E2}"/>
    <cellStyle name="20% - Ênfase5 94" xfId="1989" xr:uid="{5F432257-ED02-4FFF-9396-3B7A85F65AFA}"/>
    <cellStyle name="20% - Ênfase5 94 2" xfId="7122" xr:uid="{9ED4B62E-189C-4365-868B-09A4EC50EFF8}"/>
    <cellStyle name="20% - Ênfase5 94 2 2" xfId="17349" xr:uid="{CB95EFF5-0833-49BE-945C-A02E23643F00}"/>
    <cellStyle name="20% - Ênfase5 94 2 2 2" xfId="37793" xr:uid="{BCFA64C2-9254-4FFE-9348-5FFE84334B9E}"/>
    <cellStyle name="20% - Ênfase5 94 2 3" xfId="27577" xr:uid="{9B1D29C9-4A9B-4B62-A993-D2F06ED0B9B5}"/>
    <cellStyle name="20% - Ênfase5 94 3" xfId="12295" xr:uid="{7EBF1E8E-582F-41F4-BC67-F4BF7AFE2998}"/>
    <cellStyle name="20% - Ênfase5 94 3 2" xfId="32741" xr:uid="{B34F1FB5-4E22-4738-BA7D-07BE3E580349}"/>
    <cellStyle name="20% - Ênfase5 94 4" xfId="22525" xr:uid="{ADE65C24-2F42-45D0-ADDE-3E9B6CF25AD1}"/>
    <cellStyle name="20% - Ênfase5 95" xfId="2003" xr:uid="{A14DB34B-ACCA-4F62-BB82-AA0B4436789C}"/>
    <cellStyle name="20% - Ênfase5 95 2" xfId="7136" xr:uid="{EE2B83B6-A1C5-4C40-9D8A-927BF4D832A4}"/>
    <cellStyle name="20% - Ênfase5 95 2 2" xfId="17363" xr:uid="{6AE55939-5A32-45DE-A913-28CA3E3C804B}"/>
    <cellStyle name="20% - Ênfase5 95 2 2 2" xfId="37807" xr:uid="{3B876699-E9A4-4C57-B04A-DE562C88C019}"/>
    <cellStyle name="20% - Ênfase5 95 2 3" xfId="27591" xr:uid="{D9F117C4-721C-4A82-86F5-42CC71407120}"/>
    <cellStyle name="20% - Ênfase5 95 3" xfId="12309" xr:uid="{66256AF3-86E7-4961-B1FA-DF8BA54F8E42}"/>
    <cellStyle name="20% - Ênfase5 95 3 2" xfId="32755" xr:uid="{DE750DE3-8F0C-42DC-A240-E678E21D0104}"/>
    <cellStyle name="20% - Ênfase5 95 4" xfId="22539" xr:uid="{5388EEF5-1DFA-44E2-894F-DDCEA2873980}"/>
    <cellStyle name="20% - Ênfase5 96" xfId="2017" xr:uid="{2205E329-A61A-4D83-89D5-13FEB1B474FA}"/>
    <cellStyle name="20% - Ênfase5 96 2" xfId="7150" xr:uid="{4DD766B0-AEC4-4924-BB57-00D3FC9847DD}"/>
    <cellStyle name="20% - Ênfase5 96 2 2" xfId="17377" xr:uid="{8421FBFC-1DED-4465-961B-596EBFE44595}"/>
    <cellStyle name="20% - Ênfase5 96 2 2 2" xfId="37821" xr:uid="{C837D603-A69D-4963-882D-403FBF45C43A}"/>
    <cellStyle name="20% - Ênfase5 96 2 3" xfId="27605" xr:uid="{2CD90C7A-7953-4A4D-B538-6C85D8026B26}"/>
    <cellStyle name="20% - Ênfase5 96 3" xfId="12323" xr:uid="{23279F62-3395-49AC-A0A1-DE1B6995E23C}"/>
    <cellStyle name="20% - Ênfase5 96 3 2" xfId="32769" xr:uid="{326C7BE2-ED91-46D2-88FE-D0D203C1BE16}"/>
    <cellStyle name="20% - Ênfase5 96 4" xfId="22553" xr:uid="{6F7E1C2F-E4A1-4E0A-BF05-47E56E1EE638}"/>
    <cellStyle name="20% - Ênfase5 97" xfId="2031" xr:uid="{2701A789-C869-4D82-95E1-5D417FA09F50}"/>
    <cellStyle name="20% - Ênfase5 97 2" xfId="7164" xr:uid="{4E7814B1-2641-4799-9B34-57DF97EB562D}"/>
    <cellStyle name="20% - Ênfase5 97 2 2" xfId="17391" xr:uid="{0A844D04-D6D2-40A0-BDF6-8AB5CD4A61EE}"/>
    <cellStyle name="20% - Ênfase5 97 2 2 2" xfId="37835" xr:uid="{9A0B0437-F970-42AE-91E3-0579BB5798EB}"/>
    <cellStyle name="20% - Ênfase5 97 2 3" xfId="27619" xr:uid="{9C216553-EDDE-47E1-9E70-45C22E04990D}"/>
    <cellStyle name="20% - Ênfase5 97 3" xfId="12337" xr:uid="{C5C9EC48-7610-4519-B853-BB6D91A67CF8}"/>
    <cellStyle name="20% - Ênfase5 97 3 2" xfId="32783" xr:uid="{E05C455E-6FD5-4C36-96C6-BADEE9526065}"/>
    <cellStyle name="20% - Ênfase5 97 4" xfId="22567" xr:uid="{EF1B4423-8E2B-45F1-A3BD-568DF341FD22}"/>
    <cellStyle name="20% - Ênfase5 98" xfId="2045" xr:uid="{250546E4-A16E-4797-912F-AC6F1FBFB0E1}"/>
    <cellStyle name="20% - Ênfase5 98 2" xfId="7178" xr:uid="{4E08870D-E0EA-4602-B389-BA999CA872E6}"/>
    <cellStyle name="20% - Ênfase5 98 2 2" xfId="17405" xr:uid="{BB88649B-C61D-4541-9CCC-76FB67FB39C0}"/>
    <cellStyle name="20% - Ênfase5 98 2 2 2" xfId="37849" xr:uid="{1880412F-C71E-496A-A2D2-D38DD1EC72E6}"/>
    <cellStyle name="20% - Ênfase5 98 2 3" xfId="27633" xr:uid="{95E26CBD-5B6B-42A5-930D-C90182F4A055}"/>
    <cellStyle name="20% - Ênfase5 98 3" xfId="12351" xr:uid="{9A9B6C16-7D3A-4529-AE48-0010A9CF5EB8}"/>
    <cellStyle name="20% - Ênfase5 98 3 2" xfId="32797" xr:uid="{8F73E8B9-2641-4C52-8CBE-26F95A79C0CB}"/>
    <cellStyle name="20% - Ênfase5 98 4" xfId="22581" xr:uid="{015C2780-B60E-4222-BC1F-1325823DF90A}"/>
    <cellStyle name="20% - Ênfase5 99" xfId="2059" xr:uid="{465DCA40-7E24-42C5-80D5-34A11FF20677}"/>
    <cellStyle name="20% - Ênfase5 99 2" xfId="7192" xr:uid="{A78A25D7-A0F2-4B87-A7F9-9F62C58E1B34}"/>
    <cellStyle name="20% - Ênfase5 99 2 2" xfId="17419" xr:uid="{86C30E9C-CBAF-42D7-A35E-86904A96D5F1}"/>
    <cellStyle name="20% - Ênfase5 99 2 2 2" xfId="37863" xr:uid="{6F755F0F-D298-4B8C-8DAF-A502AE790FDF}"/>
    <cellStyle name="20% - Ênfase5 99 2 3" xfId="27647" xr:uid="{5FC313B8-D1E8-43BB-8104-0B2E51DE2531}"/>
    <cellStyle name="20% - Ênfase5 99 3" xfId="12365" xr:uid="{E48B7E4C-5999-47E4-BC29-118C3BE44406}"/>
    <cellStyle name="20% - Ênfase5 99 3 2" xfId="32811" xr:uid="{41716B67-8D06-4901-B7CB-EDBD53738744}"/>
    <cellStyle name="20% - Ênfase5 99 4" xfId="22595" xr:uid="{2D22E1D4-AEC5-4F9F-A491-C17EB83CCBEC}"/>
    <cellStyle name="20% - Ênfase6" xfId="6" builtinId="50" customBuiltin="1"/>
    <cellStyle name="20% - Ênfase6 10" xfId="230" xr:uid="{54C9721C-D32C-4525-A24C-8EBF4EDB8EDE}"/>
    <cellStyle name="20% - Ênfase6 10 2" xfId="829" xr:uid="{87F07AF0-B599-4B20-B9FB-80EB00FA64C9}"/>
    <cellStyle name="20% - Ênfase6 10 2 2" xfId="5976" xr:uid="{82EF8716-363E-472E-84C6-AB9D71E5617D}"/>
    <cellStyle name="20% - Ênfase6 10 2 2 2" xfId="16231" xr:uid="{D400F90C-7803-41A3-8635-A0730F929450}"/>
    <cellStyle name="20% - Ênfase6 10 2 2 2 2" xfId="36675" xr:uid="{090C3226-39AF-4D0A-9619-69DF8621F4B2}"/>
    <cellStyle name="20% - Ênfase6 10 2 2 3" xfId="26459" xr:uid="{C79F6676-F6F8-448C-9B44-97AAEE3A9CAD}"/>
    <cellStyle name="20% - Ênfase6 10 2 3" xfId="11177" xr:uid="{CE121516-E605-4729-8316-EA0D07C44B6B}"/>
    <cellStyle name="20% - Ênfase6 10 2 3 2" xfId="31623" xr:uid="{90CD6FF2-2AEB-41FD-9E5E-2DE60E8F17FE}"/>
    <cellStyle name="20% - Ênfase6 10 2 4" xfId="21407" xr:uid="{A3B5449C-4631-42FF-BEDA-F22D05B8C86F}"/>
    <cellStyle name="20% - Ênfase6 10 3" xfId="5377" xr:uid="{E0D2778E-90C6-43E3-9DFA-D28F3A692974}"/>
    <cellStyle name="20% - Ênfase6 10 3 2" xfId="15651" xr:uid="{5865F3B1-31B2-4559-BFFD-78682B909B76}"/>
    <cellStyle name="20% - Ênfase6 10 3 2 2" xfId="36095" xr:uid="{4FE23041-DFDA-4353-8F69-A16A7FA98B9C}"/>
    <cellStyle name="20% - Ênfase6 10 3 3" xfId="25879" xr:uid="{6B0238E0-FA47-4905-9C52-C502F9D32BF0}"/>
    <cellStyle name="20% - Ênfase6 10 4" xfId="10597" xr:uid="{0AE87ED0-5A26-487F-A68A-D356F691D572}"/>
    <cellStyle name="20% - Ênfase6 10 4 2" xfId="31043" xr:uid="{4110A01E-949B-4F0D-90CB-B69644BC943B}"/>
    <cellStyle name="20% - Ênfase6 10 5" xfId="20827" xr:uid="{6B988FE0-13C7-4E0B-92A6-9F1B335A4F07}"/>
    <cellStyle name="20% - Ênfase6 100" xfId="2075" xr:uid="{836C2065-ED98-472E-B39B-3D5C5CBA1562}"/>
    <cellStyle name="20% - Ênfase6 100 2" xfId="7208" xr:uid="{4C2B91C1-DD98-4FF0-8783-04953F55B1B9}"/>
    <cellStyle name="20% - Ênfase6 100 2 2" xfId="17435" xr:uid="{971F6E2E-79B5-4574-90C0-44E316B1B168}"/>
    <cellStyle name="20% - Ênfase6 100 2 2 2" xfId="37879" xr:uid="{A5DC2AD1-0705-45C3-8653-D7E10B790AD3}"/>
    <cellStyle name="20% - Ênfase6 100 2 3" xfId="27663" xr:uid="{106662CE-D51D-4AEC-801E-F33F29867039}"/>
    <cellStyle name="20% - Ênfase6 100 3" xfId="12381" xr:uid="{AE8064E6-7B32-48E7-80BD-A168C9B062FF}"/>
    <cellStyle name="20% - Ênfase6 100 3 2" xfId="32827" xr:uid="{5AF2CC49-EDA6-472C-97F2-0348E426BC8D}"/>
    <cellStyle name="20% - Ênfase6 100 4" xfId="22611" xr:uid="{BD40B94A-9022-483A-BC0D-952AF2FF59F6}"/>
    <cellStyle name="20% - Ênfase6 101" xfId="2089" xr:uid="{88F73819-E09C-4313-8A5B-CF174A4E7DF0}"/>
    <cellStyle name="20% - Ênfase6 101 2" xfId="7222" xr:uid="{E00923EE-7962-49E4-B0C3-7AE3FBCEC431}"/>
    <cellStyle name="20% - Ênfase6 101 2 2" xfId="17449" xr:uid="{9C973477-DB02-40D9-A399-C6812278C7B7}"/>
    <cellStyle name="20% - Ênfase6 101 2 2 2" xfId="37893" xr:uid="{1C0EE0FB-9720-4E13-B6E8-450112168F58}"/>
    <cellStyle name="20% - Ênfase6 101 2 3" xfId="27677" xr:uid="{2AB930A8-6D94-4CE0-9AB7-08BFEA8B16E5}"/>
    <cellStyle name="20% - Ênfase6 101 3" xfId="12395" xr:uid="{0E55496E-EA6D-4716-AB50-9ED3B036B1A0}"/>
    <cellStyle name="20% - Ênfase6 101 3 2" xfId="32841" xr:uid="{1A566838-F8C5-413A-89EF-E21E2F1610C1}"/>
    <cellStyle name="20% - Ênfase6 101 4" xfId="22625" xr:uid="{3BC48017-C9F5-4C10-A3A5-180649511221}"/>
    <cellStyle name="20% - Ênfase6 102" xfId="2103" xr:uid="{96D3DD88-DE46-4071-9133-EE1AF23163C1}"/>
    <cellStyle name="20% - Ênfase6 102 2" xfId="7236" xr:uid="{B3C91BD5-2107-47AD-8DD9-E80F78B22C0D}"/>
    <cellStyle name="20% - Ênfase6 102 2 2" xfId="17463" xr:uid="{A7F15C6E-7EAC-409A-9117-C4D80A6F845C}"/>
    <cellStyle name="20% - Ênfase6 102 2 2 2" xfId="37907" xr:uid="{BE4C568D-0305-404B-83D2-4E99A84E6B67}"/>
    <cellStyle name="20% - Ênfase6 102 2 3" xfId="27691" xr:uid="{F2E18837-5C1F-4C23-B152-24F4DCC5C085}"/>
    <cellStyle name="20% - Ênfase6 102 3" xfId="12409" xr:uid="{53200B0B-FFC0-486A-B100-25E75BAC7752}"/>
    <cellStyle name="20% - Ênfase6 102 3 2" xfId="32855" xr:uid="{435A6313-3DBF-4F04-BE28-58A18A16AFDC}"/>
    <cellStyle name="20% - Ênfase6 102 4" xfId="22639" xr:uid="{25B5E915-66BE-42A8-82B1-DEFEEDCA6C7F}"/>
    <cellStyle name="20% - Ênfase6 103" xfId="2117" xr:uid="{E070E057-DCA0-43C5-A03D-01A59FF2A0FE}"/>
    <cellStyle name="20% - Ênfase6 103 2" xfId="7250" xr:uid="{BA38A66F-4EFC-469D-AB99-3CD617DE8C41}"/>
    <cellStyle name="20% - Ênfase6 103 2 2" xfId="17477" xr:uid="{4350132C-E910-40F5-9CB5-3AF5273B1F5A}"/>
    <cellStyle name="20% - Ênfase6 103 2 2 2" xfId="37921" xr:uid="{9D75B0B7-51CD-4186-A411-8B12EFDD3293}"/>
    <cellStyle name="20% - Ênfase6 103 2 3" xfId="27705" xr:uid="{CA0E4C61-F210-43DE-8673-119FAE1B44DE}"/>
    <cellStyle name="20% - Ênfase6 103 3" xfId="12423" xr:uid="{C1A19889-5C37-42E8-BCEC-C3C7D118DA3A}"/>
    <cellStyle name="20% - Ênfase6 103 3 2" xfId="32869" xr:uid="{F819FEDE-7C66-4B90-AEB8-55DA28C89E45}"/>
    <cellStyle name="20% - Ênfase6 103 4" xfId="22653" xr:uid="{456BCB2F-609C-46C3-A192-AF03F22E87FD}"/>
    <cellStyle name="20% - Ênfase6 104" xfId="2131" xr:uid="{B4FF1931-5B1F-466D-A123-CA173325B41A}"/>
    <cellStyle name="20% - Ênfase6 104 2" xfId="7264" xr:uid="{F9704146-4CF1-4890-B4BB-FF2B3604E7C0}"/>
    <cellStyle name="20% - Ênfase6 104 2 2" xfId="17491" xr:uid="{873A5FBE-DCE4-4FB8-A913-DEB84781EAE0}"/>
    <cellStyle name="20% - Ênfase6 104 2 2 2" xfId="37935" xr:uid="{A9D8EEBB-7B4E-4DC5-BB95-1B736F8295BF}"/>
    <cellStyle name="20% - Ênfase6 104 2 3" xfId="27719" xr:uid="{27E981E6-2790-4194-949B-3661B8349807}"/>
    <cellStyle name="20% - Ênfase6 104 3" xfId="12437" xr:uid="{B574D8D5-2993-4ECA-BCD5-B2E650DE2097}"/>
    <cellStyle name="20% - Ênfase6 104 3 2" xfId="32883" xr:uid="{1BED7344-149B-4B06-AFBE-71AB2C6DB958}"/>
    <cellStyle name="20% - Ênfase6 104 4" xfId="22667" xr:uid="{3C9FE43B-FE67-43D6-AACA-C8D89719C829}"/>
    <cellStyle name="20% - Ênfase6 105" xfId="2145" xr:uid="{1A70B189-C137-461C-B65D-237C37362962}"/>
    <cellStyle name="20% - Ênfase6 105 2" xfId="7278" xr:uid="{784160E5-2ED7-41A1-B1A0-A08A7816838D}"/>
    <cellStyle name="20% - Ênfase6 105 2 2" xfId="17505" xr:uid="{06D08033-5703-4AF8-8ECF-6151B1C30E37}"/>
    <cellStyle name="20% - Ênfase6 105 2 2 2" xfId="37949" xr:uid="{A3A7FF46-6FBD-4910-9872-3DF8CBD414BF}"/>
    <cellStyle name="20% - Ênfase6 105 2 3" xfId="27733" xr:uid="{E20D59F4-BD53-4585-A17E-D20DA45B7CF6}"/>
    <cellStyle name="20% - Ênfase6 105 3" xfId="12451" xr:uid="{DD99CBE5-FC47-42F5-9EEA-70F62FFA3BCB}"/>
    <cellStyle name="20% - Ênfase6 105 3 2" xfId="32897" xr:uid="{788C300B-EAF2-45EA-A088-8389BF60FED4}"/>
    <cellStyle name="20% - Ênfase6 105 4" xfId="22681" xr:uid="{6A743301-1F60-4FA9-9D2C-BF0CDFD5D72B}"/>
    <cellStyle name="20% - Ênfase6 106" xfId="2159" xr:uid="{8F55A80D-0E2D-4027-98D9-3AE68DAD86E8}"/>
    <cellStyle name="20% - Ênfase6 106 2" xfId="7292" xr:uid="{CFCFA13B-A498-481B-923F-AA0C800CAB9B}"/>
    <cellStyle name="20% - Ênfase6 106 2 2" xfId="17519" xr:uid="{FBC84DB2-1076-45C3-86CC-0413DE2FDC0C}"/>
    <cellStyle name="20% - Ênfase6 106 2 2 2" xfId="37963" xr:uid="{0AC2C82F-BC5B-4F6B-9892-9E183630729E}"/>
    <cellStyle name="20% - Ênfase6 106 2 3" xfId="27747" xr:uid="{EA8A0736-C483-453F-B028-56DB2D096679}"/>
    <cellStyle name="20% - Ênfase6 106 3" xfId="12465" xr:uid="{AE3F7DF4-C848-470D-81C7-B9C9A6EE47C4}"/>
    <cellStyle name="20% - Ênfase6 106 3 2" xfId="32911" xr:uid="{FA1A8135-EA9E-450F-A276-A9BEC73DB631}"/>
    <cellStyle name="20% - Ênfase6 106 4" xfId="22695" xr:uid="{DEDD8D0C-CF9C-4B13-A623-1FBE6300313B}"/>
    <cellStyle name="20% - Ênfase6 107" xfId="2173" xr:uid="{6795817A-0774-4301-A6F9-197E6F1CD328}"/>
    <cellStyle name="20% - Ênfase6 107 2" xfId="7306" xr:uid="{4E2C6AB1-EFCD-4681-8154-A3CB31680E71}"/>
    <cellStyle name="20% - Ênfase6 107 2 2" xfId="17533" xr:uid="{BBA6984F-CD06-431F-8D5A-8F53286A8B51}"/>
    <cellStyle name="20% - Ênfase6 107 2 2 2" xfId="37977" xr:uid="{F3DAF71D-9020-4F35-B2A6-C70CF57F1EAE}"/>
    <cellStyle name="20% - Ênfase6 107 2 3" xfId="27761" xr:uid="{3EEC57D5-60D4-427B-8EAF-33ECED9161C1}"/>
    <cellStyle name="20% - Ênfase6 107 3" xfId="12479" xr:uid="{4479C026-2AC3-4B00-9969-2A25955FF0BF}"/>
    <cellStyle name="20% - Ênfase6 107 3 2" xfId="32925" xr:uid="{73B315B2-D1B6-416E-B49B-9114D9E5BB14}"/>
    <cellStyle name="20% - Ênfase6 107 4" xfId="22709" xr:uid="{5C72A624-C99B-465D-B511-77B9FFA2AD80}"/>
    <cellStyle name="20% - Ênfase6 108" xfId="2187" xr:uid="{DD850E52-592A-4C49-A530-054669ED0096}"/>
    <cellStyle name="20% - Ênfase6 108 2" xfId="7320" xr:uid="{A143FB13-1235-4436-9792-DBFB28006384}"/>
    <cellStyle name="20% - Ênfase6 108 2 2" xfId="17547" xr:uid="{9283F4C2-6552-454B-B727-C742EC85962D}"/>
    <cellStyle name="20% - Ênfase6 108 2 2 2" xfId="37991" xr:uid="{C59B29CA-0765-43A0-840F-DCE48083C38B}"/>
    <cellStyle name="20% - Ênfase6 108 2 3" xfId="27775" xr:uid="{5414A0BD-E625-4E30-92DF-6CA3123F69B6}"/>
    <cellStyle name="20% - Ênfase6 108 3" xfId="12493" xr:uid="{25348C59-C574-434A-932D-2CDC8B5846E2}"/>
    <cellStyle name="20% - Ênfase6 108 3 2" xfId="32939" xr:uid="{70EA3DC8-6C4A-4215-B8F2-45C56A639858}"/>
    <cellStyle name="20% - Ênfase6 108 4" xfId="22723" xr:uid="{4526D58E-8F75-4DE1-983D-1ED291B6AA94}"/>
    <cellStyle name="20% - Ênfase6 109" xfId="2201" xr:uid="{E56A472A-E42F-4F60-A5E7-F5A61A24FE5D}"/>
    <cellStyle name="20% - Ênfase6 109 2" xfId="7334" xr:uid="{B6FCF79C-CD13-42C5-A8A2-D4ECA15A116A}"/>
    <cellStyle name="20% - Ênfase6 109 2 2" xfId="17561" xr:uid="{21E0A9BE-AD2E-47F6-A815-B00459BCDDCC}"/>
    <cellStyle name="20% - Ênfase6 109 2 2 2" xfId="38005" xr:uid="{458E5130-2F5F-49CC-A891-01157F86E191}"/>
    <cellStyle name="20% - Ênfase6 109 2 3" xfId="27789" xr:uid="{23409ED4-69F3-4075-A052-D87179958284}"/>
    <cellStyle name="20% - Ênfase6 109 3" xfId="12507" xr:uid="{D2690A42-1E10-4781-B238-13EB3C0C7049}"/>
    <cellStyle name="20% - Ênfase6 109 3 2" xfId="32953" xr:uid="{C14BF456-BEEE-48A9-97C7-6B03953026AE}"/>
    <cellStyle name="20% - Ênfase6 109 4" xfId="22737" xr:uid="{40DCD007-F5D1-4868-8D4C-BAA0B1BA2E46}"/>
    <cellStyle name="20% - Ênfase6 11" xfId="244" xr:uid="{961CD2C2-61B3-4008-89C7-CAB636CFC3A0}"/>
    <cellStyle name="20% - Ênfase6 11 2" xfId="843" xr:uid="{FD69B3A7-CCF8-4892-8B5E-193FA6CC1549}"/>
    <cellStyle name="20% - Ênfase6 11 2 2" xfId="5990" xr:uid="{66CC8836-EEDE-4217-97D8-41161675830A}"/>
    <cellStyle name="20% - Ênfase6 11 2 2 2" xfId="16245" xr:uid="{7D5F212E-6D56-469A-A482-C1369C45255D}"/>
    <cellStyle name="20% - Ênfase6 11 2 2 2 2" xfId="36689" xr:uid="{A532BFC8-8C7D-4803-823E-4766776194A1}"/>
    <cellStyle name="20% - Ênfase6 11 2 2 3" xfId="26473" xr:uid="{0BB20DD9-83B6-4E47-8540-5098E66BC674}"/>
    <cellStyle name="20% - Ênfase6 11 2 3" xfId="11191" xr:uid="{173FC01E-A39F-4CB8-9C6D-DCDB6B2FCEBE}"/>
    <cellStyle name="20% - Ênfase6 11 2 3 2" xfId="31637" xr:uid="{F1080382-6A8D-48FC-A1E5-F343F54D216D}"/>
    <cellStyle name="20% - Ênfase6 11 2 4" xfId="21421" xr:uid="{387DE5FB-97D7-4CDE-AFF0-AD30A061F097}"/>
    <cellStyle name="20% - Ênfase6 11 3" xfId="5391" xr:uid="{71E07CBD-0E77-447E-BC9A-41D833585713}"/>
    <cellStyle name="20% - Ênfase6 11 3 2" xfId="15665" xr:uid="{A752D28D-7412-4629-8FCD-7759336957D2}"/>
    <cellStyle name="20% - Ênfase6 11 3 2 2" xfId="36109" xr:uid="{1593299F-B157-4860-963A-B701653637A8}"/>
    <cellStyle name="20% - Ênfase6 11 3 3" xfId="25893" xr:uid="{82D96BCD-52BE-4B5A-B814-EC5F142A8E24}"/>
    <cellStyle name="20% - Ênfase6 11 4" xfId="10611" xr:uid="{28B4930D-D486-492B-8CDC-3FB44C307B61}"/>
    <cellStyle name="20% - Ênfase6 11 4 2" xfId="31057" xr:uid="{C3FAEDDD-1FF8-4835-97C8-932EEECE9344}"/>
    <cellStyle name="20% - Ênfase6 11 5" xfId="20841" xr:uid="{3B900E5E-309E-437D-A286-7DA730321D3E}"/>
    <cellStyle name="20% - Ênfase6 110" xfId="2215" xr:uid="{FBB9947F-95DF-40BA-8CB6-B375B402AFBC}"/>
    <cellStyle name="20% - Ênfase6 110 2" xfId="7348" xr:uid="{12EE06BA-BBF6-45D5-B94E-7B2AF616F068}"/>
    <cellStyle name="20% - Ênfase6 110 2 2" xfId="17575" xr:uid="{4F43E1E9-DACF-4B41-B371-75D678CB55D7}"/>
    <cellStyle name="20% - Ênfase6 110 2 2 2" xfId="38019" xr:uid="{FAB32B0D-7927-4831-88FF-8D15417B23E7}"/>
    <cellStyle name="20% - Ênfase6 110 2 3" xfId="27803" xr:uid="{BBFE5DBA-A2D0-4051-85BB-C140332B9B74}"/>
    <cellStyle name="20% - Ênfase6 110 3" xfId="12521" xr:uid="{7B6BF6B6-DD0E-40CA-BA5B-F845BFB95722}"/>
    <cellStyle name="20% - Ênfase6 110 3 2" xfId="32967" xr:uid="{7B343FCD-BB95-464B-BF52-0B7EB08DA1F3}"/>
    <cellStyle name="20% - Ênfase6 110 4" xfId="22751" xr:uid="{420CFD26-B96E-4FDB-91DB-DB54524DE314}"/>
    <cellStyle name="20% - Ênfase6 111" xfId="2229" xr:uid="{46179678-4F73-46E4-9CEE-CC1A845A6FE6}"/>
    <cellStyle name="20% - Ênfase6 111 2" xfId="7362" xr:uid="{450733A0-7948-4D35-84FF-1A002A6A3DB9}"/>
    <cellStyle name="20% - Ênfase6 111 2 2" xfId="17589" xr:uid="{EBF9002E-E409-4A26-BC24-4C46F83F195B}"/>
    <cellStyle name="20% - Ênfase6 111 2 2 2" xfId="38033" xr:uid="{1D33E6C2-E9C3-48D4-AD2A-75322E9E13B2}"/>
    <cellStyle name="20% - Ênfase6 111 2 3" xfId="27817" xr:uid="{3ABC13BF-AB3B-42FB-A855-E819867BCDFA}"/>
    <cellStyle name="20% - Ênfase6 111 3" xfId="12535" xr:uid="{3BA68E15-2563-4F8A-BC96-A24DA6EB7190}"/>
    <cellStyle name="20% - Ênfase6 111 3 2" xfId="32981" xr:uid="{39DBC079-CB3D-4829-84AF-E3A6E95A338C}"/>
    <cellStyle name="20% - Ênfase6 111 4" xfId="22765" xr:uid="{A4A577D9-6006-40AF-B337-666D9A51D3F4}"/>
    <cellStyle name="20% - Ênfase6 112" xfId="2243" xr:uid="{7BFEC9AE-814D-4667-8207-54AD67B49D92}"/>
    <cellStyle name="20% - Ênfase6 112 2" xfId="7376" xr:uid="{0A217C24-ED7F-4936-B362-658728EED024}"/>
    <cellStyle name="20% - Ênfase6 112 2 2" xfId="17603" xr:uid="{A7A8B4DD-DFE5-4CB8-818E-87AFF2AE84F1}"/>
    <cellStyle name="20% - Ênfase6 112 2 2 2" xfId="38047" xr:uid="{17567839-3B23-4C67-84C7-9DEE6EB80D71}"/>
    <cellStyle name="20% - Ênfase6 112 2 3" xfId="27831" xr:uid="{A3E8A1A1-EA6E-4E03-A14C-ADE712EE3964}"/>
    <cellStyle name="20% - Ênfase6 112 3" xfId="12549" xr:uid="{54AC1483-FA1E-4BB5-87A6-EB2CA9FAC907}"/>
    <cellStyle name="20% - Ênfase6 112 3 2" xfId="32995" xr:uid="{A38ACC93-BC4D-4838-9FCF-8E1B56E147B4}"/>
    <cellStyle name="20% - Ênfase6 112 4" xfId="22779" xr:uid="{1F3AD570-4119-4198-8000-33EF2D5ED66F}"/>
    <cellStyle name="20% - Ênfase6 113" xfId="2257" xr:uid="{ACD8D0C0-1B8B-4C26-A1DB-C54B9C08E20C}"/>
    <cellStyle name="20% - Ênfase6 113 2" xfId="7390" xr:uid="{63543C2D-1748-4671-BCFF-2C4A47493CD1}"/>
    <cellStyle name="20% - Ênfase6 113 2 2" xfId="17617" xr:uid="{B4814CB3-3118-4EA3-B99B-EEAA8872DC55}"/>
    <cellStyle name="20% - Ênfase6 113 2 2 2" xfId="38061" xr:uid="{D4DC12A0-604F-44F3-8FA2-F4AE40567575}"/>
    <cellStyle name="20% - Ênfase6 113 2 3" xfId="27845" xr:uid="{BB581F5C-B6F6-4104-908A-5ADD85CB4E88}"/>
    <cellStyle name="20% - Ênfase6 113 3" xfId="12563" xr:uid="{5C8CDEF9-9A5C-403C-BD49-ACD90D07FF71}"/>
    <cellStyle name="20% - Ênfase6 113 3 2" xfId="33009" xr:uid="{B8875776-7176-41DB-B650-053D70FE3C9E}"/>
    <cellStyle name="20% - Ênfase6 113 4" xfId="22793" xr:uid="{2F9DA9F6-30CC-4C99-B177-B9B4046FE0F3}"/>
    <cellStyle name="20% - Ênfase6 114" xfId="2271" xr:uid="{00748E2E-5BF5-4E02-8905-6FA75CE96333}"/>
    <cellStyle name="20% - Ênfase6 114 2" xfId="7404" xr:uid="{22EDE2AB-279B-4E2A-8DC0-CBE0A5CD8630}"/>
    <cellStyle name="20% - Ênfase6 114 2 2" xfId="17631" xr:uid="{5CAFA2E8-217B-46B2-B1AB-78E931A6B342}"/>
    <cellStyle name="20% - Ênfase6 114 2 2 2" xfId="38075" xr:uid="{5CF060A2-1869-49AE-8568-12823DCE9C80}"/>
    <cellStyle name="20% - Ênfase6 114 2 3" xfId="27859" xr:uid="{9B13C00B-C1ED-4C46-88DB-B9558CA11780}"/>
    <cellStyle name="20% - Ênfase6 114 3" xfId="12577" xr:uid="{FC67AB21-42BD-41AF-9C2A-233370C9C2F1}"/>
    <cellStyle name="20% - Ênfase6 114 3 2" xfId="33023" xr:uid="{E431CF5B-9BC1-4C82-929C-CDF979B40F86}"/>
    <cellStyle name="20% - Ênfase6 114 4" xfId="22807" xr:uid="{D6954F44-B27C-4CD6-82AC-4C7A57FB05BA}"/>
    <cellStyle name="20% - Ênfase6 115" xfId="2285" xr:uid="{38F02377-D309-46F6-A05A-8BD5815936F0}"/>
    <cellStyle name="20% - Ênfase6 115 2" xfId="7418" xr:uid="{4EA01737-AA57-4ED5-BB1B-3F2FCEC409F7}"/>
    <cellStyle name="20% - Ênfase6 115 2 2" xfId="17645" xr:uid="{757F51CA-2DFC-4B3E-8A71-91B4DC4313D4}"/>
    <cellStyle name="20% - Ênfase6 115 2 2 2" xfId="38089" xr:uid="{D89ABA0A-C03E-44D3-8324-9B84C58300F4}"/>
    <cellStyle name="20% - Ênfase6 115 2 3" xfId="27873" xr:uid="{766DA7D5-253A-4CEE-8091-66C459AC8C4E}"/>
    <cellStyle name="20% - Ênfase6 115 3" xfId="12591" xr:uid="{36A29BB9-6A7B-481D-9B13-0FCD9119E187}"/>
    <cellStyle name="20% - Ênfase6 115 3 2" xfId="33037" xr:uid="{0D183D8B-D55E-423E-8723-2CD445A150DF}"/>
    <cellStyle name="20% - Ênfase6 115 4" xfId="22821" xr:uid="{984B094D-0865-4E01-8945-4D5A6BB7FD4C}"/>
    <cellStyle name="20% - Ênfase6 116" xfId="2299" xr:uid="{9780F21A-E156-48F0-A3FF-AB71BFA539A0}"/>
    <cellStyle name="20% - Ênfase6 116 2" xfId="7432" xr:uid="{7A41E67E-8318-419B-82C5-2E6B450E3625}"/>
    <cellStyle name="20% - Ênfase6 116 2 2" xfId="17659" xr:uid="{7C80DEDE-DB5E-4EBA-928E-86B7A9F19E7B}"/>
    <cellStyle name="20% - Ênfase6 116 2 2 2" xfId="38103" xr:uid="{F9763ECB-F326-4F25-8745-3D6A9D961D59}"/>
    <cellStyle name="20% - Ênfase6 116 2 3" xfId="27887" xr:uid="{832EB40E-BAE4-43D1-AC16-3EA6BA89D5C9}"/>
    <cellStyle name="20% - Ênfase6 116 3" xfId="12605" xr:uid="{8BF3C55B-6C9B-41DB-AF8F-DD9E3EF578BA}"/>
    <cellStyle name="20% - Ênfase6 116 3 2" xfId="33051" xr:uid="{C9BB80D2-70CA-445A-9068-9D33AA754066}"/>
    <cellStyle name="20% - Ênfase6 116 4" xfId="22835" xr:uid="{10E89E18-EFCD-4F72-950E-68A53C142435}"/>
    <cellStyle name="20% - Ênfase6 117" xfId="2313" xr:uid="{6A3AC42C-79B4-4CAE-B411-725BD3C82915}"/>
    <cellStyle name="20% - Ênfase6 117 2" xfId="7446" xr:uid="{C5CBD881-D1CA-488C-B9C3-42863BD86C86}"/>
    <cellStyle name="20% - Ênfase6 117 2 2" xfId="17673" xr:uid="{392E758D-08CF-46AE-96DC-3C057B970FA1}"/>
    <cellStyle name="20% - Ênfase6 117 2 2 2" xfId="38117" xr:uid="{B44D4769-85CD-45FC-ADF6-23DD984C7526}"/>
    <cellStyle name="20% - Ênfase6 117 2 3" xfId="27901" xr:uid="{A394131D-7CD9-4783-95F8-CE3D17029631}"/>
    <cellStyle name="20% - Ênfase6 117 3" xfId="12619" xr:uid="{98EB1046-CF8E-4147-8BAB-33B0517A4D5E}"/>
    <cellStyle name="20% - Ênfase6 117 3 2" xfId="33065" xr:uid="{0BB96215-F4A5-4484-A72F-EED750769B15}"/>
    <cellStyle name="20% - Ênfase6 117 4" xfId="22849" xr:uid="{3E0A707A-3759-4152-8DCD-4CEE39A1C3DD}"/>
    <cellStyle name="20% - Ênfase6 118" xfId="2327" xr:uid="{CC4A0DDB-D969-4D63-A291-1AB185D788B7}"/>
    <cellStyle name="20% - Ênfase6 118 2" xfId="7460" xr:uid="{0EABE8F8-E051-4D78-BE17-93AB1E33D91F}"/>
    <cellStyle name="20% - Ênfase6 118 2 2" xfId="17687" xr:uid="{A7DD276F-89C4-4E89-99FE-E962E929D626}"/>
    <cellStyle name="20% - Ênfase6 118 2 2 2" xfId="38131" xr:uid="{B7EDBE65-ED5C-4BB9-BC71-8733B4C78A72}"/>
    <cellStyle name="20% - Ênfase6 118 2 3" xfId="27915" xr:uid="{C6928BEC-CC7D-4E77-849C-D4A5264AAE6E}"/>
    <cellStyle name="20% - Ênfase6 118 3" xfId="12633" xr:uid="{1E2D8A95-1C28-465C-B5EE-AFD8BA1B22AD}"/>
    <cellStyle name="20% - Ênfase6 118 3 2" xfId="33079" xr:uid="{04C5ED18-A001-42AC-AC97-6E0BCE00F91B}"/>
    <cellStyle name="20% - Ênfase6 118 4" xfId="22863" xr:uid="{9C135230-A6E3-4C35-9410-7950F5E25679}"/>
    <cellStyle name="20% - Ênfase6 119" xfId="2341" xr:uid="{73AE7EEF-22D1-4795-94FF-D2C7D2BE4866}"/>
    <cellStyle name="20% - Ênfase6 119 2" xfId="7474" xr:uid="{127BEFFC-AE8E-4551-85C8-D50D5DCBDA45}"/>
    <cellStyle name="20% - Ênfase6 119 2 2" xfId="17701" xr:uid="{65113009-45A6-4367-B93E-8321FDBCABB9}"/>
    <cellStyle name="20% - Ênfase6 119 2 2 2" xfId="38145" xr:uid="{C9704A7F-28E2-485D-8607-D7440984F15E}"/>
    <cellStyle name="20% - Ênfase6 119 2 3" xfId="27929" xr:uid="{03CDB73C-AC36-4C27-B5FD-D3CBBE10CB76}"/>
    <cellStyle name="20% - Ênfase6 119 3" xfId="12647" xr:uid="{496A749F-4378-4DAD-A4FC-91F0BDB85D15}"/>
    <cellStyle name="20% - Ênfase6 119 3 2" xfId="33093" xr:uid="{AA531CFE-B678-4836-AF42-AB2B6A354D42}"/>
    <cellStyle name="20% - Ênfase6 119 4" xfId="22877" xr:uid="{B5E5315E-EB85-4B62-B90A-C634B09350D8}"/>
    <cellStyle name="20% - Ênfase6 12" xfId="258" xr:uid="{B46B956B-1063-4B72-B681-4EBC4344DF02}"/>
    <cellStyle name="20% - Ênfase6 12 2" xfId="857" xr:uid="{3C124E18-177D-4BE1-A02B-797211F09291}"/>
    <cellStyle name="20% - Ênfase6 12 2 2" xfId="6004" xr:uid="{B50F9FA1-0421-49A6-9355-F80DA090049A}"/>
    <cellStyle name="20% - Ênfase6 12 2 2 2" xfId="16259" xr:uid="{8FF72030-29D0-45EC-94B9-C9E45503AEE9}"/>
    <cellStyle name="20% - Ênfase6 12 2 2 2 2" xfId="36703" xr:uid="{A8832980-417A-4373-95D9-75A0B5D25AE8}"/>
    <cellStyle name="20% - Ênfase6 12 2 2 3" xfId="26487" xr:uid="{DE9D6B78-F1B9-48E9-842A-02E36408DC0B}"/>
    <cellStyle name="20% - Ênfase6 12 2 3" xfId="11205" xr:uid="{5FDCD345-C72D-481B-9821-76C7B0BCA41B}"/>
    <cellStyle name="20% - Ênfase6 12 2 3 2" xfId="31651" xr:uid="{0AC36548-5777-4196-883A-FD1FC6ACE2DB}"/>
    <cellStyle name="20% - Ênfase6 12 2 4" xfId="21435" xr:uid="{D5D513CA-E94E-4130-A99A-52DD27213A8D}"/>
    <cellStyle name="20% - Ênfase6 12 3" xfId="5405" xr:uid="{8C037EDB-A118-46EE-B6A7-A4E2DB720C40}"/>
    <cellStyle name="20% - Ênfase6 12 3 2" xfId="15679" xr:uid="{EDD99367-63F7-4763-9A40-3CD27137557E}"/>
    <cellStyle name="20% - Ênfase6 12 3 2 2" xfId="36123" xr:uid="{51A757D4-BF20-49B0-ACB7-CAB3FCF65447}"/>
    <cellStyle name="20% - Ênfase6 12 3 3" xfId="25907" xr:uid="{2251623A-05A7-4741-8603-A6F603964915}"/>
    <cellStyle name="20% - Ênfase6 12 4" xfId="10625" xr:uid="{796487E7-7494-44B4-97CD-C1C414E036AA}"/>
    <cellStyle name="20% - Ênfase6 12 4 2" xfId="31071" xr:uid="{5705A7B4-D6F3-4EB9-9153-61912A6230EA}"/>
    <cellStyle name="20% - Ênfase6 12 5" xfId="20855" xr:uid="{76CF2D3E-F6B4-4CB4-93E6-674D4ECE8BB2}"/>
    <cellStyle name="20% - Ênfase6 120" xfId="2355" xr:uid="{59AB7B15-7D1A-461A-939F-4B8DA75FBAA8}"/>
    <cellStyle name="20% - Ênfase6 120 2" xfId="7488" xr:uid="{BE3BFB5C-FBC2-4ABB-BF32-B88568C60654}"/>
    <cellStyle name="20% - Ênfase6 120 2 2" xfId="17715" xr:uid="{B97613CA-3E9D-4BE0-B8C6-EB45BFE7EFC9}"/>
    <cellStyle name="20% - Ênfase6 120 2 2 2" xfId="38159" xr:uid="{901FF32E-1BDE-4551-B1D9-6DC58F9E9E11}"/>
    <cellStyle name="20% - Ênfase6 120 2 3" xfId="27943" xr:uid="{0F6A848E-0D5E-4395-A09D-15A22942FE44}"/>
    <cellStyle name="20% - Ênfase6 120 3" xfId="12661" xr:uid="{ABFD28CC-CE20-4477-BEB9-040FF6A626B2}"/>
    <cellStyle name="20% - Ênfase6 120 3 2" xfId="33107" xr:uid="{964D5382-E3D6-4C13-A49A-59F0F06BCE77}"/>
    <cellStyle name="20% - Ênfase6 120 4" xfId="22891" xr:uid="{F97162EE-7765-42E5-AC4D-7BBC015ADDEF}"/>
    <cellStyle name="20% - Ênfase6 121" xfId="2369" xr:uid="{3BA6581F-FAFE-4216-8A4C-6FA5FF2E3060}"/>
    <cellStyle name="20% - Ênfase6 121 2" xfId="7502" xr:uid="{B8C79915-7A70-41B5-A891-8B75C89B3C68}"/>
    <cellStyle name="20% - Ênfase6 121 2 2" xfId="17729" xr:uid="{96DDFDB4-F440-4DBF-B229-BB58794A6EAC}"/>
    <cellStyle name="20% - Ênfase6 121 2 2 2" xfId="38173" xr:uid="{79D34D40-4F5F-4566-B727-D4301A1EBD30}"/>
    <cellStyle name="20% - Ênfase6 121 2 3" xfId="27957" xr:uid="{87E85D90-C1D7-42C7-949B-C8251E8CEF0B}"/>
    <cellStyle name="20% - Ênfase6 121 3" xfId="12675" xr:uid="{265388D2-6722-4B1A-AB6E-AABD394C8837}"/>
    <cellStyle name="20% - Ênfase6 121 3 2" xfId="33121" xr:uid="{478C9F9B-91A7-4857-BD86-EC0CD03A2621}"/>
    <cellStyle name="20% - Ênfase6 121 4" xfId="22905" xr:uid="{1DCC9E43-F16A-40BC-918F-9BD8FE172D10}"/>
    <cellStyle name="20% - Ênfase6 122" xfId="2383" xr:uid="{2D49FA93-AD3B-423B-86F9-8E69ED9E51A1}"/>
    <cellStyle name="20% - Ênfase6 122 2" xfId="7516" xr:uid="{2125A40B-11F4-414F-86F0-49BB23C3D6CC}"/>
    <cellStyle name="20% - Ênfase6 122 2 2" xfId="17743" xr:uid="{496B9122-C855-4B5A-AA17-DC98909D1BA7}"/>
    <cellStyle name="20% - Ênfase6 122 2 2 2" xfId="38187" xr:uid="{B8BC889F-DE95-4EC6-BAFE-7EFBE6902C8D}"/>
    <cellStyle name="20% - Ênfase6 122 2 3" xfId="27971" xr:uid="{4BB086C9-EEC6-4AAF-A3EC-3278D4E9A77F}"/>
    <cellStyle name="20% - Ênfase6 122 3" xfId="12689" xr:uid="{DF104887-9A92-43CC-9E2E-D10D60A28059}"/>
    <cellStyle name="20% - Ênfase6 122 3 2" xfId="33135" xr:uid="{28D407E5-A0C1-435D-831F-025A8B17ED49}"/>
    <cellStyle name="20% - Ênfase6 122 4" xfId="22919" xr:uid="{31B07C17-431F-4F0C-A283-B36C0A3F31FA}"/>
    <cellStyle name="20% - Ênfase6 123" xfId="2397" xr:uid="{EC3314C2-7C5D-45E4-B93E-44CF72A6F6FA}"/>
    <cellStyle name="20% - Ênfase6 123 2" xfId="7530" xr:uid="{A377AF6D-5C0A-4314-99B3-43D96B9678D9}"/>
    <cellStyle name="20% - Ênfase6 123 2 2" xfId="17757" xr:uid="{D2122F42-0157-4EAB-8B0F-EFB1D9B4687D}"/>
    <cellStyle name="20% - Ênfase6 123 2 2 2" xfId="38201" xr:uid="{25ACBAFB-251D-4710-82C7-F8780BA68370}"/>
    <cellStyle name="20% - Ênfase6 123 2 3" xfId="27985" xr:uid="{90886E17-E3EE-423D-82EE-5784401D76B6}"/>
    <cellStyle name="20% - Ênfase6 123 3" xfId="12703" xr:uid="{C1D23245-B1D8-44E1-8B2F-C960B2238209}"/>
    <cellStyle name="20% - Ênfase6 123 3 2" xfId="33149" xr:uid="{75AAC978-1776-4FEF-81FC-9D05C78373EE}"/>
    <cellStyle name="20% - Ênfase6 123 4" xfId="22933" xr:uid="{8B2D804D-4233-4016-AFB7-0C7E5AB86D5A}"/>
    <cellStyle name="20% - Ênfase6 124" xfId="2411" xr:uid="{B7816C6A-647D-4BD4-91FC-E66362817D8A}"/>
    <cellStyle name="20% - Ênfase6 124 2" xfId="7544" xr:uid="{7C88DC21-5AE9-4123-A3D2-007ACE7410A6}"/>
    <cellStyle name="20% - Ênfase6 124 2 2" xfId="17771" xr:uid="{6B0ED8B6-F7EE-48AA-A03F-9250A06D6104}"/>
    <cellStyle name="20% - Ênfase6 124 2 2 2" xfId="38215" xr:uid="{29305070-B2F8-4A79-B8D9-6944967F7652}"/>
    <cellStyle name="20% - Ênfase6 124 2 3" xfId="27999" xr:uid="{6211C23B-CC65-4FCF-860F-2E3EB83C6BC5}"/>
    <cellStyle name="20% - Ênfase6 124 3" xfId="12717" xr:uid="{D82A6DC2-9BBB-4825-AC79-1B0A5DE6BA03}"/>
    <cellStyle name="20% - Ênfase6 124 3 2" xfId="33163" xr:uid="{073226A2-527B-46BF-9124-302ACC202593}"/>
    <cellStyle name="20% - Ênfase6 124 4" xfId="22947" xr:uid="{1F9D21F3-182B-4BF2-A09F-092DDBB4E136}"/>
    <cellStyle name="20% - Ênfase6 125" xfId="2425" xr:uid="{D82D3E98-AFC5-46A2-983B-B6FB9BE05E52}"/>
    <cellStyle name="20% - Ênfase6 125 2" xfId="7558" xr:uid="{C8E26C49-461B-4083-9F3F-6BEF838D50AF}"/>
    <cellStyle name="20% - Ênfase6 125 2 2" xfId="17785" xr:uid="{D504C512-CC94-4DC8-96E9-6B687195ECD1}"/>
    <cellStyle name="20% - Ênfase6 125 2 2 2" xfId="38229" xr:uid="{AF858977-A83C-4054-8F26-731916854F02}"/>
    <cellStyle name="20% - Ênfase6 125 2 3" xfId="28013" xr:uid="{23B3E2C3-8AD8-4297-813F-B41CF3322172}"/>
    <cellStyle name="20% - Ênfase6 125 3" xfId="12731" xr:uid="{62A75E73-3653-42FD-A998-17512B1FC050}"/>
    <cellStyle name="20% - Ênfase6 125 3 2" xfId="33177" xr:uid="{75253E52-604F-40BD-A366-DC90B20AC1ED}"/>
    <cellStyle name="20% - Ênfase6 125 4" xfId="22961" xr:uid="{8F964D3B-75EC-4FA4-8BEF-10C0175D7D90}"/>
    <cellStyle name="20% - Ênfase6 126" xfId="2439" xr:uid="{B43800CB-72F1-4508-AD5A-1E90B7088619}"/>
    <cellStyle name="20% - Ênfase6 126 2" xfId="7572" xr:uid="{EFF08156-65DB-4AEF-8425-F0ADC608E1EE}"/>
    <cellStyle name="20% - Ênfase6 126 2 2" xfId="17799" xr:uid="{BA24D232-2E47-4485-8F94-35A602A961A0}"/>
    <cellStyle name="20% - Ênfase6 126 2 2 2" xfId="38243" xr:uid="{9C03E529-706D-4B34-A995-51B81B0C9AE3}"/>
    <cellStyle name="20% - Ênfase6 126 2 3" xfId="28027" xr:uid="{1E93F319-410A-4FE5-86A8-2A8ABD5C48BB}"/>
    <cellStyle name="20% - Ênfase6 126 3" xfId="12745" xr:uid="{EE59A16B-1C11-4AAA-801C-475342F76637}"/>
    <cellStyle name="20% - Ênfase6 126 3 2" xfId="33191" xr:uid="{56CEEC4C-D591-4CF5-9656-B7CB0342D819}"/>
    <cellStyle name="20% - Ênfase6 126 4" xfId="22975" xr:uid="{9EB0B58D-CF9F-4B7C-8271-91D8DD454D8D}"/>
    <cellStyle name="20% - Ênfase6 127" xfId="2453" xr:uid="{B985EF7D-8775-4671-9B62-9D785FA8AD56}"/>
    <cellStyle name="20% - Ênfase6 127 2" xfId="7586" xr:uid="{B1FD8022-45EB-4D92-9F91-4DF80AAB0454}"/>
    <cellStyle name="20% - Ênfase6 127 2 2" xfId="17813" xr:uid="{8F5D1F1C-995D-42B8-915B-89F0D4501857}"/>
    <cellStyle name="20% - Ênfase6 127 2 2 2" xfId="38257" xr:uid="{6C2F5BE2-6582-47CA-BD37-F37B81794994}"/>
    <cellStyle name="20% - Ênfase6 127 2 3" xfId="28041" xr:uid="{EB840F34-38BF-4C6F-94F3-6599B6F8068C}"/>
    <cellStyle name="20% - Ênfase6 127 3" xfId="12759" xr:uid="{0049813A-348C-4339-9F4D-04416FD326B2}"/>
    <cellStyle name="20% - Ênfase6 127 3 2" xfId="33205" xr:uid="{D585F831-0001-4A38-A2A7-F330D7179890}"/>
    <cellStyle name="20% - Ênfase6 127 4" xfId="22989" xr:uid="{E5DCDFE4-E2A7-4200-87E1-69A437B4B3C1}"/>
    <cellStyle name="20% - Ênfase6 128" xfId="2467" xr:uid="{00C6D04C-A415-4160-AE9A-6E1C3387CF78}"/>
    <cellStyle name="20% - Ênfase6 128 2" xfId="7600" xr:uid="{41C4B8EC-4BD1-45E7-BB30-2214819E4BC4}"/>
    <cellStyle name="20% - Ênfase6 128 2 2" xfId="17827" xr:uid="{543E96B4-E0C5-4A45-8BB4-8E41A5BEFFAC}"/>
    <cellStyle name="20% - Ênfase6 128 2 2 2" xfId="38271" xr:uid="{D5458A6D-F381-441B-AA07-45697C90EE02}"/>
    <cellStyle name="20% - Ênfase6 128 2 3" xfId="28055" xr:uid="{7E6F6659-13B5-4402-A2CB-A993111F502E}"/>
    <cellStyle name="20% - Ênfase6 128 3" xfId="12773" xr:uid="{87CB82B4-10C4-478D-8820-2594A9607733}"/>
    <cellStyle name="20% - Ênfase6 128 3 2" xfId="33219" xr:uid="{CA8A1891-8052-4B49-B8DA-8491AC79C361}"/>
    <cellStyle name="20% - Ênfase6 128 4" xfId="23003" xr:uid="{504707C4-2928-4AFF-99CD-D5806A30BDB3}"/>
    <cellStyle name="20% - Ênfase6 129" xfId="2481" xr:uid="{63B3CCC7-97E9-4059-B278-090FD3D0325B}"/>
    <cellStyle name="20% - Ênfase6 129 2" xfId="7614" xr:uid="{E3385741-B508-4EF5-BE9F-FF497806F46A}"/>
    <cellStyle name="20% - Ênfase6 129 2 2" xfId="17841" xr:uid="{68564E0F-269B-4323-8137-0DB55BA0E63A}"/>
    <cellStyle name="20% - Ênfase6 129 2 2 2" xfId="38285" xr:uid="{29B118A5-0922-44F6-8B91-45D43EE433AB}"/>
    <cellStyle name="20% - Ênfase6 129 2 3" xfId="28069" xr:uid="{8D288A1F-EA3C-46DE-B705-833F7F25AE10}"/>
    <cellStyle name="20% - Ênfase6 129 3" xfId="12787" xr:uid="{78D404BE-62E4-4A74-963C-EA01E6B9F9D9}"/>
    <cellStyle name="20% - Ênfase6 129 3 2" xfId="33233" xr:uid="{D7B842A0-13CD-4A6E-97DC-1592B8BED066}"/>
    <cellStyle name="20% - Ênfase6 129 4" xfId="23017" xr:uid="{DC01213B-2602-4943-93AD-1D408A62625E}"/>
    <cellStyle name="20% - Ênfase6 13" xfId="272" xr:uid="{D308D20C-B592-4443-9E8D-50636108C607}"/>
    <cellStyle name="20% - Ênfase6 13 2" xfId="871" xr:uid="{D9CD3F5C-6788-4C1A-BC65-E1322A0446E8}"/>
    <cellStyle name="20% - Ênfase6 13 2 2" xfId="6018" xr:uid="{55A98C48-6B89-4089-897A-ECC7C4910351}"/>
    <cellStyle name="20% - Ênfase6 13 2 2 2" xfId="16273" xr:uid="{B1544125-4E37-4A20-8C7E-04050246BEB5}"/>
    <cellStyle name="20% - Ênfase6 13 2 2 2 2" xfId="36717" xr:uid="{69EAD31C-ECB7-4B61-96A0-DF0FD7214EFF}"/>
    <cellStyle name="20% - Ênfase6 13 2 2 3" xfId="26501" xr:uid="{D638B346-A518-4DE1-89D4-8280EE38CFA0}"/>
    <cellStyle name="20% - Ênfase6 13 2 3" xfId="11219" xr:uid="{1D5F8847-38F8-41FD-B730-DDF42EC653BE}"/>
    <cellStyle name="20% - Ênfase6 13 2 3 2" xfId="31665" xr:uid="{A8D9E6E4-6731-4FE8-9E3E-9130355908AF}"/>
    <cellStyle name="20% - Ênfase6 13 2 4" xfId="21449" xr:uid="{B0AFCB9E-0E76-4281-AA22-FAC435E092A9}"/>
    <cellStyle name="20% - Ênfase6 13 3" xfId="5419" xr:uid="{42B8C829-1042-44B3-8D0A-E4331CB1A5DE}"/>
    <cellStyle name="20% - Ênfase6 13 3 2" xfId="15693" xr:uid="{2F484FCA-6A84-4F68-B785-F45C909383DF}"/>
    <cellStyle name="20% - Ênfase6 13 3 2 2" xfId="36137" xr:uid="{0ECDC2B0-D521-48A6-8420-5BFBE569B238}"/>
    <cellStyle name="20% - Ênfase6 13 3 3" xfId="25921" xr:uid="{C0CAC4E3-3C1B-432B-AEB1-92DD3237BCAE}"/>
    <cellStyle name="20% - Ênfase6 13 4" xfId="10639" xr:uid="{D37B952A-6AF5-468A-9246-CBB27F4244CC}"/>
    <cellStyle name="20% - Ênfase6 13 4 2" xfId="31085" xr:uid="{F6FA7577-0CA1-4F62-B3D8-7B93412A34BB}"/>
    <cellStyle name="20% - Ênfase6 13 5" xfId="20869" xr:uid="{F46EAA43-7693-4263-B19E-BB394249F7E8}"/>
    <cellStyle name="20% - Ênfase6 130" xfId="2495" xr:uid="{2E5FA25B-96D0-418D-BCFB-29332A40E6B0}"/>
    <cellStyle name="20% - Ênfase6 130 2" xfId="7628" xr:uid="{E401B0D9-0716-4EF5-8137-BD6BDF186850}"/>
    <cellStyle name="20% - Ênfase6 130 2 2" xfId="17855" xr:uid="{1ADD8F1E-CB93-4437-8607-FCA9DDA04DF0}"/>
    <cellStyle name="20% - Ênfase6 130 2 2 2" xfId="38299" xr:uid="{104E7285-1AB6-4B0F-923D-6CF0C13918C4}"/>
    <cellStyle name="20% - Ênfase6 130 2 3" xfId="28083" xr:uid="{E35D1B6E-1B9D-42D8-A34A-C9CDF811F071}"/>
    <cellStyle name="20% - Ênfase6 130 3" xfId="12801" xr:uid="{9EF50545-9433-42F7-BEAE-38EDA9700CEC}"/>
    <cellStyle name="20% - Ênfase6 130 3 2" xfId="33247" xr:uid="{D8E98F72-2E94-4D36-B5C8-FB50FF7A2234}"/>
    <cellStyle name="20% - Ênfase6 130 4" xfId="23031" xr:uid="{6A313F87-FB78-4CC6-9840-98324333B337}"/>
    <cellStyle name="20% - Ênfase6 131" xfId="2509" xr:uid="{F3A04894-A721-4773-B124-CE6D903ACB1F}"/>
    <cellStyle name="20% - Ênfase6 131 2" xfId="7642" xr:uid="{AB0FFACF-0AF1-4001-93A9-0FC815015AD8}"/>
    <cellStyle name="20% - Ênfase6 131 2 2" xfId="17869" xr:uid="{E6450715-CC0C-4D08-8D85-8ED2E0F779D1}"/>
    <cellStyle name="20% - Ênfase6 131 2 2 2" xfId="38313" xr:uid="{DB4AC624-B2C1-4597-A73B-B2DD8A1777C7}"/>
    <cellStyle name="20% - Ênfase6 131 2 3" xfId="28097" xr:uid="{EE0B5211-3503-411F-99CF-ED992AC4C7FB}"/>
    <cellStyle name="20% - Ênfase6 131 3" xfId="12815" xr:uid="{AC602708-C11F-4AF8-BC29-817BEC0BEAE4}"/>
    <cellStyle name="20% - Ênfase6 131 3 2" xfId="33261" xr:uid="{39F31A92-9FC7-4785-B363-792D34112717}"/>
    <cellStyle name="20% - Ênfase6 131 4" xfId="23045" xr:uid="{0F22CB89-EE0C-41C3-B141-8821584C3A73}"/>
    <cellStyle name="20% - Ênfase6 132" xfId="2523" xr:uid="{5F666C27-1DDA-4F9F-AB9B-96287B4B2092}"/>
    <cellStyle name="20% - Ênfase6 132 2" xfId="7656" xr:uid="{DF02B5C4-CCDC-4EF0-8976-B31453227DAF}"/>
    <cellStyle name="20% - Ênfase6 132 2 2" xfId="17883" xr:uid="{62596659-43B6-4D5A-A25B-25526AC8A138}"/>
    <cellStyle name="20% - Ênfase6 132 2 2 2" xfId="38327" xr:uid="{3E33D303-33FB-4A77-B8F9-E9809D04A4AC}"/>
    <cellStyle name="20% - Ênfase6 132 2 3" xfId="28111" xr:uid="{57142093-C1B8-4F77-BE21-1AD7D474D9C3}"/>
    <cellStyle name="20% - Ênfase6 132 3" xfId="12829" xr:uid="{632D5941-A3BC-4CC4-8B60-21323808A654}"/>
    <cellStyle name="20% - Ênfase6 132 3 2" xfId="33275" xr:uid="{04DBB042-2610-4A76-81F8-FF73AB9BEE6D}"/>
    <cellStyle name="20% - Ênfase6 132 4" xfId="23059" xr:uid="{D119E79F-13E5-4892-9A42-2FA077754DBB}"/>
    <cellStyle name="20% - Ênfase6 133" xfId="2537" xr:uid="{166BFFBA-2B3C-44BE-93B4-F26F57C92644}"/>
    <cellStyle name="20% - Ênfase6 133 2" xfId="7670" xr:uid="{E21D2203-6D70-49C0-B967-62FBFC2284E9}"/>
    <cellStyle name="20% - Ênfase6 133 2 2" xfId="17897" xr:uid="{03452763-80A2-44C9-A5C5-191DBF3DFD80}"/>
    <cellStyle name="20% - Ênfase6 133 2 2 2" xfId="38341" xr:uid="{15CE73AC-FE75-4756-9F1C-7CD20B8ACB16}"/>
    <cellStyle name="20% - Ênfase6 133 2 3" xfId="28125" xr:uid="{5448A909-F6C8-4E02-ABFB-8586BF90DE9A}"/>
    <cellStyle name="20% - Ênfase6 133 3" xfId="12843" xr:uid="{5B5F13B7-A9AC-4431-8AA4-7925CDA34856}"/>
    <cellStyle name="20% - Ênfase6 133 3 2" xfId="33289" xr:uid="{76F5A800-EBD4-4CAA-9A58-590B451F0D86}"/>
    <cellStyle name="20% - Ênfase6 133 4" xfId="23073" xr:uid="{9E54B1E2-8DB5-4B48-A907-01733C1BB6E7}"/>
    <cellStyle name="20% - Ênfase6 134" xfId="2551" xr:uid="{5844F34C-729F-449F-8B45-F1F2A5BA5248}"/>
    <cellStyle name="20% - Ênfase6 134 2" xfId="7684" xr:uid="{CB208BBB-56CA-4682-81B0-D9218D0ACC65}"/>
    <cellStyle name="20% - Ênfase6 134 2 2" xfId="17911" xr:uid="{9FE03B4F-4916-411A-B7B0-ECDFC13CE22F}"/>
    <cellStyle name="20% - Ênfase6 134 2 2 2" xfId="38355" xr:uid="{EEF98D5A-A79F-49EF-BB31-47531026FDF4}"/>
    <cellStyle name="20% - Ênfase6 134 2 3" xfId="28139" xr:uid="{18EF4976-235F-4B13-962D-18C7E1C6F42A}"/>
    <cellStyle name="20% - Ênfase6 134 3" xfId="12857" xr:uid="{62B80EFC-5F10-4619-85EA-3AF802743107}"/>
    <cellStyle name="20% - Ênfase6 134 3 2" xfId="33303" xr:uid="{D3E86E5D-A8C3-4F4B-8C5B-AE685C998C7D}"/>
    <cellStyle name="20% - Ênfase6 134 4" xfId="23087" xr:uid="{67FC1ABB-FF26-4E52-AA8C-03C5DBA3A0B2}"/>
    <cellStyle name="20% - Ênfase6 135" xfId="2565" xr:uid="{ED7EADBE-76EC-41A9-83F9-BEA13A778BC1}"/>
    <cellStyle name="20% - Ênfase6 135 2" xfId="7698" xr:uid="{38B2D45E-1D18-4B94-8425-64ED1567BF46}"/>
    <cellStyle name="20% - Ênfase6 135 2 2" xfId="17925" xr:uid="{40B94B31-FCFA-4224-8C88-E5C16F3D221A}"/>
    <cellStyle name="20% - Ênfase6 135 2 2 2" xfId="38369" xr:uid="{38754E76-4F37-4D9C-8BC5-CB8B58C84408}"/>
    <cellStyle name="20% - Ênfase6 135 2 3" xfId="28153" xr:uid="{48CAD1F4-4398-4315-BBC2-34EFA5F7A1A6}"/>
    <cellStyle name="20% - Ênfase6 135 3" xfId="12871" xr:uid="{FBA9347D-DEA9-4444-9400-FF668A437AFE}"/>
    <cellStyle name="20% - Ênfase6 135 3 2" xfId="33317" xr:uid="{2E0FEF17-19A1-4813-95ED-88874D520B9A}"/>
    <cellStyle name="20% - Ênfase6 135 4" xfId="23101" xr:uid="{0EBC774B-C692-4C79-B6F7-0914A3544F00}"/>
    <cellStyle name="20% - Ênfase6 136" xfId="2579" xr:uid="{DF9483DA-4052-4097-83C0-5662BAF3345E}"/>
    <cellStyle name="20% - Ênfase6 136 2" xfId="7712" xr:uid="{1669FE04-A176-48EA-9E14-211DE7FC30B8}"/>
    <cellStyle name="20% - Ênfase6 136 2 2" xfId="17939" xr:uid="{262DEE85-23FE-4E6E-B8F5-AB0E925C0111}"/>
    <cellStyle name="20% - Ênfase6 136 2 2 2" xfId="38383" xr:uid="{E06A79E0-DE93-48DF-85C6-950DCB47A29B}"/>
    <cellStyle name="20% - Ênfase6 136 2 3" xfId="28167" xr:uid="{8220952D-CDCA-4DC4-B6AB-300B9ED1BA15}"/>
    <cellStyle name="20% - Ênfase6 136 3" xfId="12885" xr:uid="{64AA35EE-73C9-475B-9153-463485757922}"/>
    <cellStyle name="20% - Ênfase6 136 3 2" xfId="33331" xr:uid="{7EE7BAB0-8968-4DF6-BDBA-78A1D7BBBD1B}"/>
    <cellStyle name="20% - Ênfase6 136 4" xfId="23115" xr:uid="{21B18E9E-7653-4BB2-AFDE-A4ABB2F98270}"/>
    <cellStyle name="20% - Ênfase6 137" xfId="2593" xr:uid="{887E9ADA-279A-4E4E-BE80-495C103AC29D}"/>
    <cellStyle name="20% - Ênfase6 137 2" xfId="7726" xr:uid="{89B37AF5-0658-4F17-A803-02B2E1F16C87}"/>
    <cellStyle name="20% - Ênfase6 137 2 2" xfId="17953" xr:uid="{FFF6199D-02A5-4921-B8C8-8E941B3D5DD9}"/>
    <cellStyle name="20% - Ênfase6 137 2 2 2" xfId="38397" xr:uid="{85C2308D-D6E5-4C99-99AB-CFB5CAD34194}"/>
    <cellStyle name="20% - Ênfase6 137 2 3" xfId="28181" xr:uid="{905F3230-AFA3-4149-9676-C4AFC9F4E515}"/>
    <cellStyle name="20% - Ênfase6 137 3" xfId="12899" xr:uid="{3284BB97-32DC-4A22-AA20-28256FC14A17}"/>
    <cellStyle name="20% - Ênfase6 137 3 2" xfId="33345" xr:uid="{7F8A4D35-F647-46C2-8348-B69FD3F8BDA2}"/>
    <cellStyle name="20% - Ênfase6 137 4" xfId="23129" xr:uid="{08213D9C-606A-4F8D-BB96-0A2B784375CA}"/>
    <cellStyle name="20% - Ênfase6 138" xfId="2607" xr:uid="{F92B24DE-EA63-4DDE-8B71-94637DC76C68}"/>
    <cellStyle name="20% - Ênfase6 138 2" xfId="7740" xr:uid="{E1F0B262-BDE8-493E-88D2-13910C078F6B}"/>
    <cellStyle name="20% - Ênfase6 138 2 2" xfId="17967" xr:uid="{E9D34CA2-FB39-4DC0-9D56-62B46B19F6F4}"/>
    <cellStyle name="20% - Ênfase6 138 2 2 2" xfId="38411" xr:uid="{ED45868E-7C57-46A5-93DB-A8B951BB9FE6}"/>
    <cellStyle name="20% - Ênfase6 138 2 3" xfId="28195" xr:uid="{A47DCB84-F99B-426E-871E-8C24E25A7CB8}"/>
    <cellStyle name="20% - Ênfase6 138 3" xfId="12913" xr:uid="{C60F8C8F-5755-4AA6-9934-89E4BEBFE681}"/>
    <cellStyle name="20% - Ênfase6 138 3 2" xfId="33359" xr:uid="{F401C016-C79D-4228-B573-215CC773ACAD}"/>
    <cellStyle name="20% - Ênfase6 138 4" xfId="23143" xr:uid="{77924971-4F5B-4496-917C-8393E3F9D998}"/>
    <cellStyle name="20% - Ênfase6 139" xfId="2621" xr:uid="{4FFC0F97-FACE-4E59-A384-419F430316AC}"/>
    <cellStyle name="20% - Ênfase6 139 2" xfId="7754" xr:uid="{8F24A558-1CEC-4E61-AF5F-386F8CD7A28C}"/>
    <cellStyle name="20% - Ênfase6 139 2 2" xfId="17981" xr:uid="{AB84DBC7-81C6-42D6-A1A4-D5FEBF46FA62}"/>
    <cellStyle name="20% - Ênfase6 139 2 2 2" xfId="38425" xr:uid="{D0032C9F-A92B-423C-893E-981635131387}"/>
    <cellStyle name="20% - Ênfase6 139 2 3" xfId="28209" xr:uid="{CB281DB4-CC76-48E5-BCEF-6380B8D8E34C}"/>
    <cellStyle name="20% - Ênfase6 139 3" xfId="12927" xr:uid="{9EEDDA9B-7D60-47EE-9C70-1F1D4530BC26}"/>
    <cellStyle name="20% - Ênfase6 139 3 2" xfId="33373" xr:uid="{248FD750-645F-4F25-93D0-96BF3DDF8410}"/>
    <cellStyle name="20% - Ênfase6 139 4" xfId="23157" xr:uid="{2F38C787-B44B-477F-9A38-BE7C7F2A9E08}"/>
    <cellStyle name="20% - Ênfase6 14" xfId="286" xr:uid="{7C8F7F40-6F4D-4EE7-AB05-66BCB64E2E15}"/>
    <cellStyle name="20% - Ênfase6 14 2" xfId="885" xr:uid="{D3252B4D-74CB-4E21-9A82-09BB45CFAA99}"/>
    <cellStyle name="20% - Ênfase6 14 2 2" xfId="6032" xr:uid="{78587EFC-BF46-4577-B28B-5A53681CA6EE}"/>
    <cellStyle name="20% - Ênfase6 14 2 2 2" xfId="16287" xr:uid="{A3116D83-B8E1-4CD4-82C5-8B955F2C3BDA}"/>
    <cellStyle name="20% - Ênfase6 14 2 2 2 2" xfId="36731" xr:uid="{14D76A7F-76AF-4AB2-9480-5386F1222681}"/>
    <cellStyle name="20% - Ênfase6 14 2 2 3" xfId="26515" xr:uid="{60A3E836-CF7E-41B8-B93D-AF4CCEE75952}"/>
    <cellStyle name="20% - Ênfase6 14 2 3" xfId="11233" xr:uid="{8BB7A5E6-A127-4976-8D43-41005786E165}"/>
    <cellStyle name="20% - Ênfase6 14 2 3 2" xfId="31679" xr:uid="{1432E37F-C889-4D92-A260-FE7E0B738E39}"/>
    <cellStyle name="20% - Ênfase6 14 2 4" xfId="21463" xr:uid="{79DDEA7E-56C9-4933-9595-8CB506679F29}"/>
    <cellStyle name="20% - Ênfase6 14 3" xfId="5433" xr:uid="{2743ABB8-8F28-4FCD-AD40-2958E5FAB3D6}"/>
    <cellStyle name="20% - Ênfase6 14 3 2" xfId="15707" xr:uid="{0F4C3C4D-8C1D-4D37-8C0D-9E8064A30849}"/>
    <cellStyle name="20% - Ênfase6 14 3 2 2" xfId="36151" xr:uid="{B6F542D4-063C-44A3-B581-0465472DD0B7}"/>
    <cellStyle name="20% - Ênfase6 14 3 3" xfId="25935" xr:uid="{4BCAE65C-9D34-48AB-89A0-64A1CE06BBA0}"/>
    <cellStyle name="20% - Ênfase6 14 4" xfId="10653" xr:uid="{579DE1FB-3790-4545-ABB9-6BE09E7AD585}"/>
    <cellStyle name="20% - Ênfase6 14 4 2" xfId="31099" xr:uid="{16BA95FB-4A07-4F8A-8833-FBFFE8B10A04}"/>
    <cellStyle name="20% - Ênfase6 14 5" xfId="20883" xr:uid="{49F912E2-DDC2-432B-8DE0-54B12922E5C9}"/>
    <cellStyle name="20% - Ênfase6 140" xfId="2635" xr:uid="{A1EB326E-C8D6-4C46-8E16-C79FC8A909DE}"/>
    <cellStyle name="20% - Ênfase6 140 2" xfId="7768" xr:uid="{737B2737-2374-49E0-9AF1-BED3A5FB9315}"/>
    <cellStyle name="20% - Ênfase6 140 2 2" xfId="17995" xr:uid="{73D297D3-547E-402A-9F5E-21AC95D546EF}"/>
    <cellStyle name="20% - Ênfase6 140 2 2 2" xfId="38439" xr:uid="{AB4B9C95-E552-4DDF-A42A-11268CF7674C}"/>
    <cellStyle name="20% - Ênfase6 140 2 3" xfId="28223" xr:uid="{34468B6E-FFD7-4183-AE9F-A68564FD9CCE}"/>
    <cellStyle name="20% - Ênfase6 140 3" xfId="12941" xr:uid="{4CB1A435-8716-419A-9117-4CDB7494A2E4}"/>
    <cellStyle name="20% - Ênfase6 140 3 2" xfId="33387" xr:uid="{EA1B91C4-E3A7-45A7-9B7C-8E3809F188B2}"/>
    <cellStyle name="20% - Ênfase6 140 4" xfId="23171" xr:uid="{3A0016A4-AE76-44E0-B22F-77806BE97CF6}"/>
    <cellStyle name="20% - Ênfase6 141" xfId="2649" xr:uid="{E37FAD2F-CF34-46AB-8F5B-4112A209F888}"/>
    <cellStyle name="20% - Ênfase6 141 2" xfId="7782" xr:uid="{F0945758-1A5E-4760-AA49-7DCF29F04DEA}"/>
    <cellStyle name="20% - Ênfase6 141 2 2" xfId="18009" xr:uid="{84734BA3-3432-4178-B3C9-F49CFCF579DE}"/>
    <cellStyle name="20% - Ênfase6 141 2 2 2" xfId="38453" xr:uid="{86FEC846-DDD6-4D3A-9B1B-5BFA6CB1DD75}"/>
    <cellStyle name="20% - Ênfase6 141 2 3" xfId="28237" xr:uid="{B801CF58-9B76-47D3-8B4C-5D8ED90DA88D}"/>
    <cellStyle name="20% - Ênfase6 141 3" xfId="12955" xr:uid="{FFB7C90C-92C4-4C64-8CDA-7D3368EF4455}"/>
    <cellStyle name="20% - Ênfase6 141 3 2" xfId="33401" xr:uid="{2E283D98-7680-4C4B-A174-512D645A16C1}"/>
    <cellStyle name="20% - Ênfase6 141 4" xfId="23185" xr:uid="{8F660EC2-3D5D-49A4-A560-025DAE7CA979}"/>
    <cellStyle name="20% - Ênfase6 142" xfId="2663" xr:uid="{89AB3AC5-5D5F-4613-A3A0-34A24090FAE5}"/>
    <cellStyle name="20% - Ênfase6 142 2" xfId="7796" xr:uid="{C7FC701B-E704-4251-84E6-5C2F88026193}"/>
    <cellStyle name="20% - Ênfase6 142 2 2" xfId="18023" xr:uid="{2E3CA9BE-6F0D-45A8-AAAD-84BF68580993}"/>
    <cellStyle name="20% - Ênfase6 142 2 2 2" xfId="38467" xr:uid="{7463D40E-81A0-40EF-A97F-C73BEFF3B34B}"/>
    <cellStyle name="20% - Ênfase6 142 2 3" xfId="28251" xr:uid="{1B8DDA7D-445A-430F-9F67-01281A684041}"/>
    <cellStyle name="20% - Ênfase6 142 3" xfId="12969" xr:uid="{1EDE5B87-FDD7-4512-9FD6-B0E9EB9904E2}"/>
    <cellStyle name="20% - Ênfase6 142 3 2" xfId="33415" xr:uid="{F3E0E1FF-CE57-46CF-A0EB-2B660C71A8F0}"/>
    <cellStyle name="20% - Ênfase6 142 4" xfId="23199" xr:uid="{A49C5179-00EB-4E17-A8C0-64D29325E63B}"/>
    <cellStyle name="20% - Ênfase6 143" xfId="2677" xr:uid="{B279B589-6265-466C-BC93-83A609A4924B}"/>
    <cellStyle name="20% - Ênfase6 143 2" xfId="7810" xr:uid="{73DF2A99-B826-4C44-A77E-134FE9F22184}"/>
    <cellStyle name="20% - Ênfase6 143 2 2" xfId="18037" xr:uid="{08832A16-7006-4D77-B580-F9D96E98A60B}"/>
    <cellStyle name="20% - Ênfase6 143 2 2 2" xfId="38481" xr:uid="{83EAC3FA-7430-4FA3-947B-42F77201E3B9}"/>
    <cellStyle name="20% - Ênfase6 143 2 3" xfId="28265" xr:uid="{DEEF7ED1-461D-4A80-B1BF-3C014D5B86F9}"/>
    <cellStyle name="20% - Ênfase6 143 3" xfId="12983" xr:uid="{2333BCBA-052D-4721-8D25-4A1782DD9091}"/>
    <cellStyle name="20% - Ênfase6 143 3 2" xfId="33429" xr:uid="{C5D63C37-D577-47A9-9D7A-713CBB83CF52}"/>
    <cellStyle name="20% - Ênfase6 143 4" xfId="23213" xr:uid="{199FF185-E4B1-46FB-B3A7-29FAC25013C0}"/>
    <cellStyle name="20% - Ênfase6 144" xfId="2691" xr:uid="{F7E0B345-39E4-45F2-97CA-777E51CC8DD1}"/>
    <cellStyle name="20% - Ênfase6 144 2" xfId="7824" xr:uid="{F71313EE-20F2-4F4B-A7F3-ED5853AA7692}"/>
    <cellStyle name="20% - Ênfase6 144 2 2" xfId="18051" xr:uid="{DC62C46C-31FE-4CFA-8B51-E972687E194D}"/>
    <cellStyle name="20% - Ênfase6 144 2 2 2" xfId="38495" xr:uid="{F4B43BC1-A40D-4C41-87CA-96E908980EB1}"/>
    <cellStyle name="20% - Ênfase6 144 2 3" xfId="28279" xr:uid="{379B5DC5-31B5-4034-824C-328126BA227F}"/>
    <cellStyle name="20% - Ênfase6 144 3" xfId="12997" xr:uid="{82E6BCBE-8DD9-4BAA-BD65-AE7DE0386C20}"/>
    <cellStyle name="20% - Ênfase6 144 3 2" xfId="33443" xr:uid="{3C88F1D6-8F26-4B46-91CF-5032AD2CC453}"/>
    <cellStyle name="20% - Ênfase6 144 4" xfId="23227" xr:uid="{E7F4B0A5-775E-4110-BC03-E99A4D848DE7}"/>
    <cellStyle name="20% - Ênfase6 145" xfId="2705" xr:uid="{A2D87E30-B44E-413C-852B-1C020BCA96AD}"/>
    <cellStyle name="20% - Ênfase6 145 2" xfId="7838" xr:uid="{2653CF1D-46E5-421A-B9EF-123B28F376FF}"/>
    <cellStyle name="20% - Ênfase6 145 2 2" xfId="18065" xr:uid="{F11AE012-7A72-4248-9B13-E442D0FCE692}"/>
    <cellStyle name="20% - Ênfase6 145 2 2 2" xfId="38509" xr:uid="{A2A56F9A-BC3C-43F1-900B-1516BC8793AD}"/>
    <cellStyle name="20% - Ênfase6 145 2 3" xfId="28293" xr:uid="{FB7319A7-4083-41F5-B645-DD6C772E3BB9}"/>
    <cellStyle name="20% - Ênfase6 145 3" xfId="13011" xr:uid="{E1BE791B-4D3C-4397-9B8F-D09B0D191978}"/>
    <cellStyle name="20% - Ênfase6 145 3 2" xfId="33457" xr:uid="{AA6F56BA-C096-4701-A400-329A783F9494}"/>
    <cellStyle name="20% - Ênfase6 145 4" xfId="23241" xr:uid="{E0B2FBCC-57B5-45F7-81BB-05047CD04319}"/>
    <cellStyle name="20% - Ênfase6 146" xfId="2719" xr:uid="{BECBE1AC-5CDD-4973-8AAF-EA150D83B1F5}"/>
    <cellStyle name="20% - Ênfase6 146 2" xfId="7852" xr:uid="{F83BD92A-CD00-42E5-808E-59E3BFC37AD3}"/>
    <cellStyle name="20% - Ênfase6 146 2 2" xfId="18079" xr:uid="{8E5D56F2-C5DE-457F-BEAF-29D7F1E06779}"/>
    <cellStyle name="20% - Ênfase6 146 2 2 2" xfId="38523" xr:uid="{2F69629A-1FA5-4290-BDD7-298FF7F6035A}"/>
    <cellStyle name="20% - Ênfase6 146 2 3" xfId="28307" xr:uid="{19451B55-F38A-4497-B8A0-D11D99F62C86}"/>
    <cellStyle name="20% - Ênfase6 146 3" xfId="13025" xr:uid="{A4E4B67E-4AA4-497B-8747-BD0B37330E1E}"/>
    <cellStyle name="20% - Ênfase6 146 3 2" xfId="33471" xr:uid="{D592F644-D80F-4F9E-AF25-52A27E1979EA}"/>
    <cellStyle name="20% - Ênfase6 146 4" xfId="23255" xr:uid="{B855E1C7-4B0C-405E-AB2C-B58F21C9445F}"/>
    <cellStyle name="20% - Ênfase6 147" xfId="2733" xr:uid="{370F711C-E844-416C-8905-97ABAB97F0C5}"/>
    <cellStyle name="20% - Ênfase6 147 2" xfId="7866" xr:uid="{58D767DB-4BD5-40EC-8281-A0EA88B8B50D}"/>
    <cellStyle name="20% - Ênfase6 147 2 2" xfId="18093" xr:uid="{47697D14-BC93-4230-9439-74A73DE3793A}"/>
    <cellStyle name="20% - Ênfase6 147 2 2 2" xfId="38537" xr:uid="{874F76E3-E269-4B0E-B240-4308125D90EF}"/>
    <cellStyle name="20% - Ênfase6 147 2 3" xfId="28321" xr:uid="{4F6C34B7-2CE9-4160-8FD4-71ED348E4E4F}"/>
    <cellStyle name="20% - Ênfase6 147 3" xfId="13039" xr:uid="{85AC7CB7-6DAC-415C-9512-460912E6FA72}"/>
    <cellStyle name="20% - Ênfase6 147 3 2" xfId="33485" xr:uid="{16C50F4D-18DA-4CD1-9CFF-80B10DF572B9}"/>
    <cellStyle name="20% - Ênfase6 147 4" xfId="23269" xr:uid="{FD30C8C0-9AD8-438C-992E-B961F693628E}"/>
    <cellStyle name="20% - Ênfase6 148" xfId="2747" xr:uid="{51A00053-C7D1-4FDD-BAE7-512C1CBD3D15}"/>
    <cellStyle name="20% - Ênfase6 148 2" xfId="7880" xr:uid="{22234027-1F22-45D2-A836-E2F384630185}"/>
    <cellStyle name="20% - Ênfase6 148 2 2" xfId="18107" xr:uid="{044E2BD6-A67A-4370-BDF5-64827A43FC89}"/>
    <cellStyle name="20% - Ênfase6 148 2 2 2" xfId="38551" xr:uid="{03099EC5-4050-4975-822F-3223E08510AF}"/>
    <cellStyle name="20% - Ênfase6 148 2 3" xfId="28335" xr:uid="{5397DEBB-1501-43D3-88D4-892F5A855F7A}"/>
    <cellStyle name="20% - Ênfase6 148 3" xfId="13053" xr:uid="{15A1ACBC-B0BC-49E7-AF73-3B10EE512001}"/>
    <cellStyle name="20% - Ênfase6 148 3 2" xfId="33499" xr:uid="{DE94F879-E808-4638-A8B6-EC13096AFED9}"/>
    <cellStyle name="20% - Ênfase6 148 4" xfId="23283" xr:uid="{023ECF2D-14D2-4B9E-8373-06F86AB8D888}"/>
    <cellStyle name="20% - Ênfase6 149" xfId="2761" xr:uid="{ACA367B3-D35F-4822-A578-85D185838221}"/>
    <cellStyle name="20% - Ênfase6 149 2" xfId="7894" xr:uid="{45664E43-0254-4D56-ADF0-FAF84D90101A}"/>
    <cellStyle name="20% - Ênfase6 149 2 2" xfId="18121" xr:uid="{EE8603EA-0D07-4E3F-B8BF-CE1BC09D8A4D}"/>
    <cellStyle name="20% - Ênfase6 149 2 2 2" xfId="38565" xr:uid="{B81CDF28-4832-40EF-9A06-89327ADD8F3A}"/>
    <cellStyle name="20% - Ênfase6 149 2 3" xfId="28349" xr:uid="{65B6540D-C91D-41A1-995C-554CC5B3F465}"/>
    <cellStyle name="20% - Ênfase6 149 3" xfId="13067" xr:uid="{BD63E6E0-65B0-4E66-87A6-DB0E9C1F9661}"/>
    <cellStyle name="20% - Ênfase6 149 3 2" xfId="33513" xr:uid="{E9366D79-3BB9-4F9D-8406-E90236D1C036}"/>
    <cellStyle name="20% - Ênfase6 149 4" xfId="23297" xr:uid="{DBB877C2-FC51-4EB7-9C12-168F586611BE}"/>
    <cellStyle name="20% - Ênfase6 15" xfId="300" xr:uid="{27B2FFC2-9A91-4956-9A4E-323FF9DFCA68}"/>
    <cellStyle name="20% - Ênfase6 15 2" xfId="899" xr:uid="{27570EA4-0219-4E5A-9190-3A046B966346}"/>
    <cellStyle name="20% - Ênfase6 15 2 2" xfId="6046" xr:uid="{0171F4E9-77AC-43B4-A866-29AD7293112E}"/>
    <cellStyle name="20% - Ênfase6 15 2 2 2" xfId="16301" xr:uid="{AD6B7E0F-2D80-4331-81EF-A5F1274D6699}"/>
    <cellStyle name="20% - Ênfase6 15 2 2 2 2" xfId="36745" xr:uid="{B8007B4C-A87C-4D15-9B4D-453C49D4C5CE}"/>
    <cellStyle name="20% - Ênfase6 15 2 2 3" xfId="26529" xr:uid="{2EAFDCF6-D6D8-406B-85DF-0E83ED52F7FB}"/>
    <cellStyle name="20% - Ênfase6 15 2 3" xfId="11247" xr:uid="{F9D30DC0-E3C4-405B-97F8-E82C78BF1C45}"/>
    <cellStyle name="20% - Ênfase6 15 2 3 2" xfId="31693" xr:uid="{4A4A3905-85CB-45A5-B947-FB4B64E4F6E5}"/>
    <cellStyle name="20% - Ênfase6 15 2 4" xfId="21477" xr:uid="{3EEAB656-616B-41A2-951B-22ADBA8646DE}"/>
    <cellStyle name="20% - Ênfase6 15 3" xfId="5447" xr:uid="{FDDE09C6-8CB0-4C7C-9A0F-7B982403E610}"/>
    <cellStyle name="20% - Ênfase6 15 3 2" xfId="15721" xr:uid="{F799E6D7-A378-4DAD-8472-AA47CD13C120}"/>
    <cellStyle name="20% - Ênfase6 15 3 2 2" xfId="36165" xr:uid="{3A1E5378-1122-4F8A-B0FF-06521EF08FA4}"/>
    <cellStyle name="20% - Ênfase6 15 3 3" xfId="25949" xr:uid="{1E3D6147-A0BC-47FE-A7F1-5EC2861F7D77}"/>
    <cellStyle name="20% - Ênfase6 15 4" xfId="10667" xr:uid="{591C4F48-2D73-437B-B566-98C9863DF1E9}"/>
    <cellStyle name="20% - Ênfase6 15 4 2" xfId="31113" xr:uid="{765F3EB1-CCBC-456A-B801-94337B1FEA0B}"/>
    <cellStyle name="20% - Ênfase6 15 5" xfId="20897" xr:uid="{1CC3E615-49D7-4CC2-868B-4B40A91F69C3}"/>
    <cellStyle name="20% - Ênfase6 150" xfId="2775" xr:uid="{4E8DA086-C873-4292-984F-8EA9F4CF5B82}"/>
    <cellStyle name="20% - Ênfase6 150 2" xfId="7908" xr:uid="{FBCB79CE-8D74-4C7D-99DE-3E936C3ADC1F}"/>
    <cellStyle name="20% - Ênfase6 150 2 2" xfId="18135" xr:uid="{3463C826-CB22-42C7-8318-CDF171BA3EE7}"/>
    <cellStyle name="20% - Ênfase6 150 2 2 2" xfId="38579" xr:uid="{000469F7-C66F-41D7-8766-4DF4E5375C2E}"/>
    <cellStyle name="20% - Ênfase6 150 2 3" xfId="28363" xr:uid="{F1A6B725-8D2B-46F0-850B-A18825083717}"/>
    <cellStyle name="20% - Ênfase6 150 3" xfId="13081" xr:uid="{F1A5B802-E8DA-41D7-B998-7C68228E02C7}"/>
    <cellStyle name="20% - Ênfase6 150 3 2" xfId="33527" xr:uid="{1A32FB59-4F54-4E1A-8635-28C236A0BD52}"/>
    <cellStyle name="20% - Ênfase6 150 4" xfId="23311" xr:uid="{99C4A317-5C9A-467F-8C08-19C6D0FD6E38}"/>
    <cellStyle name="20% - Ênfase6 151" xfId="2789" xr:uid="{05C39A23-0EBE-4EE3-9213-4057CB873363}"/>
    <cellStyle name="20% - Ênfase6 151 2" xfId="7922" xr:uid="{FEB4E743-F774-4051-8B2C-F627E9DDD661}"/>
    <cellStyle name="20% - Ênfase6 151 2 2" xfId="18149" xr:uid="{F014B691-9DD4-434D-AFFA-6328D05769CC}"/>
    <cellStyle name="20% - Ênfase6 151 2 2 2" xfId="38593" xr:uid="{2374E7ED-6D85-40BD-82E9-D1ACF27DCEBE}"/>
    <cellStyle name="20% - Ênfase6 151 2 3" xfId="28377" xr:uid="{9C9930D3-A4D6-4228-AD27-FFD6B56ED678}"/>
    <cellStyle name="20% - Ênfase6 151 3" xfId="13095" xr:uid="{C8BA6380-0CB1-4140-86E1-2411BEA23214}"/>
    <cellStyle name="20% - Ênfase6 151 3 2" xfId="33541" xr:uid="{EEAFF1B9-B4D1-474E-BE9A-A607A41C406C}"/>
    <cellStyle name="20% - Ênfase6 151 4" xfId="23325" xr:uid="{448AFAD6-09C0-4B44-A356-5604334640AA}"/>
    <cellStyle name="20% - Ênfase6 152" xfId="2803" xr:uid="{DF5AB096-AEB6-45A2-BE6B-4F611D5665CB}"/>
    <cellStyle name="20% - Ênfase6 152 2" xfId="7936" xr:uid="{5A6E7744-8894-4D3D-86CE-EA7AEFB3332C}"/>
    <cellStyle name="20% - Ênfase6 152 2 2" xfId="18163" xr:uid="{CC5EB00D-8155-4C87-A220-67CA8D4D17D2}"/>
    <cellStyle name="20% - Ênfase6 152 2 2 2" xfId="38607" xr:uid="{7DBE4D8A-63B1-44FC-A86E-9CABD40ADFBD}"/>
    <cellStyle name="20% - Ênfase6 152 2 3" xfId="28391" xr:uid="{064B446C-1FCC-45BE-B9E0-283982B38222}"/>
    <cellStyle name="20% - Ênfase6 152 3" xfId="13109" xr:uid="{F895C9B1-8C54-4DC1-A5DB-82A54DA7899E}"/>
    <cellStyle name="20% - Ênfase6 152 3 2" xfId="33555" xr:uid="{03AD6F55-A37E-496E-9D58-1B5B4CEE3D79}"/>
    <cellStyle name="20% - Ênfase6 152 4" xfId="23339" xr:uid="{3307B675-655D-4B3E-9843-09D0C8BB53B7}"/>
    <cellStyle name="20% - Ênfase6 153" xfId="2817" xr:uid="{C0D5508A-9AB3-4F30-9C14-C9CA9C4B7393}"/>
    <cellStyle name="20% - Ênfase6 153 2" xfId="7950" xr:uid="{9917EB5D-B092-4E98-94F7-C8BF3717D717}"/>
    <cellStyle name="20% - Ênfase6 153 2 2" xfId="18177" xr:uid="{D115623B-9758-47B1-9746-D345F796846E}"/>
    <cellStyle name="20% - Ênfase6 153 2 2 2" xfId="38621" xr:uid="{F392EC52-B681-44E4-AC86-86BA72058B31}"/>
    <cellStyle name="20% - Ênfase6 153 2 3" xfId="28405" xr:uid="{750D59A9-E0D8-4A2F-9B6B-28F534FD30C9}"/>
    <cellStyle name="20% - Ênfase6 153 3" xfId="13123" xr:uid="{34FACA46-1AA7-44F2-99A2-ABAFEF49FE02}"/>
    <cellStyle name="20% - Ênfase6 153 3 2" xfId="33569" xr:uid="{2350D866-0057-4DD7-A6B6-D63223C19C6F}"/>
    <cellStyle name="20% - Ênfase6 153 4" xfId="23353" xr:uid="{2122C740-D901-472B-88D7-985F2B25EAAE}"/>
    <cellStyle name="20% - Ênfase6 154" xfId="2831" xr:uid="{29F2CE4C-F3F2-4C1E-B47F-24443E3049CF}"/>
    <cellStyle name="20% - Ênfase6 154 2" xfId="7964" xr:uid="{F90679EE-F7F0-48F3-9995-AD6C7F18E26D}"/>
    <cellStyle name="20% - Ênfase6 154 2 2" xfId="18191" xr:uid="{2C0CA62D-42DC-44D4-8A04-384D0B41C068}"/>
    <cellStyle name="20% - Ênfase6 154 2 2 2" xfId="38635" xr:uid="{06E4752E-AA3B-4FDB-A9CC-BE6728EF6012}"/>
    <cellStyle name="20% - Ênfase6 154 2 3" xfId="28419" xr:uid="{78824377-7639-4DED-9F7B-B7637331472F}"/>
    <cellStyle name="20% - Ênfase6 154 3" xfId="13137" xr:uid="{ABB328EA-C0FB-4A4E-86F8-ECA0E59C420C}"/>
    <cellStyle name="20% - Ênfase6 154 3 2" xfId="33583" xr:uid="{80AED756-E332-4165-9FD2-CF396A1A3C9E}"/>
    <cellStyle name="20% - Ênfase6 154 4" xfId="23367" xr:uid="{E73D858A-CB00-47D7-A59F-BD9074BBBF52}"/>
    <cellStyle name="20% - Ênfase6 155" xfId="2845" xr:uid="{901CD5A8-CC1C-4A69-8CB7-93B51B030129}"/>
    <cellStyle name="20% - Ênfase6 155 2" xfId="7978" xr:uid="{2393C0FC-C4EC-4018-8DC5-0FAACAB82CED}"/>
    <cellStyle name="20% - Ênfase6 155 2 2" xfId="18205" xr:uid="{528EC621-DEF3-409F-BFAF-98B0E26FC90F}"/>
    <cellStyle name="20% - Ênfase6 155 2 2 2" xfId="38649" xr:uid="{A621DDC2-4984-4622-870F-D9F7A8886767}"/>
    <cellStyle name="20% - Ênfase6 155 2 3" xfId="28433" xr:uid="{EF29C6B8-A670-4A20-8F88-C73BEAA7162F}"/>
    <cellStyle name="20% - Ênfase6 155 3" xfId="13151" xr:uid="{6FF95860-3D7F-4506-9B6C-1C7CA364DD8B}"/>
    <cellStyle name="20% - Ênfase6 155 3 2" xfId="33597" xr:uid="{57E5DFD7-90E1-4DD0-909D-797738EDF814}"/>
    <cellStyle name="20% - Ênfase6 155 4" xfId="23381" xr:uid="{8999ABD2-76C2-4B98-92A0-C6456FEAE9EB}"/>
    <cellStyle name="20% - Ênfase6 156" xfId="2859" xr:uid="{B8F33236-9B0D-40AF-AF5A-EE1421EF10A7}"/>
    <cellStyle name="20% - Ênfase6 156 2" xfId="7992" xr:uid="{3F052194-7000-422C-9ECD-D923641D4D96}"/>
    <cellStyle name="20% - Ênfase6 156 2 2" xfId="18219" xr:uid="{1177CA04-DAAC-4885-A87C-021D29F6C592}"/>
    <cellStyle name="20% - Ênfase6 156 2 2 2" xfId="38663" xr:uid="{763B823C-F533-42B0-9294-0D8AC876109E}"/>
    <cellStyle name="20% - Ênfase6 156 2 3" xfId="28447" xr:uid="{F2A4BB65-5A4B-4EB8-BED0-19CCC825DD0A}"/>
    <cellStyle name="20% - Ênfase6 156 3" xfId="13165" xr:uid="{B538E69E-B082-466E-B1FD-BAF712C35A56}"/>
    <cellStyle name="20% - Ênfase6 156 3 2" xfId="33611" xr:uid="{395B3633-045D-4DAB-8DEC-152719BC8922}"/>
    <cellStyle name="20% - Ênfase6 156 4" xfId="23395" xr:uid="{291EF9CA-6F36-4E82-9301-77B2F793AD43}"/>
    <cellStyle name="20% - Ênfase6 157" xfId="2873" xr:uid="{10522DA7-F767-48C4-B160-238926586343}"/>
    <cellStyle name="20% - Ênfase6 157 2" xfId="8006" xr:uid="{0117B665-136A-4AB0-B200-B2DFF2481489}"/>
    <cellStyle name="20% - Ênfase6 157 2 2" xfId="18233" xr:uid="{62443B91-9888-4991-92B0-0226EA2E4A80}"/>
    <cellStyle name="20% - Ênfase6 157 2 2 2" xfId="38677" xr:uid="{67DE5F05-1B38-4F1B-BF3A-D59AD70BEA80}"/>
    <cellStyle name="20% - Ênfase6 157 2 3" xfId="28461" xr:uid="{FA7D4AEF-1655-4739-8C23-B71A7EE2D234}"/>
    <cellStyle name="20% - Ênfase6 157 3" xfId="13179" xr:uid="{F82F5907-4484-492A-9771-FC9F16EBA39C}"/>
    <cellStyle name="20% - Ênfase6 157 3 2" xfId="33625" xr:uid="{ACE05BD9-7453-4D4F-A078-A31A1520898F}"/>
    <cellStyle name="20% - Ênfase6 157 4" xfId="23409" xr:uid="{6F11B8F5-CF08-4827-B8A7-06888FCB0700}"/>
    <cellStyle name="20% - Ênfase6 158" xfId="2887" xr:uid="{3A3D362D-791A-44DA-8DB7-737D8111CE63}"/>
    <cellStyle name="20% - Ênfase6 158 2" xfId="8020" xr:uid="{8826689B-14C6-4ED4-A42F-E0D42C3F7F6E}"/>
    <cellStyle name="20% - Ênfase6 158 2 2" xfId="18247" xr:uid="{5D18C6BD-C38C-4CB6-8834-67C1164261A9}"/>
    <cellStyle name="20% - Ênfase6 158 2 2 2" xfId="38691" xr:uid="{725BF4D4-0327-4242-93EA-2BF6411B34A7}"/>
    <cellStyle name="20% - Ênfase6 158 2 3" xfId="28475" xr:uid="{68C64A61-F00C-408D-81E2-C114B41AB3C2}"/>
    <cellStyle name="20% - Ênfase6 158 3" xfId="13193" xr:uid="{879C3C0B-58B0-476F-A2FC-9EC1654EC745}"/>
    <cellStyle name="20% - Ênfase6 158 3 2" xfId="33639" xr:uid="{DCE815D9-17F7-47A1-BBE4-679BE45F4741}"/>
    <cellStyle name="20% - Ênfase6 158 4" xfId="23423" xr:uid="{C909BA44-5180-4D81-859B-90DACFD6E40E}"/>
    <cellStyle name="20% - Ênfase6 159" xfId="2901" xr:uid="{02905306-A266-45A7-AB55-B5AAAE7110FB}"/>
    <cellStyle name="20% - Ênfase6 159 2" xfId="8034" xr:uid="{B116A7B8-D805-4E81-9D57-6CF91BD748D1}"/>
    <cellStyle name="20% - Ênfase6 159 2 2" xfId="18261" xr:uid="{C925FAFC-20FC-408F-9D89-DA8AC2FDC21B}"/>
    <cellStyle name="20% - Ênfase6 159 2 2 2" xfId="38705" xr:uid="{FF8CCC72-CA68-42F4-8C6D-2FBD66B5CE4E}"/>
    <cellStyle name="20% - Ênfase6 159 2 3" xfId="28489" xr:uid="{5CC09E5A-5980-4929-B701-78100D79FEF2}"/>
    <cellStyle name="20% - Ênfase6 159 3" xfId="13207" xr:uid="{A269092E-55ED-4E3C-930A-D63B03D2627A}"/>
    <cellStyle name="20% - Ênfase6 159 3 2" xfId="33653" xr:uid="{E24A58BF-EBFB-4BD5-B8EF-75EFBFAA8606}"/>
    <cellStyle name="20% - Ênfase6 159 4" xfId="23437" xr:uid="{79EFBB71-9324-4347-8AF1-3C9C1AD57A39}"/>
    <cellStyle name="20% - Ênfase6 16" xfId="314" xr:uid="{240C979A-2D8E-470D-AB5B-29778C9808A0}"/>
    <cellStyle name="20% - Ênfase6 16 2" xfId="913" xr:uid="{89662CA5-56C2-4877-9A46-190BC757C68F}"/>
    <cellStyle name="20% - Ênfase6 16 2 2" xfId="6060" xr:uid="{55AEEC6B-1DC1-459F-8643-C8341739F40F}"/>
    <cellStyle name="20% - Ênfase6 16 2 2 2" xfId="16315" xr:uid="{E99FD412-76CD-4FDD-A7AA-04F1035632AA}"/>
    <cellStyle name="20% - Ênfase6 16 2 2 2 2" xfId="36759" xr:uid="{5F01CB71-4D75-482C-B51F-DFA219565E11}"/>
    <cellStyle name="20% - Ênfase6 16 2 2 3" xfId="26543" xr:uid="{16FC4AB2-63DC-4E4F-8085-C5B287183BDC}"/>
    <cellStyle name="20% - Ênfase6 16 2 3" xfId="11261" xr:uid="{B7123960-E05F-4214-9601-79DEB4FE236A}"/>
    <cellStyle name="20% - Ênfase6 16 2 3 2" xfId="31707" xr:uid="{E1C296CE-66D8-4D7E-B73D-7CFD481B1C93}"/>
    <cellStyle name="20% - Ênfase6 16 2 4" xfId="21491" xr:uid="{51BDBC1B-6B29-4547-9684-EB55F8E38867}"/>
    <cellStyle name="20% - Ênfase6 16 3" xfId="5461" xr:uid="{7FF3F47A-1F16-4CE6-B87D-7F0E0F583EB3}"/>
    <cellStyle name="20% - Ênfase6 16 3 2" xfId="15735" xr:uid="{EF7E0ECF-A0C4-45E9-8258-CEAB2ADE83B6}"/>
    <cellStyle name="20% - Ênfase6 16 3 2 2" xfId="36179" xr:uid="{8D6D8A67-B1E1-478C-8F71-1C4DAF6EDE77}"/>
    <cellStyle name="20% - Ênfase6 16 3 3" xfId="25963" xr:uid="{0DC7A041-12ED-4C0A-A909-1AD7D6D9D5CD}"/>
    <cellStyle name="20% - Ênfase6 16 4" xfId="10681" xr:uid="{58A816D2-0B02-4CF6-94CC-167DDAD09C12}"/>
    <cellStyle name="20% - Ênfase6 16 4 2" xfId="31127" xr:uid="{8588484E-ADB9-4578-A396-DD702E8F1F6C}"/>
    <cellStyle name="20% - Ênfase6 16 5" xfId="20911" xr:uid="{10391D42-F41F-419E-8A21-51E2004F97AF}"/>
    <cellStyle name="20% - Ênfase6 160" xfId="2915" xr:uid="{E465010A-B263-4DB9-8639-5F025897B61B}"/>
    <cellStyle name="20% - Ênfase6 160 2" xfId="8048" xr:uid="{5F7BC8F0-E3FB-46DA-BE87-4E1BE46393A7}"/>
    <cellStyle name="20% - Ênfase6 160 2 2" xfId="18275" xr:uid="{05BA6EE6-33F2-4146-B565-ED0AD5C9DDFA}"/>
    <cellStyle name="20% - Ênfase6 160 2 2 2" xfId="38719" xr:uid="{E04A8D1C-6E14-45EF-B9DF-41D5FDA7584C}"/>
    <cellStyle name="20% - Ênfase6 160 2 3" xfId="28503" xr:uid="{A3AED099-4E49-4005-A8DE-311642A20000}"/>
    <cellStyle name="20% - Ênfase6 160 3" xfId="13221" xr:uid="{44E9A836-0722-4659-AE99-F67082D34F22}"/>
    <cellStyle name="20% - Ênfase6 160 3 2" xfId="33667" xr:uid="{31508327-9F50-4A84-99BD-0D14BB4E4AFF}"/>
    <cellStyle name="20% - Ênfase6 160 4" xfId="23451" xr:uid="{7A2C9B6A-08A0-4BC5-A0F9-1E96B7599CD0}"/>
    <cellStyle name="20% - Ênfase6 161" xfId="2929" xr:uid="{575D8C49-3F2D-4CBB-A7D5-A1FA7CEF5055}"/>
    <cellStyle name="20% - Ênfase6 161 2" xfId="8062" xr:uid="{61DBCD78-603F-4AC2-B601-5841B6B0FD15}"/>
    <cellStyle name="20% - Ênfase6 161 2 2" xfId="18289" xr:uid="{26DFA69F-4EE3-42F0-B655-08039BD15B39}"/>
    <cellStyle name="20% - Ênfase6 161 2 2 2" xfId="38733" xr:uid="{7D0DCBB6-062B-4D94-8A59-9657A0074DBA}"/>
    <cellStyle name="20% - Ênfase6 161 2 3" xfId="28517" xr:uid="{29E70937-7AF2-43A1-B7DA-17B6AEE1658D}"/>
    <cellStyle name="20% - Ênfase6 161 3" xfId="13235" xr:uid="{17DBDBEA-2163-4EF4-A447-E9598E72D8C9}"/>
    <cellStyle name="20% - Ênfase6 161 3 2" xfId="33681" xr:uid="{2651002B-2887-425E-8B94-36695BC95B50}"/>
    <cellStyle name="20% - Ênfase6 161 4" xfId="23465" xr:uid="{D2BDA9FB-791F-4D4E-AEDA-D5CCC752D05F}"/>
    <cellStyle name="20% - Ênfase6 162" xfId="2943" xr:uid="{D8C7A2A0-E7AE-44DD-8D1E-F4B873E88FB5}"/>
    <cellStyle name="20% - Ênfase6 162 2" xfId="8076" xr:uid="{5F77EC38-CB61-4296-B568-93B2B73097BB}"/>
    <cellStyle name="20% - Ênfase6 162 2 2" xfId="18303" xr:uid="{3DBE8B4D-FCC1-4FFC-B1B6-4FA6DA333815}"/>
    <cellStyle name="20% - Ênfase6 162 2 2 2" xfId="38747" xr:uid="{68230A81-C383-41EF-87F1-FA0893192FDB}"/>
    <cellStyle name="20% - Ênfase6 162 2 3" xfId="28531" xr:uid="{A25D98EA-D809-4A6E-826F-AFD0453E20C3}"/>
    <cellStyle name="20% - Ênfase6 162 3" xfId="13249" xr:uid="{D0DDEE98-79FC-4F86-9DC9-38A5DAD1F388}"/>
    <cellStyle name="20% - Ênfase6 162 3 2" xfId="33695" xr:uid="{8E6DDE0A-30E9-4A0C-B063-E9E5A8C1140C}"/>
    <cellStyle name="20% - Ênfase6 162 4" xfId="23479" xr:uid="{53BC26DF-2073-434C-81B6-6A8A026E2838}"/>
    <cellStyle name="20% - Ênfase6 163" xfId="2957" xr:uid="{94B02D2C-D3CD-4D2F-A7CE-15EE6F2DAE90}"/>
    <cellStyle name="20% - Ênfase6 163 2" xfId="8090" xr:uid="{6BBDCC44-4975-43B2-9CB3-12F9A2A1AFBA}"/>
    <cellStyle name="20% - Ênfase6 163 2 2" xfId="18317" xr:uid="{7795264F-0E09-49A6-B70C-D3969E73AF31}"/>
    <cellStyle name="20% - Ênfase6 163 2 2 2" xfId="38761" xr:uid="{0BA40CBB-087B-41DB-BA59-87BB120E79EF}"/>
    <cellStyle name="20% - Ênfase6 163 2 3" xfId="28545" xr:uid="{6C4D651E-BA58-4948-8769-3DDB0DDF6207}"/>
    <cellStyle name="20% - Ênfase6 163 3" xfId="13263" xr:uid="{0E1684C9-B808-4D46-AFAA-0C6B66C16FF4}"/>
    <cellStyle name="20% - Ênfase6 163 3 2" xfId="33709" xr:uid="{01703309-797A-43B1-8E41-C11C6B15455C}"/>
    <cellStyle name="20% - Ênfase6 163 4" xfId="23493" xr:uid="{D10085F7-74FB-4BDB-932F-6DDD4377C2B3}"/>
    <cellStyle name="20% - Ênfase6 164" xfId="2971" xr:uid="{13A98876-DBB2-4E6C-B2BC-9B4B23536F8A}"/>
    <cellStyle name="20% - Ênfase6 164 2" xfId="8104" xr:uid="{0F7E3E6C-EEFC-4508-A460-5AD8D0F76AE0}"/>
    <cellStyle name="20% - Ênfase6 164 2 2" xfId="18331" xr:uid="{8B8D33AD-6A4D-4E2F-9070-C52369E4ECB5}"/>
    <cellStyle name="20% - Ênfase6 164 2 2 2" xfId="38775" xr:uid="{53FCEC32-38F9-4E9D-9BAB-075887CBEE1B}"/>
    <cellStyle name="20% - Ênfase6 164 2 3" xfId="28559" xr:uid="{A98CB7BB-2EFA-4B38-A698-0D88F52D70A0}"/>
    <cellStyle name="20% - Ênfase6 164 3" xfId="13277" xr:uid="{907A2182-CD68-44C5-8098-D1928B11778B}"/>
    <cellStyle name="20% - Ênfase6 164 3 2" xfId="33723" xr:uid="{019319A7-A001-4EF9-A488-67EC725134E8}"/>
    <cellStyle name="20% - Ênfase6 164 4" xfId="23507" xr:uid="{12A24647-B14A-4C55-B13B-675036A66A12}"/>
    <cellStyle name="20% - Ênfase6 165" xfId="2985" xr:uid="{39DA243A-4F6F-47C7-B25B-D70479843F80}"/>
    <cellStyle name="20% - Ênfase6 165 2" xfId="8118" xr:uid="{8942C90B-9B2E-4C38-91BB-C40AC1141677}"/>
    <cellStyle name="20% - Ênfase6 165 2 2" xfId="18345" xr:uid="{B7C84FE6-D9CC-4F3F-83FB-71C949805DA7}"/>
    <cellStyle name="20% - Ênfase6 165 2 2 2" xfId="38789" xr:uid="{76CAAD2B-E7B1-4F4F-A3FA-6632E01B0B16}"/>
    <cellStyle name="20% - Ênfase6 165 2 3" xfId="28573" xr:uid="{8DB88B27-1A77-495E-9970-D92A0E28ABF3}"/>
    <cellStyle name="20% - Ênfase6 165 3" xfId="13291" xr:uid="{BC538F04-576A-4768-9617-BB15D0A8BDD8}"/>
    <cellStyle name="20% - Ênfase6 165 3 2" xfId="33737" xr:uid="{599EF3FF-9D8A-4BD4-94C2-7E17DADEE377}"/>
    <cellStyle name="20% - Ênfase6 165 4" xfId="23521" xr:uid="{9CFAA0A8-068D-4774-A60E-46245B4EC560}"/>
    <cellStyle name="20% - Ênfase6 166" xfId="2999" xr:uid="{F5A2D6FD-DDA6-48EF-B400-26BF854BE2EA}"/>
    <cellStyle name="20% - Ênfase6 166 2" xfId="8132" xr:uid="{7AAF1541-F853-4EFE-8EF3-313F57A6BA7E}"/>
    <cellStyle name="20% - Ênfase6 166 2 2" xfId="18359" xr:uid="{A3DAF2CB-BBB2-4895-9F15-C7CA7B1E0151}"/>
    <cellStyle name="20% - Ênfase6 166 2 2 2" xfId="38803" xr:uid="{135CC65E-1AD9-4D58-B253-C216201F8961}"/>
    <cellStyle name="20% - Ênfase6 166 2 3" xfId="28587" xr:uid="{AFBE6AF8-FE9A-469B-8502-D56D44B79259}"/>
    <cellStyle name="20% - Ênfase6 166 3" xfId="13305" xr:uid="{4FC6D10D-5C79-4698-A8B3-CFC15ED499DA}"/>
    <cellStyle name="20% - Ênfase6 166 3 2" xfId="33751" xr:uid="{BFEABB17-E539-4212-9103-45102B4B550E}"/>
    <cellStyle name="20% - Ênfase6 166 4" xfId="23535" xr:uid="{B025B095-C0AE-4AFA-B357-905C3116259A}"/>
    <cellStyle name="20% - Ênfase6 167" xfId="3013" xr:uid="{434E27D3-1305-4122-AC88-FFC9863392C6}"/>
    <cellStyle name="20% - Ênfase6 167 2" xfId="8146" xr:uid="{B4E2AD71-2143-41C1-919C-BC5636ABB4C7}"/>
    <cellStyle name="20% - Ênfase6 167 2 2" xfId="18373" xr:uid="{C52A414E-F897-488D-A041-7236B53654FA}"/>
    <cellStyle name="20% - Ênfase6 167 2 2 2" xfId="38817" xr:uid="{002CB83C-D1F9-4A34-95B8-5B53BA9AF6DF}"/>
    <cellStyle name="20% - Ênfase6 167 2 3" xfId="28601" xr:uid="{8689A939-D18E-49B9-970E-E301D3C7A803}"/>
    <cellStyle name="20% - Ênfase6 167 3" xfId="13319" xr:uid="{0BC6DA02-11B1-4AD4-90FE-37AE31D67723}"/>
    <cellStyle name="20% - Ênfase6 167 3 2" xfId="33765" xr:uid="{8DF6141E-B005-4514-B05C-7842700B7C0F}"/>
    <cellStyle name="20% - Ênfase6 167 4" xfId="23549" xr:uid="{196F3DFF-4F21-4D14-8141-CCCFBB9865EC}"/>
    <cellStyle name="20% - Ênfase6 168" xfId="3027" xr:uid="{840B944D-E532-42AD-B8A5-1C7886F2A1F8}"/>
    <cellStyle name="20% - Ênfase6 168 2" xfId="8160" xr:uid="{212868C4-A0D1-4314-AA1E-A291F09552C0}"/>
    <cellStyle name="20% - Ênfase6 168 2 2" xfId="18387" xr:uid="{0A254662-A6FF-4D0A-B51C-BBE9349A7085}"/>
    <cellStyle name="20% - Ênfase6 168 2 2 2" xfId="38831" xr:uid="{3100CAE3-41D2-41E5-9B96-2055B3811924}"/>
    <cellStyle name="20% - Ênfase6 168 2 3" xfId="28615" xr:uid="{313DFCB3-D118-46CE-B6E4-2AB02CF87BB9}"/>
    <cellStyle name="20% - Ênfase6 168 3" xfId="13333" xr:uid="{478EA8E8-973B-4BEE-A5EE-5F36800D4294}"/>
    <cellStyle name="20% - Ênfase6 168 3 2" xfId="33779" xr:uid="{711DE8E2-8127-4859-8A15-8E4E0CD0BFB8}"/>
    <cellStyle name="20% - Ênfase6 168 4" xfId="23563" xr:uid="{070A8F0D-F3F0-4CE6-87E9-D2634F169976}"/>
    <cellStyle name="20% - Ênfase6 169" xfId="3041" xr:uid="{4B095B2D-BC55-4B50-8422-CB20A378BF3E}"/>
    <cellStyle name="20% - Ênfase6 169 2" xfId="8174" xr:uid="{47411643-F331-4AEA-935D-340BE064C7BD}"/>
    <cellStyle name="20% - Ênfase6 169 2 2" xfId="18401" xr:uid="{920E3E8F-E7A2-4E7B-BA31-835DA66E4066}"/>
    <cellStyle name="20% - Ênfase6 169 2 2 2" xfId="38845" xr:uid="{873CB6D3-D23E-4DF1-9EC3-4C13CAC5B8DF}"/>
    <cellStyle name="20% - Ênfase6 169 2 3" xfId="28629" xr:uid="{BF580313-28D6-416B-A42D-26C7935C4F33}"/>
    <cellStyle name="20% - Ênfase6 169 3" xfId="13347" xr:uid="{A7FB3CB6-3829-427E-87CD-5982202ADC86}"/>
    <cellStyle name="20% - Ênfase6 169 3 2" xfId="33793" xr:uid="{7D45208C-45D7-4B8D-8225-3EA8ADB9289C}"/>
    <cellStyle name="20% - Ênfase6 169 4" xfId="23577" xr:uid="{A50E0B89-6748-4068-9C08-CD8BB5627336}"/>
    <cellStyle name="20% - Ênfase6 17" xfId="328" xr:uid="{1C87D711-405B-4B3A-AB24-5836EF8AA681}"/>
    <cellStyle name="20% - Ênfase6 17 2" xfId="927" xr:uid="{DB0D9B51-EC27-460A-BC0D-3970429D179E}"/>
    <cellStyle name="20% - Ênfase6 17 2 2" xfId="6074" xr:uid="{D1F7E3E2-2151-4976-8364-EE5FD142AD2F}"/>
    <cellStyle name="20% - Ênfase6 17 2 2 2" xfId="16329" xr:uid="{982C3D46-875A-419D-9346-1D5E334D9C50}"/>
    <cellStyle name="20% - Ênfase6 17 2 2 2 2" xfId="36773" xr:uid="{29EB2731-14D4-4469-A6B7-01B63C4E7D74}"/>
    <cellStyle name="20% - Ênfase6 17 2 2 3" xfId="26557" xr:uid="{27C3312E-AD20-4B4F-814A-A9E373E4BF94}"/>
    <cellStyle name="20% - Ênfase6 17 2 3" xfId="11275" xr:uid="{6C5FAF65-A5BE-4AA3-8756-2896D1F0D1FD}"/>
    <cellStyle name="20% - Ênfase6 17 2 3 2" xfId="31721" xr:uid="{9AE665CE-8689-4108-877B-A9EB95ED83DB}"/>
    <cellStyle name="20% - Ênfase6 17 2 4" xfId="21505" xr:uid="{6BF2D8DE-5645-45E0-B3E8-2D98CBB872D3}"/>
    <cellStyle name="20% - Ênfase6 17 3" xfId="5475" xr:uid="{89365D3B-B927-4F14-9668-CB0DFFC7D96F}"/>
    <cellStyle name="20% - Ênfase6 17 3 2" xfId="15749" xr:uid="{80A5D2C8-F9CE-4565-8839-17CA89B9883D}"/>
    <cellStyle name="20% - Ênfase6 17 3 2 2" xfId="36193" xr:uid="{E5C2987D-AB74-4FE1-9005-AB3405F404D2}"/>
    <cellStyle name="20% - Ênfase6 17 3 3" xfId="25977" xr:uid="{19FCADA6-45C8-4429-86DD-C78505AB3799}"/>
    <cellStyle name="20% - Ênfase6 17 4" xfId="10695" xr:uid="{3EF446E2-8FAF-4E84-9022-A1B6C47E1FCE}"/>
    <cellStyle name="20% - Ênfase6 17 4 2" xfId="31141" xr:uid="{E41A1487-7293-44B8-BF4B-37AB50341C05}"/>
    <cellStyle name="20% - Ênfase6 17 5" xfId="20925" xr:uid="{0D669037-0D77-466B-BD88-0B2DFCEC2AB0}"/>
    <cellStyle name="20% - Ênfase6 170" xfId="3055" xr:uid="{E88D6147-6BA4-4697-8E42-8F1603DAE129}"/>
    <cellStyle name="20% - Ênfase6 170 2" xfId="8188" xr:uid="{1914A0BD-F1B0-4C09-98DA-C5D2EB542279}"/>
    <cellStyle name="20% - Ênfase6 170 2 2" xfId="18415" xr:uid="{D8864ACF-0C63-4B94-87CA-9855702B0452}"/>
    <cellStyle name="20% - Ênfase6 170 2 2 2" xfId="38859" xr:uid="{F6D3F8FA-DBAB-45D4-A43A-3ED4B9D73D9D}"/>
    <cellStyle name="20% - Ênfase6 170 2 3" xfId="28643" xr:uid="{29A1ECF3-896D-478D-B4E1-EC51CDB486F1}"/>
    <cellStyle name="20% - Ênfase6 170 3" xfId="13361" xr:uid="{3DDEA112-9B67-4A98-9E33-66A77C165C3A}"/>
    <cellStyle name="20% - Ênfase6 170 3 2" xfId="33807" xr:uid="{211BC02D-1A8D-4538-944B-FB71073DDE4B}"/>
    <cellStyle name="20% - Ênfase6 170 4" xfId="23591" xr:uid="{F678BABA-2FD1-4EB4-8DE6-6D0B6814AA09}"/>
    <cellStyle name="20% - Ênfase6 171" xfId="3069" xr:uid="{A46C0E60-3AE0-474F-8C4F-0B745724ED4E}"/>
    <cellStyle name="20% - Ênfase6 171 2" xfId="8202" xr:uid="{626386CF-177D-4357-B778-39E2DD448A9F}"/>
    <cellStyle name="20% - Ênfase6 171 2 2" xfId="18429" xr:uid="{1DA4E95E-56C0-4BE1-9F2E-FC3FA9522040}"/>
    <cellStyle name="20% - Ênfase6 171 2 2 2" xfId="38873" xr:uid="{AEB9D361-BA53-4555-B0CC-AB5BE9D288AB}"/>
    <cellStyle name="20% - Ênfase6 171 2 3" xfId="28657" xr:uid="{5163E341-BEAE-4469-B0FD-5B354A11E03B}"/>
    <cellStyle name="20% - Ênfase6 171 3" xfId="13375" xr:uid="{8DD59036-B13C-4AD7-8498-5986BF63C342}"/>
    <cellStyle name="20% - Ênfase6 171 3 2" xfId="33821" xr:uid="{4C1CBF64-E27C-438D-82C5-B4156937C5B9}"/>
    <cellStyle name="20% - Ênfase6 171 4" xfId="23605" xr:uid="{BAE16F77-0543-4D42-91A8-357472EA56E9}"/>
    <cellStyle name="20% - Ênfase6 172" xfId="3083" xr:uid="{53288902-62ED-44D6-B9A9-CB44D0FB4CE8}"/>
    <cellStyle name="20% - Ênfase6 172 2" xfId="8216" xr:uid="{EF992021-83FE-4203-B4EB-01981A159E71}"/>
    <cellStyle name="20% - Ênfase6 172 2 2" xfId="18443" xr:uid="{64FACD8A-3234-4101-A67E-C009BB33CA97}"/>
    <cellStyle name="20% - Ênfase6 172 2 2 2" xfId="38887" xr:uid="{E74A0164-82A9-4E5B-BCBA-354EE908312A}"/>
    <cellStyle name="20% - Ênfase6 172 2 3" xfId="28671" xr:uid="{BB57CB24-334C-4013-8835-2F0C9427599C}"/>
    <cellStyle name="20% - Ênfase6 172 3" xfId="13389" xr:uid="{1E74C5A9-919C-4CA0-97D9-7EE011F75C96}"/>
    <cellStyle name="20% - Ênfase6 172 3 2" xfId="33835" xr:uid="{5FC1AE6A-1BF5-4506-B9E7-11A96AB296CC}"/>
    <cellStyle name="20% - Ênfase6 172 4" xfId="23619" xr:uid="{5C9BD786-002E-4C57-AF70-73278CCB1B55}"/>
    <cellStyle name="20% - Ênfase6 173" xfId="3097" xr:uid="{01168EC5-351F-44F0-B2E4-7906AE9D71E6}"/>
    <cellStyle name="20% - Ênfase6 173 2" xfId="8230" xr:uid="{82EF6EE5-CBE7-4BD4-BD40-08C5C6B79D17}"/>
    <cellStyle name="20% - Ênfase6 173 2 2" xfId="18457" xr:uid="{31E1DCB7-9C0B-4F8D-8A1F-7F280C9D5D8C}"/>
    <cellStyle name="20% - Ênfase6 173 2 2 2" xfId="38901" xr:uid="{2BB9B098-3802-4C6A-B0DF-B3775C640F45}"/>
    <cellStyle name="20% - Ênfase6 173 2 3" xfId="28685" xr:uid="{19526B66-2596-4D35-B4B2-ACA35712C2FB}"/>
    <cellStyle name="20% - Ênfase6 173 3" xfId="13403" xr:uid="{99DE4DD2-C929-4423-A231-38BBB81CD67D}"/>
    <cellStyle name="20% - Ênfase6 173 3 2" xfId="33849" xr:uid="{F0BB1ED5-FEAA-4796-8D6E-F8CE95064336}"/>
    <cellStyle name="20% - Ênfase6 173 4" xfId="23633" xr:uid="{5893C957-D9B5-4E3B-B371-D7E8D88DCDC1}"/>
    <cellStyle name="20% - Ênfase6 174" xfId="3111" xr:uid="{7C2BE8F8-B28C-47AF-BAF7-CA1EDB708FDA}"/>
    <cellStyle name="20% - Ênfase6 174 2" xfId="8244" xr:uid="{46FEFD18-AF0E-4300-9396-E09527F1D003}"/>
    <cellStyle name="20% - Ênfase6 174 2 2" xfId="18471" xr:uid="{428B8B49-428C-4498-B8DE-8CF380AD8605}"/>
    <cellStyle name="20% - Ênfase6 174 2 2 2" xfId="38915" xr:uid="{33BB8319-E909-4987-988E-1ABDC7C8C4A7}"/>
    <cellStyle name="20% - Ênfase6 174 2 3" xfId="28699" xr:uid="{54BB2E95-0E36-4562-9D3E-7CB62D60CD35}"/>
    <cellStyle name="20% - Ênfase6 174 3" xfId="13417" xr:uid="{69406D1B-A8F3-41D0-8E4F-419FFF51BAFB}"/>
    <cellStyle name="20% - Ênfase6 174 3 2" xfId="33863" xr:uid="{28CCE647-A2F2-40A3-AF3C-F54854F0E2CE}"/>
    <cellStyle name="20% - Ênfase6 174 4" xfId="23647" xr:uid="{F4B4B4ED-A159-479B-8A96-ECCED106C224}"/>
    <cellStyle name="20% - Ênfase6 175" xfId="3125" xr:uid="{53F7E9C7-5CC1-40B3-A9AD-01C914E43E6E}"/>
    <cellStyle name="20% - Ênfase6 175 2" xfId="8258" xr:uid="{EB597586-6F05-46AB-A68D-AD042BFC6477}"/>
    <cellStyle name="20% - Ênfase6 175 2 2" xfId="18485" xr:uid="{47185FE3-DBDD-4B1A-A772-788177EA408B}"/>
    <cellStyle name="20% - Ênfase6 175 2 2 2" xfId="38929" xr:uid="{7C78E2A5-F8E0-4C55-8D0E-77DEC1A5478E}"/>
    <cellStyle name="20% - Ênfase6 175 2 3" xfId="28713" xr:uid="{813F11D0-10C8-42F9-B98B-EEFB1C4F7FB6}"/>
    <cellStyle name="20% - Ênfase6 175 3" xfId="13431" xr:uid="{070480E1-75F3-4D06-979C-F5ACC7548848}"/>
    <cellStyle name="20% - Ênfase6 175 3 2" xfId="33877" xr:uid="{03DF85CA-FC09-4045-9212-1B5D26ED345D}"/>
    <cellStyle name="20% - Ênfase6 175 4" xfId="23661" xr:uid="{4E8C99A5-6161-49CD-BD7F-48FF748AFB78}"/>
    <cellStyle name="20% - Ênfase6 176" xfId="3139" xr:uid="{70E9B191-334A-4CC5-A0C8-262120246B6A}"/>
    <cellStyle name="20% - Ênfase6 176 2" xfId="8272" xr:uid="{A26D28E4-E77E-416C-9D9B-E087F0C6B22E}"/>
    <cellStyle name="20% - Ênfase6 176 2 2" xfId="18499" xr:uid="{713AB745-731B-4CBA-AB6D-6032ACD16CAE}"/>
    <cellStyle name="20% - Ênfase6 176 2 2 2" xfId="38943" xr:uid="{E0E5F376-6BB3-4B0A-8F85-2110FC0951FE}"/>
    <cellStyle name="20% - Ênfase6 176 2 3" xfId="28727" xr:uid="{A048BB81-254A-4852-8255-437B9BE47B84}"/>
    <cellStyle name="20% - Ênfase6 176 3" xfId="13445" xr:uid="{5771369B-5AEF-4103-B954-C1985AFDE95C}"/>
    <cellStyle name="20% - Ênfase6 176 3 2" xfId="33891" xr:uid="{211F7E53-C9E8-4F00-AFEA-642C171C19E3}"/>
    <cellStyle name="20% - Ênfase6 176 4" xfId="23675" xr:uid="{9B626F3B-A320-4BB1-8DE7-002E8061D139}"/>
    <cellStyle name="20% - Ênfase6 177" xfId="3153" xr:uid="{1C3C30DD-03B7-4451-B52A-C86E3DC33EF2}"/>
    <cellStyle name="20% - Ênfase6 177 2" xfId="8286" xr:uid="{81266116-1E8C-4CFC-B0D0-2BEBE26A4220}"/>
    <cellStyle name="20% - Ênfase6 177 2 2" xfId="18513" xr:uid="{9EB0A81C-F796-4C5E-9318-3EA024D3E2BA}"/>
    <cellStyle name="20% - Ênfase6 177 2 2 2" xfId="38957" xr:uid="{BA0AFE53-F23F-4A78-B355-E85FFD864D09}"/>
    <cellStyle name="20% - Ênfase6 177 2 3" xfId="28741" xr:uid="{BFE927AD-B4EA-4E98-A189-F6A600606459}"/>
    <cellStyle name="20% - Ênfase6 177 3" xfId="13459" xr:uid="{A658A2A5-E05B-442B-9E3B-6D07C7C76608}"/>
    <cellStyle name="20% - Ênfase6 177 3 2" xfId="33905" xr:uid="{B94EDE06-29B8-41F9-8B7F-F64A75C98998}"/>
    <cellStyle name="20% - Ênfase6 177 4" xfId="23689" xr:uid="{C0473CA9-E114-41C8-A8B0-41A1419C538C}"/>
    <cellStyle name="20% - Ênfase6 178" xfId="3167" xr:uid="{FB6FC24A-17A2-4152-84B3-EAF060244FC6}"/>
    <cellStyle name="20% - Ênfase6 178 2" xfId="8300" xr:uid="{421F0092-FFFE-4278-8BC4-0349634A6CBC}"/>
    <cellStyle name="20% - Ênfase6 178 2 2" xfId="18527" xr:uid="{1EF439CF-334F-44B8-B15D-F116EB58B3BB}"/>
    <cellStyle name="20% - Ênfase6 178 2 2 2" xfId="38971" xr:uid="{386E2312-120E-4AE9-923C-F0C173AA4D1B}"/>
    <cellStyle name="20% - Ênfase6 178 2 3" xfId="28755" xr:uid="{A2B2F324-7963-48DA-92F3-119938514E6F}"/>
    <cellStyle name="20% - Ênfase6 178 3" xfId="13473" xr:uid="{AD49C2E9-FD46-417E-9ABB-C4074F8FE9E7}"/>
    <cellStyle name="20% - Ênfase6 178 3 2" xfId="33919" xr:uid="{08AA5640-FD5E-4300-9600-33955A4BBCAC}"/>
    <cellStyle name="20% - Ênfase6 178 4" xfId="23703" xr:uid="{14CF2982-AF24-4929-A562-6702B4F94C53}"/>
    <cellStyle name="20% - Ênfase6 179" xfId="3181" xr:uid="{FDED67B6-DEAE-4FA4-ACE7-5CA1AEC63222}"/>
    <cellStyle name="20% - Ênfase6 179 2" xfId="8314" xr:uid="{AD3DC332-B6FA-4D4E-9FE3-DF17DA91D2EF}"/>
    <cellStyle name="20% - Ênfase6 179 2 2" xfId="18541" xr:uid="{AC05EC50-5FE6-4954-9266-541892A0BEC4}"/>
    <cellStyle name="20% - Ênfase6 179 2 2 2" xfId="38985" xr:uid="{0F2A7412-1C45-4BEB-A55E-92AEED3BCAD5}"/>
    <cellStyle name="20% - Ênfase6 179 2 3" xfId="28769" xr:uid="{59E1B31B-A052-43DC-9C9A-34582D6D6DD3}"/>
    <cellStyle name="20% - Ênfase6 179 3" xfId="13487" xr:uid="{D6E43DA4-E91A-4F32-AB9D-37CC6A3B9BCB}"/>
    <cellStyle name="20% - Ênfase6 179 3 2" xfId="33933" xr:uid="{0730108F-5E07-4007-9389-C3D10E5684FD}"/>
    <cellStyle name="20% - Ênfase6 179 4" xfId="23717" xr:uid="{5132E33B-8494-4323-BE04-39851DC1C2DA}"/>
    <cellStyle name="20% - Ênfase6 18" xfId="342" xr:uid="{7AE8BB95-BF2C-455D-AAE1-CE7347D6B6F2}"/>
    <cellStyle name="20% - Ênfase6 18 2" xfId="941" xr:uid="{560C8978-B475-4284-8A12-A60CF4E2F553}"/>
    <cellStyle name="20% - Ênfase6 18 2 2" xfId="6088" xr:uid="{85A9E464-8EA9-4D81-B482-6ED1E57878D6}"/>
    <cellStyle name="20% - Ênfase6 18 2 2 2" xfId="16343" xr:uid="{FE860703-C8AE-418A-90FC-ED5794381739}"/>
    <cellStyle name="20% - Ênfase6 18 2 2 2 2" xfId="36787" xr:uid="{B07B0E1E-A9D1-47A7-BAC4-5B4E82B30C63}"/>
    <cellStyle name="20% - Ênfase6 18 2 2 3" xfId="26571" xr:uid="{32347D01-6A03-4625-B4EC-1FCB3082E352}"/>
    <cellStyle name="20% - Ênfase6 18 2 3" xfId="11289" xr:uid="{480CD9A6-6E6C-4F6E-863C-127E87FEE43D}"/>
    <cellStyle name="20% - Ênfase6 18 2 3 2" xfId="31735" xr:uid="{FDBB91F3-FD5B-4A01-A01D-04CAC2877782}"/>
    <cellStyle name="20% - Ênfase6 18 2 4" xfId="21519" xr:uid="{A8171901-8ABA-4252-B543-7396E996F351}"/>
    <cellStyle name="20% - Ênfase6 18 3" xfId="5489" xr:uid="{2F2F048D-3CA0-4414-BDB7-82C619B5F668}"/>
    <cellStyle name="20% - Ênfase6 18 3 2" xfId="15763" xr:uid="{E64B9B0F-36B2-4DC7-B390-DDB4A5FD7AF2}"/>
    <cellStyle name="20% - Ênfase6 18 3 2 2" xfId="36207" xr:uid="{6F259735-BD67-4252-AAD1-2A4A623B1D54}"/>
    <cellStyle name="20% - Ênfase6 18 3 3" xfId="25991" xr:uid="{EE117741-9749-446B-A61B-A7AD2D290EF1}"/>
    <cellStyle name="20% - Ênfase6 18 4" xfId="10709" xr:uid="{59CBC094-2304-445E-8EA0-83C0D51E10A4}"/>
    <cellStyle name="20% - Ênfase6 18 4 2" xfId="31155" xr:uid="{B74F900C-F257-4419-81B1-48F7112A04DA}"/>
    <cellStyle name="20% - Ênfase6 18 5" xfId="20939" xr:uid="{165A1634-9498-4DF8-A729-4B87739C46F5}"/>
    <cellStyle name="20% - Ênfase6 180" xfId="3194" xr:uid="{B879D2DC-6F27-4FE4-AE24-6F395180A1DA}"/>
    <cellStyle name="20% - Ênfase6 180 2" xfId="8328" xr:uid="{79347A1D-826C-403A-A006-2B71194095F0}"/>
    <cellStyle name="20% - Ênfase6 180 2 2" xfId="18555" xr:uid="{FCF27013-675B-49C1-94F7-4431773B7E63}"/>
    <cellStyle name="20% - Ênfase6 180 2 2 2" xfId="38999" xr:uid="{2C9B8F56-4565-47CD-9FC9-9D916596404D}"/>
    <cellStyle name="20% - Ênfase6 180 2 3" xfId="28783" xr:uid="{A09E92B1-B3CC-4061-B58F-2D129B937B13}"/>
    <cellStyle name="20% - Ênfase6 180 3" xfId="13501" xr:uid="{1B47B61C-F841-4525-9064-933EA9468111}"/>
    <cellStyle name="20% - Ênfase6 180 3 2" xfId="33947" xr:uid="{E8E4EFFF-490A-42A0-AF72-3EBD6BFC602C}"/>
    <cellStyle name="20% - Ênfase6 180 4" xfId="23731" xr:uid="{E2406362-BD1C-43AD-B634-B6BF4C62F3B9}"/>
    <cellStyle name="20% - Ênfase6 181" xfId="3208" xr:uid="{217A97E1-CD45-4C0D-B276-FAE825F3F39E}"/>
    <cellStyle name="20% - Ênfase6 181 2" xfId="8342" xr:uid="{7E9A5A4B-84EC-40D2-8463-B22A506CD011}"/>
    <cellStyle name="20% - Ênfase6 181 2 2" xfId="18569" xr:uid="{C6C9B148-979D-4FCA-A264-CA488A77009E}"/>
    <cellStyle name="20% - Ênfase6 181 2 2 2" xfId="39013" xr:uid="{E85B40D1-79EF-4132-BC6A-CE4614548D59}"/>
    <cellStyle name="20% - Ênfase6 181 2 3" xfId="28797" xr:uid="{5A2EC23D-5DA8-46B6-A20F-C743EB75D8DC}"/>
    <cellStyle name="20% - Ênfase6 181 3" xfId="13515" xr:uid="{9843E22B-1277-4153-AE6B-0E69695606BA}"/>
    <cellStyle name="20% - Ênfase6 181 3 2" xfId="33961" xr:uid="{609EDFF7-68E9-4FF6-BBA5-A11A6392997B}"/>
    <cellStyle name="20% - Ênfase6 181 4" xfId="23745" xr:uid="{10706D7B-2C58-432F-BA76-DBC37E1F89FC}"/>
    <cellStyle name="20% - Ênfase6 182" xfId="3222" xr:uid="{8BCF7061-CD7D-4530-AA8A-7EA117929A72}"/>
    <cellStyle name="20% - Ênfase6 182 2" xfId="8356" xr:uid="{43D2EDD5-F0A4-47D1-9F49-EADA0B87DE9E}"/>
    <cellStyle name="20% - Ênfase6 182 2 2" xfId="18583" xr:uid="{B4BB5630-31B2-4FCC-B1A5-8221DDC3A196}"/>
    <cellStyle name="20% - Ênfase6 182 2 2 2" xfId="39027" xr:uid="{65885E0C-5BF9-4D80-A33E-D996C3681DEE}"/>
    <cellStyle name="20% - Ênfase6 182 2 3" xfId="28811" xr:uid="{8E462CE4-6DF6-4335-BED7-FB69649B4E55}"/>
    <cellStyle name="20% - Ênfase6 182 3" xfId="13529" xr:uid="{CB8E0B88-CABA-47E1-94CF-A9AC2F9F3DC2}"/>
    <cellStyle name="20% - Ênfase6 182 3 2" xfId="33975" xr:uid="{0076C821-5BBB-43F7-995D-A9856519F3DD}"/>
    <cellStyle name="20% - Ênfase6 182 4" xfId="23759" xr:uid="{8049FEF5-4EFF-4B03-974E-E19BFCB8B218}"/>
    <cellStyle name="20% - Ênfase6 183" xfId="3236" xr:uid="{44E96CBB-7267-44E3-9704-0BE63FFA4C82}"/>
    <cellStyle name="20% - Ênfase6 183 2" xfId="8370" xr:uid="{52A5246E-834E-4372-AFC7-55D49E8C465B}"/>
    <cellStyle name="20% - Ênfase6 183 2 2" xfId="18597" xr:uid="{CD85D310-4955-48F8-9982-E06654C6932E}"/>
    <cellStyle name="20% - Ênfase6 183 2 2 2" xfId="39041" xr:uid="{9646F263-4FC7-4223-9AC2-EFAA9613AF81}"/>
    <cellStyle name="20% - Ênfase6 183 2 3" xfId="28825" xr:uid="{69CCC9C5-AA59-47A6-BF76-6F762C088E17}"/>
    <cellStyle name="20% - Ênfase6 183 3" xfId="13543" xr:uid="{6F348804-3C07-456E-84C4-354B122B60C5}"/>
    <cellStyle name="20% - Ênfase6 183 3 2" xfId="33989" xr:uid="{14757B3F-CF66-440F-B5E2-9183E9034A04}"/>
    <cellStyle name="20% - Ênfase6 183 4" xfId="23773" xr:uid="{6DC11720-0BB7-4F2F-83FA-32088993143A}"/>
    <cellStyle name="20% - Ênfase6 184" xfId="3250" xr:uid="{26FA24CF-C1DE-481D-8C6C-05FD4263414C}"/>
    <cellStyle name="20% - Ênfase6 184 2" xfId="8384" xr:uid="{2A42F963-484E-4466-8F73-6344229C148F}"/>
    <cellStyle name="20% - Ênfase6 184 2 2" xfId="18611" xr:uid="{DE865898-77DE-4C51-8EDF-2701F5A9C7BD}"/>
    <cellStyle name="20% - Ênfase6 184 2 2 2" xfId="39055" xr:uid="{3F4614EB-8C2E-4391-953F-F9E7C975BABB}"/>
    <cellStyle name="20% - Ênfase6 184 2 3" xfId="28839" xr:uid="{680D687C-ABBA-41EA-8C92-8EF821D04993}"/>
    <cellStyle name="20% - Ênfase6 184 3" xfId="13557" xr:uid="{0E42EA6B-AC84-4CE1-B485-E0CDE40E1EC8}"/>
    <cellStyle name="20% - Ênfase6 184 3 2" xfId="34003" xr:uid="{ECA1D51E-E557-476F-96A0-0D0AF8DF2CB1}"/>
    <cellStyle name="20% - Ênfase6 184 4" xfId="23787" xr:uid="{FCF1CAC4-D3BC-4F7D-A4F1-D89707F5412F}"/>
    <cellStyle name="20% - Ênfase6 185" xfId="3264" xr:uid="{3A088D18-228D-4F55-B340-073594B9037B}"/>
    <cellStyle name="20% - Ênfase6 185 2" xfId="8398" xr:uid="{C4896818-8554-460E-8280-B8F346D0F599}"/>
    <cellStyle name="20% - Ênfase6 185 2 2" xfId="18625" xr:uid="{A5B71D62-A36B-4B81-899E-FECE5CB33BD4}"/>
    <cellStyle name="20% - Ênfase6 185 2 2 2" xfId="39069" xr:uid="{4EC639EE-6FD8-4C8F-9C0C-543860B0B20C}"/>
    <cellStyle name="20% - Ênfase6 185 2 3" xfId="28853" xr:uid="{60851146-36D4-4004-8342-BE7846A4D2B0}"/>
    <cellStyle name="20% - Ênfase6 185 3" xfId="13571" xr:uid="{2CB38CD6-4BA3-4FE9-B998-38E82D12FFBC}"/>
    <cellStyle name="20% - Ênfase6 185 3 2" xfId="34017" xr:uid="{257D7EB8-7AE8-4984-8705-44D5CCEDA103}"/>
    <cellStyle name="20% - Ênfase6 185 4" xfId="23801" xr:uid="{BFDE5D74-16A8-4584-8863-BF3641D85F73}"/>
    <cellStyle name="20% - Ênfase6 186" xfId="3278" xr:uid="{5B59DD5E-9F11-4815-B387-FC9E73734851}"/>
    <cellStyle name="20% - Ênfase6 186 2" xfId="8412" xr:uid="{78A5AFE3-453C-44DD-BABF-07FF94B382A8}"/>
    <cellStyle name="20% - Ênfase6 186 2 2" xfId="18639" xr:uid="{7CA49892-9B41-4C8E-95B0-0C5FDF7E79C3}"/>
    <cellStyle name="20% - Ênfase6 186 2 2 2" xfId="39083" xr:uid="{2FFA958C-73AB-471D-938E-C0485735DB05}"/>
    <cellStyle name="20% - Ênfase6 186 2 3" xfId="28867" xr:uid="{DBFB7BB2-7097-4010-AF5D-2CD1BCE99C1C}"/>
    <cellStyle name="20% - Ênfase6 186 3" xfId="13585" xr:uid="{8409039E-CF5B-426D-A7EC-BD3DC2B23EDF}"/>
    <cellStyle name="20% - Ênfase6 186 3 2" xfId="34031" xr:uid="{4799325B-015C-44E4-9758-E6475219ACC1}"/>
    <cellStyle name="20% - Ênfase6 186 4" xfId="23815" xr:uid="{DCAAEFBA-12F1-441F-9ADD-8B16C483534C}"/>
    <cellStyle name="20% - Ênfase6 187" xfId="3292" xr:uid="{188718CB-FBE5-45A3-9784-BFE5AED187F5}"/>
    <cellStyle name="20% - Ênfase6 187 2" xfId="8426" xr:uid="{47C67293-878E-485D-8C72-7B6E5833B045}"/>
    <cellStyle name="20% - Ênfase6 187 2 2" xfId="18653" xr:uid="{7116A61F-8005-4B80-95C9-005ED6E99877}"/>
    <cellStyle name="20% - Ênfase6 187 2 2 2" xfId="39097" xr:uid="{5890E222-CD30-407F-BFC1-07DA807634E2}"/>
    <cellStyle name="20% - Ênfase6 187 2 3" xfId="28881" xr:uid="{CF6C9836-E1F9-4D28-A8FC-FAFF4C50DD01}"/>
    <cellStyle name="20% - Ênfase6 187 3" xfId="13599" xr:uid="{50CC2245-2F8B-42DE-8BFC-CCF6F45D066B}"/>
    <cellStyle name="20% - Ênfase6 187 3 2" xfId="34045" xr:uid="{1D6E5A3D-C733-4673-B59F-E95BB9E29ECD}"/>
    <cellStyle name="20% - Ênfase6 187 4" xfId="23829" xr:uid="{6B9DE539-C31F-4A5A-94E9-5315D0039C88}"/>
    <cellStyle name="20% - Ênfase6 188" xfId="3306" xr:uid="{873CD028-E535-42F0-A03E-19570A3787EE}"/>
    <cellStyle name="20% - Ênfase6 188 2" xfId="8440" xr:uid="{5E6CF481-0C87-4B61-A75F-33AD1C0CEC98}"/>
    <cellStyle name="20% - Ênfase6 188 2 2" xfId="18667" xr:uid="{A4574AE4-F63F-4921-BF79-E65465F36E1A}"/>
    <cellStyle name="20% - Ênfase6 188 2 2 2" xfId="39111" xr:uid="{3557B90E-73F8-4386-9A09-1C5F38B16911}"/>
    <cellStyle name="20% - Ênfase6 188 2 3" xfId="28895" xr:uid="{6AB59300-F473-484D-A580-46A033F3EDDA}"/>
    <cellStyle name="20% - Ênfase6 188 3" xfId="13613" xr:uid="{935F67AD-760A-45DB-BFA4-0996D54B0AD5}"/>
    <cellStyle name="20% - Ênfase6 188 3 2" xfId="34059" xr:uid="{0AAB885A-689C-4977-88F8-7EEBF32055D0}"/>
    <cellStyle name="20% - Ênfase6 188 4" xfId="23843" xr:uid="{0B5BF1C0-752C-4CD3-AC72-29BDB00A2196}"/>
    <cellStyle name="20% - Ênfase6 189" xfId="3320" xr:uid="{FB5A70BF-79CD-457D-B0C5-681C236EF42D}"/>
    <cellStyle name="20% - Ênfase6 189 2" xfId="8454" xr:uid="{B04EFF68-E475-4843-8FBA-87BED8829030}"/>
    <cellStyle name="20% - Ênfase6 189 2 2" xfId="18681" xr:uid="{9F77F9B9-2160-4BAF-8BC5-6B28121DE644}"/>
    <cellStyle name="20% - Ênfase6 189 2 2 2" xfId="39125" xr:uid="{89CC3886-B337-471D-9936-C14C0502A5BD}"/>
    <cellStyle name="20% - Ênfase6 189 2 3" xfId="28909" xr:uid="{83CA430F-18DA-4514-A0D9-C0DC0EB81ABB}"/>
    <cellStyle name="20% - Ênfase6 189 3" xfId="13627" xr:uid="{09636265-3848-4A90-9821-4302555BCAD1}"/>
    <cellStyle name="20% - Ênfase6 189 3 2" xfId="34073" xr:uid="{0E49AD05-9569-43DF-9D4B-D746A8D47894}"/>
    <cellStyle name="20% - Ênfase6 189 4" xfId="23857" xr:uid="{CE79AFD6-D82A-48C9-8BC3-B0DC92C00641}"/>
    <cellStyle name="20% - Ênfase6 19" xfId="356" xr:uid="{2CE4C68E-5410-4FB8-A041-CB0579118D0C}"/>
    <cellStyle name="20% - Ênfase6 19 2" xfId="955" xr:uid="{A08D1CD4-DC89-4DF0-9B62-F1DEEE887161}"/>
    <cellStyle name="20% - Ênfase6 19 2 2" xfId="6102" xr:uid="{A5178A83-4BBF-4654-A48E-8A16C55E33C9}"/>
    <cellStyle name="20% - Ênfase6 19 2 2 2" xfId="16357" xr:uid="{7E13B707-F16C-4F1F-B4DB-59BF644B3EA6}"/>
    <cellStyle name="20% - Ênfase6 19 2 2 2 2" xfId="36801" xr:uid="{08F5F18C-244C-4846-9B02-705E44C3C465}"/>
    <cellStyle name="20% - Ênfase6 19 2 2 3" xfId="26585" xr:uid="{CF6580BD-DC68-451A-ABA6-FD3C8D53B6D0}"/>
    <cellStyle name="20% - Ênfase6 19 2 3" xfId="11303" xr:uid="{555CF956-C962-4E27-91D3-4BC1198C2530}"/>
    <cellStyle name="20% - Ênfase6 19 2 3 2" xfId="31749" xr:uid="{BBB088DD-807C-40AA-8B3D-02AE2FC4023C}"/>
    <cellStyle name="20% - Ênfase6 19 2 4" xfId="21533" xr:uid="{857915D3-64D8-4850-B551-247219983B41}"/>
    <cellStyle name="20% - Ênfase6 19 3" xfId="5503" xr:uid="{B951CCFC-C884-4A9A-8ED2-04FD590E1AAB}"/>
    <cellStyle name="20% - Ênfase6 19 3 2" xfId="15777" xr:uid="{E51C3FA5-68C6-4279-B009-4158BA32CA19}"/>
    <cellStyle name="20% - Ênfase6 19 3 2 2" xfId="36221" xr:uid="{ADAE5D44-1DDC-4367-9AF8-27A24C0AC89A}"/>
    <cellStyle name="20% - Ênfase6 19 3 3" xfId="26005" xr:uid="{C0D9EA7E-D127-4881-BB4C-9D48F178D499}"/>
    <cellStyle name="20% - Ênfase6 19 4" xfId="10723" xr:uid="{C48BFCE1-0DB6-4861-9648-9ED70739582D}"/>
    <cellStyle name="20% - Ênfase6 19 4 2" xfId="31169" xr:uid="{4650E645-CFA0-4091-A40E-549DE9C3989F}"/>
    <cellStyle name="20% - Ênfase6 19 5" xfId="20953" xr:uid="{0750BE16-4D84-416D-8217-BBC20DC0072D}"/>
    <cellStyle name="20% - Ênfase6 190" xfId="3334" xr:uid="{73F7A456-1237-468D-848C-1C1F636D31FF}"/>
    <cellStyle name="20% - Ênfase6 190 2" xfId="8468" xr:uid="{5EB0DC49-E4AB-4C3B-BD2B-56237A4723BB}"/>
    <cellStyle name="20% - Ênfase6 190 2 2" xfId="18695" xr:uid="{3888A1A7-C6D1-435C-A8A4-A49291B27341}"/>
    <cellStyle name="20% - Ênfase6 190 2 2 2" xfId="39139" xr:uid="{FC7E43C0-2950-47B4-8650-8CDEB26BFA1E}"/>
    <cellStyle name="20% - Ênfase6 190 2 3" xfId="28923" xr:uid="{4D633704-F599-4149-9A74-65BA90C22A1D}"/>
    <cellStyle name="20% - Ênfase6 190 3" xfId="13641" xr:uid="{DEFE157A-28F4-426F-87CB-968B2CB92246}"/>
    <cellStyle name="20% - Ênfase6 190 3 2" xfId="34087" xr:uid="{D10AA6AA-DF7E-489D-937C-8C544D193D33}"/>
    <cellStyle name="20% - Ênfase6 190 4" xfId="23871" xr:uid="{41230B55-4D22-4C57-B708-0942F348A4C4}"/>
    <cellStyle name="20% - Ênfase6 191" xfId="3348" xr:uid="{8B6667C0-E746-416E-9248-CB1A7C2BC14A}"/>
    <cellStyle name="20% - Ênfase6 191 2" xfId="8482" xr:uid="{A3D3D497-5107-419C-8912-BF843DF39F00}"/>
    <cellStyle name="20% - Ênfase6 191 2 2" xfId="18709" xr:uid="{81E4F60C-C478-45B1-A1AA-471A1C51A5DD}"/>
    <cellStyle name="20% - Ênfase6 191 2 2 2" xfId="39153" xr:uid="{CD9D1C03-3802-46D5-B238-AB1EF9AD7D6F}"/>
    <cellStyle name="20% - Ênfase6 191 2 3" xfId="28937" xr:uid="{FA2C4358-198E-4CCD-9526-5E4FE66DDAB7}"/>
    <cellStyle name="20% - Ênfase6 191 3" xfId="13655" xr:uid="{58F00976-3B0C-430A-A8E6-BE8EC9584A99}"/>
    <cellStyle name="20% - Ênfase6 191 3 2" xfId="34101" xr:uid="{07B53265-058B-42B3-964F-69F6627299A1}"/>
    <cellStyle name="20% - Ênfase6 191 4" xfId="23885" xr:uid="{DE7118BF-D6D0-4401-BD83-DF215BF5A6B1}"/>
    <cellStyle name="20% - Ênfase6 192" xfId="3362" xr:uid="{304ACA3F-703A-4EEB-AEC0-84B8F1D72C5A}"/>
    <cellStyle name="20% - Ênfase6 192 2" xfId="8496" xr:uid="{9485491A-0767-421D-A6FA-E9706491F9D1}"/>
    <cellStyle name="20% - Ênfase6 192 2 2" xfId="18723" xr:uid="{DB179F10-DC39-4749-9C46-98C3475D3286}"/>
    <cellStyle name="20% - Ênfase6 192 2 2 2" xfId="39167" xr:uid="{F13DDE06-15D1-40D4-A745-9483F6E9D56B}"/>
    <cellStyle name="20% - Ênfase6 192 2 3" xfId="28951" xr:uid="{7982A243-B55F-4F1B-B9F4-D0B29B5EFE8A}"/>
    <cellStyle name="20% - Ênfase6 192 3" xfId="13669" xr:uid="{74ECED7F-766F-4732-A271-56FF5EC90760}"/>
    <cellStyle name="20% - Ênfase6 192 3 2" xfId="34115" xr:uid="{5491B763-7889-4F66-A97F-75CED2D5BB7A}"/>
    <cellStyle name="20% - Ênfase6 192 4" xfId="23899" xr:uid="{867F803B-010B-4B01-A9CD-D29257647CB5}"/>
    <cellStyle name="20% - Ênfase6 193" xfId="3376" xr:uid="{791A8F5C-BB44-47D1-A4DC-A135CEE8AC1E}"/>
    <cellStyle name="20% - Ênfase6 193 2" xfId="8510" xr:uid="{6BA99FAA-C1FF-47B6-ADF1-DED9AE7611E9}"/>
    <cellStyle name="20% - Ênfase6 193 2 2" xfId="18737" xr:uid="{A677BE5A-6DA7-4F88-95C2-3B69182FB703}"/>
    <cellStyle name="20% - Ênfase6 193 2 2 2" xfId="39181" xr:uid="{2FF0727C-1694-4DFE-ABEF-07D26B890230}"/>
    <cellStyle name="20% - Ênfase6 193 2 3" xfId="28965" xr:uid="{74CBAEDE-7B0D-4A65-8E3F-FDC32D5AC7DD}"/>
    <cellStyle name="20% - Ênfase6 193 3" xfId="13683" xr:uid="{8EBF6926-8EF9-4316-8643-827FD0C810A4}"/>
    <cellStyle name="20% - Ênfase6 193 3 2" xfId="34129" xr:uid="{91A7D2B6-7D52-41A3-A7DD-58E393A0E1B0}"/>
    <cellStyle name="20% - Ênfase6 193 4" xfId="23913" xr:uid="{44C5C837-D2AE-4DA7-8259-DE8CC3AF7C24}"/>
    <cellStyle name="20% - Ênfase6 194" xfId="3390" xr:uid="{CE7968E5-5485-419E-9167-E8524E9E6B73}"/>
    <cellStyle name="20% - Ênfase6 194 2" xfId="8524" xr:uid="{A5085D29-DAC1-45E9-AC10-B2D7A19115E4}"/>
    <cellStyle name="20% - Ênfase6 194 2 2" xfId="18751" xr:uid="{4E57C8F2-0B69-4EB3-AE30-6642F8ED02D1}"/>
    <cellStyle name="20% - Ênfase6 194 2 2 2" xfId="39195" xr:uid="{FCDD4E3B-4FB4-4543-BECB-89E3BFE69B90}"/>
    <cellStyle name="20% - Ênfase6 194 2 3" xfId="28979" xr:uid="{AE431ADA-0A2D-4359-931B-DFA08B53244A}"/>
    <cellStyle name="20% - Ênfase6 194 3" xfId="13697" xr:uid="{3D62EA55-5F76-40A0-BB51-C23A8109B71A}"/>
    <cellStyle name="20% - Ênfase6 194 3 2" xfId="34143" xr:uid="{5529ECE3-81FE-40DE-A9D4-E88E13CA184C}"/>
    <cellStyle name="20% - Ênfase6 194 4" xfId="23927" xr:uid="{7A4E934D-F2CC-4442-BDC3-34190D16180F}"/>
    <cellStyle name="20% - Ênfase6 195" xfId="3404" xr:uid="{38F450FA-EF9B-48C3-8BDB-BC3513C55FD2}"/>
    <cellStyle name="20% - Ênfase6 195 2" xfId="8538" xr:uid="{A8ACC6B0-7880-46F3-AB44-CBF24E6FD621}"/>
    <cellStyle name="20% - Ênfase6 195 2 2" xfId="18765" xr:uid="{5AD3B482-5CFF-4E0D-AC34-67FD152FBB2B}"/>
    <cellStyle name="20% - Ênfase6 195 2 2 2" xfId="39209" xr:uid="{B84F6172-BDA7-40D0-8A02-840ED3834C50}"/>
    <cellStyle name="20% - Ênfase6 195 2 3" xfId="28993" xr:uid="{2769B32A-77A2-4800-ADD0-F5E68D4A65E3}"/>
    <cellStyle name="20% - Ênfase6 195 3" xfId="13711" xr:uid="{83E272A9-24F0-4D0B-B8DD-06FF0AB1DE26}"/>
    <cellStyle name="20% - Ênfase6 195 3 2" xfId="34157" xr:uid="{A4548283-0376-4663-B2A3-BEDAED4C5273}"/>
    <cellStyle name="20% - Ênfase6 195 4" xfId="23941" xr:uid="{12A36808-18DC-4B67-BD3A-8A61BEA14D50}"/>
    <cellStyle name="20% - Ênfase6 196" xfId="3418" xr:uid="{746D7697-5637-4028-949C-19175D7B3852}"/>
    <cellStyle name="20% - Ênfase6 196 2" xfId="8552" xr:uid="{5F49761B-691F-4767-871E-02E342FE56CA}"/>
    <cellStyle name="20% - Ênfase6 196 2 2" xfId="18779" xr:uid="{315929E3-FF03-423A-8362-62DED9AFCF23}"/>
    <cellStyle name="20% - Ênfase6 196 2 2 2" xfId="39223" xr:uid="{49A486C5-1325-481F-92E6-0224F1122C5C}"/>
    <cellStyle name="20% - Ênfase6 196 2 3" xfId="29007" xr:uid="{23A1E746-478D-43B1-BD95-54E81255E4F9}"/>
    <cellStyle name="20% - Ênfase6 196 3" xfId="13725" xr:uid="{1AF1778D-1EAE-4B74-854B-8D720F065980}"/>
    <cellStyle name="20% - Ênfase6 196 3 2" xfId="34171" xr:uid="{C2A6E654-83AD-4AB2-A015-98944BC5A82E}"/>
    <cellStyle name="20% - Ênfase6 196 4" xfId="23955" xr:uid="{05379277-27B0-4F52-B48C-5575C63E1CFE}"/>
    <cellStyle name="20% - Ênfase6 197" xfId="3432" xr:uid="{BC3EB819-91AA-4420-841E-9C3828AED614}"/>
    <cellStyle name="20% - Ênfase6 197 2" xfId="8566" xr:uid="{026CD999-10F7-4AE2-AA64-6A1C2F2068FF}"/>
    <cellStyle name="20% - Ênfase6 197 2 2" xfId="18793" xr:uid="{9A25A55F-3706-404D-AEE0-7CDE49C7E9A5}"/>
    <cellStyle name="20% - Ênfase6 197 2 2 2" xfId="39237" xr:uid="{887E8487-61F9-403B-850D-F993D6192109}"/>
    <cellStyle name="20% - Ênfase6 197 2 3" xfId="29021" xr:uid="{A73CD0E6-52B4-4DD1-9089-5370256C4230}"/>
    <cellStyle name="20% - Ênfase6 197 3" xfId="13739" xr:uid="{35D4A787-019D-4042-A2F5-CCAC6DDBCA37}"/>
    <cellStyle name="20% - Ênfase6 197 3 2" xfId="34185" xr:uid="{CFF6BFA4-7A21-4F85-B8D5-9C1D9FC8679F}"/>
    <cellStyle name="20% - Ênfase6 197 4" xfId="23969" xr:uid="{CD8ACDC5-88C3-4334-A7AB-28F9D3803102}"/>
    <cellStyle name="20% - Ênfase6 198" xfId="3446" xr:uid="{E5B1EBBC-C397-497C-B5CC-59C82E10A03C}"/>
    <cellStyle name="20% - Ênfase6 198 2" xfId="8580" xr:uid="{5669D29F-B762-49A0-AE7C-524BDB478F65}"/>
    <cellStyle name="20% - Ênfase6 198 2 2" xfId="18807" xr:uid="{120BA955-136A-4FF3-9583-B00010B21AF0}"/>
    <cellStyle name="20% - Ênfase6 198 2 2 2" xfId="39251" xr:uid="{CF6AA0CD-5C90-42E0-94DD-B9091B61FDEB}"/>
    <cellStyle name="20% - Ênfase6 198 2 3" xfId="29035" xr:uid="{D33DAF51-16E3-4A70-B98C-898A315E422C}"/>
    <cellStyle name="20% - Ênfase6 198 3" xfId="13753" xr:uid="{FEFD5783-90DE-456B-A223-337382A84355}"/>
    <cellStyle name="20% - Ênfase6 198 3 2" xfId="34199" xr:uid="{136322A9-AADB-49E3-84C6-BB40E308551B}"/>
    <cellStyle name="20% - Ênfase6 198 4" xfId="23983" xr:uid="{A60A4218-B9B2-4D74-B620-15AEEADF9C14}"/>
    <cellStyle name="20% - Ênfase6 199" xfId="3460" xr:uid="{BB61E3CF-D563-499B-B097-6A55043AC88E}"/>
    <cellStyle name="20% - Ênfase6 199 2" xfId="8594" xr:uid="{C2AC8169-430B-48A4-934A-A1516B5FCEEA}"/>
    <cellStyle name="20% - Ênfase6 199 2 2" xfId="18821" xr:uid="{D9A695C6-2C3A-4767-937B-5491720C2E64}"/>
    <cellStyle name="20% - Ênfase6 199 2 2 2" xfId="39265" xr:uid="{DD3B4931-A57F-492F-BE70-E6E1B7375F5C}"/>
    <cellStyle name="20% - Ênfase6 199 2 3" xfId="29049" xr:uid="{2D8421EE-EBAA-4005-BFFB-3613BAF48BAD}"/>
    <cellStyle name="20% - Ênfase6 199 3" xfId="13767" xr:uid="{8C0C65B7-0328-4F11-B5D3-D4BFBD029514}"/>
    <cellStyle name="20% - Ênfase6 199 3 2" xfId="34213" xr:uid="{0A712EE9-E0FC-4232-82AA-8D70FF765237}"/>
    <cellStyle name="20% - Ênfase6 199 4" xfId="23997" xr:uid="{BA7DF101-C076-449F-8095-24D2364B3CA6}"/>
    <cellStyle name="20% - Ênfase6 2" xfId="118" xr:uid="{69194CC1-18B4-4F40-B624-C477880645C9}"/>
    <cellStyle name="20% - Ênfase6 2 2" xfId="731" xr:uid="{85300702-7E97-435F-80A9-DD62A5B41E4E}"/>
    <cellStyle name="20% - Ênfase6 2 2 2" xfId="5878" xr:uid="{E9287A71-6479-4110-A277-93CC7E1DD75B}"/>
    <cellStyle name="20% - Ênfase6 2 2 2 2" xfId="16147" xr:uid="{3C6F949D-FC83-4952-812D-FEC87ADEEB65}"/>
    <cellStyle name="20% - Ênfase6 2 2 2 2 2" xfId="36591" xr:uid="{9F3EA999-ADB3-4DA0-B701-276553F09980}"/>
    <cellStyle name="20% - Ênfase6 2 2 2 3" xfId="26375" xr:uid="{9BA1D8EF-DD49-4D5C-B7DC-2EAF2031167E}"/>
    <cellStyle name="20% - Ênfase6 2 2 3" xfId="11093" xr:uid="{EF951DC9-9D58-4DB0-B407-9DC5504AB524}"/>
    <cellStyle name="20% - Ênfase6 2 2 3 2" xfId="31539" xr:uid="{C40249D7-B096-4CDF-A642-27E88627598C}"/>
    <cellStyle name="20% - Ênfase6 2 2 4" xfId="21323" xr:uid="{BDBA7D20-2393-463A-BC19-79C768673972}"/>
    <cellStyle name="20% - Ênfase6 2 3" xfId="5265" xr:uid="{54A146C8-C6BD-4E44-BD8F-8630DF057907}"/>
    <cellStyle name="20% - Ênfase6 2 3 2" xfId="15567" xr:uid="{BE581F11-487F-4220-86BF-1CB23FFE6C60}"/>
    <cellStyle name="20% - Ênfase6 2 3 2 2" xfId="36011" xr:uid="{84288A82-EFFF-40E1-9601-AA02CBB1E3B4}"/>
    <cellStyle name="20% - Ênfase6 2 3 3" xfId="25795" xr:uid="{9F4DAD2E-A5B7-4AAF-9E54-8BB2A4D005CC}"/>
    <cellStyle name="20% - Ênfase6 2 4" xfId="10513" xr:uid="{852D18D2-780D-4263-9568-98DB545F7F8B}"/>
    <cellStyle name="20% - Ênfase6 2 4 2" xfId="30959" xr:uid="{D0A5F8D9-9E17-406E-AE86-C1D2BD177C9C}"/>
    <cellStyle name="20% - Ênfase6 2 5" xfId="20743" xr:uid="{A74D387D-A203-4490-A1D0-F9E12CE3655B}"/>
    <cellStyle name="20% - Ênfase6 20" xfId="370" xr:uid="{796562CA-794F-448E-A79D-D6CCA7BB21AB}"/>
    <cellStyle name="20% - Ênfase6 20 2" xfId="969" xr:uid="{B02820F0-4828-4FFA-8A1E-D351EFC43174}"/>
    <cellStyle name="20% - Ênfase6 20 2 2" xfId="6116" xr:uid="{CDD312A5-7920-45F6-ABFD-7E97BA06ABDF}"/>
    <cellStyle name="20% - Ênfase6 20 2 2 2" xfId="16371" xr:uid="{C16A5C40-7819-4158-AC46-A5079BE92CF4}"/>
    <cellStyle name="20% - Ênfase6 20 2 2 2 2" xfId="36815" xr:uid="{EE7667E5-7228-4436-A984-6E6A5BCDD6C1}"/>
    <cellStyle name="20% - Ênfase6 20 2 2 3" xfId="26599" xr:uid="{3A28C1D1-2A0A-4C26-8A3B-B4AC2244A78F}"/>
    <cellStyle name="20% - Ênfase6 20 2 3" xfId="11317" xr:uid="{1281614E-CC8C-403D-81B7-2058710A0BC0}"/>
    <cellStyle name="20% - Ênfase6 20 2 3 2" xfId="31763" xr:uid="{0D0EEC39-7C69-4E35-B614-0067CDC4B503}"/>
    <cellStyle name="20% - Ênfase6 20 2 4" xfId="21547" xr:uid="{9A16D829-FF3B-4FD9-98F6-5BBEDCC7CCE4}"/>
    <cellStyle name="20% - Ênfase6 20 3" xfId="5517" xr:uid="{EFAA4785-FB8C-4B6F-9D36-446645082116}"/>
    <cellStyle name="20% - Ênfase6 20 3 2" xfId="15791" xr:uid="{0B2317DB-8C24-413E-BCB2-96D2ED12FE08}"/>
    <cellStyle name="20% - Ênfase6 20 3 2 2" xfId="36235" xr:uid="{1E2F062D-8450-4856-9CD4-089557D0B861}"/>
    <cellStyle name="20% - Ênfase6 20 3 3" xfId="26019" xr:uid="{27E75018-D063-4387-BF70-AB136615F00D}"/>
    <cellStyle name="20% - Ênfase6 20 4" xfId="10737" xr:uid="{FBE01D44-A066-48EC-8E8B-254ACDEF576F}"/>
    <cellStyle name="20% - Ênfase6 20 4 2" xfId="31183" xr:uid="{6F26223D-9692-4B95-950B-0464C2176929}"/>
    <cellStyle name="20% - Ênfase6 20 5" xfId="20967" xr:uid="{576923C2-6D23-4059-B7A8-F717AEA60027}"/>
    <cellStyle name="20% - Ênfase6 200" xfId="3474" xr:uid="{6DC514BD-4EEC-4699-80C2-39DB9C714AC5}"/>
    <cellStyle name="20% - Ênfase6 200 2" xfId="8608" xr:uid="{F0DF1928-AE24-4009-BC12-CBC08A53F81C}"/>
    <cellStyle name="20% - Ênfase6 200 2 2" xfId="18835" xr:uid="{5E9BCB7E-53A1-486E-A75D-41C07445567A}"/>
    <cellStyle name="20% - Ênfase6 200 2 2 2" xfId="39279" xr:uid="{74BD8D30-2D5E-4C98-9CD3-7E08284FC742}"/>
    <cellStyle name="20% - Ênfase6 200 2 3" xfId="29063" xr:uid="{C295299B-9191-4C30-8ADC-4D288C3F94CD}"/>
    <cellStyle name="20% - Ênfase6 200 3" xfId="13781" xr:uid="{54E9CFCE-26D8-4D62-A21E-1B349A5CCBD5}"/>
    <cellStyle name="20% - Ênfase6 200 3 2" xfId="34227" xr:uid="{573EBCED-49B8-4DE1-BFC8-C614410D5E22}"/>
    <cellStyle name="20% - Ênfase6 200 4" xfId="24011" xr:uid="{4F87B0D1-05A6-4C25-A2D8-B4429FE61487}"/>
    <cellStyle name="20% - Ênfase6 201" xfId="3488" xr:uid="{41F1A4EE-5822-4C10-A00A-6B4296E985A5}"/>
    <cellStyle name="20% - Ênfase6 201 2" xfId="8622" xr:uid="{DA99B3EF-C12D-40F8-9233-D2EA78464E0F}"/>
    <cellStyle name="20% - Ênfase6 201 2 2" xfId="18849" xr:uid="{1D9F2675-B1F1-4FFD-B0BC-FE586F3A37E3}"/>
    <cellStyle name="20% - Ênfase6 201 2 2 2" xfId="39293" xr:uid="{E36CE164-5A16-4B8D-97C3-A78033D99CC1}"/>
    <cellStyle name="20% - Ênfase6 201 2 3" xfId="29077" xr:uid="{CCB22CF7-132D-42D1-B4A1-743D50F3692C}"/>
    <cellStyle name="20% - Ênfase6 201 3" xfId="13795" xr:uid="{38D817F2-AD7F-479D-B262-0588425ACA4C}"/>
    <cellStyle name="20% - Ênfase6 201 3 2" xfId="34241" xr:uid="{E79B3677-D58C-4EC3-9B40-F5C5BDB50FAF}"/>
    <cellStyle name="20% - Ênfase6 201 4" xfId="24025" xr:uid="{341BF9F4-6DD7-4FEA-8BAF-4C4DE08EB389}"/>
    <cellStyle name="20% - Ênfase6 202" xfId="3502" xr:uid="{D4405A67-1AA3-4939-9BD6-3C9C710791F7}"/>
    <cellStyle name="20% - Ênfase6 202 2" xfId="8636" xr:uid="{641E2FB4-6EEE-4449-8FBC-BF9B07C220C1}"/>
    <cellStyle name="20% - Ênfase6 202 2 2" xfId="18863" xr:uid="{14910C33-6D1B-4D53-A4BD-E6F51375DED4}"/>
    <cellStyle name="20% - Ênfase6 202 2 2 2" xfId="39307" xr:uid="{40BCB809-A176-4BDF-A18D-20F106BDB90F}"/>
    <cellStyle name="20% - Ênfase6 202 2 3" xfId="29091" xr:uid="{E3F0F20A-3876-499A-8416-C693D6B4A58C}"/>
    <cellStyle name="20% - Ênfase6 202 3" xfId="13809" xr:uid="{69CAD2E7-14E1-48C8-A531-1E0341F845B2}"/>
    <cellStyle name="20% - Ênfase6 202 3 2" xfId="34255" xr:uid="{6DB86AD5-B8CF-41EA-9DAB-5F5E9CE9DC18}"/>
    <cellStyle name="20% - Ênfase6 202 4" xfId="24039" xr:uid="{EF5F6D01-3F97-475B-BA4A-BF4415B2D7AA}"/>
    <cellStyle name="20% - Ênfase6 203" xfId="3516" xr:uid="{ED9A50E1-E794-448A-A254-E053338AC739}"/>
    <cellStyle name="20% - Ênfase6 203 2" xfId="8650" xr:uid="{BF0E3C7E-9C76-401E-B90B-A1D2969C918D}"/>
    <cellStyle name="20% - Ênfase6 203 2 2" xfId="18877" xr:uid="{E84B360D-1191-490C-BE39-5643B3055521}"/>
    <cellStyle name="20% - Ênfase6 203 2 2 2" xfId="39321" xr:uid="{E237C86A-9F51-4F34-8244-80E5B3343D82}"/>
    <cellStyle name="20% - Ênfase6 203 2 3" xfId="29105" xr:uid="{5D81241F-A241-4748-BF93-0BB416131ACC}"/>
    <cellStyle name="20% - Ênfase6 203 3" xfId="13823" xr:uid="{D137E1D0-B025-4B83-B298-DF3DAE889F5B}"/>
    <cellStyle name="20% - Ênfase6 203 3 2" xfId="34269" xr:uid="{32CBF330-A42B-4B88-8CEB-9AD081B97A60}"/>
    <cellStyle name="20% - Ênfase6 203 4" xfId="24053" xr:uid="{8EE8C8F6-AAC0-4C5B-AC75-4B714B31D7B2}"/>
    <cellStyle name="20% - Ênfase6 204" xfId="3530" xr:uid="{6B7A37BD-55D7-4449-8ED9-6BBC852BAA4C}"/>
    <cellStyle name="20% - Ênfase6 204 2" xfId="8664" xr:uid="{1499CB5E-F353-4524-8ABD-A8D1BFD3D8BD}"/>
    <cellStyle name="20% - Ênfase6 204 2 2" xfId="18891" xr:uid="{01EFE0A5-4697-4F86-BB5F-5004FDDA3611}"/>
    <cellStyle name="20% - Ênfase6 204 2 2 2" xfId="39335" xr:uid="{D0A38D75-046F-4CAD-BDF2-D725F404072C}"/>
    <cellStyle name="20% - Ênfase6 204 2 3" xfId="29119" xr:uid="{F65D478D-FFDB-47BA-AFED-96EEA5ACC9DD}"/>
    <cellStyle name="20% - Ênfase6 204 3" xfId="13837" xr:uid="{242E8092-AF1B-4D29-BBF5-135D1BA794FB}"/>
    <cellStyle name="20% - Ênfase6 204 3 2" xfId="34283" xr:uid="{95770818-7A10-4FC7-8A69-784CFFE7F130}"/>
    <cellStyle name="20% - Ênfase6 204 4" xfId="24067" xr:uid="{5BEA0BFC-2987-413B-9F5C-58CF9241B651}"/>
    <cellStyle name="20% - Ênfase6 205" xfId="3544" xr:uid="{E1E5AB47-0F38-4B4E-A71F-89FB42748D00}"/>
    <cellStyle name="20% - Ênfase6 205 2" xfId="8678" xr:uid="{59B55662-4E11-4A4E-8066-2716AD21AB96}"/>
    <cellStyle name="20% - Ênfase6 205 2 2" xfId="18905" xr:uid="{5A14CC30-F760-4504-9079-CCF442DEA8D0}"/>
    <cellStyle name="20% - Ênfase6 205 2 2 2" xfId="39349" xr:uid="{4E6EF63E-5FE6-4531-8358-D5F77E169ECC}"/>
    <cellStyle name="20% - Ênfase6 205 2 3" xfId="29133" xr:uid="{8D09CAA3-AEB5-49D7-B2B7-3A30FBB5D19A}"/>
    <cellStyle name="20% - Ênfase6 205 3" xfId="13851" xr:uid="{33B621AC-9479-48A9-81FC-A56417891275}"/>
    <cellStyle name="20% - Ênfase6 205 3 2" xfId="34297" xr:uid="{9B26E9D1-EC89-4ABF-A812-2C5F415D7689}"/>
    <cellStyle name="20% - Ênfase6 205 4" xfId="24081" xr:uid="{150AD150-85CB-4724-BF1A-1EF47B5BA7D6}"/>
    <cellStyle name="20% - Ênfase6 206" xfId="3558" xr:uid="{71E35A90-2B0D-4DAE-85E6-D41343214E9D}"/>
    <cellStyle name="20% - Ênfase6 206 2" xfId="8692" xr:uid="{7B95B740-DD5D-48E0-9C8C-FAFF5A7C28E9}"/>
    <cellStyle name="20% - Ênfase6 206 2 2" xfId="18919" xr:uid="{7494892F-B428-4FC3-BB2B-B5BDF4916032}"/>
    <cellStyle name="20% - Ênfase6 206 2 2 2" xfId="39363" xr:uid="{AA330B6B-11A8-4F72-B7C3-944DDE307ADA}"/>
    <cellStyle name="20% - Ênfase6 206 2 3" xfId="29147" xr:uid="{27524727-67AA-4010-BF51-851B66212E27}"/>
    <cellStyle name="20% - Ênfase6 206 3" xfId="13865" xr:uid="{4457B99A-A03C-48D0-BED6-C553DAD83C3A}"/>
    <cellStyle name="20% - Ênfase6 206 3 2" xfId="34311" xr:uid="{A86FF9D6-BF78-490C-97B7-7D18DDA963DB}"/>
    <cellStyle name="20% - Ênfase6 206 4" xfId="24095" xr:uid="{58DB86A0-67D4-4F67-B2F5-E62BF8201CD6}"/>
    <cellStyle name="20% - Ênfase6 207" xfId="3572" xr:uid="{2FD12D3F-DBA2-4F5C-AC4E-68B4E3548868}"/>
    <cellStyle name="20% - Ênfase6 207 2" xfId="8706" xr:uid="{5C2AE542-45D7-4B61-B4FE-598CE5E4189D}"/>
    <cellStyle name="20% - Ênfase6 207 2 2" xfId="18933" xr:uid="{3C97BBD2-DE42-470B-B0DF-9BADFFC3E2AE}"/>
    <cellStyle name="20% - Ênfase6 207 2 2 2" xfId="39377" xr:uid="{5F27E7D7-928D-4421-9058-811C93C6B065}"/>
    <cellStyle name="20% - Ênfase6 207 2 3" xfId="29161" xr:uid="{6E1D3C89-FF5C-4BB4-BEC2-504A3A765349}"/>
    <cellStyle name="20% - Ênfase6 207 3" xfId="13879" xr:uid="{70E7DCA9-6FA6-4311-A4D2-AA76237E8789}"/>
    <cellStyle name="20% - Ênfase6 207 3 2" xfId="34325" xr:uid="{9EC0F152-2994-4B51-B469-01BC2DF03C90}"/>
    <cellStyle name="20% - Ênfase6 207 4" xfId="24109" xr:uid="{1BF7ACD4-4A0A-4551-A06E-D79789358D76}"/>
    <cellStyle name="20% - Ênfase6 208" xfId="3586" xr:uid="{E7B9EA97-1B82-449B-B9BB-3CAFEAF29050}"/>
    <cellStyle name="20% - Ênfase6 208 2" xfId="8720" xr:uid="{7E4AC485-EF4E-4BEB-908F-36A94AC6C5FA}"/>
    <cellStyle name="20% - Ênfase6 208 2 2" xfId="18947" xr:uid="{7B72933B-E554-40CE-A59C-F94ED8B2D591}"/>
    <cellStyle name="20% - Ênfase6 208 2 2 2" xfId="39391" xr:uid="{8FA439C8-ADA2-4A16-8332-C38F2FCBB1FF}"/>
    <cellStyle name="20% - Ênfase6 208 2 3" xfId="29175" xr:uid="{8BFBA645-3D8E-405E-A0A1-310A76DE8816}"/>
    <cellStyle name="20% - Ênfase6 208 3" xfId="13893" xr:uid="{E21E9B9D-C3F9-47E4-9339-25289442E7AD}"/>
    <cellStyle name="20% - Ênfase6 208 3 2" xfId="34339" xr:uid="{8E9D232E-4376-4A5E-ACF8-71847ED07B37}"/>
    <cellStyle name="20% - Ênfase6 208 4" xfId="24123" xr:uid="{9E265455-3DD3-4131-AFBF-177F0E72FE8D}"/>
    <cellStyle name="20% - Ênfase6 209" xfId="3600" xr:uid="{66701D97-308A-4D0F-B8E6-612ADFA3E7B0}"/>
    <cellStyle name="20% - Ênfase6 209 2" xfId="8734" xr:uid="{2FD89B0C-E930-401A-9248-C062778A152B}"/>
    <cellStyle name="20% - Ênfase6 209 2 2" xfId="18961" xr:uid="{599C843F-1EF8-4CE7-9B08-ED4C670FFCC1}"/>
    <cellStyle name="20% - Ênfase6 209 2 2 2" xfId="39405" xr:uid="{50D36836-2D16-401B-A569-438F16F3BE06}"/>
    <cellStyle name="20% - Ênfase6 209 2 3" xfId="29189" xr:uid="{4A044183-E2B6-4D58-B456-57AE7EAE02E5}"/>
    <cellStyle name="20% - Ênfase6 209 3" xfId="13907" xr:uid="{2065DFF7-21D1-4CC2-ABC2-54D65F4E4672}"/>
    <cellStyle name="20% - Ênfase6 209 3 2" xfId="34353" xr:uid="{81B670D0-3C6B-4913-8841-DAC458E73095}"/>
    <cellStyle name="20% - Ênfase6 209 4" xfId="24137" xr:uid="{F1B6EF36-CA9D-4AF6-9FAF-24BFFAF703E2}"/>
    <cellStyle name="20% - Ênfase6 21" xfId="384" xr:uid="{9956CA50-782C-43AB-A4CA-97C11E94766A}"/>
    <cellStyle name="20% - Ênfase6 21 2" xfId="983" xr:uid="{B311FCFB-4A2E-401F-9C19-788CF7A39F3D}"/>
    <cellStyle name="20% - Ênfase6 21 2 2" xfId="6130" xr:uid="{A86917A8-C885-4711-BF79-7BE88C10B37E}"/>
    <cellStyle name="20% - Ênfase6 21 2 2 2" xfId="16385" xr:uid="{7C3B94CE-ED15-4EB6-8C23-FBA9D406E41C}"/>
    <cellStyle name="20% - Ênfase6 21 2 2 2 2" xfId="36829" xr:uid="{771A8C79-7F38-4FC4-91C4-11A02C5128BA}"/>
    <cellStyle name="20% - Ênfase6 21 2 2 3" xfId="26613" xr:uid="{DCBD6825-E705-4094-9638-782EB6F6E833}"/>
    <cellStyle name="20% - Ênfase6 21 2 3" xfId="11331" xr:uid="{48AE7A17-5CE5-4517-96A8-690F878FA6E1}"/>
    <cellStyle name="20% - Ênfase6 21 2 3 2" xfId="31777" xr:uid="{8F1A6A2B-569F-48A9-91EB-8A397265D542}"/>
    <cellStyle name="20% - Ênfase6 21 2 4" xfId="21561" xr:uid="{01959ECB-5A69-4AFF-910F-78EC11E19DD0}"/>
    <cellStyle name="20% - Ênfase6 21 3" xfId="5531" xr:uid="{27A29868-8902-4ED4-840F-C53BCA8C3B43}"/>
    <cellStyle name="20% - Ênfase6 21 3 2" xfId="15805" xr:uid="{1EE2DE87-0B8D-4A73-8E0C-314A7ED3E597}"/>
    <cellStyle name="20% - Ênfase6 21 3 2 2" xfId="36249" xr:uid="{DC865459-08FF-449B-AE08-D15EA17333BA}"/>
    <cellStyle name="20% - Ênfase6 21 3 3" xfId="26033" xr:uid="{FBE4D853-E691-49ED-A4BB-15711F7D0F27}"/>
    <cellStyle name="20% - Ênfase6 21 4" xfId="10751" xr:uid="{1F623ADE-3862-4953-9E12-215266437A46}"/>
    <cellStyle name="20% - Ênfase6 21 4 2" xfId="31197" xr:uid="{84F96F5F-8674-48B8-AB36-3ADD7C65EA5D}"/>
    <cellStyle name="20% - Ênfase6 21 5" xfId="20981" xr:uid="{6D437339-AD21-4F2F-9826-BAA3B547DED7}"/>
    <cellStyle name="20% - Ênfase6 210" xfId="3614" xr:uid="{7F7A0D01-8934-45E6-82D0-54FAD3B86A61}"/>
    <cellStyle name="20% - Ênfase6 210 2" xfId="8748" xr:uid="{F16E2DBD-4318-4816-86F4-AE7584614A69}"/>
    <cellStyle name="20% - Ênfase6 210 2 2" xfId="18975" xr:uid="{51B7E67A-2495-4BA5-BD0F-6B4E443C99FA}"/>
    <cellStyle name="20% - Ênfase6 210 2 2 2" xfId="39419" xr:uid="{43C893F9-C004-481C-A4FD-A80C287EF714}"/>
    <cellStyle name="20% - Ênfase6 210 2 3" xfId="29203" xr:uid="{E01B5469-6AD8-4627-81FA-8900B66664CE}"/>
    <cellStyle name="20% - Ênfase6 210 3" xfId="13921" xr:uid="{D3EA426C-306D-4EC1-9ED9-1BAB25E16D90}"/>
    <cellStyle name="20% - Ênfase6 210 3 2" xfId="34367" xr:uid="{05DB22DB-7B95-4788-8947-6AC70988CEF3}"/>
    <cellStyle name="20% - Ênfase6 210 4" xfId="24151" xr:uid="{71D75BCE-2867-4FEE-8FB6-72274D2F5E6B}"/>
    <cellStyle name="20% - Ênfase6 211" xfId="3628" xr:uid="{C824D46F-6E6C-44EB-9511-0F36201C0166}"/>
    <cellStyle name="20% - Ênfase6 211 2" xfId="8762" xr:uid="{5D646660-715E-4848-9998-CF37456B8EF5}"/>
    <cellStyle name="20% - Ênfase6 211 2 2" xfId="18989" xr:uid="{01540461-A3A7-44D0-A3C0-90E3798613EC}"/>
    <cellStyle name="20% - Ênfase6 211 2 2 2" xfId="39433" xr:uid="{A125347B-865C-409A-8664-6A7A9D76BBF8}"/>
    <cellStyle name="20% - Ênfase6 211 2 3" xfId="29217" xr:uid="{A6C43DAA-08C7-4F24-A3AD-959390734614}"/>
    <cellStyle name="20% - Ênfase6 211 3" xfId="13935" xr:uid="{096DC0EF-617C-4AB4-8942-9412612B152B}"/>
    <cellStyle name="20% - Ênfase6 211 3 2" xfId="34381" xr:uid="{18AB517A-4207-4010-BA8F-73CA423B210C}"/>
    <cellStyle name="20% - Ênfase6 211 4" xfId="24165" xr:uid="{6E395009-316A-47B2-A76E-8C7E3114B88A}"/>
    <cellStyle name="20% - Ênfase6 212" xfId="3642" xr:uid="{637A7E54-B1F3-4189-9C89-8AD1999A10E2}"/>
    <cellStyle name="20% - Ênfase6 212 2" xfId="8776" xr:uid="{FC1B82CF-2EA3-4CD8-8720-B21CF3300E7C}"/>
    <cellStyle name="20% - Ênfase6 212 2 2" xfId="19003" xr:uid="{7A9103DF-6FCB-4F4F-BC02-1E7B4B7E5631}"/>
    <cellStyle name="20% - Ênfase6 212 2 2 2" xfId="39447" xr:uid="{0BAF2ADC-C6B5-43FC-9732-10A711253F28}"/>
    <cellStyle name="20% - Ênfase6 212 2 3" xfId="29231" xr:uid="{34D727D4-6EDA-4B6C-BCBB-24BA20EF7C7E}"/>
    <cellStyle name="20% - Ênfase6 212 3" xfId="13949" xr:uid="{0CDC1D1E-0E1E-4F5C-B92C-9F2786E12954}"/>
    <cellStyle name="20% - Ênfase6 212 3 2" xfId="34395" xr:uid="{2E88125B-EA99-4964-B049-F8EA847C2742}"/>
    <cellStyle name="20% - Ênfase6 212 4" xfId="24179" xr:uid="{C0C26562-65A0-406E-B6BB-6ADB6A7EAE60}"/>
    <cellStyle name="20% - Ênfase6 213" xfId="3656" xr:uid="{4C0EA71B-CCAA-41B4-84CB-94BE4F43E797}"/>
    <cellStyle name="20% - Ênfase6 213 2" xfId="8790" xr:uid="{EFE3EC62-F8AB-4867-8D80-19AD8C350A57}"/>
    <cellStyle name="20% - Ênfase6 213 2 2" xfId="19017" xr:uid="{8770A58B-4991-46E0-B122-AFCE197050A9}"/>
    <cellStyle name="20% - Ênfase6 213 2 2 2" xfId="39461" xr:uid="{3C8F66BF-490B-4F64-9A0D-250410442E8F}"/>
    <cellStyle name="20% - Ênfase6 213 2 3" xfId="29245" xr:uid="{0DEDE47C-3C93-4C3A-A17F-096586137FF8}"/>
    <cellStyle name="20% - Ênfase6 213 3" xfId="13963" xr:uid="{7960C404-FC4E-40AF-8B30-7AABC783CFD3}"/>
    <cellStyle name="20% - Ênfase6 213 3 2" xfId="34409" xr:uid="{F0A07CB9-DF82-4AB4-94FD-048C2BE7B75C}"/>
    <cellStyle name="20% - Ênfase6 213 4" xfId="24193" xr:uid="{50535C64-415B-4FF2-A6BD-3BA97F033CEC}"/>
    <cellStyle name="20% - Ênfase6 214" xfId="3670" xr:uid="{B710B7DF-D840-4521-9023-3CEAE2593057}"/>
    <cellStyle name="20% - Ênfase6 214 2" xfId="8804" xr:uid="{E3DD3F04-59CD-4BEE-B0E6-A864CBCC6D3E}"/>
    <cellStyle name="20% - Ênfase6 214 2 2" xfId="19031" xr:uid="{430C2CB9-65CD-4B2A-97CF-BB947AAD28B0}"/>
    <cellStyle name="20% - Ênfase6 214 2 2 2" xfId="39475" xr:uid="{DAD606A3-18A9-4F2E-95BC-8B3A6D400AB1}"/>
    <cellStyle name="20% - Ênfase6 214 2 3" xfId="29259" xr:uid="{B82DD6AF-15EA-453A-B4B7-0D5D65A77521}"/>
    <cellStyle name="20% - Ênfase6 214 3" xfId="13977" xr:uid="{57A52457-C393-4FEB-AC64-9ABEE2CC1265}"/>
    <cellStyle name="20% - Ênfase6 214 3 2" xfId="34423" xr:uid="{4F2AC5A2-FC8C-49F2-A297-C52FBF848A70}"/>
    <cellStyle name="20% - Ênfase6 214 4" xfId="24207" xr:uid="{C291D00E-28AD-4360-ADC0-BB34D0127959}"/>
    <cellStyle name="20% - Ênfase6 215" xfId="3684" xr:uid="{70E2CA07-8F66-4BAD-9A07-27794B9B9D29}"/>
    <cellStyle name="20% - Ênfase6 215 2" xfId="8818" xr:uid="{1B0642BD-A113-4430-863B-452A64CCD4BF}"/>
    <cellStyle name="20% - Ênfase6 215 2 2" xfId="19045" xr:uid="{037F6E03-ED75-4E28-A4BB-972A893C288A}"/>
    <cellStyle name="20% - Ênfase6 215 2 2 2" xfId="39489" xr:uid="{A37A6A86-9CE8-4F13-9DD8-247AE6897511}"/>
    <cellStyle name="20% - Ênfase6 215 2 3" xfId="29273" xr:uid="{B7DFDFC4-071F-41FA-9477-453A4E1AA17A}"/>
    <cellStyle name="20% - Ênfase6 215 3" xfId="13991" xr:uid="{B46F552C-6035-412C-8BE5-BD3AC0A56A24}"/>
    <cellStyle name="20% - Ênfase6 215 3 2" xfId="34437" xr:uid="{FFEDCCA6-188C-4A86-87C7-4549828FDA6A}"/>
    <cellStyle name="20% - Ênfase6 215 4" xfId="24221" xr:uid="{A3653973-2392-4D4F-AF1A-E105FB5FD1B7}"/>
    <cellStyle name="20% - Ênfase6 216" xfId="3698" xr:uid="{C3402262-AE2A-4F49-89AE-BEB17DD4DFEB}"/>
    <cellStyle name="20% - Ênfase6 216 2" xfId="8832" xr:uid="{1C3B7FA6-29C4-4251-814A-6F0DA5D5D12B}"/>
    <cellStyle name="20% - Ênfase6 216 2 2" xfId="19059" xr:uid="{DBEBC3A9-5F27-4A78-9C8A-E3D93967EADE}"/>
    <cellStyle name="20% - Ênfase6 216 2 2 2" xfId="39503" xr:uid="{B42E0471-35F6-4F0C-829F-399A45772982}"/>
    <cellStyle name="20% - Ênfase6 216 2 3" xfId="29287" xr:uid="{983BA37C-246D-4BF3-AEFE-588ADB3BA49A}"/>
    <cellStyle name="20% - Ênfase6 216 3" xfId="14005" xr:uid="{70D7C398-C95D-41F9-B8C0-1604CD5F7A9A}"/>
    <cellStyle name="20% - Ênfase6 216 3 2" xfId="34451" xr:uid="{920092DC-DCCE-4634-A25D-E40D23045AAB}"/>
    <cellStyle name="20% - Ênfase6 216 4" xfId="24235" xr:uid="{6A990C6A-C47F-4334-9391-47D0E04E1FD0}"/>
    <cellStyle name="20% - Ênfase6 217" xfId="3712" xr:uid="{E057DFF2-5BAE-41DF-B7D0-6EF0B6283040}"/>
    <cellStyle name="20% - Ênfase6 217 2" xfId="8846" xr:uid="{C3F9E657-1BF1-4C6F-807E-85665F746012}"/>
    <cellStyle name="20% - Ênfase6 217 2 2" xfId="19073" xr:uid="{2510706C-D948-4A40-954B-C88F06BA9DF3}"/>
    <cellStyle name="20% - Ênfase6 217 2 2 2" xfId="39517" xr:uid="{BEF201DE-1243-49DF-B232-121A2FB4607C}"/>
    <cellStyle name="20% - Ênfase6 217 2 3" xfId="29301" xr:uid="{BACCBFD5-474A-45AC-836A-5B50D11AB102}"/>
    <cellStyle name="20% - Ênfase6 217 3" xfId="14019" xr:uid="{7CEE7D7E-9A8D-4C34-B4F6-3C93F2E3401E}"/>
    <cellStyle name="20% - Ênfase6 217 3 2" xfId="34465" xr:uid="{738FDAF7-9FDD-41DF-95E5-F1573284A35D}"/>
    <cellStyle name="20% - Ênfase6 217 4" xfId="24249" xr:uid="{3C38E984-E42E-4788-A84D-1012394D0590}"/>
    <cellStyle name="20% - Ênfase6 218" xfId="3726" xr:uid="{64CAD1FB-BC68-4388-B9C2-C4DB990BCE7B}"/>
    <cellStyle name="20% - Ênfase6 218 2" xfId="8860" xr:uid="{E8678F73-7932-49CD-9946-99EAF83280D3}"/>
    <cellStyle name="20% - Ênfase6 218 2 2" xfId="19087" xr:uid="{DDAF64C8-FC40-4C78-97C0-90CBF44B4CC5}"/>
    <cellStyle name="20% - Ênfase6 218 2 2 2" xfId="39531" xr:uid="{113B8E26-B703-49CA-ABEA-9559564A40A7}"/>
    <cellStyle name="20% - Ênfase6 218 2 3" xfId="29315" xr:uid="{26CE7A75-7D36-4A43-BDC6-12A97A23B72F}"/>
    <cellStyle name="20% - Ênfase6 218 3" xfId="14033" xr:uid="{E2465BD1-3C01-41AD-A491-A1CC30387A93}"/>
    <cellStyle name="20% - Ênfase6 218 3 2" xfId="34479" xr:uid="{63371992-70C4-475D-B756-DCD659A2D42D}"/>
    <cellStyle name="20% - Ênfase6 218 4" xfId="24263" xr:uid="{670C24E7-99F4-4041-8427-777A3AC74EA0}"/>
    <cellStyle name="20% - Ênfase6 219" xfId="3742" xr:uid="{FB645AFD-99CC-4B7B-9D12-4A84F315990F}"/>
    <cellStyle name="20% - Ênfase6 219 2" xfId="8876" xr:uid="{19D453E0-3B92-4C66-BBDD-C049A81EBD32}"/>
    <cellStyle name="20% - Ênfase6 219 2 2" xfId="19103" xr:uid="{6E105F13-854A-46C5-BAC2-80430CD96D8C}"/>
    <cellStyle name="20% - Ênfase6 219 2 2 2" xfId="39547" xr:uid="{29A5B5CA-5ED7-4032-AC64-DC42EF0AA834}"/>
    <cellStyle name="20% - Ênfase6 219 2 3" xfId="29331" xr:uid="{1A0107EC-D99A-4ADD-8825-A826D6A0F971}"/>
    <cellStyle name="20% - Ênfase6 219 3" xfId="14049" xr:uid="{36A76CE9-1A47-453F-940E-90E5683816F7}"/>
    <cellStyle name="20% - Ênfase6 219 3 2" xfId="34495" xr:uid="{F78B6963-7787-4BCF-B1F0-0F09B9E2AE0E}"/>
    <cellStyle name="20% - Ênfase6 219 4" xfId="24279" xr:uid="{117100C7-96D2-4672-8D90-350C39C2E250}"/>
    <cellStyle name="20% - Ênfase6 22" xfId="398" xr:uid="{8C144CCB-89F9-4DF1-8B1A-F990826A1CCF}"/>
    <cellStyle name="20% - Ênfase6 22 2" xfId="997" xr:uid="{88CD4BC5-099C-419D-BF50-086DB5F78FFE}"/>
    <cellStyle name="20% - Ênfase6 22 2 2" xfId="6144" xr:uid="{C93EFA6D-0CA0-42CB-BE96-5BFDFBD8D3D7}"/>
    <cellStyle name="20% - Ênfase6 22 2 2 2" xfId="16399" xr:uid="{4594C946-1BB6-4D5B-9AFA-51E6744F936C}"/>
    <cellStyle name="20% - Ênfase6 22 2 2 2 2" xfId="36843" xr:uid="{B6079CF7-9336-46EB-8562-579E404D54BC}"/>
    <cellStyle name="20% - Ênfase6 22 2 2 3" xfId="26627" xr:uid="{96A5C68F-43D6-47CE-81B5-CCF4BAEB976B}"/>
    <cellStyle name="20% - Ênfase6 22 2 3" xfId="11345" xr:uid="{9C5490DF-D7F5-4F1E-A20B-C952D35352B5}"/>
    <cellStyle name="20% - Ênfase6 22 2 3 2" xfId="31791" xr:uid="{E4CE452A-72D2-412F-8880-E393A923403F}"/>
    <cellStyle name="20% - Ênfase6 22 2 4" xfId="21575" xr:uid="{9469328E-9E10-4FC4-945C-E710E542C314}"/>
    <cellStyle name="20% - Ênfase6 22 3" xfId="5545" xr:uid="{65F932E8-13FD-4CB2-A4D6-8AD5EE2853A9}"/>
    <cellStyle name="20% - Ênfase6 22 3 2" xfId="15819" xr:uid="{BC9C845F-66B7-49D2-9AFB-4ED9C17B681C}"/>
    <cellStyle name="20% - Ênfase6 22 3 2 2" xfId="36263" xr:uid="{4350CACA-49B1-4F7B-82E7-E59E95C48341}"/>
    <cellStyle name="20% - Ênfase6 22 3 3" xfId="26047" xr:uid="{31C31D0C-68CC-4E79-9D97-8B89C197D8D9}"/>
    <cellStyle name="20% - Ênfase6 22 4" xfId="10765" xr:uid="{64EA4DFF-D18E-48AC-ABD2-F89F15B2065D}"/>
    <cellStyle name="20% - Ênfase6 22 4 2" xfId="31211" xr:uid="{254621E5-E49C-42D1-8EF1-AA65923E8CEB}"/>
    <cellStyle name="20% - Ênfase6 22 5" xfId="20995" xr:uid="{CAB694EC-5D70-4F12-A5A9-DF94A529FCFD}"/>
    <cellStyle name="20% - Ênfase6 220" xfId="3756" xr:uid="{45BCCA26-E2E3-477F-BF9A-DA3531B69B83}"/>
    <cellStyle name="20% - Ênfase6 220 2" xfId="8890" xr:uid="{2304F953-D827-47D5-8558-32DE08625F01}"/>
    <cellStyle name="20% - Ênfase6 220 2 2" xfId="19117" xr:uid="{F0B479B3-CF5B-44CA-A117-A4641383F7FD}"/>
    <cellStyle name="20% - Ênfase6 220 2 2 2" xfId="39561" xr:uid="{9C8A6878-B4A8-4FF9-A5E9-2FB52BB93915}"/>
    <cellStyle name="20% - Ênfase6 220 2 3" xfId="29345" xr:uid="{BF729FB3-7195-4876-B363-4462977FB20F}"/>
    <cellStyle name="20% - Ênfase6 220 3" xfId="14063" xr:uid="{D626D8E8-7CD8-4D22-BB8B-25ED7F4B2913}"/>
    <cellStyle name="20% - Ênfase6 220 3 2" xfId="34509" xr:uid="{1A2A057A-E556-48BE-8EC5-870A093B44D3}"/>
    <cellStyle name="20% - Ênfase6 220 4" xfId="24293" xr:uid="{87FA956F-474E-4966-83B1-B46BCC389D5B}"/>
    <cellStyle name="20% - Ênfase6 221" xfId="3770" xr:uid="{04AF1197-FE3C-4D31-BB07-FB9957745ADA}"/>
    <cellStyle name="20% - Ênfase6 221 2" xfId="8904" xr:uid="{B0AE64FC-FD60-4C19-A285-4CEEDEC2F487}"/>
    <cellStyle name="20% - Ênfase6 221 2 2" xfId="19131" xr:uid="{AFE33CF2-C492-4AEA-A571-E47E331481C3}"/>
    <cellStyle name="20% - Ênfase6 221 2 2 2" xfId="39575" xr:uid="{E3344C5F-8ACE-4F48-AAD4-2E64C02EF06B}"/>
    <cellStyle name="20% - Ênfase6 221 2 3" xfId="29359" xr:uid="{759E1F32-547F-43FA-8C99-CF94E20A950B}"/>
    <cellStyle name="20% - Ênfase6 221 3" xfId="14077" xr:uid="{73278BFB-48CB-4013-AB7D-944E8803F077}"/>
    <cellStyle name="20% - Ênfase6 221 3 2" xfId="34523" xr:uid="{E002AD27-F081-455F-BABC-B65E52CDBBDF}"/>
    <cellStyle name="20% - Ênfase6 221 4" xfId="24307" xr:uid="{6ADEBFCD-2D6B-4EE4-945E-740813F34386}"/>
    <cellStyle name="20% - Ênfase6 222" xfId="3784" xr:uid="{B9B2FCAD-405A-4990-A317-D8F9D6B73DB8}"/>
    <cellStyle name="20% - Ênfase6 222 2" xfId="8918" xr:uid="{FDBCF20C-778F-4911-9779-5D4BB3DF8652}"/>
    <cellStyle name="20% - Ênfase6 222 2 2" xfId="19145" xr:uid="{21114315-712A-4D0F-8905-00F506B9BED9}"/>
    <cellStyle name="20% - Ênfase6 222 2 2 2" xfId="39589" xr:uid="{8B3DE5D1-641C-4F1A-A9BC-5BD4ABB6076A}"/>
    <cellStyle name="20% - Ênfase6 222 2 3" xfId="29373" xr:uid="{136374D6-7692-4496-89C1-09A61A7D3C32}"/>
    <cellStyle name="20% - Ênfase6 222 3" xfId="14091" xr:uid="{45519C3C-A736-4C2F-B1E6-4D644DE69383}"/>
    <cellStyle name="20% - Ênfase6 222 3 2" xfId="34537" xr:uid="{4A4ABCCF-CAB3-41E5-B4A8-44A261DA7C51}"/>
    <cellStyle name="20% - Ênfase6 222 4" xfId="24321" xr:uid="{13453517-CE80-4684-9208-196816194B06}"/>
    <cellStyle name="20% - Ênfase6 223" xfId="3798" xr:uid="{4DE8602E-91E0-4336-AC62-FC3BB22DFFFC}"/>
    <cellStyle name="20% - Ênfase6 223 2" xfId="8932" xr:uid="{F30DBBCE-36FB-4104-BDC5-7ECEEE491103}"/>
    <cellStyle name="20% - Ênfase6 223 2 2" xfId="19159" xr:uid="{210026AC-D98C-4E90-88BF-B1B00F5CDDC2}"/>
    <cellStyle name="20% - Ênfase6 223 2 2 2" xfId="39603" xr:uid="{3917B87F-6E04-4ED9-BADF-999DE8E134EE}"/>
    <cellStyle name="20% - Ênfase6 223 2 3" xfId="29387" xr:uid="{6565D7F4-5B86-4B16-84A0-BB22368DDAF6}"/>
    <cellStyle name="20% - Ênfase6 223 3" xfId="14105" xr:uid="{26A818A8-FAD4-4E6F-8606-A4FE57391DE9}"/>
    <cellStyle name="20% - Ênfase6 223 3 2" xfId="34551" xr:uid="{FEA05968-4BAC-4B6B-9398-926B79907992}"/>
    <cellStyle name="20% - Ênfase6 223 4" xfId="24335" xr:uid="{C1A3AFF7-ACDE-49EB-9B39-6A3D7205F9ED}"/>
    <cellStyle name="20% - Ênfase6 224" xfId="3812" xr:uid="{668DCE7B-9A40-44D5-AB84-F6D331CFC744}"/>
    <cellStyle name="20% - Ênfase6 224 2" xfId="8946" xr:uid="{1836CE37-AC13-4D82-ABD7-0E4BC8ECA464}"/>
    <cellStyle name="20% - Ênfase6 224 2 2" xfId="19173" xr:uid="{426D94FA-E69C-447C-9123-004CF931DE8D}"/>
    <cellStyle name="20% - Ênfase6 224 2 2 2" xfId="39617" xr:uid="{2EC11B1A-6A71-4DA7-8B9C-CFF04F9223CC}"/>
    <cellStyle name="20% - Ênfase6 224 2 3" xfId="29401" xr:uid="{ACA02D7C-47D4-4E99-8495-13D97F292DA5}"/>
    <cellStyle name="20% - Ênfase6 224 3" xfId="14119" xr:uid="{0409D335-F5AA-475B-BC85-AEB652131825}"/>
    <cellStyle name="20% - Ênfase6 224 3 2" xfId="34565" xr:uid="{9A4EE7ED-B575-4160-9593-ED16B729F323}"/>
    <cellStyle name="20% - Ênfase6 224 4" xfId="24349" xr:uid="{9C488E60-C7C8-4671-A7CE-54BBCE2F7E09}"/>
    <cellStyle name="20% - Ênfase6 225" xfId="3826" xr:uid="{A4606C79-3145-4F2F-A950-8A9E0C95C461}"/>
    <cellStyle name="20% - Ênfase6 225 2" xfId="8960" xr:uid="{AD19DFD2-4355-4FF5-8135-2AB4001C4371}"/>
    <cellStyle name="20% - Ênfase6 225 2 2" xfId="19187" xr:uid="{90FE8809-25A9-4E51-83E2-45FBB8A649F8}"/>
    <cellStyle name="20% - Ênfase6 225 2 2 2" xfId="39631" xr:uid="{CC94953B-2A1D-45A5-930C-1CB46C30C5BA}"/>
    <cellStyle name="20% - Ênfase6 225 2 3" xfId="29415" xr:uid="{3BD88360-FC0C-4956-8923-6AC89A944AA5}"/>
    <cellStyle name="20% - Ênfase6 225 3" xfId="14133" xr:uid="{E7E9A1CB-ADD1-4702-A551-A86E5BD4CBDB}"/>
    <cellStyle name="20% - Ênfase6 225 3 2" xfId="34579" xr:uid="{2A37822F-6D61-4F63-BEE7-DED29BD81FD6}"/>
    <cellStyle name="20% - Ênfase6 225 4" xfId="24363" xr:uid="{81F3BFD9-9B42-477F-A442-39D37D5F2F81}"/>
    <cellStyle name="20% - Ênfase6 226" xfId="3840" xr:uid="{5CD09279-C4DB-42E5-856C-209B328D73CB}"/>
    <cellStyle name="20% - Ênfase6 226 2" xfId="8974" xr:uid="{924ADF78-88BE-4B5A-93D8-21C446D6EA5B}"/>
    <cellStyle name="20% - Ênfase6 226 2 2" xfId="19201" xr:uid="{202343AD-A103-4C1B-9B97-7774CEB42C97}"/>
    <cellStyle name="20% - Ênfase6 226 2 2 2" xfId="39645" xr:uid="{7CD8BC55-FB15-425C-997A-B834FAFBEF41}"/>
    <cellStyle name="20% - Ênfase6 226 2 3" xfId="29429" xr:uid="{24BB6893-0C84-4312-853C-644114E1F03D}"/>
    <cellStyle name="20% - Ênfase6 226 3" xfId="14147" xr:uid="{378791EE-51B7-43E9-92C3-3985B35315A9}"/>
    <cellStyle name="20% - Ênfase6 226 3 2" xfId="34593" xr:uid="{677C62BC-BFA3-430A-A2FA-FBB2054E1511}"/>
    <cellStyle name="20% - Ênfase6 226 4" xfId="24377" xr:uid="{D4CC7907-88C2-4D1C-93E3-1F23AC391042}"/>
    <cellStyle name="20% - Ênfase6 227" xfId="3854" xr:uid="{F5EDBBFC-7094-4275-B8BC-D95D96021BA0}"/>
    <cellStyle name="20% - Ênfase6 227 2" xfId="8988" xr:uid="{A69DBCDB-B717-4FE9-9AFC-C3620383B005}"/>
    <cellStyle name="20% - Ênfase6 227 2 2" xfId="19215" xr:uid="{53D28921-B880-4467-B9C2-A0543B9D398F}"/>
    <cellStyle name="20% - Ênfase6 227 2 2 2" xfId="39659" xr:uid="{92318F18-8D91-4A4D-8BE6-7B3BDC8C7865}"/>
    <cellStyle name="20% - Ênfase6 227 2 3" xfId="29443" xr:uid="{07A636E3-FE26-4FB7-8033-3EDB81CF7813}"/>
    <cellStyle name="20% - Ênfase6 227 3" xfId="14161" xr:uid="{9203C953-69D7-4FB4-8A81-F327A8CB87F4}"/>
    <cellStyle name="20% - Ênfase6 227 3 2" xfId="34607" xr:uid="{B4E12E67-B9A3-4CED-AF56-0A682756BCB2}"/>
    <cellStyle name="20% - Ênfase6 227 4" xfId="24391" xr:uid="{82C3D0CD-DD2D-4411-9B0F-42B6AFA3EF23}"/>
    <cellStyle name="20% - Ênfase6 228" xfId="3868" xr:uid="{1248F42D-6947-4E3B-8C5A-062C0EF559F4}"/>
    <cellStyle name="20% - Ênfase6 228 2" xfId="9002" xr:uid="{0E16E195-FEA0-4C3E-894E-20C81963CDD7}"/>
    <cellStyle name="20% - Ênfase6 228 2 2" xfId="19229" xr:uid="{5321A742-D6C6-4BEC-84C1-B481EC8BF125}"/>
    <cellStyle name="20% - Ênfase6 228 2 2 2" xfId="39673" xr:uid="{DF7F89E0-16C5-4A82-B4BE-23CD472DB28D}"/>
    <cellStyle name="20% - Ênfase6 228 2 3" xfId="29457" xr:uid="{6E7F4963-81AE-4258-9181-93107034D182}"/>
    <cellStyle name="20% - Ênfase6 228 3" xfId="14175" xr:uid="{AA72766A-5D08-4063-A19C-9406CC41CC84}"/>
    <cellStyle name="20% - Ênfase6 228 3 2" xfId="34621" xr:uid="{68A4D521-93DA-44B7-BA04-FEFB493B6DFF}"/>
    <cellStyle name="20% - Ênfase6 228 4" xfId="24405" xr:uid="{D7207DD3-37F4-46A0-A7CA-CB375B109C0E}"/>
    <cellStyle name="20% - Ênfase6 229" xfId="3882" xr:uid="{6541379A-652D-4426-BA63-B3897FD96E18}"/>
    <cellStyle name="20% - Ênfase6 229 2" xfId="9016" xr:uid="{1DBBEBBC-012B-4A76-8C4C-B7DEE9359CD7}"/>
    <cellStyle name="20% - Ênfase6 229 2 2" xfId="19243" xr:uid="{989ED67E-4AE7-4594-9D10-C38F83DD1FEC}"/>
    <cellStyle name="20% - Ênfase6 229 2 2 2" xfId="39687" xr:uid="{C48E1CC7-2936-4FCB-AD91-567D092E6D27}"/>
    <cellStyle name="20% - Ênfase6 229 2 3" xfId="29471" xr:uid="{E35BC7BA-70A9-4108-AF92-70BF7B581E56}"/>
    <cellStyle name="20% - Ênfase6 229 3" xfId="14189" xr:uid="{2E60CC31-2F05-43BB-B926-246D2D4C6794}"/>
    <cellStyle name="20% - Ênfase6 229 3 2" xfId="34635" xr:uid="{47BCB8C7-D59B-4857-A0CC-422808FF5942}"/>
    <cellStyle name="20% - Ênfase6 229 4" xfId="24419" xr:uid="{09B1235A-197E-42B2-BA1C-AC5EB9B050FB}"/>
    <cellStyle name="20% - Ênfase6 23" xfId="412" xr:uid="{4BD6C01B-214A-4F5C-81DF-FD6FF6EBE9AE}"/>
    <cellStyle name="20% - Ênfase6 23 2" xfId="1011" xr:uid="{516E26FF-D51A-41DC-B526-958C53A5DB84}"/>
    <cellStyle name="20% - Ênfase6 23 2 2" xfId="6158" xr:uid="{E2907B45-950E-49FC-A5DE-51D4E701C17C}"/>
    <cellStyle name="20% - Ênfase6 23 2 2 2" xfId="16413" xr:uid="{1CC706A9-B747-4599-B521-494888955FC7}"/>
    <cellStyle name="20% - Ênfase6 23 2 2 2 2" xfId="36857" xr:uid="{3671115B-AA70-4A99-950C-913B8D2C03F5}"/>
    <cellStyle name="20% - Ênfase6 23 2 2 3" xfId="26641" xr:uid="{BA33AED9-99BD-459C-92A9-06627A00AC48}"/>
    <cellStyle name="20% - Ênfase6 23 2 3" xfId="11359" xr:uid="{BDBFC6BD-EA5C-4A75-899E-0DD5BE93D58C}"/>
    <cellStyle name="20% - Ênfase6 23 2 3 2" xfId="31805" xr:uid="{FDA3471F-9D08-4D99-8C62-563F4E171DDF}"/>
    <cellStyle name="20% - Ênfase6 23 2 4" xfId="21589" xr:uid="{FEFC3AEB-5A63-4714-BE20-331AF1BF128A}"/>
    <cellStyle name="20% - Ênfase6 23 3" xfId="5559" xr:uid="{DC42035F-E99F-40BE-9B3F-731FFCF52FF3}"/>
    <cellStyle name="20% - Ênfase6 23 3 2" xfId="15833" xr:uid="{37F0AE95-B04C-4D97-A1B5-AF5E95705BF8}"/>
    <cellStyle name="20% - Ênfase6 23 3 2 2" xfId="36277" xr:uid="{0A5748B0-9028-4979-A977-D57767F76562}"/>
    <cellStyle name="20% - Ênfase6 23 3 3" xfId="26061" xr:uid="{314F27E8-7024-4C59-A5C8-A5802E645191}"/>
    <cellStyle name="20% - Ênfase6 23 4" xfId="10779" xr:uid="{0468A6BF-B705-48B2-8F3E-EC39E74D1F73}"/>
    <cellStyle name="20% - Ênfase6 23 4 2" xfId="31225" xr:uid="{12F31E3E-FF34-4314-9AF3-DE332C2A40A6}"/>
    <cellStyle name="20% - Ênfase6 23 5" xfId="21009" xr:uid="{7B1104C6-DDDC-4594-AE1B-98FAEA1F4959}"/>
    <cellStyle name="20% - Ênfase6 230" xfId="3896" xr:uid="{8464FC78-6BF2-4D24-B2F4-2CA8144F9813}"/>
    <cellStyle name="20% - Ênfase6 230 2" xfId="9030" xr:uid="{715B832D-D4E8-48E4-A25D-50F3DA9CDCEB}"/>
    <cellStyle name="20% - Ênfase6 230 2 2" xfId="19257" xr:uid="{932EE5D5-09C5-45C1-8B13-21671FB0E10A}"/>
    <cellStyle name="20% - Ênfase6 230 2 2 2" xfId="39701" xr:uid="{5B3C4EBC-F012-4DAB-A5F5-EECAEDF4CEB4}"/>
    <cellStyle name="20% - Ênfase6 230 2 3" xfId="29485" xr:uid="{819E273D-121A-4FF2-868B-63F456155490}"/>
    <cellStyle name="20% - Ênfase6 230 3" xfId="14203" xr:uid="{B06E2B6A-6F2B-461E-9676-279D455E5AF8}"/>
    <cellStyle name="20% - Ênfase6 230 3 2" xfId="34649" xr:uid="{0AAB10E0-59F3-4724-959C-8A10E6BCF289}"/>
    <cellStyle name="20% - Ênfase6 230 4" xfId="24433" xr:uid="{85F412C0-861B-44BC-9E71-4DE83A6D083B}"/>
    <cellStyle name="20% - Ênfase6 231" xfId="3910" xr:uid="{8C0309A3-8CF9-4429-9761-C4B43882C754}"/>
    <cellStyle name="20% - Ênfase6 231 2" xfId="9044" xr:uid="{E84D518F-865B-46ED-B213-A14A21D6A195}"/>
    <cellStyle name="20% - Ênfase6 231 2 2" xfId="19271" xr:uid="{05D7BD36-97C3-4B77-A554-99623428F1D2}"/>
    <cellStyle name="20% - Ênfase6 231 2 2 2" xfId="39715" xr:uid="{7FBB3FE7-9879-40B2-8B9D-43139E9D61EE}"/>
    <cellStyle name="20% - Ênfase6 231 2 3" xfId="29499" xr:uid="{0B9583F2-8873-4921-AA57-E0C0E2C5EC10}"/>
    <cellStyle name="20% - Ênfase6 231 3" xfId="14217" xr:uid="{12815181-5DA5-4718-9920-267076797E76}"/>
    <cellStyle name="20% - Ênfase6 231 3 2" xfId="34663" xr:uid="{92081736-4914-4BDF-B0B6-E93AA0415587}"/>
    <cellStyle name="20% - Ênfase6 231 4" xfId="24447" xr:uid="{E352E6F1-000C-46D7-8DBD-C7095B0A629B}"/>
    <cellStyle name="20% - Ênfase6 232" xfId="3924" xr:uid="{66BFA2DE-240D-470F-9308-DE5E5DD9B3D1}"/>
    <cellStyle name="20% - Ênfase6 232 2" xfId="9058" xr:uid="{AB46BD68-7515-41B4-9C9E-89583092E0DB}"/>
    <cellStyle name="20% - Ênfase6 232 2 2" xfId="19285" xr:uid="{5C87F10C-409A-425D-BBF1-E21CE36900E0}"/>
    <cellStyle name="20% - Ênfase6 232 2 2 2" xfId="39729" xr:uid="{327102DD-136D-46B3-AFF2-2DD6CE1844C4}"/>
    <cellStyle name="20% - Ênfase6 232 2 3" xfId="29513" xr:uid="{5CD29A33-A4EF-40EB-85C0-B71B5163B374}"/>
    <cellStyle name="20% - Ênfase6 232 3" xfId="14231" xr:uid="{1212F091-83AD-4A29-BDF0-21D58C6BE3C4}"/>
    <cellStyle name="20% - Ênfase6 232 3 2" xfId="34677" xr:uid="{103BF3CC-68BE-4C9E-9A8B-40A1B3E3E33F}"/>
    <cellStyle name="20% - Ênfase6 232 4" xfId="24461" xr:uid="{0BBE79BC-5C62-42A8-AC63-5706114008EF}"/>
    <cellStyle name="20% - Ênfase6 233" xfId="3938" xr:uid="{40C7CDC6-D1B1-4C46-B6F1-19A04779A986}"/>
    <cellStyle name="20% - Ênfase6 233 2" xfId="9072" xr:uid="{2AF12DF2-D8BB-4EA3-B1A1-44CEF91C2411}"/>
    <cellStyle name="20% - Ênfase6 233 2 2" xfId="19299" xr:uid="{8C9B6B09-CA61-4F9E-B97C-C4664F70ED7A}"/>
    <cellStyle name="20% - Ênfase6 233 2 2 2" xfId="39743" xr:uid="{C50ACDC8-437A-4602-AB88-4E29EB478831}"/>
    <cellStyle name="20% - Ênfase6 233 2 3" xfId="29527" xr:uid="{E524F3B4-2E92-4F66-B145-3033103931C6}"/>
    <cellStyle name="20% - Ênfase6 233 3" xfId="14245" xr:uid="{D6176890-4753-4106-930D-98AD3916AE1B}"/>
    <cellStyle name="20% - Ênfase6 233 3 2" xfId="34691" xr:uid="{D47E9D60-8593-4A56-BA18-824D0AE5BBC3}"/>
    <cellStyle name="20% - Ênfase6 233 4" xfId="24475" xr:uid="{C68613EE-8A06-4B4D-A98D-385ED72DA998}"/>
    <cellStyle name="20% - Ênfase6 234" xfId="3952" xr:uid="{68FC5102-BB54-4F5D-ADA0-36A6FCBEA3B2}"/>
    <cellStyle name="20% - Ênfase6 234 2" xfId="9086" xr:uid="{422E0D44-42D7-4968-8C0B-20F95F50D123}"/>
    <cellStyle name="20% - Ênfase6 234 2 2" xfId="19313" xr:uid="{5A1400E6-9EFC-4E8A-ABEB-97BC564C4C05}"/>
    <cellStyle name="20% - Ênfase6 234 2 2 2" xfId="39757" xr:uid="{505F82EC-05F9-4AF9-AA58-50C869AC283D}"/>
    <cellStyle name="20% - Ênfase6 234 2 3" xfId="29541" xr:uid="{2F2CF148-228D-49F4-ABDC-35EFBDB936C7}"/>
    <cellStyle name="20% - Ênfase6 234 3" xfId="14259" xr:uid="{B61DC918-878D-43C3-88FA-D5807EB23215}"/>
    <cellStyle name="20% - Ênfase6 234 3 2" xfId="34705" xr:uid="{B30DAFD2-B7C0-41E8-B88D-6D3449518210}"/>
    <cellStyle name="20% - Ênfase6 234 4" xfId="24489" xr:uid="{8E82C201-59AE-438C-A557-C97E91B2D88B}"/>
    <cellStyle name="20% - Ênfase6 235" xfId="3966" xr:uid="{92ADC752-0629-4D3E-88FD-F17B8B9B117A}"/>
    <cellStyle name="20% - Ênfase6 235 2" xfId="9100" xr:uid="{C53986D1-B72D-4C2E-96B7-B4DB8EBEA5B9}"/>
    <cellStyle name="20% - Ênfase6 235 2 2" xfId="19327" xr:uid="{29A9E41B-AD44-4005-BB4A-4CD0CE3D52F5}"/>
    <cellStyle name="20% - Ênfase6 235 2 2 2" xfId="39771" xr:uid="{6613B184-24A3-4152-8A3C-5147447C25FE}"/>
    <cellStyle name="20% - Ênfase6 235 2 3" xfId="29555" xr:uid="{61E98E5E-EC47-4519-8B14-D02D806AA855}"/>
    <cellStyle name="20% - Ênfase6 235 3" xfId="14273" xr:uid="{B2AE6FE7-FAEA-488D-AD75-D641ED92F714}"/>
    <cellStyle name="20% - Ênfase6 235 3 2" xfId="34719" xr:uid="{8D52E70A-6780-4F98-9CE7-FAE7B9C4AE3C}"/>
    <cellStyle name="20% - Ênfase6 235 4" xfId="24503" xr:uid="{2246CEBC-5399-4147-9285-154D1CA15741}"/>
    <cellStyle name="20% - Ênfase6 236" xfId="3980" xr:uid="{EAEE3B66-A5E5-4D9D-84CB-22F33FBCD875}"/>
    <cellStyle name="20% - Ênfase6 236 2" xfId="9114" xr:uid="{3FA6FC33-0394-43C9-88AA-94B69DC7A987}"/>
    <cellStyle name="20% - Ênfase6 236 2 2" xfId="19341" xr:uid="{663FCC3C-4473-4FE0-A538-74B6819FAF8B}"/>
    <cellStyle name="20% - Ênfase6 236 2 2 2" xfId="39785" xr:uid="{B8AAEE91-F9CE-45D9-8115-F612E6E44C90}"/>
    <cellStyle name="20% - Ênfase6 236 2 3" xfId="29569" xr:uid="{2181B782-55DF-42C4-9DA8-B98AD9ED884D}"/>
    <cellStyle name="20% - Ênfase6 236 3" xfId="14287" xr:uid="{7B6AD33A-56CB-4964-BF12-4A1CE635C5C1}"/>
    <cellStyle name="20% - Ênfase6 236 3 2" xfId="34733" xr:uid="{2E8FF2A8-A111-4397-AB08-654ADCCC11A0}"/>
    <cellStyle name="20% - Ênfase6 236 4" xfId="24517" xr:uid="{83F9E1A0-4A3A-4FB9-9430-3F9DA3742D52}"/>
    <cellStyle name="20% - Ênfase6 237" xfId="3994" xr:uid="{009F8554-CBAD-4FEE-8392-28E4BADD19C8}"/>
    <cellStyle name="20% - Ênfase6 237 2" xfId="9128" xr:uid="{E85D0176-6A2E-4FC3-9A71-1C25D8DB6F37}"/>
    <cellStyle name="20% - Ênfase6 237 2 2" xfId="19355" xr:uid="{6A166DE4-24B1-4E12-A2CE-F3D38B9945E8}"/>
    <cellStyle name="20% - Ênfase6 237 2 2 2" xfId="39799" xr:uid="{8DD98283-0291-4D73-8056-EB5B3C81964F}"/>
    <cellStyle name="20% - Ênfase6 237 2 3" xfId="29583" xr:uid="{E5EFD9C3-519A-456B-9EBD-F3542E84946D}"/>
    <cellStyle name="20% - Ênfase6 237 3" xfId="14301" xr:uid="{087496CE-37E6-4E3E-8045-6D2524C5088D}"/>
    <cellStyle name="20% - Ênfase6 237 3 2" xfId="34747" xr:uid="{65D5188B-496D-4D86-9D03-81FEBE2230AB}"/>
    <cellStyle name="20% - Ênfase6 237 4" xfId="24531" xr:uid="{008ECEBF-F0B9-4D0E-BD49-6BD46E39864D}"/>
    <cellStyle name="20% - Ênfase6 238" xfId="4008" xr:uid="{94573EB1-E911-41A0-AF6B-BD05D53F3D2A}"/>
    <cellStyle name="20% - Ênfase6 238 2" xfId="9142" xr:uid="{08CEE1BC-9868-4220-AF69-55B085F1BA07}"/>
    <cellStyle name="20% - Ênfase6 238 2 2" xfId="19369" xr:uid="{7243BF3B-A31D-44B8-91F2-A4B31695F9B1}"/>
    <cellStyle name="20% - Ênfase6 238 2 2 2" xfId="39813" xr:uid="{B2C3289E-10B0-412C-9DC8-A07CA4E010EC}"/>
    <cellStyle name="20% - Ênfase6 238 2 3" xfId="29597" xr:uid="{A5E13A7D-3C39-482D-984F-298F8BFC727C}"/>
    <cellStyle name="20% - Ênfase6 238 3" xfId="14315" xr:uid="{A6045A6F-E39F-40C5-8D4B-F44B5982CD5B}"/>
    <cellStyle name="20% - Ênfase6 238 3 2" xfId="34761" xr:uid="{A1271C53-62A2-4086-8D7D-6A27B774E300}"/>
    <cellStyle name="20% - Ênfase6 238 4" xfId="24545" xr:uid="{F9750BB4-9DF5-4DDF-954B-7657723EFC45}"/>
    <cellStyle name="20% - Ênfase6 239" xfId="4022" xr:uid="{0530BE0A-8D06-4195-969B-1D3B2912EDB8}"/>
    <cellStyle name="20% - Ênfase6 239 2" xfId="9156" xr:uid="{7DD21398-1C1A-4A05-8013-34B62E1097BF}"/>
    <cellStyle name="20% - Ênfase6 239 2 2" xfId="19383" xr:uid="{FAD3EC71-1DAC-48F4-84D8-707392D88B90}"/>
    <cellStyle name="20% - Ênfase6 239 2 2 2" xfId="39827" xr:uid="{5FD7EB20-BAC0-44C0-8B7A-5F88E76B1BF5}"/>
    <cellStyle name="20% - Ênfase6 239 2 3" xfId="29611" xr:uid="{408EC192-8842-49B2-B447-2CEFEBB21B46}"/>
    <cellStyle name="20% - Ênfase6 239 3" xfId="14329" xr:uid="{2ABD051D-4E1F-4B8A-83F1-8B59492962B7}"/>
    <cellStyle name="20% - Ênfase6 239 3 2" xfId="34775" xr:uid="{7E39BB29-23CD-42B3-A3B5-001DAD489656}"/>
    <cellStyle name="20% - Ênfase6 239 4" xfId="24559" xr:uid="{4A01D1F0-5D56-42F5-9EB4-B899A136EAF3}"/>
    <cellStyle name="20% - Ênfase6 24" xfId="426" xr:uid="{C13C5E12-9CAF-4C57-B285-14873203A143}"/>
    <cellStyle name="20% - Ênfase6 24 2" xfId="1025" xr:uid="{3FFF684D-8F1B-4AD6-A900-F18CF1404672}"/>
    <cellStyle name="20% - Ênfase6 24 2 2" xfId="6172" xr:uid="{1946F9B7-5F34-4AD3-91B8-8FE125189B74}"/>
    <cellStyle name="20% - Ênfase6 24 2 2 2" xfId="16427" xr:uid="{98C25B06-F7CE-4A0A-B636-782A991D7CB8}"/>
    <cellStyle name="20% - Ênfase6 24 2 2 2 2" xfId="36871" xr:uid="{EB1CD764-B672-4BBC-BFA0-4FB75EDAF9B9}"/>
    <cellStyle name="20% - Ênfase6 24 2 2 3" xfId="26655" xr:uid="{74B42B2C-C967-4700-BBE5-B6FC59F8D919}"/>
    <cellStyle name="20% - Ênfase6 24 2 3" xfId="11373" xr:uid="{242FFC17-94B5-4566-B74E-8E75F957ABEE}"/>
    <cellStyle name="20% - Ênfase6 24 2 3 2" xfId="31819" xr:uid="{964D40B2-D684-4A56-9A91-5953FFC22743}"/>
    <cellStyle name="20% - Ênfase6 24 2 4" xfId="21603" xr:uid="{71535204-6624-4642-A5D5-85A2DCB349F5}"/>
    <cellStyle name="20% - Ênfase6 24 3" xfId="5573" xr:uid="{B8075738-2D5E-4EDE-8972-26310715CD8F}"/>
    <cellStyle name="20% - Ênfase6 24 3 2" xfId="15847" xr:uid="{911967D8-D8B8-47FD-BE14-0AAEABC43DE4}"/>
    <cellStyle name="20% - Ênfase6 24 3 2 2" xfId="36291" xr:uid="{929F310A-A366-450B-BF9C-0EC975A7B729}"/>
    <cellStyle name="20% - Ênfase6 24 3 3" xfId="26075" xr:uid="{266F6316-5788-4A9A-A1BC-36EF37B61D52}"/>
    <cellStyle name="20% - Ênfase6 24 4" xfId="10793" xr:uid="{280E0BA3-1B55-4FEC-8E14-CC26680B8DE4}"/>
    <cellStyle name="20% - Ênfase6 24 4 2" xfId="31239" xr:uid="{47483980-4219-44CE-BBFF-3511268A24DD}"/>
    <cellStyle name="20% - Ênfase6 24 5" xfId="21023" xr:uid="{48742351-E75F-45D0-81A6-03124BEE4BDD}"/>
    <cellStyle name="20% - Ênfase6 240" xfId="4036" xr:uid="{174267FD-1CEB-432B-93EE-E9C3C5359768}"/>
    <cellStyle name="20% - Ênfase6 240 2" xfId="9170" xr:uid="{5961C707-DBC1-4A1D-BEDD-CC061D4ECF6A}"/>
    <cellStyle name="20% - Ênfase6 240 2 2" xfId="19397" xr:uid="{E183A9D3-98C3-45A4-90AC-89E52069AF9D}"/>
    <cellStyle name="20% - Ênfase6 240 2 2 2" xfId="39841" xr:uid="{29C89ADE-163B-4211-9889-FE5DB2BC576A}"/>
    <cellStyle name="20% - Ênfase6 240 2 3" xfId="29625" xr:uid="{FF50F884-06F3-4295-A609-60597EDE7819}"/>
    <cellStyle name="20% - Ênfase6 240 3" xfId="14343" xr:uid="{8B69B2F8-E75B-4FA7-9FDC-4885243A2908}"/>
    <cellStyle name="20% - Ênfase6 240 3 2" xfId="34789" xr:uid="{D00B0D21-83CD-4E53-A2EB-3E19FB5616E6}"/>
    <cellStyle name="20% - Ênfase6 240 4" xfId="24573" xr:uid="{0148D707-3F9E-4DA8-9E1E-904AD2F309B7}"/>
    <cellStyle name="20% - Ênfase6 241" xfId="4050" xr:uid="{449BAF1D-99BA-4838-AEF9-F3AF68ACD0EB}"/>
    <cellStyle name="20% - Ênfase6 241 2" xfId="9184" xr:uid="{E71F9060-5ABC-4DA4-8EDE-961AFCFE68E0}"/>
    <cellStyle name="20% - Ênfase6 241 2 2" xfId="19411" xr:uid="{C00682F3-4070-4CFF-B2CD-8F83DE369DBF}"/>
    <cellStyle name="20% - Ênfase6 241 2 2 2" xfId="39855" xr:uid="{CC5A1C21-7CDD-4B47-A28F-45305D94C39C}"/>
    <cellStyle name="20% - Ênfase6 241 2 3" xfId="29639" xr:uid="{BF843EC7-4AD2-4932-81D5-A8D2A4CE840D}"/>
    <cellStyle name="20% - Ênfase6 241 3" xfId="14357" xr:uid="{92095497-EEEA-426D-9960-10CA809F55B8}"/>
    <cellStyle name="20% - Ênfase6 241 3 2" xfId="34803" xr:uid="{4F0B818C-3B49-4E6A-92C9-65F5E1A4636D}"/>
    <cellStyle name="20% - Ênfase6 241 4" xfId="24587" xr:uid="{59358758-6AAF-415F-98C1-F01278D9E4FA}"/>
    <cellStyle name="20% - Ênfase6 242" xfId="4064" xr:uid="{D594D841-7C31-45D5-ACF2-A2C58031775E}"/>
    <cellStyle name="20% - Ênfase6 242 2" xfId="9198" xr:uid="{BB859BFB-8933-4670-ACC5-133050EE523D}"/>
    <cellStyle name="20% - Ênfase6 242 2 2" xfId="19425" xr:uid="{06EEC76D-DCFA-4550-8267-FA0743BAE56F}"/>
    <cellStyle name="20% - Ênfase6 242 2 2 2" xfId="39869" xr:uid="{4AF6ACE5-6EA1-4DC4-AE49-0B0CD4BD2D17}"/>
    <cellStyle name="20% - Ênfase6 242 2 3" xfId="29653" xr:uid="{8E95AED0-EC23-4245-9C77-D5C9878598A9}"/>
    <cellStyle name="20% - Ênfase6 242 3" xfId="14371" xr:uid="{2C744EB7-1154-407B-8B18-1C7FD97E49B0}"/>
    <cellStyle name="20% - Ênfase6 242 3 2" xfId="34817" xr:uid="{DE1445F7-98EF-4DF6-8C70-8D203A7D7CFC}"/>
    <cellStyle name="20% - Ênfase6 242 4" xfId="24601" xr:uid="{0C6659EF-5D39-474B-BBAA-9B1CCB7BE046}"/>
    <cellStyle name="20% - Ênfase6 243" xfId="4078" xr:uid="{5835AB40-6214-40AA-8051-50FD901947D5}"/>
    <cellStyle name="20% - Ênfase6 243 2" xfId="9212" xr:uid="{B8D47070-6721-490E-B461-BE71EE086A5A}"/>
    <cellStyle name="20% - Ênfase6 243 2 2" xfId="19439" xr:uid="{ACEE78BC-7227-4DF1-8F5B-8B496572D64B}"/>
    <cellStyle name="20% - Ênfase6 243 2 2 2" xfId="39883" xr:uid="{4EDB24E8-BE29-461B-86B3-120B6EEC7F1B}"/>
    <cellStyle name="20% - Ênfase6 243 2 3" xfId="29667" xr:uid="{3F04105E-7B5A-4960-AED3-CDD60B34BAB7}"/>
    <cellStyle name="20% - Ênfase6 243 3" xfId="14385" xr:uid="{A8731DC8-31D3-4BC2-A262-EFD37B3575E0}"/>
    <cellStyle name="20% - Ênfase6 243 3 2" xfId="34831" xr:uid="{2781CED0-1D66-482D-BD51-8863C399FCA4}"/>
    <cellStyle name="20% - Ênfase6 243 4" xfId="24615" xr:uid="{D40B981A-1F52-4E90-A34F-B6710977437E}"/>
    <cellStyle name="20% - Ênfase6 244" xfId="4092" xr:uid="{32E55085-797A-4F26-B19A-E5C02E6915F4}"/>
    <cellStyle name="20% - Ênfase6 244 2" xfId="9226" xr:uid="{2BD03B22-A816-48C1-8E5D-C2B8C348884E}"/>
    <cellStyle name="20% - Ênfase6 244 2 2" xfId="19453" xr:uid="{AD75FCA7-8BCC-41D2-9DFB-3995D5AD7910}"/>
    <cellStyle name="20% - Ênfase6 244 2 2 2" xfId="39897" xr:uid="{3DBA578B-DCBA-4956-A2A0-7E880B235892}"/>
    <cellStyle name="20% - Ênfase6 244 2 3" xfId="29681" xr:uid="{477F7136-B384-45FB-8D68-5A27FC15D465}"/>
    <cellStyle name="20% - Ênfase6 244 3" xfId="14399" xr:uid="{E85ADF85-A21B-4466-8113-7CF1A95435D0}"/>
    <cellStyle name="20% - Ênfase6 244 3 2" xfId="34845" xr:uid="{8A97E29D-C8F0-4673-86DF-D3A7905CD134}"/>
    <cellStyle name="20% - Ênfase6 244 4" xfId="24629" xr:uid="{21A779CE-1EBB-490D-91A4-458D89D6DCF6}"/>
    <cellStyle name="20% - Ênfase6 245" xfId="4106" xr:uid="{9718CADA-C0F8-4807-9EA8-825B2EA325B7}"/>
    <cellStyle name="20% - Ênfase6 245 2" xfId="9240" xr:uid="{DD4046A1-538E-441F-95B0-052A5DD677DC}"/>
    <cellStyle name="20% - Ênfase6 245 2 2" xfId="19467" xr:uid="{A07E3B80-03D3-4CB8-B3F3-52458925C18F}"/>
    <cellStyle name="20% - Ênfase6 245 2 2 2" xfId="39911" xr:uid="{A83BBF0F-7F89-42DC-967B-ADB7742E3B8E}"/>
    <cellStyle name="20% - Ênfase6 245 2 3" xfId="29695" xr:uid="{DE33ACB0-8E49-4102-BA60-406D61059E7E}"/>
    <cellStyle name="20% - Ênfase6 245 3" xfId="14413" xr:uid="{D7F7B772-A550-483E-BD59-188664F3A00A}"/>
    <cellStyle name="20% - Ênfase6 245 3 2" xfId="34859" xr:uid="{C777D2CB-82C8-4D1A-9E6E-4CCFAEFE8C14}"/>
    <cellStyle name="20% - Ênfase6 245 4" xfId="24643" xr:uid="{4069054D-72D2-46FC-A553-85062F4D3A51}"/>
    <cellStyle name="20% - Ênfase6 246" xfId="4120" xr:uid="{54AC26AC-1B9D-4C7B-86BD-18D0D0C91ABC}"/>
    <cellStyle name="20% - Ênfase6 246 2" xfId="9254" xr:uid="{F5229386-FF77-4527-91AF-6478C5B742C8}"/>
    <cellStyle name="20% - Ênfase6 246 2 2" xfId="19481" xr:uid="{DA3014C9-2958-4216-BD62-6D5A68736323}"/>
    <cellStyle name="20% - Ênfase6 246 2 2 2" xfId="39925" xr:uid="{1D98FFD7-C75F-4B31-8001-4CC60C961E2C}"/>
    <cellStyle name="20% - Ênfase6 246 2 3" xfId="29709" xr:uid="{EE3228D5-6E70-47A6-9248-B6D1D05551C9}"/>
    <cellStyle name="20% - Ênfase6 246 3" xfId="14427" xr:uid="{32F4C62D-5C57-4248-A39A-A44272E6CEEF}"/>
    <cellStyle name="20% - Ênfase6 246 3 2" xfId="34873" xr:uid="{C65CC84F-A928-4BDF-B2F8-4DF4FB7DD34D}"/>
    <cellStyle name="20% - Ênfase6 246 4" xfId="24657" xr:uid="{19DF88C6-1110-476F-922A-900B6CF18A24}"/>
    <cellStyle name="20% - Ênfase6 247" xfId="4134" xr:uid="{623F9BE2-05F7-439C-BB79-0DC02166E924}"/>
    <cellStyle name="20% - Ênfase6 247 2" xfId="9268" xr:uid="{69F242E4-83D8-4F40-97D6-A301A2FCFDBE}"/>
    <cellStyle name="20% - Ênfase6 247 2 2" xfId="19495" xr:uid="{E3854D7A-48D1-4D47-8EBA-3B71930702B8}"/>
    <cellStyle name="20% - Ênfase6 247 2 2 2" xfId="39939" xr:uid="{DEF5C9EF-7F3B-4241-8105-626E5180CA73}"/>
    <cellStyle name="20% - Ênfase6 247 2 3" xfId="29723" xr:uid="{BB10CC97-FA0A-4F04-B72E-CBE6C0B07987}"/>
    <cellStyle name="20% - Ênfase6 247 3" xfId="14441" xr:uid="{A2EFC6A3-EF93-4286-8648-B355CEACDADF}"/>
    <cellStyle name="20% - Ênfase6 247 3 2" xfId="34887" xr:uid="{2407FD54-CA45-41DC-9DEB-F407CC406E0D}"/>
    <cellStyle name="20% - Ênfase6 247 4" xfId="24671" xr:uid="{4AF150BC-E61A-4764-9FAC-686BD52E186F}"/>
    <cellStyle name="20% - Ênfase6 248" xfId="4148" xr:uid="{484E7678-BDFB-440E-A2A5-239E73B4BEE0}"/>
    <cellStyle name="20% - Ênfase6 248 2" xfId="9282" xr:uid="{2999B0BD-F9F1-43FD-8660-1D380085335C}"/>
    <cellStyle name="20% - Ênfase6 248 2 2" xfId="19509" xr:uid="{8FE3E52A-6665-4DBC-9CB1-F46FCD885B39}"/>
    <cellStyle name="20% - Ênfase6 248 2 2 2" xfId="39953" xr:uid="{697F24FD-951D-4FD5-ADF5-50BAF343E300}"/>
    <cellStyle name="20% - Ênfase6 248 2 3" xfId="29737" xr:uid="{71C6E392-D2E2-4CD4-AC15-D694056ABA29}"/>
    <cellStyle name="20% - Ênfase6 248 3" xfId="14455" xr:uid="{A265F19A-E78D-48B8-A59C-DD34AEC86734}"/>
    <cellStyle name="20% - Ênfase6 248 3 2" xfId="34901" xr:uid="{0BE658EE-0CB3-4DE5-9677-3B79B9EB9533}"/>
    <cellStyle name="20% - Ênfase6 248 4" xfId="24685" xr:uid="{8E1B9FE1-54DE-4257-B6B2-67A86FD1E078}"/>
    <cellStyle name="20% - Ênfase6 249" xfId="4162" xr:uid="{51FACBFD-379D-4E78-89C4-461CFB4D954D}"/>
    <cellStyle name="20% - Ênfase6 249 2" xfId="9296" xr:uid="{5F738535-16B2-442A-9C10-A5FEF23B3768}"/>
    <cellStyle name="20% - Ênfase6 249 2 2" xfId="19523" xr:uid="{EF1B6B2F-B3EA-4936-ABA2-DDDE26B17B68}"/>
    <cellStyle name="20% - Ênfase6 249 2 2 2" xfId="39967" xr:uid="{5C389485-D5FD-4A7F-B535-B017FC5F2756}"/>
    <cellStyle name="20% - Ênfase6 249 2 3" xfId="29751" xr:uid="{C6272B7F-BD28-4F6B-B483-3D291AA2021B}"/>
    <cellStyle name="20% - Ênfase6 249 3" xfId="14469" xr:uid="{4D52D822-2777-439E-8AFB-FDFADAEFDA02}"/>
    <cellStyle name="20% - Ênfase6 249 3 2" xfId="34915" xr:uid="{1819A331-8F0A-4943-8721-94FA3B30A8CB}"/>
    <cellStyle name="20% - Ênfase6 249 4" xfId="24699" xr:uid="{90A7FD50-7ED1-41CF-88FA-4C8DE4555779}"/>
    <cellStyle name="20% - Ênfase6 25" xfId="440" xr:uid="{66EDF5CC-A002-4912-9AE9-081FED9EC714}"/>
    <cellStyle name="20% - Ênfase6 25 2" xfId="1039" xr:uid="{7D5F1F77-0393-4435-8FA3-5270729BDBCE}"/>
    <cellStyle name="20% - Ênfase6 25 2 2" xfId="6186" xr:uid="{065AB559-560A-473E-B424-05A472D9BAF1}"/>
    <cellStyle name="20% - Ênfase6 25 2 2 2" xfId="16441" xr:uid="{87FEF37A-CF52-4C4B-B513-9040E73D9634}"/>
    <cellStyle name="20% - Ênfase6 25 2 2 2 2" xfId="36885" xr:uid="{E39CE7AC-B359-470B-95CD-7EEA1EC757B5}"/>
    <cellStyle name="20% - Ênfase6 25 2 2 3" xfId="26669" xr:uid="{BB0B9C2D-2310-4FF1-A6FE-DEC8DB9CE789}"/>
    <cellStyle name="20% - Ênfase6 25 2 3" xfId="11387" xr:uid="{31685670-E150-472D-AE55-5E008214CAE5}"/>
    <cellStyle name="20% - Ênfase6 25 2 3 2" xfId="31833" xr:uid="{47AB9EA8-F691-4527-8633-37169636906A}"/>
    <cellStyle name="20% - Ênfase6 25 2 4" xfId="21617" xr:uid="{D306B702-F373-4F12-83E6-7FC00CA8F669}"/>
    <cellStyle name="20% - Ênfase6 25 3" xfId="5587" xr:uid="{BFFD06C7-FB55-4C47-9EFF-05DEE40718DD}"/>
    <cellStyle name="20% - Ênfase6 25 3 2" xfId="15861" xr:uid="{61E4AA80-5D09-469A-84C6-082460FB6F48}"/>
    <cellStyle name="20% - Ênfase6 25 3 2 2" xfId="36305" xr:uid="{AECF8BB4-99A2-4F04-BAD2-7F862F954250}"/>
    <cellStyle name="20% - Ênfase6 25 3 3" xfId="26089" xr:uid="{6CF0C8CC-39B0-4444-AB40-E14828EA2785}"/>
    <cellStyle name="20% - Ênfase6 25 4" xfId="10807" xr:uid="{0F93A371-246F-4A9F-A098-2ECF82AFE949}"/>
    <cellStyle name="20% - Ênfase6 25 4 2" xfId="31253" xr:uid="{0E241AA0-73F1-4897-9A6E-BC52D845B327}"/>
    <cellStyle name="20% - Ênfase6 25 5" xfId="21037" xr:uid="{AACFA6A9-5BDF-4CF6-8FEB-A913B1152B29}"/>
    <cellStyle name="20% - Ênfase6 250" xfId="4176" xr:uid="{E70E043D-9B88-44C6-B37B-497D56DF4CA3}"/>
    <cellStyle name="20% - Ênfase6 250 2" xfId="9310" xr:uid="{F795EF89-0C2B-49F0-B1E6-AF5A82F6CF45}"/>
    <cellStyle name="20% - Ênfase6 250 2 2" xfId="19537" xr:uid="{003A581B-40FD-43AD-BC43-D7B77935A220}"/>
    <cellStyle name="20% - Ênfase6 250 2 2 2" xfId="39981" xr:uid="{C5D4DDE4-B25E-4D21-9B21-FCBC083E54AD}"/>
    <cellStyle name="20% - Ênfase6 250 2 3" xfId="29765" xr:uid="{57835B33-D833-4B2C-89AE-737C1FCFAED4}"/>
    <cellStyle name="20% - Ênfase6 250 3" xfId="14483" xr:uid="{9577D471-50F1-4BC2-9123-4696272198D9}"/>
    <cellStyle name="20% - Ênfase6 250 3 2" xfId="34929" xr:uid="{ABF285F5-BBE0-4208-94E6-FF92F70DC73F}"/>
    <cellStyle name="20% - Ênfase6 250 4" xfId="24713" xr:uid="{D11A34AF-8CF9-4804-A1BA-CE9EFAFEFA49}"/>
    <cellStyle name="20% - Ênfase6 251" xfId="4190" xr:uid="{F1D8DF11-45B5-4C27-BEE1-5A1B1BF7B244}"/>
    <cellStyle name="20% - Ênfase6 251 2" xfId="9324" xr:uid="{0254836A-0FC9-41A7-B937-90838B92E62D}"/>
    <cellStyle name="20% - Ênfase6 251 2 2" xfId="19551" xr:uid="{93EA7CBF-E234-45B2-ABDB-D29AF6471EFB}"/>
    <cellStyle name="20% - Ênfase6 251 2 2 2" xfId="39995" xr:uid="{AAEA1398-A3B3-44B0-B5B3-3B471AA3CE0F}"/>
    <cellStyle name="20% - Ênfase6 251 2 3" xfId="29779" xr:uid="{1E410AFE-42A5-43C0-81E9-3B90AD0D7865}"/>
    <cellStyle name="20% - Ênfase6 251 3" xfId="14497" xr:uid="{A6036EBD-DA80-455D-AB0C-91F9BA75CFFA}"/>
    <cellStyle name="20% - Ênfase6 251 3 2" xfId="34943" xr:uid="{44DE4972-4D6F-4F96-B07E-658560B8C1DA}"/>
    <cellStyle name="20% - Ênfase6 251 4" xfId="24727" xr:uid="{61B3FF9F-F027-4B56-A0BF-356A2934F624}"/>
    <cellStyle name="20% - Ênfase6 252" xfId="4204" xr:uid="{55BDA9AF-CBC0-42A1-B116-8969BCC8E287}"/>
    <cellStyle name="20% - Ênfase6 252 2" xfId="9338" xr:uid="{50986232-226D-452B-A185-35748A616A24}"/>
    <cellStyle name="20% - Ênfase6 252 2 2" xfId="19565" xr:uid="{EEA91DB7-6299-4E70-B2FD-431F29B64DF7}"/>
    <cellStyle name="20% - Ênfase6 252 2 2 2" xfId="40009" xr:uid="{22D57B89-45D0-4733-9847-9D205338E0F1}"/>
    <cellStyle name="20% - Ênfase6 252 2 3" xfId="29793" xr:uid="{50D912BB-9AF3-42B9-8AAD-C9CB656B1040}"/>
    <cellStyle name="20% - Ênfase6 252 3" xfId="14511" xr:uid="{91D70A33-55B4-4533-80B0-BF663F44EC20}"/>
    <cellStyle name="20% - Ênfase6 252 3 2" xfId="34957" xr:uid="{63E337C6-8A0D-456D-9A48-22D00175D699}"/>
    <cellStyle name="20% - Ênfase6 252 4" xfId="24741" xr:uid="{4C21E93C-AE5D-4110-A042-01377613A213}"/>
    <cellStyle name="20% - Ênfase6 253" xfId="4218" xr:uid="{0268135C-89C4-4A62-BA70-4C269C5F83BE}"/>
    <cellStyle name="20% - Ênfase6 253 2" xfId="9352" xr:uid="{AC33E43A-3A44-44EF-859F-5E51E0D0337D}"/>
    <cellStyle name="20% - Ênfase6 253 2 2" xfId="19579" xr:uid="{3045AEB6-62BF-4964-81A9-C86A80E35C6D}"/>
    <cellStyle name="20% - Ênfase6 253 2 2 2" xfId="40023" xr:uid="{8C5FA2E0-8D7B-4058-83F0-0782F7763B09}"/>
    <cellStyle name="20% - Ênfase6 253 2 3" xfId="29807" xr:uid="{AE1DC392-1E76-4308-97E7-39C08287A03C}"/>
    <cellStyle name="20% - Ênfase6 253 3" xfId="14525" xr:uid="{969DE61D-B250-4B37-A64E-E1AF95EC5789}"/>
    <cellStyle name="20% - Ênfase6 253 3 2" xfId="34971" xr:uid="{B924E895-0A99-4F4D-B113-872635171A39}"/>
    <cellStyle name="20% - Ênfase6 253 4" xfId="24755" xr:uid="{E315020D-2DF7-4453-A7EA-312BA1E067A0}"/>
    <cellStyle name="20% - Ênfase6 254" xfId="4232" xr:uid="{2D566680-B505-488B-8560-1BD648947AD6}"/>
    <cellStyle name="20% - Ênfase6 254 2" xfId="9366" xr:uid="{1D1A62D5-B8AE-4C98-A253-257588D874F5}"/>
    <cellStyle name="20% - Ênfase6 254 2 2" xfId="19593" xr:uid="{EF339BE5-CAEF-41F2-A128-AF2C80F4D3F3}"/>
    <cellStyle name="20% - Ênfase6 254 2 2 2" xfId="40037" xr:uid="{437EFA36-6459-4CDD-BDD7-E7E240BFCA0F}"/>
    <cellStyle name="20% - Ênfase6 254 2 3" xfId="29821" xr:uid="{EA7E726C-22E2-4B76-980A-250DE438992E}"/>
    <cellStyle name="20% - Ênfase6 254 3" xfId="14539" xr:uid="{DF00F213-C843-469D-AA18-7E8EA4C4EC8B}"/>
    <cellStyle name="20% - Ênfase6 254 3 2" xfId="34985" xr:uid="{1C5E6041-1C01-4F56-A1D0-A6CA8C263E12}"/>
    <cellStyle name="20% - Ênfase6 254 4" xfId="24769" xr:uid="{AFBE109D-8C67-42FA-9911-A2862691C5C7}"/>
    <cellStyle name="20% - Ênfase6 255" xfId="4246" xr:uid="{D6DEFB77-E79F-43C1-B841-775CA7349A53}"/>
    <cellStyle name="20% - Ênfase6 255 2" xfId="9380" xr:uid="{EFDECA72-B2A8-4D4C-B842-2832369DD85C}"/>
    <cellStyle name="20% - Ênfase6 255 2 2" xfId="19607" xr:uid="{040A3DAB-8060-48E9-A122-EB2D286E14F8}"/>
    <cellStyle name="20% - Ênfase6 255 2 2 2" xfId="40051" xr:uid="{CB7267F2-4A8E-4470-B20C-62232E573E0E}"/>
    <cellStyle name="20% - Ênfase6 255 2 3" xfId="29835" xr:uid="{E1EA0F3B-83A7-4446-8A92-7CF477DA2AEF}"/>
    <cellStyle name="20% - Ênfase6 255 3" xfId="14553" xr:uid="{2296FCB8-C640-4CC2-AC6F-2CAA7B1AFE69}"/>
    <cellStyle name="20% - Ênfase6 255 3 2" xfId="34999" xr:uid="{5D42014C-B78B-4641-8F40-DF42A65AF928}"/>
    <cellStyle name="20% - Ênfase6 255 4" xfId="24783" xr:uid="{20DB906F-CEFA-49E0-B5E3-3A0A86C507B1}"/>
    <cellStyle name="20% - Ênfase6 256" xfId="4260" xr:uid="{F069393E-952A-41A9-A524-1F0D975EFE0B}"/>
    <cellStyle name="20% - Ênfase6 256 2" xfId="9394" xr:uid="{51A58119-A4CF-4654-BA5C-8D54027A9EEC}"/>
    <cellStyle name="20% - Ênfase6 256 2 2" xfId="19621" xr:uid="{9ABC4585-C18F-4465-A804-1C773C5F15F4}"/>
    <cellStyle name="20% - Ênfase6 256 2 2 2" xfId="40065" xr:uid="{BDA3D9BA-7F8A-4BD0-9386-675BF6617568}"/>
    <cellStyle name="20% - Ênfase6 256 2 3" xfId="29849" xr:uid="{653A976F-5AFF-4322-95F0-842279B0DAFA}"/>
    <cellStyle name="20% - Ênfase6 256 3" xfId="14567" xr:uid="{4B92ECE2-5DB2-436B-A8D6-EA69B039244A}"/>
    <cellStyle name="20% - Ênfase6 256 3 2" xfId="35013" xr:uid="{9F9F4B01-5BE7-4DB5-A43D-237415DFC275}"/>
    <cellStyle name="20% - Ênfase6 256 4" xfId="24797" xr:uid="{DC64A5F6-589C-44A7-8349-98D65186BC81}"/>
    <cellStyle name="20% - Ênfase6 257" xfId="4274" xr:uid="{F0BB0404-0C36-4352-BF32-58090800D6F9}"/>
    <cellStyle name="20% - Ênfase6 257 2" xfId="9408" xr:uid="{CA154754-994E-484C-82F4-814A29D8F7D5}"/>
    <cellStyle name="20% - Ênfase6 257 2 2" xfId="19635" xr:uid="{E0F20E45-C6C5-42DF-8C75-88F837E5596F}"/>
    <cellStyle name="20% - Ênfase6 257 2 2 2" xfId="40079" xr:uid="{3C1CAA54-7F96-4B20-8689-34A08B8D2620}"/>
    <cellStyle name="20% - Ênfase6 257 2 3" xfId="29863" xr:uid="{4F0390FC-98CB-4DD3-952C-70813AA952EF}"/>
    <cellStyle name="20% - Ênfase6 257 3" xfId="14581" xr:uid="{8C0783BA-2B84-4FF7-8A01-FDDBD36FB74A}"/>
    <cellStyle name="20% - Ênfase6 257 3 2" xfId="35027" xr:uid="{5BE99FCE-E28E-4FF4-8538-1A8D5C53192D}"/>
    <cellStyle name="20% - Ênfase6 257 4" xfId="24811" xr:uid="{36A7810A-6660-4C9D-9A37-89866B667FAF}"/>
    <cellStyle name="20% - Ênfase6 258" xfId="4288" xr:uid="{56F8989D-BF55-4A8D-AC71-69F456E3865C}"/>
    <cellStyle name="20% - Ênfase6 258 2" xfId="9422" xr:uid="{FA5E2780-A7CD-4FB4-8D91-3BDF77E3D130}"/>
    <cellStyle name="20% - Ênfase6 258 2 2" xfId="19649" xr:uid="{983384C8-BF35-4E5F-B189-ABA7217389DF}"/>
    <cellStyle name="20% - Ênfase6 258 2 2 2" xfId="40093" xr:uid="{F5B52C0D-A4E9-4D6E-B882-9F9EA4D68817}"/>
    <cellStyle name="20% - Ênfase6 258 2 3" xfId="29877" xr:uid="{9B790C86-92A9-4B50-84BD-531DDDE8BF5C}"/>
    <cellStyle name="20% - Ênfase6 258 3" xfId="14595" xr:uid="{B782E28B-0B0B-4BE3-B062-246EE0CD3301}"/>
    <cellStyle name="20% - Ênfase6 258 3 2" xfId="35041" xr:uid="{585DCFB1-A2A5-42B5-B4AD-3810520EEB59}"/>
    <cellStyle name="20% - Ênfase6 258 4" xfId="24825" xr:uid="{1E57F945-561A-4356-8258-8F784FE81E39}"/>
    <cellStyle name="20% - Ênfase6 259" xfId="4302" xr:uid="{6F8D80E2-3165-4BCA-9852-B18F116E29EB}"/>
    <cellStyle name="20% - Ênfase6 259 2" xfId="9436" xr:uid="{7028D6A2-6B57-4242-B52E-A56137F877B1}"/>
    <cellStyle name="20% - Ênfase6 259 2 2" xfId="19663" xr:uid="{31E1277D-5300-46A4-9098-10B60101916B}"/>
    <cellStyle name="20% - Ênfase6 259 2 2 2" xfId="40107" xr:uid="{6E114005-3171-4753-808A-1722E57BA803}"/>
    <cellStyle name="20% - Ênfase6 259 2 3" xfId="29891" xr:uid="{417E2290-D1DD-4F7C-918A-B0D15FAD7814}"/>
    <cellStyle name="20% - Ênfase6 259 3" xfId="14609" xr:uid="{6576C38B-4BFB-40D8-BA48-AA3F85BD87C0}"/>
    <cellStyle name="20% - Ênfase6 259 3 2" xfId="35055" xr:uid="{980E4183-0F87-4721-9EFD-218E18AD55BA}"/>
    <cellStyle name="20% - Ênfase6 259 4" xfId="24839" xr:uid="{E217F483-4B02-4D55-B8BA-F57746449107}"/>
    <cellStyle name="20% - Ênfase6 26" xfId="454" xr:uid="{6A66BA1E-FC9B-4C78-8B07-5ACA28926486}"/>
    <cellStyle name="20% - Ênfase6 26 2" xfId="1053" xr:uid="{C52DA607-5AC2-4C06-B2C2-B6247DFDBC76}"/>
    <cellStyle name="20% - Ênfase6 26 2 2" xfId="6200" xr:uid="{8D5FF648-75C5-4106-84F7-92740022C4F2}"/>
    <cellStyle name="20% - Ênfase6 26 2 2 2" xfId="16455" xr:uid="{A0638C54-8298-4367-B373-2FAE4F9BA7F8}"/>
    <cellStyle name="20% - Ênfase6 26 2 2 2 2" xfId="36899" xr:uid="{ADDC8A9F-33EF-4EF2-B39D-AF290C961A53}"/>
    <cellStyle name="20% - Ênfase6 26 2 2 3" xfId="26683" xr:uid="{F0904067-4DCC-4060-8483-89115D299859}"/>
    <cellStyle name="20% - Ênfase6 26 2 3" xfId="11401" xr:uid="{7A50A4E1-4B20-44ED-B85E-82EF9DB0F2A1}"/>
    <cellStyle name="20% - Ênfase6 26 2 3 2" xfId="31847" xr:uid="{45CF36A5-0894-4F22-A532-98F51C90B817}"/>
    <cellStyle name="20% - Ênfase6 26 2 4" xfId="21631" xr:uid="{2A6F2F8E-C398-48E4-BB3F-77E6F8D4C8A0}"/>
    <cellStyle name="20% - Ênfase6 26 3" xfId="5601" xr:uid="{548F3569-BFCF-4186-989D-6EFB081EF6FC}"/>
    <cellStyle name="20% - Ênfase6 26 3 2" xfId="15875" xr:uid="{5F83C6A3-98C8-4161-91D9-B1D4A0675365}"/>
    <cellStyle name="20% - Ênfase6 26 3 2 2" xfId="36319" xr:uid="{DB92BFB1-E7DC-44A2-81EF-8BE1C92B5E8A}"/>
    <cellStyle name="20% - Ênfase6 26 3 3" xfId="26103" xr:uid="{4D2D9479-51D8-4216-843F-C457E79A98C4}"/>
    <cellStyle name="20% - Ênfase6 26 4" xfId="10821" xr:uid="{F7D594B9-AD47-4260-8FFC-259A0491AC9F}"/>
    <cellStyle name="20% - Ênfase6 26 4 2" xfId="31267" xr:uid="{E9F11FE8-FD4C-4416-AA8A-F4350A7A4B12}"/>
    <cellStyle name="20% - Ênfase6 26 5" xfId="21051" xr:uid="{C16A0A9B-F538-4D50-A255-96FDD22BCB08}"/>
    <cellStyle name="20% - Ênfase6 260" xfId="4316" xr:uid="{EE34AB2A-3695-40B8-B2F4-9592DE9B347F}"/>
    <cellStyle name="20% - Ênfase6 260 2" xfId="9450" xr:uid="{5EF2E9A7-EAAF-4FB1-A145-9A5FD1CDB460}"/>
    <cellStyle name="20% - Ênfase6 260 2 2" xfId="19677" xr:uid="{817F75B6-CD31-4565-B01F-4E0AAE399DBB}"/>
    <cellStyle name="20% - Ênfase6 260 2 2 2" xfId="40121" xr:uid="{1F2B7250-4043-4FF2-8311-9F1F5537A01A}"/>
    <cellStyle name="20% - Ênfase6 260 2 3" xfId="29905" xr:uid="{89A8FA81-F3E0-4A59-9EC1-E57C4EFD544D}"/>
    <cellStyle name="20% - Ênfase6 260 3" xfId="14623" xr:uid="{0B2F9EA7-AD23-4043-BD68-F059B179A186}"/>
    <cellStyle name="20% - Ênfase6 260 3 2" xfId="35069" xr:uid="{BC19412E-5919-4519-87BA-632B476B458A}"/>
    <cellStyle name="20% - Ênfase6 260 4" xfId="24853" xr:uid="{A4E382EC-67E2-475F-BD02-44E261EDFCDA}"/>
    <cellStyle name="20% - Ênfase6 261" xfId="4330" xr:uid="{767BBB3B-B478-42D7-B792-7F26094C5AFF}"/>
    <cellStyle name="20% - Ênfase6 261 2" xfId="9464" xr:uid="{CADD97DB-D587-4BBE-869D-698AEB5DBCA9}"/>
    <cellStyle name="20% - Ênfase6 261 2 2" xfId="19691" xr:uid="{7CA923A4-1DBF-46AA-A681-C8F6C930BDE9}"/>
    <cellStyle name="20% - Ênfase6 261 2 2 2" xfId="40135" xr:uid="{1E346245-07A1-471E-84A1-B805CD60DB74}"/>
    <cellStyle name="20% - Ênfase6 261 2 3" xfId="29919" xr:uid="{7F8C1541-3DC8-474C-92D6-F432E068362B}"/>
    <cellStyle name="20% - Ênfase6 261 3" xfId="14637" xr:uid="{56498D55-1D5D-4C44-81A3-B31EBA53FA4D}"/>
    <cellStyle name="20% - Ênfase6 261 3 2" xfId="35083" xr:uid="{6A1BB947-9A5E-4796-8F0F-97304C7B613D}"/>
    <cellStyle name="20% - Ênfase6 261 4" xfId="24867" xr:uid="{E6D4DAC0-C1EB-4ED2-97DF-59608D8EEE2F}"/>
    <cellStyle name="20% - Ênfase6 262" xfId="4344" xr:uid="{AB01A118-9217-47E1-BDC5-858026F7FDA0}"/>
    <cellStyle name="20% - Ênfase6 262 2" xfId="9478" xr:uid="{4C23A2B1-9365-4C42-AF9B-F801D9D344BA}"/>
    <cellStyle name="20% - Ênfase6 262 2 2" xfId="19705" xr:uid="{6CAA84D5-A243-48FC-8C1D-106C9E771B1D}"/>
    <cellStyle name="20% - Ênfase6 262 2 2 2" xfId="40149" xr:uid="{1C5438BC-508D-49E0-AF4E-D03D063BD7FD}"/>
    <cellStyle name="20% - Ênfase6 262 2 3" xfId="29933" xr:uid="{11854E7C-4A92-4998-BDBF-F213E850D94A}"/>
    <cellStyle name="20% - Ênfase6 262 3" xfId="14651" xr:uid="{CD066BDF-A1FE-4721-B347-FE7DF5A3585B}"/>
    <cellStyle name="20% - Ênfase6 262 3 2" xfId="35097" xr:uid="{B20756D8-0B15-48AE-97C2-FD5C2FA0B25B}"/>
    <cellStyle name="20% - Ênfase6 262 4" xfId="24881" xr:uid="{A56D4D0F-9E68-4693-ABD5-E18FB3F0FF91}"/>
    <cellStyle name="20% - Ênfase6 263" xfId="4358" xr:uid="{BE57799D-D4C9-4AE6-AB41-EDE1628FD605}"/>
    <cellStyle name="20% - Ênfase6 263 2" xfId="9492" xr:uid="{153B6CB2-412D-48D2-A76A-A33E33CF3103}"/>
    <cellStyle name="20% - Ênfase6 263 2 2" xfId="19719" xr:uid="{676B352E-B42E-4EC7-A720-407AACCFE9F7}"/>
    <cellStyle name="20% - Ênfase6 263 2 2 2" xfId="40163" xr:uid="{B5808C57-CC97-4AE8-8F76-C5A56B5E6674}"/>
    <cellStyle name="20% - Ênfase6 263 2 3" xfId="29947" xr:uid="{CA63E1EC-DE85-44A5-86CD-CE103613922D}"/>
    <cellStyle name="20% - Ênfase6 263 3" xfId="14665" xr:uid="{0F1E0FB2-A82A-438B-8612-C4F43E7E1622}"/>
    <cellStyle name="20% - Ênfase6 263 3 2" xfId="35111" xr:uid="{64A014F1-FBA4-4AE5-A922-B5FABDF3FCFA}"/>
    <cellStyle name="20% - Ênfase6 263 4" xfId="24895" xr:uid="{C9D7D6D9-55FC-4172-B0BA-49580FBEE417}"/>
    <cellStyle name="20% - Ênfase6 264" xfId="4372" xr:uid="{F465312B-F6F2-48A5-AF4F-6851CE2C940E}"/>
    <cellStyle name="20% - Ênfase6 264 2" xfId="9506" xr:uid="{043D9611-0871-4AE2-92B7-D7E0D75CBFB3}"/>
    <cellStyle name="20% - Ênfase6 264 2 2" xfId="19733" xr:uid="{EA95A9AD-0EC5-46A6-908A-6757775A0EE5}"/>
    <cellStyle name="20% - Ênfase6 264 2 2 2" xfId="40177" xr:uid="{A23EE283-D05E-4333-BEDC-6AB2DC11BD47}"/>
    <cellStyle name="20% - Ênfase6 264 2 3" xfId="29961" xr:uid="{1E6A9C50-B44F-4F72-8BE5-4F42A2650D68}"/>
    <cellStyle name="20% - Ênfase6 264 3" xfId="14679" xr:uid="{5FE91DC7-DCFA-4204-A3AE-EB6C281E4084}"/>
    <cellStyle name="20% - Ênfase6 264 3 2" xfId="35125" xr:uid="{1364F7EE-3F54-40BF-9F07-DB8D4479A826}"/>
    <cellStyle name="20% - Ênfase6 264 4" xfId="24909" xr:uid="{717FD5E3-342B-4AB1-9C2F-42934EA2792A}"/>
    <cellStyle name="20% - Ênfase6 265" xfId="4386" xr:uid="{61C16EFD-DF88-48F2-A7E5-84C30E61FBB0}"/>
    <cellStyle name="20% - Ênfase6 265 2" xfId="9520" xr:uid="{EB8F4E75-DD79-4697-8FF4-1ECD8CF77946}"/>
    <cellStyle name="20% - Ênfase6 265 2 2" xfId="19747" xr:uid="{9D47BBC4-3006-4C64-8782-C69D9AD03988}"/>
    <cellStyle name="20% - Ênfase6 265 2 2 2" xfId="40191" xr:uid="{A1B08C91-D8F6-454A-8F5A-8AD0D18B19A4}"/>
    <cellStyle name="20% - Ênfase6 265 2 3" xfId="29975" xr:uid="{06BED45D-9768-41CD-A38E-71426ED5D80E}"/>
    <cellStyle name="20% - Ênfase6 265 3" xfId="14693" xr:uid="{754C678C-4F42-41B0-A3BD-746E484E672C}"/>
    <cellStyle name="20% - Ênfase6 265 3 2" xfId="35139" xr:uid="{1392D1DE-166C-41C1-BD6A-361C04D1F966}"/>
    <cellStyle name="20% - Ênfase6 265 4" xfId="24923" xr:uid="{48E9B216-2B2E-42CC-8142-DE8F9134831F}"/>
    <cellStyle name="20% - Ênfase6 266" xfId="4400" xr:uid="{1B8F9364-211F-46EE-AE84-614708A88870}"/>
    <cellStyle name="20% - Ênfase6 266 2" xfId="9534" xr:uid="{D749ED16-7D80-43E5-A3EA-AA6C85FC2562}"/>
    <cellStyle name="20% - Ênfase6 266 2 2" xfId="19761" xr:uid="{41B887B0-B964-4364-9FEE-25F0F47D1C5E}"/>
    <cellStyle name="20% - Ênfase6 266 2 2 2" xfId="40205" xr:uid="{CF0BA7AB-6C33-415D-AED5-3B23CA813B5D}"/>
    <cellStyle name="20% - Ênfase6 266 2 3" xfId="29989" xr:uid="{5A5D36CF-2487-432D-A54F-01CE773614F0}"/>
    <cellStyle name="20% - Ênfase6 266 3" xfId="14707" xr:uid="{369CAAFF-A0ED-4C2E-816D-1DAC5AE00CA9}"/>
    <cellStyle name="20% - Ênfase6 266 3 2" xfId="35153" xr:uid="{2A28FC5E-64BC-4D2E-A88E-55C043E3C30E}"/>
    <cellStyle name="20% - Ênfase6 266 4" xfId="24937" xr:uid="{48117AA7-32E1-436F-83C9-D5C167C137BF}"/>
    <cellStyle name="20% - Ênfase6 267" xfId="4414" xr:uid="{75359076-979E-4901-ABCF-573EDB0BF363}"/>
    <cellStyle name="20% - Ênfase6 267 2" xfId="9548" xr:uid="{B86105E7-D1F4-439A-8038-688723A87ACF}"/>
    <cellStyle name="20% - Ênfase6 267 2 2" xfId="19775" xr:uid="{B0F52AFA-98A7-44D9-88AA-937654A2092A}"/>
    <cellStyle name="20% - Ênfase6 267 2 2 2" xfId="40219" xr:uid="{FAE17313-AAD7-4A0C-AB9E-BBDA11CBB893}"/>
    <cellStyle name="20% - Ênfase6 267 2 3" xfId="30003" xr:uid="{8A69B079-7D72-484E-8158-5A68703786D0}"/>
    <cellStyle name="20% - Ênfase6 267 3" xfId="14721" xr:uid="{9BE2E509-B36E-4CDC-9B1E-E9D9C11D23E7}"/>
    <cellStyle name="20% - Ênfase6 267 3 2" xfId="35167" xr:uid="{0F669AE3-0274-4F80-BAF6-CDC59D3BD955}"/>
    <cellStyle name="20% - Ênfase6 267 4" xfId="24951" xr:uid="{E221F4CA-D788-46CC-B103-BA4D38771247}"/>
    <cellStyle name="20% - Ênfase6 268" xfId="4428" xr:uid="{2F2DBA9C-A049-4E82-A9F5-2FE6EEDAC86D}"/>
    <cellStyle name="20% - Ênfase6 268 2" xfId="9562" xr:uid="{8E5108DB-7D98-40F2-BA35-D217AFE42E13}"/>
    <cellStyle name="20% - Ênfase6 268 2 2" xfId="19789" xr:uid="{D7FECF33-DD3D-413F-8513-96980B14A286}"/>
    <cellStyle name="20% - Ênfase6 268 2 2 2" xfId="40233" xr:uid="{DB4770BF-3272-43B5-A914-0C7037483D31}"/>
    <cellStyle name="20% - Ênfase6 268 2 3" xfId="30017" xr:uid="{8F9E32E9-B3A9-4482-B5EB-7E311C36E58A}"/>
    <cellStyle name="20% - Ênfase6 268 3" xfId="14735" xr:uid="{A6C07041-DBE7-4936-8AA7-9B2022710DAD}"/>
    <cellStyle name="20% - Ênfase6 268 3 2" xfId="35181" xr:uid="{260A5460-F632-478E-BB65-AB4D166F3FE0}"/>
    <cellStyle name="20% - Ênfase6 268 4" xfId="24965" xr:uid="{427226C7-03C2-464C-B1D1-85D68FE4565D}"/>
    <cellStyle name="20% - Ênfase6 269" xfId="4442" xr:uid="{83EF9B28-89E8-4F40-AC39-8DDF85D9DA3D}"/>
    <cellStyle name="20% - Ênfase6 269 2" xfId="9576" xr:uid="{8E846318-8A9D-4E25-91DD-F8A6690FBE11}"/>
    <cellStyle name="20% - Ênfase6 269 2 2" xfId="19803" xr:uid="{95B84D04-427D-46FF-8404-5FCABB902247}"/>
    <cellStyle name="20% - Ênfase6 269 2 2 2" xfId="40247" xr:uid="{02B061F8-D6A9-4E25-A3FF-C9521F6C976B}"/>
    <cellStyle name="20% - Ênfase6 269 2 3" xfId="30031" xr:uid="{156D47A2-86C4-43D1-8186-172CD49C1807}"/>
    <cellStyle name="20% - Ênfase6 269 3" xfId="14749" xr:uid="{A333C9EA-20B7-4D5F-9408-469282D80C39}"/>
    <cellStyle name="20% - Ênfase6 269 3 2" xfId="35195" xr:uid="{5B457E55-F5A9-4A0C-A4A1-259BE5FBF171}"/>
    <cellStyle name="20% - Ênfase6 269 4" xfId="24979" xr:uid="{C1F91147-7E5C-41E1-85E4-1EA22A755BFA}"/>
    <cellStyle name="20% - Ênfase6 27" xfId="468" xr:uid="{86F48260-F54A-4BC2-9904-939E57D96183}"/>
    <cellStyle name="20% - Ênfase6 27 2" xfId="1067" xr:uid="{85D4AF2C-88A3-43E9-A87B-BA78A99EB95F}"/>
    <cellStyle name="20% - Ênfase6 27 2 2" xfId="6214" xr:uid="{C03C9EF2-2481-4058-98B8-7C8F390F1CCB}"/>
    <cellStyle name="20% - Ênfase6 27 2 2 2" xfId="16469" xr:uid="{68AD647C-F361-4FB1-B054-4F09E3AE1900}"/>
    <cellStyle name="20% - Ênfase6 27 2 2 2 2" xfId="36913" xr:uid="{1A468BC6-2B5A-406E-9EA6-8208709AA108}"/>
    <cellStyle name="20% - Ênfase6 27 2 2 3" xfId="26697" xr:uid="{B5261B6F-2021-4463-9D50-FEFBEE8CD008}"/>
    <cellStyle name="20% - Ênfase6 27 2 3" xfId="11415" xr:uid="{14057127-CE19-4EAE-A8FB-A6C3A7DB85A5}"/>
    <cellStyle name="20% - Ênfase6 27 2 3 2" xfId="31861" xr:uid="{99F95D12-8480-4F0D-8BBB-507CA67A5C5E}"/>
    <cellStyle name="20% - Ênfase6 27 2 4" xfId="21645" xr:uid="{2761CE2F-36B4-498A-A4A3-AC6EC25EC529}"/>
    <cellStyle name="20% - Ênfase6 27 3" xfId="5615" xr:uid="{69B241F8-2238-4BAF-AEF7-FBF485A87DD9}"/>
    <cellStyle name="20% - Ênfase6 27 3 2" xfId="15889" xr:uid="{0D0CB28D-184B-402C-A9F9-EDC60C168122}"/>
    <cellStyle name="20% - Ênfase6 27 3 2 2" xfId="36333" xr:uid="{F971A39E-7A2C-48EC-9D85-0FD2D8A87FDA}"/>
    <cellStyle name="20% - Ênfase6 27 3 3" xfId="26117" xr:uid="{3CD09152-36D7-40E0-810F-0FB6E56D0797}"/>
    <cellStyle name="20% - Ênfase6 27 4" xfId="10835" xr:uid="{E844ADA2-7027-46F3-A53F-CFAB01145125}"/>
    <cellStyle name="20% - Ênfase6 27 4 2" xfId="31281" xr:uid="{CF38EEB1-69D5-4C45-B76E-89047A036A4C}"/>
    <cellStyle name="20% - Ênfase6 27 5" xfId="21065" xr:uid="{E8989259-49E2-4961-B530-51228A15C5D3}"/>
    <cellStyle name="20% - Ênfase6 270" xfId="4456" xr:uid="{4133D143-D7D0-4C36-8D48-8DF47ACA1DD6}"/>
    <cellStyle name="20% - Ênfase6 270 2" xfId="9590" xr:uid="{42901E96-6FDC-4D6A-BBFA-47801A91741C}"/>
    <cellStyle name="20% - Ênfase6 270 2 2" xfId="19817" xr:uid="{78F9A955-0ED7-43E5-8998-CD786191777D}"/>
    <cellStyle name="20% - Ênfase6 270 2 2 2" xfId="40261" xr:uid="{45777EFB-254B-4AA2-B425-248B856E4B67}"/>
    <cellStyle name="20% - Ênfase6 270 2 3" xfId="30045" xr:uid="{00044EB6-1F80-492A-80B4-34BA848AF1DA}"/>
    <cellStyle name="20% - Ênfase6 270 3" xfId="14763" xr:uid="{C054DFE8-6F6A-4F49-9DE7-2B59DD6781ED}"/>
    <cellStyle name="20% - Ênfase6 270 3 2" xfId="35209" xr:uid="{2EA6B2CB-CA7F-4D19-80D4-6EE245F678D8}"/>
    <cellStyle name="20% - Ênfase6 270 4" xfId="24993" xr:uid="{644E87D3-74F7-41D8-9D89-23ADA9A19191}"/>
    <cellStyle name="20% - Ênfase6 271" xfId="4470" xr:uid="{2F31E1EE-8FC1-416C-AB2A-FB820BF5D8E8}"/>
    <cellStyle name="20% - Ênfase6 271 2" xfId="9604" xr:uid="{B8E2104B-E6A6-4B21-801C-6E61077F59F6}"/>
    <cellStyle name="20% - Ênfase6 271 2 2" xfId="19831" xr:uid="{8A076D5B-2148-4035-9A16-D7A49934F392}"/>
    <cellStyle name="20% - Ênfase6 271 2 2 2" xfId="40275" xr:uid="{7D2E0516-5851-46BC-BD40-EFF780AE50D8}"/>
    <cellStyle name="20% - Ênfase6 271 2 3" xfId="30059" xr:uid="{6A8ABC01-B44A-44D7-AE6E-2C40792BFE2F}"/>
    <cellStyle name="20% - Ênfase6 271 3" xfId="14777" xr:uid="{7339D3F6-C081-47D1-90D0-BB93F6FCE186}"/>
    <cellStyle name="20% - Ênfase6 271 3 2" xfId="35223" xr:uid="{9DEF9A0D-14C2-40A8-AFE8-33BD7A4C35C0}"/>
    <cellStyle name="20% - Ênfase6 271 4" xfId="25007" xr:uid="{5F0E5092-1F9C-4427-9E89-2BDFBBF3E435}"/>
    <cellStyle name="20% - Ênfase6 272" xfId="4484" xr:uid="{2466000F-3AAB-47E6-8420-06E8727D188C}"/>
    <cellStyle name="20% - Ênfase6 272 2" xfId="9618" xr:uid="{ACC60CED-DDCB-4978-B511-FBAAF70FC47A}"/>
    <cellStyle name="20% - Ênfase6 272 2 2" xfId="19845" xr:uid="{B621BA49-15AF-4BA0-9FD5-A5EA0669A704}"/>
    <cellStyle name="20% - Ênfase6 272 2 2 2" xfId="40289" xr:uid="{65D49609-4251-4C62-9B9C-1E3B9098D4A0}"/>
    <cellStyle name="20% - Ênfase6 272 2 3" xfId="30073" xr:uid="{972AE4F4-C1E3-4E36-9FCC-5CF3421B1EF2}"/>
    <cellStyle name="20% - Ênfase6 272 3" xfId="14791" xr:uid="{2CCA8788-AC78-4252-AD86-BB0D07D193B4}"/>
    <cellStyle name="20% - Ênfase6 272 3 2" xfId="35237" xr:uid="{8BF7C8CC-4B4E-487C-B708-534F06011982}"/>
    <cellStyle name="20% - Ênfase6 272 4" xfId="25021" xr:uid="{FBE1C880-13A7-4B79-A2F5-0459C8571CFD}"/>
    <cellStyle name="20% - Ênfase6 273" xfId="4498" xr:uid="{653EDCAA-C495-4D4C-A978-4DC9E672E354}"/>
    <cellStyle name="20% - Ênfase6 273 2" xfId="9632" xr:uid="{B282FF5C-A246-47A4-8DE8-8B0C0575E887}"/>
    <cellStyle name="20% - Ênfase6 273 2 2" xfId="19859" xr:uid="{4ADF4B78-53DD-4F99-825C-1604CA7B1AEF}"/>
    <cellStyle name="20% - Ênfase6 273 2 2 2" xfId="40303" xr:uid="{E559DE64-23B5-4A71-AD47-8595423C5C52}"/>
    <cellStyle name="20% - Ênfase6 273 2 3" xfId="30087" xr:uid="{F5201BD2-D283-4FEC-83FD-AAF1312E41D5}"/>
    <cellStyle name="20% - Ênfase6 273 3" xfId="14805" xr:uid="{D200F1EC-D58D-4431-92F3-5744E77035DD}"/>
    <cellStyle name="20% - Ênfase6 273 3 2" xfId="35251" xr:uid="{6C6A0283-60EF-46E4-B04D-77A6E0AA57EB}"/>
    <cellStyle name="20% - Ênfase6 273 4" xfId="25035" xr:uid="{5234575F-DE84-4CFD-9E5C-8BC12AF355FD}"/>
    <cellStyle name="20% - Ênfase6 274" xfId="4512" xr:uid="{3E0BAFED-6848-4E5A-AF5D-F70E0A2226A4}"/>
    <cellStyle name="20% - Ênfase6 274 2" xfId="9646" xr:uid="{B11DD9B1-0F3D-4E34-B63A-F85615CBCBEE}"/>
    <cellStyle name="20% - Ênfase6 274 2 2" xfId="19873" xr:uid="{7288FACC-8E03-4625-A97C-F23CF66A9FD0}"/>
    <cellStyle name="20% - Ênfase6 274 2 2 2" xfId="40317" xr:uid="{0CCAACB3-1334-473F-8766-E268679252C8}"/>
    <cellStyle name="20% - Ênfase6 274 2 3" xfId="30101" xr:uid="{DAEB17AB-BD94-4CBF-966B-BBB1C9E8FBED}"/>
    <cellStyle name="20% - Ênfase6 274 3" xfId="14819" xr:uid="{445CD40C-6B43-4D5F-8BD9-D9014AC721C9}"/>
    <cellStyle name="20% - Ênfase6 274 3 2" xfId="35265" xr:uid="{741787C2-ACFA-44CE-91E5-ED908002CF0E}"/>
    <cellStyle name="20% - Ênfase6 274 4" xfId="25049" xr:uid="{86A27108-5FC5-4278-A5AF-F76F1F28FC41}"/>
    <cellStyle name="20% - Ênfase6 275" xfId="4526" xr:uid="{E85032D1-20EE-4471-AE3F-369238D170B4}"/>
    <cellStyle name="20% - Ênfase6 275 2" xfId="9660" xr:uid="{6BEBE056-E1AA-4353-9B5D-9FF276BE581A}"/>
    <cellStyle name="20% - Ênfase6 275 2 2" xfId="19887" xr:uid="{C5ABACFE-E122-462E-8628-6AE6FCA5623C}"/>
    <cellStyle name="20% - Ênfase6 275 2 2 2" xfId="40331" xr:uid="{A1C6A62F-D420-4B93-94F4-CC47DAB678F7}"/>
    <cellStyle name="20% - Ênfase6 275 2 3" xfId="30115" xr:uid="{786F86AD-945C-4F34-A69C-A8A5AFDC9BAE}"/>
    <cellStyle name="20% - Ênfase6 275 3" xfId="14833" xr:uid="{1B84087B-58DF-4E08-A2A4-730EC2A0B64A}"/>
    <cellStyle name="20% - Ênfase6 275 3 2" xfId="35279" xr:uid="{CC5A44D8-FB5C-4B19-8559-880C98AA79E1}"/>
    <cellStyle name="20% - Ênfase6 275 4" xfId="25063" xr:uid="{F30AF8CF-FD25-452E-8734-7C8668A995E2}"/>
    <cellStyle name="20% - Ênfase6 276" xfId="4539" xr:uid="{494E662D-A364-48A4-9E4C-0CAE8BAE1D96}"/>
    <cellStyle name="20% - Ênfase6 276 2" xfId="9674" xr:uid="{8C32A601-2EF2-4EBF-81E3-58BD6A1682FD}"/>
    <cellStyle name="20% - Ênfase6 276 2 2" xfId="19901" xr:uid="{80E7FE21-7028-4092-BDB0-7ABAD5C20575}"/>
    <cellStyle name="20% - Ênfase6 276 2 2 2" xfId="40345" xr:uid="{EF46D0D8-83F8-45DF-9D38-71F7F5E32D80}"/>
    <cellStyle name="20% - Ênfase6 276 2 3" xfId="30129" xr:uid="{53FA1D3D-3892-489A-AD54-6B0D2715D64B}"/>
    <cellStyle name="20% - Ênfase6 276 3" xfId="14847" xr:uid="{2D922EAB-46FB-429C-BF10-87F86031D834}"/>
    <cellStyle name="20% - Ênfase6 276 3 2" xfId="35293" xr:uid="{C87D984D-352D-481D-900E-6F5B9F20A553}"/>
    <cellStyle name="20% - Ênfase6 276 4" xfId="25077" xr:uid="{CAAE9088-B16A-42F0-BB40-58C6BBC8968D}"/>
    <cellStyle name="20% - Ênfase6 277" xfId="4553" xr:uid="{CA7B868E-CAB0-45D4-BDF2-A30C86D4A094}"/>
    <cellStyle name="20% - Ênfase6 277 2" xfId="9688" xr:uid="{FB8965F2-071B-447C-A256-A3B3AF3714AF}"/>
    <cellStyle name="20% - Ênfase6 277 2 2" xfId="19915" xr:uid="{7518ACDD-FDE3-4AE5-9C55-CACB85AD2A57}"/>
    <cellStyle name="20% - Ênfase6 277 2 2 2" xfId="40359" xr:uid="{DBEA434A-F7AE-4999-9D88-97F875402520}"/>
    <cellStyle name="20% - Ênfase6 277 2 3" xfId="30143" xr:uid="{CCA8B66A-87FA-47E0-909A-A8C78F351EBA}"/>
    <cellStyle name="20% - Ênfase6 277 3" xfId="14861" xr:uid="{E9DE4C24-30DB-4454-BDD4-BE720760CB4F}"/>
    <cellStyle name="20% - Ênfase6 277 3 2" xfId="35307" xr:uid="{2AE52265-C6D3-4566-A765-6A591BC7EEEB}"/>
    <cellStyle name="20% - Ênfase6 277 4" xfId="25091" xr:uid="{A28B7780-BD8D-47F4-8079-3CF20C7039AB}"/>
    <cellStyle name="20% - Ênfase6 278" xfId="4567" xr:uid="{236068B7-B6AE-43B3-91BA-EE6A7C04A11C}"/>
    <cellStyle name="20% - Ênfase6 278 2" xfId="9702" xr:uid="{34BF56E4-33AF-4795-9F18-A0EC7BA6CF02}"/>
    <cellStyle name="20% - Ênfase6 278 2 2" xfId="19929" xr:uid="{26C899A1-5674-44CB-88E4-9777E12C8A87}"/>
    <cellStyle name="20% - Ênfase6 278 2 2 2" xfId="40373" xr:uid="{5768FFF2-8129-47C1-96EA-6C9A31A73519}"/>
    <cellStyle name="20% - Ênfase6 278 2 3" xfId="30157" xr:uid="{521F2856-952D-4468-BFBD-A3A4AEFA433B}"/>
    <cellStyle name="20% - Ênfase6 278 3" xfId="14875" xr:uid="{818B113C-0D69-4ECC-81A9-E3D0A5391E35}"/>
    <cellStyle name="20% - Ênfase6 278 3 2" xfId="35321" xr:uid="{ABE0720A-A253-43CB-8D31-C2FE7CF26DE8}"/>
    <cellStyle name="20% - Ênfase6 278 4" xfId="25105" xr:uid="{B3E49ABB-7988-480B-BD42-E38C51395B46}"/>
    <cellStyle name="20% - Ênfase6 279" xfId="4581" xr:uid="{3D611E65-297B-4C66-99B0-1F689D630777}"/>
    <cellStyle name="20% - Ênfase6 279 2" xfId="9716" xr:uid="{6AD388C7-3DA8-4326-BCB5-AF302167F917}"/>
    <cellStyle name="20% - Ênfase6 279 2 2" xfId="19943" xr:uid="{F284BCA6-B94D-42C9-9837-DDFFAE80D742}"/>
    <cellStyle name="20% - Ênfase6 279 2 2 2" xfId="40387" xr:uid="{7096FD06-8490-4FA6-9785-4726C69EECD0}"/>
    <cellStyle name="20% - Ênfase6 279 2 3" xfId="30171" xr:uid="{D83932E3-20E1-44A0-895F-1E705DE9F575}"/>
    <cellStyle name="20% - Ênfase6 279 3" xfId="14889" xr:uid="{009B6EA4-C501-48F1-A1C6-D4851E7A8A87}"/>
    <cellStyle name="20% - Ênfase6 279 3 2" xfId="35335" xr:uid="{36C1ACC2-B0E3-4E95-8232-7E95E9F0F127}"/>
    <cellStyle name="20% - Ênfase6 279 4" xfId="25119" xr:uid="{4C07693F-C174-4E8E-92DA-4EE92ACD6B04}"/>
    <cellStyle name="20% - Ênfase6 28" xfId="482" xr:uid="{E3DBAC32-AC1A-4D5C-974F-CF2A3A6FAC71}"/>
    <cellStyle name="20% - Ênfase6 28 2" xfId="1081" xr:uid="{14E5C5EE-BAC7-43EF-BD5B-30DF074A99A9}"/>
    <cellStyle name="20% - Ênfase6 28 2 2" xfId="6228" xr:uid="{56CBD3EC-DEDC-4442-88CA-3B21FEAE2506}"/>
    <cellStyle name="20% - Ênfase6 28 2 2 2" xfId="16483" xr:uid="{5DA376AF-DC67-4D71-9C2C-849AB2A4178C}"/>
    <cellStyle name="20% - Ênfase6 28 2 2 2 2" xfId="36927" xr:uid="{BD8E90C3-B224-492A-B722-B620D43DA70A}"/>
    <cellStyle name="20% - Ênfase6 28 2 2 3" xfId="26711" xr:uid="{B71028B7-9480-4AB7-A477-A58183ACE952}"/>
    <cellStyle name="20% - Ênfase6 28 2 3" xfId="11429" xr:uid="{16D77169-7E4C-49E2-85C8-794BBD081F1C}"/>
    <cellStyle name="20% - Ênfase6 28 2 3 2" xfId="31875" xr:uid="{E8CA7BE5-D717-4500-9FBA-1E2B08CBBCFD}"/>
    <cellStyle name="20% - Ênfase6 28 2 4" xfId="21659" xr:uid="{A75CA990-0FE4-4872-9DE4-7C7FE9B7A188}"/>
    <cellStyle name="20% - Ênfase6 28 3" xfId="5629" xr:uid="{A27B914F-DC92-4B5A-B0D9-44BBE163099C}"/>
    <cellStyle name="20% - Ênfase6 28 3 2" xfId="15903" xr:uid="{D49606DE-0721-411C-9987-4B0325C76BFA}"/>
    <cellStyle name="20% - Ênfase6 28 3 2 2" xfId="36347" xr:uid="{21F68018-44AD-486D-AE80-8AD615B80C00}"/>
    <cellStyle name="20% - Ênfase6 28 3 3" xfId="26131" xr:uid="{48A01C59-71C3-41F6-B030-04EDFF4FC978}"/>
    <cellStyle name="20% - Ênfase6 28 4" xfId="10849" xr:uid="{11F1B84A-16F5-4A4D-8C27-E2A9CAE0C630}"/>
    <cellStyle name="20% - Ênfase6 28 4 2" xfId="31295" xr:uid="{22C5B5E2-7A6B-4486-B544-A325DFEEB5C6}"/>
    <cellStyle name="20% - Ênfase6 28 5" xfId="21079" xr:uid="{BC504716-5CA9-4572-9916-D0946E2B4C6B}"/>
    <cellStyle name="20% - Ênfase6 280" xfId="4595" xr:uid="{5C58958B-6A7E-4DFB-A3F8-D63C3E8960BA}"/>
    <cellStyle name="20% - Ênfase6 280 2" xfId="9730" xr:uid="{8D4E68CA-0D70-4E9E-A42B-34AB34EEA4FA}"/>
    <cellStyle name="20% - Ênfase6 280 2 2" xfId="19957" xr:uid="{E8B91296-EEEE-47D6-AF70-C1C5809DC0E6}"/>
    <cellStyle name="20% - Ênfase6 280 2 2 2" xfId="40401" xr:uid="{9EA34E70-F2C1-4796-A8E8-F938813EDC60}"/>
    <cellStyle name="20% - Ênfase6 280 2 3" xfId="30185" xr:uid="{0E36AE7A-D044-48B5-A8A1-D7CA94483B8B}"/>
    <cellStyle name="20% - Ênfase6 280 3" xfId="14903" xr:uid="{E88C0F30-60F8-4CE0-A4C1-3DB75CE59370}"/>
    <cellStyle name="20% - Ênfase6 280 3 2" xfId="35349" xr:uid="{F56F9C87-2F87-4477-970A-A36C2137D544}"/>
    <cellStyle name="20% - Ênfase6 280 4" xfId="25133" xr:uid="{917AC29D-3B52-44ED-BDC3-7AF33D3C265B}"/>
    <cellStyle name="20% - Ênfase6 281" xfId="4609" xr:uid="{12B0FA3A-71D4-47F8-89CC-0993D6CDDDB4}"/>
    <cellStyle name="20% - Ênfase6 281 2" xfId="9744" xr:uid="{0012F47B-4D1C-446F-BA2D-B6C993FBDA5B}"/>
    <cellStyle name="20% - Ênfase6 281 2 2" xfId="19971" xr:uid="{B44691D8-71AE-44AD-8564-D0272E03C0CC}"/>
    <cellStyle name="20% - Ênfase6 281 2 2 2" xfId="40415" xr:uid="{AD6CB63E-27E9-421B-8820-B61419D4519D}"/>
    <cellStyle name="20% - Ênfase6 281 2 3" xfId="30199" xr:uid="{5FB4281C-9E7D-4D7B-9217-83A44EF017CD}"/>
    <cellStyle name="20% - Ênfase6 281 3" xfId="14917" xr:uid="{1219C6E6-46FA-484D-80CF-6FDED85EB682}"/>
    <cellStyle name="20% - Ênfase6 281 3 2" xfId="35363" xr:uid="{52DF88C9-9A8E-42F4-9DCD-55C9C2BED753}"/>
    <cellStyle name="20% - Ênfase6 281 4" xfId="25147" xr:uid="{01D4F2E8-1521-4D9C-9328-3F3E23B3A323}"/>
    <cellStyle name="20% - Ênfase6 282" xfId="4623" xr:uid="{4661F33B-9D0A-4AEA-9216-BEA821FF97CC}"/>
    <cellStyle name="20% - Ênfase6 282 2" xfId="9758" xr:uid="{4FB0F61C-81B1-40C0-BCA5-40577EE7D600}"/>
    <cellStyle name="20% - Ênfase6 282 2 2" xfId="19985" xr:uid="{1FD38209-CB97-44E6-B0DF-150542AAA09F}"/>
    <cellStyle name="20% - Ênfase6 282 2 2 2" xfId="40429" xr:uid="{B79EE514-BB59-4BF6-AB53-3EFCB568472F}"/>
    <cellStyle name="20% - Ênfase6 282 2 3" xfId="30213" xr:uid="{6FF77120-1D5E-43A6-866E-173F71997FE4}"/>
    <cellStyle name="20% - Ênfase6 282 3" xfId="14931" xr:uid="{F63738C8-C10C-48F9-AF98-7E135A5A3AC6}"/>
    <cellStyle name="20% - Ênfase6 282 3 2" xfId="35377" xr:uid="{F7300817-0D14-4D03-8F52-D0DD3BBBB2C2}"/>
    <cellStyle name="20% - Ênfase6 282 4" xfId="25161" xr:uid="{AA92702C-11EF-4BC1-9DE2-DF3930D59A31}"/>
    <cellStyle name="20% - Ênfase6 283" xfId="4637" xr:uid="{455CC33A-F56D-4954-8BAC-E90BE3343B2F}"/>
    <cellStyle name="20% - Ênfase6 283 2" xfId="9772" xr:uid="{4C2AFCA8-70E6-45C2-A60B-97C9459E0FBC}"/>
    <cellStyle name="20% - Ênfase6 283 2 2" xfId="19999" xr:uid="{A1C076BA-1F67-4CC7-9A20-C68B9C57BF0B}"/>
    <cellStyle name="20% - Ênfase6 283 2 2 2" xfId="40443" xr:uid="{B40D2E03-5A38-468A-8878-06363046670E}"/>
    <cellStyle name="20% - Ênfase6 283 2 3" xfId="30227" xr:uid="{BCF67853-D99D-4A12-B689-2CA524CAA52F}"/>
    <cellStyle name="20% - Ênfase6 283 3" xfId="14945" xr:uid="{4BC10CEF-6415-4910-9627-2255BC0E42EA}"/>
    <cellStyle name="20% - Ênfase6 283 3 2" xfId="35391" xr:uid="{E4CF133C-72F8-4590-897C-1AB2463F16BF}"/>
    <cellStyle name="20% - Ênfase6 283 4" xfId="25175" xr:uid="{6549221D-0D1B-437C-82BD-21DC98937475}"/>
    <cellStyle name="20% - Ênfase6 284" xfId="4651" xr:uid="{A0F304EF-C591-4BE0-BDDA-DDA7AFF21CB1}"/>
    <cellStyle name="20% - Ênfase6 284 2" xfId="9786" xr:uid="{FD610F0E-6103-43CD-B7F7-C704990845AE}"/>
    <cellStyle name="20% - Ênfase6 284 2 2" xfId="20013" xr:uid="{899F1E4A-BA04-46D5-B519-89CBDE45D591}"/>
    <cellStyle name="20% - Ênfase6 284 2 2 2" xfId="40457" xr:uid="{CACFD2C5-B0D8-4397-A231-6D68AAA3A94E}"/>
    <cellStyle name="20% - Ênfase6 284 2 3" xfId="30241" xr:uid="{50AEFAE1-8F93-4F16-BE99-19668EB6FD38}"/>
    <cellStyle name="20% - Ênfase6 284 3" xfId="14959" xr:uid="{FD16FD2E-07C1-4B7B-84E3-C4524D72218F}"/>
    <cellStyle name="20% - Ênfase6 284 3 2" xfId="35405" xr:uid="{03DF5C74-01C5-43D6-B3E8-0AA14181B8A6}"/>
    <cellStyle name="20% - Ênfase6 284 4" xfId="25189" xr:uid="{DE547365-369C-4AAC-A841-5B814D5E536A}"/>
    <cellStyle name="20% - Ênfase6 285" xfId="4665" xr:uid="{4D3F05E4-BCFF-400E-AB1B-A8C47EA0172E}"/>
    <cellStyle name="20% - Ênfase6 285 2" xfId="9800" xr:uid="{3DD7106B-DAD5-4CD6-90DE-8FF7E0DD77E9}"/>
    <cellStyle name="20% - Ênfase6 285 2 2" xfId="20027" xr:uid="{81650B85-C3BF-4A2C-BA54-390610FD32D2}"/>
    <cellStyle name="20% - Ênfase6 285 2 2 2" xfId="40471" xr:uid="{1C6EF074-2A74-4D21-ADB2-B3C9E23E537F}"/>
    <cellStyle name="20% - Ênfase6 285 2 3" xfId="30255" xr:uid="{51845038-4A61-4D89-811A-DCD1044C6EC5}"/>
    <cellStyle name="20% - Ênfase6 285 3" xfId="14973" xr:uid="{1D8E285E-FFE8-4C2D-8B77-4EEB590E8750}"/>
    <cellStyle name="20% - Ênfase6 285 3 2" xfId="35419" xr:uid="{C9E0EA44-74B7-45F4-9F79-A5951841E7BB}"/>
    <cellStyle name="20% - Ênfase6 285 4" xfId="25203" xr:uid="{7B1ED6A5-5359-4694-8140-4AF497FA34E2}"/>
    <cellStyle name="20% - Ênfase6 286" xfId="4679" xr:uid="{1EAE9AFB-317E-45FC-8AB8-EBE7C927E6D0}"/>
    <cellStyle name="20% - Ênfase6 286 2" xfId="9814" xr:uid="{372D570E-92BC-41F7-843F-00051309BAB3}"/>
    <cellStyle name="20% - Ênfase6 286 2 2" xfId="20041" xr:uid="{4036E105-ADAE-43DD-B7A3-3E0FB43ED1C2}"/>
    <cellStyle name="20% - Ênfase6 286 2 2 2" xfId="40485" xr:uid="{9BC6C351-0EA7-4D59-880D-6AFFC41FA341}"/>
    <cellStyle name="20% - Ênfase6 286 2 3" xfId="30269" xr:uid="{75ED54F9-EA6A-4C80-B95F-0295C75AEAD0}"/>
    <cellStyle name="20% - Ênfase6 286 3" xfId="14987" xr:uid="{31FC002F-FA05-432B-B742-01FEE276FEAA}"/>
    <cellStyle name="20% - Ênfase6 286 3 2" xfId="35433" xr:uid="{8A8CC47C-D48C-47B0-83D5-F2D2747F370A}"/>
    <cellStyle name="20% - Ênfase6 286 4" xfId="25217" xr:uid="{0674F109-F971-4EFD-A8D1-B03D193E4E18}"/>
    <cellStyle name="20% - Ênfase6 287" xfId="4693" xr:uid="{FFA76F3D-6805-47EC-9938-0E16F113A5D1}"/>
    <cellStyle name="20% - Ênfase6 287 2" xfId="9828" xr:uid="{632C3926-07B2-4CED-A03A-1E437D8FAF4C}"/>
    <cellStyle name="20% - Ênfase6 287 2 2" xfId="20055" xr:uid="{CA1DA55F-9D50-4BFE-B17C-A759D4B76541}"/>
    <cellStyle name="20% - Ênfase6 287 2 2 2" xfId="40499" xr:uid="{938F8210-B12B-45DE-8C2B-4B7B1A76BB66}"/>
    <cellStyle name="20% - Ênfase6 287 2 3" xfId="30283" xr:uid="{DD9EDA6D-1E9D-42A4-BC39-E928F4075CD4}"/>
    <cellStyle name="20% - Ênfase6 287 3" xfId="15001" xr:uid="{57D07630-6F42-4FA8-883B-B5643C2A9AA4}"/>
    <cellStyle name="20% - Ênfase6 287 3 2" xfId="35447" xr:uid="{3BE0FB75-1227-41AF-8D21-AB5472CE343F}"/>
    <cellStyle name="20% - Ênfase6 287 4" xfId="25231" xr:uid="{69CC74FB-713D-44E3-96EE-CEBF4E936D66}"/>
    <cellStyle name="20% - Ênfase6 288" xfId="4707" xr:uid="{A952BCA8-2A75-404E-B742-A7E915E6EAFC}"/>
    <cellStyle name="20% - Ênfase6 288 2" xfId="9842" xr:uid="{C3651C8C-F33E-4112-A324-C86D89A39711}"/>
    <cellStyle name="20% - Ênfase6 288 2 2" xfId="20069" xr:uid="{E5E10ECE-7C35-4D9D-A03F-AC822EB11FA9}"/>
    <cellStyle name="20% - Ênfase6 288 2 2 2" xfId="40513" xr:uid="{D4A34DD0-66C0-41DF-8938-C8D7F45BEECA}"/>
    <cellStyle name="20% - Ênfase6 288 2 3" xfId="30297" xr:uid="{19C1F38A-B773-4686-A90C-E40E14F5DE61}"/>
    <cellStyle name="20% - Ênfase6 288 3" xfId="15015" xr:uid="{8BAC9BF0-AB3F-4585-AD9C-BD53C6D56881}"/>
    <cellStyle name="20% - Ênfase6 288 3 2" xfId="35461" xr:uid="{6E9C96B6-FD68-4619-8F9E-6BEFC7A28CCD}"/>
    <cellStyle name="20% - Ênfase6 288 4" xfId="25245" xr:uid="{929A5C2A-A6DA-4902-BF30-479E5DE72213}"/>
    <cellStyle name="20% - Ênfase6 289" xfId="4721" xr:uid="{E3C140BE-408C-4367-9594-F8D567C2020D}"/>
    <cellStyle name="20% - Ênfase6 289 2" xfId="9856" xr:uid="{C099C477-6602-4DC0-9F6C-05910A6177F6}"/>
    <cellStyle name="20% - Ênfase6 289 2 2" xfId="20083" xr:uid="{F77DD68B-C232-4DB8-942B-68DC482BADF2}"/>
    <cellStyle name="20% - Ênfase6 289 2 2 2" xfId="40527" xr:uid="{2956F8E9-A3A6-4867-BC3F-85B2CDF34F5A}"/>
    <cellStyle name="20% - Ênfase6 289 2 3" xfId="30311" xr:uid="{58A981C9-423D-4CC5-93E0-DA89D12C4A70}"/>
    <cellStyle name="20% - Ênfase6 289 3" xfId="15029" xr:uid="{8AA81070-7FE7-464A-BF73-3F0DC38EDCDE}"/>
    <cellStyle name="20% - Ênfase6 289 3 2" xfId="35475" xr:uid="{00831560-5819-422B-A634-1BA249F0AFCA}"/>
    <cellStyle name="20% - Ênfase6 289 4" xfId="25259" xr:uid="{4E24790D-B45B-4441-9C36-9892AC8547AF}"/>
    <cellStyle name="20% - Ênfase6 29" xfId="496" xr:uid="{37ED1881-CDE9-4DFA-BF69-7584B1C4A3F1}"/>
    <cellStyle name="20% - Ênfase6 29 2" xfId="1095" xr:uid="{A04AC944-20AC-4214-8488-207FEB2C778B}"/>
    <cellStyle name="20% - Ênfase6 29 2 2" xfId="6242" xr:uid="{1EE54C50-C8A1-45B8-9EF4-5E31F8AE9E8B}"/>
    <cellStyle name="20% - Ênfase6 29 2 2 2" xfId="16497" xr:uid="{9BBF829F-6F3E-4A6B-93AD-2199785C55F1}"/>
    <cellStyle name="20% - Ênfase6 29 2 2 2 2" xfId="36941" xr:uid="{70544119-8F6B-4E4B-B10B-458406116018}"/>
    <cellStyle name="20% - Ênfase6 29 2 2 3" xfId="26725" xr:uid="{DA0EE330-FECF-4B93-85EB-2E4722F633C4}"/>
    <cellStyle name="20% - Ênfase6 29 2 3" xfId="11443" xr:uid="{586D61BB-378D-4B16-BA77-00A7DC36ACCA}"/>
    <cellStyle name="20% - Ênfase6 29 2 3 2" xfId="31889" xr:uid="{2BA3D8C3-0D1F-46CA-A74D-9B6232D6A0E7}"/>
    <cellStyle name="20% - Ênfase6 29 2 4" xfId="21673" xr:uid="{17F02A71-E881-4ED5-9A21-DCCAB949152E}"/>
    <cellStyle name="20% - Ênfase6 29 3" xfId="5643" xr:uid="{5FE75B87-BE72-4B17-A938-C99984963A05}"/>
    <cellStyle name="20% - Ênfase6 29 3 2" xfId="15917" xr:uid="{05C81AAF-B48F-43F6-B77D-28A88FB96BB9}"/>
    <cellStyle name="20% - Ênfase6 29 3 2 2" xfId="36361" xr:uid="{E88FA8C8-E2A1-4137-A00A-9E72438104CE}"/>
    <cellStyle name="20% - Ênfase6 29 3 3" xfId="26145" xr:uid="{BAF5DDBD-069A-4601-B526-CE666E6433BF}"/>
    <cellStyle name="20% - Ênfase6 29 4" xfId="10863" xr:uid="{9C81ADCC-47BB-405C-A5D3-F444736B35E1}"/>
    <cellStyle name="20% - Ênfase6 29 4 2" xfId="31309" xr:uid="{675E4380-F674-49E0-90BC-4DF4EAEDE645}"/>
    <cellStyle name="20% - Ênfase6 29 5" xfId="21093" xr:uid="{0B791AE7-1868-4CE5-AC7E-9F7FF983B7C1}"/>
    <cellStyle name="20% - Ênfase6 290" xfId="4735" xr:uid="{3B726044-DC91-4605-BADE-4FC047329DAE}"/>
    <cellStyle name="20% - Ênfase6 290 2" xfId="9870" xr:uid="{711B5D44-4565-4F18-85A0-461F62DCD3B9}"/>
    <cellStyle name="20% - Ênfase6 290 2 2" xfId="20097" xr:uid="{55DC4708-8D05-4E94-86A9-BAA881950C28}"/>
    <cellStyle name="20% - Ênfase6 290 2 2 2" xfId="40541" xr:uid="{B309B05E-41E9-41D4-98E2-507AC70246B0}"/>
    <cellStyle name="20% - Ênfase6 290 2 3" xfId="30325" xr:uid="{E25CC06C-0F65-4863-9E78-9461C8992933}"/>
    <cellStyle name="20% - Ênfase6 290 3" xfId="15043" xr:uid="{4B92C795-3F8C-4391-853E-1A079188A26E}"/>
    <cellStyle name="20% - Ênfase6 290 3 2" xfId="35489" xr:uid="{C4F993D4-9BE3-4C15-A28A-2802DC9E7527}"/>
    <cellStyle name="20% - Ênfase6 290 4" xfId="25273" xr:uid="{1DF1DA0B-7605-44F4-83F3-144DC6B717A2}"/>
    <cellStyle name="20% - Ênfase6 291" xfId="4749" xr:uid="{CA49AF94-DDC3-47A2-A4DE-C5E968424F2F}"/>
    <cellStyle name="20% - Ênfase6 291 2" xfId="9884" xr:uid="{C00333A3-C4C3-46FE-8A7D-CCF84B6A01AC}"/>
    <cellStyle name="20% - Ênfase6 291 2 2" xfId="20111" xr:uid="{8F238C29-EC46-4AED-8816-C48E297962A3}"/>
    <cellStyle name="20% - Ênfase6 291 2 2 2" xfId="40555" xr:uid="{CD797999-48E6-4DAE-9B7E-DC87AE96F7B0}"/>
    <cellStyle name="20% - Ênfase6 291 2 3" xfId="30339" xr:uid="{44294D3A-57A3-4920-8125-4517F4D3BBF8}"/>
    <cellStyle name="20% - Ênfase6 291 3" xfId="15057" xr:uid="{3C19A91D-EACF-4A7D-A8FE-459847C79C69}"/>
    <cellStyle name="20% - Ênfase6 291 3 2" xfId="35503" xr:uid="{15F155EC-3E9E-409B-86BC-C3E81D35D4DB}"/>
    <cellStyle name="20% - Ênfase6 291 4" xfId="25287" xr:uid="{4DB8593E-BA9D-4739-A719-3760C6588599}"/>
    <cellStyle name="20% - Ênfase6 292" xfId="4763" xr:uid="{593DBCE9-469C-4041-ABC1-841C6428CC98}"/>
    <cellStyle name="20% - Ênfase6 292 2" xfId="9898" xr:uid="{856AB2E3-288F-469E-9C0C-073610D17055}"/>
    <cellStyle name="20% - Ênfase6 292 2 2" xfId="20125" xr:uid="{59E6ED81-EF81-420B-AA4E-250C111E52DF}"/>
    <cellStyle name="20% - Ênfase6 292 2 2 2" xfId="40569" xr:uid="{3953A76A-7DC4-4ADD-9276-43D38F071935}"/>
    <cellStyle name="20% - Ênfase6 292 2 3" xfId="30353" xr:uid="{39DDCECE-2A8F-4F68-A51D-B5DDB33F92B5}"/>
    <cellStyle name="20% - Ênfase6 292 3" xfId="15071" xr:uid="{9265AEC5-6956-4F71-8998-F254D9E83B37}"/>
    <cellStyle name="20% - Ênfase6 292 3 2" xfId="35517" xr:uid="{FEF08466-FC6A-46DA-B8BD-1B124485D631}"/>
    <cellStyle name="20% - Ênfase6 292 4" xfId="25301" xr:uid="{8B5F56A9-BCF5-4235-A5C7-E416DEEBFAE5}"/>
    <cellStyle name="20% - Ênfase6 293" xfId="4777" xr:uid="{46CDF8CE-C380-4426-8E93-C97D3B975119}"/>
    <cellStyle name="20% - Ênfase6 293 2" xfId="9912" xr:uid="{A00C868E-FE17-4602-A830-5A64FC0FD064}"/>
    <cellStyle name="20% - Ênfase6 293 2 2" xfId="20139" xr:uid="{2DC698A1-4BC8-47FC-A727-7E50F580999B}"/>
    <cellStyle name="20% - Ênfase6 293 2 2 2" xfId="40583" xr:uid="{240939E8-D77B-493E-9F6E-2149E7085161}"/>
    <cellStyle name="20% - Ênfase6 293 2 3" xfId="30367" xr:uid="{19302BCB-E932-46E3-9CB5-91A95BB62924}"/>
    <cellStyle name="20% - Ênfase6 293 3" xfId="15085" xr:uid="{4EBB2533-E4DC-47D6-9D28-64CC8829393B}"/>
    <cellStyle name="20% - Ênfase6 293 3 2" xfId="35531" xr:uid="{EDD45254-C6A2-4D37-AA71-BB7EF5D3C4CC}"/>
    <cellStyle name="20% - Ênfase6 293 4" xfId="25315" xr:uid="{1AEC6259-F6A7-4D14-9BBE-A9198FD8E2B4}"/>
    <cellStyle name="20% - Ênfase6 294" xfId="4791" xr:uid="{1729C46E-C233-45F0-8BE1-B5AB4F3FB769}"/>
    <cellStyle name="20% - Ênfase6 294 2" xfId="9926" xr:uid="{99485B26-DB09-4E05-8F98-D4671EB1E94C}"/>
    <cellStyle name="20% - Ênfase6 294 2 2" xfId="20153" xr:uid="{C49E1A75-3C3B-40B6-B06A-178388D70754}"/>
    <cellStyle name="20% - Ênfase6 294 2 2 2" xfId="40597" xr:uid="{07953AAF-3503-41B4-82F9-859B024D0905}"/>
    <cellStyle name="20% - Ênfase6 294 2 3" xfId="30381" xr:uid="{5B96989C-A7B7-458E-A706-14411D462598}"/>
    <cellStyle name="20% - Ênfase6 294 3" xfId="15099" xr:uid="{9448FEF2-68EC-4040-B518-C03234DC4F92}"/>
    <cellStyle name="20% - Ênfase6 294 3 2" xfId="35545" xr:uid="{1E04D52F-34FB-4F99-BD14-43FCCEB93BF6}"/>
    <cellStyle name="20% - Ênfase6 294 4" xfId="25329" xr:uid="{025E9471-F0F5-4355-9235-FFEE76E16C56}"/>
    <cellStyle name="20% - Ênfase6 295" xfId="4805" xr:uid="{551B88A7-8F28-4EED-A8DD-B4FF3D3B8B08}"/>
    <cellStyle name="20% - Ênfase6 295 2" xfId="9940" xr:uid="{65C34699-D976-45AD-9C53-FC673F12CDFA}"/>
    <cellStyle name="20% - Ênfase6 295 2 2" xfId="20167" xr:uid="{D4DBA406-4041-4DE5-A3DF-FD3FD0BC85D5}"/>
    <cellStyle name="20% - Ênfase6 295 2 2 2" xfId="40611" xr:uid="{3ABFC6B0-B2C0-4077-BFA2-1604781FB5FE}"/>
    <cellStyle name="20% - Ênfase6 295 2 3" xfId="30395" xr:uid="{FCEEBBE1-E23C-4583-8E33-52D4E2AB44C4}"/>
    <cellStyle name="20% - Ênfase6 295 3" xfId="15113" xr:uid="{962CFC69-D27E-4E4E-B190-3952954E9A35}"/>
    <cellStyle name="20% - Ênfase6 295 3 2" xfId="35559" xr:uid="{2CDFCF65-9045-4E60-BF36-1DBC23234E2D}"/>
    <cellStyle name="20% - Ênfase6 295 4" xfId="25343" xr:uid="{90085D2C-37EE-4ED0-9B5C-A14E2155394F}"/>
    <cellStyle name="20% - Ênfase6 296" xfId="4819" xr:uid="{4AC3DEB1-5118-472E-88B9-3405F75DD3BD}"/>
    <cellStyle name="20% - Ênfase6 296 2" xfId="9954" xr:uid="{443DEA6E-DA22-4966-B78F-B8018A74C0A5}"/>
    <cellStyle name="20% - Ênfase6 296 2 2" xfId="20181" xr:uid="{B8CF0BB1-8DF2-4874-9241-AD0B4CA79346}"/>
    <cellStyle name="20% - Ênfase6 296 2 2 2" xfId="40625" xr:uid="{456F66B8-9A13-401D-ADB1-C4541A2C5C92}"/>
    <cellStyle name="20% - Ênfase6 296 2 3" xfId="30409" xr:uid="{5CB0026C-671F-4772-914B-574767B8AC54}"/>
    <cellStyle name="20% - Ênfase6 296 3" xfId="15127" xr:uid="{6D25DA9A-E081-46E8-B5A7-F47487669028}"/>
    <cellStyle name="20% - Ênfase6 296 3 2" xfId="35573" xr:uid="{BE292151-E8CB-4510-8611-C3C294519554}"/>
    <cellStyle name="20% - Ênfase6 296 4" xfId="25357" xr:uid="{E3D744D0-7F3C-4DA6-8F8C-5ADD38D12D73}"/>
    <cellStyle name="20% - Ênfase6 297" xfId="4833" xr:uid="{A8BE59EE-A9BC-4B8C-ABE9-847092A3EE1B}"/>
    <cellStyle name="20% - Ênfase6 297 2" xfId="9968" xr:uid="{182DB548-C8E2-496E-930B-B688E671D3C6}"/>
    <cellStyle name="20% - Ênfase6 297 2 2" xfId="20195" xr:uid="{761DAFD8-D77D-4A9A-A5F3-8575A991B86A}"/>
    <cellStyle name="20% - Ênfase6 297 2 2 2" xfId="40639" xr:uid="{CAC68CFE-5539-41F7-BB62-911EF86DE946}"/>
    <cellStyle name="20% - Ênfase6 297 2 3" xfId="30423" xr:uid="{9AF8A666-F5E7-4C56-BF37-A85D5C276B7F}"/>
    <cellStyle name="20% - Ênfase6 297 3" xfId="15141" xr:uid="{F122A9EB-2B10-4470-950C-0E79D13B8E80}"/>
    <cellStyle name="20% - Ênfase6 297 3 2" xfId="35587" xr:uid="{EBABE6DE-AF5C-400A-A1AF-C5C6AD656786}"/>
    <cellStyle name="20% - Ênfase6 297 4" xfId="25371" xr:uid="{84CC2D7E-33E1-4AF5-9174-D64AFF0E36CE}"/>
    <cellStyle name="20% - Ênfase6 298" xfId="4847" xr:uid="{340275B1-671A-43F3-9350-EA6A208020E1}"/>
    <cellStyle name="20% - Ênfase6 298 2" xfId="9982" xr:uid="{56B0A750-BB40-4E3F-8FA3-DC35F775F582}"/>
    <cellStyle name="20% - Ênfase6 298 2 2" xfId="20209" xr:uid="{77C06507-D06D-4585-8E43-C461727A00FA}"/>
    <cellStyle name="20% - Ênfase6 298 2 2 2" xfId="40653" xr:uid="{E47278E4-45DA-4B21-B7A7-B4F858DC798B}"/>
    <cellStyle name="20% - Ênfase6 298 2 3" xfId="30437" xr:uid="{72022CF9-14D8-4DB6-B204-A723355B6FBD}"/>
    <cellStyle name="20% - Ênfase6 298 3" xfId="15155" xr:uid="{CB749F3F-3740-4076-987C-EF17B044E6BA}"/>
    <cellStyle name="20% - Ênfase6 298 3 2" xfId="35601" xr:uid="{8BBF82A1-29D2-4B6F-9E85-24F7A4803B2D}"/>
    <cellStyle name="20% - Ênfase6 298 4" xfId="25385" xr:uid="{AD39A1EE-5828-4986-BE03-BA3E40256902}"/>
    <cellStyle name="20% - Ênfase6 299" xfId="4861" xr:uid="{1E472814-1CC6-4E75-A6DC-D715BCB57D3C}"/>
    <cellStyle name="20% - Ênfase6 299 2" xfId="9996" xr:uid="{C60391EB-70DA-42DD-A0EB-28E095FD41F9}"/>
    <cellStyle name="20% - Ênfase6 299 2 2" xfId="20223" xr:uid="{4EDA3BBD-BA78-4B57-BA37-67024037155F}"/>
    <cellStyle name="20% - Ênfase6 299 2 2 2" xfId="40667" xr:uid="{C8FEFDFB-6489-49EE-8B0D-532D00BED369}"/>
    <cellStyle name="20% - Ênfase6 299 2 3" xfId="30451" xr:uid="{EC70CA99-EC55-4B89-9636-8C0EB84185A6}"/>
    <cellStyle name="20% - Ênfase6 299 3" xfId="15169" xr:uid="{26507067-ABD6-4AB5-9633-025F4D27CB6E}"/>
    <cellStyle name="20% - Ênfase6 299 3 2" xfId="35615" xr:uid="{7E98E34B-043D-4EF7-981E-A30EE27A2D27}"/>
    <cellStyle name="20% - Ênfase6 299 4" xfId="25399" xr:uid="{741586D3-E6DD-48A1-9CC9-CEF1B8265EBD}"/>
    <cellStyle name="20% - Ênfase6 3" xfId="132" xr:uid="{95F15C25-9A28-4913-AD08-A9CD9A8CB947}"/>
    <cellStyle name="20% - Ênfase6 3 2" xfId="745" xr:uid="{0517D9EC-CBCC-4808-AFA1-DAC184E8CFF7}"/>
    <cellStyle name="20% - Ênfase6 3 2 2" xfId="5892" xr:uid="{0E8DE104-47F1-4B88-94CB-C71EF6946C11}"/>
    <cellStyle name="20% - Ênfase6 3 2 2 2" xfId="16161" xr:uid="{66AFF76C-E017-4C21-9056-6473D7B5CC29}"/>
    <cellStyle name="20% - Ênfase6 3 2 2 2 2" xfId="36605" xr:uid="{58CF1AFA-FE32-412F-BFB4-B4D180FDB7BB}"/>
    <cellStyle name="20% - Ênfase6 3 2 2 3" xfId="26389" xr:uid="{3F9412F7-A755-46D7-86DD-BC40B4032929}"/>
    <cellStyle name="20% - Ênfase6 3 2 3" xfId="11107" xr:uid="{AB3BD5F2-36BA-459B-8349-DDCDE3960A62}"/>
    <cellStyle name="20% - Ênfase6 3 2 3 2" xfId="31553" xr:uid="{21FC4955-0050-4B22-B42E-E7E9F97EB6B0}"/>
    <cellStyle name="20% - Ênfase6 3 2 4" xfId="21337" xr:uid="{69A499CA-5C68-4465-B8D9-56A6CDFC86BA}"/>
    <cellStyle name="20% - Ênfase6 3 3" xfId="5279" xr:uid="{0ACA7031-8954-4EF9-88C3-A45DBDB9447A}"/>
    <cellStyle name="20% - Ênfase6 3 3 2" xfId="15581" xr:uid="{F6ED2AF0-68A5-40FE-8FE0-E8531944837E}"/>
    <cellStyle name="20% - Ênfase6 3 3 2 2" xfId="36025" xr:uid="{6CCCF5CF-43A7-4304-9887-B3D148EF121C}"/>
    <cellStyle name="20% - Ênfase6 3 3 3" xfId="25809" xr:uid="{21DEE235-6ACD-4310-84D9-B3EBD91EBE1B}"/>
    <cellStyle name="20% - Ênfase6 3 4" xfId="10527" xr:uid="{2F6D90DD-7464-4F6F-A089-62331CD3ADED}"/>
    <cellStyle name="20% - Ênfase6 3 4 2" xfId="30973" xr:uid="{27FA069B-3D71-4C17-80C9-75F232B623E7}"/>
    <cellStyle name="20% - Ênfase6 3 5" xfId="20757" xr:uid="{E0EEFFF7-0250-4311-9D68-4101C6188E25}"/>
    <cellStyle name="20% - Ênfase6 30" xfId="510" xr:uid="{C5A0D50D-AF91-4426-856C-951FEA23F227}"/>
    <cellStyle name="20% - Ênfase6 30 2" xfId="1109" xr:uid="{8B596417-3CE2-406E-89D0-DD6516203226}"/>
    <cellStyle name="20% - Ênfase6 30 2 2" xfId="6256" xr:uid="{A2D05575-AF49-42C3-87C8-48D857FDDE4E}"/>
    <cellStyle name="20% - Ênfase6 30 2 2 2" xfId="16511" xr:uid="{6A1826AA-B73C-4425-9624-B6759E1018FB}"/>
    <cellStyle name="20% - Ênfase6 30 2 2 2 2" xfId="36955" xr:uid="{DED7325A-F5B9-44EC-8521-540CB157226A}"/>
    <cellStyle name="20% - Ênfase6 30 2 2 3" xfId="26739" xr:uid="{F6AEE946-B229-4410-9849-226F030C19ED}"/>
    <cellStyle name="20% - Ênfase6 30 2 3" xfId="11457" xr:uid="{E8F03131-48D5-46D4-8CE8-85C084604901}"/>
    <cellStyle name="20% - Ênfase6 30 2 3 2" xfId="31903" xr:uid="{61E014BE-0047-4A93-82B3-5F32B0EFD673}"/>
    <cellStyle name="20% - Ênfase6 30 2 4" xfId="21687" xr:uid="{C177BBBC-B278-4704-9374-857B58DC766F}"/>
    <cellStyle name="20% - Ênfase6 30 3" xfId="5657" xr:uid="{736A554C-2DD4-4481-966D-DD3B059915D2}"/>
    <cellStyle name="20% - Ênfase6 30 3 2" xfId="15931" xr:uid="{80AED4CC-ED02-4D5C-B213-35A0502EDB16}"/>
    <cellStyle name="20% - Ênfase6 30 3 2 2" xfId="36375" xr:uid="{2D34912D-AF4B-488D-B3C1-7A759AC81C85}"/>
    <cellStyle name="20% - Ênfase6 30 3 3" xfId="26159" xr:uid="{EDC6223E-9264-4B14-8C2E-10CBB69BB1EF}"/>
    <cellStyle name="20% - Ênfase6 30 4" xfId="10877" xr:uid="{D39979E9-3513-4D9B-9ECD-4C6130983AE5}"/>
    <cellStyle name="20% - Ênfase6 30 4 2" xfId="31323" xr:uid="{506ACF41-68C7-4DB0-995B-13232274EE47}"/>
    <cellStyle name="20% - Ênfase6 30 5" xfId="21107" xr:uid="{F3ABDABE-DD6B-4F30-A2BF-61EFD2D4B2B7}"/>
    <cellStyle name="20% - Ênfase6 300" xfId="4875" xr:uid="{650A76CC-72F4-4BB5-8343-F928740D99E9}"/>
    <cellStyle name="20% - Ênfase6 300 2" xfId="10010" xr:uid="{D087CAF3-AE4E-446C-8BD9-1671BDD17286}"/>
    <cellStyle name="20% - Ênfase6 300 2 2" xfId="20237" xr:uid="{C88F9F94-FAA9-490A-AD6B-80CD8FB0D47C}"/>
    <cellStyle name="20% - Ênfase6 300 2 2 2" xfId="40681" xr:uid="{94F9F235-2941-4BF0-A35D-8CD037DD0CE1}"/>
    <cellStyle name="20% - Ênfase6 300 2 3" xfId="30465" xr:uid="{1FD08EB9-308C-47A8-862B-99E5DFDBD2F1}"/>
    <cellStyle name="20% - Ênfase6 300 3" xfId="15183" xr:uid="{C38258D6-244D-43B1-96AA-17F85E018FB5}"/>
    <cellStyle name="20% - Ênfase6 300 3 2" xfId="35629" xr:uid="{FA698A45-63B4-47AF-A65F-2178C19AFF70}"/>
    <cellStyle name="20% - Ênfase6 300 4" xfId="25413" xr:uid="{3BAB2C3F-3310-4AFD-B689-C38DADB3DE22}"/>
    <cellStyle name="20% - Ênfase6 301" xfId="4889" xr:uid="{EE3F0EAE-F979-497B-B575-5BFE3B663D3D}"/>
    <cellStyle name="20% - Ênfase6 301 2" xfId="10024" xr:uid="{2F632D6C-188B-4410-B559-2BF039A9E175}"/>
    <cellStyle name="20% - Ênfase6 301 2 2" xfId="20251" xr:uid="{3FC0F3C6-B84C-425B-B91C-13BF2DE66D57}"/>
    <cellStyle name="20% - Ênfase6 301 2 2 2" xfId="40695" xr:uid="{98F0762B-3A8F-4609-A38B-ED6130885207}"/>
    <cellStyle name="20% - Ênfase6 301 2 3" xfId="30479" xr:uid="{B4008E40-4364-46A8-A395-13BBD03E02A0}"/>
    <cellStyle name="20% - Ênfase6 301 3" xfId="15197" xr:uid="{265B03BA-C92E-40D9-AE3D-0467E2FE4D11}"/>
    <cellStyle name="20% - Ênfase6 301 3 2" xfId="35643" xr:uid="{C0198694-96D9-40E8-A84C-9960B1456E1A}"/>
    <cellStyle name="20% - Ênfase6 301 4" xfId="25427" xr:uid="{ED1E903D-744C-4C38-9A87-E3E0CAA15FE8}"/>
    <cellStyle name="20% - Ênfase6 302" xfId="4903" xr:uid="{9BBE6700-0EFD-4A02-B366-ED33525E88DA}"/>
    <cellStyle name="20% - Ênfase6 302 2" xfId="10038" xr:uid="{96B19D12-E1CC-46CE-8F64-D1B1074F8822}"/>
    <cellStyle name="20% - Ênfase6 302 2 2" xfId="20265" xr:uid="{DE5C5407-6DE1-4AF5-B9C2-7CF755AA7C14}"/>
    <cellStyle name="20% - Ênfase6 302 2 2 2" xfId="40709" xr:uid="{C1C22592-0BA9-46F2-9DF8-FE84EDA6CACA}"/>
    <cellStyle name="20% - Ênfase6 302 2 3" xfId="30493" xr:uid="{D53D4487-C4A8-4551-AE30-2BBF649FA6BA}"/>
    <cellStyle name="20% - Ênfase6 302 3" xfId="15211" xr:uid="{C55115DF-E37A-447B-8C3F-B1F49C92D9C3}"/>
    <cellStyle name="20% - Ênfase6 302 3 2" xfId="35657" xr:uid="{8F0ECB9A-6315-49A2-95D0-2368B1FF0756}"/>
    <cellStyle name="20% - Ênfase6 302 4" xfId="25441" xr:uid="{5ED0ADCD-C18F-4E85-AB3C-44C089407951}"/>
    <cellStyle name="20% - Ênfase6 303" xfId="4917" xr:uid="{61AA0D94-F76F-4EC4-9589-A01DF28A8C95}"/>
    <cellStyle name="20% - Ênfase6 303 2" xfId="10052" xr:uid="{35B73217-1684-4584-8565-83FC52713A30}"/>
    <cellStyle name="20% - Ênfase6 303 2 2" xfId="20279" xr:uid="{2D61BFCF-75A1-4929-9757-C52871316720}"/>
    <cellStyle name="20% - Ênfase6 303 2 2 2" xfId="40723" xr:uid="{24ADF967-3558-40B3-8179-FE7C3542E0EB}"/>
    <cellStyle name="20% - Ênfase6 303 2 3" xfId="30507" xr:uid="{01B25A74-7420-4144-BDCB-265A8A103BD9}"/>
    <cellStyle name="20% - Ênfase6 303 3" xfId="15225" xr:uid="{973D0B24-73A2-4814-BBA5-3511899ADF67}"/>
    <cellStyle name="20% - Ênfase6 303 3 2" xfId="35671" xr:uid="{09C3F76C-7AC5-4B49-8AA1-9572436BB6EC}"/>
    <cellStyle name="20% - Ênfase6 303 4" xfId="25455" xr:uid="{8E947379-F2EE-4C35-852D-3112610CB36F}"/>
    <cellStyle name="20% - Ênfase6 304" xfId="4931" xr:uid="{88F7B14A-81DD-4CB2-ACFD-AE197DF80F2B}"/>
    <cellStyle name="20% - Ênfase6 304 2" xfId="10066" xr:uid="{079A9F55-4F31-44D3-8B94-F6F639420924}"/>
    <cellStyle name="20% - Ênfase6 304 2 2" xfId="20293" xr:uid="{EB78BE70-9F08-4C59-B07D-6116B39E4D51}"/>
    <cellStyle name="20% - Ênfase6 304 2 2 2" xfId="40737" xr:uid="{4E7B09D5-E531-48F4-BF4A-BB9C697B21B3}"/>
    <cellStyle name="20% - Ênfase6 304 2 3" xfId="30521" xr:uid="{2EE44DA8-1D38-46FC-BA6B-650C5CF7A1DD}"/>
    <cellStyle name="20% - Ênfase6 304 3" xfId="15239" xr:uid="{EA48B54D-5A82-4576-9C01-49D4139DBD3C}"/>
    <cellStyle name="20% - Ênfase6 304 3 2" xfId="35685" xr:uid="{EEDF4F7B-E156-4830-98AA-4322DA5CED3C}"/>
    <cellStyle name="20% - Ênfase6 304 4" xfId="25469" xr:uid="{F03E697A-A3C8-4E95-807F-A63255B13C31}"/>
    <cellStyle name="20% - Ênfase6 305" xfId="4945" xr:uid="{0F2FEE8C-8AB8-49D3-A16B-DF37F2F4F361}"/>
    <cellStyle name="20% - Ênfase6 305 2" xfId="10080" xr:uid="{D85F1248-11E0-4B88-87C9-F706DEC456CC}"/>
    <cellStyle name="20% - Ênfase6 305 2 2" xfId="20307" xr:uid="{77B417F5-A354-4972-81AE-9DFE6DFBFC9B}"/>
    <cellStyle name="20% - Ênfase6 305 2 2 2" xfId="40751" xr:uid="{4C652699-A2FF-49B2-A22C-62ED78D20B9C}"/>
    <cellStyle name="20% - Ênfase6 305 2 3" xfId="30535" xr:uid="{EFAE4959-4D4C-4C24-AF64-CC8EB2F3FB50}"/>
    <cellStyle name="20% - Ênfase6 305 3" xfId="15253" xr:uid="{E0F12D3E-8BB4-4B62-88F9-06F08DAE2120}"/>
    <cellStyle name="20% - Ênfase6 305 3 2" xfId="35699" xr:uid="{6A14119B-0E79-4CEA-A176-F48DD65771A8}"/>
    <cellStyle name="20% - Ênfase6 305 4" xfId="25483" xr:uid="{07738E41-182F-4CE5-83A5-291DCDE2A10A}"/>
    <cellStyle name="20% - Ênfase6 306" xfId="4959" xr:uid="{A410ACCA-A866-4664-9948-A3358FB4DD42}"/>
    <cellStyle name="20% - Ênfase6 306 2" xfId="10094" xr:uid="{CCE21688-1F5C-4E4C-9316-B0CC45B2A382}"/>
    <cellStyle name="20% - Ênfase6 306 2 2" xfId="20321" xr:uid="{C3B73B40-5D21-4C15-BA18-0391DD588992}"/>
    <cellStyle name="20% - Ênfase6 306 2 2 2" xfId="40765" xr:uid="{CE427CFE-7315-43BE-B1EB-6D436F1B0C69}"/>
    <cellStyle name="20% - Ênfase6 306 2 3" xfId="30549" xr:uid="{427EE85E-4056-4547-8952-03C85CB29917}"/>
    <cellStyle name="20% - Ênfase6 306 3" xfId="15267" xr:uid="{C598AA82-8739-488E-9BE7-C1E57B84DF37}"/>
    <cellStyle name="20% - Ênfase6 306 3 2" xfId="35713" xr:uid="{80F2A8C7-8E1F-473E-9282-D9D1A50E6627}"/>
    <cellStyle name="20% - Ênfase6 306 4" xfId="25497" xr:uid="{8460A549-4A45-45D2-9BC1-9FB4DAFA443F}"/>
    <cellStyle name="20% - Ênfase6 307" xfId="4973" xr:uid="{9C10D076-2555-481B-891D-374D78335242}"/>
    <cellStyle name="20% - Ênfase6 307 2" xfId="10108" xr:uid="{3AAD05CF-1E81-42A4-82E5-6573AF1F2200}"/>
    <cellStyle name="20% - Ênfase6 307 2 2" xfId="20335" xr:uid="{4A019624-735C-4D76-98D0-B33580E85565}"/>
    <cellStyle name="20% - Ênfase6 307 2 2 2" xfId="40779" xr:uid="{C9417663-BBCA-472D-8B07-FA3820C74DCC}"/>
    <cellStyle name="20% - Ênfase6 307 2 3" xfId="30563" xr:uid="{E6510D04-FFD9-4507-A9A1-2484EF9F6C4D}"/>
    <cellStyle name="20% - Ênfase6 307 3" xfId="15281" xr:uid="{51DBCEF5-888D-472A-9B41-34DD82F77550}"/>
    <cellStyle name="20% - Ênfase6 307 3 2" xfId="35727" xr:uid="{39D2ED78-FCE3-4B1A-97A3-100B1A695F31}"/>
    <cellStyle name="20% - Ênfase6 307 4" xfId="25511" xr:uid="{D14EBE3B-676B-4FC5-9CF5-E1EBE13013E9}"/>
    <cellStyle name="20% - Ênfase6 308" xfId="4987" xr:uid="{7095B801-845D-4226-BAE7-E19757E7A548}"/>
    <cellStyle name="20% - Ênfase6 308 2" xfId="10122" xr:uid="{D7BC82B5-72AE-48F3-9805-715FD28C8FCB}"/>
    <cellStyle name="20% - Ênfase6 308 2 2" xfId="20349" xr:uid="{DE5AEF74-AFEB-43C9-A6AA-DE481ABDDCEE}"/>
    <cellStyle name="20% - Ênfase6 308 2 2 2" xfId="40793" xr:uid="{6AE0A03E-36E0-45BB-80D6-224134D20849}"/>
    <cellStyle name="20% - Ênfase6 308 2 3" xfId="30577" xr:uid="{DC907580-E2FE-4A02-8651-0B03F0A1EB1C}"/>
    <cellStyle name="20% - Ênfase6 308 3" xfId="15295" xr:uid="{3B21F93F-6E24-462B-81A9-FF795D9D24F1}"/>
    <cellStyle name="20% - Ênfase6 308 3 2" xfId="35741" xr:uid="{3BF7BF1D-01F5-4AA7-8DE4-6EA4778FD7F1}"/>
    <cellStyle name="20% - Ênfase6 308 4" xfId="25525" xr:uid="{3C55CF84-3D7F-4F27-95D3-5C05DA276C1C}"/>
    <cellStyle name="20% - Ênfase6 309" xfId="5001" xr:uid="{F7503278-446A-4012-B2CF-F3FDC648F951}"/>
    <cellStyle name="20% - Ênfase6 309 2" xfId="10136" xr:uid="{5B56E99B-C9EB-4180-B774-EBA689AFF635}"/>
    <cellStyle name="20% - Ênfase6 309 2 2" xfId="20363" xr:uid="{6D4B8CEE-50E4-4675-84F2-306049398C84}"/>
    <cellStyle name="20% - Ênfase6 309 2 2 2" xfId="40807" xr:uid="{F003ACF1-23AD-4302-B01B-4B146F144163}"/>
    <cellStyle name="20% - Ênfase6 309 2 3" xfId="30591" xr:uid="{4C9A813A-EBDD-4096-93BE-402F47ED13EE}"/>
    <cellStyle name="20% - Ênfase6 309 3" xfId="15309" xr:uid="{406767D3-3A8A-466D-A18B-E0AD18CDF06F}"/>
    <cellStyle name="20% - Ênfase6 309 3 2" xfId="35755" xr:uid="{DC0A3E42-5C6F-47D7-B269-0CA69080202E}"/>
    <cellStyle name="20% - Ênfase6 309 4" xfId="25539" xr:uid="{471A58F5-CD36-4FD1-9BC4-18FD0BDED3DA}"/>
    <cellStyle name="20% - Ênfase6 31" xfId="524" xr:uid="{7105368E-1F57-4861-8ABC-350D63F1C2FD}"/>
    <cellStyle name="20% - Ênfase6 31 2" xfId="1123" xr:uid="{48D9C786-2D1A-4F39-93A4-E4BC5D786E0F}"/>
    <cellStyle name="20% - Ênfase6 31 2 2" xfId="6270" xr:uid="{53719E54-DEF6-4480-98AB-D6BA8D9F619A}"/>
    <cellStyle name="20% - Ênfase6 31 2 2 2" xfId="16525" xr:uid="{C3A6624E-45F9-4648-B8CE-8FBB2CF48292}"/>
    <cellStyle name="20% - Ênfase6 31 2 2 2 2" xfId="36969" xr:uid="{33CFEA80-82C8-4E7E-A0D2-69AF3BC02E32}"/>
    <cellStyle name="20% - Ênfase6 31 2 2 3" xfId="26753" xr:uid="{2588134A-990F-4130-B04C-8101BBEA08CA}"/>
    <cellStyle name="20% - Ênfase6 31 2 3" xfId="11471" xr:uid="{703D2645-2D80-42DD-B78C-1A634C5A3A37}"/>
    <cellStyle name="20% - Ênfase6 31 2 3 2" xfId="31917" xr:uid="{90B4BA3F-39E2-4B28-8681-594145185E98}"/>
    <cellStyle name="20% - Ênfase6 31 2 4" xfId="21701" xr:uid="{F1CB197F-B9C2-4546-ADCD-D8D05F8048FD}"/>
    <cellStyle name="20% - Ênfase6 31 3" xfId="5671" xr:uid="{86F5C0B1-881A-4BB2-97AC-60831F110B1E}"/>
    <cellStyle name="20% - Ênfase6 31 3 2" xfId="15945" xr:uid="{17119E61-97BF-414B-B92E-22641E796C9B}"/>
    <cellStyle name="20% - Ênfase6 31 3 2 2" xfId="36389" xr:uid="{C34E2031-031E-4CE4-83AA-2545355BAB89}"/>
    <cellStyle name="20% - Ênfase6 31 3 3" xfId="26173" xr:uid="{3907132C-C821-4B18-A460-A69AEEB1B3C8}"/>
    <cellStyle name="20% - Ênfase6 31 4" xfId="10891" xr:uid="{4C416F59-6D74-4AE7-B36E-B66B3FE1F155}"/>
    <cellStyle name="20% - Ênfase6 31 4 2" xfId="31337" xr:uid="{691A8B55-62D4-4EE4-A361-57F41AAAC737}"/>
    <cellStyle name="20% - Ênfase6 31 5" xfId="21121" xr:uid="{6BE2E8CC-0F7A-423B-AA75-4F4224A7A929}"/>
    <cellStyle name="20% - Ênfase6 310" xfId="5015" xr:uid="{668D3F4C-9111-45E1-AA81-D7968CB4FCAF}"/>
    <cellStyle name="20% - Ênfase6 310 2" xfId="10150" xr:uid="{7F3AC322-7122-4B3A-85BC-D80152ACC17D}"/>
    <cellStyle name="20% - Ênfase6 310 2 2" xfId="20377" xr:uid="{4DA645CC-1B70-40C5-99ED-2DCB2EA616D9}"/>
    <cellStyle name="20% - Ênfase6 310 2 2 2" xfId="40821" xr:uid="{A7467647-F727-49C9-B85E-E3E6B7882E1C}"/>
    <cellStyle name="20% - Ênfase6 310 2 3" xfId="30605" xr:uid="{1431CB24-63FB-430D-8E8D-F6BC0E2684DC}"/>
    <cellStyle name="20% - Ênfase6 310 3" xfId="15323" xr:uid="{DCF752D7-344B-4D21-9080-F50F885E5121}"/>
    <cellStyle name="20% - Ênfase6 310 3 2" xfId="35769" xr:uid="{D1770CB4-3D51-46B0-9597-22938D7716DA}"/>
    <cellStyle name="20% - Ênfase6 310 4" xfId="25553" xr:uid="{E20BB3BB-3DC0-4242-B3BD-0DF6F29B3874}"/>
    <cellStyle name="20% - Ênfase6 311" xfId="5029" xr:uid="{F4E657A5-5B7E-459E-95FA-6663F61EEDDC}"/>
    <cellStyle name="20% - Ênfase6 311 2" xfId="10164" xr:uid="{4026E080-A1E0-4F68-BF1A-5711B282A1CA}"/>
    <cellStyle name="20% - Ênfase6 311 2 2" xfId="20391" xr:uid="{FC0CDD54-7F76-4754-A733-1801918DF983}"/>
    <cellStyle name="20% - Ênfase6 311 2 2 2" xfId="40835" xr:uid="{3218CBE7-7D68-460D-9A2B-891B0A4DA834}"/>
    <cellStyle name="20% - Ênfase6 311 2 3" xfId="30619" xr:uid="{A38333E0-617E-43AF-A689-5A640785D539}"/>
    <cellStyle name="20% - Ênfase6 311 3" xfId="15337" xr:uid="{2DEABC9B-0942-465F-B035-5352BC0120FC}"/>
    <cellStyle name="20% - Ênfase6 311 3 2" xfId="35783" xr:uid="{037ABAE1-9D3A-4003-8000-983B85C9744A}"/>
    <cellStyle name="20% - Ênfase6 311 4" xfId="25567" xr:uid="{FB8E68F7-FF2B-4961-B80C-1124F1F84D22}"/>
    <cellStyle name="20% - Ênfase6 312" xfId="5043" xr:uid="{E8BA329E-EA28-487D-97FC-F746C89C6F86}"/>
    <cellStyle name="20% - Ênfase6 312 2" xfId="10178" xr:uid="{F7EBC95F-56A2-4B68-9823-D9CEFD32F7E4}"/>
    <cellStyle name="20% - Ênfase6 312 2 2" xfId="20405" xr:uid="{6418365B-07BC-4B20-89CF-2E9C1A9B4DF5}"/>
    <cellStyle name="20% - Ênfase6 312 2 2 2" xfId="40849" xr:uid="{60FC062E-F567-4CA3-BF60-15BCE62E5F69}"/>
    <cellStyle name="20% - Ênfase6 312 2 3" xfId="30633" xr:uid="{C64E2960-3B1D-4739-AF9A-8446824B0625}"/>
    <cellStyle name="20% - Ênfase6 312 3" xfId="15351" xr:uid="{AB7C0DE7-87AC-4BCF-8780-63DEF98AA0D2}"/>
    <cellStyle name="20% - Ênfase6 312 3 2" xfId="35797" xr:uid="{5D51562D-928D-4194-B51D-6EF5A498A1B4}"/>
    <cellStyle name="20% - Ênfase6 312 4" xfId="25581" xr:uid="{0848F8B0-489D-4387-910F-8073BBC1273D}"/>
    <cellStyle name="20% - Ênfase6 313" xfId="5057" xr:uid="{C3603D6E-10BC-44C2-B588-F627E3EDF2CE}"/>
    <cellStyle name="20% - Ênfase6 313 2" xfId="10192" xr:uid="{5D4A431D-E3FA-442B-80D4-D16CE94D87E0}"/>
    <cellStyle name="20% - Ênfase6 313 2 2" xfId="20419" xr:uid="{CF462B51-ED40-418A-92B6-EB3A6BE5D545}"/>
    <cellStyle name="20% - Ênfase6 313 2 2 2" xfId="40863" xr:uid="{A7C2D9EF-E60F-4D14-B04A-7236AFCA1E16}"/>
    <cellStyle name="20% - Ênfase6 313 2 3" xfId="30647" xr:uid="{335B94F2-4C91-4420-BFB0-0AF386BD0B3E}"/>
    <cellStyle name="20% - Ênfase6 313 3" xfId="15365" xr:uid="{EB5D6CD5-4DEC-49CD-9047-CFD2A3ACB62F}"/>
    <cellStyle name="20% - Ênfase6 313 3 2" xfId="35811" xr:uid="{FB9B10BA-E5AB-436D-82C9-BC64912FBAEA}"/>
    <cellStyle name="20% - Ênfase6 313 4" xfId="25595" xr:uid="{B5680AA3-EE31-4B88-AC82-B6D16386176A}"/>
    <cellStyle name="20% - Ênfase6 314" xfId="5071" xr:uid="{A4565602-2B7B-4A58-85EB-B4AEE296769D}"/>
    <cellStyle name="20% - Ênfase6 314 2" xfId="10206" xr:uid="{88DA5755-F194-476C-BF8D-884FB28179D0}"/>
    <cellStyle name="20% - Ênfase6 314 2 2" xfId="20433" xr:uid="{0ECFC322-0968-4F24-9E14-3B933D17F2A6}"/>
    <cellStyle name="20% - Ênfase6 314 2 2 2" xfId="40877" xr:uid="{60AA9D8D-5FF0-4D9E-B774-A9EB14EC0F59}"/>
    <cellStyle name="20% - Ênfase6 314 2 3" xfId="30661" xr:uid="{9CAECE9F-FBFE-4C44-B0B9-BB5858B5272F}"/>
    <cellStyle name="20% - Ênfase6 314 3" xfId="15379" xr:uid="{5D0005DB-71AB-412C-BA85-0D34B5FF8556}"/>
    <cellStyle name="20% - Ênfase6 314 3 2" xfId="35825" xr:uid="{7DFA6514-664A-4EF2-BA6E-032DA1CF5B95}"/>
    <cellStyle name="20% - Ênfase6 314 4" xfId="25609" xr:uid="{36ACC8AD-3E40-4FC5-9921-AF37D7DA3239}"/>
    <cellStyle name="20% - Ênfase6 315" xfId="5085" xr:uid="{C89CE99F-F9C2-45C5-977E-348F462E5AE4}"/>
    <cellStyle name="20% - Ênfase6 315 2" xfId="10220" xr:uid="{19B1ACA1-1FEB-4632-A707-32210A11ABE7}"/>
    <cellStyle name="20% - Ênfase6 315 2 2" xfId="20447" xr:uid="{D2F1ABFF-FC86-4442-A58A-5B37A41C485F}"/>
    <cellStyle name="20% - Ênfase6 315 2 2 2" xfId="40891" xr:uid="{606D6685-74C9-4F58-BDD8-30A29670C44D}"/>
    <cellStyle name="20% - Ênfase6 315 2 3" xfId="30675" xr:uid="{412D04DC-1115-4A31-B52A-FAB929AEF2B2}"/>
    <cellStyle name="20% - Ênfase6 315 3" xfId="15393" xr:uid="{FECC0979-2EC9-4C84-9995-FD247DF201A4}"/>
    <cellStyle name="20% - Ênfase6 315 3 2" xfId="35839" xr:uid="{44C862FE-D471-4D87-9FFC-441262506376}"/>
    <cellStyle name="20% - Ênfase6 315 4" xfId="25623" xr:uid="{243AF641-2B12-4CA0-BD9D-23AB6E71F6C8}"/>
    <cellStyle name="20% - Ênfase6 316" xfId="5099" xr:uid="{BC8E9AEF-B0C6-4994-86E2-577E49F813D3}"/>
    <cellStyle name="20% - Ênfase6 316 2" xfId="10234" xr:uid="{0BBCFC56-7039-4E5A-90ED-AC1D1DBAF685}"/>
    <cellStyle name="20% - Ênfase6 316 2 2" xfId="20461" xr:uid="{215B1D7E-8AA1-4305-8D04-B7B50D8EE38A}"/>
    <cellStyle name="20% - Ênfase6 316 2 2 2" xfId="40905" xr:uid="{46493B89-27CF-45A1-B157-0399125E8415}"/>
    <cellStyle name="20% - Ênfase6 316 2 3" xfId="30689" xr:uid="{35707FF2-9336-408B-B62F-DEDEF8872054}"/>
    <cellStyle name="20% - Ênfase6 316 3" xfId="15407" xr:uid="{7C7D89BD-00E8-4B84-8600-A688D05AE8E2}"/>
    <cellStyle name="20% - Ênfase6 316 3 2" xfId="35853" xr:uid="{98C1DB72-6AA2-448A-8DF2-F550B8C8DE2E}"/>
    <cellStyle name="20% - Ênfase6 316 4" xfId="25637" xr:uid="{948064FE-4BF2-4D66-8BCC-695EEE2A8971}"/>
    <cellStyle name="20% - Ênfase6 317" xfId="5112" xr:uid="{9D829D9E-85FC-4555-8EEA-C762F18CCA2B}"/>
    <cellStyle name="20% - Ênfase6 317 2" xfId="10248" xr:uid="{85E4F96C-B7E4-4BB4-83A5-88E6F59E3059}"/>
    <cellStyle name="20% - Ênfase6 317 2 2" xfId="20475" xr:uid="{31759470-6E85-4DD9-87F4-EDFBA99B5531}"/>
    <cellStyle name="20% - Ênfase6 317 2 2 2" xfId="40919" xr:uid="{BB3951A3-3256-4292-B723-766776092871}"/>
    <cellStyle name="20% - Ênfase6 317 2 3" xfId="30703" xr:uid="{BE955449-C667-4EB5-87B0-9F7F44BAE564}"/>
    <cellStyle name="20% - Ênfase6 317 3" xfId="15421" xr:uid="{1973CC2E-DE2E-4FF0-95F9-24FCF592EA11}"/>
    <cellStyle name="20% - Ênfase6 317 3 2" xfId="35867" xr:uid="{368F078D-CB4F-45FD-98EF-96DEFC61499A}"/>
    <cellStyle name="20% - Ênfase6 317 4" xfId="25651" xr:uid="{4430E3A1-61A6-4BCF-B3AF-12EC491B6F23}"/>
    <cellStyle name="20% - Ênfase6 318" xfId="5126" xr:uid="{BBAE50FD-50EF-4065-967F-0EA5DA530243}"/>
    <cellStyle name="20% - Ênfase6 318 2" xfId="10262" xr:uid="{95A2CBC2-D78B-46C6-A443-78863F820F25}"/>
    <cellStyle name="20% - Ênfase6 318 2 2" xfId="20489" xr:uid="{3C8FEEF6-BDFB-4CA7-B1CD-AB13C082EB92}"/>
    <cellStyle name="20% - Ênfase6 318 2 2 2" xfId="40933" xr:uid="{CF5E2E81-5B88-42A2-AD3F-CBE9432C5C75}"/>
    <cellStyle name="20% - Ênfase6 318 2 3" xfId="30717" xr:uid="{03265425-22E8-4171-92AF-8A3B053F4E85}"/>
    <cellStyle name="20% - Ênfase6 318 3" xfId="15435" xr:uid="{01DCAFD2-6573-497F-BA65-E8F4326F3FBF}"/>
    <cellStyle name="20% - Ênfase6 318 3 2" xfId="35881" xr:uid="{2A5B9330-6E1A-4443-8010-A3AAF81CA9B1}"/>
    <cellStyle name="20% - Ênfase6 318 4" xfId="25665" xr:uid="{FBE2D453-17F1-4CA3-ACF0-9A87E2A1F03D}"/>
    <cellStyle name="20% - Ênfase6 319" xfId="5201" xr:uid="{E19B91B7-96F5-46B6-8166-83C0EE1D9357}"/>
    <cellStyle name="20% - Ênfase6 319 2" xfId="15508" xr:uid="{44D847F8-7348-4F79-BC1B-FECFDD28EF9B}"/>
    <cellStyle name="20% - Ênfase6 319 2 2" xfId="35953" xr:uid="{9CC012B6-332B-473B-9C73-891D19858E95}"/>
    <cellStyle name="20% - Ênfase6 319 3" xfId="25737" xr:uid="{B43E7AEE-27C0-456C-BCAE-129A9916DC49}"/>
    <cellStyle name="20% - Ênfase6 32" xfId="538" xr:uid="{DD286745-5807-4E2A-A37E-5325DB952F73}"/>
    <cellStyle name="20% - Ênfase6 32 2" xfId="1137" xr:uid="{D3A68704-D8C3-4D9E-9E21-ED7042206974}"/>
    <cellStyle name="20% - Ênfase6 32 2 2" xfId="6284" xr:uid="{A3A2C3B6-2361-49B1-8CBA-5EF625A9433B}"/>
    <cellStyle name="20% - Ênfase6 32 2 2 2" xfId="16539" xr:uid="{FD54EC77-9233-434E-8B14-441D0F126E26}"/>
    <cellStyle name="20% - Ênfase6 32 2 2 2 2" xfId="36983" xr:uid="{3221B04A-462F-422D-9CF8-A7D6708BEFDE}"/>
    <cellStyle name="20% - Ênfase6 32 2 2 3" xfId="26767" xr:uid="{2D1D5B92-7C64-4802-8112-AF69AE4335BE}"/>
    <cellStyle name="20% - Ênfase6 32 2 3" xfId="11485" xr:uid="{46B31DAC-87D3-478A-8B2D-B16A13F583B8}"/>
    <cellStyle name="20% - Ênfase6 32 2 3 2" xfId="31931" xr:uid="{903F8D8B-2F87-48F8-9D6E-E642F5B57D06}"/>
    <cellStyle name="20% - Ênfase6 32 2 4" xfId="21715" xr:uid="{E03AA4E8-442E-4012-8049-64A70C85B337}"/>
    <cellStyle name="20% - Ênfase6 32 3" xfId="5685" xr:uid="{962DBBAB-4E13-460D-B091-6E592EA9BB75}"/>
    <cellStyle name="20% - Ênfase6 32 3 2" xfId="15959" xr:uid="{3BC2B34E-4671-4211-B46E-B67C681E7127}"/>
    <cellStyle name="20% - Ênfase6 32 3 2 2" xfId="36403" xr:uid="{9219BDA6-CDE1-49F9-839A-9EB85881128A}"/>
    <cellStyle name="20% - Ênfase6 32 3 3" xfId="26187" xr:uid="{F7B0C0BB-6BC4-49B8-ACA5-0304AD65A38A}"/>
    <cellStyle name="20% - Ênfase6 32 4" xfId="10905" xr:uid="{2E122E45-22A3-455B-AC81-D7DE75547445}"/>
    <cellStyle name="20% - Ênfase6 32 4 2" xfId="31351" xr:uid="{4E224794-535B-4CBF-8C2C-E059F8EEA188}"/>
    <cellStyle name="20% - Ênfase6 32 5" xfId="21135" xr:uid="{EF446EEA-6E06-4450-89A4-99DAB8436DA3}"/>
    <cellStyle name="20% - Ênfase6 320" xfId="5234" xr:uid="{6C9FF50E-0B1D-4446-9379-9877051FC86F}"/>
    <cellStyle name="20% - Ênfase6 320 2" xfId="15541" xr:uid="{DCA0A69A-0C25-45E2-B7CD-353E7715312D}"/>
    <cellStyle name="20% - Ênfase6 320 2 2" xfId="35985" xr:uid="{1CAECC51-DB7F-48ED-83F7-D549AB6341BB}"/>
    <cellStyle name="20% - Ênfase6 320 3" xfId="25769" xr:uid="{F14033FA-50C8-41A4-860E-B376624C3C44}"/>
    <cellStyle name="20% - Ênfase6 321" xfId="10491" xr:uid="{204FEA7D-05EB-488F-837D-E934A51E8243}"/>
    <cellStyle name="20% - Ênfase6 321 2" xfId="30940" xr:uid="{EA8457EB-F513-4953-A8EB-CABCD3238EC8}"/>
    <cellStyle name="20% - Ênfase6 322" xfId="20715" xr:uid="{09ABF636-702E-41B7-870B-4CCE16D91A41}"/>
    <cellStyle name="20% - Ênfase6 33" xfId="552" xr:uid="{20D1F8EF-5624-4075-84D9-96B4B731652A}"/>
    <cellStyle name="20% - Ênfase6 33 2" xfId="1151" xr:uid="{26D7A6EF-32F7-4183-A8FB-A3F2A6911C9D}"/>
    <cellStyle name="20% - Ênfase6 33 2 2" xfId="6298" xr:uid="{3FF32599-5B7E-4160-A4DA-7A8855BF54DF}"/>
    <cellStyle name="20% - Ênfase6 33 2 2 2" xfId="16553" xr:uid="{B67AEF7A-C156-4DA7-927E-CC5BEDF91500}"/>
    <cellStyle name="20% - Ênfase6 33 2 2 2 2" xfId="36997" xr:uid="{D3EA96F8-DCC5-4E31-A5C4-9639F1B05BCE}"/>
    <cellStyle name="20% - Ênfase6 33 2 2 3" xfId="26781" xr:uid="{81C9E9F8-8899-4252-B263-0F0051BE66B1}"/>
    <cellStyle name="20% - Ênfase6 33 2 3" xfId="11499" xr:uid="{375F4663-8FA5-435E-AE5C-0873177DE237}"/>
    <cellStyle name="20% - Ênfase6 33 2 3 2" xfId="31945" xr:uid="{F6CFDFD7-8CF3-4FED-913F-80EF21E7F7C1}"/>
    <cellStyle name="20% - Ênfase6 33 2 4" xfId="21729" xr:uid="{5014869D-FC68-4153-AFCB-C4AA433B760B}"/>
    <cellStyle name="20% - Ênfase6 33 3" xfId="5699" xr:uid="{D5CC5DCF-5C7F-4CC0-A7F3-B8DD55DA6568}"/>
    <cellStyle name="20% - Ênfase6 33 3 2" xfId="15973" xr:uid="{B1E7DAAB-EE77-4B2C-88DB-F9FB194A21B0}"/>
    <cellStyle name="20% - Ênfase6 33 3 2 2" xfId="36417" xr:uid="{A8F96C0D-E315-4751-954E-96D4FC72E40F}"/>
    <cellStyle name="20% - Ênfase6 33 3 3" xfId="26201" xr:uid="{AF816915-98A0-4DB2-A440-65AC0C18F1B2}"/>
    <cellStyle name="20% - Ênfase6 33 4" xfId="10919" xr:uid="{FF4968B8-DAD3-45E9-88D7-95D0EF3A64E6}"/>
    <cellStyle name="20% - Ênfase6 33 4 2" xfId="31365" xr:uid="{8E11C2E1-FB41-40E0-BE0F-FD68816FE6D4}"/>
    <cellStyle name="20% - Ênfase6 33 5" xfId="21149" xr:uid="{9A39DFE4-749F-408B-8F81-6093D66E8D77}"/>
    <cellStyle name="20% - Ênfase6 34" xfId="566" xr:uid="{52C7E6B9-52A6-4686-85D5-FB9CB49DEAF5}"/>
    <cellStyle name="20% - Ênfase6 34 2" xfId="1165" xr:uid="{5F9D2B39-DF77-4D22-A275-4F6BD081F961}"/>
    <cellStyle name="20% - Ênfase6 34 2 2" xfId="6312" xr:uid="{08DA6D75-01C2-4C43-B94D-1304BAB5635B}"/>
    <cellStyle name="20% - Ênfase6 34 2 2 2" xfId="16567" xr:uid="{C55B5916-AF86-47EF-9E73-17933E7DCE2A}"/>
    <cellStyle name="20% - Ênfase6 34 2 2 2 2" xfId="37011" xr:uid="{092D2C6D-9B87-44F5-A55E-B085D096B8F6}"/>
    <cellStyle name="20% - Ênfase6 34 2 2 3" xfId="26795" xr:uid="{629CEA77-5DC4-4855-AD9E-B54C244997E6}"/>
    <cellStyle name="20% - Ênfase6 34 2 3" xfId="11513" xr:uid="{B3A6FA99-879B-4C09-853C-7F687753528E}"/>
    <cellStyle name="20% - Ênfase6 34 2 3 2" xfId="31959" xr:uid="{152879AF-6D21-49C1-A1A7-5F16B1251215}"/>
    <cellStyle name="20% - Ênfase6 34 2 4" xfId="21743" xr:uid="{83041AEB-1EDE-4157-B0D7-E71BCF8AE863}"/>
    <cellStyle name="20% - Ênfase6 34 3" xfId="5713" xr:uid="{59199F1E-BA55-4FC7-A7A5-5C83C7FB2C07}"/>
    <cellStyle name="20% - Ênfase6 34 3 2" xfId="15987" xr:uid="{5E6A54B0-7D92-49B2-9AB3-43F1EA7FBE8C}"/>
    <cellStyle name="20% - Ênfase6 34 3 2 2" xfId="36431" xr:uid="{1F370F1C-E901-43E1-99BA-484EEE608B0F}"/>
    <cellStyle name="20% - Ênfase6 34 3 3" xfId="26215" xr:uid="{5706FEEB-C3B9-45FD-A424-C6DF28285F4E}"/>
    <cellStyle name="20% - Ênfase6 34 4" xfId="10933" xr:uid="{0A29DE89-7708-4371-AB65-08F1669DD74B}"/>
    <cellStyle name="20% - Ênfase6 34 4 2" xfId="31379" xr:uid="{EF727D94-BC62-4EF7-A1F4-705A2E6B4E93}"/>
    <cellStyle name="20% - Ênfase6 34 5" xfId="21163" xr:uid="{9DC5F1B1-CA9E-4E65-9B91-5817F9D17D10}"/>
    <cellStyle name="20% - Ênfase6 35" xfId="580" xr:uid="{9A0BF483-3663-4CEF-8ADA-6E6B85A53A0A}"/>
    <cellStyle name="20% - Ênfase6 35 2" xfId="1179" xr:uid="{E14C4C36-053A-4D46-B4E5-B2C9D8F49242}"/>
    <cellStyle name="20% - Ênfase6 35 2 2" xfId="6326" xr:uid="{76D22721-14C6-473E-BD1C-CCCA7D7751FE}"/>
    <cellStyle name="20% - Ênfase6 35 2 2 2" xfId="16581" xr:uid="{A7874D77-C0B4-4AF9-BA37-7AECCC22A2DE}"/>
    <cellStyle name="20% - Ênfase6 35 2 2 2 2" xfId="37025" xr:uid="{BD897240-864C-4568-B9F4-D9CC568D1974}"/>
    <cellStyle name="20% - Ênfase6 35 2 2 3" xfId="26809" xr:uid="{F91482F2-ADC6-4FFD-9871-F1FDAFF27DE8}"/>
    <cellStyle name="20% - Ênfase6 35 2 3" xfId="11527" xr:uid="{DA267B17-31DE-40AA-ABAC-4EEB3E11118C}"/>
    <cellStyle name="20% - Ênfase6 35 2 3 2" xfId="31973" xr:uid="{BC1DF86A-CC6A-461E-A0CA-722A19D363CF}"/>
    <cellStyle name="20% - Ênfase6 35 2 4" xfId="21757" xr:uid="{D45B774E-E42F-4B35-A747-816122A92CB4}"/>
    <cellStyle name="20% - Ênfase6 35 3" xfId="5727" xr:uid="{BF5F7761-308B-4681-8AC3-6761BB0C268E}"/>
    <cellStyle name="20% - Ênfase6 35 3 2" xfId="16001" xr:uid="{EA3911E8-BA28-46E3-9082-509FF685DB67}"/>
    <cellStyle name="20% - Ênfase6 35 3 2 2" xfId="36445" xr:uid="{7F31528D-AEF8-4F53-9E24-C3D80DBD0116}"/>
    <cellStyle name="20% - Ênfase6 35 3 3" xfId="26229" xr:uid="{643A74AE-0AA6-407A-8BA7-FC228225CE62}"/>
    <cellStyle name="20% - Ênfase6 35 4" xfId="10947" xr:uid="{5FCAC837-1C17-43CE-956F-07A39862F68B}"/>
    <cellStyle name="20% - Ênfase6 35 4 2" xfId="31393" xr:uid="{20DE781B-2DBF-4ADD-ACFD-106581F2FDBB}"/>
    <cellStyle name="20% - Ênfase6 35 5" xfId="21177" xr:uid="{F9AF44EF-8893-4ED7-8F78-21A07F09AC9F}"/>
    <cellStyle name="20% - Ênfase6 36" xfId="594" xr:uid="{0CD75D50-744B-4FB4-B7D7-D000343FA210}"/>
    <cellStyle name="20% - Ênfase6 36 2" xfId="1193" xr:uid="{3D2CD70B-592E-4BB7-976D-6AF81537B107}"/>
    <cellStyle name="20% - Ênfase6 36 2 2" xfId="6340" xr:uid="{F94E56FC-33EE-476F-B05D-8249E5053155}"/>
    <cellStyle name="20% - Ênfase6 36 2 2 2" xfId="16595" xr:uid="{B75D06E9-09F5-4AB1-94F2-8336964FF07E}"/>
    <cellStyle name="20% - Ênfase6 36 2 2 2 2" xfId="37039" xr:uid="{E1491DF2-5DED-499A-88D1-B3DB297B43E4}"/>
    <cellStyle name="20% - Ênfase6 36 2 2 3" xfId="26823" xr:uid="{9D8840A2-23F4-476C-9203-431E62ABFEC4}"/>
    <cellStyle name="20% - Ênfase6 36 2 3" xfId="11541" xr:uid="{01BB07B1-870A-4A1E-9FA2-3634C55723C6}"/>
    <cellStyle name="20% - Ênfase6 36 2 3 2" xfId="31987" xr:uid="{2F6AF9F9-C68C-4531-A001-EF5DF698ECA6}"/>
    <cellStyle name="20% - Ênfase6 36 2 4" xfId="21771" xr:uid="{E1014FFF-AC7D-4316-B2CE-E3CC59375A5A}"/>
    <cellStyle name="20% - Ênfase6 36 3" xfId="5741" xr:uid="{75666666-0503-42BB-BB9E-312D756B23EB}"/>
    <cellStyle name="20% - Ênfase6 36 3 2" xfId="16015" xr:uid="{34356FA3-981A-47D5-AF77-707B670B3077}"/>
    <cellStyle name="20% - Ênfase6 36 3 2 2" xfId="36459" xr:uid="{B3CB4CA5-1EA1-4F0B-A88D-BECADFED4BC9}"/>
    <cellStyle name="20% - Ênfase6 36 3 3" xfId="26243" xr:uid="{EAD181C4-B668-4480-95B7-86F6EBE33258}"/>
    <cellStyle name="20% - Ênfase6 36 4" xfId="10961" xr:uid="{DF02440E-6F48-4A72-8D67-AEA1DF4D365E}"/>
    <cellStyle name="20% - Ênfase6 36 4 2" xfId="31407" xr:uid="{63A8A62F-E035-44C1-9BE0-CCE0F08BA3B6}"/>
    <cellStyle name="20% - Ênfase6 36 5" xfId="21191" xr:uid="{8845400D-246E-4D2E-91B6-E33235F8097B}"/>
    <cellStyle name="20% - Ênfase6 37" xfId="608" xr:uid="{515C32CF-F5E5-4754-839A-9919D765F071}"/>
    <cellStyle name="20% - Ênfase6 37 2" xfId="1207" xr:uid="{F5A0AA2F-2997-4BDD-99C0-92B37931234C}"/>
    <cellStyle name="20% - Ênfase6 37 2 2" xfId="6354" xr:uid="{DD7D0B5A-83B1-46E3-915C-EFBDBA69D704}"/>
    <cellStyle name="20% - Ênfase6 37 2 2 2" xfId="16609" xr:uid="{501D474A-8C0E-49C5-B634-DFC230C54D3F}"/>
    <cellStyle name="20% - Ênfase6 37 2 2 2 2" xfId="37053" xr:uid="{9D08A041-48F8-4A3C-B9DE-2B631039B5E0}"/>
    <cellStyle name="20% - Ênfase6 37 2 2 3" xfId="26837" xr:uid="{1B988FE1-8887-4C3E-8272-179CD2FFA2E8}"/>
    <cellStyle name="20% - Ênfase6 37 2 3" xfId="11555" xr:uid="{ECAEE2B3-0AE0-494B-A6BF-410A7ADED50D}"/>
    <cellStyle name="20% - Ênfase6 37 2 3 2" xfId="32001" xr:uid="{CED416EE-F4C0-424C-9D30-14B893E02055}"/>
    <cellStyle name="20% - Ênfase6 37 2 4" xfId="21785" xr:uid="{64EC9F84-E91E-4B3B-919B-7A7FDC93E53E}"/>
    <cellStyle name="20% - Ênfase6 37 3" xfId="5755" xr:uid="{D00D3091-5061-4E22-985F-AB3E68CF8E75}"/>
    <cellStyle name="20% - Ênfase6 37 3 2" xfId="16029" xr:uid="{730FA893-00FE-462D-BF2A-43AD158C7AA3}"/>
    <cellStyle name="20% - Ênfase6 37 3 2 2" xfId="36473" xr:uid="{1ACCF6DA-C83E-4EC9-8F72-B2082A2FF666}"/>
    <cellStyle name="20% - Ênfase6 37 3 3" xfId="26257" xr:uid="{8DCAE739-6F34-4F2D-A846-9232C81AAD12}"/>
    <cellStyle name="20% - Ênfase6 37 4" xfId="10975" xr:uid="{83BF43D7-F8AA-4961-9274-253BCF2F6B8A}"/>
    <cellStyle name="20% - Ênfase6 37 4 2" xfId="31421" xr:uid="{DE299BB5-4A38-4AD4-B192-8E4FC0185F4D}"/>
    <cellStyle name="20% - Ênfase6 37 5" xfId="21205" xr:uid="{AE4A39DF-10C4-4193-9E01-52B71281D2B9}"/>
    <cellStyle name="20% - Ênfase6 38" xfId="622" xr:uid="{8E1AD26D-011F-4B83-BAFF-B25667F29187}"/>
    <cellStyle name="20% - Ênfase6 38 2" xfId="1221" xr:uid="{647AE32C-BB74-49CF-9A80-7F7C9C8851AA}"/>
    <cellStyle name="20% - Ênfase6 38 2 2" xfId="6368" xr:uid="{D81E8BD9-5D4E-4176-99E7-8921071EEB9A}"/>
    <cellStyle name="20% - Ênfase6 38 2 2 2" xfId="16623" xr:uid="{8D889131-58EC-4698-AB46-94968918C8B5}"/>
    <cellStyle name="20% - Ênfase6 38 2 2 2 2" xfId="37067" xr:uid="{3E0C4782-2BAA-4D4A-A569-D461E417EA19}"/>
    <cellStyle name="20% - Ênfase6 38 2 2 3" xfId="26851" xr:uid="{FCAC6785-936D-4534-98BD-F7BE5E04F23C}"/>
    <cellStyle name="20% - Ênfase6 38 2 3" xfId="11569" xr:uid="{9B1DA4D4-081C-4E74-A3AD-B4AB3398A37B}"/>
    <cellStyle name="20% - Ênfase6 38 2 3 2" xfId="32015" xr:uid="{FDDE0271-2544-4EF8-B942-378B32B9C893}"/>
    <cellStyle name="20% - Ênfase6 38 2 4" xfId="21799" xr:uid="{FEF2BE5B-FBFC-4179-ADF6-10569D83C7B6}"/>
    <cellStyle name="20% - Ênfase6 38 3" xfId="5769" xr:uid="{B53191D9-1A40-42FA-BBF1-57BA8131BBD6}"/>
    <cellStyle name="20% - Ênfase6 38 3 2" xfId="16043" xr:uid="{90911807-571F-4866-A3DD-2930905C4DD9}"/>
    <cellStyle name="20% - Ênfase6 38 3 2 2" xfId="36487" xr:uid="{97B42790-ED0A-43B4-B27F-F34D67B850D7}"/>
    <cellStyle name="20% - Ênfase6 38 3 3" xfId="26271" xr:uid="{D0B7078C-717E-4DD5-8242-1F82D19DBC80}"/>
    <cellStyle name="20% - Ênfase6 38 4" xfId="10989" xr:uid="{978D474F-D5F0-4ADA-A6BE-B16450FC1083}"/>
    <cellStyle name="20% - Ênfase6 38 4 2" xfId="31435" xr:uid="{641E6D7C-7AAF-4354-8A70-8F39A9062798}"/>
    <cellStyle name="20% - Ênfase6 38 5" xfId="21219" xr:uid="{A4A20EB0-7D0F-482F-8926-81D0F96D6C8E}"/>
    <cellStyle name="20% - Ênfase6 39" xfId="636" xr:uid="{5359D709-75A0-49F4-9633-FE142CF1517C}"/>
    <cellStyle name="20% - Ênfase6 39 2" xfId="1235" xr:uid="{4D9BF938-01AE-4A96-8161-5119B924AA31}"/>
    <cellStyle name="20% - Ênfase6 39 2 2" xfId="6382" xr:uid="{B309E0B3-0CB8-4109-BDFA-71D76EEDFCC1}"/>
    <cellStyle name="20% - Ênfase6 39 2 2 2" xfId="16637" xr:uid="{21BF8C5D-95D9-4213-92D0-357738AB77CA}"/>
    <cellStyle name="20% - Ênfase6 39 2 2 2 2" xfId="37081" xr:uid="{4A14D9B4-0F13-4083-A461-E196574F16F7}"/>
    <cellStyle name="20% - Ênfase6 39 2 2 3" xfId="26865" xr:uid="{C0CC66E9-70B4-4F26-BA3C-F15E6D496D25}"/>
    <cellStyle name="20% - Ênfase6 39 2 3" xfId="11583" xr:uid="{B90AA59E-ABBA-4452-8875-21843E4589DF}"/>
    <cellStyle name="20% - Ênfase6 39 2 3 2" xfId="32029" xr:uid="{96431E1E-E848-4F53-ACA5-414701307CB5}"/>
    <cellStyle name="20% - Ênfase6 39 2 4" xfId="21813" xr:uid="{2EC912F9-109B-4575-9680-4D9865EA7AAC}"/>
    <cellStyle name="20% - Ênfase6 39 3" xfId="5783" xr:uid="{29F71450-5A4C-4F7D-81D9-A8B0B0A8CDB5}"/>
    <cellStyle name="20% - Ênfase6 39 3 2" xfId="16057" xr:uid="{DEB659E7-08A5-4491-8A63-8C1B9FB63FDC}"/>
    <cellStyle name="20% - Ênfase6 39 3 2 2" xfId="36501" xr:uid="{F78306CB-2CC0-4C46-9DD4-1EFD78FCC11B}"/>
    <cellStyle name="20% - Ênfase6 39 3 3" xfId="26285" xr:uid="{09E4DCF6-9588-43D9-8EC8-DD6FA243A855}"/>
    <cellStyle name="20% - Ênfase6 39 4" xfId="11003" xr:uid="{DE46414F-2811-4663-8B6A-1D2D0FDCBAA5}"/>
    <cellStyle name="20% - Ênfase6 39 4 2" xfId="31449" xr:uid="{F976C630-AE6E-4130-B382-E6A9770F4311}"/>
    <cellStyle name="20% - Ênfase6 39 5" xfId="21233" xr:uid="{9DFB2237-0AAD-449A-A5A5-81B0A93A6D8B}"/>
    <cellStyle name="20% - Ênfase6 4" xfId="146" xr:uid="{3CF7E799-6AF5-4E7F-A772-8B0C585360D6}"/>
    <cellStyle name="20% - Ênfase6 4 2" xfId="759" xr:uid="{ED835B71-0553-45AB-B6E9-F4F86ED3E095}"/>
    <cellStyle name="20% - Ênfase6 4 2 2" xfId="5906" xr:uid="{D6871E84-63A6-467F-9B09-02CF870DBF9E}"/>
    <cellStyle name="20% - Ênfase6 4 2 2 2" xfId="16175" xr:uid="{BD159750-0D10-41CF-AA62-A9BD443423AE}"/>
    <cellStyle name="20% - Ênfase6 4 2 2 2 2" xfId="36619" xr:uid="{E1B126D6-6DA7-426D-9096-061DEF170F9F}"/>
    <cellStyle name="20% - Ênfase6 4 2 2 3" xfId="26403" xr:uid="{623B85CB-235A-4AEE-8126-C99CC8F61BD1}"/>
    <cellStyle name="20% - Ênfase6 4 2 3" xfId="11121" xr:uid="{E08BAE16-7E9A-4CB3-8E82-4F0B10CFCB67}"/>
    <cellStyle name="20% - Ênfase6 4 2 3 2" xfId="31567" xr:uid="{E4F955C4-F560-4F43-A2CF-947DB4E90E80}"/>
    <cellStyle name="20% - Ênfase6 4 2 4" xfId="21351" xr:uid="{30CD214E-E32B-42A8-B260-05C62A11367F}"/>
    <cellStyle name="20% - Ênfase6 4 3" xfId="5293" xr:uid="{DC241C03-7B76-454E-A8D2-A7237353BD1B}"/>
    <cellStyle name="20% - Ênfase6 4 3 2" xfId="15595" xr:uid="{75A8D746-0674-4DAA-AB65-98437B00DFF4}"/>
    <cellStyle name="20% - Ênfase6 4 3 2 2" xfId="36039" xr:uid="{C573CAC5-287D-4687-9610-80D210CD6479}"/>
    <cellStyle name="20% - Ênfase6 4 3 3" xfId="25823" xr:uid="{795C85CD-1DDE-46F2-B32B-1801F085F7C6}"/>
    <cellStyle name="20% - Ênfase6 4 4" xfId="10541" xr:uid="{AA84049A-A85C-440B-A626-C93DF7549ED5}"/>
    <cellStyle name="20% - Ênfase6 4 4 2" xfId="30987" xr:uid="{94CA18CE-A7EE-44E9-89FD-02D11D961186}"/>
    <cellStyle name="20% - Ênfase6 4 5" xfId="20771" xr:uid="{0B96DCAA-8E6B-4C69-B995-A0B41655D4FE}"/>
    <cellStyle name="20% - Ênfase6 40" xfId="650" xr:uid="{F6CCC3C3-5F05-4D1B-98B2-41E9B4A02FDE}"/>
    <cellStyle name="20% - Ênfase6 40 2" xfId="1249" xr:uid="{F88EA8AC-1C38-4803-8829-AF18E6B46891}"/>
    <cellStyle name="20% - Ênfase6 40 2 2" xfId="6396" xr:uid="{3C08CF40-FB70-460E-97E8-66351257CB86}"/>
    <cellStyle name="20% - Ênfase6 40 2 2 2" xfId="16651" xr:uid="{A203638C-ABB7-49F7-88B7-76CD793DC710}"/>
    <cellStyle name="20% - Ênfase6 40 2 2 2 2" xfId="37095" xr:uid="{D617AE42-DA19-4B98-B366-E9EAEF560269}"/>
    <cellStyle name="20% - Ênfase6 40 2 2 3" xfId="26879" xr:uid="{FB6082FE-42DA-47D2-8DF9-E080C7DB018A}"/>
    <cellStyle name="20% - Ênfase6 40 2 3" xfId="11597" xr:uid="{480562A5-D14B-4706-9190-04CB0518BC36}"/>
    <cellStyle name="20% - Ênfase6 40 2 3 2" xfId="32043" xr:uid="{9A1B9097-B4AA-4E81-92E3-D162142D7993}"/>
    <cellStyle name="20% - Ênfase6 40 2 4" xfId="21827" xr:uid="{194899FB-E0BB-4A7B-B55D-C38F9E1C322A}"/>
    <cellStyle name="20% - Ênfase6 40 3" xfId="5797" xr:uid="{60795DB5-254A-4CA8-A680-F74FEA57D33D}"/>
    <cellStyle name="20% - Ênfase6 40 3 2" xfId="16071" xr:uid="{A19DA3EF-8E2C-483B-BEBA-B1483D63B495}"/>
    <cellStyle name="20% - Ênfase6 40 3 2 2" xfId="36515" xr:uid="{A16BF30A-4142-41A8-BA75-C800247561CB}"/>
    <cellStyle name="20% - Ênfase6 40 3 3" xfId="26299" xr:uid="{006B2637-0B08-43B4-B9C8-05DC08593FB7}"/>
    <cellStyle name="20% - Ênfase6 40 4" xfId="11017" xr:uid="{9F796EB9-4286-467D-BF65-C90EA80CFE4F}"/>
    <cellStyle name="20% - Ênfase6 40 4 2" xfId="31463" xr:uid="{50CA0BF1-45E0-4AC1-95DA-80CFD24405A5}"/>
    <cellStyle name="20% - Ênfase6 40 5" xfId="21247" xr:uid="{D1505769-6186-46D7-9521-3C61AD21AB6E}"/>
    <cellStyle name="20% - Ênfase6 41" xfId="664" xr:uid="{83951DDE-6C54-4E64-B9CD-487D0EA11FD7}"/>
    <cellStyle name="20% - Ênfase6 41 2" xfId="1263" xr:uid="{EEEDFBE7-FCBA-4DBA-BB85-692230165F95}"/>
    <cellStyle name="20% - Ênfase6 41 2 2" xfId="6410" xr:uid="{3A1DCF8D-B616-4371-A725-3634D664408E}"/>
    <cellStyle name="20% - Ênfase6 41 2 2 2" xfId="16665" xr:uid="{B0CB0176-45A7-42E0-A5E7-F27649B0ECAE}"/>
    <cellStyle name="20% - Ênfase6 41 2 2 2 2" xfId="37109" xr:uid="{9AD48424-01FF-48CB-969E-7BDD8A11C8B4}"/>
    <cellStyle name="20% - Ênfase6 41 2 2 3" xfId="26893" xr:uid="{862AADA7-D8A7-4142-8EF6-A22C0CBB6F9F}"/>
    <cellStyle name="20% - Ênfase6 41 2 3" xfId="11611" xr:uid="{9F3EE8FA-D243-4E0A-9448-9195D7779455}"/>
    <cellStyle name="20% - Ênfase6 41 2 3 2" xfId="32057" xr:uid="{8F88316C-2A1F-4E07-ADBD-6DC86E397F51}"/>
    <cellStyle name="20% - Ênfase6 41 2 4" xfId="21841" xr:uid="{E8386FCF-C555-4691-9B4E-31BBE7622F29}"/>
    <cellStyle name="20% - Ênfase6 41 3" xfId="5811" xr:uid="{17F9C959-B3D7-40D9-A6A7-838BF6BF7EE5}"/>
    <cellStyle name="20% - Ênfase6 41 3 2" xfId="16085" xr:uid="{EE9E8686-29C0-4C96-AB9C-DB39315A164C}"/>
    <cellStyle name="20% - Ênfase6 41 3 2 2" xfId="36529" xr:uid="{B64D75E2-5551-474B-B219-E6EBCBA221AD}"/>
    <cellStyle name="20% - Ênfase6 41 3 3" xfId="26313" xr:uid="{2F601B41-273D-45C6-B123-6AF73147FA9E}"/>
    <cellStyle name="20% - Ênfase6 41 4" xfId="11031" xr:uid="{69ADE3F6-FC02-4131-BD92-3DDC4A4AB91D}"/>
    <cellStyle name="20% - Ênfase6 41 4 2" xfId="31477" xr:uid="{B92B89D7-31D1-426F-90A4-5C593561B8A8}"/>
    <cellStyle name="20% - Ênfase6 41 5" xfId="21261" xr:uid="{E285B702-4FEA-4B5F-95A6-259ACF4C690F}"/>
    <cellStyle name="20% - Ênfase6 42" xfId="678" xr:uid="{B7B9D094-77F2-4AE7-B11C-DDCED6B71C90}"/>
    <cellStyle name="20% - Ênfase6 42 2" xfId="1277" xr:uid="{F4A80591-8C41-4CEA-8E39-F34E57B97EC6}"/>
    <cellStyle name="20% - Ênfase6 42 2 2" xfId="6424" xr:uid="{E7384406-C70B-4AD4-A655-01B47519EDA8}"/>
    <cellStyle name="20% - Ênfase6 42 2 2 2" xfId="16679" xr:uid="{C7EE6B7F-D94D-4CBD-A2C2-73E8E2440ED6}"/>
    <cellStyle name="20% - Ênfase6 42 2 2 2 2" xfId="37123" xr:uid="{AD502BD2-285B-414C-B0B1-EEA781732560}"/>
    <cellStyle name="20% - Ênfase6 42 2 2 3" xfId="26907" xr:uid="{4016E964-AA1C-454A-8F13-7EC8B132687F}"/>
    <cellStyle name="20% - Ênfase6 42 2 3" xfId="11625" xr:uid="{1D91F8A2-4678-4905-841D-03695E435AA4}"/>
    <cellStyle name="20% - Ênfase6 42 2 3 2" xfId="32071" xr:uid="{EA6DA2D2-6878-419A-AEBF-60CBFFBFD6A7}"/>
    <cellStyle name="20% - Ênfase6 42 2 4" xfId="21855" xr:uid="{4044C83C-1397-491C-B936-0F5B9ECDB8E7}"/>
    <cellStyle name="20% - Ênfase6 42 3" xfId="5825" xr:uid="{DC886926-B7F1-4EF7-8E22-957B8B3019DC}"/>
    <cellStyle name="20% - Ênfase6 42 3 2" xfId="16099" xr:uid="{5249E01F-2A5E-40D9-954A-F643D8C07687}"/>
    <cellStyle name="20% - Ênfase6 42 3 2 2" xfId="36543" xr:uid="{786655D1-8BF9-4A68-A724-744FC192D857}"/>
    <cellStyle name="20% - Ênfase6 42 3 3" xfId="26327" xr:uid="{C5451EE3-CA2F-4533-B7D2-9608B18B1DD9}"/>
    <cellStyle name="20% - Ênfase6 42 4" xfId="11045" xr:uid="{E85A4BAC-9B3F-44EB-8014-7BD36DBA605F}"/>
    <cellStyle name="20% - Ênfase6 42 4 2" xfId="31491" xr:uid="{1A5C40CC-5693-437F-9573-F863E5DEAC45}"/>
    <cellStyle name="20% - Ênfase6 42 5" xfId="21275" xr:uid="{7D2FAF3D-CDC4-450F-A64E-28CD1D8606F6}"/>
    <cellStyle name="20% - Ênfase6 43" xfId="692" xr:uid="{6C32F0C8-407B-40C9-AECF-E6E7AAF2A9DF}"/>
    <cellStyle name="20% - Ênfase6 43 2" xfId="1291" xr:uid="{8FE3F74F-35F1-4123-AE65-ECE6C3B3684B}"/>
    <cellStyle name="20% - Ênfase6 43 2 2" xfId="6438" xr:uid="{19E15455-9C52-40F1-9014-40C03989AC47}"/>
    <cellStyle name="20% - Ênfase6 43 2 2 2" xfId="16693" xr:uid="{0F23B257-3A5F-41ED-A44B-463F19C14FB0}"/>
    <cellStyle name="20% - Ênfase6 43 2 2 2 2" xfId="37137" xr:uid="{5115F8FC-98C1-4BAC-8412-227AF77FC2A3}"/>
    <cellStyle name="20% - Ênfase6 43 2 2 3" xfId="26921" xr:uid="{EE8A81BF-26A0-4BD4-BA4D-470CA1F872E0}"/>
    <cellStyle name="20% - Ênfase6 43 2 3" xfId="11639" xr:uid="{C11157E3-4447-47ED-B84A-79290895BA25}"/>
    <cellStyle name="20% - Ênfase6 43 2 3 2" xfId="32085" xr:uid="{172CCC8C-1871-43A3-BE14-05181A452D08}"/>
    <cellStyle name="20% - Ênfase6 43 2 4" xfId="21869" xr:uid="{E052752D-E8E1-4206-A5F5-18D4EEEC7E39}"/>
    <cellStyle name="20% - Ênfase6 43 3" xfId="5839" xr:uid="{73B0B67E-4853-4A16-8D4C-550C67730276}"/>
    <cellStyle name="20% - Ênfase6 43 3 2" xfId="16113" xr:uid="{D4A36F17-0B50-4D5F-850B-F2285820DF94}"/>
    <cellStyle name="20% - Ênfase6 43 3 2 2" xfId="36557" xr:uid="{BA6A4721-DDB2-4478-9554-9D0E6712CD6C}"/>
    <cellStyle name="20% - Ênfase6 43 3 3" xfId="26341" xr:uid="{5172757F-28EB-4BB9-8D9F-67257B3EBB5D}"/>
    <cellStyle name="20% - Ênfase6 43 4" xfId="11059" xr:uid="{ECF1A6E5-3036-4F5E-A400-58216E382ECE}"/>
    <cellStyle name="20% - Ênfase6 43 4 2" xfId="31505" xr:uid="{7CDCF0EB-D0DB-47E0-9809-7DC335DF5A3A}"/>
    <cellStyle name="20% - Ênfase6 43 5" xfId="21289" xr:uid="{39A47C5E-62D5-4ECE-809B-50193AF18461}"/>
    <cellStyle name="20% - Ênfase6 44" xfId="706" xr:uid="{45FF5739-271C-445F-8CFC-33BA6F627169}"/>
    <cellStyle name="20% - Ênfase6 44 2" xfId="5853" xr:uid="{52D605D1-7A1D-4147-A47B-8E34658309D4}"/>
    <cellStyle name="20% - Ênfase6 44 2 2" xfId="16127" xr:uid="{3E304F54-14EA-48CB-BC81-49558EBC47A2}"/>
    <cellStyle name="20% - Ênfase6 44 2 2 2" xfId="36571" xr:uid="{A9538777-1AD0-4504-8A75-85C1EFD7C3C5}"/>
    <cellStyle name="20% - Ênfase6 44 2 3" xfId="26355" xr:uid="{4D4CA6A3-A15B-4846-8EA4-C73DA0D3A68F}"/>
    <cellStyle name="20% - Ênfase6 44 3" xfId="11073" xr:uid="{5A6FDEDC-71C9-4F74-BB02-0EC059F20F9A}"/>
    <cellStyle name="20% - Ênfase6 44 3 2" xfId="31519" xr:uid="{11E0FFC8-5064-4DE5-B42B-DA96DD2390A9}"/>
    <cellStyle name="20% - Ênfase6 44 4" xfId="21303" xr:uid="{9142E4BC-B3B3-4AE0-975B-0D1868948A6A}"/>
    <cellStyle name="20% - Ênfase6 45" xfId="1305" xr:uid="{8017F301-B3C4-47C3-AA23-72245B982167}"/>
    <cellStyle name="20% - Ênfase6 45 2" xfId="6452" xr:uid="{8424864D-0DCF-47D5-9C32-EB9329191419}"/>
    <cellStyle name="20% - Ênfase6 45 2 2" xfId="16707" xr:uid="{7D568568-9D73-47D2-B24B-82A3176BE443}"/>
    <cellStyle name="20% - Ênfase6 45 2 2 2" xfId="37151" xr:uid="{477F7AF6-0F4A-4552-9DA1-9BA07556AA9C}"/>
    <cellStyle name="20% - Ênfase6 45 2 3" xfId="26935" xr:uid="{C2FF8CC6-D769-44F1-854B-2551B575793B}"/>
    <cellStyle name="20% - Ênfase6 45 3" xfId="11653" xr:uid="{C46B393D-D95E-4F3B-9622-3845686801EC}"/>
    <cellStyle name="20% - Ênfase6 45 3 2" xfId="32099" xr:uid="{3BEF8388-25B8-4EDF-B13B-DC526C7A9319}"/>
    <cellStyle name="20% - Ênfase6 45 4" xfId="21883" xr:uid="{169BEE5D-C22F-4999-BFFE-DFD93C734AC0}"/>
    <cellStyle name="20% - Ênfase6 46" xfId="1319" xr:uid="{B2EA540E-9957-4C40-A484-41D8D9CFB1FA}"/>
    <cellStyle name="20% - Ênfase6 46 2" xfId="6466" xr:uid="{B6699139-25EE-4868-83CD-0592CF860B3D}"/>
    <cellStyle name="20% - Ênfase6 46 2 2" xfId="16721" xr:uid="{8C5D9D0C-DA47-4F10-8C43-587165609C8B}"/>
    <cellStyle name="20% - Ênfase6 46 2 2 2" xfId="37165" xr:uid="{9F56853F-6DD7-471E-97B1-1AE8625BC9E5}"/>
    <cellStyle name="20% - Ênfase6 46 2 3" xfId="26949" xr:uid="{FAC65ADF-9B19-45B2-B88D-36A11AA0D364}"/>
    <cellStyle name="20% - Ênfase6 46 3" xfId="11667" xr:uid="{27EE86ED-3E3A-4281-A174-3F0E693F959C}"/>
    <cellStyle name="20% - Ênfase6 46 3 2" xfId="32113" xr:uid="{3ED8AF93-8355-4B35-BFC3-D536EEFD5792}"/>
    <cellStyle name="20% - Ênfase6 46 4" xfId="21897" xr:uid="{D13F8A1E-A7C5-40F9-94C9-6D6E4FFB3990}"/>
    <cellStyle name="20% - Ênfase6 47" xfId="1333" xr:uid="{1379106C-692E-4545-AB8A-B1AFD2D0D6C9}"/>
    <cellStyle name="20% - Ênfase6 47 2" xfId="6480" xr:uid="{0A7608AD-9A6C-484A-80D5-50B7C7B43886}"/>
    <cellStyle name="20% - Ênfase6 47 2 2" xfId="16735" xr:uid="{37DAB9E0-561F-4124-AFB5-0F0C28A9BFA8}"/>
    <cellStyle name="20% - Ênfase6 47 2 2 2" xfId="37179" xr:uid="{2E14DEF1-7A78-4309-86BE-D4955AD0049E}"/>
    <cellStyle name="20% - Ênfase6 47 2 3" xfId="26963" xr:uid="{257C25A2-46DC-41D0-9099-C20DE00A65EE}"/>
    <cellStyle name="20% - Ênfase6 47 3" xfId="11681" xr:uid="{001F43F1-807F-447F-AB60-7EDB974C3836}"/>
    <cellStyle name="20% - Ênfase6 47 3 2" xfId="32127" xr:uid="{CA25CFFF-2D78-4F4F-8860-833E6B8658AE}"/>
    <cellStyle name="20% - Ênfase6 47 4" xfId="21911" xr:uid="{31BDB25D-4ECE-4157-89A6-F8EE36734C23}"/>
    <cellStyle name="20% - Ênfase6 48" xfId="1347" xr:uid="{B13DB270-DBB3-41CD-9FCD-D9BF023C9C3C}"/>
    <cellStyle name="20% - Ênfase6 48 2" xfId="6494" xr:uid="{7A2211B7-AE52-40DE-855B-893FEBCD13DC}"/>
    <cellStyle name="20% - Ênfase6 48 2 2" xfId="16749" xr:uid="{62804BB1-AD4E-494F-8B37-6CAD57A0EE9C}"/>
    <cellStyle name="20% - Ênfase6 48 2 2 2" xfId="37193" xr:uid="{3E75B1AA-9181-453B-BA6B-D65A4D0BD679}"/>
    <cellStyle name="20% - Ênfase6 48 2 3" xfId="26977" xr:uid="{8E9E5BBC-3A61-417A-B1F9-2BEC67C12521}"/>
    <cellStyle name="20% - Ênfase6 48 3" xfId="11695" xr:uid="{C3B16C46-992F-43E0-9C67-63414BCE593F}"/>
    <cellStyle name="20% - Ênfase6 48 3 2" xfId="32141" xr:uid="{CC290027-9CB2-4356-BF94-ACB627D7DD31}"/>
    <cellStyle name="20% - Ênfase6 48 4" xfId="21925" xr:uid="{74119361-3A83-481A-AAC3-0BBBC757D9B4}"/>
    <cellStyle name="20% - Ênfase6 49" xfId="1361" xr:uid="{A6D4F1B0-DCA4-435E-8F65-7C7630A2941C}"/>
    <cellStyle name="20% - Ênfase6 49 2" xfId="6508" xr:uid="{A4321080-4280-4116-8EAD-11A1CF5D14B1}"/>
    <cellStyle name="20% - Ênfase6 49 2 2" xfId="16763" xr:uid="{B67AE241-FC2B-4D66-A928-FF344F4AB055}"/>
    <cellStyle name="20% - Ênfase6 49 2 2 2" xfId="37207" xr:uid="{19A1BBB5-383C-4FD5-AF11-6E6E3663C319}"/>
    <cellStyle name="20% - Ênfase6 49 2 3" xfId="26991" xr:uid="{A8B849B5-63F5-499F-9B77-B27E0D24BDD6}"/>
    <cellStyle name="20% - Ênfase6 49 3" xfId="11709" xr:uid="{48A0EE28-3313-4154-B961-963788CE3C3F}"/>
    <cellStyle name="20% - Ênfase6 49 3 2" xfId="32155" xr:uid="{2606CCFC-4B6D-45EA-8DB2-EA23BD8BC161}"/>
    <cellStyle name="20% - Ênfase6 49 4" xfId="21939" xr:uid="{DC0AFD9B-2AA8-417D-8747-2CF7F0ECCCC8}"/>
    <cellStyle name="20% - Ênfase6 5" xfId="160" xr:uid="{097C8757-1DD3-4BA1-8D3E-965FC526EE1E}"/>
    <cellStyle name="20% - Ênfase6 5 2" xfId="773" xr:uid="{2A0DCDDA-2B9A-480C-8E23-44705ACED03E}"/>
    <cellStyle name="20% - Ênfase6 5 2 2" xfId="5920" xr:uid="{348D1985-6114-445B-B45C-02EA75A46805}"/>
    <cellStyle name="20% - Ênfase6 5 3" xfId="5307" xr:uid="{09D81959-E027-4806-9760-C4CCCF898885}"/>
    <cellStyle name="20% - Ênfase6 50" xfId="1375" xr:uid="{247C9F8F-3685-4CE2-A722-616C79E3428C}"/>
    <cellStyle name="20% - Ênfase6 50 2" xfId="6522" xr:uid="{CE2A3B98-5D45-4743-91A1-1DE82355F949}"/>
    <cellStyle name="20% - Ênfase6 50 2 2" xfId="16777" xr:uid="{10530249-1CEB-4337-BD15-66F052E292AC}"/>
    <cellStyle name="20% - Ênfase6 50 2 2 2" xfId="37221" xr:uid="{DD7472D7-CF0C-4EC3-8EEE-4DC13DE32281}"/>
    <cellStyle name="20% - Ênfase6 50 2 3" xfId="27005" xr:uid="{4239B33F-9B21-4FE9-8CBC-D8BAECEDC1DF}"/>
    <cellStyle name="20% - Ênfase6 50 3" xfId="11723" xr:uid="{A030AC91-F565-46DC-BF27-A4C91035FC6A}"/>
    <cellStyle name="20% - Ênfase6 50 3 2" xfId="32169" xr:uid="{684A99A4-1810-4842-A912-DA2FD8F2522E}"/>
    <cellStyle name="20% - Ênfase6 50 4" xfId="21953" xr:uid="{2F5953E6-DF78-40C0-9ED9-0DFB419731B5}"/>
    <cellStyle name="20% - Ênfase6 51" xfId="1389" xr:uid="{C57D2B5C-DCE4-4052-9984-188775A2DFD3}"/>
    <cellStyle name="20% - Ênfase6 51 2" xfId="6536" xr:uid="{03E2C10D-B8FF-4DFE-B9BB-31153AB3CF72}"/>
    <cellStyle name="20% - Ênfase6 51 2 2" xfId="16791" xr:uid="{8EF4B366-C014-41DA-8F12-099F048743F9}"/>
    <cellStyle name="20% - Ênfase6 51 2 2 2" xfId="37235" xr:uid="{07DA4F0F-E6C5-40C3-A5B0-5394D0A11574}"/>
    <cellStyle name="20% - Ênfase6 51 2 3" xfId="27019" xr:uid="{DE2EA3D9-47E0-4CD9-BA59-CD68B10E6509}"/>
    <cellStyle name="20% - Ênfase6 51 3" xfId="11737" xr:uid="{8016EB2F-1342-4D26-AB10-99B1C348BE06}"/>
    <cellStyle name="20% - Ênfase6 51 3 2" xfId="32183" xr:uid="{E8DC58B2-82C6-42B7-9862-93191F595737}"/>
    <cellStyle name="20% - Ênfase6 51 4" xfId="21967" xr:uid="{0C19BBBA-D0EB-40D9-A734-A0D1B823EFDF}"/>
    <cellStyle name="20% - Ênfase6 52" xfId="1403" xr:uid="{D2021137-1210-4B28-B760-5A6D96A1219A}"/>
    <cellStyle name="20% - Ênfase6 52 2" xfId="6550" xr:uid="{55128DC4-4512-4887-97C8-FC53B3F86E8F}"/>
    <cellStyle name="20% - Ênfase6 52 2 2" xfId="16805" xr:uid="{0823CE87-2C84-42C3-BA54-AD56EA911837}"/>
    <cellStyle name="20% - Ênfase6 52 2 2 2" xfId="37249" xr:uid="{6B81E116-F4F3-4F48-B8A3-5EC77F247649}"/>
    <cellStyle name="20% - Ênfase6 52 2 3" xfId="27033" xr:uid="{01F31A3C-774C-4A78-9261-D26432628B96}"/>
    <cellStyle name="20% - Ênfase6 52 3" xfId="11751" xr:uid="{042EDC4D-67CD-4E58-B107-BD3F44A962CE}"/>
    <cellStyle name="20% - Ênfase6 52 3 2" xfId="32197" xr:uid="{4EEE5350-3638-4430-ABF8-EA13C8D507F1}"/>
    <cellStyle name="20% - Ênfase6 52 4" xfId="21981" xr:uid="{D551EC6C-F2CA-4A2F-A82B-78003EC5C338}"/>
    <cellStyle name="20% - Ênfase6 53" xfId="1417" xr:uid="{4FAD1AB8-83D5-492B-8789-647E02F26D78}"/>
    <cellStyle name="20% - Ênfase6 53 2" xfId="6564" xr:uid="{B05FE891-B5AA-40F7-98ED-5CBD3A5B2318}"/>
    <cellStyle name="20% - Ênfase6 53 2 2" xfId="16819" xr:uid="{BBC2EE2A-051F-4C03-8957-9983DC4D0912}"/>
    <cellStyle name="20% - Ênfase6 53 2 2 2" xfId="37263" xr:uid="{837235FC-534B-4F07-AEFC-05D4E5E926AE}"/>
    <cellStyle name="20% - Ênfase6 53 2 3" xfId="27047" xr:uid="{1DAFA5D4-01F7-40C9-9549-3AAE4DFD24F9}"/>
    <cellStyle name="20% - Ênfase6 53 3" xfId="11765" xr:uid="{AD29BE72-8EF9-4C00-8B36-00651E38B628}"/>
    <cellStyle name="20% - Ênfase6 53 3 2" xfId="32211" xr:uid="{8FE00662-1914-486F-AB25-A058D67F12FE}"/>
    <cellStyle name="20% - Ênfase6 53 4" xfId="21995" xr:uid="{CAD854A1-9388-4A11-AA18-5CC6FEDE5A8C}"/>
    <cellStyle name="20% - Ênfase6 54" xfId="1431" xr:uid="{9A01B0AE-D481-4E81-8333-75F3D090339F}"/>
    <cellStyle name="20% - Ênfase6 54 2" xfId="6578" xr:uid="{B75659BE-153C-4F58-A4F8-CCAA5E9FCE80}"/>
    <cellStyle name="20% - Ênfase6 54 2 2" xfId="16833" xr:uid="{C5803CEF-FD0A-4C05-B95C-8B8698C4BCC3}"/>
    <cellStyle name="20% - Ênfase6 54 2 2 2" xfId="37277" xr:uid="{CFBD7FEE-5197-4FCA-A873-5AFBFC884570}"/>
    <cellStyle name="20% - Ênfase6 54 2 3" xfId="27061" xr:uid="{499667EB-3BBB-44C6-BAA3-5102C3D05B09}"/>
    <cellStyle name="20% - Ênfase6 54 3" xfId="11779" xr:uid="{027AE814-6DA2-43F5-82C2-1A50F54840D0}"/>
    <cellStyle name="20% - Ênfase6 54 3 2" xfId="32225" xr:uid="{773558E9-3C2E-4695-8D48-8F42829B43F6}"/>
    <cellStyle name="20% - Ênfase6 54 4" xfId="22009" xr:uid="{0DB62131-A219-400D-B98D-03100561DCF0}"/>
    <cellStyle name="20% - Ênfase6 55" xfId="1445" xr:uid="{B2E94E33-610B-43E4-8A07-5B4EE7E7F560}"/>
    <cellStyle name="20% - Ênfase6 55 2" xfId="6592" xr:uid="{59E48ECF-DA92-4833-819B-523F9DB81A44}"/>
    <cellStyle name="20% - Ênfase6 55 2 2" xfId="16847" xr:uid="{8146321B-5177-44C9-904B-35C69C4F836A}"/>
    <cellStyle name="20% - Ênfase6 55 2 2 2" xfId="37291" xr:uid="{E4BD982A-CF14-483F-A5EC-69E1386E6070}"/>
    <cellStyle name="20% - Ênfase6 55 2 3" xfId="27075" xr:uid="{2B7ACA47-FC48-4208-B203-0500109B90EA}"/>
    <cellStyle name="20% - Ênfase6 55 3" xfId="11793" xr:uid="{313D95AE-8AFC-4248-9C72-BE3DA9C0AADA}"/>
    <cellStyle name="20% - Ênfase6 55 3 2" xfId="32239" xr:uid="{07632E97-8FA3-4BB4-8FF8-0E3EA6ED605C}"/>
    <cellStyle name="20% - Ênfase6 55 4" xfId="22023" xr:uid="{BEA48D5D-0D64-4456-B4F8-52A32B0347D3}"/>
    <cellStyle name="20% - Ênfase6 56" xfId="1459" xr:uid="{7393EBB4-06CF-4E19-A73F-99AA47A513A2}"/>
    <cellStyle name="20% - Ênfase6 56 2" xfId="6606" xr:uid="{A03F3FBB-41DD-4DD8-9635-E9836014F979}"/>
    <cellStyle name="20% - Ênfase6 56 2 2" xfId="16861" xr:uid="{46ED54E3-E8AB-49E3-872E-7D1D8CA2A9F5}"/>
    <cellStyle name="20% - Ênfase6 56 2 2 2" xfId="37305" xr:uid="{2E699E54-C734-4FE6-B54C-63B7705B0395}"/>
    <cellStyle name="20% - Ênfase6 56 2 3" xfId="27089" xr:uid="{D82F9D7C-0F9D-48AD-A1FC-01202CD3305F}"/>
    <cellStyle name="20% - Ênfase6 56 3" xfId="11807" xr:uid="{F7CA2B7F-7BA9-4D5E-8FE9-864D73C262A3}"/>
    <cellStyle name="20% - Ênfase6 56 3 2" xfId="32253" xr:uid="{FB805987-D010-472E-916A-0F173CB816BB}"/>
    <cellStyle name="20% - Ênfase6 56 4" xfId="22037" xr:uid="{08B6617B-3A96-4756-8E2D-D9FABA23B5C7}"/>
    <cellStyle name="20% - Ênfase6 57" xfId="1473" xr:uid="{DA8252CB-417C-4AE3-9237-EECEF412E84D}"/>
    <cellStyle name="20% - Ênfase6 57 2" xfId="6620" xr:uid="{0109AD9C-4EE6-41FA-AB77-5BD255DF752E}"/>
    <cellStyle name="20% - Ênfase6 57 2 2" xfId="16875" xr:uid="{381DFE34-7F83-4C00-8762-26CCC5D0214C}"/>
    <cellStyle name="20% - Ênfase6 57 2 2 2" xfId="37319" xr:uid="{954AB05D-E872-498B-8E6C-079D3CDBCB01}"/>
    <cellStyle name="20% - Ênfase6 57 2 3" xfId="27103" xr:uid="{96904F48-0628-4C10-87AC-DEEE95FDAF44}"/>
    <cellStyle name="20% - Ênfase6 57 3" xfId="11821" xr:uid="{E7175345-8EC6-4205-B428-2C36D76CE1CE}"/>
    <cellStyle name="20% - Ênfase6 57 3 2" xfId="32267" xr:uid="{ABC19FF1-757D-43F4-9118-1150A12507FC}"/>
    <cellStyle name="20% - Ênfase6 57 4" xfId="22051" xr:uid="{3A276327-B5F3-492A-A1A6-9D1244BC1DEE}"/>
    <cellStyle name="20% - Ênfase6 58" xfId="1487" xr:uid="{B7B58B73-D9DE-45A5-8633-E57422C27034}"/>
    <cellStyle name="20% - Ênfase6 58 2" xfId="6634" xr:uid="{4CBCA0A3-CDD9-4FB6-BAFF-D678CCB42E4C}"/>
    <cellStyle name="20% - Ênfase6 58 2 2" xfId="16889" xr:uid="{6787080F-9BB2-418A-8C53-E786BD833E6C}"/>
    <cellStyle name="20% - Ênfase6 58 2 2 2" xfId="37333" xr:uid="{2E2C9635-1510-4C40-A1F5-2ADC60B667FD}"/>
    <cellStyle name="20% - Ênfase6 58 2 3" xfId="27117" xr:uid="{4E0AAA8B-B54E-4CBA-B11C-441664B6DD6E}"/>
    <cellStyle name="20% - Ênfase6 58 3" xfId="11835" xr:uid="{C1174B4F-4359-4B30-BA16-7CECF0787B11}"/>
    <cellStyle name="20% - Ênfase6 58 3 2" xfId="32281" xr:uid="{B40935C7-46E3-4598-BB0E-A1FDF65B0B95}"/>
    <cellStyle name="20% - Ênfase6 58 4" xfId="22065" xr:uid="{00ED9427-D3C9-4615-9C0B-0969D0A1E6F7}"/>
    <cellStyle name="20% - Ênfase6 59" xfId="1501" xr:uid="{96B14596-F585-4995-9DA1-340D27FEAC2D}"/>
    <cellStyle name="20% - Ênfase6 59 2" xfId="6648" xr:uid="{7989BEF4-57F4-4525-8DA5-B03F30A69A75}"/>
    <cellStyle name="20% - Ênfase6 59 2 2" xfId="16903" xr:uid="{90E3A7AE-429E-4E9D-9901-5093240850BC}"/>
    <cellStyle name="20% - Ênfase6 59 2 2 2" xfId="37347" xr:uid="{BE2B1FD8-9EDD-409D-830A-AD395AA7D2D9}"/>
    <cellStyle name="20% - Ênfase6 59 2 3" xfId="27131" xr:uid="{EC75079A-4EF1-4779-AFD1-C1434C70E058}"/>
    <cellStyle name="20% - Ênfase6 59 3" xfId="11849" xr:uid="{130B3930-D687-4D91-A821-B3CB52A419D6}"/>
    <cellStyle name="20% - Ênfase6 59 3 2" xfId="32295" xr:uid="{CB17B1BA-D4C8-4190-9EB2-3F1C14E5A24A}"/>
    <cellStyle name="20% - Ênfase6 59 4" xfId="22079" xr:uid="{9B612E7E-5693-4A6C-BB33-6772ADA81964}"/>
    <cellStyle name="20% - Ênfase6 6" xfId="174" xr:uid="{A6A7521F-A57F-4C0A-9A6C-43645AC16E6D}"/>
    <cellStyle name="20% - Ênfase6 6 2" xfId="787" xr:uid="{5C2EFCA7-236B-4243-8723-53A9DCCDAEE5}"/>
    <cellStyle name="20% - Ênfase6 6 2 2" xfId="5934" xr:uid="{A3216841-F9A5-4F90-B4E5-3359F3AC5429}"/>
    <cellStyle name="20% - Ênfase6 6 2 2 2" xfId="16189" xr:uid="{9C04E2A2-6C7F-49A9-A840-120C46B6265F}"/>
    <cellStyle name="20% - Ênfase6 6 2 2 2 2" xfId="36633" xr:uid="{DD5EE87B-43FE-4B8E-8341-D274386538FC}"/>
    <cellStyle name="20% - Ênfase6 6 2 2 3" xfId="26417" xr:uid="{E1C5ED85-A03F-42BC-8037-582532801236}"/>
    <cellStyle name="20% - Ênfase6 6 2 3" xfId="11135" xr:uid="{A7C384E5-6200-483A-BBE6-B0CDBFC9A2BB}"/>
    <cellStyle name="20% - Ênfase6 6 2 3 2" xfId="31581" xr:uid="{22B73D63-60D6-4E35-AAB5-E1E9FF6A7C16}"/>
    <cellStyle name="20% - Ênfase6 6 2 4" xfId="21365" xr:uid="{A74AE55F-32F3-4FD9-8487-1A0C7A72702A}"/>
    <cellStyle name="20% - Ênfase6 6 3" xfId="5321" xr:uid="{5A2C1685-70BC-4A86-896B-7099E557917E}"/>
    <cellStyle name="20% - Ênfase6 6 3 2" xfId="15609" xr:uid="{F3207729-983E-4D7F-BAFA-2F95ED67FD8B}"/>
    <cellStyle name="20% - Ênfase6 6 3 2 2" xfId="36053" xr:uid="{2935251D-AC02-48A6-A8F5-E56D2BDCB404}"/>
    <cellStyle name="20% - Ênfase6 6 3 3" xfId="25837" xr:uid="{F6D09122-4E4F-4FB7-8BC0-B59DBCCFB5A4}"/>
    <cellStyle name="20% - Ênfase6 6 4" xfId="10555" xr:uid="{E5DC5204-929B-4957-87B4-0F3B37DD4FFB}"/>
    <cellStyle name="20% - Ênfase6 6 4 2" xfId="31001" xr:uid="{4B94C0A1-84F3-4E65-AB10-732F7E68D00F}"/>
    <cellStyle name="20% - Ênfase6 6 5" xfId="20785" xr:uid="{09332DE5-7C5B-4142-A146-CFE46632897F}"/>
    <cellStyle name="20% - Ênfase6 60" xfId="1515" xr:uid="{3FD1CA59-EC85-4E0D-AAAF-9AD27E9D5398}"/>
    <cellStyle name="20% - Ênfase6 60 2" xfId="6662" xr:uid="{4D20D6AB-C3E4-4DF0-8508-0641B2A66054}"/>
    <cellStyle name="20% - Ênfase6 60 2 2" xfId="16917" xr:uid="{B46F8A80-ABFC-4F6F-B00D-1503925432FD}"/>
    <cellStyle name="20% - Ênfase6 60 2 2 2" xfId="37361" xr:uid="{79D0A916-DAEE-4777-BF89-E84924785DF1}"/>
    <cellStyle name="20% - Ênfase6 60 2 3" xfId="27145" xr:uid="{8DDE92CA-03FD-4F10-BB2A-6E75BC9C10BE}"/>
    <cellStyle name="20% - Ênfase6 60 3" xfId="11863" xr:uid="{A6437882-CFF1-45A8-B354-2540D0DADAD0}"/>
    <cellStyle name="20% - Ênfase6 60 3 2" xfId="32309" xr:uid="{07400876-D20B-4B03-ADA4-D832ABE88888}"/>
    <cellStyle name="20% - Ênfase6 60 4" xfId="22093" xr:uid="{B2BD1EE1-D625-4FC0-B1DF-14F69F875C12}"/>
    <cellStyle name="20% - Ênfase6 61" xfId="1529" xr:uid="{ED320A6E-4CB4-4977-AFCB-039164F54825}"/>
    <cellStyle name="20% - Ênfase6 61 2" xfId="6676" xr:uid="{D5046E78-4145-45FD-8BAB-8AD85BAFAD64}"/>
    <cellStyle name="20% - Ênfase6 61 2 2" xfId="16931" xr:uid="{C4CE94EC-D1FA-4C8D-A584-660B8AE40BF0}"/>
    <cellStyle name="20% - Ênfase6 61 2 2 2" xfId="37375" xr:uid="{EA91B224-F7A2-4BD1-9A21-85CCDBB518B0}"/>
    <cellStyle name="20% - Ênfase6 61 2 3" xfId="27159" xr:uid="{C7F41930-FA7E-4279-8716-8921BFB8EDC1}"/>
    <cellStyle name="20% - Ênfase6 61 3" xfId="11877" xr:uid="{D22167F5-A347-4F7E-A2D2-DF549719E1AB}"/>
    <cellStyle name="20% - Ênfase6 61 3 2" xfId="32323" xr:uid="{29D6953F-F8A8-4662-A08D-1107150B2D83}"/>
    <cellStyle name="20% - Ênfase6 61 4" xfId="22107" xr:uid="{339BF1E3-382E-4160-B8A2-1712BD6F383B}"/>
    <cellStyle name="20% - Ênfase6 62" xfId="1543" xr:uid="{D45071EE-3184-43A3-8BA9-CD8B788FDBEF}"/>
    <cellStyle name="20% - Ênfase6 62 2" xfId="6690" xr:uid="{7117BEA8-2E67-46F2-B8D9-708220C84828}"/>
    <cellStyle name="20% - Ênfase6 62 2 2" xfId="16945" xr:uid="{99F21B6D-8C37-43E1-9859-C59DEB3B44E4}"/>
    <cellStyle name="20% - Ênfase6 62 2 2 2" xfId="37389" xr:uid="{0C0CF381-FB12-4626-9C49-6A092B28A338}"/>
    <cellStyle name="20% - Ênfase6 62 2 3" xfId="27173" xr:uid="{54132E0D-BAE3-48F3-B6AD-BCD40E99E11B}"/>
    <cellStyle name="20% - Ênfase6 62 3" xfId="11891" xr:uid="{C7414586-9B44-41C8-9D8B-CADF5FD848D2}"/>
    <cellStyle name="20% - Ênfase6 62 3 2" xfId="32337" xr:uid="{79A55BAA-74F5-4BCF-B5CE-5294E74EAA2D}"/>
    <cellStyle name="20% - Ênfase6 62 4" xfId="22121" xr:uid="{ECF295F8-FCC4-426C-B798-EF2E6F70E265}"/>
    <cellStyle name="20% - Ênfase6 63" xfId="1557" xr:uid="{7AAE09A3-2D6E-44F7-9055-6CD197746EED}"/>
    <cellStyle name="20% - Ênfase6 63 2" xfId="6704" xr:uid="{5136637B-7B21-4959-B37C-10D1087864A6}"/>
    <cellStyle name="20% - Ênfase6 63 2 2" xfId="16959" xr:uid="{094A6380-394A-4734-A976-D90120ABC143}"/>
    <cellStyle name="20% - Ênfase6 63 2 2 2" xfId="37403" xr:uid="{F8DA72A8-2BCC-4151-8F6D-CAF7DE1FD53A}"/>
    <cellStyle name="20% - Ênfase6 63 2 3" xfId="27187" xr:uid="{7AB625D3-D0BE-4A0F-96B1-129EA7152933}"/>
    <cellStyle name="20% - Ênfase6 63 3" xfId="11905" xr:uid="{D817BB7A-63C0-43A6-B74E-8CCD105903B9}"/>
    <cellStyle name="20% - Ênfase6 63 3 2" xfId="32351" xr:uid="{DF674FE1-A080-4AC3-B4F1-E49E097B48A1}"/>
    <cellStyle name="20% - Ênfase6 63 4" xfId="22135" xr:uid="{AF24299C-17CD-4FCB-9979-A6125950F74E}"/>
    <cellStyle name="20% - Ênfase6 64" xfId="1571" xr:uid="{711704A2-3815-41C4-A30E-C0D7C269F5AE}"/>
    <cellStyle name="20% - Ênfase6 64 2" xfId="6718" xr:uid="{060800B8-676B-4CF9-AEFA-0DFD2C879B4D}"/>
    <cellStyle name="20% - Ênfase6 64 2 2" xfId="16973" xr:uid="{35E2ABE5-D48B-45A8-AFC1-CC2558BFE104}"/>
    <cellStyle name="20% - Ênfase6 64 2 2 2" xfId="37417" xr:uid="{1ADA84AA-FCCE-4271-9B0F-43D93E172939}"/>
    <cellStyle name="20% - Ênfase6 64 2 3" xfId="27201" xr:uid="{A22CDBB1-B17D-40FD-9127-50A8686EB53C}"/>
    <cellStyle name="20% - Ênfase6 64 3" xfId="11919" xr:uid="{9539EC6A-55B2-424F-897F-F3A3E0F64D8F}"/>
    <cellStyle name="20% - Ênfase6 64 3 2" xfId="32365" xr:uid="{5F00B2A3-8BB1-4721-B0ED-CCE8D46BB126}"/>
    <cellStyle name="20% - Ênfase6 64 4" xfId="22149" xr:uid="{1B95BCA9-400E-4C56-847C-0781E0B236BE}"/>
    <cellStyle name="20% - Ênfase6 65" xfId="1585" xr:uid="{73203157-5870-4AB5-A970-8C18E607BAA8}"/>
    <cellStyle name="20% - Ênfase6 65 2" xfId="6732" xr:uid="{D9A857A6-F62B-4E2F-9165-6149D8657655}"/>
    <cellStyle name="20% - Ênfase6 65 2 2" xfId="16987" xr:uid="{7F6F6CAD-0EEF-4283-B4DA-DE7925363F6B}"/>
    <cellStyle name="20% - Ênfase6 65 2 2 2" xfId="37431" xr:uid="{8280D25A-86E6-4D40-B22E-F691D7B3846E}"/>
    <cellStyle name="20% - Ênfase6 65 2 3" xfId="27215" xr:uid="{D5C8895D-7505-4A99-B080-C1ADE8F7267C}"/>
    <cellStyle name="20% - Ênfase6 65 3" xfId="11933" xr:uid="{BE65FDAC-C4FB-44D9-8DF4-2F928C62A31A}"/>
    <cellStyle name="20% - Ênfase6 65 3 2" xfId="32379" xr:uid="{A2FAD3D4-745F-4542-B808-C599AEA6088E}"/>
    <cellStyle name="20% - Ênfase6 65 4" xfId="22163" xr:uid="{A5697ED8-5672-4E84-BE24-3596A28E7DE4}"/>
    <cellStyle name="20% - Ênfase6 66" xfId="1599" xr:uid="{AC8B170E-8264-4189-BA1B-C61616A9EE52}"/>
    <cellStyle name="20% - Ênfase6 66 2" xfId="6746" xr:uid="{9A63F9B4-7876-454A-9FFD-772C13B16617}"/>
    <cellStyle name="20% - Ênfase6 66 2 2" xfId="17001" xr:uid="{9792FF34-8EC1-435B-8134-66175AD79C0F}"/>
    <cellStyle name="20% - Ênfase6 66 2 2 2" xfId="37445" xr:uid="{932BEEF3-D3BD-474E-B123-C74B56F9A67E}"/>
    <cellStyle name="20% - Ênfase6 66 2 3" xfId="27229" xr:uid="{699EF4B8-193E-40D7-92F3-892B79E2E944}"/>
    <cellStyle name="20% - Ênfase6 66 3" xfId="11947" xr:uid="{59DD3680-AAD2-45EA-9BA2-7E3E6E410135}"/>
    <cellStyle name="20% - Ênfase6 66 3 2" xfId="32393" xr:uid="{3D691791-22EB-425D-BC1A-B8CE2C4915BF}"/>
    <cellStyle name="20% - Ênfase6 66 4" xfId="22177" xr:uid="{A87031C4-901F-42FB-AD54-559BE1E4FD10}"/>
    <cellStyle name="20% - Ênfase6 67" xfId="1613" xr:uid="{93E497B3-B775-4645-B36B-4D8131AC2709}"/>
    <cellStyle name="20% - Ênfase6 67 2" xfId="6760" xr:uid="{18BE2656-B6E7-4B6E-8B27-B3F2A0658407}"/>
    <cellStyle name="20% - Ênfase6 67 2 2" xfId="17015" xr:uid="{7ED57349-E584-44D4-BE13-2F9A0BBE71DA}"/>
    <cellStyle name="20% - Ênfase6 67 2 2 2" xfId="37459" xr:uid="{964DD54E-F821-4AC5-A718-B6EA474BE92A}"/>
    <cellStyle name="20% - Ênfase6 67 2 3" xfId="27243" xr:uid="{2E706BE1-A46C-4D54-A9DB-42C666A79DF7}"/>
    <cellStyle name="20% - Ênfase6 67 3" xfId="11961" xr:uid="{478F4426-248E-4B61-90CC-46CC11318F21}"/>
    <cellStyle name="20% - Ênfase6 67 3 2" xfId="32407" xr:uid="{5D77FA90-AA61-4812-86F4-732A88889334}"/>
    <cellStyle name="20% - Ênfase6 67 4" xfId="22191" xr:uid="{AB18EE2B-81F7-441A-B2DF-47387EAF836B}"/>
    <cellStyle name="20% - Ênfase6 68" xfId="1627" xr:uid="{EE189ED6-35E9-413E-B543-7DC8F866CFC0}"/>
    <cellStyle name="20% - Ênfase6 68 2" xfId="6774" xr:uid="{95DB8D31-5BE6-4C32-87A7-DC4EE9750C72}"/>
    <cellStyle name="20% - Ênfase6 68 2 2" xfId="17029" xr:uid="{FC2EC6C4-4769-4034-BE81-077A3CEE9970}"/>
    <cellStyle name="20% - Ênfase6 68 2 2 2" xfId="37473" xr:uid="{1C949136-63F6-41F2-AFC2-DA03C3A7ED99}"/>
    <cellStyle name="20% - Ênfase6 68 2 3" xfId="27257" xr:uid="{76BCA06C-FF7A-4049-95AF-B1C2559B3E68}"/>
    <cellStyle name="20% - Ênfase6 68 3" xfId="11975" xr:uid="{A7EC2B55-610C-4048-90AD-A06550AF5FE3}"/>
    <cellStyle name="20% - Ênfase6 68 3 2" xfId="32421" xr:uid="{CF13587E-2A8A-4F8B-B3A3-D7B1BD35588E}"/>
    <cellStyle name="20% - Ênfase6 68 4" xfId="22205" xr:uid="{0BA6A2B6-7EEC-448D-86E4-6EE0312EE774}"/>
    <cellStyle name="20% - Ênfase6 69" xfId="1641" xr:uid="{9C96614A-7764-4FF4-9AFC-BEB2000FDCC6}"/>
    <cellStyle name="20% - Ênfase6 69 2" xfId="6788" xr:uid="{9C827A4C-7C42-4CDA-ADCC-C2FD2105301B}"/>
    <cellStyle name="20% - Ênfase6 69 2 2" xfId="17043" xr:uid="{2D3BD87B-BCCF-43A7-AEA4-0AC2194F6C0C}"/>
    <cellStyle name="20% - Ênfase6 69 2 2 2" xfId="37487" xr:uid="{6F86C50F-8252-448A-AA51-24C2CD107B21}"/>
    <cellStyle name="20% - Ênfase6 69 2 3" xfId="27271" xr:uid="{0ADBFEEF-D901-442D-AD39-866E2786A97B}"/>
    <cellStyle name="20% - Ênfase6 69 3" xfId="11989" xr:uid="{66F5A7E2-968B-401B-8EC2-0A860649CCD9}"/>
    <cellStyle name="20% - Ênfase6 69 3 2" xfId="32435" xr:uid="{3BAEC456-2067-4C57-8D61-C5792D36577A}"/>
    <cellStyle name="20% - Ênfase6 69 4" xfId="22219" xr:uid="{82BFD450-75B4-4547-A4BC-E6433A051B26}"/>
    <cellStyle name="20% - Ênfase6 7" xfId="188" xr:uid="{B47C1572-1BB4-43E2-AA6B-52705734CC1A}"/>
    <cellStyle name="20% - Ênfase6 7 2" xfId="801" xr:uid="{BB60F2E5-FF3C-4554-91BD-5053E024D4F8}"/>
    <cellStyle name="20% - Ênfase6 7 2 2" xfId="5948" xr:uid="{596245EF-E305-44AF-8EB8-A28291D43E1D}"/>
    <cellStyle name="20% - Ênfase6 7 2 2 2" xfId="16203" xr:uid="{FE5D4D13-EFC5-4F4C-B2B3-9CB0E5F7D8BF}"/>
    <cellStyle name="20% - Ênfase6 7 2 2 2 2" xfId="36647" xr:uid="{54C4107E-FA7A-44E4-8B33-E878972B7668}"/>
    <cellStyle name="20% - Ênfase6 7 2 2 3" xfId="26431" xr:uid="{C1B17AD9-6970-4BC0-AB38-85D3F1758517}"/>
    <cellStyle name="20% - Ênfase6 7 2 3" xfId="11149" xr:uid="{A9D5AFD1-DF87-4017-B7DF-5F1D37665D7B}"/>
    <cellStyle name="20% - Ênfase6 7 2 3 2" xfId="31595" xr:uid="{6DABBAA8-9624-472A-A4BD-B3E724C0253E}"/>
    <cellStyle name="20% - Ênfase6 7 2 4" xfId="21379" xr:uid="{3C5847A0-8EA2-4BA5-ADC8-C44CA5F20524}"/>
    <cellStyle name="20% - Ênfase6 7 3" xfId="5335" xr:uid="{67F7B454-C993-45ED-B55D-A0E73E87BB7B}"/>
    <cellStyle name="20% - Ênfase6 7 3 2" xfId="15623" xr:uid="{6CD84D9B-6DC0-4612-A99B-2AA8DD5124DC}"/>
    <cellStyle name="20% - Ênfase6 7 3 2 2" xfId="36067" xr:uid="{BFFBDCD0-0881-4787-B14E-10DA15D483B2}"/>
    <cellStyle name="20% - Ênfase6 7 3 3" xfId="25851" xr:uid="{188E9B04-C6F4-4800-A795-8F310861FA1A}"/>
    <cellStyle name="20% - Ênfase6 7 4" xfId="10569" xr:uid="{E2A53109-DA98-4057-88FF-B5908A0AE122}"/>
    <cellStyle name="20% - Ênfase6 7 4 2" xfId="31015" xr:uid="{B0C383FF-47D9-4F0A-AF99-139DA745D9EA}"/>
    <cellStyle name="20% - Ênfase6 7 5" xfId="20799" xr:uid="{752D50A2-FBDC-47C6-B7BE-614F76EC2052}"/>
    <cellStyle name="20% - Ênfase6 70" xfId="1655" xr:uid="{C13C3F9B-4916-4EEC-B816-4F2E50DCB1DF}"/>
    <cellStyle name="20% - Ênfase6 70 2" xfId="6802" xr:uid="{1C7D02A9-A40B-438A-8F04-B0F4EFBE668B}"/>
    <cellStyle name="20% - Ênfase6 70 2 2" xfId="17057" xr:uid="{A82D55E6-B06A-4690-A0CC-AF5420E9ADF6}"/>
    <cellStyle name="20% - Ênfase6 70 2 2 2" xfId="37501" xr:uid="{CC52FFEB-F09A-49CB-8209-9928002DB476}"/>
    <cellStyle name="20% - Ênfase6 70 2 3" xfId="27285" xr:uid="{1C577BC1-8326-45A4-A823-5A227F13ACFA}"/>
    <cellStyle name="20% - Ênfase6 70 3" xfId="12003" xr:uid="{72D5D48F-FA19-4D16-8693-8DB52B508754}"/>
    <cellStyle name="20% - Ênfase6 70 3 2" xfId="32449" xr:uid="{1B938D71-430E-4A36-BB4E-BFAEB1487787}"/>
    <cellStyle name="20% - Ênfase6 70 4" xfId="22233" xr:uid="{9781B9BC-5F6C-4142-A0FC-9E41B668D75F}"/>
    <cellStyle name="20% - Ênfase6 71" xfId="1669" xr:uid="{B795F511-7B91-4FD8-8EDE-F023C5A3C8BD}"/>
    <cellStyle name="20% - Ênfase6 71 2" xfId="6816" xr:uid="{A7BBB3CD-0FCC-4FEF-BB91-D5347F993920}"/>
    <cellStyle name="20% - Ênfase6 71 2 2" xfId="17071" xr:uid="{87537B0C-8DC4-48F9-A605-C3AC20CFA752}"/>
    <cellStyle name="20% - Ênfase6 71 2 2 2" xfId="37515" xr:uid="{112895EB-6EC1-4BDD-8464-6C3E5A2FB387}"/>
    <cellStyle name="20% - Ênfase6 71 2 3" xfId="27299" xr:uid="{CAFE6F17-8983-42A4-8F48-A457861BEC0F}"/>
    <cellStyle name="20% - Ênfase6 71 3" xfId="12017" xr:uid="{1A9A9DB6-FF0B-4A40-AA44-957245F069CF}"/>
    <cellStyle name="20% - Ênfase6 71 3 2" xfId="32463" xr:uid="{815ED34C-C615-428C-BAC8-F4B18C512371}"/>
    <cellStyle name="20% - Ênfase6 71 4" xfId="22247" xr:uid="{9C6684F1-D4EB-4DE5-B6B0-6D57627CC145}"/>
    <cellStyle name="20% - Ênfase6 72" xfId="1683" xr:uid="{87214B27-B5BE-4F2F-A841-15873717406A}"/>
    <cellStyle name="20% - Ênfase6 72 2" xfId="6830" xr:uid="{61EB6446-B74D-4193-97DC-C23AB94D8102}"/>
    <cellStyle name="20% - Ênfase6 72 2 2" xfId="17085" xr:uid="{C759E07A-93E6-4BE6-8053-2ED8A773F04A}"/>
    <cellStyle name="20% - Ênfase6 72 2 2 2" xfId="37529" xr:uid="{019F4669-3080-4B1D-8370-55BE0973F8A1}"/>
    <cellStyle name="20% - Ênfase6 72 2 3" xfId="27313" xr:uid="{8E7918FA-05CC-4BB1-A85A-CDE709D927C6}"/>
    <cellStyle name="20% - Ênfase6 72 3" xfId="12031" xr:uid="{F079E354-3E90-4ACC-9925-BD3E5C6BF642}"/>
    <cellStyle name="20% - Ênfase6 72 3 2" xfId="32477" xr:uid="{146D0162-6271-44D0-AFB3-5E304F3F22DB}"/>
    <cellStyle name="20% - Ênfase6 72 4" xfId="22261" xr:uid="{38D852E5-6A76-4450-A0D1-896BFC39153A}"/>
    <cellStyle name="20% - Ênfase6 73" xfId="1697" xr:uid="{5A3D15A6-1EFC-49EB-9246-011B0978D072}"/>
    <cellStyle name="20% - Ênfase6 73 2" xfId="6844" xr:uid="{6B426F0B-4C7F-45A2-B7DC-9794B935F2C4}"/>
    <cellStyle name="20% - Ênfase6 73 2 2" xfId="17099" xr:uid="{783BF654-B55E-4257-9BC4-73D0FFB7D235}"/>
    <cellStyle name="20% - Ênfase6 73 2 2 2" xfId="37543" xr:uid="{E89D6341-AEDD-4CEC-8153-742494BBCF81}"/>
    <cellStyle name="20% - Ênfase6 73 2 3" xfId="27327" xr:uid="{CCE8D92C-6C7C-48B4-AAB6-6F4AEFEC9EDB}"/>
    <cellStyle name="20% - Ênfase6 73 3" xfId="12045" xr:uid="{6C74DADB-4330-415C-BB49-07D14EBD6A30}"/>
    <cellStyle name="20% - Ênfase6 73 3 2" xfId="32491" xr:uid="{87E2C597-E186-474A-9FC0-449851C79F37}"/>
    <cellStyle name="20% - Ênfase6 73 4" xfId="22275" xr:uid="{C6D75927-5187-4B2B-82EE-70D4365FEBC4}"/>
    <cellStyle name="20% - Ênfase6 74" xfId="1711" xr:uid="{0D92E749-5EA3-4A5E-93BB-299D5A7B0C7E}"/>
    <cellStyle name="20% - Ênfase6 74 2" xfId="6858" xr:uid="{C58125FA-547F-434F-80D2-A41B66A0A018}"/>
    <cellStyle name="20% - Ênfase6 75" xfId="1725" xr:uid="{ECD8C9E5-C7DD-4440-AB2F-A9DA1B8CE96E}"/>
    <cellStyle name="20% - Ênfase6 75 2" xfId="6872" xr:uid="{2DBF190A-0E60-4196-9CD6-A653A9B5907F}"/>
    <cellStyle name="20% - Ênfase6 75 2 2" xfId="17113" xr:uid="{27F7D093-671B-45E1-9CAD-2AEE70606A70}"/>
    <cellStyle name="20% - Ênfase6 75 2 2 2" xfId="37557" xr:uid="{FC219436-669D-40FB-ADCB-1DCC67F29D56}"/>
    <cellStyle name="20% - Ênfase6 75 2 3" xfId="27341" xr:uid="{C42A9D5E-75C4-4CA0-9973-078BC7764757}"/>
    <cellStyle name="20% - Ênfase6 75 3" xfId="12059" xr:uid="{86C6D4AD-BF65-445C-85DE-8E6C7DCA2AD7}"/>
    <cellStyle name="20% - Ênfase6 75 3 2" xfId="32505" xr:uid="{C19CE8D5-EF5A-4FAC-8EB1-9D1614CC0E5F}"/>
    <cellStyle name="20% - Ênfase6 75 4" xfId="22289" xr:uid="{436A1C63-C095-40CE-BACE-CE84F9F98040}"/>
    <cellStyle name="20% - Ênfase6 76" xfId="1739" xr:uid="{1B9D74B1-13A2-41E2-B19D-5B6E68A74344}"/>
    <cellStyle name="20% - Ênfase6 76 2" xfId="6886" xr:uid="{C2091499-203F-4DD1-A36F-70A78B23EFE3}"/>
    <cellStyle name="20% - Ênfase6 77" xfId="1753" xr:uid="{40CD57FA-29F8-49A6-9433-7104691C3DE5}"/>
    <cellStyle name="20% - Ênfase6 77 2" xfId="6900" xr:uid="{461912D4-881C-4609-BA56-E4CAD3DD9BBE}"/>
    <cellStyle name="20% - Ênfase6 77 2 2" xfId="17127" xr:uid="{C6EC320E-0C53-4E8A-A263-5F07290C425F}"/>
    <cellStyle name="20% - Ênfase6 77 2 2 2" xfId="37571" xr:uid="{F32D8201-9708-4679-B58D-F3746FC52105}"/>
    <cellStyle name="20% - Ênfase6 77 2 3" xfId="27355" xr:uid="{B4D2E7EF-60D8-4F63-9AFA-F06889AFB4E3}"/>
    <cellStyle name="20% - Ênfase6 77 3" xfId="12073" xr:uid="{10377BA6-36FF-4DA8-9BAA-F3A18A89CA0A}"/>
    <cellStyle name="20% - Ênfase6 77 3 2" xfId="32519" xr:uid="{F348143A-6D70-4AA4-AF10-60232E4AC274}"/>
    <cellStyle name="20% - Ênfase6 77 4" xfId="22303" xr:uid="{AB802145-EB6D-4F8A-8A86-8B6024075E9D}"/>
    <cellStyle name="20% - Ênfase6 78" xfId="1767" xr:uid="{945DDC4D-109B-4793-85E1-E5C12C8E06C4}"/>
    <cellStyle name="20% - Ênfase6 78 2" xfId="6914" xr:uid="{35F47191-23A6-4244-8B10-FC64D1F21206}"/>
    <cellStyle name="20% - Ênfase6 78 2 2" xfId="17141" xr:uid="{6F1D4B7B-C770-41CC-AD7D-77EEA8DC7834}"/>
    <cellStyle name="20% - Ênfase6 78 2 2 2" xfId="37585" xr:uid="{1B25B7E0-5259-4143-BCC4-6421F7838B41}"/>
    <cellStyle name="20% - Ênfase6 78 2 3" xfId="27369" xr:uid="{DEB74E9C-D4BC-4475-B084-13B8AB01107B}"/>
    <cellStyle name="20% - Ênfase6 78 3" xfId="12087" xr:uid="{64B8AA90-4CCA-4AD5-92D4-0E57796FB13E}"/>
    <cellStyle name="20% - Ênfase6 78 3 2" xfId="32533" xr:uid="{278F1633-223B-4F69-9B46-7C7A0F6A32A9}"/>
    <cellStyle name="20% - Ênfase6 78 4" xfId="22317" xr:uid="{C3754012-5A82-437D-AF13-FC64ACCC76B0}"/>
    <cellStyle name="20% - Ênfase6 79" xfId="1781" xr:uid="{9133AE36-9323-46E8-AA3B-A35DCFE8C183}"/>
    <cellStyle name="20% - Ênfase6 79 2" xfId="6928" xr:uid="{2BC7A570-789B-4A2A-8FFB-A80187F00815}"/>
    <cellStyle name="20% - Ênfase6 79 2 2" xfId="17155" xr:uid="{0399AD1E-16B9-46BA-916C-BF0BAA72F989}"/>
    <cellStyle name="20% - Ênfase6 79 2 2 2" xfId="37599" xr:uid="{A81C4E83-5806-4707-8548-FB13BEB4AC63}"/>
    <cellStyle name="20% - Ênfase6 79 2 3" xfId="27383" xr:uid="{F78BC598-3B3A-4919-B939-93D7778EE66C}"/>
    <cellStyle name="20% - Ênfase6 79 3" xfId="12101" xr:uid="{CAF71D88-7400-4AE2-B764-8EC77D3FF04B}"/>
    <cellStyle name="20% - Ênfase6 79 3 2" xfId="32547" xr:uid="{B0B92246-DF12-482B-AD7B-C8F77198D0E9}"/>
    <cellStyle name="20% - Ênfase6 79 4" xfId="22331" xr:uid="{91B2B40F-ABCF-4459-9BEE-92CB8A6E5046}"/>
    <cellStyle name="20% - Ênfase6 8" xfId="202" xr:uid="{EB74DC30-5D80-4228-A02C-8066466A4829}"/>
    <cellStyle name="20% - Ênfase6 8 2" xfId="815" xr:uid="{C571B959-0497-499D-B302-5E4A0F2D703D}"/>
    <cellStyle name="20% - Ênfase6 8 2 2" xfId="5962" xr:uid="{19326567-3B80-46AD-A8FD-DC414B45CF46}"/>
    <cellStyle name="20% - Ênfase6 8 2 2 2" xfId="16217" xr:uid="{50E71F7B-7A98-4A89-8A57-AC7674F599EE}"/>
    <cellStyle name="20% - Ênfase6 8 2 2 2 2" xfId="36661" xr:uid="{5170E145-2BA4-4E66-B788-8788BF905F0C}"/>
    <cellStyle name="20% - Ênfase6 8 2 2 3" xfId="26445" xr:uid="{BE404E37-F889-42C7-A8A6-8D9975E75A01}"/>
    <cellStyle name="20% - Ênfase6 8 2 3" xfId="11163" xr:uid="{26419667-B18D-4FB9-8083-57377202C54B}"/>
    <cellStyle name="20% - Ênfase6 8 2 3 2" xfId="31609" xr:uid="{CC895EBB-E323-43D6-8292-F81CED64221B}"/>
    <cellStyle name="20% - Ênfase6 8 2 4" xfId="21393" xr:uid="{6331BBFE-3E75-4D68-9C1B-79EE13316F59}"/>
    <cellStyle name="20% - Ênfase6 8 3" xfId="5349" xr:uid="{5F655C6D-C567-4F3A-8E26-38DB397A8D28}"/>
    <cellStyle name="20% - Ênfase6 8 3 2" xfId="15637" xr:uid="{3E8A66D8-B8A2-4317-8397-001EE6E1625D}"/>
    <cellStyle name="20% - Ênfase6 8 3 2 2" xfId="36081" xr:uid="{46750A0E-C3A3-4155-8FC1-8DC545032BF1}"/>
    <cellStyle name="20% - Ênfase6 8 3 3" xfId="25865" xr:uid="{2CA4AC55-DC03-4D96-A73B-7CD451887F02}"/>
    <cellStyle name="20% - Ênfase6 8 4" xfId="10583" xr:uid="{1F98838E-4427-4B95-857B-4D2D566BB82E}"/>
    <cellStyle name="20% - Ênfase6 8 4 2" xfId="31029" xr:uid="{345DFDD6-51BE-4345-B6FF-DC2D8A6F7321}"/>
    <cellStyle name="20% - Ênfase6 8 5" xfId="20813" xr:uid="{9C035540-E72D-41C9-8373-FDF21F20B424}"/>
    <cellStyle name="20% - Ênfase6 80" xfId="1795" xr:uid="{C56ADCAB-0C38-470D-8E79-43C778A118FD}"/>
    <cellStyle name="20% - Ênfase6 80 2" xfId="6942" xr:uid="{2F297988-DC73-47E0-8ECB-FC36906830D4}"/>
    <cellStyle name="20% - Ênfase6 80 2 2" xfId="17169" xr:uid="{21CF98A2-E12A-4E4F-BB82-20956AF7E4B5}"/>
    <cellStyle name="20% - Ênfase6 80 2 2 2" xfId="37613" xr:uid="{736A7DE6-F229-449B-BBD6-F9E50DC18D80}"/>
    <cellStyle name="20% - Ênfase6 80 2 3" xfId="27397" xr:uid="{ED20A4AD-96D8-4922-BEED-6DFCCC2B2629}"/>
    <cellStyle name="20% - Ênfase6 80 3" xfId="12115" xr:uid="{679E42A5-EF47-4B5C-BB7A-72FC33EC48B4}"/>
    <cellStyle name="20% - Ênfase6 80 3 2" xfId="32561" xr:uid="{434380C4-FFA7-436A-9DC5-7AD6782C7DAA}"/>
    <cellStyle name="20% - Ênfase6 80 4" xfId="22345" xr:uid="{C6FD5A14-AA68-45EC-9651-84E5FB0130A1}"/>
    <cellStyle name="20% - Ênfase6 81" xfId="1809" xr:uid="{ED92E496-836B-432D-88BF-F5CB16EE8552}"/>
    <cellStyle name="20% - Ênfase6 81 2" xfId="6956" xr:uid="{A49BE04E-7A3E-457F-8DD5-716B020A2F02}"/>
    <cellStyle name="20% - Ênfase6 81 2 2" xfId="17183" xr:uid="{DBF4AE9F-7ACB-46CA-A46A-E66C2B88FF29}"/>
    <cellStyle name="20% - Ênfase6 81 2 2 2" xfId="37627" xr:uid="{0F98E42F-CA03-4F7D-822C-B87D019E7076}"/>
    <cellStyle name="20% - Ênfase6 81 2 3" xfId="27411" xr:uid="{CF93E31F-BDD6-47AA-82ED-E7DE88422B36}"/>
    <cellStyle name="20% - Ênfase6 81 3" xfId="12129" xr:uid="{56BA62F2-1E19-422C-9B1C-7B5D9C4A2970}"/>
    <cellStyle name="20% - Ênfase6 81 3 2" xfId="32575" xr:uid="{421B0067-C6C5-4586-85CC-095C1149CB8E}"/>
    <cellStyle name="20% - Ênfase6 81 4" xfId="22359" xr:uid="{CE028F56-3676-482A-9104-29630ADE4B9D}"/>
    <cellStyle name="20% - Ênfase6 82" xfId="1823" xr:uid="{F41489AD-98FB-43C5-93D7-1B62790F67FB}"/>
    <cellStyle name="20% - Ênfase6 82 2" xfId="6970" xr:uid="{8E7F96B7-667E-428F-9016-1B3B9B451665}"/>
    <cellStyle name="20% - Ênfase6 82 2 2" xfId="17197" xr:uid="{1CB84881-0D91-46BE-A31A-D1E7C6C979F1}"/>
    <cellStyle name="20% - Ênfase6 82 2 2 2" xfId="37641" xr:uid="{8BBC2695-320B-46EB-9CEE-07B836738BE1}"/>
    <cellStyle name="20% - Ênfase6 82 2 3" xfId="27425" xr:uid="{254C453F-C4C7-4BE7-A64A-9CEC6EA2C0FB}"/>
    <cellStyle name="20% - Ênfase6 82 3" xfId="12143" xr:uid="{6D2D7F4F-0116-4471-A8E6-DC986356A439}"/>
    <cellStyle name="20% - Ênfase6 82 3 2" xfId="32589" xr:uid="{03758161-0471-46F8-A4DD-6FB618366539}"/>
    <cellStyle name="20% - Ênfase6 82 4" xfId="22373" xr:uid="{93E31DE0-2247-4426-86A5-03CC911D1BF3}"/>
    <cellStyle name="20% - Ênfase6 83" xfId="1837" xr:uid="{583BD557-F648-4318-AFE8-02A8C8A54EE9}"/>
    <cellStyle name="20% - Ênfase6 83 2" xfId="6984" xr:uid="{86B4727C-1A1A-4428-B4B3-A6600B6A898B}"/>
    <cellStyle name="20% - Ênfase6 83 2 2" xfId="17211" xr:uid="{278984B5-BA2E-405C-A79D-78FD38E45067}"/>
    <cellStyle name="20% - Ênfase6 83 2 2 2" xfId="37655" xr:uid="{3FB878FA-37BC-4FEF-A954-4FBB364BCBA6}"/>
    <cellStyle name="20% - Ênfase6 83 2 3" xfId="27439" xr:uid="{79508619-133B-40BA-BCFB-F2BD23304C7D}"/>
    <cellStyle name="20% - Ênfase6 83 3" xfId="12157" xr:uid="{541E33E8-5E64-40D9-A0AE-436E19A43649}"/>
    <cellStyle name="20% - Ênfase6 83 3 2" xfId="32603" xr:uid="{EBC0B84D-21A3-4369-A9EC-037CBDE5B72E}"/>
    <cellStyle name="20% - Ênfase6 83 4" xfId="22387" xr:uid="{8039CA70-A320-4C6A-AF52-66013B25A438}"/>
    <cellStyle name="20% - Ênfase6 84" xfId="1851" xr:uid="{46AD4028-8FD0-48DC-B458-C106B425A349}"/>
    <cellStyle name="20% - Ênfase6 84 2" xfId="6998" xr:uid="{13AAEA0E-9B03-4681-9015-2ACDA0199547}"/>
    <cellStyle name="20% - Ênfase6 84 2 2" xfId="17225" xr:uid="{E20DA915-3845-43E6-B833-E7784A26F638}"/>
    <cellStyle name="20% - Ênfase6 84 2 2 2" xfId="37669" xr:uid="{C88B356F-9828-4A0A-96BA-651595040812}"/>
    <cellStyle name="20% - Ênfase6 84 2 3" xfId="27453" xr:uid="{6A1F999B-D476-43FB-BB57-05F98A54FF84}"/>
    <cellStyle name="20% - Ênfase6 84 3" xfId="12171" xr:uid="{8CE5F7F5-27FB-4E36-A98C-A1E174BFE3D3}"/>
    <cellStyle name="20% - Ênfase6 84 3 2" xfId="32617" xr:uid="{EE8D6FFB-8047-4592-AEA9-6F3396D973F0}"/>
    <cellStyle name="20% - Ênfase6 84 4" xfId="22401" xr:uid="{C7A4449B-4085-4370-B1CE-A4F00EAEE2FD}"/>
    <cellStyle name="20% - Ênfase6 85" xfId="1865" xr:uid="{1A1BD056-C5E5-466A-B3D4-0C7E699B36E9}"/>
    <cellStyle name="20% - Ênfase6 86" xfId="1879" xr:uid="{4B488213-C2DB-4B75-89F8-43F9895A0456}"/>
    <cellStyle name="20% - Ênfase6 86 2" xfId="7012" xr:uid="{AF408335-5935-4392-97B8-7A75F801D29E}"/>
    <cellStyle name="20% - Ênfase6 86 2 2" xfId="17239" xr:uid="{9B2C05A1-32A6-4746-A311-1B9EE00331E1}"/>
    <cellStyle name="20% - Ênfase6 86 2 2 2" xfId="37683" xr:uid="{944363D7-1B19-4574-9EA4-0BBBF23F87BB}"/>
    <cellStyle name="20% - Ênfase6 86 2 3" xfId="27467" xr:uid="{2563C662-E996-4221-87F5-FA489C4A5E3B}"/>
    <cellStyle name="20% - Ênfase6 86 3" xfId="12185" xr:uid="{93E8A4D4-C1DA-453C-9EF8-2AF8E1E73ED4}"/>
    <cellStyle name="20% - Ênfase6 86 3 2" xfId="32631" xr:uid="{068741E7-D8C3-4245-A024-BFBB607EA5D0}"/>
    <cellStyle name="20% - Ênfase6 86 4" xfId="22415" xr:uid="{9E093709-8D2D-45B6-99E2-2738ACBBF644}"/>
    <cellStyle name="20% - Ênfase6 87" xfId="1893" xr:uid="{906FE733-36C4-4F5C-A8C1-1CB2D63C15C8}"/>
    <cellStyle name="20% - Ênfase6 87 2" xfId="7026" xr:uid="{32CF1065-0A9B-4AD0-AA2E-D48ED3F198EF}"/>
    <cellStyle name="20% - Ênfase6 87 2 2" xfId="17253" xr:uid="{8A22BC60-ABAE-4CE5-9C9A-F6EDECA092BF}"/>
    <cellStyle name="20% - Ênfase6 87 2 2 2" xfId="37697" xr:uid="{E8C170A2-B89F-4663-BA7E-420EF0CA04A9}"/>
    <cellStyle name="20% - Ênfase6 87 2 3" xfId="27481" xr:uid="{3B285FA9-9686-463B-9634-E8DC64C35572}"/>
    <cellStyle name="20% - Ênfase6 87 3" xfId="12199" xr:uid="{F53C9566-0190-4916-8C2A-8B90ABCF57A3}"/>
    <cellStyle name="20% - Ênfase6 87 3 2" xfId="32645" xr:uid="{8E4A0FEC-9A0A-4AD1-9FE2-F4E17E61D7F9}"/>
    <cellStyle name="20% - Ênfase6 87 4" xfId="22429" xr:uid="{DD5E8EAE-C88C-48A0-A406-D8CDCD125B86}"/>
    <cellStyle name="20% - Ênfase6 88" xfId="1907" xr:uid="{E9881071-723A-4A9B-B91C-557AB691C7EE}"/>
    <cellStyle name="20% - Ênfase6 88 2" xfId="7040" xr:uid="{909FAFEA-78A6-4435-92A0-F53DDAEFD360}"/>
    <cellStyle name="20% - Ênfase6 88 2 2" xfId="17267" xr:uid="{EAFC0B8E-EBC7-43B2-9CB6-48BB5D566FEE}"/>
    <cellStyle name="20% - Ênfase6 88 2 2 2" xfId="37711" xr:uid="{BA29B2B1-2A4D-43DC-A2D7-83CAEE430DFB}"/>
    <cellStyle name="20% - Ênfase6 88 2 3" xfId="27495" xr:uid="{B3821B16-1334-42CE-A559-9F7762E54A70}"/>
    <cellStyle name="20% - Ênfase6 88 3" xfId="12213" xr:uid="{11F8C1A1-B63F-4B08-ACC8-08431B6BEEBB}"/>
    <cellStyle name="20% - Ênfase6 88 3 2" xfId="32659" xr:uid="{55933494-53C7-46A1-ADC3-5A83F30FB0F1}"/>
    <cellStyle name="20% - Ênfase6 88 4" xfId="22443" xr:uid="{E2D66265-1C20-4026-A489-35B69BD2816D}"/>
    <cellStyle name="20% - Ênfase6 89" xfId="1921" xr:uid="{C5111BE5-AC35-4FF4-8B5E-42A2C632DD64}"/>
    <cellStyle name="20% - Ênfase6 89 2" xfId="7054" xr:uid="{610F7296-6E9C-4CCC-A7C1-B85A8B204A9C}"/>
    <cellStyle name="20% - Ênfase6 89 2 2" xfId="17281" xr:uid="{3917CD42-B39A-4BC4-ABA1-A48D532A5CFB}"/>
    <cellStyle name="20% - Ênfase6 89 2 2 2" xfId="37725" xr:uid="{1B19F9D0-5989-48A3-9580-4855FD11FB5D}"/>
    <cellStyle name="20% - Ênfase6 89 2 3" xfId="27509" xr:uid="{A4C4E509-3D92-4CFA-8163-B998FA7008D1}"/>
    <cellStyle name="20% - Ênfase6 89 3" xfId="12227" xr:uid="{C9FF706E-5849-43B8-904D-B3AB4CF2B795}"/>
    <cellStyle name="20% - Ênfase6 89 3 2" xfId="32673" xr:uid="{DE63DB28-DE36-4F47-BBAC-D1BFF5FA1D8D}"/>
    <cellStyle name="20% - Ênfase6 89 4" xfId="22457" xr:uid="{4E5D54D4-AEB0-4E7F-8777-1D05E45E2AE0}"/>
    <cellStyle name="20% - Ênfase6 9" xfId="216" xr:uid="{283FDC8E-DAF6-4787-8FCC-384B58C3E8B5}"/>
    <cellStyle name="20% - Ênfase6 9 2" xfId="5363" xr:uid="{9DB2DAB9-1FC8-4359-8F0C-79A1C4093004}"/>
    <cellStyle name="20% - Ênfase6 90" xfId="1935" xr:uid="{81CD3C45-0886-4903-A282-A3F7A42B5264}"/>
    <cellStyle name="20% - Ênfase6 90 2" xfId="7068" xr:uid="{401A0698-9A2E-4B7E-83FB-E1FCDD59DDB0}"/>
    <cellStyle name="20% - Ênfase6 90 2 2" xfId="17295" xr:uid="{B69C0C52-3923-4822-B669-850BB76D2D5E}"/>
    <cellStyle name="20% - Ênfase6 90 2 2 2" xfId="37739" xr:uid="{AFCB9070-AF06-4FC4-8759-0552D9C9F273}"/>
    <cellStyle name="20% - Ênfase6 90 2 3" xfId="27523" xr:uid="{DE9758BF-BF05-4DA7-A35B-7AB1E58FFFD8}"/>
    <cellStyle name="20% - Ênfase6 90 3" xfId="12241" xr:uid="{D16B0B27-90CF-4DAD-A6B4-B24E7FACEB76}"/>
    <cellStyle name="20% - Ênfase6 90 3 2" xfId="32687" xr:uid="{1F14AF5F-7DB4-43E6-AED4-B13B899AFE13}"/>
    <cellStyle name="20% - Ênfase6 90 4" xfId="22471" xr:uid="{9A72D22C-3FA3-4B5A-8617-9EA6FE888859}"/>
    <cellStyle name="20% - Ênfase6 91" xfId="1949" xr:uid="{96AA8F95-2CE4-4E99-AE97-6C98A3177A8F}"/>
    <cellStyle name="20% - Ênfase6 91 2" xfId="7082" xr:uid="{8F4A78F1-8604-4A78-9F6B-379A8808E327}"/>
    <cellStyle name="20% - Ênfase6 91 2 2" xfId="17309" xr:uid="{1F53C4B1-86FE-4A50-98CF-2E03236EFC00}"/>
    <cellStyle name="20% - Ênfase6 91 2 2 2" xfId="37753" xr:uid="{23B9AE36-2A64-4524-8B40-4FE5779F8B3A}"/>
    <cellStyle name="20% - Ênfase6 91 2 3" xfId="27537" xr:uid="{88AB2E99-9179-4868-A9BE-44D6B38DC911}"/>
    <cellStyle name="20% - Ênfase6 91 3" xfId="12255" xr:uid="{CBE84F3A-7764-4023-8A46-E210366BACDB}"/>
    <cellStyle name="20% - Ênfase6 91 3 2" xfId="32701" xr:uid="{7C420E56-D115-44B5-B4C1-9DA37BB800C1}"/>
    <cellStyle name="20% - Ênfase6 91 4" xfId="22485" xr:uid="{A3E59BD0-ECE1-4B23-8C6D-13F49522595F}"/>
    <cellStyle name="20% - Ênfase6 92" xfId="1963" xr:uid="{E158E4CF-361F-4044-9444-4B08C72FB58B}"/>
    <cellStyle name="20% - Ênfase6 92 2" xfId="7096" xr:uid="{C208CFA3-295B-4834-A317-15211277EF5C}"/>
    <cellStyle name="20% - Ênfase6 92 2 2" xfId="17323" xr:uid="{60506A12-8546-436D-81C9-A5F174FC97E2}"/>
    <cellStyle name="20% - Ênfase6 92 2 2 2" xfId="37767" xr:uid="{4EB7D6A1-2A98-456E-A048-5955679D04DE}"/>
    <cellStyle name="20% - Ênfase6 92 2 3" xfId="27551" xr:uid="{BEB44195-41C9-4395-AB16-072EAEE4FA19}"/>
    <cellStyle name="20% - Ênfase6 92 3" xfId="12269" xr:uid="{85FD6F57-4B6E-4222-88F9-78FF02E9F278}"/>
    <cellStyle name="20% - Ênfase6 92 3 2" xfId="32715" xr:uid="{078B2538-3B74-4536-ADD1-8212C062AD4F}"/>
    <cellStyle name="20% - Ênfase6 92 4" xfId="22499" xr:uid="{34CB5176-4369-4C33-9AFA-439896F9C5CB}"/>
    <cellStyle name="20% - Ênfase6 93" xfId="1977" xr:uid="{F7C73A89-9A3C-4B51-94B6-6C3C375CDDD9}"/>
    <cellStyle name="20% - Ênfase6 93 2" xfId="7110" xr:uid="{CBC97D89-3937-4780-A343-3BD9701D1D02}"/>
    <cellStyle name="20% - Ênfase6 93 2 2" xfId="17337" xr:uid="{05296EEA-61AF-49C7-8EFE-A42D4C842741}"/>
    <cellStyle name="20% - Ênfase6 93 2 2 2" xfId="37781" xr:uid="{4903045C-C5F5-4F2F-AB9E-4651E7CEB2B0}"/>
    <cellStyle name="20% - Ênfase6 93 2 3" xfId="27565" xr:uid="{D17984E4-F294-4954-BD59-E79E04C923FE}"/>
    <cellStyle name="20% - Ênfase6 93 3" xfId="12283" xr:uid="{CF1CA81E-E4CA-4592-987E-E28041CCB314}"/>
    <cellStyle name="20% - Ênfase6 93 3 2" xfId="32729" xr:uid="{6065603B-0F11-44E2-B6AC-A4F6672E4A79}"/>
    <cellStyle name="20% - Ênfase6 93 4" xfId="22513" xr:uid="{A22B44B3-6081-4BC5-9A29-B1067B8A40E6}"/>
    <cellStyle name="20% - Ênfase6 94" xfId="1991" xr:uid="{062FC5B1-AB72-4A4C-9A04-B66475DD113B}"/>
    <cellStyle name="20% - Ênfase6 94 2" xfId="7124" xr:uid="{DF48F232-FE4A-4496-B019-CA61406B3FA2}"/>
    <cellStyle name="20% - Ênfase6 94 2 2" xfId="17351" xr:uid="{88139473-8AD7-4937-890D-A417FA4875ED}"/>
    <cellStyle name="20% - Ênfase6 94 2 2 2" xfId="37795" xr:uid="{C206B29E-8ED3-405E-8928-B1819F13C5FA}"/>
    <cellStyle name="20% - Ênfase6 94 2 3" xfId="27579" xr:uid="{C89B2776-3B00-415A-877E-CB8F7CC22A9C}"/>
    <cellStyle name="20% - Ênfase6 94 3" xfId="12297" xr:uid="{72BA1391-F8B8-4B81-8B99-7D1FD8261C70}"/>
    <cellStyle name="20% - Ênfase6 94 3 2" xfId="32743" xr:uid="{03BC25B3-B845-4307-89F4-CD1FBED5BF20}"/>
    <cellStyle name="20% - Ênfase6 94 4" xfId="22527" xr:uid="{67834416-1700-4702-94E9-B2151BE4EAF4}"/>
    <cellStyle name="20% - Ênfase6 95" xfId="2005" xr:uid="{CD7100D1-4FBF-4F61-B22B-CE66A7A0C064}"/>
    <cellStyle name="20% - Ênfase6 95 2" xfId="7138" xr:uid="{96F136FE-FB6E-4A6B-B812-23ADA041C2DB}"/>
    <cellStyle name="20% - Ênfase6 95 2 2" xfId="17365" xr:uid="{1984FB12-93AC-45EA-B969-641A99FBEFC5}"/>
    <cellStyle name="20% - Ênfase6 95 2 2 2" xfId="37809" xr:uid="{9EB39975-F2DD-4003-883A-A6701964B47D}"/>
    <cellStyle name="20% - Ênfase6 95 2 3" xfId="27593" xr:uid="{39749900-2C7B-4DE6-BAFA-28E2FA06A282}"/>
    <cellStyle name="20% - Ênfase6 95 3" xfId="12311" xr:uid="{EBB7D1A8-DE18-469D-971B-5D2084D1B151}"/>
    <cellStyle name="20% - Ênfase6 95 3 2" xfId="32757" xr:uid="{D78E65B6-344C-43C8-86C1-AFC78EC9ACC2}"/>
    <cellStyle name="20% - Ênfase6 95 4" xfId="22541" xr:uid="{58B2AE90-1C14-4EBF-88F2-6691B64BD979}"/>
    <cellStyle name="20% - Ênfase6 96" xfId="2019" xr:uid="{0EFBBCCB-E020-41D6-BE2E-3290A6C3A329}"/>
    <cellStyle name="20% - Ênfase6 96 2" xfId="7152" xr:uid="{8954FF0C-07D1-4850-9689-101FC0CA596A}"/>
    <cellStyle name="20% - Ênfase6 96 2 2" xfId="17379" xr:uid="{E680FFB6-6092-4F07-82A1-5D7311318161}"/>
    <cellStyle name="20% - Ênfase6 96 2 2 2" xfId="37823" xr:uid="{EC14A4E6-65A3-4DC2-9BCD-23322C8A8C51}"/>
    <cellStyle name="20% - Ênfase6 96 2 3" xfId="27607" xr:uid="{AD4A103F-2DEF-4384-B70A-EB957C07C2D7}"/>
    <cellStyle name="20% - Ênfase6 96 3" xfId="12325" xr:uid="{430D2742-083E-4141-AF56-5D4C41ADE21D}"/>
    <cellStyle name="20% - Ênfase6 96 3 2" xfId="32771" xr:uid="{FABA05A6-6815-4DA4-BF78-F5ADF03DBF6F}"/>
    <cellStyle name="20% - Ênfase6 96 4" xfId="22555" xr:uid="{387CBA69-B8A8-4445-9166-6AEC99E48DCF}"/>
    <cellStyle name="20% - Ênfase6 97" xfId="2033" xr:uid="{0DAE7E06-E00B-4214-A812-E08C2C4F7042}"/>
    <cellStyle name="20% - Ênfase6 97 2" xfId="7166" xr:uid="{1B803F9B-525D-4CF9-B204-084C69A08E1C}"/>
    <cellStyle name="20% - Ênfase6 97 2 2" xfId="17393" xr:uid="{2FED5247-9071-4603-A129-EBD2C8A448DC}"/>
    <cellStyle name="20% - Ênfase6 97 2 2 2" xfId="37837" xr:uid="{7A948D38-304D-4325-9D02-6DA8C3725DA9}"/>
    <cellStyle name="20% - Ênfase6 97 2 3" xfId="27621" xr:uid="{BE739C20-BA6A-4745-A99E-4EEE6C11224C}"/>
    <cellStyle name="20% - Ênfase6 97 3" xfId="12339" xr:uid="{B3C69B8E-5D88-4945-A944-B77345411701}"/>
    <cellStyle name="20% - Ênfase6 97 3 2" xfId="32785" xr:uid="{08C4CF2B-AB6A-4A5D-9331-69D57D43D678}"/>
    <cellStyle name="20% - Ênfase6 97 4" xfId="22569" xr:uid="{21F2C5D3-72B3-458F-88FD-3761E5DD7747}"/>
    <cellStyle name="20% - Ênfase6 98" xfId="2047" xr:uid="{19CAE7B6-424B-42F2-987C-0A31BDA1016F}"/>
    <cellStyle name="20% - Ênfase6 98 2" xfId="7180" xr:uid="{DB72E1F6-04B5-409B-BD23-7FBC99A56FE2}"/>
    <cellStyle name="20% - Ênfase6 98 2 2" xfId="17407" xr:uid="{B34F40F7-ACA1-4276-8990-CFC059482367}"/>
    <cellStyle name="20% - Ênfase6 98 2 2 2" xfId="37851" xr:uid="{3FC22105-5F20-4615-80E9-3E06C97CB8FB}"/>
    <cellStyle name="20% - Ênfase6 98 2 3" xfId="27635" xr:uid="{71524E0F-90BE-4D66-8E24-249D704C4662}"/>
    <cellStyle name="20% - Ênfase6 98 3" xfId="12353" xr:uid="{8316C73B-9E60-44E9-B9DA-44908F6B7549}"/>
    <cellStyle name="20% - Ênfase6 98 3 2" xfId="32799" xr:uid="{17757D50-F2D5-4309-9B0D-94A12DB248A9}"/>
    <cellStyle name="20% - Ênfase6 98 4" xfId="22583" xr:uid="{3B49BD6F-117B-427E-87F0-AD951BB7E0B9}"/>
    <cellStyle name="20% - Ênfase6 99" xfId="2061" xr:uid="{CAC2DD47-92D8-4B17-974E-3BECDDAFDEE3}"/>
    <cellStyle name="20% - Ênfase6 99 2" xfId="7194" xr:uid="{60A9EC0E-B7CB-4583-B949-65D71062FE2C}"/>
    <cellStyle name="20% - Ênfase6 99 2 2" xfId="17421" xr:uid="{1E08FF6E-8B3F-4D94-BA4F-43536D191BB2}"/>
    <cellStyle name="20% - Ênfase6 99 2 2 2" xfId="37865" xr:uid="{277A96E4-2CBE-407E-8ABD-A241C8A7B943}"/>
    <cellStyle name="20% - Ênfase6 99 2 3" xfId="27649" xr:uid="{A99A2311-00E6-41E7-B05E-9AA11E59A2C2}"/>
    <cellStyle name="20% - Ênfase6 99 3" xfId="12367" xr:uid="{37EEFFCC-7488-45C0-B5F2-214492026309}"/>
    <cellStyle name="20% - Ênfase6 99 3 2" xfId="32813" xr:uid="{372D03ED-CEF3-4BDF-8BFE-CD313BA550C0}"/>
    <cellStyle name="20% - Ênfase6 99 4" xfId="22597" xr:uid="{BCB7C363-EFF5-4DC8-A25B-48970CAABF64}"/>
    <cellStyle name="40% - Ênfase1" xfId="7" builtinId="31" customBuiltin="1"/>
    <cellStyle name="40% - Ênfase1 10" xfId="221" xr:uid="{B09952D8-2E15-4187-B11D-55D3EABC1289}"/>
    <cellStyle name="40% - Ênfase1 10 2" xfId="820" xr:uid="{E84354DC-B163-43F6-8722-C1F2E9873056}"/>
    <cellStyle name="40% - Ênfase1 10 2 2" xfId="5967" xr:uid="{BC4EB9DB-4234-442C-9C08-84F5E125B346}"/>
    <cellStyle name="40% - Ênfase1 10 2 2 2" xfId="16222" xr:uid="{7D187F20-5C29-4311-BD0F-4963AAE10E5B}"/>
    <cellStyle name="40% - Ênfase1 10 2 2 2 2" xfId="36666" xr:uid="{2E5A1EFC-AB87-4B89-B733-DBDED6A2BD77}"/>
    <cellStyle name="40% - Ênfase1 10 2 2 3" xfId="26450" xr:uid="{7A74A222-81DD-431B-B56D-1F0B85E3D065}"/>
    <cellStyle name="40% - Ênfase1 10 2 3" xfId="11168" xr:uid="{0CE26A32-37DE-470B-B845-31A236FB66FA}"/>
    <cellStyle name="40% - Ênfase1 10 2 3 2" xfId="31614" xr:uid="{5120002F-7DBB-4132-B9A5-D9808A35C30B}"/>
    <cellStyle name="40% - Ênfase1 10 2 4" xfId="21398" xr:uid="{9B89ED97-4207-4732-85DC-F305D2F04DA2}"/>
    <cellStyle name="40% - Ênfase1 10 3" xfId="5368" xr:uid="{EA4B757E-AE82-4630-8BB3-5ED30E45649A}"/>
    <cellStyle name="40% - Ênfase1 10 3 2" xfId="15642" xr:uid="{D6140212-9049-47AD-A8B1-F8AD6D3E25D3}"/>
    <cellStyle name="40% - Ênfase1 10 3 2 2" xfId="36086" xr:uid="{75490363-0FD0-40FD-AEE4-0578A51A283A}"/>
    <cellStyle name="40% - Ênfase1 10 3 3" xfId="25870" xr:uid="{877B877F-1F6A-4BF4-8AAA-A2E2EC11E052}"/>
    <cellStyle name="40% - Ênfase1 10 4" xfId="10588" xr:uid="{4255801E-D923-4FE6-AC7A-1D7453EAAEE2}"/>
    <cellStyle name="40% - Ênfase1 10 4 2" xfId="31034" xr:uid="{8AA4CB55-BBEC-4A8B-B049-29E603E7A55A}"/>
    <cellStyle name="40% - Ênfase1 10 5" xfId="20818" xr:uid="{EACA787D-35F4-4B19-858B-19B52F79E455}"/>
    <cellStyle name="40% - Ênfase1 100" xfId="2066" xr:uid="{777CA71A-8434-4F85-B757-E4DE9FA0C604}"/>
    <cellStyle name="40% - Ênfase1 100 2" xfId="7199" xr:uid="{1AC216A1-B1F8-4C5F-9887-F4538BB36EC7}"/>
    <cellStyle name="40% - Ênfase1 100 2 2" xfId="17426" xr:uid="{80FA2F43-2272-4B35-94AF-B600AF8AFB21}"/>
    <cellStyle name="40% - Ênfase1 100 2 2 2" xfId="37870" xr:uid="{BE85B59E-53DE-46E0-BB35-0B67749358A4}"/>
    <cellStyle name="40% - Ênfase1 100 2 3" xfId="27654" xr:uid="{6BF0FF00-59FE-43C5-9468-E224E9ED9465}"/>
    <cellStyle name="40% - Ênfase1 100 3" xfId="12372" xr:uid="{F20C196D-9DB2-42FF-8D88-29DB4F60C47E}"/>
    <cellStyle name="40% - Ênfase1 100 3 2" xfId="32818" xr:uid="{42243BF4-9597-440B-8C69-6C62226EED6B}"/>
    <cellStyle name="40% - Ênfase1 100 4" xfId="22602" xr:uid="{E7D5B630-99C1-449D-B448-885A4D7643B5}"/>
    <cellStyle name="40% - Ênfase1 101" xfId="2080" xr:uid="{FF5D5CFD-62E3-4BA3-8C90-2E6682529A7D}"/>
    <cellStyle name="40% - Ênfase1 101 2" xfId="7213" xr:uid="{726E24D0-8ED1-4664-802B-C32CDA6AA1FB}"/>
    <cellStyle name="40% - Ênfase1 101 2 2" xfId="17440" xr:uid="{85A4D1EE-1F83-46C6-ADF5-67953D333112}"/>
    <cellStyle name="40% - Ênfase1 101 2 2 2" xfId="37884" xr:uid="{8DC3A302-A76B-4BD2-8D30-FD90F525CA71}"/>
    <cellStyle name="40% - Ênfase1 101 2 3" xfId="27668" xr:uid="{2B9EA4B3-DF29-4ED9-ACA5-3F8726DBD266}"/>
    <cellStyle name="40% - Ênfase1 101 3" xfId="12386" xr:uid="{48723957-D39D-4E7D-BA1F-15B85AE307C8}"/>
    <cellStyle name="40% - Ênfase1 101 3 2" xfId="32832" xr:uid="{9058C698-A980-45D7-8D1A-310C4B90DDBF}"/>
    <cellStyle name="40% - Ênfase1 101 4" xfId="22616" xr:uid="{1A59DFCE-D7EC-4F35-BDC1-B9FD7F87973F}"/>
    <cellStyle name="40% - Ênfase1 102" xfId="2094" xr:uid="{E5BDABF5-3A76-4BD5-A271-E69A988ED213}"/>
    <cellStyle name="40% - Ênfase1 102 2" xfId="7227" xr:uid="{85190CD7-ED53-496A-BAD5-CCC6C6E80ACB}"/>
    <cellStyle name="40% - Ênfase1 102 2 2" xfId="17454" xr:uid="{1FEE37DE-158C-4228-981F-213320E143AC}"/>
    <cellStyle name="40% - Ênfase1 102 2 2 2" xfId="37898" xr:uid="{5084DD53-EBFC-45E9-B509-1AAE8AA1395D}"/>
    <cellStyle name="40% - Ênfase1 102 2 3" xfId="27682" xr:uid="{BFB22733-A8DB-4E81-A223-B3B903D26941}"/>
    <cellStyle name="40% - Ênfase1 102 3" xfId="12400" xr:uid="{02335D68-B65D-4DC7-A72C-2FA10E8A38FD}"/>
    <cellStyle name="40% - Ênfase1 102 3 2" xfId="32846" xr:uid="{82864D2D-262C-4C10-A847-51F49E5D5D42}"/>
    <cellStyle name="40% - Ênfase1 102 4" xfId="22630" xr:uid="{09F9C778-5905-48A6-A1E5-078261FFFAD8}"/>
    <cellStyle name="40% - Ênfase1 103" xfId="2108" xr:uid="{834492F9-850F-4816-AAF8-83ADB1126857}"/>
    <cellStyle name="40% - Ênfase1 103 2" xfId="7241" xr:uid="{776C2E3A-C7B7-4272-B9E8-7FC14F74F137}"/>
    <cellStyle name="40% - Ênfase1 103 2 2" xfId="17468" xr:uid="{1D822EB7-07DA-4C93-B123-6F64C7E9061A}"/>
    <cellStyle name="40% - Ênfase1 103 2 2 2" xfId="37912" xr:uid="{BC305861-8E62-45BD-9AD4-C7DB5CC181D1}"/>
    <cellStyle name="40% - Ênfase1 103 2 3" xfId="27696" xr:uid="{A2254841-1B23-426E-BC45-9CB57DF0BE39}"/>
    <cellStyle name="40% - Ênfase1 103 3" xfId="12414" xr:uid="{169B73A1-D1B9-420D-8C9A-04C9DD0D0BD0}"/>
    <cellStyle name="40% - Ênfase1 103 3 2" xfId="32860" xr:uid="{0223B85B-6DBA-462A-8ECC-96352B665A4D}"/>
    <cellStyle name="40% - Ênfase1 103 4" xfId="22644" xr:uid="{DBDBA2B1-6567-4903-9CDD-87F4D546EA7E}"/>
    <cellStyle name="40% - Ênfase1 104" xfId="2122" xr:uid="{0ECC1599-6404-46E6-99C3-1C149391EBD9}"/>
    <cellStyle name="40% - Ênfase1 104 2" xfId="7255" xr:uid="{A166EF14-1F12-43CB-8C6D-70EDAF972A50}"/>
    <cellStyle name="40% - Ênfase1 104 2 2" xfId="17482" xr:uid="{82CAB7CC-C977-448F-8B47-528C2F7230FB}"/>
    <cellStyle name="40% - Ênfase1 104 2 2 2" xfId="37926" xr:uid="{5EABFF88-DFE1-4A34-BD9D-16C9501544B8}"/>
    <cellStyle name="40% - Ênfase1 104 2 3" xfId="27710" xr:uid="{52099148-0EA9-488C-93C7-DD4A48780190}"/>
    <cellStyle name="40% - Ênfase1 104 3" xfId="12428" xr:uid="{CA74934C-CB71-4B56-8B95-ED20AACF14DC}"/>
    <cellStyle name="40% - Ênfase1 104 3 2" xfId="32874" xr:uid="{B839534C-92FD-4870-B7BC-A78B704EBCA9}"/>
    <cellStyle name="40% - Ênfase1 104 4" xfId="22658" xr:uid="{5F341211-5470-4C58-A55C-E8691331C722}"/>
    <cellStyle name="40% - Ênfase1 105" xfId="2136" xr:uid="{A83B00E1-36F6-4863-8897-47E9F5E939E4}"/>
    <cellStyle name="40% - Ênfase1 105 2" xfId="7269" xr:uid="{05D2CE83-7F49-490D-9946-E25F4A63EBCA}"/>
    <cellStyle name="40% - Ênfase1 105 2 2" xfId="17496" xr:uid="{5C1F31DC-7070-4871-BF0F-55146C108114}"/>
    <cellStyle name="40% - Ênfase1 105 2 2 2" xfId="37940" xr:uid="{B8B26BBA-1773-4A51-B08D-17D3B1B4EE7C}"/>
    <cellStyle name="40% - Ênfase1 105 2 3" xfId="27724" xr:uid="{EA8FE4D1-4AD3-4939-B4D7-6555B5009A42}"/>
    <cellStyle name="40% - Ênfase1 105 3" xfId="12442" xr:uid="{E55F7AC8-EF8F-479E-8141-FF411E1061EE}"/>
    <cellStyle name="40% - Ênfase1 105 3 2" xfId="32888" xr:uid="{77B16606-0AEE-4F5F-BF85-CB031BCEBC12}"/>
    <cellStyle name="40% - Ênfase1 105 4" xfId="22672" xr:uid="{9F9B4612-7C1A-4366-AB51-87ADE6A4356F}"/>
    <cellStyle name="40% - Ênfase1 106" xfId="2150" xr:uid="{12EC8995-B8E7-409B-994C-70ED6B911642}"/>
    <cellStyle name="40% - Ênfase1 106 2" xfId="7283" xr:uid="{5495C0C3-D1D5-48B9-BE90-0A0E0D9687C2}"/>
    <cellStyle name="40% - Ênfase1 106 2 2" xfId="17510" xr:uid="{812B9911-DE14-4FDB-91EB-EE9FA6D60469}"/>
    <cellStyle name="40% - Ênfase1 106 2 2 2" xfId="37954" xr:uid="{E2F9A756-02AF-41AF-AB98-67FE605FA872}"/>
    <cellStyle name="40% - Ênfase1 106 2 3" xfId="27738" xr:uid="{202ADD69-CE43-4872-9503-2D6BE9D2F851}"/>
    <cellStyle name="40% - Ênfase1 106 3" xfId="12456" xr:uid="{B8E436AC-0937-499F-8299-9B572802508A}"/>
    <cellStyle name="40% - Ênfase1 106 3 2" xfId="32902" xr:uid="{9EB9F8F3-B509-4103-88BF-6DBF4CD95569}"/>
    <cellStyle name="40% - Ênfase1 106 4" xfId="22686" xr:uid="{D3F5D7C0-ECE2-4B8E-A270-BAA968239BA1}"/>
    <cellStyle name="40% - Ênfase1 107" xfId="2164" xr:uid="{D57DBFA1-B0C1-4D58-9D49-7505910FB59F}"/>
    <cellStyle name="40% - Ênfase1 107 2" xfId="7297" xr:uid="{CC3CD30C-C4BA-40E2-AE2B-17C2B48FED81}"/>
    <cellStyle name="40% - Ênfase1 107 2 2" xfId="17524" xr:uid="{252251F8-A768-47F5-912A-6787706FF382}"/>
    <cellStyle name="40% - Ênfase1 107 2 2 2" xfId="37968" xr:uid="{A2C876DD-D8E5-409F-91B4-C409EA948EB5}"/>
    <cellStyle name="40% - Ênfase1 107 2 3" xfId="27752" xr:uid="{689E486A-A1F6-4677-9415-9A53E87E4D8A}"/>
    <cellStyle name="40% - Ênfase1 107 3" xfId="12470" xr:uid="{2C100F0D-B311-4D50-834A-6FB567B105B9}"/>
    <cellStyle name="40% - Ênfase1 107 3 2" xfId="32916" xr:uid="{9BFB31A9-0F13-4E2D-B9F8-33658B544E50}"/>
    <cellStyle name="40% - Ênfase1 107 4" xfId="22700" xr:uid="{D1F265E1-5FA4-4486-A314-E682DB099ADC}"/>
    <cellStyle name="40% - Ênfase1 108" xfId="2178" xr:uid="{DFCC59E1-41D6-4101-BD92-C39FF5C319D0}"/>
    <cellStyle name="40% - Ênfase1 108 2" xfId="7311" xr:uid="{5748B3BD-C046-4E46-AB2A-5ED27D3C7BE5}"/>
    <cellStyle name="40% - Ênfase1 108 2 2" xfId="17538" xr:uid="{44676AF7-1721-46C1-9FF2-BEAE57553FEF}"/>
    <cellStyle name="40% - Ênfase1 108 2 2 2" xfId="37982" xr:uid="{5C32D58B-B964-4B4B-B6D7-A400995B8AAB}"/>
    <cellStyle name="40% - Ênfase1 108 2 3" xfId="27766" xr:uid="{1A8A13E0-C45D-498B-B62A-906E978A2E04}"/>
    <cellStyle name="40% - Ênfase1 108 3" xfId="12484" xr:uid="{6EB60B81-4E4B-4DA6-A61D-1E02C603001E}"/>
    <cellStyle name="40% - Ênfase1 108 3 2" xfId="32930" xr:uid="{92266010-7068-4413-B8E3-0E1DA6E6B2DB}"/>
    <cellStyle name="40% - Ênfase1 108 4" xfId="22714" xr:uid="{61CE9FC7-2494-4A19-BDA3-79600FDF2750}"/>
    <cellStyle name="40% - Ênfase1 109" xfId="2192" xr:uid="{E6FF1C26-B4B9-4C65-8360-11B4D5F3ED0D}"/>
    <cellStyle name="40% - Ênfase1 109 2" xfId="7325" xr:uid="{659FA392-5B20-4B22-8143-07F916942E20}"/>
    <cellStyle name="40% - Ênfase1 109 2 2" xfId="17552" xr:uid="{D40458D4-6224-49EF-95EC-B1CEF5A70C68}"/>
    <cellStyle name="40% - Ênfase1 109 2 2 2" xfId="37996" xr:uid="{A0CB848A-4E01-484C-BC0C-62A237F33460}"/>
    <cellStyle name="40% - Ênfase1 109 2 3" xfId="27780" xr:uid="{17EA34F8-433B-4488-AA2E-704F534D1B18}"/>
    <cellStyle name="40% - Ênfase1 109 3" xfId="12498" xr:uid="{2574589D-518B-4878-90C1-A188EAC0DD47}"/>
    <cellStyle name="40% - Ênfase1 109 3 2" xfId="32944" xr:uid="{163C65BE-884F-4B60-806D-8DEF4E34A277}"/>
    <cellStyle name="40% - Ênfase1 109 4" xfId="22728" xr:uid="{AA81FBEF-8FF6-4D6E-82A0-CC3921D29CC0}"/>
    <cellStyle name="40% - Ênfase1 11" xfId="235" xr:uid="{334B3CAE-23D2-4C1E-B1AA-32AA2740F665}"/>
    <cellStyle name="40% - Ênfase1 11 2" xfId="834" xr:uid="{160245E6-EF92-4606-B642-027E1ECA1D10}"/>
    <cellStyle name="40% - Ênfase1 11 2 2" xfId="5981" xr:uid="{2F28FA1F-1847-4629-8D78-B161E53CD270}"/>
    <cellStyle name="40% - Ênfase1 11 2 2 2" xfId="16236" xr:uid="{D7B354FA-1201-4C15-B88A-4CF4EB4B0905}"/>
    <cellStyle name="40% - Ênfase1 11 2 2 2 2" xfId="36680" xr:uid="{2A211E60-9CF1-4E71-9A62-B80D8E9EFF18}"/>
    <cellStyle name="40% - Ênfase1 11 2 2 3" xfId="26464" xr:uid="{8D6F00B1-89F2-4C9A-BF32-CFF94545290A}"/>
    <cellStyle name="40% - Ênfase1 11 2 3" xfId="11182" xr:uid="{D3373969-E9CF-4202-9B7F-7EEF9AE4D6D3}"/>
    <cellStyle name="40% - Ênfase1 11 2 3 2" xfId="31628" xr:uid="{9FD58E19-26C6-4A71-926F-2044F5461D44}"/>
    <cellStyle name="40% - Ênfase1 11 2 4" xfId="21412" xr:uid="{563DD567-599D-4AB5-B6B9-49FFF00A93BD}"/>
    <cellStyle name="40% - Ênfase1 11 3" xfId="5382" xr:uid="{A35B90D9-252B-4AF2-8952-A0F5053E8192}"/>
    <cellStyle name="40% - Ênfase1 11 3 2" xfId="15656" xr:uid="{DAF9DCF6-E6A9-480D-B933-D49FBDF8798A}"/>
    <cellStyle name="40% - Ênfase1 11 3 2 2" xfId="36100" xr:uid="{CFEC1D5F-323A-4F3C-AA56-0721002131A5}"/>
    <cellStyle name="40% - Ênfase1 11 3 3" xfId="25884" xr:uid="{8DFA6554-E6A3-44BA-A394-7C3499A26640}"/>
    <cellStyle name="40% - Ênfase1 11 4" xfId="10602" xr:uid="{752A7B01-FCE3-459F-A8BD-FE9B91D0BAA6}"/>
    <cellStyle name="40% - Ênfase1 11 4 2" xfId="31048" xr:uid="{BED14FAF-BF46-4EE7-BD52-F7F88CCBEBD4}"/>
    <cellStyle name="40% - Ênfase1 11 5" xfId="20832" xr:uid="{854A79F3-C6FB-43E0-A939-A6CD361004CB}"/>
    <cellStyle name="40% - Ênfase1 110" xfId="2206" xr:uid="{4B9B8DA2-1901-49DD-8C11-FDDF4EF3764D}"/>
    <cellStyle name="40% - Ênfase1 110 2" xfId="7339" xr:uid="{B448FE6F-2085-4E66-BAD7-A8B801D0BB7F}"/>
    <cellStyle name="40% - Ênfase1 110 2 2" xfId="17566" xr:uid="{7356E86F-DF11-4AA3-A4A5-66EE5B15DD19}"/>
    <cellStyle name="40% - Ênfase1 110 2 2 2" xfId="38010" xr:uid="{FA1364BF-70AF-4636-891E-C88C4D6838B1}"/>
    <cellStyle name="40% - Ênfase1 110 2 3" xfId="27794" xr:uid="{FE89F0B9-D1F6-4FF2-BBCA-DB1CB49540D9}"/>
    <cellStyle name="40% - Ênfase1 110 3" xfId="12512" xr:uid="{21A0D8E1-9E30-4B53-92D8-93A8E0B175C8}"/>
    <cellStyle name="40% - Ênfase1 110 3 2" xfId="32958" xr:uid="{8CA410E9-71F7-4A2D-BBE1-08C3F62AA831}"/>
    <cellStyle name="40% - Ênfase1 110 4" xfId="22742" xr:uid="{58247698-BA0D-4C5F-A251-84E8EE959AF7}"/>
    <cellStyle name="40% - Ênfase1 111" xfId="2220" xr:uid="{C1008452-BEDE-4074-8E12-6E12403A13B4}"/>
    <cellStyle name="40% - Ênfase1 111 2" xfId="7353" xr:uid="{CB6BBBAB-DBF3-4D1A-BA1E-C280BC05FD6D}"/>
    <cellStyle name="40% - Ênfase1 111 2 2" xfId="17580" xr:uid="{0042B04E-EDB2-4C53-8C47-4F12395A32F6}"/>
    <cellStyle name="40% - Ênfase1 111 2 2 2" xfId="38024" xr:uid="{F877F1C9-8D01-4DE3-9D8C-02C18F6909D6}"/>
    <cellStyle name="40% - Ênfase1 111 2 3" xfId="27808" xr:uid="{1FD0F2A4-980E-4FA2-A1FE-1C4659F65EC8}"/>
    <cellStyle name="40% - Ênfase1 111 3" xfId="12526" xr:uid="{258FB001-3B9C-46D9-AF73-CED71E44FC9E}"/>
    <cellStyle name="40% - Ênfase1 111 3 2" xfId="32972" xr:uid="{2065E95F-0C18-4BC4-849F-C2BF633D74DD}"/>
    <cellStyle name="40% - Ênfase1 111 4" xfId="22756" xr:uid="{2D0D96CC-EFDF-4A9C-A887-383B993D61BA}"/>
    <cellStyle name="40% - Ênfase1 112" xfId="2234" xr:uid="{0EDDF547-6233-4862-B89A-B4F9EBC28D82}"/>
    <cellStyle name="40% - Ênfase1 112 2" xfId="7367" xr:uid="{9DDB933F-9D9D-41BB-8028-FA959D62C1EE}"/>
    <cellStyle name="40% - Ênfase1 112 2 2" xfId="17594" xr:uid="{3D46295F-48F5-41AD-B776-5B7C069D99CA}"/>
    <cellStyle name="40% - Ênfase1 112 2 2 2" xfId="38038" xr:uid="{CF26F96F-4C76-4267-A971-98205701F23D}"/>
    <cellStyle name="40% - Ênfase1 112 2 3" xfId="27822" xr:uid="{A5EA7540-5AD8-4E65-9D92-F3E6EB2EE319}"/>
    <cellStyle name="40% - Ênfase1 112 3" xfId="12540" xr:uid="{9029F840-E9B3-49E7-8ABE-8D595BA8F5AD}"/>
    <cellStyle name="40% - Ênfase1 112 3 2" xfId="32986" xr:uid="{89A5DB76-A376-4A4A-A636-FF936385BE2E}"/>
    <cellStyle name="40% - Ênfase1 112 4" xfId="22770" xr:uid="{977C63F3-14C6-4D13-8C10-BE5743C020F0}"/>
    <cellStyle name="40% - Ênfase1 113" xfId="2248" xr:uid="{B5BBBE35-1827-4C4E-B272-102E96EF82F5}"/>
    <cellStyle name="40% - Ênfase1 113 2" xfId="7381" xr:uid="{7625C173-0E5B-4507-9BB9-0A417D599FFF}"/>
    <cellStyle name="40% - Ênfase1 113 2 2" xfId="17608" xr:uid="{A5E7A8E9-D2FE-456D-8970-C5E046238DB3}"/>
    <cellStyle name="40% - Ênfase1 113 2 2 2" xfId="38052" xr:uid="{6EC5D586-7CFF-4201-B64D-244E5CE70CD7}"/>
    <cellStyle name="40% - Ênfase1 113 2 3" xfId="27836" xr:uid="{56505280-CA54-43D6-82CB-271893A95853}"/>
    <cellStyle name="40% - Ênfase1 113 3" xfId="12554" xr:uid="{AD41BAA0-1594-4ECA-A098-BEE59FED5864}"/>
    <cellStyle name="40% - Ênfase1 113 3 2" xfId="33000" xr:uid="{58680157-54F3-4278-B5BA-B4A723175990}"/>
    <cellStyle name="40% - Ênfase1 113 4" xfId="22784" xr:uid="{8F54E33F-664B-436B-ABE7-A2EEDF57A0D2}"/>
    <cellStyle name="40% - Ênfase1 114" xfId="2262" xr:uid="{87DD6F26-D5B0-40BD-970B-570CD15A6C12}"/>
    <cellStyle name="40% - Ênfase1 114 2" xfId="7395" xr:uid="{A3BCF4C6-14CF-462A-8B88-B5B8CD9C7887}"/>
    <cellStyle name="40% - Ênfase1 114 2 2" xfId="17622" xr:uid="{823FB5C4-CF66-42A3-B4EA-1AE256234840}"/>
    <cellStyle name="40% - Ênfase1 114 2 2 2" xfId="38066" xr:uid="{3453A0C0-C75E-457E-8D41-7A2EB941B2AD}"/>
    <cellStyle name="40% - Ênfase1 114 2 3" xfId="27850" xr:uid="{D16F2B31-9E43-4B77-981E-231C12441C9E}"/>
    <cellStyle name="40% - Ênfase1 114 3" xfId="12568" xr:uid="{D9F4E30F-FAD2-40AD-9A4F-3896BE204404}"/>
    <cellStyle name="40% - Ênfase1 114 3 2" xfId="33014" xr:uid="{2BCB1FBC-8490-4A1C-AA60-58F1743C9A51}"/>
    <cellStyle name="40% - Ênfase1 114 4" xfId="22798" xr:uid="{B2A5B335-94E5-4C76-9534-A4AF8310004A}"/>
    <cellStyle name="40% - Ênfase1 115" xfId="2276" xr:uid="{4AF14A61-0F5F-4575-AD74-B32A87E55C17}"/>
    <cellStyle name="40% - Ênfase1 115 2" xfId="7409" xr:uid="{51D72BFB-6E5A-4607-B4CC-C09EFF227F62}"/>
    <cellStyle name="40% - Ênfase1 115 2 2" xfId="17636" xr:uid="{EF5D8606-A0DE-449B-A77F-FFA14338AB2C}"/>
    <cellStyle name="40% - Ênfase1 115 2 2 2" xfId="38080" xr:uid="{1AFFF52E-0355-4B2A-A76A-7AF9D4D4BFD0}"/>
    <cellStyle name="40% - Ênfase1 115 2 3" xfId="27864" xr:uid="{3687D29A-FCD0-4498-9DF2-1B89315C00AB}"/>
    <cellStyle name="40% - Ênfase1 115 3" xfId="12582" xr:uid="{120E022B-2335-415F-85DE-2E882C464328}"/>
    <cellStyle name="40% - Ênfase1 115 3 2" xfId="33028" xr:uid="{73B21152-47B6-456F-A19B-2626250D464A}"/>
    <cellStyle name="40% - Ênfase1 115 4" xfId="22812" xr:uid="{46188DA3-CA8E-4E8F-AF26-039D079A16A4}"/>
    <cellStyle name="40% - Ênfase1 116" xfId="2290" xr:uid="{B904E405-88C6-49A4-BAF6-9324DEE89BB0}"/>
    <cellStyle name="40% - Ênfase1 116 2" xfId="7423" xr:uid="{53C54F1A-9CF9-45B5-8089-FF7C93B59567}"/>
    <cellStyle name="40% - Ênfase1 116 2 2" xfId="17650" xr:uid="{6615B619-4F82-479D-AEFD-A3014435F613}"/>
    <cellStyle name="40% - Ênfase1 116 2 2 2" xfId="38094" xr:uid="{09D58B12-3435-4989-B750-4C310B2F2351}"/>
    <cellStyle name="40% - Ênfase1 116 2 3" xfId="27878" xr:uid="{6E3EDFE8-75CD-4323-A09C-1727A01DBC3D}"/>
    <cellStyle name="40% - Ênfase1 116 3" xfId="12596" xr:uid="{8646E586-D455-4E00-BC67-8EA7F2D9842C}"/>
    <cellStyle name="40% - Ênfase1 116 3 2" xfId="33042" xr:uid="{EE4DACB2-CA35-47C9-B866-044C266CC308}"/>
    <cellStyle name="40% - Ênfase1 116 4" xfId="22826" xr:uid="{28670B99-BE70-4535-97AC-7F3D20EFD70D}"/>
    <cellStyle name="40% - Ênfase1 117" xfId="2304" xr:uid="{AF29625C-3EF0-40A0-89ED-D3CB9FA931F7}"/>
    <cellStyle name="40% - Ênfase1 117 2" xfId="7437" xr:uid="{EE6B8848-5EFA-4A84-8841-BB200C827435}"/>
    <cellStyle name="40% - Ênfase1 117 2 2" xfId="17664" xr:uid="{C6480D13-3E7F-4EFE-B10B-258A46702353}"/>
    <cellStyle name="40% - Ênfase1 117 2 2 2" xfId="38108" xr:uid="{B971F3C0-D1A1-4202-9850-EC576308DBE9}"/>
    <cellStyle name="40% - Ênfase1 117 2 3" xfId="27892" xr:uid="{294C170E-B58F-4514-B9B8-D3E05147E2A3}"/>
    <cellStyle name="40% - Ênfase1 117 3" xfId="12610" xr:uid="{29CDAFF8-B80B-4FEF-93DD-4B1D37C41FBB}"/>
    <cellStyle name="40% - Ênfase1 117 3 2" xfId="33056" xr:uid="{5AFB9358-0544-4FF2-BDC9-572107CC4932}"/>
    <cellStyle name="40% - Ênfase1 117 4" xfId="22840" xr:uid="{5A35B123-3614-48E4-98C7-84F581C7E755}"/>
    <cellStyle name="40% - Ênfase1 118" xfId="2318" xr:uid="{8F6DAA6F-FB0D-4ED5-8412-B3D5721B5A4F}"/>
    <cellStyle name="40% - Ênfase1 118 2" xfId="7451" xr:uid="{586584C4-7723-4DC0-B1D9-2C4BAF54E8EA}"/>
    <cellStyle name="40% - Ênfase1 118 2 2" xfId="17678" xr:uid="{6F095983-9F94-4103-BF41-684C8720A0EF}"/>
    <cellStyle name="40% - Ênfase1 118 2 2 2" xfId="38122" xr:uid="{0A4365B6-2B22-495F-B8EA-B6C3A0E08E58}"/>
    <cellStyle name="40% - Ênfase1 118 2 3" xfId="27906" xr:uid="{68056833-1668-4C9E-8565-FDDED59F89BC}"/>
    <cellStyle name="40% - Ênfase1 118 3" xfId="12624" xr:uid="{3A3D6DC6-0905-4897-BCA5-83E35212E1DF}"/>
    <cellStyle name="40% - Ênfase1 118 3 2" xfId="33070" xr:uid="{97E8CA96-2CCE-4BEB-A898-0530C4340E8B}"/>
    <cellStyle name="40% - Ênfase1 118 4" xfId="22854" xr:uid="{F59A976C-F057-4C1B-92FA-825DF5A7054B}"/>
    <cellStyle name="40% - Ênfase1 119" xfId="2332" xr:uid="{C3E8B367-27C2-4D63-B7C2-A26013DC9286}"/>
    <cellStyle name="40% - Ênfase1 119 2" xfId="7465" xr:uid="{8F7EDB35-7D6D-4B7F-9815-C286E6EC9900}"/>
    <cellStyle name="40% - Ênfase1 119 2 2" xfId="17692" xr:uid="{FBE02ED4-2CF2-44D3-BFF7-237722120358}"/>
    <cellStyle name="40% - Ênfase1 119 2 2 2" xfId="38136" xr:uid="{43ECB453-C984-4DDC-967C-709BB88E38AE}"/>
    <cellStyle name="40% - Ênfase1 119 2 3" xfId="27920" xr:uid="{BDCCC12D-E67E-4528-82B5-AEF961B01E1F}"/>
    <cellStyle name="40% - Ênfase1 119 3" xfId="12638" xr:uid="{DD6B1FCA-3DD0-4533-989B-42DA6B1EDED1}"/>
    <cellStyle name="40% - Ênfase1 119 3 2" xfId="33084" xr:uid="{EBFC5F21-72DF-45D0-950E-C9B8A7631453}"/>
    <cellStyle name="40% - Ênfase1 119 4" xfId="22868" xr:uid="{53FE2655-23CF-4987-A152-5726ECF7F591}"/>
    <cellStyle name="40% - Ênfase1 12" xfId="249" xr:uid="{2B9CA887-147D-42EA-8489-794D1AC13B24}"/>
    <cellStyle name="40% - Ênfase1 12 2" xfId="848" xr:uid="{B87D6057-ECEE-43B2-83F2-F07D16C07387}"/>
    <cellStyle name="40% - Ênfase1 12 2 2" xfId="5995" xr:uid="{E8D229A5-C75F-4D66-BC89-158A02F9A231}"/>
    <cellStyle name="40% - Ênfase1 12 2 2 2" xfId="16250" xr:uid="{AD80AD17-6D1E-414A-952B-4A338F54F507}"/>
    <cellStyle name="40% - Ênfase1 12 2 2 2 2" xfId="36694" xr:uid="{5963FB3D-8E50-4EDE-B196-C2B43CDF9460}"/>
    <cellStyle name="40% - Ênfase1 12 2 2 3" xfId="26478" xr:uid="{0F946842-6946-4CA2-AB02-1DAF16C301ED}"/>
    <cellStyle name="40% - Ênfase1 12 2 3" xfId="11196" xr:uid="{F80333E1-BE45-4F6D-B104-04789CDC55B7}"/>
    <cellStyle name="40% - Ênfase1 12 2 3 2" xfId="31642" xr:uid="{5C0435C4-98FE-41C8-B1DF-C74FFC36E2F1}"/>
    <cellStyle name="40% - Ênfase1 12 2 4" xfId="21426" xr:uid="{45E88DB4-55A1-4766-9B7E-92A089AA93D6}"/>
    <cellStyle name="40% - Ênfase1 12 3" xfId="5396" xr:uid="{83F091E8-AB4F-42F4-BF2E-59B76E1196BE}"/>
    <cellStyle name="40% - Ênfase1 12 3 2" xfId="15670" xr:uid="{C9FE4995-973C-4519-8FD8-D6A75469CDF1}"/>
    <cellStyle name="40% - Ênfase1 12 3 2 2" xfId="36114" xr:uid="{62FE091E-812F-4719-8EFD-18E3BEA505E4}"/>
    <cellStyle name="40% - Ênfase1 12 3 3" xfId="25898" xr:uid="{9256593D-0ED4-43ED-B5FD-FC21D4DB8683}"/>
    <cellStyle name="40% - Ênfase1 12 4" xfId="10616" xr:uid="{32099BBE-26B6-4D0F-A55D-D18597BB7047}"/>
    <cellStyle name="40% - Ênfase1 12 4 2" xfId="31062" xr:uid="{B531A9A5-FC47-424D-B615-0C846DB54FFA}"/>
    <cellStyle name="40% - Ênfase1 12 5" xfId="20846" xr:uid="{23F4BE73-F607-4607-AEC2-329D72FF814C}"/>
    <cellStyle name="40% - Ênfase1 120" xfId="2346" xr:uid="{310BC08B-FC8E-4FFC-87F1-C1E664DAE388}"/>
    <cellStyle name="40% - Ênfase1 120 2" xfId="7479" xr:uid="{80484136-A577-40B8-8E70-BE6656DA29F0}"/>
    <cellStyle name="40% - Ênfase1 120 2 2" xfId="17706" xr:uid="{0B95839C-1710-45CC-9A81-F670FCCFB234}"/>
    <cellStyle name="40% - Ênfase1 120 2 2 2" xfId="38150" xr:uid="{36696399-EA55-4E1F-AAB4-50CFADA3BAA7}"/>
    <cellStyle name="40% - Ênfase1 120 2 3" xfId="27934" xr:uid="{057F9A8E-7A0E-4CBD-B66C-6D2023CE2513}"/>
    <cellStyle name="40% - Ênfase1 120 3" xfId="12652" xr:uid="{74CAE352-0198-48ED-A23C-ED759F4A09B1}"/>
    <cellStyle name="40% - Ênfase1 120 3 2" xfId="33098" xr:uid="{137180A1-DE73-4F1E-82C9-6A72E34BDAF8}"/>
    <cellStyle name="40% - Ênfase1 120 4" xfId="22882" xr:uid="{E1D6B4A0-3190-43F0-8BE5-08C9106AAAA7}"/>
    <cellStyle name="40% - Ênfase1 121" xfId="2360" xr:uid="{74ED501E-FD40-46B5-A0ED-5965F992D062}"/>
    <cellStyle name="40% - Ênfase1 121 2" xfId="7493" xr:uid="{CBA25131-FB8C-44B6-B329-FC8C08DF21F4}"/>
    <cellStyle name="40% - Ênfase1 121 2 2" xfId="17720" xr:uid="{6E12925B-84AF-4107-97BF-6EE6AB695A60}"/>
    <cellStyle name="40% - Ênfase1 121 2 2 2" xfId="38164" xr:uid="{7B6B044A-6680-42D1-B03B-A1156456AA7F}"/>
    <cellStyle name="40% - Ênfase1 121 2 3" xfId="27948" xr:uid="{F90BA792-C6EA-42B9-835E-9F910E50F89C}"/>
    <cellStyle name="40% - Ênfase1 121 3" xfId="12666" xr:uid="{F85F7CAD-883E-4D2A-A1D3-1F89B20EB438}"/>
    <cellStyle name="40% - Ênfase1 121 3 2" xfId="33112" xr:uid="{6F8AFAE8-4C2A-4F18-88E3-9ADAB6A14AD8}"/>
    <cellStyle name="40% - Ênfase1 121 4" xfId="22896" xr:uid="{A89D99FD-C115-4385-894F-22D49A70667C}"/>
    <cellStyle name="40% - Ênfase1 122" xfId="2374" xr:uid="{0F06A6C7-CE29-467B-B74C-BBF695D6A417}"/>
    <cellStyle name="40% - Ênfase1 122 2" xfId="7507" xr:uid="{F7B61EF2-A0C1-4374-97F4-23F07C631C6F}"/>
    <cellStyle name="40% - Ênfase1 122 2 2" xfId="17734" xr:uid="{717BEEE0-0FFE-4953-A337-FB3DA54A65E2}"/>
    <cellStyle name="40% - Ênfase1 122 2 2 2" xfId="38178" xr:uid="{DB9FD52A-759B-47A2-9185-DAB07DF1E60B}"/>
    <cellStyle name="40% - Ênfase1 122 2 3" xfId="27962" xr:uid="{42A6F447-CADB-48A7-825B-CBCFB618303B}"/>
    <cellStyle name="40% - Ênfase1 122 3" xfId="12680" xr:uid="{A91AEF87-2544-436D-953D-A601D6CF3245}"/>
    <cellStyle name="40% - Ênfase1 122 3 2" xfId="33126" xr:uid="{2DAF6FE9-4B38-41C3-A5B9-297D8B87BEA8}"/>
    <cellStyle name="40% - Ênfase1 122 4" xfId="22910" xr:uid="{59CCBBFE-1856-4A65-8B28-529207B09D4D}"/>
    <cellStyle name="40% - Ênfase1 123" xfId="2388" xr:uid="{6D2BFCFC-592F-4735-9291-E9AEF7D24A15}"/>
    <cellStyle name="40% - Ênfase1 123 2" xfId="7521" xr:uid="{E314FDD0-5180-4829-AEBE-7789D1955929}"/>
    <cellStyle name="40% - Ênfase1 123 2 2" xfId="17748" xr:uid="{F4493EBD-813D-42A2-8740-80619C6CCEAA}"/>
    <cellStyle name="40% - Ênfase1 123 2 2 2" xfId="38192" xr:uid="{86F01DAD-2475-4217-9B90-9754287837F7}"/>
    <cellStyle name="40% - Ênfase1 123 2 3" xfId="27976" xr:uid="{F8C253AA-C95D-4519-A40E-24DF558EE4FE}"/>
    <cellStyle name="40% - Ênfase1 123 3" xfId="12694" xr:uid="{F728C251-3C3A-4B90-BBB2-2D5F8944A40B}"/>
    <cellStyle name="40% - Ênfase1 123 3 2" xfId="33140" xr:uid="{22F10318-B8B7-4B97-94A6-1104E99A2820}"/>
    <cellStyle name="40% - Ênfase1 123 4" xfId="22924" xr:uid="{C4398D07-8559-44AD-B3AD-75D578D21974}"/>
    <cellStyle name="40% - Ênfase1 124" xfId="2402" xr:uid="{A9966F2E-D4E3-46ED-ADF5-E841E6FF6A9B}"/>
    <cellStyle name="40% - Ênfase1 124 2" xfId="7535" xr:uid="{F61720A6-F854-4986-A7EE-C20BCC25177F}"/>
    <cellStyle name="40% - Ênfase1 124 2 2" xfId="17762" xr:uid="{39993EB1-4BBC-49DD-9E06-9FEA2976813D}"/>
    <cellStyle name="40% - Ênfase1 124 2 2 2" xfId="38206" xr:uid="{A32AAD71-9A1C-43F6-89BA-4D18259D12FE}"/>
    <cellStyle name="40% - Ênfase1 124 2 3" xfId="27990" xr:uid="{383C9216-DB80-4104-A36D-CBC8669A0518}"/>
    <cellStyle name="40% - Ênfase1 124 3" xfId="12708" xr:uid="{A08C6A07-1B56-488A-9562-1D450065EA54}"/>
    <cellStyle name="40% - Ênfase1 124 3 2" xfId="33154" xr:uid="{3D9131FA-DC67-4EFF-8ED4-E2B295527B2D}"/>
    <cellStyle name="40% - Ênfase1 124 4" xfId="22938" xr:uid="{D6E151BC-7DAF-4A04-BC26-8E179BA01EA9}"/>
    <cellStyle name="40% - Ênfase1 125" xfId="2416" xr:uid="{7EAB13D6-C012-48FD-BE8B-59AD33175B6F}"/>
    <cellStyle name="40% - Ênfase1 125 2" xfId="7549" xr:uid="{2D11F337-BD3B-49AD-A618-6449F3B26FD7}"/>
    <cellStyle name="40% - Ênfase1 125 2 2" xfId="17776" xr:uid="{ED31890B-78AA-42A5-8F57-5B5BBE3D8949}"/>
    <cellStyle name="40% - Ênfase1 125 2 2 2" xfId="38220" xr:uid="{9E4C4A29-43D0-4E60-A60E-839C0F7B4488}"/>
    <cellStyle name="40% - Ênfase1 125 2 3" xfId="28004" xr:uid="{FAC5A05B-27A0-46C9-B3A3-C26E16C94617}"/>
    <cellStyle name="40% - Ênfase1 125 3" xfId="12722" xr:uid="{F606FD43-0AD4-4A5C-8F30-ED425E09A1BE}"/>
    <cellStyle name="40% - Ênfase1 125 3 2" xfId="33168" xr:uid="{49EB4145-5627-4108-BDC1-E55FB0B96E23}"/>
    <cellStyle name="40% - Ênfase1 125 4" xfId="22952" xr:uid="{DE75AFA9-3D50-4AF4-9E9E-104379FFAB62}"/>
    <cellStyle name="40% - Ênfase1 126" xfId="2430" xr:uid="{E1A15478-28F3-45B8-B335-B63DDB96433D}"/>
    <cellStyle name="40% - Ênfase1 126 2" xfId="7563" xr:uid="{DEDE5E95-0D46-488D-91FE-206EA27AA46C}"/>
    <cellStyle name="40% - Ênfase1 126 2 2" xfId="17790" xr:uid="{43FFB8C2-9AF8-4448-BF4B-D0C64F7FC048}"/>
    <cellStyle name="40% - Ênfase1 126 2 2 2" xfId="38234" xr:uid="{D7646AC3-984F-4C85-B041-C40FE70B45E7}"/>
    <cellStyle name="40% - Ênfase1 126 2 3" xfId="28018" xr:uid="{14764276-601F-439E-8809-17108E622301}"/>
    <cellStyle name="40% - Ênfase1 126 3" xfId="12736" xr:uid="{A8809EEC-4FE2-4A35-A56F-3A765D44180D}"/>
    <cellStyle name="40% - Ênfase1 126 3 2" xfId="33182" xr:uid="{6ED37703-3291-48C2-8CCE-A19354657A56}"/>
    <cellStyle name="40% - Ênfase1 126 4" xfId="22966" xr:uid="{20D11967-1D0E-4917-82E4-3DF8AC0B9132}"/>
    <cellStyle name="40% - Ênfase1 127" xfId="2444" xr:uid="{690C2882-424E-49EF-A417-B938E6397B90}"/>
    <cellStyle name="40% - Ênfase1 127 2" xfId="7577" xr:uid="{743BA722-B073-4D15-8EB0-CB2E4C8A1BC3}"/>
    <cellStyle name="40% - Ênfase1 127 2 2" xfId="17804" xr:uid="{9F2A2A64-65CE-441C-AA2A-62E4E48449B9}"/>
    <cellStyle name="40% - Ênfase1 127 2 2 2" xfId="38248" xr:uid="{DDC272CA-9FCE-4D92-8E8F-A54E8879848A}"/>
    <cellStyle name="40% - Ênfase1 127 2 3" xfId="28032" xr:uid="{38D7D3C5-797B-4868-BF7A-17DE0A984288}"/>
    <cellStyle name="40% - Ênfase1 127 3" xfId="12750" xr:uid="{C36A4EC4-4705-41A1-999F-60FB90883E23}"/>
    <cellStyle name="40% - Ênfase1 127 3 2" xfId="33196" xr:uid="{16E91FD6-3587-4010-AE39-701344A54751}"/>
    <cellStyle name="40% - Ênfase1 127 4" xfId="22980" xr:uid="{F17FDE66-CA62-4249-B477-ABDE686C2978}"/>
    <cellStyle name="40% - Ênfase1 128" xfId="2458" xr:uid="{CCD9B6A1-E5AE-43AC-8CAD-1E1870E33862}"/>
    <cellStyle name="40% - Ênfase1 128 2" xfId="7591" xr:uid="{E03C9DED-3857-4028-AAFA-E01002D6D246}"/>
    <cellStyle name="40% - Ênfase1 128 2 2" xfId="17818" xr:uid="{CB5575BB-22C3-492A-A9A1-C47FFAD21918}"/>
    <cellStyle name="40% - Ênfase1 128 2 2 2" xfId="38262" xr:uid="{BEF1632E-B6D0-4F6E-9D15-638DAE428680}"/>
    <cellStyle name="40% - Ênfase1 128 2 3" xfId="28046" xr:uid="{7C290165-2816-462C-9A62-E46B58E8AF8B}"/>
    <cellStyle name="40% - Ênfase1 128 3" xfId="12764" xr:uid="{FE173163-DC0E-4542-9747-CCC8ADF87A81}"/>
    <cellStyle name="40% - Ênfase1 128 3 2" xfId="33210" xr:uid="{9A15E5FE-BDDA-404E-8575-A6032D259A7D}"/>
    <cellStyle name="40% - Ênfase1 128 4" xfId="22994" xr:uid="{DD6404CF-2224-45E8-9FB4-41B2141CAC77}"/>
    <cellStyle name="40% - Ênfase1 129" xfId="2472" xr:uid="{4EEFBCE8-B02A-4992-A150-87E104BE068D}"/>
    <cellStyle name="40% - Ênfase1 129 2" xfId="7605" xr:uid="{402B1E16-899E-4EF2-99F8-75C5BD03F083}"/>
    <cellStyle name="40% - Ênfase1 129 2 2" xfId="17832" xr:uid="{1805F6ED-02E0-4DC5-92BA-B04CC9BE9B26}"/>
    <cellStyle name="40% - Ênfase1 129 2 2 2" xfId="38276" xr:uid="{EDE58746-3F30-4603-A7BD-81C50D0F7896}"/>
    <cellStyle name="40% - Ênfase1 129 2 3" xfId="28060" xr:uid="{00D94CBA-8437-4DA4-85F9-069B1E838DBB}"/>
    <cellStyle name="40% - Ênfase1 129 3" xfId="12778" xr:uid="{43E6421A-B2C9-460D-B7D7-26F9F66912BB}"/>
    <cellStyle name="40% - Ênfase1 129 3 2" xfId="33224" xr:uid="{5106BD23-73C4-40CB-BE9D-617F8E60E759}"/>
    <cellStyle name="40% - Ênfase1 129 4" xfId="23008" xr:uid="{98EE4921-FF6C-48D1-A4DA-3EF882A23A70}"/>
    <cellStyle name="40% - Ênfase1 13" xfId="263" xr:uid="{AFDCE9B1-2D73-4B88-8ED2-4BCF8A6F2D57}"/>
    <cellStyle name="40% - Ênfase1 13 2" xfId="862" xr:uid="{817A5D72-AC9A-458D-A3A6-CFFF2EE048AF}"/>
    <cellStyle name="40% - Ênfase1 13 2 2" xfId="6009" xr:uid="{035F6767-98D5-4FA5-897C-66221865C42D}"/>
    <cellStyle name="40% - Ênfase1 13 2 2 2" xfId="16264" xr:uid="{FE5118D3-8C17-4350-98CC-DDCB5343BBB5}"/>
    <cellStyle name="40% - Ênfase1 13 2 2 2 2" xfId="36708" xr:uid="{1DB32570-24D9-41F3-90DD-BE46FC05C491}"/>
    <cellStyle name="40% - Ênfase1 13 2 2 3" xfId="26492" xr:uid="{2986E195-FC10-47FD-A124-2AECA3185C54}"/>
    <cellStyle name="40% - Ênfase1 13 2 3" xfId="11210" xr:uid="{2CA8A5D7-4D53-43E8-9F9B-C5F3F51FD0FC}"/>
    <cellStyle name="40% - Ênfase1 13 2 3 2" xfId="31656" xr:uid="{9B2F96DE-A0E1-4FDF-95EC-D03ED7463239}"/>
    <cellStyle name="40% - Ênfase1 13 2 4" xfId="21440" xr:uid="{F5C49B9A-E754-4621-84EF-4307EECC3BBA}"/>
    <cellStyle name="40% - Ênfase1 13 3" xfId="5410" xr:uid="{DBDA9962-F5E5-48A5-A35A-8CA52EE34340}"/>
    <cellStyle name="40% - Ênfase1 13 3 2" xfId="15684" xr:uid="{4598A879-253F-4F9A-9420-C667EAC38159}"/>
    <cellStyle name="40% - Ênfase1 13 3 2 2" xfId="36128" xr:uid="{CCB7D6F7-6FC5-4E87-ACCA-133BD2485E57}"/>
    <cellStyle name="40% - Ênfase1 13 3 3" xfId="25912" xr:uid="{32E0986B-3749-424B-A033-0F5E3608AE57}"/>
    <cellStyle name="40% - Ênfase1 13 4" xfId="10630" xr:uid="{5BAFD491-304D-4EA8-B736-ED089D049FF0}"/>
    <cellStyle name="40% - Ênfase1 13 4 2" xfId="31076" xr:uid="{E1883988-5165-4561-8997-FD68046D2EC5}"/>
    <cellStyle name="40% - Ênfase1 13 5" xfId="20860" xr:uid="{A44A225E-AC3F-405D-A3EB-CDB572ED99F3}"/>
    <cellStyle name="40% - Ênfase1 130" xfId="2486" xr:uid="{70BE5346-B455-46E6-92A2-0C4101B903E3}"/>
    <cellStyle name="40% - Ênfase1 130 2" xfId="7619" xr:uid="{8EE68A4C-6BED-4B16-974F-A88D5DC39FFF}"/>
    <cellStyle name="40% - Ênfase1 130 2 2" xfId="17846" xr:uid="{2D4CC379-E2CB-4A73-A4E4-3A1460E3427B}"/>
    <cellStyle name="40% - Ênfase1 130 2 2 2" xfId="38290" xr:uid="{A28E19CB-189D-46B9-8D05-DA421FB1105C}"/>
    <cellStyle name="40% - Ênfase1 130 2 3" xfId="28074" xr:uid="{947ED324-B459-4883-8ACA-49C0D5ABBEAF}"/>
    <cellStyle name="40% - Ênfase1 130 3" xfId="12792" xr:uid="{95EDAECB-F0AB-4B2F-B023-52D3ACF45A00}"/>
    <cellStyle name="40% - Ênfase1 130 3 2" xfId="33238" xr:uid="{81CE48E1-2301-4509-B8B7-C5A009F7308A}"/>
    <cellStyle name="40% - Ênfase1 130 4" xfId="23022" xr:uid="{4C5FFD81-0EFA-44FD-9A44-92375CC2F271}"/>
    <cellStyle name="40% - Ênfase1 131" xfId="2500" xr:uid="{159D4A93-F4DC-48EE-A726-13CAE90D0DA1}"/>
    <cellStyle name="40% - Ênfase1 131 2" xfId="7633" xr:uid="{0BFC0EA2-4BAE-4212-A77C-7ED0CAB9533E}"/>
    <cellStyle name="40% - Ênfase1 131 2 2" xfId="17860" xr:uid="{EB17995D-0032-4A7B-AE2B-A4B8318E0C64}"/>
    <cellStyle name="40% - Ênfase1 131 2 2 2" xfId="38304" xr:uid="{188603F0-3526-49CC-8D03-C62F6C6A96C6}"/>
    <cellStyle name="40% - Ênfase1 131 2 3" xfId="28088" xr:uid="{51349700-039F-497C-B5FB-3CAFDFC426E4}"/>
    <cellStyle name="40% - Ênfase1 131 3" xfId="12806" xr:uid="{6DB51F1B-5651-418C-95FA-A26039A23902}"/>
    <cellStyle name="40% - Ênfase1 131 3 2" xfId="33252" xr:uid="{15C8BBAC-0AAE-4F71-91A5-036931B65E1A}"/>
    <cellStyle name="40% - Ênfase1 131 4" xfId="23036" xr:uid="{09BC3C28-EBBA-4D1F-BDA2-694311C33E4B}"/>
    <cellStyle name="40% - Ênfase1 132" xfId="2514" xr:uid="{85C30260-16E6-41F0-8ADD-3F9D14DC26A0}"/>
    <cellStyle name="40% - Ênfase1 132 2" xfId="7647" xr:uid="{E138DA29-0F40-444A-82B2-3F3539C56592}"/>
    <cellStyle name="40% - Ênfase1 132 2 2" xfId="17874" xr:uid="{F6A6F835-A5E5-4DE5-8F29-748D231C346E}"/>
    <cellStyle name="40% - Ênfase1 132 2 2 2" xfId="38318" xr:uid="{938FFD32-30EB-4467-9728-D81069F08B9A}"/>
    <cellStyle name="40% - Ênfase1 132 2 3" xfId="28102" xr:uid="{727BD253-5133-4D4F-89A0-298C3F4A11A2}"/>
    <cellStyle name="40% - Ênfase1 132 3" xfId="12820" xr:uid="{15EEA330-EEEA-45D7-9611-F00BB19FE693}"/>
    <cellStyle name="40% - Ênfase1 132 3 2" xfId="33266" xr:uid="{C064FAC2-8A2B-4697-8E3F-0EA36261EB1A}"/>
    <cellStyle name="40% - Ênfase1 132 4" xfId="23050" xr:uid="{8D91316B-8E28-40C9-80E6-221768392E91}"/>
    <cellStyle name="40% - Ênfase1 133" xfId="2528" xr:uid="{659FF311-4AB9-45C1-BC71-16005ACD043A}"/>
    <cellStyle name="40% - Ênfase1 133 2" xfId="7661" xr:uid="{0B7AFD3B-D6D6-4384-9602-1A213F913568}"/>
    <cellStyle name="40% - Ênfase1 133 2 2" xfId="17888" xr:uid="{05B1FD34-6D03-4914-8900-AA8B05694530}"/>
    <cellStyle name="40% - Ênfase1 133 2 2 2" xfId="38332" xr:uid="{8B5C2982-CF2B-43BC-B769-4BBEE39F2471}"/>
    <cellStyle name="40% - Ênfase1 133 2 3" xfId="28116" xr:uid="{652BB9EE-1D8F-442E-B83C-BD57ACA675A9}"/>
    <cellStyle name="40% - Ênfase1 133 3" xfId="12834" xr:uid="{B4CEF6FD-0DEB-4D0D-8999-F041232F1FC5}"/>
    <cellStyle name="40% - Ênfase1 133 3 2" xfId="33280" xr:uid="{E6E829F1-9EE9-48D6-B069-BB896E0F2A81}"/>
    <cellStyle name="40% - Ênfase1 133 4" xfId="23064" xr:uid="{E6C65421-433A-4A1F-A622-A3046D650551}"/>
    <cellStyle name="40% - Ênfase1 134" xfId="2542" xr:uid="{7AF90953-AD26-42DE-BAA9-1BB55BC04EBB}"/>
    <cellStyle name="40% - Ênfase1 134 2" xfId="7675" xr:uid="{2197618F-609C-4D63-B90D-7A102E667816}"/>
    <cellStyle name="40% - Ênfase1 134 2 2" xfId="17902" xr:uid="{6E0F05DF-1FB9-418D-8144-8656F6613088}"/>
    <cellStyle name="40% - Ênfase1 134 2 2 2" xfId="38346" xr:uid="{FE532F13-1E19-4317-B50D-1C7E7B104F56}"/>
    <cellStyle name="40% - Ênfase1 134 2 3" xfId="28130" xr:uid="{3DC54DC9-16CD-4302-85FF-0A5028A5A570}"/>
    <cellStyle name="40% - Ênfase1 134 3" xfId="12848" xr:uid="{5E83F4DB-3AA1-4BFC-A659-F684BF592177}"/>
    <cellStyle name="40% - Ênfase1 134 3 2" xfId="33294" xr:uid="{CB2A54EA-8766-4405-8BE2-AF571163D1FE}"/>
    <cellStyle name="40% - Ênfase1 134 4" xfId="23078" xr:uid="{433E1EC9-FC24-407B-A4FF-19F0C2972176}"/>
    <cellStyle name="40% - Ênfase1 135" xfId="2556" xr:uid="{9F5A53DF-3873-4F4D-9852-6AD76F1C58CA}"/>
    <cellStyle name="40% - Ênfase1 135 2" xfId="7689" xr:uid="{BAAFD201-3A9C-464B-A723-D8CBE359D76A}"/>
    <cellStyle name="40% - Ênfase1 135 2 2" xfId="17916" xr:uid="{E1D3D590-663D-466F-B08D-DE1C00CCE819}"/>
    <cellStyle name="40% - Ênfase1 135 2 2 2" xfId="38360" xr:uid="{F4426AB6-DF8C-4262-A2E0-CF1113601B8A}"/>
    <cellStyle name="40% - Ênfase1 135 2 3" xfId="28144" xr:uid="{62AF2D73-3FAA-4CC2-A22E-80576F1B817A}"/>
    <cellStyle name="40% - Ênfase1 135 3" xfId="12862" xr:uid="{FA7060A4-5526-42EE-B197-CA8F222414F5}"/>
    <cellStyle name="40% - Ênfase1 135 3 2" xfId="33308" xr:uid="{A7ECC95B-5C6D-4CF6-B775-1D51FC3542EA}"/>
    <cellStyle name="40% - Ênfase1 135 4" xfId="23092" xr:uid="{79C82109-27F1-4700-BA02-BB2D68D010E2}"/>
    <cellStyle name="40% - Ênfase1 136" xfId="2570" xr:uid="{5C27D327-30BD-4CFC-A6FB-7C2F441FC78D}"/>
    <cellStyle name="40% - Ênfase1 136 2" xfId="7703" xr:uid="{FF250B35-333B-402E-AFA5-0E258ABA9370}"/>
    <cellStyle name="40% - Ênfase1 136 2 2" xfId="17930" xr:uid="{E375E4B0-5B54-4745-A6AA-A3CF107CC476}"/>
    <cellStyle name="40% - Ênfase1 136 2 2 2" xfId="38374" xr:uid="{2FD192DA-95A6-42EC-9F91-175FCD076F2B}"/>
    <cellStyle name="40% - Ênfase1 136 2 3" xfId="28158" xr:uid="{896CDC6E-EE43-4198-A4E6-207F387EC21F}"/>
    <cellStyle name="40% - Ênfase1 136 3" xfId="12876" xr:uid="{7F5710FE-7B49-4D73-8090-4A72BAB7E2CC}"/>
    <cellStyle name="40% - Ênfase1 136 3 2" xfId="33322" xr:uid="{C08FDEFD-8FAE-4D6D-9F2A-929389955671}"/>
    <cellStyle name="40% - Ênfase1 136 4" xfId="23106" xr:uid="{8ACD1344-1D1D-403E-8E32-4FB690B9046F}"/>
    <cellStyle name="40% - Ênfase1 137" xfId="2584" xr:uid="{E80FE146-2AE1-4F3C-893D-E8959D0C1EFF}"/>
    <cellStyle name="40% - Ênfase1 137 2" xfId="7717" xr:uid="{30BA2DA8-DA78-49A6-B57A-2F48A6F7B4EC}"/>
    <cellStyle name="40% - Ênfase1 137 2 2" xfId="17944" xr:uid="{952BDFA5-780B-4F17-BB41-6CC8D644CB29}"/>
    <cellStyle name="40% - Ênfase1 137 2 2 2" xfId="38388" xr:uid="{C9BBEA59-2ED4-4D1B-AD9D-40D7433B65F6}"/>
    <cellStyle name="40% - Ênfase1 137 2 3" xfId="28172" xr:uid="{11836B77-CD43-42D8-8FD5-BA1DFFF323A4}"/>
    <cellStyle name="40% - Ênfase1 137 3" xfId="12890" xr:uid="{4E39FA9A-8B35-49EE-8871-520A9DEF4ED1}"/>
    <cellStyle name="40% - Ênfase1 137 3 2" xfId="33336" xr:uid="{83C93325-70EA-4E3F-9DE6-E6DBBAA78A3E}"/>
    <cellStyle name="40% - Ênfase1 137 4" xfId="23120" xr:uid="{095CF9B0-44F8-4225-BAE6-0AF59CE00433}"/>
    <cellStyle name="40% - Ênfase1 138" xfId="2598" xr:uid="{5E13B0CB-CEA1-4297-BD10-0A6373437877}"/>
    <cellStyle name="40% - Ênfase1 138 2" xfId="7731" xr:uid="{0B0ADC6A-D462-45A4-9EBA-1770092C2308}"/>
    <cellStyle name="40% - Ênfase1 138 2 2" xfId="17958" xr:uid="{176E25EC-C474-4E27-947E-B79A3DA8BC22}"/>
    <cellStyle name="40% - Ênfase1 138 2 2 2" xfId="38402" xr:uid="{0148BAA6-4ACE-43BC-87A7-81D99590C821}"/>
    <cellStyle name="40% - Ênfase1 138 2 3" xfId="28186" xr:uid="{6E86F1CA-FFBD-47CA-BCF7-B69FF8BAED6B}"/>
    <cellStyle name="40% - Ênfase1 138 3" xfId="12904" xr:uid="{79BC1888-27D7-4AA8-B846-CDA55682A40C}"/>
    <cellStyle name="40% - Ênfase1 138 3 2" xfId="33350" xr:uid="{125DDB2D-2D39-4EBE-9AC1-0966EA32264B}"/>
    <cellStyle name="40% - Ênfase1 138 4" xfId="23134" xr:uid="{0682025E-E956-4652-942E-4263DC28AB82}"/>
    <cellStyle name="40% - Ênfase1 139" xfId="2612" xr:uid="{430961C8-7FA0-413B-A8E6-677AA042F625}"/>
    <cellStyle name="40% - Ênfase1 139 2" xfId="7745" xr:uid="{FB58227F-87E5-4EDF-B789-6ED664F8A6AA}"/>
    <cellStyle name="40% - Ênfase1 139 2 2" xfId="17972" xr:uid="{C0ABEB73-828F-4CC8-93C5-9E8B139F05E1}"/>
    <cellStyle name="40% - Ênfase1 139 2 2 2" xfId="38416" xr:uid="{E1938FB4-73FB-4CB4-9491-835A82DD6EFF}"/>
    <cellStyle name="40% - Ênfase1 139 2 3" xfId="28200" xr:uid="{99BA39A4-CEAE-40AA-B37C-3338C484E7A1}"/>
    <cellStyle name="40% - Ênfase1 139 3" xfId="12918" xr:uid="{78334306-0DD1-48B0-BE2A-1EA8BD3F18C6}"/>
    <cellStyle name="40% - Ênfase1 139 3 2" xfId="33364" xr:uid="{7E27D5C9-D7C7-4D67-9C0D-22C2D87B9A2B}"/>
    <cellStyle name="40% - Ênfase1 139 4" xfId="23148" xr:uid="{4A7D821F-ECDE-4F2A-AC64-8AB13E4A0C54}"/>
    <cellStyle name="40% - Ênfase1 14" xfId="277" xr:uid="{7277E961-5A7C-41DC-AAD4-04FA9BDE417C}"/>
    <cellStyle name="40% - Ênfase1 14 2" xfId="876" xr:uid="{BE851347-DA74-47FA-A016-74575902233C}"/>
    <cellStyle name="40% - Ênfase1 14 2 2" xfId="6023" xr:uid="{990CB680-F747-401F-8589-D690C6119F3D}"/>
    <cellStyle name="40% - Ênfase1 14 2 2 2" xfId="16278" xr:uid="{AFEABFF6-D13E-4E5A-88CA-A929E5BBF1DD}"/>
    <cellStyle name="40% - Ênfase1 14 2 2 2 2" xfId="36722" xr:uid="{86392AE4-E838-4AE3-BC32-4692157A87D8}"/>
    <cellStyle name="40% - Ênfase1 14 2 2 3" xfId="26506" xr:uid="{8F175DF0-2BC3-4AC7-AE8B-A9E592800794}"/>
    <cellStyle name="40% - Ênfase1 14 2 3" xfId="11224" xr:uid="{0B70AA12-8059-4C6D-A766-CAA49A616E67}"/>
    <cellStyle name="40% - Ênfase1 14 2 3 2" xfId="31670" xr:uid="{7A0DD394-81A9-4D6F-9307-43BACC9F4E97}"/>
    <cellStyle name="40% - Ênfase1 14 2 4" xfId="21454" xr:uid="{14DA05D2-19DD-462D-8E00-9A397D91CBEF}"/>
    <cellStyle name="40% - Ênfase1 14 3" xfId="5424" xr:uid="{22894D76-BCB4-473B-B655-0481E98F21F8}"/>
    <cellStyle name="40% - Ênfase1 14 3 2" xfId="15698" xr:uid="{15A16F0D-A6D3-4FA4-967E-954555E2A9BC}"/>
    <cellStyle name="40% - Ênfase1 14 3 2 2" xfId="36142" xr:uid="{4F37622D-B312-4DD5-B70C-FE6FF49F26D4}"/>
    <cellStyle name="40% - Ênfase1 14 3 3" xfId="25926" xr:uid="{9F591DAB-C7E7-4723-9DBC-248011013FD9}"/>
    <cellStyle name="40% - Ênfase1 14 4" xfId="10644" xr:uid="{3ED44B12-1BBD-4DE3-96E1-5A0E9DFA17A7}"/>
    <cellStyle name="40% - Ênfase1 14 4 2" xfId="31090" xr:uid="{D0CC6F31-984B-4108-A3E1-9679364400EE}"/>
    <cellStyle name="40% - Ênfase1 14 5" xfId="20874" xr:uid="{3059A90C-AA7F-41DB-86C8-05B1A5A8ACF7}"/>
    <cellStyle name="40% - Ênfase1 140" xfId="2626" xr:uid="{EECEAEDC-64D1-4044-930B-E6B0EF1AD6E1}"/>
    <cellStyle name="40% - Ênfase1 140 2" xfId="7759" xr:uid="{03004BD1-5850-4B8D-9CE8-9D00D42C82C2}"/>
    <cellStyle name="40% - Ênfase1 140 2 2" xfId="17986" xr:uid="{32955DD3-E293-4F74-BAC3-2C9BDC7D392F}"/>
    <cellStyle name="40% - Ênfase1 140 2 2 2" xfId="38430" xr:uid="{8A368A65-1F05-4ECA-B441-B061CF99CE6A}"/>
    <cellStyle name="40% - Ênfase1 140 2 3" xfId="28214" xr:uid="{DBA64B24-E358-47F6-A148-628B8D88EAFC}"/>
    <cellStyle name="40% - Ênfase1 140 3" xfId="12932" xr:uid="{3A8AD30E-9EC6-4D3B-ABB2-C4952211612F}"/>
    <cellStyle name="40% - Ênfase1 140 3 2" xfId="33378" xr:uid="{5D794514-506F-4F92-87DD-88C15953BAD9}"/>
    <cellStyle name="40% - Ênfase1 140 4" xfId="23162" xr:uid="{2F917726-FED0-4E76-A0BC-D6E02062DA1D}"/>
    <cellStyle name="40% - Ênfase1 141" xfId="2640" xr:uid="{2C5B753B-FB11-4904-801D-34D2E6FEB71B}"/>
    <cellStyle name="40% - Ênfase1 141 2" xfId="7773" xr:uid="{BD3515A2-5012-40E6-BA5D-48D22656355C}"/>
    <cellStyle name="40% - Ênfase1 141 2 2" xfId="18000" xr:uid="{4C3D7E6A-44C6-4B37-AE7C-9A2DF4B77E67}"/>
    <cellStyle name="40% - Ênfase1 141 2 2 2" xfId="38444" xr:uid="{4B14B9E4-924E-4408-AE57-F60F8C928ED4}"/>
    <cellStyle name="40% - Ênfase1 141 2 3" xfId="28228" xr:uid="{7F94B444-0629-4AC5-A3A3-C03B7BB9DFD8}"/>
    <cellStyle name="40% - Ênfase1 141 3" xfId="12946" xr:uid="{12E50F9C-0473-4031-864C-E095B333FB1E}"/>
    <cellStyle name="40% - Ênfase1 141 3 2" xfId="33392" xr:uid="{B73ED157-505E-40CD-B7D6-18997951FC08}"/>
    <cellStyle name="40% - Ênfase1 141 4" xfId="23176" xr:uid="{96CA3461-DED6-4B7B-82FA-38A1FD5968AA}"/>
    <cellStyle name="40% - Ênfase1 142" xfId="2654" xr:uid="{8F591727-337B-4ADB-AD6B-9D6AF9A98574}"/>
    <cellStyle name="40% - Ênfase1 142 2" xfId="7787" xr:uid="{368E2211-9E45-44CC-8969-9575A708E843}"/>
    <cellStyle name="40% - Ênfase1 142 2 2" xfId="18014" xr:uid="{4BA7D87B-C4BC-45AF-98FD-6822E6A48A04}"/>
    <cellStyle name="40% - Ênfase1 142 2 2 2" xfId="38458" xr:uid="{AB99D27B-5A4E-4F60-9841-F2149F8D045A}"/>
    <cellStyle name="40% - Ênfase1 142 2 3" xfId="28242" xr:uid="{350A6E7D-A017-44C2-8E7E-7CFC32E6B019}"/>
    <cellStyle name="40% - Ênfase1 142 3" xfId="12960" xr:uid="{70F6584E-C78E-4F97-B3C9-1EA42DC6E06A}"/>
    <cellStyle name="40% - Ênfase1 142 3 2" xfId="33406" xr:uid="{4B27D0EC-AC76-438D-B213-D8ED11B2915D}"/>
    <cellStyle name="40% - Ênfase1 142 4" xfId="23190" xr:uid="{A5EC77E9-1413-4553-88B8-6FD3BFDD2A10}"/>
    <cellStyle name="40% - Ênfase1 143" xfId="2668" xr:uid="{6DDF962D-6BAB-441F-AD53-7EDFEE9FE189}"/>
    <cellStyle name="40% - Ênfase1 143 2" xfId="7801" xr:uid="{545EBB6B-AB80-4959-953D-96CFA63ACEB4}"/>
    <cellStyle name="40% - Ênfase1 143 2 2" xfId="18028" xr:uid="{83BCB521-6FD9-4FB0-A8C9-7D025BBE85B5}"/>
    <cellStyle name="40% - Ênfase1 143 2 2 2" xfId="38472" xr:uid="{DC096850-7A0E-4B90-A143-9F7D71B7D874}"/>
    <cellStyle name="40% - Ênfase1 143 2 3" xfId="28256" xr:uid="{15899A70-566A-43B4-B48D-D36B22EF67E8}"/>
    <cellStyle name="40% - Ênfase1 143 3" xfId="12974" xr:uid="{C653382E-0767-4260-988B-22C64D6E8C11}"/>
    <cellStyle name="40% - Ênfase1 143 3 2" xfId="33420" xr:uid="{7A910DFF-EE9B-431D-BA94-56BAA85D73DB}"/>
    <cellStyle name="40% - Ênfase1 143 4" xfId="23204" xr:uid="{DB303F86-1AB7-4A94-999C-4B2F16058675}"/>
    <cellStyle name="40% - Ênfase1 144" xfId="2682" xr:uid="{5DC097B8-16C1-437B-922E-FB77146225AE}"/>
    <cellStyle name="40% - Ênfase1 144 2" xfId="7815" xr:uid="{06FE9A86-C459-45F8-B378-10CAC4245671}"/>
    <cellStyle name="40% - Ênfase1 144 2 2" xfId="18042" xr:uid="{EF90F5B5-78CA-4B7D-871F-D71D86090514}"/>
    <cellStyle name="40% - Ênfase1 144 2 2 2" xfId="38486" xr:uid="{FC91F2B1-EB35-4735-BB63-6DA1A2F7012F}"/>
    <cellStyle name="40% - Ênfase1 144 2 3" xfId="28270" xr:uid="{04471D54-7946-4178-8B9B-1915B4FF40F6}"/>
    <cellStyle name="40% - Ênfase1 144 3" xfId="12988" xr:uid="{A0268456-6683-41FE-A803-C809063CF913}"/>
    <cellStyle name="40% - Ênfase1 144 3 2" xfId="33434" xr:uid="{DEE4BDB6-812A-4F30-9D00-5E5684E517FE}"/>
    <cellStyle name="40% - Ênfase1 144 4" xfId="23218" xr:uid="{D48391C7-B95B-4ADC-A5B9-2AE9E93DBE33}"/>
    <cellStyle name="40% - Ênfase1 145" xfId="2696" xr:uid="{1EE629DE-D0CA-4421-A8BD-A2D4A0993A9A}"/>
    <cellStyle name="40% - Ênfase1 145 2" xfId="7829" xr:uid="{9595F462-CFE9-4290-A509-E996D7B7599A}"/>
    <cellStyle name="40% - Ênfase1 145 2 2" xfId="18056" xr:uid="{6DB30595-275C-4226-A1D5-50DEE954CA3A}"/>
    <cellStyle name="40% - Ênfase1 145 2 2 2" xfId="38500" xr:uid="{A3068F21-2392-41E4-8FE5-7809A10AF2E7}"/>
    <cellStyle name="40% - Ênfase1 145 2 3" xfId="28284" xr:uid="{BE78783C-AC37-48AD-99E5-F8ED1FFD6C34}"/>
    <cellStyle name="40% - Ênfase1 145 3" xfId="13002" xr:uid="{FDF2B227-51CE-4828-9F68-692E3DFF06C9}"/>
    <cellStyle name="40% - Ênfase1 145 3 2" xfId="33448" xr:uid="{5CE2FB77-1B02-4467-95F8-067B048CB283}"/>
    <cellStyle name="40% - Ênfase1 145 4" xfId="23232" xr:uid="{083C2D0B-AC44-4E49-BEC5-1E2D6322F3D4}"/>
    <cellStyle name="40% - Ênfase1 146" xfId="2710" xr:uid="{8E0AA779-8916-4F8D-A904-CB6893BBDBC3}"/>
    <cellStyle name="40% - Ênfase1 146 2" xfId="7843" xr:uid="{1FD0ED7B-4F6E-4CAE-BE0D-24E8706D8F6A}"/>
    <cellStyle name="40% - Ênfase1 146 2 2" xfId="18070" xr:uid="{A4235205-0760-4125-A794-0852D1C555C1}"/>
    <cellStyle name="40% - Ênfase1 146 2 2 2" xfId="38514" xr:uid="{2208F041-41FD-45B1-9439-E3A469C17B63}"/>
    <cellStyle name="40% - Ênfase1 146 2 3" xfId="28298" xr:uid="{D4405FA6-E69C-4A79-8926-ACA37F33BAC9}"/>
    <cellStyle name="40% - Ênfase1 146 3" xfId="13016" xr:uid="{F658E201-26E8-4EC2-819B-2A98DFA2DEBB}"/>
    <cellStyle name="40% - Ênfase1 146 3 2" xfId="33462" xr:uid="{AA536E26-68A8-44C7-8CA2-5A016D2A59A6}"/>
    <cellStyle name="40% - Ênfase1 146 4" xfId="23246" xr:uid="{6A13D6D4-B2E8-4CB5-B288-182577CFEE1D}"/>
    <cellStyle name="40% - Ênfase1 147" xfId="2724" xr:uid="{9E12DF60-1B86-4137-AAA6-473399CD3837}"/>
    <cellStyle name="40% - Ênfase1 147 2" xfId="7857" xr:uid="{AC813CAD-7E95-4D9E-B11A-ACD98604BA1B}"/>
    <cellStyle name="40% - Ênfase1 147 2 2" xfId="18084" xr:uid="{102B3585-28BF-4B8A-A045-76512B805744}"/>
    <cellStyle name="40% - Ênfase1 147 2 2 2" xfId="38528" xr:uid="{4B203969-BDE4-44F5-B10F-A141AA083E92}"/>
    <cellStyle name="40% - Ênfase1 147 2 3" xfId="28312" xr:uid="{B2F08676-DE7E-416B-8200-2FA86C23314A}"/>
    <cellStyle name="40% - Ênfase1 147 3" xfId="13030" xr:uid="{A640D4AA-1033-4DED-84F0-12300B2F67DF}"/>
    <cellStyle name="40% - Ênfase1 147 3 2" xfId="33476" xr:uid="{7E82A6DF-1693-46E1-8B3D-F5078876FCC7}"/>
    <cellStyle name="40% - Ênfase1 147 4" xfId="23260" xr:uid="{185BB916-9693-4667-AABF-B40D45D6D034}"/>
    <cellStyle name="40% - Ênfase1 148" xfId="2738" xr:uid="{4406C413-9E59-4D58-BED1-B1EAF71C0F14}"/>
    <cellStyle name="40% - Ênfase1 148 2" xfId="7871" xr:uid="{95AFCDA6-0D1B-4CC7-A9C1-6D49B695F077}"/>
    <cellStyle name="40% - Ênfase1 148 2 2" xfId="18098" xr:uid="{1FC68255-54A3-4CDB-AB79-691239733D01}"/>
    <cellStyle name="40% - Ênfase1 148 2 2 2" xfId="38542" xr:uid="{A3133687-0DDC-43E2-891D-EB9005385129}"/>
    <cellStyle name="40% - Ênfase1 148 2 3" xfId="28326" xr:uid="{BE9CA6F4-E489-41FC-8101-02E7195B8D2F}"/>
    <cellStyle name="40% - Ênfase1 148 3" xfId="13044" xr:uid="{DEC7F655-BD8E-44ED-B713-74BAC79D2D16}"/>
    <cellStyle name="40% - Ênfase1 148 3 2" xfId="33490" xr:uid="{E5ED37CF-B3A6-4A99-AE39-C0575805E0C2}"/>
    <cellStyle name="40% - Ênfase1 148 4" xfId="23274" xr:uid="{0773D285-C160-454B-8EDC-6F18CACC8962}"/>
    <cellStyle name="40% - Ênfase1 149" xfId="2752" xr:uid="{C38AE378-4AAB-47AA-A155-EFA05C3E4F59}"/>
    <cellStyle name="40% - Ênfase1 149 2" xfId="7885" xr:uid="{04B3A321-12CC-471E-8364-E4AE630D11FA}"/>
    <cellStyle name="40% - Ênfase1 149 2 2" xfId="18112" xr:uid="{0354DECE-40CD-4504-85FE-F17A6E0DF9D1}"/>
    <cellStyle name="40% - Ênfase1 149 2 2 2" xfId="38556" xr:uid="{C29197AC-23AE-4C2B-A077-9800666BC67D}"/>
    <cellStyle name="40% - Ênfase1 149 2 3" xfId="28340" xr:uid="{974B249A-53DD-426E-8439-A343EE04AE22}"/>
    <cellStyle name="40% - Ênfase1 149 3" xfId="13058" xr:uid="{0E8BFB85-0960-435F-AA55-0408A87BA28C}"/>
    <cellStyle name="40% - Ênfase1 149 3 2" xfId="33504" xr:uid="{9845F75A-E09F-41CC-857E-AC76A7299D18}"/>
    <cellStyle name="40% - Ênfase1 149 4" xfId="23288" xr:uid="{1B89A61E-487A-4B5B-9A3A-64508060F23B}"/>
    <cellStyle name="40% - Ênfase1 15" xfId="291" xr:uid="{6CD994ED-2272-4934-8D34-3F3C31160673}"/>
    <cellStyle name="40% - Ênfase1 15 2" xfId="890" xr:uid="{BE91D90B-A706-43F4-9EBE-EAEBE88AAA27}"/>
    <cellStyle name="40% - Ênfase1 15 2 2" xfId="6037" xr:uid="{CB7EA937-965D-4A9A-91D2-3A4CB9BF0688}"/>
    <cellStyle name="40% - Ênfase1 15 2 2 2" xfId="16292" xr:uid="{938F9EC7-13BF-49EA-8384-443CE3677EFD}"/>
    <cellStyle name="40% - Ênfase1 15 2 2 2 2" xfId="36736" xr:uid="{1C0FE4E7-66F3-4529-A2E0-02325D3246A4}"/>
    <cellStyle name="40% - Ênfase1 15 2 2 3" xfId="26520" xr:uid="{E33E785A-9076-4FCB-9311-16D97A8765C3}"/>
    <cellStyle name="40% - Ênfase1 15 2 3" xfId="11238" xr:uid="{0930D92D-1191-41C7-9DEC-D2FE57F90748}"/>
    <cellStyle name="40% - Ênfase1 15 2 3 2" xfId="31684" xr:uid="{266D625B-B429-4AF6-8E2A-4A8C94C0F648}"/>
    <cellStyle name="40% - Ênfase1 15 2 4" xfId="21468" xr:uid="{972D71BE-FD67-493F-B5EE-338A6BDB6137}"/>
    <cellStyle name="40% - Ênfase1 15 3" xfId="5438" xr:uid="{BB43B16B-0B50-4A5D-95CA-73B40D496E8F}"/>
    <cellStyle name="40% - Ênfase1 15 3 2" xfId="15712" xr:uid="{E439A24D-7EBE-4F11-8BC5-31B0D0388F59}"/>
    <cellStyle name="40% - Ênfase1 15 3 2 2" xfId="36156" xr:uid="{C7B22562-56D8-4C74-BAB4-F32F418B316C}"/>
    <cellStyle name="40% - Ênfase1 15 3 3" xfId="25940" xr:uid="{F65DD06F-E15F-4088-8868-E160CC4D70F7}"/>
    <cellStyle name="40% - Ênfase1 15 4" xfId="10658" xr:uid="{8CC380DD-F054-4F5A-824C-6B4E241E5010}"/>
    <cellStyle name="40% - Ênfase1 15 4 2" xfId="31104" xr:uid="{CFAD73EC-BE78-407A-A6B4-7A5AEFBE0E63}"/>
    <cellStyle name="40% - Ênfase1 15 5" xfId="20888" xr:uid="{5515845F-1C0D-419E-95B3-FDE9B3153704}"/>
    <cellStyle name="40% - Ênfase1 150" xfId="2766" xr:uid="{D7EACF66-54A4-4921-A82E-FC7C931900F8}"/>
    <cellStyle name="40% - Ênfase1 150 2" xfId="7899" xr:uid="{A9FF2E36-1E4C-450C-9C59-EBB205B38CAF}"/>
    <cellStyle name="40% - Ênfase1 150 2 2" xfId="18126" xr:uid="{F3470901-82A9-44A2-9CE4-92730BCC2384}"/>
    <cellStyle name="40% - Ênfase1 150 2 2 2" xfId="38570" xr:uid="{3B4A6495-4E63-43FF-88B0-AD663CAFEFB1}"/>
    <cellStyle name="40% - Ênfase1 150 2 3" xfId="28354" xr:uid="{1114C9B6-AF98-4D96-AFC5-B4E2F8484857}"/>
    <cellStyle name="40% - Ênfase1 150 3" xfId="13072" xr:uid="{A7E14AE1-DA60-4940-9EA8-CEB5F5A0A460}"/>
    <cellStyle name="40% - Ênfase1 150 3 2" xfId="33518" xr:uid="{D6CF04EB-E08D-4BD4-9564-F8D8BFF08EE7}"/>
    <cellStyle name="40% - Ênfase1 150 4" xfId="23302" xr:uid="{3CCCCB25-F996-44B2-8622-CA0BEB874C89}"/>
    <cellStyle name="40% - Ênfase1 151" xfId="2780" xr:uid="{855C39BF-2E3A-4FF3-956D-E745765EEF66}"/>
    <cellStyle name="40% - Ênfase1 151 2" xfId="7913" xr:uid="{733BD9EB-4722-43A1-B709-15BA853393B6}"/>
    <cellStyle name="40% - Ênfase1 151 2 2" xfId="18140" xr:uid="{A2B088D9-48D6-451F-B2A4-D6D7B780C3AA}"/>
    <cellStyle name="40% - Ênfase1 151 2 2 2" xfId="38584" xr:uid="{0A70B310-6AEE-4351-A263-27A68885B1B0}"/>
    <cellStyle name="40% - Ênfase1 151 2 3" xfId="28368" xr:uid="{8521D355-9B4D-4645-AC9B-7D75B73F2CD6}"/>
    <cellStyle name="40% - Ênfase1 151 3" xfId="13086" xr:uid="{D9F09A52-13EE-490E-A9FE-722E74A31C85}"/>
    <cellStyle name="40% - Ênfase1 151 3 2" xfId="33532" xr:uid="{AAE92B25-2655-4BAA-935B-B6B34BE41807}"/>
    <cellStyle name="40% - Ênfase1 151 4" xfId="23316" xr:uid="{A0B7DD8E-1A39-4DDE-B1B8-FCC89B858ED3}"/>
    <cellStyle name="40% - Ênfase1 152" xfId="2794" xr:uid="{2E56B602-7D10-4774-8DEA-6767989D7AF9}"/>
    <cellStyle name="40% - Ênfase1 152 2" xfId="7927" xr:uid="{A0D3A4EA-7B56-440F-97DB-C8C637728FB8}"/>
    <cellStyle name="40% - Ênfase1 152 2 2" xfId="18154" xr:uid="{BB5F4F46-3819-4806-979D-8D8A48C6C335}"/>
    <cellStyle name="40% - Ênfase1 152 2 2 2" xfId="38598" xr:uid="{F56696CD-C9D6-49BF-93D9-BEEF720F935C}"/>
    <cellStyle name="40% - Ênfase1 152 2 3" xfId="28382" xr:uid="{89AF8701-B588-433B-B0BD-47842A079822}"/>
    <cellStyle name="40% - Ênfase1 152 3" xfId="13100" xr:uid="{AA15F7C6-EAD9-4AB0-BEC5-B05E668EC0E1}"/>
    <cellStyle name="40% - Ênfase1 152 3 2" xfId="33546" xr:uid="{DB7AA2EE-2FB3-4C32-8122-20001FC8957A}"/>
    <cellStyle name="40% - Ênfase1 152 4" xfId="23330" xr:uid="{790CFDF0-5B44-4F1A-A8AA-7D63272CB0EE}"/>
    <cellStyle name="40% - Ênfase1 153" xfId="2808" xr:uid="{E58627C9-E6DA-4F90-BD9E-7FDA8F91B1D8}"/>
    <cellStyle name="40% - Ênfase1 153 2" xfId="7941" xr:uid="{0A59A5FC-EECE-44C4-871D-460ED0A4880B}"/>
    <cellStyle name="40% - Ênfase1 153 2 2" xfId="18168" xr:uid="{15A2C0E9-0A1C-4D52-9A12-E5798212AF03}"/>
    <cellStyle name="40% - Ênfase1 153 2 2 2" xfId="38612" xr:uid="{C4F8CE56-2F51-44CB-804C-7B50486774BF}"/>
    <cellStyle name="40% - Ênfase1 153 2 3" xfId="28396" xr:uid="{2B6A8345-8C0E-43F9-ABAB-BA7A99F7387B}"/>
    <cellStyle name="40% - Ênfase1 153 3" xfId="13114" xr:uid="{122ADCF0-3A86-47F7-B919-0AA9F62AEE2D}"/>
    <cellStyle name="40% - Ênfase1 153 3 2" xfId="33560" xr:uid="{EBB5FB0E-3A00-4E44-83A7-EF6F461EF48E}"/>
    <cellStyle name="40% - Ênfase1 153 4" xfId="23344" xr:uid="{0E32DEF5-33F4-4BBB-963B-17FA9B757713}"/>
    <cellStyle name="40% - Ênfase1 154" xfId="2822" xr:uid="{F7698ED7-DC5C-41A2-96A2-8580A43D04E7}"/>
    <cellStyle name="40% - Ênfase1 154 2" xfId="7955" xr:uid="{83636FBE-787E-452B-BA4A-04E9B1C0DBF4}"/>
    <cellStyle name="40% - Ênfase1 154 2 2" xfId="18182" xr:uid="{35CD9519-02DD-438E-B5AF-50429BF099B8}"/>
    <cellStyle name="40% - Ênfase1 154 2 2 2" xfId="38626" xr:uid="{CD218BCC-84AA-4058-A37F-2FEE73DC0BF4}"/>
    <cellStyle name="40% - Ênfase1 154 2 3" xfId="28410" xr:uid="{6EC55C00-E794-4EAA-B782-72107D5AC815}"/>
    <cellStyle name="40% - Ênfase1 154 3" xfId="13128" xr:uid="{481331A3-9536-4375-AD1A-845CF4B01D08}"/>
    <cellStyle name="40% - Ênfase1 154 3 2" xfId="33574" xr:uid="{4ABA4A00-E91F-446F-9BE8-A96A42DB80D5}"/>
    <cellStyle name="40% - Ênfase1 154 4" xfId="23358" xr:uid="{42476F5C-6D46-49EE-B46E-D7F9F688C2B2}"/>
    <cellStyle name="40% - Ênfase1 155" xfId="2836" xr:uid="{07D8BA80-870A-444F-AE46-1BD278A39B21}"/>
    <cellStyle name="40% - Ênfase1 155 2" xfId="7969" xr:uid="{D9FC2DF3-9CF4-4A62-9659-2B092651ABB4}"/>
    <cellStyle name="40% - Ênfase1 155 2 2" xfId="18196" xr:uid="{61B46D08-4BF2-4344-B78F-A01C8AA91DE1}"/>
    <cellStyle name="40% - Ênfase1 155 2 2 2" xfId="38640" xr:uid="{CC269736-4900-4B5E-A789-B748BB61E6DF}"/>
    <cellStyle name="40% - Ênfase1 155 2 3" xfId="28424" xr:uid="{0DC3E1EA-ED66-4DF6-95A6-80EEB1A98002}"/>
    <cellStyle name="40% - Ênfase1 155 3" xfId="13142" xr:uid="{B64D42FE-C5DF-4A1A-87F0-5C4831F6F615}"/>
    <cellStyle name="40% - Ênfase1 155 3 2" xfId="33588" xr:uid="{6CD22A23-2DE8-4F5E-892A-63BC828C32B1}"/>
    <cellStyle name="40% - Ênfase1 155 4" xfId="23372" xr:uid="{72EB33A3-2623-4BF8-8733-C056F0D310C5}"/>
    <cellStyle name="40% - Ênfase1 156" xfId="2850" xr:uid="{B24BC4E3-75AA-43BF-ACC7-E166C317AA51}"/>
    <cellStyle name="40% - Ênfase1 156 2" xfId="7983" xr:uid="{740DAA92-A0AE-4F6D-A0B3-FE0DC77800F2}"/>
    <cellStyle name="40% - Ênfase1 156 2 2" xfId="18210" xr:uid="{3FAD2BE4-F7D0-415F-B244-F08F42C0BFC2}"/>
    <cellStyle name="40% - Ênfase1 156 2 2 2" xfId="38654" xr:uid="{E2735BBB-D123-406F-A37D-905DC8B7B9C5}"/>
    <cellStyle name="40% - Ênfase1 156 2 3" xfId="28438" xr:uid="{8F9E45E5-B66F-490A-BEA4-FCCBCD54E867}"/>
    <cellStyle name="40% - Ênfase1 156 3" xfId="13156" xr:uid="{159718C5-DF79-4655-8752-F308554EE2C8}"/>
    <cellStyle name="40% - Ênfase1 156 3 2" xfId="33602" xr:uid="{A2C41F0F-048F-4087-B291-37555EEFC975}"/>
    <cellStyle name="40% - Ênfase1 156 4" xfId="23386" xr:uid="{F09CC6E8-7AD6-468C-B363-3A7C61213311}"/>
    <cellStyle name="40% - Ênfase1 157" xfId="2864" xr:uid="{859E187E-BA21-4C86-90C4-CA0C96384F68}"/>
    <cellStyle name="40% - Ênfase1 157 2" xfId="7997" xr:uid="{F82D4518-4C2A-4323-B898-D692E8E38748}"/>
    <cellStyle name="40% - Ênfase1 157 2 2" xfId="18224" xr:uid="{F67D0C7F-BC15-4EBC-96D1-E6F334278575}"/>
    <cellStyle name="40% - Ênfase1 157 2 2 2" xfId="38668" xr:uid="{E78E2AC4-A1DD-452B-B58D-1912D7471930}"/>
    <cellStyle name="40% - Ênfase1 157 2 3" xfId="28452" xr:uid="{9AF0184B-02A4-4E07-B55E-BA6A9C0D52E7}"/>
    <cellStyle name="40% - Ênfase1 157 3" xfId="13170" xr:uid="{5096029E-8967-4DAE-BA38-0E1C4E5904DA}"/>
    <cellStyle name="40% - Ênfase1 157 3 2" xfId="33616" xr:uid="{8FDC6DF6-A333-495E-826A-02194E04DAA8}"/>
    <cellStyle name="40% - Ênfase1 157 4" xfId="23400" xr:uid="{AB3CB3FB-A5E7-4972-9E67-6A0EFCC8FBE5}"/>
    <cellStyle name="40% - Ênfase1 158" xfId="2878" xr:uid="{EC1D7585-5100-4AC2-9F4F-8884CA40E504}"/>
    <cellStyle name="40% - Ênfase1 158 2" xfId="8011" xr:uid="{5DDA193E-5E34-4068-B939-9FCEC860D15C}"/>
    <cellStyle name="40% - Ênfase1 158 2 2" xfId="18238" xr:uid="{5652589D-0C00-4E7F-9CC3-986E24164DC5}"/>
    <cellStyle name="40% - Ênfase1 158 2 2 2" xfId="38682" xr:uid="{757DBB99-8C0D-477E-9496-3BBF24DFCC93}"/>
    <cellStyle name="40% - Ênfase1 158 2 3" xfId="28466" xr:uid="{E077F743-2A79-4B96-8B86-2B0C647F6F4C}"/>
    <cellStyle name="40% - Ênfase1 158 3" xfId="13184" xr:uid="{AE6A716D-FA98-4C3D-9919-35636DDFAA23}"/>
    <cellStyle name="40% - Ênfase1 158 3 2" xfId="33630" xr:uid="{FD6A59CB-EE98-4F8C-9362-102C1F4D7C62}"/>
    <cellStyle name="40% - Ênfase1 158 4" xfId="23414" xr:uid="{4A80D4B4-FC27-4928-83F1-3E401FF93E6C}"/>
    <cellStyle name="40% - Ênfase1 159" xfId="2892" xr:uid="{B40FAE2D-36AF-4A3B-B115-68C26208E085}"/>
    <cellStyle name="40% - Ênfase1 159 2" xfId="8025" xr:uid="{0BD16B65-324D-4DE6-B614-3B9A3C81884B}"/>
    <cellStyle name="40% - Ênfase1 159 2 2" xfId="18252" xr:uid="{B873DD78-A3F7-48A1-9E2E-F19D48240BF0}"/>
    <cellStyle name="40% - Ênfase1 159 2 2 2" xfId="38696" xr:uid="{570FFAD3-3F71-408B-9854-8CFD49ECDF2F}"/>
    <cellStyle name="40% - Ênfase1 159 2 3" xfId="28480" xr:uid="{61B71D5A-0D2B-4607-BBB6-6248213EC37A}"/>
    <cellStyle name="40% - Ênfase1 159 3" xfId="13198" xr:uid="{6B103B07-7D57-40FD-B0F1-5441636B2D3F}"/>
    <cellStyle name="40% - Ênfase1 159 3 2" xfId="33644" xr:uid="{68BD14A8-C029-4F5E-AF1E-93D3025F53A7}"/>
    <cellStyle name="40% - Ênfase1 159 4" xfId="23428" xr:uid="{0FD826CF-B790-499A-A0CE-3B18EC3B9E6F}"/>
    <cellStyle name="40% - Ênfase1 16" xfId="305" xr:uid="{5E81E3C4-1F2D-4B0F-B608-DA9E5DE65C05}"/>
    <cellStyle name="40% - Ênfase1 16 2" xfId="904" xr:uid="{444C549B-D56E-4808-A51D-85F66BE14696}"/>
    <cellStyle name="40% - Ênfase1 16 2 2" xfId="6051" xr:uid="{719C365C-2F73-47EA-93C8-B2C02E1F72D8}"/>
    <cellStyle name="40% - Ênfase1 16 2 2 2" xfId="16306" xr:uid="{BE60FA50-1D67-4FC6-A3B8-F45E08ECE901}"/>
    <cellStyle name="40% - Ênfase1 16 2 2 2 2" xfId="36750" xr:uid="{A3AF32C3-B0EE-4CB3-BC0E-9BBDC8663497}"/>
    <cellStyle name="40% - Ênfase1 16 2 2 3" xfId="26534" xr:uid="{269D19E9-4BC5-4A12-A4BE-EAB13B411AB0}"/>
    <cellStyle name="40% - Ênfase1 16 2 3" xfId="11252" xr:uid="{29365325-03DD-4EDB-B836-00E622B181E0}"/>
    <cellStyle name="40% - Ênfase1 16 2 3 2" xfId="31698" xr:uid="{F241F95C-525B-42C8-8C9B-0D38B49C28FC}"/>
    <cellStyle name="40% - Ênfase1 16 2 4" xfId="21482" xr:uid="{713AEA97-1227-4BF9-874B-BC219C6BDCC3}"/>
    <cellStyle name="40% - Ênfase1 16 3" xfId="5452" xr:uid="{8B09405D-9032-4D58-8CC3-9782F1AD2A2C}"/>
    <cellStyle name="40% - Ênfase1 16 3 2" xfId="15726" xr:uid="{108E0FD2-F219-4D1E-A33E-2FF7BE140B03}"/>
    <cellStyle name="40% - Ênfase1 16 3 2 2" xfId="36170" xr:uid="{98122517-7D9E-4B73-B3EE-9001F8CE6D59}"/>
    <cellStyle name="40% - Ênfase1 16 3 3" xfId="25954" xr:uid="{CFEC509C-28C6-4143-8925-671ED4370BC4}"/>
    <cellStyle name="40% - Ênfase1 16 4" xfId="10672" xr:uid="{971B48B6-6064-45CD-9937-93D5B5C9A0B2}"/>
    <cellStyle name="40% - Ênfase1 16 4 2" xfId="31118" xr:uid="{B4DBCB93-FC58-4D57-BCCD-1BE9B85AF3DE}"/>
    <cellStyle name="40% - Ênfase1 16 5" xfId="20902" xr:uid="{4EC54DE6-1533-41F1-A033-3E113A2F179F}"/>
    <cellStyle name="40% - Ênfase1 160" xfId="2906" xr:uid="{C2C2F77B-54A7-4106-85E8-018CFDB85A96}"/>
    <cellStyle name="40% - Ênfase1 160 2" xfId="8039" xr:uid="{D3577AE4-A664-4335-BC31-3A933FE92509}"/>
    <cellStyle name="40% - Ênfase1 160 2 2" xfId="18266" xr:uid="{9279032B-97A4-4F50-ABDA-5831E1505053}"/>
    <cellStyle name="40% - Ênfase1 160 2 2 2" xfId="38710" xr:uid="{8510B75B-9429-414F-958B-BC913E685428}"/>
    <cellStyle name="40% - Ênfase1 160 2 3" xfId="28494" xr:uid="{11193FB1-A5B1-4E0A-B679-83C336D7B68C}"/>
    <cellStyle name="40% - Ênfase1 160 3" xfId="13212" xr:uid="{8B038DB3-636E-404A-8082-276EE6E11152}"/>
    <cellStyle name="40% - Ênfase1 160 3 2" xfId="33658" xr:uid="{EAD5E352-4A0C-4CFB-B724-19B158DE2F93}"/>
    <cellStyle name="40% - Ênfase1 160 4" xfId="23442" xr:uid="{FEEAC2F4-6EA1-45C9-84E4-99CEDD046534}"/>
    <cellStyle name="40% - Ênfase1 161" xfId="2920" xr:uid="{0EE64C05-DADA-46AB-9C06-E89D2D2B5952}"/>
    <cellStyle name="40% - Ênfase1 161 2" xfId="8053" xr:uid="{1382E169-C4C9-43BD-A1CF-7E742DBCE10D}"/>
    <cellStyle name="40% - Ênfase1 161 2 2" xfId="18280" xr:uid="{A4E75DEC-006D-4CB4-A9F0-A42E4BE11E00}"/>
    <cellStyle name="40% - Ênfase1 161 2 2 2" xfId="38724" xr:uid="{F2C4E819-07EB-4781-A65C-8FAF95F4A1C2}"/>
    <cellStyle name="40% - Ênfase1 161 2 3" xfId="28508" xr:uid="{5D16ACFF-3A60-4A30-AE07-2020685E7F6D}"/>
    <cellStyle name="40% - Ênfase1 161 3" xfId="13226" xr:uid="{B68C3418-1B1C-4376-81FC-89418303F80F}"/>
    <cellStyle name="40% - Ênfase1 161 3 2" xfId="33672" xr:uid="{D7E0507C-5F11-407F-8688-12E6D81D7F56}"/>
    <cellStyle name="40% - Ênfase1 161 4" xfId="23456" xr:uid="{4332AD05-6BA1-4E6E-9F5F-C40497072821}"/>
    <cellStyle name="40% - Ênfase1 162" xfId="2934" xr:uid="{DBF1B5F9-46F2-4BFC-AF94-CB069895AEAD}"/>
    <cellStyle name="40% - Ênfase1 162 2" xfId="8067" xr:uid="{3B2B9C74-3FB4-40F0-9624-F2CE1CCB09D8}"/>
    <cellStyle name="40% - Ênfase1 162 2 2" xfId="18294" xr:uid="{FA35AD89-F001-46F4-A230-8CACE20C411B}"/>
    <cellStyle name="40% - Ênfase1 162 2 2 2" xfId="38738" xr:uid="{58985C65-1925-40D6-A316-F82722DC611E}"/>
    <cellStyle name="40% - Ênfase1 162 2 3" xfId="28522" xr:uid="{37F917B4-E7B6-43DF-9BAE-09D9BF17F0E7}"/>
    <cellStyle name="40% - Ênfase1 162 3" xfId="13240" xr:uid="{3549505E-55F7-46D3-A032-F879F6AA718B}"/>
    <cellStyle name="40% - Ênfase1 162 3 2" xfId="33686" xr:uid="{141908C5-BDC9-478B-B23A-DBEE7C52F163}"/>
    <cellStyle name="40% - Ênfase1 162 4" xfId="23470" xr:uid="{58DF673C-D7A0-438C-B14F-2CCC2F3BB355}"/>
    <cellStyle name="40% - Ênfase1 163" xfId="2948" xr:uid="{5975647D-9F48-4C43-AB48-6D4FE25D97B2}"/>
    <cellStyle name="40% - Ênfase1 163 2" xfId="8081" xr:uid="{00A88845-93AC-49F9-9A18-7FC1C9CA94D5}"/>
    <cellStyle name="40% - Ênfase1 163 2 2" xfId="18308" xr:uid="{C3EA641A-1FE7-4219-A99B-70BA6DF21B3C}"/>
    <cellStyle name="40% - Ênfase1 163 2 2 2" xfId="38752" xr:uid="{61292C91-9016-4BED-B8B8-BA61ED7D8791}"/>
    <cellStyle name="40% - Ênfase1 163 2 3" xfId="28536" xr:uid="{27CCCCFA-875C-4893-AA90-72744F001DED}"/>
    <cellStyle name="40% - Ênfase1 163 3" xfId="13254" xr:uid="{4C985132-E011-4256-8232-C9B947A7504A}"/>
    <cellStyle name="40% - Ênfase1 163 3 2" xfId="33700" xr:uid="{95D0D6AE-59D3-4355-ACCA-EEBB8EC56CBB}"/>
    <cellStyle name="40% - Ênfase1 163 4" xfId="23484" xr:uid="{28176C1C-6019-4BB8-9BAE-26D865BC21CF}"/>
    <cellStyle name="40% - Ênfase1 164" xfId="2962" xr:uid="{11A562AA-2DCE-464F-AD64-6BE6B627EF2B}"/>
    <cellStyle name="40% - Ênfase1 164 2" xfId="8095" xr:uid="{9CEF32A1-5607-44D0-B478-BB350C7D485A}"/>
    <cellStyle name="40% - Ênfase1 164 2 2" xfId="18322" xr:uid="{4493A9B3-0617-4C94-82EE-960C96ADCA4D}"/>
    <cellStyle name="40% - Ênfase1 164 2 2 2" xfId="38766" xr:uid="{2DE7A8C1-C828-4456-9DE2-338949F30D0D}"/>
    <cellStyle name="40% - Ênfase1 164 2 3" xfId="28550" xr:uid="{FD2AED15-6841-4BFC-842C-6D94571A782B}"/>
    <cellStyle name="40% - Ênfase1 164 3" xfId="13268" xr:uid="{2695F4F1-EA14-4016-9619-E7224830CE27}"/>
    <cellStyle name="40% - Ênfase1 164 3 2" xfId="33714" xr:uid="{C3A805CB-7342-46B9-A83C-B38671E90C66}"/>
    <cellStyle name="40% - Ênfase1 164 4" xfId="23498" xr:uid="{97578C8D-EA5F-4051-8E19-04B2F6B05875}"/>
    <cellStyle name="40% - Ênfase1 165" xfId="2976" xr:uid="{2A9D4BD2-B345-4E20-BDE4-A25B0746BFA8}"/>
    <cellStyle name="40% - Ênfase1 165 2" xfId="8109" xr:uid="{A7277E25-2109-41E2-8BCD-C6FF2F1D1EF9}"/>
    <cellStyle name="40% - Ênfase1 165 2 2" xfId="18336" xr:uid="{2BAF7A40-F58F-4E0F-9684-FB79B584047C}"/>
    <cellStyle name="40% - Ênfase1 165 2 2 2" xfId="38780" xr:uid="{32AC023D-3D59-47F6-9BCB-93984C723770}"/>
    <cellStyle name="40% - Ênfase1 165 2 3" xfId="28564" xr:uid="{BB2F1F42-1000-46DF-841E-E1C81672B18F}"/>
    <cellStyle name="40% - Ênfase1 165 3" xfId="13282" xr:uid="{DA6F60F3-FAA3-4FDD-8A6A-E02CF43327D4}"/>
    <cellStyle name="40% - Ênfase1 165 3 2" xfId="33728" xr:uid="{8B8E4B44-D025-4847-B9C0-5B2CED41C72A}"/>
    <cellStyle name="40% - Ênfase1 165 4" xfId="23512" xr:uid="{32EFE0FC-745F-4D33-9CAA-2D6E1D12F974}"/>
    <cellStyle name="40% - Ênfase1 166" xfId="2990" xr:uid="{AF67C0B9-5CE3-49BD-AECE-8F08888144B8}"/>
    <cellStyle name="40% - Ênfase1 166 2" xfId="8123" xr:uid="{0210830D-2A30-43F4-AB7A-9A78167C195C}"/>
    <cellStyle name="40% - Ênfase1 166 2 2" xfId="18350" xr:uid="{DD3CABA3-54CD-4451-A395-2CA3491A3DAB}"/>
    <cellStyle name="40% - Ênfase1 166 2 2 2" xfId="38794" xr:uid="{08B1E0C9-EC8B-45CE-8EB8-9FDF9F6C480F}"/>
    <cellStyle name="40% - Ênfase1 166 2 3" xfId="28578" xr:uid="{81298163-2CCA-431C-9983-4EFF08B8D383}"/>
    <cellStyle name="40% - Ênfase1 166 3" xfId="13296" xr:uid="{859B1EFF-2387-4605-90CE-3F89C804880F}"/>
    <cellStyle name="40% - Ênfase1 166 3 2" xfId="33742" xr:uid="{1C074CB3-120C-412D-AE41-84EC83074696}"/>
    <cellStyle name="40% - Ênfase1 166 4" xfId="23526" xr:uid="{24703AFB-9AF9-4A01-A326-332354C568D7}"/>
    <cellStyle name="40% - Ênfase1 167" xfId="3004" xr:uid="{3FBFD51F-C6F4-416E-9AAB-69F0757D2000}"/>
    <cellStyle name="40% - Ênfase1 167 2" xfId="8137" xr:uid="{2A846F3A-EFB3-4CD1-B64E-14172DEB9797}"/>
    <cellStyle name="40% - Ênfase1 167 2 2" xfId="18364" xr:uid="{9E2A5B0F-F75E-4614-8775-E1F513E6450A}"/>
    <cellStyle name="40% - Ênfase1 167 2 2 2" xfId="38808" xr:uid="{330038D4-15B9-468E-A881-281732540D1D}"/>
    <cellStyle name="40% - Ênfase1 167 2 3" xfId="28592" xr:uid="{8BC02F9A-7148-45E4-941F-16F3A3343E5E}"/>
    <cellStyle name="40% - Ênfase1 167 3" xfId="13310" xr:uid="{5612B077-11A4-4E2C-AAB6-AC0A8E1D1E07}"/>
    <cellStyle name="40% - Ênfase1 167 3 2" xfId="33756" xr:uid="{800F89C3-6FAE-4BEB-BBEF-128E40C333BB}"/>
    <cellStyle name="40% - Ênfase1 167 4" xfId="23540" xr:uid="{94917F75-A25C-4FC5-9323-4C3DAB54B38E}"/>
    <cellStyle name="40% - Ênfase1 168" xfId="3018" xr:uid="{D61C89ED-9C1D-478A-A17E-7EF51D67F527}"/>
    <cellStyle name="40% - Ênfase1 168 2" xfId="8151" xr:uid="{92F7D132-3914-463A-8415-ADDBAD67986D}"/>
    <cellStyle name="40% - Ênfase1 168 2 2" xfId="18378" xr:uid="{67E8C096-7DD5-4069-85E4-A930DC6CD551}"/>
    <cellStyle name="40% - Ênfase1 168 2 2 2" xfId="38822" xr:uid="{F82465A6-5D27-44E8-9913-95907D38B939}"/>
    <cellStyle name="40% - Ênfase1 168 2 3" xfId="28606" xr:uid="{7824435C-BD45-4736-B9B4-454BB94F2EE6}"/>
    <cellStyle name="40% - Ênfase1 168 3" xfId="13324" xr:uid="{0D2641D8-D3E5-4167-A7CB-5AD0126213FD}"/>
    <cellStyle name="40% - Ênfase1 168 3 2" xfId="33770" xr:uid="{A2022585-E461-4C94-9682-F277EC2E4AC6}"/>
    <cellStyle name="40% - Ênfase1 168 4" xfId="23554" xr:uid="{DBBAD5FC-482B-4750-B5B6-104E218FDCE1}"/>
    <cellStyle name="40% - Ênfase1 169" xfId="3032" xr:uid="{4B44813F-FBAF-4DD3-9730-D391F856BEE5}"/>
    <cellStyle name="40% - Ênfase1 169 2" xfId="8165" xr:uid="{90F78C43-192C-4BF0-8097-019B6A016D6B}"/>
    <cellStyle name="40% - Ênfase1 169 2 2" xfId="18392" xr:uid="{21E3135D-9A9F-4364-8756-0367EB949B0C}"/>
    <cellStyle name="40% - Ênfase1 169 2 2 2" xfId="38836" xr:uid="{050E5DF9-0C6B-4A8F-8A3A-A45F2E85E875}"/>
    <cellStyle name="40% - Ênfase1 169 2 3" xfId="28620" xr:uid="{FA9FD3E4-4934-4F30-933C-783E1DD9FFD6}"/>
    <cellStyle name="40% - Ênfase1 169 3" xfId="13338" xr:uid="{3CDBE114-59F9-49A5-9538-B4DE2B79B407}"/>
    <cellStyle name="40% - Ênfase1 169 3 2" xfId="33784" xr:uid="{F15DC26B-3B44-4F16-AEB7-F963AD5EE933}"/>
    <cellStyle name="40% - Ênfase1 169 4" xfId="23568" xr:uid="{872B31F5-458F-43AD-9DF4-E270816606A9}"/>
    <cellStyle name="40% - Ênfase1 17" xfId="319" xr:uid="{8AD142E7-35A2-414D-81C8-D3E37C7935B8}"/>
    <cellStyle name="40% - Ênfase1 17 2" xfId="918" xr:uid="{41346BDA-6681-4ED3-BD70-C05489FC7620}"/>
    <cellStyle name="40% - Ênfase1 17 2 2" xfId="6065" xr:uid="{A9D8C81B-D81F-48E4-800F-930F81421B42}"/>
    <cellStyle name="40% - Ênfase1 17 2 2 2" xfId="16320" xr:uid="{92A04EF5-4B55-41EA-B91A-2BF44B951474}"/>
    <cellStyle name="40% - Ênfase1 17 2 2 2 2" xfId="36764" xr:uid="{92361C2C-2F72-41CD-B5AB-5375B61CE54C}"/>
    <cellStyle name="40% - Ênfase1 17 2 2 3" xfId="26548" xr:uid="{EF551F58-F50C-4E4F-9248-72DA8A80F031}"/>
    <cellStyle name="40% - Ênfase1 17 2 3" xfId="11266" xr:uid="{F4FC8D0D-18DE-4359-81E6-6B02C9B941DD}"/>
    <cellStyle name="40% - Ênfase1 17 2 3 2" xfId="31712" xr:uid="{36728A82-A114-492B-8F22-42662B7377A1}"/>
    <cellStyle name="40% - Ênfase1 17 2 4" xfId="21496" xr:uid="{2A8F72B7-F9DA-483A-8413-C4332F079ABC}"/>
    <cellStyle name="40% - Ênfase1 17 3" xfId="5466" xr:uid="{9E6FD720-88C0-4A3D-8F01-C0D1722ABFFE}"/>
    <cellStyle name="40% - Ênfase1 17 3 2" xfId="15740" xr:uid="{8ED294C0-5FCB-4DED-8FCA-6079F894B0B7}"/>
    <cellStyle name="40% - Ênfase1 17 3 2 2" xfId="36184" xr:uid="{F072B171-36BA-4ED2-8515-91A7335B922B}"/>
    <cellStyle name="40% - Ênfase1 17 3 3" xfId="25968" xr:uid="{BAAB9F40-94CE-4D96-9426-3C5F056E99CE}"/>
    <cellStyle name="40% - Ênfase1 17 4" xfId="10686" xr:uid="{0F553E69-C796-40BB-BD27-67B354EAB1D1}"/>
    <cellStyle name="40% - Ênfase1 17 4 2" xfId="31132" xr:uid="{989FAA59-85DD-45DB-92BF-49BA9AE25BED}"/>
    <cellStyle name="40% - Ênfase1 17 5" xfId="20916" xr:uid="{A7E6B9A8-0B8A-44EE-A4FE-2B99E51AE3AE}"/>
    <cellStyle name="40% - Ênfase1 170" xfId="3046" xr:uid="{5E9D4B79-A741-4A16-AC0E-DF72789F47A3}"/>
    <cellStyle name="40% - Ênfase1 170 2" xfId="8179" xr:uid="{7C50654F-CE6C-4B5C-A9CA-8693411FF7F9}"/>
    <cellStyle name="40% - Ênfase1 170 2 2" xfId="18406" xr:uid="{1DB9F29C-99E0-4CE1-84D4-0E5A435995C0}"/>
    <cellStyle name="40% - Ênfase1 170 2 2 2" xfId="38850" xr:uid="{CE4CC8F9-CC64-45E4-8F8A-9EFD4BC874A3}"/>
    <cellStyle name="40% - Ênfase1 170 2 3" xfId="28634" xr:uid="{D1BDEAF0-8E15-4851-B7E4-AA0A8D517F71}"/>
    <cellStyle name="40% - Ênfase1 170 3" xfId="13352" xr:uid="{C9D3838F-9F9E-4723-94A7-6AD4B332476F}"/>
    <cellStyle name="40% - Ênfase1 170 3 2" xfId="33798" xr:uid="{39485D92-9DDF-4AA3-80D3-7D2E00CB211C}"/>
    <cellStyle name="40% - Ênfase1 170 4" xfId="23582" xr:uid="{2BABF4B9-6ECB-4683-8DA9-DFB3EC215C44}"/>
    <cellStyle name="40% - Ênfase1 171" xfId="3060" xr:uid="{CF2BCA47-6471-4460-B1A1-28A7BD0EAB4C}"/>
    <cellStyle name="40% - Ênfase1 171 2" xfId="8193" xr:uid="{248FEDC3-0F39-408E-A37A-0F6D7E0E9543}"/>
    <cellStyle name="40% - Ênfase1 171 2 2" xfId="18420" xr:uid="{FB74E862-2C7E-4427-8CCD-A603A781648E}"/>
    <cellStyle name="40% - Ênfase1 171 2 2 2" xfId="38864" xr:uid="{C28B36FD-F9C0-4DE3-B137-6FE43F779E16}"/>
    <cellStyle name="40% - Ênfase1 171 2 3" xfId="28648" xr:uid="{D72D5436-58D6-4E48-B97F-57D7D925353F}"/>
    <cellStyle name="40% - Ênfase1 171 3" xfId="13366" xr:uid="{E51B5089-045E-44C2-831E-8A60F42D1CEF}"/>
    <cellStyle name="40% - Ênfase1 171 3 2" xfId="33812" xr:uid="{D8ADC222-6202-4AD5-99D5-ACF47BE4AE50}"/>
    <cellStyle name="40% - Ênfase1 171 4" xfId="23596" xr:uid="{CD20234D-E91B-4FDA-B38D-FB109D57DD82}"/>
    <cellStyle name="40% - Ênfase1 172" xfId="3074" xr:uid="{3372502C-A46E-4DC2-8606-DA3636F9426F}"/>
    <cellStyle name="40% - Ênfase1 172 2" xfId="8207" xr:uid="{90637C67-D736-41A4-883A-B2DD0D072EE4}"/>
    <cellStyle name="40% - Ênfase1 172 2 2" xfId="18434" xr:uid="{305AA775-F274-4710-AA8B-93F768DDEA20}"/>
    <cellStyle name="40% - Ênfase1 172 2 2 2" xfId="38878" xr:uid="{6CEE76F9-200A-47C7-8D3A-8739C164BA3F}"/>
    <cellStyle name="40% - Ênfase1 172 2 3" xfId="28662" xr:uid="{4C576E3E-4870-4F90-9F17-AA34920F8763}"/>
    <cellStyle name="40% - Ênfase1 172 3" xfId="13380" xr:uid="{C367C745-DF16-4589-A320-6B8DDE246326}"/>
    <cellStyle name="40% - Ênfase1 172 3 2" xfId="33826" xr:uid="{24A5E852-D30C-4FA6-945B-C85B334E639B}"/>
    <cellStyle name="40% - Ênfase1 172 4" xfId="23610" xr:uid="{6FE806E8-D9AA-4047-B871-E0C16523BF37}"/>
    <cellStyle name="40% - Ênfase1 173" xfId="3088" xr:uid="{5991E351-2EAA-489E-801F-7842A33ADE19}"/>
    <cellStyle name="40% - Ênfase1 173 2" xfId="8221" xr:uid="{E34FB66E-B677-4D1A-A0C2-9DD2F010F9B5}"/>
    <cellStyle name="40% - Ênfase1 173 2 2" xfId="18448" xr:uid="{E4B40AB9-253A-474D-AB70-4C0C243FDDBE}"/>
    <cellStyle name="40% - Ênfase1 173 2 2 2" xfId="38892" xr:uid="{2A8F5F3D-8204-4266-BD9A-31C210C8DFA0}"/>
    <cellStyle name="40% - Ênfase1 173 2 3" xfId="28676" xr:uid="{9B22E76C-BEED-4A72-9632-45FD7C732288}"/>
    <cellStyle name="40% - Ênfase1 173 3" xfId="13394" xr:uid="{0F535395-937F-4C25-AE02-78D11B53F13B}"/>
    <cellStyle name="40% - Ênfase1 173 3 2" xfId="33840" xr:uid="{8C87C046-25AF-444C-BC16-B373ABBF3EBB}"/>
    <cellStyle name="40% - Ênfase1 173 4" xfId="23624" xr:uid="{BA86832D-4060-46A4-8F21-4F0423902AEA}"/>
    <cellStyle name="40% - Ênfase1 174" xfId="3102" xr:uid="{B8B460A9-1CB0-4522-97B9-987F7D4BC7FA}"/>
    <cellStyle name="40% - Ênfase1 174 2" xfId="8235" xr:uid="{FF7F6EB8-24F3-4404-B590-DDC9B7679524}"/>
    <cellStyle name="40% - Ênfase1 174 2 2" xfId="18462" xr:uid="{25590CDD-5E9E-45C0-A14A-50C8412A3FEA}"/>
    <cellStyle name="40% - Ênfase1 174 2 2 2" xfId="38906" xr:uid="{F9F1B0A4-C65E-465B-B22B-3F7E0E1BEAA1}"/>
    <cellStyle name="40% - Ênfase1 174 2 3" xfId="28690" xr:uid="{D49D4889-9FC3-4C67-80B5-32AEABBE64D0}"/>
    <cellStyle name="40% - Ênfase1 174 3" xfId="13408" xr:uid="{20506151-3C3C-4C39-9311-B8F8D2C00C1D}"/>
    <cellStyle name="40% - Ênfase1 174 3 2" xfId="33854" xr:uid="{73897528-C49F-4E25-AEF8-16A4123831F2}"/>
    <cellStyle name="40% - Ênfase1 174 4" xfId="23638" xr:uid="{C90BAE27-4B98-47F3-BAA9-5D23ED2DA6D0}"/>
    <cellStyle name="40% - Ênfase1 175" xfId="3116" xr:uid="{6C937756-3313-47DB-9D78-B5813DAD3FCC}"/>
    <cellStyle name="40% - Ênfase1 175 2" xfId="8249" xr:uid="{B5649C28-535B-439B-82F5-3BEDCF23D657}"/>
    <cellStyle name="40% - Ênfase1 175 2 2" xfId="18476" xr:uid="{EF89E7FC-76F2-4D4B-B4B4-EDBDD354FBA5}"/>
    <cellStyle name="40% - Ênfase1 175 2 2 2" xfId="38920" xr:uid="{423A09DA-E827-4EEA-9C3C-5F981E52D535}"/>
    <cellStyle name="40% - Ênfase1 175 2 3" xfId="28704" xr:uid="{3F80DCB4-420F-4C3D-83FC-22F057AED8F7}"/>
    <cellStyle name="40% - Ênfase1 175 3" xfId="13422" xr:uid="{914E7187-90EB-4C1C-B66E-A89D3B251529}"/>
    <cellStyle name="40% - Ênfase1 175 3 2" xfId="33868" xr:uid="{E1C7156D-DF39-4E09-80BF-5048696C5CB7}"/>
    <cellStyle name="40% - Ênfase1 175 4" xfId="23652" xr:uid="{FA2B3C38-830A-4678-99EA-1FF1EEF63AEA}"/>
    <cellStyle name="40% - Ênfase1 176" xfId="3130" xr:uid="{0D13AABB-A989-4D5D-9DDD-46E09B2DCA84}"/>
    <cellStyle name="40% - Ênfase1 176 2" xfId="8263" xr:uid="{C54E3C5E-1BC0-4797-90C0-A2600A0261F6}"/>
    <cellStyle name="40% - Ênfase1 176 2 2" xfId="18490" xr:uid="{E1BB091A-A7B0-4A64-A733-512317896D70}"/>
    <cellStyle name="40% - Ênfase1 176 2 2 2" xfId="38934" xr:uid="{9B9D8B9A-8470-4DD2-9F0C-134019018C76}"/>
    <cellStyle name="40% - Ênfase1 176 2 3" xfId="28718" xr:uid="{9F39B209-8195-49E0-A931-56004853AE99}"/>
    <cellStyle name="40% - Ênfase1 176 3" xfId="13436" xr:uid="{76C6B04C-3E03-46AA-BFB6-EA939EB56373}"/>
    <cellStyle name="40% - Ênfase1 176 3 2" xfId="33882" xr:uid="{DDAB52FA-1B79-430B-9F3F-7AFD92250184}"/>
    <cellStyle name="40% - Ênfase1 176 4" xfId="23666" xr:uid="{A47A4166-44D4-4FDD-9EFC-D3A64B0E8955}"/>
    <cellStyle name="40% - Ênfase1 177" xfId="3144" xr:uid="{A14DAB1B-A1F8-48E9-A068-60C5A50BC152}"/>
    <cellStyle name="40% - Ênfase1 177 2" xfId="8277" xr:uid="{19C5E716-3392-49B5-9705-C533DE71E80D}"/>
    <cellStyle name="40% - Ênfase1 177 2 2" xfId="18504" xr:uid="{11276657-C9B1-45E0-A7DA-5D845BE725AC}"/>
    <cellStyle name="40% - Ênfase1 177 2 2 2" xfId="38948" xr:uid="{28B9F075-1C45-4F1D-9D35-E2FE5D59F1DD}"/>
    <cellStyle name="40% - Ênfase1 177 2 3" xfId="28732" xr:uid="{247CA239-8D58-4218-8D58-CB3F846A1A96}"/>
    <cellStyle name="40% - Ênfase1 177 3" xfId="13450" xr:uid="{46B9097B-A9B9-4570-A0F6-AF2E76520A9E}"/>
    <cellStyle name="40% - Ênfase1 177 3 2" xfId="33896" xr:uid="{BDF7F531-023A-45B5-A7E7-A56622922611}"/>
    <cellStyle name="40% - Ênfase1 177 4" xfId="23680" xr:uid="{82A50D72-768A-4F68-9361-0577D92C728B}"/>
    <cellStyle name="40% - Ênfase1 178" xfId="3158" xr:uid="{1EB0B0F6-9512-4595-AB4A-B89F1BDEAF6A}"/>
    <cellStyle name="40% - Ênfase1 178 2" xfId="8291" xr:uid="{B0DB732E-473E-4DF3-8103-88C666E93B12}"/>
    <cellStyle name="40% - Ênfase1 178 2 2" xfId="18518" xr:uid="{D780AC2C-FBBA-4CAD-AA57-6C50B049FECD}"/>
    <cellStyle name="40% - Ênfase1 178 2 2 2" xfId="38962" xr:uid="{348B24BC-7280-423B-B8AE-6FF133928BE7}"/>
    <cellStyle name="40% - Ênfase1 178 2 3" xfId="28746" xr:uid="{04C058E9-49F9-48A3-849A-A48082C53BD6}"/>
    <cellStyle name="40% - Ênfase1 178 3" xfId="13464" xr:uid="{A68F2019-C193-42AE-A715-1F5D4F37354D}"/>
    <cellStyle name="40% - Ênfase1 178 3 2" xfId="33910" xr:uid="{4892CFBF-E7C1-48D4-A061-BBD2B27C58C5}"/>
    <cellStyle name="40% - Ênfase1 178 4" xfId="23694" xr:uid="{26473FD1-93F2-4033-8FFD-2CF97B7CBB0E}"/>
    <cellStyle name="40% - Ênfase1 179" xfId="3172" xr:uid="{1233A824-091E-4848-ACBA-2381CA2D3A88}"/>
    <cellStyle name="40% - Ênfase1 179 2" xfId="8305" xr:uid="{BCB33609-1329-403B-935D-473F25F0AF02}"/>
    <cellStyle name="40% - Ênfase1 179 2 2" xfId="18532" xr:uid="{AEEFF4A1-5572-453D-AB4C-39C9EB2570EB}"/>
    <cellStyle name="40% - Ênfase1 179 2 2 2" xfId="38976" xr:uid="{30E85EEA-62A8-4572-91F1-A3C6DA4B7ABA}"/>
    <cellStyle name="40% - Ênfase1 179 2 3" xfId="28760" xr:uid="{CFE5D36F-71E4-464E-A99B-CA13FD9803FC}"/>
    <cellStyle name="40% - Ênfase1 179 3" xfId="13478" xr:uid="{B3D14EC9-274B-43B3-A88B-1DDA7749C650}"/>
    <cellStyle name="40% - Ênfase1 179 3 2" xfId="33924" xr:uid="{F5F76689-E080-4C99-B026-9C498175B912}"/>
    <cellStyle name="40% - Ênfase1 179 4" xfId="23708" xr:uid="{EA0A4581-DA84-45B4-A066-F1E0E3ECA056}"/>
    <cellStyle name="40% - Ênfase1 18" xfId="333" xr:uid="{B5604193-502F-48FF-AE83-2F6B16B1C49C}"/>
    <cellStyle name="40% - Ênfase1 18 2" xfId="932" xr:uid="{70A66387-71EE-41F3-A3CF-7F446C5C52DA}"/>
    <cellStyle name="40% - Ênfase1 18 2 2" xfId="6079" xr:uid="{8EC52ACD-89B0-4E59-97B1-A53CFE73C354}"/>
    <cellStyle name="40% - Ênfase1 18 2 2 2" xfId="16334" xr:uid="{75BD10AF-2447-474B-8D15-7AD86CFB4AD9}"/>
    <cellStyle name="40% - Ênfase1 18 2 2 2 2" xfId="36778" xr:uid="{A0D9944F-159F-4099-9F90-3F917A9E9E18}"/>
    <cellStyle name="40% - Ênfase1 18 2 2 3" xfId="26562" xr:uid="{77A9CC14-1152-4EA7-BBAB-1A5FF79C6A51}"/>
    <cellStyle name="40% - Ênfase1 18 2 3" xfId="11280" xr:uid="{BD05AF87-5B05-4C02-A041-E7DED107423B}"/>
    <cellStyle name="40% - Ênfase1 18 2 3 2" xfId="31726" xr:uid="{BB4036D4-B1BB-442A-BEE0-FEDADDEABB7C}"/>
    <cellStyle name="40% - Ênfase1 18 2 4" xfId="21510" xr:uid="{7AE2D015-E696-4810-AF7A-0071DFFB0560}"/>
    <cellStyle name="40% - Ênfase1 18 3" xfId="5480" xr:uid="{0DAABD1D-AE40-4905-A80C-5A192242601E}"/>
    <cellStyle name="40% - Ênfase1 18 3 2" xfId="15754" xr:uid="{F0DF7830-EB7D-4CA2-B474-C84B48FC298C}"/>
    <cellStyle name="40% - Ênfase1 18 3 2 2" xfId="36198" xr:uid="{5DEAC6F0-4FC2-4134-B9B1-A74B001F589F}"/>
    <cellStyle name="40% - Ênfase1 18 3 3" xfId="25982" xr:uid="{FC9F4B20-53BE-4A16-AB4B-409708467DAA}"/>
    <cellStyle name="40% - Ênfase1 18 4" xfId="10700" xr:uid="{DD8F3798-E264-470D-9D85-49F3DA7049DB}"/>
    <cellStyle name="40% - Ênfase1 18 4 2" xfId="31146" xr:uid="{CF5BF90F-A4DF-4CD4-840C-12BAB4566460}"/>
    <cellStyle name="40% - Ênfase1 18 5" xfId="20930" xr:uid="{17B9FAAB-DE39-4621-962D-5876F2FD8ED0}"/>
    <cellStyle name="40% - Ênfase1 180" xfId="3185" xr:uid="{C5525B34-6D75-4E05-9F66-07B725975236}"/>
    <cellStyle name="40% - Ênfase1 180 2" xfId="8319" xr:uid="{51320E8B-F7F1-4E3D-ABFB-34A5CAED2F1B}"/>
    <cellStyle name="40% - Ênfase1 180 2 2" xfId="18546" xr:uid="{F2DA6805-F5B2-4AFD-903F-1D83EE066E47}"/>
    <cellStyle name="40% - Ênfase1 180 2 2 2" xfId="38990" xr:uid="{85D24A73-6049-4A4F-8D60-FFF49EF0926A}"/>
    <cellStyle name="40% - Ênfase1 180 2 3" xfId="28774" xr:uid="{FAA3CF5E-9B0A-49D5-A858-4B3E26B78D8E}"/>
    <cellStyle name="40% - Ênfase1 180 3" xfId="13492" xr:uid="{A489752C-05A9-4712-A0CC-AFF66CDE6134}"/>
    <cellStyle name="40% - Ênfase1 180 3 2" xfId="33938" xr:uid="{51CEDADE-B13C-45E9-A30C-42A6954FEBC1}"/>
    <cellStyle name="40% - Ênfase1 180 4" xfId="23722" xr:uid="{D6E86CB8-FB94-41ED-A186-598BF2311505}"/>
    <cellStyle name="40% - Ênfase1 181" xfId="3199" xr:uid="{67D4532C-893E-4721-BEB7-4AD1BECCF554}"/>
    <cellStyle name="40% - Ênfase1 181 2" xfId="8333" xr:uid="{D06BC563-8DDD-498B-80B7-3DC608BD3A06}"/>
    <cellStyle name="40% - Ênfase1 181 2 2" xfId="18560" xr:uid="{CC075B33-2C68-4E5A-AA49-BF354B715845}"/>
    <cellStyle name="40% - Ênfase1 181 2 2 2" xfId="39004" xr:uid="{444829BE-5A98-420D-9578-833043045424}"/>
    <cellStyle name="40% - Ênfase1 181 2 3" xfId="28788" xr:uid="{24B8875B-F7F7-482D-8821-58F58C6811A6}"/>
    <cellStyle name="40% - Ênfase1 181 3" xfId="13506" xr:uid="{7A05C3F8-1B96-4470-AF4A-CC9A88FB19D2}"/>
    <cellStyle name="40% - Ênfase1 181 3 2" xfId="33952" xr:uid="{C014871B-9A6E-45EE-AB9A-F32A3AE10D77}"/>
    <cellStyle name="40% - Ênfase1 181 4" xfId="23736" xr:uid="{02DE658B-71D6-4B0A-940D-B09861A6E088}"/>
    <cellStyle name="40% - Ênfase1 182" xfId="3213" xr:uid="{CEAA0D9F-2A26-45C0-9122-793D1D448BA7}"/>
    <cellStyle name="40% - Ênfase1 182 2" xfId="8347" xr:uid="{4E0F54D7-45AF-49D3-A277-FC7720735F1F}"/>
    <cellStyle name="40% - Ênfase1 182 2 2" xfId="18574" xr:uid="{1B742639-38CC-480D-BBA2-5733ED919EC9}"/>
    <cellStyle name="40% - Ênfase1 182 2 2 2" xfId="39018" xr:uid="{AF015581-1192-47AE-8E40-36C2D1E476D3}"/>
    <cellStyle name="40% - Ênfase1 182 2 3" xfId="28802" xr:uid="{320CEA03-66ED-4FA7-9838-CCDD0AA4CE04}"/>
    <cellStyle name="40% - Ênfase1 182 3" xfId="13520" xr:uid="{C526E3C5-1E0D-4C63-A174-6E1564BD63BD}"/>
    <cellStyle name="40% - Ênfase1 182 3 2" xfId="33966" xr:uid="{4D7E29D8-63EB-4238-90F9-81FA0A5B368D}"/>
    <cellStyle name="40% - Ênfase1 182 4" xfId="23750" xr:uid="{77185373-84DF-4D89-8679-A15CD3B75DB3}"/>
    <cellStyle name="40% - Ênfase1 183" xfId="3227" xr:uid="{76CF0D02-F212-448F-81B9-91FD41A2E839}"/>
    <cellStyle name="40% - Ênfase1 183 2" xfId="8361" xr:uid="{FC40BED7-E4A1-4516-A5F6-4F8979F08511}"/>
    <cellStyle name="40% - Ênfase1 183 2 2" xfId="18588" xr:uid="{871B54C1-29CA-4543-A88E-6D3A6667FBD3}"/>
    <cellStyle name="40% - Ênfase1 183 2 2 2" xfId="39032" xr:uid="{DCFC4477-A62F-466C-BB97-1272345910CB}"/>
    <cellStyle name="40% - Ênfase1 183 2 3" xfId="28816" xr:uid="{49C9D693-606A-4114-8286-4F2543D66679}"/>
    <cellStyle name="40% - Ênfase1 183 3" xfId="13534" xr:uid="{CE46EA2D-92F9-4931-BB55-BE7BF4B8AD12}"/>
    <cellStyle name="40% - Ênfase1 183 3 2" xfId="33980" xr:uid="{3A995BB7-3DCA-43BC-87F3-8AFE8771C1DA}"/>
    <cellStyle name="40% - Ênfase1 183 4" xfId="23764" xr:uid="{71E987BA-B6A4-4E0A-A758-25D979451438}"/>
    <cellStyle name="40% - Ênfase1 184" xfId="3241" xr:uid="{BF10FC3B-84D7-432D-8FE9-38385B0B44D6}"/>
    <cellStyle name="40% - Ênfase1 184 2" xfId="8375" xr:uid="{73C5FC3B-3EDD-446D-B020-6026CF132328}"/>
    <cellStyle name="40% - Ênfase1 184 2 2" xfId="18602" xr:uid="{06E6C3F0-CE15-4DC3-8415-D6F7C22ED01F}"/>
    <cellStyle name="40% - Ênfase1 184 2 2 2" xfId="39046" xr:uid="{231F9627-BDC3-45A4-A0B8-EE2CE995090B}"/>
    <cellStyle name="40% - Ênfase1 184 2 3" xfId="28830" xr:uid="{9D26EC3D-DAFF-4A2C-9263-5EC923847BCE}"/>
    <cellStyle name="40% - Ênfase1 184 3" xfId="13548" xr:uid="{36743C56-0427-461B-8D07-FB10F6F16C3D}"/>
    <cellStyle name="40% - Ênfase1 184 3 2" xfId="33994" xr:uid="{C39B6D1F-75E8-4F8D-969F-B0C6E115D24A}"/>
    <cellStyle name="40% - Ênfase1 184 4" xfId="23778" xr:uid="{CE31A19A-5849-4322-B136-A68760C5ECBF}"/>
    <cellStyle name="40% - Ênfase1 185" xfId="3255" xr:uid="{F517ACED-3DD8-43BA-A3AD-6ABEF2AB9356}"/>
    <cellStyle name="40% - Ênfase1 185 2" xfId="8389" xr:uid="{A916FB4D-01E8-4272-A478-EC8CE48BE341}"/>
    <cellStyle name="40% - Ênfase1 185 2 2" xfId="18616" xr:uid="{BFC3584C-05D1-4F74-99DC-6D475E07FD60}"/>
    <cellStyle name="40% - Ênfase1 185 2 2 2" xfId="39060" xr:uid="{E9DDA84F-19A4-4841-8731-D1060D8CAE85}"/>
    <cellStyle name="40% - Ênfase1 185 2 3" xfId="28844" xr:uid="{C0E7D95E-C4E4-4B1F-BE8E-C75A20B9C341}"/>
    <cellStyle name="40% - Ênfase1 185 3" xfId="13562" xr:uid="{0A6FD9F9-B785-4C0B-9839-3F89AD58C885}"/>
    <cellStyle name="40% - Ênfase1 185 3 2" xfId="34008" xr:uid="{5D1D3DC3-F18D-4E6A-843F-14EE253BE357}"/>
    <cellStyle name="40% - Ênfase1 185 4" xfId="23792" xr:uid="{6A4BB178-218A-46B1-8D8A-60A6304C4390}"/>
    <cellStyle name="40% - Ênfase1 186" xfId="3269" xr:uid="{973675DF-D678-4CAE-BD11-4C41F0E520CF}"/>
    <cellStyle name="40% - Ênfase1 186 2" xfId="8403" xr:uid="{BD04F0FE-CEC3-46C1-96C8-B5FBD6708E9C}"/>
    <cellStyle name="40% - Ênfase1 186 2 2" xfId="18630" xr:uid="{CE5B6238-013F-4560-BA64-A0937F8B7447}"/>
    <cellStyle name="40% - Ênfase1 186 2 2 2" xfId="39074" xr:uid="{1D1F6E40-21B3-41FD-8A94-B6A68D193D37}"/>
    <cellStyle name="40% - Ênfase1 186 2 3" xfId="28858" xr:uid="{5768194B-3199-428F-BD64-A61127D4C504}"/>
    <cellStyle name="40% - Ênfase1 186 3" xfId="13576" xr:uid="{914647E8-ECFE-4508-8E2F-715B2083B2EB}"/>
    <cellStyle name="40% - Ênfase1 186 3 2" xfId="34022" xr:uid="{73637282-4F5F-4D4B-91B0-7D58B2EA898F}"/>
    <cellStyle name="40% - Ênfase1 186 4" xfId="23806" xr:uid="{CCC78064-2B20-424E-AEE4-CB13DE9946B1}"/>
    <cellStyle name="40% - Ênfase1 187" xfId="3283" xr:uid="{F4B2C002-EA81-4404-AC30-F6DBA7552F71}"/>
    <cellStyle name="40% - Ênfase1 187 2" xfId="8417" xr:uid="{254F85D9-0090-4DA4-B4AE-5D4334607F10}"/>
    <cellStyle name="40% - Ênfase1 187 2 2" xfId="18644" xr:uid="{C86FCE66-F0C5-4C7B-A81D-1AFD0860D95D}"/>
    <cellStyle name="40% - Ênfase1 187 2 2 2" xfId="39088" xr:uid="{9EE293CF-315D-4F2C-BDC6-D9441B96DBE1}"/>
    <cellStyle name="40% - Ênfase1 187 2 3" xfId="28872" xr:uid="{D4A4B044-40E4-40E2-8F25-DED0484A55EA}"/>
    <cellStyle name="40% - Ênfase1 187 3" xfId="13590" xr:uid="{28FCD376-8593-4795-AEA2-41805ED4F1BD}"/>
    <cellStyle name="40% - Ênfase1 187 3 2" xfId="34036" xr:uid="{15ACDC5A-37C7-42AB-AB23-0D8C7674D921}"/>
    <cellStyle name="40% - Ênfase1 187 4" xfId="23820" xr:uid="{BE1D5C56-E3F5-4DD9-B78A-7090CA6764AB}"/>
    <cellStyle name="40% - Ênfase1 188" xfId="3297" xr:uid="{66E370EB-3302-46AE-8210-288553740A68}"/>
    <cellStyle name="40% - Ênfase1 188 2" xfId="8431" xr:uid="{A2E1AA7B-1413-45F4-8CD9-AEF475F630C0}"/>
    <cellStyle name="40% - Ênfase1 188 2 2" xfId="18658" xr:uid="{05432158-2BA4-4DAA-A6DC-07FE124771F2}"/>
    <cellStyle name="40% - Ênfase1 188 2 2 2" xfId="39102" xr:uid="{9611AD33-F5E4-48E4-8A3A-B12BEFA68C3B}"/>
    <cellStyle name="40% - Ênfase1 188 2 3" xfId="28886" xr:uid="{355552E9-0D53-41DB-870C-38DF121FDD9D}"/>
    <cellStyle name="40% - Ênfase1 188 3" xfId="13604" xr:uid="{13B42C6B-5186-424C-8824-0E66921EE21B}"/>
    <cellStyle name="40% - Ênfase1 188 3 2" xfId="34050" xr:uid="{8ACDEE0E-3B2C-4F1E-8828-E0BE8D73D600}"/>
    <cellStyle name="40% - Ênfase1 188 4" xfId="23834" xr:uid="{ABE584C8-5308-4981-8D04-51388F957B78}"/>
    <cellStyle name="40% - Ênfase1 189" xfId="3311" xr:uid="{832B26DA-07EE-43A7-89A2-CB1EC6CE7DA8}"/>
    <cellStyle name="40% - Ênfase1 189 2" xfId="8445" xr:uid="{9474E788-9EB5-444B-A426-0CC82E8B977F}"/>
    <cellStyle name="40% - Ênfase1 189 2 2" xfId="18672" xr:uid="{08852B27-5BBF-474F-B188-807DBA225BAE}"/>
    <cellStyle name="40% - Ênfase1 189 2 2 2" xfId="39116" xr:uid="{A3FA81F0-2FC8-4C1B-8F90-80AE8C4C76A9}"/>
    <cellStyle name="40% - Ênfase1 189 2 3" xfId="28900" xr:uid="{F85EC5F3-913D-4513-A38F-3E16C2127C86}"/>
    <cellStyle name="40% - Ênfase1 189 3" xfId="13618" xr:uid="{0BD2690B-17D4-4D7A-82D2-DB9298037260}"/>
    <cellStyle name="40% - Ênfase1 189 3 2" xfId="34064" xr:uid="{96114F80-CCA3-476E-8729-C6F43646F92A}"/>
    <cellStyle name="40% - Ênfase1 189 4" xfId="23848" xr:uid="{52B93D24-813B-4AB4-A0EB-7D35D343FB04}"/>
    <cellStyle name="40% - Ênfase1 19" xfId="347" xr:uid="{73B7E0E5-F4C4-4FEC-A79C-BD4D22453C12}"/>
    <cellStyle name="40% - Ênfase1 19 2" xfId="946" xr:uid="{90A5D6FC-DE91-4935-9C1E-93560677B612}"/>
    <cellStyle name="40% - Ênfase1 19 2 2" xfId="6093" xr:uid="{11A9EA09-A0CE-4259-AD04-9062FD73EAEE}"/>
    <cellStyle name="40% - Ênfase1 19 2 2 2" xfId="16348" xr:uid="{352C785B-9668-4917-B651-DF87EFCA7C46}"/>
    <cellStyle name="40% - Ênfase1 19 2 2 2 2" xfId="36792" xr:uid="{D99A7F06-BA0C-48FB-9DF7-D47DE212B99B}"/>
    <cellStyle name="40% - Ênfase1 19 2 2 3" xfId="26576" xr:uid="{54F31A8B-85DF-4AC1-B57E-8D9B2EC21A01}"/>
    <cellStyle name="40% - Ênfase1 19 2 3" xfId="11294" xr:uid="{E7809641-2E5A-444F-A7E5-3D6FA0C2C8B6}"/>
    <cellStyle name="40% - Ênfase1 19 2 3 2" xfId="31740" xr:uid="{CFEE52EA-2BF8-48E8-96B7-6FEDD293EF1D}"/>
    <cellStyle name="40% - Ênfase1 19 2 4" xfId="21524" xr:uid="{BED02ABE-822A-4B91-862E-8BB589C477EE}"/>
    <cellStyle name="40% - Ênfase1 19 3" xfId="5494" xr:uid="{7582300F-F9CC-4082-A012-BBF68EE403BE}"/>
    <cellStyle name="40% - Ênfase1 19 3 2" xfId="15768" xr:uid="{2FAE09A4-291C-4297-8173-9765CD1FBAE7}"/>
    <cellStyle name="40% - Ênfase1 19 3 2 2" xfId="36212" xr:uid="{860879FE-CF43-49F1-94A2-0FEF1C33BDD3}"/>
    <cellStyle name="40% - Ênfase1 19 3 3" xfId="25996" xr:uid="{16FF6C6B-FFB6-42CF-AA5C-3D484C909C3D}"/>
    <cellStyle name="40% - Ênfase1 19 4" xfId="10714" xr:uid="{64B70513-E7B5-430D-B632-FBE3942CABBA}"/>
    <cellStyle name="40% - Ênfase1 19 4 2" xfId="31160" xr:uid="{83513038-0E2C-4325-BEED-B0D545FD9771}"/>
    <cellStyle name="40% - Ênfase1 19 5" xfId="20944" xr:uid="{D375403F-B36B-4332-9202-FFB0BFE2E616}"/>
    <cellStyle name="40% - Ênfase1 190" xfId="3325" xr:uid="{915BE28A-CC08-4416-B34F-90AB202B49FA}"/>
    <cellStyle name="40% - Ênfase1 190 2" xfId="8459" xr:uid="{56C698F9-AEB0-4D43-9055-4B5D3D4D62F8}"/>
    <cellStyle name="40% - Ênfase1 190 2 2" xfId="18686" xr:uid="{B44CE8D2-4CC5-45F7-954D-37CAF21B880B}"/>
    <cellStyle name="40% - Ênfase1 190 2 2 2" xfId="39130" xr:uid="{F0DC2B16-5C4D-48C6-B690-D72E9EEA18DE}"/>
    <cellStyle name="40% - Ênfase1 190 2 3" xfId="28914" xr:uid="{48A06E70-313F-4456-829A-39B2122219C7}"/>
    <cellStyle name="40% - Ênfase1 190 3" xfId="13632" xr:uid="{20B38995-B77F-4948-99A1-C1345D154ED7}"/>
    <cellStyle name="40% - Ênfase1 190 3 2" xfId="34078" xr:uid="{1B607088-31D7-4E36-AF6A-1893CAE60C15}"/>
    <cellStyle name="40% - Ênfase1 190 4" xfId="23862" xr:uid="{C9B13430-878B-4617-8566-F7E0643CB524}"/>
    <cellStyle name="40% - Ênfase1 191" xfId="3339" xr:uid="{C36195DC-BDB1-4C59-BD98-8BD9520DBFF2}"/>
    <cellStyle name="40% - Ênfase1 191 2" xfId="8473" xr:uid="{C3850173-BC90-41E3-836F-C7C5078BA47B}"/>
    <cellStyle name="40% - Ênfase1 191 2 2" xfId="18700" xr:uid="{2FA3937E-228F-4EBA-AA8B-EF974879166F}"/>
    <cellStyle name="40% - Ênfase1 191 2 2 2" xfId="39144" xr:uid="{59548058-F36A-4A73-9A5B-93B16887F0EB}"/>
    <cellStyle name="40% - Ênfase1 191 2 3" xfId="28928" xr:uid="{6AFF3DAA-8F89-4416-9556-9B604457FFF7}"/>
    <cellStyle name="40% - Ênfase1 191 3" xfId="13646" xr:uid="{6D16EED0-F46A-4CA7-8ED1-FA4FFAF8F3D7}"/>
    <cellStyle name="40% - Ênfase1 191 3 2" xfId="34092" xr:uid="{D4901ED0-E2DB-4C40-AEA4-C1138E9CC86E}"/>
    <cellStyle name="40% - Ênfase1 191 4" xfId="23876" xr:uid="{4410E723-B818-4A67-9F2C-9EE580F99207}"/>
    <cellStyle name="40% - Ênfase1 192" xfId="3353" xr:uid="{E25355C6-CD35-4059-9BC3-B9B32E78BE89}"/>
    <cellStyle name="40% - Ênfase1 192 2" xfId="8487" xr:uid="{E99B41FF-9D4F-4F3E-9ED3-A9171B31C181}"/>
    <cellStyle name="40% - Ênfase1 192 2 2" xfId="18714" xr:uid="{DD86B0A6-7B11-45A7-AE52-5DE74E231750}"/>
    <cellStyle name="40% - Ênfase1 192 2 2 2" xfId="39158" xr:uid="{A53F18BD-64CE-43B8-A8E7-3ECD5BFF2595}"/>
    <cellStyle name="40% - Ênfase1 192 2 3" xfId="28942" xr:uid="{2041C261-CB12-4347-97BB-C03D463CA70A}"/>
    <cellStyle name="40% - Ênfase1 192 3" xfId="13660" xr:uid="{10E0343F-29BE-4500-87EA-3E75345A6CA1}"/>
    <cellStyle name="40% - Ênfase1 192 3 2" xfId="34106" xr:uid="{7A04E368-0376-4DF5-818A-5F119B3F4273}"/>
    <cellStyle name="40% - Ênfase1 192 4" xfId="23890" xr:uid="{03E9CE88-3AB8-42E8-B030-732D523C6A6C}"/>
    <cellStyle name="40% - Ênfase1 193" xfId="3367" xr:uid="{ED85B428-918D-466B-8F89-FB146E814CAF}"/>
    <cellStyle name="40% - Ênfase1 193 2" xfId="8501" xr:uid="{927BE7B6-796D-4B37-B89B-E3182F4B1902}"/>
    <cellStyle name="40% - Ênfase1 193 2 2" xfId="18728" xr:uid="{A4F8B3A8-FAB9-4042-8344-78BC9804BFBD}"/>
    <cellStyle name="40% - Ênfase1 193 2 2 2" xfId="39172" xr:uid="{B12D7C2F-405D-428C-966E-8489D1CA0F3A}"/>
    <cellStyle name="40% - Ênfase1 193 2 3" xfId="28956" xr:uid="{E9025DDA-E086-4C8E-A309-805B880B5646}"/>
    <cellStyle name="40% - Ênfase1 193 3" xfId="13674" xr:uid="{6C9D5B04-F071-44C4-A061-E253D916599F}"/>
    <cellStyle name="40% - Ênfase1 193 3 2" xfId="34120" xr:uid="{02B2BD4E-39D2-4FE7-922C-BDB8C291775A}"/>
    <cellStyle name="40% - Ênfase1 193 4" xfId="23904" xr:uid="{13491501-1960-475A-82D8-7EA3200D2CB1}"/>
    <cellStyle name="40% - Ênfase1 194" xfId="3381" xr:uid="{99E56ED3-EF4F-4AED-8C98-178436AFA1C3}"/>
    <cellStyle name="40% - Ênfase1 194 2" xfId="8515" xr:uid="{0F75C62E-3762-4261-AB86-B33EA6EE8F48}"/>
    <cellStyle name="40% - Ênfase1 194 2 2" xfId="18742" xr:uid="{67309D6B-773A-4474-89D7-565232BD4572}"/>
    <cellStyle name="40% - Ênfase1 194 2 2 2" xfId="39186" xr:uid="{2FC5E2BD-DCE7-4EC0-A3F2-B1FC5DE76B92}"/>
    <cellStyle name="40% - Ênfase1 194 2 3" xfId="28970" xr:uid="{15AB8D21-F1B3-484E-B8B4-67671754D9F9}"/>
    <cellStyle name="40% - Ênfase1 194 3" xfId="13688" xr:uid="{66374DB0-1E32-4104-9401-9EEDB9AF2C36}"/>
    <cellStyle name="40% - Ênfase1 194 3 2" xfId="34134" xr:uid="{DE4F4D40-08D6-44BB-8C85-59B97CC6816F}"/>
    <cellStyle name="40% - Ênfase1 194 4" xfId="23918" xr:uid="{00ED2244-E863-4573-9783-F9AAE50EDC78}"/>
    <cellStyle name="40% - Ênfase1 195" xfId="3395" xr:uid="{DB0787BA-6243-48E4-81A3-235D48BD1C5D}"/>
    <cellStyle name="40% - Ênfase1 195 2" xfId="8529" xr:uid="{663E8186-3EAE-472D-BA9C-331FE5E77633}"/>
    <cellStyle name="40% - Ênfase1 195 2 2" xfId="18756" xr:uid="{0021E22F-AF8A-420A-AEAD-6E79D5B42247}"/>
    <cellStyle name="40% - Ênfase1 195 2 2 2" xfId="39200" xr:uid="{70889830-FD24-4398-98B3-36EA516085E4}"/>
    <cellStyle name="40% - Ênfase1 195 2 3" xfId="28984" xr:uid="{B5B7899C-4FAF-49E8-850A-9447E555F14E}"/>
    <cellStyle name="40% - Ênfase1 195 3" xfId="13702" xr:uid="{97DB9FDD-5427-42D8-BD12-37B779A46E4A}"/>
    <cellStyle name="40% - Ênfase1 195 3 2" xfId="34148" xr:uid="{D99279AF-DF0F-469D-B145-0C6A7C5EE570}"/>
    <cellStyle name="40% - Ênfase1 195 4" xfId="23932" xr:uid="{E001BF01-10F8-45E8-819F-3076B9D8C86A}"/>
    <cellStyle name="40% - Ênfase1 196" xfId="3409" xr:uid="{62C36E6B-A181-4D74-8EA7-C5136ABF7B75}"/>
    <cellStyle name="40% - Ênfase1 196 2" xfId="8543" xr:uid="{3F07C85B-AAAB-460E-B0F7-77E251DC8219}"/>
    <cellStyle name="40% - Ênfase1 196 2 2" xfId="18770" xr:uid="{6FD5E782-DEA2-472A-ADA1-4597366E3A2C}"/>
    <cellStyle name="40% - Ênfase1 196 2 2 2" xfId="39214" xr:uid="{AD330B10-2DAF-4921-BE99-9CB10084CB94}"/>
    <cellStyle name="40% - Ênfase1 196 2 3" xfId="28998" xr:uid="{CDF8A8DE-4975-45E2-A7B6-173A8E4EF8DA}"/>
    <cellStyle name="40% - Ênfase1 196 3" xfId="13716" xr:uid="{92783A1E-AE4A-4F42-B6A0-B525F9C9E592}"/>
    <cellStyle name="40% - Ênfase1 196 3 2" xfId="34162" xr:uid="{9E67AAEF-71E0-4A42-9AB4-1AF0DA5B0268}"/>
    <cellStyle name="40% - Ênfase1 196 4" xfId="23946" xr:uid="{19434777-7DAE-4539-B7FC-F110B9975150}"/>
    <cellStyle name="40% - Ênfase1 197" xfId="3423" xr:uid="{706D0A99-F190-4B06-9B11-D24C4FBB7ACE}"/>
    <cellStyle name="40% - Ênfase1 197 2" xfId="8557" xr:uid="{FAD49E26-2537-4B25-B4DC-9CEEF5388937}"/>
    <cellStyle name="40% - Ênfase1 197 2 2" xfId="18784" xr:uid="{74E3A82C-5421-4D6B-AC8B-975B216EE330}"/>
    <cellStyle name="40% - Ênfase1 197 2 2 2" xfId="39228" xr:uid="{2C5CB91A-5D4A-458C-B457-318B4625E654}"/>
    <cellStyle name="40% - Ênfase1 197 2 3" xfId="29012" xr:uid="{85E0B61C-21FD-4812-91C8-2BDC82EE2ADF}"/>
    <cellStyle name="40% - Ênfase1 197 3" xfId="13730" xr:uid="{95ED33EF-B083-4E68-8DD1-269C537A4D1C}"/>
    <cellStyle name="40% - Ênfase1 197 3 2" xfId="34176" xr:uid="{4A34701F-F99F-4CCC-9B5B-B2A9A4AEFCED}"/>
    <cellStyle name="40% - Ênfase1 197 4" xfId="23960" xr:uid="{B3C5C6E3-CFC1-4800-897A-A25580C2C97F}"/>
    <cellStyle name="40% - Ênfase1 198" xfId="3437" xr:uid="{89A99FC1-9AF9-4E79-8923-DCB6EC097E15}"/>
    <cellStyle name="40% - Ênfase1 198 2" xfId="8571" xr:uid="{20AC61B0-720A-497C-9F6D-EAB517C786E6}"/>
    <cellStyle name="40% - Ênfase1 198 2 2" xfId="18798" xr:uid="{CCE5CF2D-EEBD-4191-A985-CD4C4725E505}"/>
    <cellStyle name="40% - Ênfase1 198 2 2 2" xfId="39242" xr:uid="{71BAC238-160B-467C-9D05-1684C96EDE09}"/>
    <cellStyle name="40% - Ênfase1 198 2 3" xfId="29026" xr:uid="{AB18EAC5-60E0-498B-868A-9CFEE9F783E2}"/>
    <cellStyle name="40% - Ênfase1 198 3" xfId="13744" xr:uid="{4D9367AA-1DA6-4050-A6D5-AE5A60873600}"/>
    <cellStyle name="40% - Ênfase1 198 3 2" xfId="34190" xr:uid="{277DC28A-4EBA-41A5-AD0D-45FBFCE4E4C4}"/>
    <cellStyle name="40% - Ênfase1 198 4" xfId="23974" xr:uid="{BF3428F5-67F6-4144-901D-4A222A13FDED}"/>
    <cellStyle name="40% - Ênfase1 199" xfId="3451" xr:uid="{47AE0902-7499-46A1-9237-53CA80416C97}"/>
    <cellStyle name="40% - Ênfase1 199 2" xfId="8585" xr:uid="{99500AF2-F022-4D2A-ACD8-E3672F19C568}"/>
    <cellStyle name="40% - Ênfase1 199 2 2" xfId="18812" xr:uid="{AF6A20BA-229F-48EC-8D98-7502D93D7BA7}"/>
    <cellStyle name="40% - Ênfase1 199 2 2 2" xfId="39256" xr:uid="{D439EB81-3F90-49E9-B8CE-CBE8E1DA903E}"/>
    <cellStyle name="40% - Ênfase1 199 2 3" xfId="29040" xr:uid="{9B56FAF3-96B6-4740-9527-5CFD9B898ADC}"/>
    <cellStyle name="40% - Ênfase1 199 3" xfId="13758" xr:uid="{540BB500-7E2E-47A3-866B-D16B3DAB45B2}"/>
    <cellStyle name="40% - Ênfase1 199 3 2" xfId="34204" xr:uid="{7497EEC9-1295-4EDF-831F-293853F2D8AE}"/>
    <cellStyle name="40% - Ênfase1 199 4" xfId="23988" xr:uid="{03ED6415-04AA-4AA5-AA98-409013B70DA1}"/>
    <cellStyle name="40% - Ênfase1 2" xfId="109" xr:uid="{C8938AC1-4892-4009-95F3-856E49A27AC6}"/>
    <cellStyle name="40% - Ênfase1 2 2" xfId="722" xr:uid="{C4FF518C-3893-44A0-85F5-654463A84F8A}"/>
    <cellStyle name="40% - Ênfase1 2 2 2" xfId="5869" xr:uid="{29CFA5BC-DB80-4EF9-B47D-93C9B2D18EC0}"/>
    <cellStyle name="40% - Ênfase1 2 2 2 2" xfId="16138" xr:uid="{6952D07E-0282-4923-B7C5-54FBFE7A30B7}"/>
    <cellStyle name="40% - Ênfase1 2 2 2 2 2" xfId="36582" xr:uid="{164C0431-6293-4772-8A83-F76F44A06369}"/>
    <cellStyle name="40% - Ênfase1 2 2 2 3" xfId="26366" xr:uid="{DD7075FE-9B39-4B76-8225-AC8750B30CE6}"/>
    <cellStyle name="40% - Ênfase1 2 2 3" xfId="11084" xr:uid="{6835D495-E51B-466D-A0DF-48FEDEC0E8F9}"/>
    <cellStyle name="40% - Ênfase1 2 2 3 2" xfId="31530" xr:uid="{C0A2E8BD-1311-492F-AEF5-383285AB1F78}"/>
    <cellStyle name="40% - Ênfase1 2 2 4" xfId="21314" xr:uid="{C241F797-4228-4146-8A7F-B7FC19240197}"/>
    <cellStyle name="40% - Ênfase1 2 3" xfId="5256" xr:uid="{A47B7499-7E46-4790-A6E3-F01C9445BE0D}"/>
    <cellStyle name="40% - Ênfase1 2 3 2" xfId="15558" xr:uid="{3F44275B-6E1B-49FC-A8E7-1F9198CC089F}"/>
    <cellStyle name="40% - Ênfase1 2 3 2 2" xfId="36002" xr:uid="{2F0FF9A8-3967-449B-BC28-04E90DF251C5}"/>
    <cellStyle name="40% - Ênfase1 2 3 3" xfId="25786" xr:uid="{CCD1A0EC-817F-4119-AC36-345EF714EA94}"/>
    <cellStyle name="40% - Ênfase1 2 4" xfId="10504" xr:uid="{03BB7FC2-7142-4BEE-A2D0-BFB7A26EDA72}"/>
    <cellStyle name="40% - Ênfase1 2 4 2" xfId="30950" xr:uid="{94C0DBB5-405D-4350-8FA8-A04B0799FCAC}"/>
    <cellStyle name="40% - Ênfase1 2 5" xfId="20734" xr:uid="{8053D644-4CFF-458F-BC2F-739A89EBAB4F}"/>
    <cellStyle name="40% - Ênfase1 20" xfId="361" xr:uid="{B978DEC3-09D2-4FAF-88FF-54E2B3EC1997}"/>
    <cellStyle name="40% - Ênfase1 20 2" xfId="960" xr:uid="{2C3E4B35-3044-428C-B5BE-DC356F45184C}"/>
    <cellStyle name="40% - Ênfase1 20 2 2" xfId="6107" xr:uid="{82605DEB-70D2-4FD4-AE81-A67478B10ABC}"/>
    <cellStyle name="40% - Ênfase1 20 2 2 2" xfId="16362" xr:uid="{1A674345-1D3E-48E1-8238-2736CF9ED103}"/>
    <cellStyle name="40% - Ênfase1 20 2 2 2 2" xfId="36806" xr:uid="{9462F85A-F371-4CF6-8A65-DAD6C48BE6F0}"/>
    <cellStyle name="40% - Ênfase1 20 2 2 3" xfId="26590" xr:uid="{D244F3F7-D765-49B2-8EA6-0EECA3CBAFF3}"/>
    <cellStyle name="40% - Ênfase1 20 2 3" xfId="11308" xr:uid="{F4CF5C1F-D3CA-4093-9941-D841720851D6}"/>
    <cellStyle name="40% - Ênfase1 20 2 3 2" xfId="31754" xr:uid="{B72F0540-876C-406D-8603-215BBEAD620E}"/>
    <cellStyle name="40% - Ênfase1 20 2 4" xfId="21538" xr:uid="{D3081235-C6E9-4F29-9F02-20D8D394A427}"/>
    <cellStyle name="40% - Ênfase1 20 3" xfId="5508" xr:uid="{CA0B5FF5-F6A6-4987-ACD4-A274371B1953}"/>
    <cellStyle name="40% - Ênfase1 20 3 2" xfId="15782" xr:uid="{84B5762C-0CEB-4AEA-BBA1-978633AFCADA}"/>
    <cellStyle name="40% - Ênfase1 20 3 2 2" xfId="36226" xr:uid="{E68088EA-27AD-4891-9D93-B7E9ADDE38AB}"/>
    <cellStyle name="40% - Ênfase1 20 3 3" xfId="26010" xr:uid="{3998F8B4-7FCC-4C13-9681-014D17F616D7}"/>
    <cellStyle name="40% - Ênfase1 20 4" xfId="10728" xr:uid="{3C3E6CFA-A77E-4B2F-9F00-EFA8C9CFFB81}"/>
    <cellStyle name="40% - Ênfase1 20 4 2" xfId="31174" xr:uid="{389E75BA-A977-44D6-8875-691731843724}"/>
    <cellStyle name="40% - Ênfase1 20 5" xfId="20958" xr:uid="{C919848E-0711-4B1A-8A64-70A0CB16FFAA}"/>
    <cellStyle name="40% - Ênfase1 200" xfId="3465" xr:uid="{C27D8CF1-F9F4-4508-9A9A-418BB1155808}"/>
    <cellStyle name="40% - Ênfase1 200 2" xfId="8599" xr:uid="{24C4E2A3-61F3-4E27-AC38-B66939272791}"/>
    <cellStyle name="40% - Ênfase1 200 2 2" xfId="18826" xr:uid="{D29C14EE-2481-49AC-96C0-F91DDD3E6F57}"/>
    <cellStyle name="40% - Ênfase1 200 2 2 2" xfId="39270" xr:uid="{FC01C169-A9F4-46DD-841C-6737095EA85E}"/>
    <cellStyle name="40% - Ênfase1 200 2 3" xfId="29054" xr:uid="{52F7A3CC-A3DD-41D7-8209-75244EE57DF3}"/>
    <cellStyle name="40% - Ênfase1 200 3" xfId="13772" xr:uid="{AA877096-55B5-4424-AD12-BC9BEB545A41}"/>
    <cellStyle name="40% - Ênfase1 200 3 2" xfId="34218" xr:uid="{89EDE55C-CCBD-4B6D-8B4E-60D869DDAC63}"/>
    <cellStyle name="40% - Ênfase1 200 4" xfId="24002" xr:uid="{3E34196A-FB73-4488-9CA2-A6AC2B5592AB}"/>
    <cellStyle name="40% - Ênfase1 201" xfId="3479" xr:uid="{57C7D58E-72AC-4E83-B98E-D23FA0DF3495}"/>
    <cellStyle name="40% - Ênfase1 201 2" xfId="8613" xr:uid="{E6271C22-CBC2-48AF-B52F-780A8F814D63}"/>
    <cellStyle name="40% - Ênfase1 201 2 2" xfId="18840" xr:uid="{9F41A3A6-ABD3-4F45-B476-DDC367A6739C}"/>
    <cellStyle name="40% - Ênfase1 201 2 2 2" xfId="39284" xr:uid="{80AB0075-0989-450E-B6B3-208BB5E4BA4A}"/>
    <cellStyle name="40% - Ênfase1 201 2 3" xfId="29068" xr:uid="{E52B1289-A815-43E3-A85B-7A834B71F22E}"/>
    <cellStyle name="40% - Ênfase1 201 3" xfId="13786" xr:uid="{6F6C4393-058B-4C3F-8D20-21A95703C4AE}"/>
    <cellStyle name="40% - Ênfase1 201 3 2" xfId="34232" xr:uid="{D80AEF86-014B-4ABD-AC47-2B1DF9FB8E43}"/>
    <cellStyle name="40% - Ênfase1 201 4" xfId="24016" xr:uid="{3D384B45-49A7-4982-A112-B8DB87751CBA}"/>
    <cellStyle name="40% - Ênfase1 202" xfId="3493" xr:uid="{7BD1F45B-5A40-4705-84D0-FFDD46213098}"/>
    <cellStyle name="40% - Ênfase1 202 2" xfId="8627" xr:uid="{B0271171-1CDC-445E-B2FA-CB4C4F0C6AB9}"/>
    <cellStyle name="40% - Ênfase1 202 2 2" xfId="18854" xr:uid="{6778D13A-513D-446A-A326-681678683437}"/>
    <cellStyle name="40% - Ênfase1 202 2 2 2" xfId="39298" xr:uid="{9904531D-A466-43E6-A5D6-941C956D0CD5}"/>
    <cellStyle name="40% - Ênfase1 202 2 3" xfId="29082" xr:uid="{A74C56F5-C7C1-4373-80B0-D0E677F19C28}"/>
    <cellStyle name="40% - Ênfase1 202 3" xfId="13800" xr:uid="{3CDDEB02-7819-4DD4-86F5-AADEBDAEE52D}"/>
    <cellStyle name="40% - Ênfase1 202 3 2" xfId="34246" xr:uid="{BB548F78-96DA-4268-89FC-0368549890CE}"/>
    <cellStyle name="40% - Ênfase1 202 4" xfId="24030" xr:uid="{D62DCC46-1E0B-4BCA-A60A-6F411064047C}"/>
    <cellStyle name="40% - Ênfase1 203" xfId="3507" xr:uid="{FC0EFDC8-55E0-4237-A977-1C168155EF79}"/>
    <cellStyle name="40% - Ênfase1 203 2" xfId="8641" xr:uid="{650E55A8-7B20-4BCA-82EB-7943D43EA532}"/>
    <cellStyle name="40% - Ênfase1 203 2 2" xfId="18868" xr:uid="{E53AF184-F566-43D2-B382-FC734BC8A288}"/>
    <cellStyle name="40% - Ênfase1 203 2 2 2" xfId="39312" xr:uid="{BD2DAE25-2807-4816-A44B-19FED8C658E5}"/>
    <cellStyle name="40% - Ênfase1 203 2 3" xfId="29096" xr:uid="{FD26225F-3111-4C20-AB36-2179BA9AF0DF}"/>
    <cellStyle name="40% - Ênfase1 203 3" xfId="13814" xr:uid="{50E76524-4EE2-4AE4-AEFC-C28FD7EA373A}"/>
    <cellStyle name="40% - Ênfase1 203 3 2" xfId="34260" xr:uid="{72A3E490-B386-4491-93A8-5F2D211A1E06}"/>
    <cellStyle name="40% - Ênfase1 203 4" xfId="24044" xr:uid="{0404A889-6FFB-4124-AB9F-846D6016A4DA}"/>
    <cellStyle name="40% - Ênfase1 204" xfId="3521" xr:uid="{447A371F-E81B-44E4-BE85-3D5469BA8F1C}"/>
    <cellStyle name="40% - Ênfase1 204 2" xfId="8655" xr:uid="{F5B00AC2-3C2F-4567-B634-9CC06BD29783}"/>
    <cellStyle name="40% - Ênfase1 204 2 2" xfId="18882" xr:uid="{68384578-B562-4B08-BE83-48EFF6A19B7B}"/>
    <cellStyle name="40% - Ênfase1 204 2 2 2" xfId="39326" xr:uid="{0597C631-D14C-447A-A506-FA9A9233F9AD}"/>
    <cellStyle name="40% - Ênfase1 204 2 3" xfId="29110" xr:uid="{EBAC3E16-7440-49CE-8A47-751D9F04EB2C}"/>
    <cellStyle name="40% - Ênfase1 204 3" xfId="13828" xr:uid="{30C95F1F-406F-4983-B88C-8AA27300CB8B}"/>
    <cellStyle name="40% - Ênfase1 204 3 2" xfId="34274" xr:uid="{D0E813B4-5878-4C05-87C7-C2DFD66509EA}"/>
    <cellStyle name="40% - Ênfase1 204 4" xfId="24058" xr:uid="{97FBCEC8-9D88-4068-9BCA-06763EF9FA60}"/>
    <cellStyle name="40% - Ênfase1 205" xfId="3535" xr:uid="{D35E0F0D-A900-4A1D-AE54-B42F919E753D}"/>
    <cellStyle name="40% - Ênfase1 205 2" xfId="8669" xr:uid="{02B5BC5A-230C-40F6-93D1-76148D8ED2D6}"/>
    <cellStyle name="40% - Ênfase1 205 2 2" xfId="18896" xr:uid="{B68690CE-030B-4356-9A67-FDB2B8E445D3}"/>
    <cellStyle name="40% - Ênfase1 205 2 2 2" xfId="39340" xr:uid="{DE9AAF74-388A-427B-B256-FB88E1C1C9BD}"/>
    <cellStyle name="40% - Ênfase1 205 2 3" xfId="29124" xr:uid="{456A8B8E-E49B-4F05-AC72-56D54AD2893C}"/>
    <cellStyle name="40% - Ênfase1 205 3" xfId="13842" xr:uid="{B35E8515-8E0D-4222-BC87-C0FBD8AC8026}"/>
    <cellStyle name="40% - Ênfase1 205 3 2" xfId="34288" xr:uid="{F33CF754-669D-40B1-8D3E-419C7AACB73D}"/>
    <cellStyle name="40% - Ênfase1 205 4" xfId="24072" xr:uid="{457ECCDD-9BED-4C94-A397-A996F74FCE0C}"/>
    <cellStyle name="40% - Ênfase1 206" xfId="3549" xr:uid="{72CE6B35-DA39-438D-BF37-8F3B96295BD7}"/>
    <cellStyle name="40% - Ênfase1 206 2" xfId="8683" xr:uid="{6CF86972-960A-4894-B890-3EC6324163D8}"/>
    <cellStyle name="40% - Ênfase1 206 2 2" xfId="18910" xr:uid="{7E336935-F660-47BA-BE83-131667A61B59}"/>
    <cellStyle name="40% - Ênfase1 206 2 2 2" xfId="39354" xr:uid="{69DD8001-A875-4E69-B79A-CECDF397D05B}"/>
    <cellStyle name="40% - Ênfase1 206 2 3" xfId="29138" xr:uid="{CF414FD7-F17D-42DD-8400-46C1315CC2AF}"/>
    <cellStyle name="40% - Ênfase1 206 3" xfId="13856" xr:uid="{09C8EB66-1E42-42EE-9BEB-591E7C26CE34}"/>
    <cellStyle name="40% - Ênfase1 206 3 2" xfId="34302" xr:uid="{243F096C-F2D1-40B0-98EC-32749DFE1F54}"/>
    <cellStyle name="40% - Ênfase1 206 4" xfId="24086" xr:uid="{56471227-BDC8-449E-8E19-3BE3F02093BA}"/>
    <cellStyle name="40% - Ênfase1 207" xfId="3563" xr:uid="{10E77DDD-8285-4D92-90ED-CBFB581303A2}"/>
    <cellStyle name="40% - Ênfase1 207 2" xfId="8697" xr:uid="{5020413E-AA93-49C1-AAFA-FCA2625D5BA2}"/>
    <cellStyle name="40% - Ênfase1 207 2 2" xfId="18924" xr:uid="{35BF6A8B-8DFB-4C93-99CC-B02E783DDA37}"/>
    <cellStyle name="40% - Ênfase1 207 2 2 2" xfId="39368" xr:uid="{7289CF87-CD2A-477B-8B5B-FA05BEF1C69D}"/>
    <cellStyle name="40% - Ênfase1 207 2 3" xfId="29152" xr:uid="{535A0A70-649D-4241-857B-F6797758C85E}"/>
    <cellStyle name="40% - Ênfase1 207 3" xfId="13870" xr:uid="{B89276DD-A9A3-4CD3-A9E1-3D1EA34D1E15}"/>
    <cellStyle name="40% - Ênfase1 207 3 2" xfId="34316" xr:uid="{8DBD5688-EC89-45CD-9CAC-295BBD9EADF4}"/>
    <cellStyle name="40% - Ênfase1 207 4" xfId="24100" xr:uid="{50C66308-7463-4537-A76B-722C41EF99C4}"/>
    <cellStyle name="40% - Ênfase1 208" xfId="3577" xr:uid="{67758AD1-B89C-4124-9391-0D3781607366}"/>
    <cellStyle name="40% - Ênfase1 208 2" xfId="8711" xr:uid="{72053F60-9017-4D6D-A7DC-B0790E10A532}"/>
    <cellStyle name="40% - Ênfase1 208 2 2" xfId="18938" xr:uid="{318DA003-91D7-4C61-8523-EF790FF37E90}"/>
    <cellStyle name="40% - Ênfase1 208 2 2 2" xfId="39382" xr:uid="{C62513D7-1826-4929-87E3-9EC14E0191A3}"/>
    <cellStyle name="40% - Ênfase1 208 2 3" xfId="29166" xr:uid="{1B65931F-F08F-45D0-A40A-D349EB90C1E9}"/>
    <cellStyle name="40% - Ênfase1 208 3" xfId="13884" xr:uid="{D99223A6-0BAF-472C-B9E2-6C189F062BD3}"/>
    <cellStyle name="40% - Ênfase1 208 3 2" xfId="34330" xr:uid="{D0E9F242-7601-4860-847D-B48E05509A48}"/>
    <cellStyle name="40% - Ênfase1 208 4" xfId="24114" xr:uid="{907AD93D-91B2-43A1-9733-82BA15D88B0D}"/>
    <cellStyle name="40% - Ênfase1 209" xfId="3591" xr:uid="{C74CB470-E655-44BE-B3CF-32BBC5A3453A}"/>
    <cellStyle name="40% - Ênfase1 209 2" xfId="8725" xr:uid="{DF36678F-1B81-4277-B132-932AF11F4F23}"/>
    <cellStyle name="40% - Ênfase1 209 2 2" xfId="18952" xr:uid="{94D22E53-244F-4E1E-9F8F-DF92A028CEDD}"/>
    <cellStyle name="40% - Ênfase1 209 2 2 2" xfId="39396" xr:uid="{A5F640E6-A260-4469-BE17-E7115D11F7A6}"/>
    <cellStyle name="40% - Ênfase1 209 2 3" xfId="29180" xr:uid="{4ABFEAF9-9D18-42FF-B68A-117964E56DC6}"/>
    <cellStyle name="40% - Ênfase1 209 3" xfId="13898" xr:uid="{55B3FE1B-95E1-4D70-8611-44A8C18B0EA0}"/>
    <cellStyle name="40% - Ênfase1 209 3 2" xfId="34344" xr:uid="{07A7B12F-9BCE-48A5-AED4-42EE03901608}"/>
    <cellStyle name="40% - Ênfase1 209 4" xfId="24128" xr:uid="{CDAC5105-59D4-44A0-B8D3-5A27C44966E6}"/>
    <cellStyle name="40% - Ênfase1 21" xfId="375" xr:uid="{6F735613-B1A7-4A61-A7DB-2F1A9B1ACCFF}"/>
    <cellStyle name="40% - Ênfase1 21 2" xfId="974" xr:uid="{E7543401-7474-43A2-B5AF-81D16ED7FC02}"/>
    <cellStyle name="40% - Ênfase1 21 2 2" xfId="6121" xr:uid="{9A256D02-7415-484E-B8E0-894D1A9D353B}"/>
    <cellStyle name="40% - Ênfase1 21 2 2 2" xfId="16376" xr:uid="{73DDD0B6-0582-4719-903C-883608BA0026}"/>
    <cellStyle name="40% - Ênfase1 21 2 2 2 2" xfId="36820" xr:uid="{C2621EE5-FE3C-4CC5-917C-907BEB59F2BF}"/>
    <cellStyle name="40% - Ênfase1 21 2 2 3" xfId="26604" xr:uid="{1DFDBCE7-AB58-4992-B89B-3D34A9C7316D}"/>
    <cellStyle name="40% - Ênfase1 21 2 3" xfId="11322" xr:uid="{39A125BB-7247-48C3-961D-17D019F32A67}"/>
    <cellStyle name="40% - Ênfase1 21 2 3 2" xfId="31768" xr:uid="{57AB415E-51E8-4FA3-B7C3-C18DC5226500}"/>
    <cellStyle name="40% - Ênfase1 21 2 4" xfId="21552" xr:uid="{F011F415-C426-42D9-9EA4-724179C7BD00}"/>
    <cellStyle name="40% - Ênfase1 21 3" xfId="5522" xr:uid="{6FC15668-0272-4B51-A452-E0FDB506CAE4}"/>
    <cellStyle name="40% - Ênfase1 21 3 2" xfId="15796" xr:uid="{4A915308-9B63-41E0-99C1-7FF3202F2C4C}"/>
    <cellStyle name="40% - Ênfase1 21 3 2 2" xfId="36240" xr:uid="{7BA4965B-579B-49BE-A1BA-83168CC2E9DE}"/>
    <cellStyle name="40% - Ênfase1 21 3 3" xfId="26024" xr:uid="{2E1C60F0-DA0A-48F0-BE82-DE58241BFBD7}"/>
    <cellStyle name="40% - Ênfase1 21 4" xfId="10742" xr:uid="{39F25885-5645-4D0E-93C2-04F1ED0EFB6A}"/>
    <cellStyle name="40% - Ênfase1 21 4 2" xfId="31188" xr:uid="{BB15BB12-885B-4D06-A175-FC9B07CD16B4}"/>
    <cellStyle name="40% - Ênfase1 21 5" xfId="20972" xr:uid="{D8D3F698-D18B-4AF1-801B-F306BCA3D4E6}"/>
    <cellStyle name="40% - Ênfase1 210" xfId="3605" xr:uid="{B310BBD2-E74C-43E4-BC2F-0F167535C044}"/>
    <cellStyle name="40% - Ênfase1 210 2" xfId="8739" xr:uid="{8EFA9942-47FC-4604-92EC-235CFDBD4B0F}"/>
    <cellStyle name="40% - Ênfase1 210 2 2" xfId="18966" xr:uid="{1331A697-B9A5-4BFC-8EC1-48A553E92D58}"/>
    <cellStyle name="40% - Ênfase1 210 2 2 2" xfId="39410" xr:uid="{5243C9E3-C9A2-4C4F-AACB-06D0EA1DAF9B}"/>
    <cellStyle name="40% - Ênfase1 210 2 3" xfId="29194" xr:uid="{4730BB3A-75F4-4A80-9E83-4B24B5FB9F4D}"/>
    <cellStyle name="40% - Ênfase1 210 3" xfId="13912" xr:uid="{CEC17AE4-71DD-4C93-A1C1-17FDD7A6925F}"/>
    <cellStyle name="40% - Ênfase1 210 3 2" xfId="34358" xr:uid="{34C45C15-2557-474A-8C40-3F7FFECF2327}"/>
    <cellStyle name="40% - Ênfase1 210 4" xfId="24142" xr:uid="{9766FF1A-61B0-498B-9AC3-31A5E8C1219A}"/>
    <cellStyle name="40% - Ênfase1 211" xfId="3619" xr:uid="{4C6623A9-8A8E-4AE1-8301-B35FB74ED173}"/>
    <cellStyle name="40% - Ênfase1 211 2" xfId="8753" xr:uid="{0F094C38-E84B-4350-826A-3FA846C26277}"/>
    <cellStyle name="40% - Ênfase1 211 2 2" xfId="18980" xr:uid="{3A599FE9-36C0-4905-876A-58651F239A54}"/>
    <cellStyle name="40% - Ênfase1 211 2 2 2" xfId="39424" xr:uid="{A15ECDEC-B591-4133-9547-C8F6E10814EE}"/>
    <cellStyle name="40% - Ênfase1 211 2 3" xfId="29208" xr:uid="{B1A9A8C3-9B58-4E46-8E49-0C97C4B3C3A1}"/>
    <cellStyle name="40% - Ênfase1 211 3" xfId="13926" xr:uid="{E8A8F694-1632-448E-92DD-FB384C8DFFC3}"/>
    <cellStyle name="40% - Ênfase1 211 3 2" xfId="34372" xr:uid="{36603484-57BE-4CA1-9892-40CAA77A8CB7}"/>
    <cellStyle name="40% - Ênfase1 211 4" xfId="24156" xr:uid="{7DF816F3-583A-419B-AC29-502C890A7F87}"/>
    <cellStyle name="40% - Ênfase1 212" xfId="3633" xr:uid="{37A770AD-1B3A-4E3F-A34F-46606ACEB962}"/>
    <cellStyle name="40% - Ênfase1 212 2" xfId="8767" xr:uid="{29D7FCE9-BD54-48D0-8309-31762872DA94}"/>
    <cellStyle name="40% - Ênfase1 212 2 2" xfId="18994" xr:uid="{23BDCF6F-ADD9-43C7-B569-4128DDCC1EE0}"/>
    <cellStyle name="40% - Ênfase1 212 2 2 2" xfId="39438" xr:uid="{DDB6F9E6-EF7A-445A-8A14-631EADF83949}"/>
    <cellStyle name="40% - Ênfase1 212 2 3" xfId="29222" xr:uid="{2F1EADA8-FDB1-422E-A372-052E52F999E0}"/>
    <cellStyle name="40% - Ênfase1 212 3" xfId="13940" xr:uid="{F595EFC5-3C6C-4968-83E8-67F2C6877044}"/>
    <cellStyle name="40% - Ênfase1 212 3 2" xfId="34386" xr:uid="{D1A38605-0791-44F4-84D9-5C44BC9D8FA5}"/>
    <cellStyle name="40% - Ênfase1 212 4" xfId="24170" xr:uid="{84FFD2A0-07D3-4497-BB38-097F5E58B3E0}"/>
    <cellStyle name="40% - Ênfase1 213" xfId="3647" xr:uid="{B6DEB843-CE55-450B-883F-F3450F4A515F}"/>
    <cellStyle name="40% - Ênfase1 213 2" xfId="8781" xr:uid="{B4D7849E-59C7-4A93-87A1-96A8C4D3781E}"/>
    <cellStyle name="40% - Ênfase1 213 2 2" xfId="19008" xr:uid="{23630BBF-A1EB-49E2-9F70-AE43A89E7FA5}"/>
    <cellStyle name="40% - Ênfase1 213 2 2 2" xfId="39452" xr:uid="{D00EBD5A-C67E-48A6-AA71-38A79303E913}"/>
    <cellStyle name="40% - Ênfase1 213 2 3" xfId="29236" xr:uid="{9B2486F0-952C-42F6-9297-FCE8DE726A0D}"/>
    <cellStyle name="40% - Ênfase1 213 3" xfId="13954" xr:uid="{A9B445F0-C33E-41B1-9676-EBBFD92B4793}"/>
    <cellStyle name="40% - Ênfase1 213 3 2" xfId="34400" xr:uid="{93D15656-3122-46E5-B862-63C0285F0A95}"/>
    <cellStyle name="40% - Ênfase1 213 4" xfId="24184" xr:uid="{94777DE7-709C-4355-9575-9E9ED661FCD0}"/>
    <cellStyle name="40% - Ênfase1 214" xfId="3661" xr:uid="{F84904F6-82E1-4C78-964D-570D3CA83E02}"/>
    <cellStyle name="40% - Ênfase1 214 2" xfId="8795" xr:uid="{D34F0B65-84AD-42C5-8486-2DF9403EFE20}"/>
    <cellStyle name="40% - Ênfase1 214 2 2" xfId="19022" xr:uid="{D510659B-8A10-4D1B-A40F-089120E1A1CD}"/>
    <cellStyle name="40% - Ênfase1 214 2 2 2" xfId="39466" xr:uid="{FC5C8106-7D83-4508-B21E-9488B9EBD71B}"/>
    <cellStyle name="40% - Ênfase1 214 2 3" xfId="29250" xr:uid="{6AC4743F-3BBB-4367-A4E9-E64A03684692}"/>
    <cellStyle name="40% - Ênfase1 214 3" xfId="13968" xr:uid="{6BBC8710-B023-434D-A609-589B4D6FC021}"/>
    <cellStyle name="40% - Ênfase1 214 3 2" xfId="34414" xr:uid="{04B3D280-42E4-4EA6-9954-5FC09C3AF1BF}"/>
    <cellStyle name="40% - Ênfase1 214 4" xfId="24198" xr:uid="{8CCA9100-78E3-45B9-A60E-BF954A849079}"/>
    <cellStyle name="40% - Ênfase1 215" xfId="3675" xr:uid="{4E6C5234-5BC8-4A22-9DD4-F90D98A890EE}"/>
    <cellStyle name="40% - Ênfase1 215 2" xfId="8809" xr:uid="{02E3A2B6-2F1C-42CF-8095-1874D7DFC262}"/>
    <cellStyle name="40% - Ênfase1 215 2 2" xfId="19036" xr:uid="{BD8E7DE5-35F2-4D26-82CD-4BC17792BAA7}"/>
    <cellStyle name="40% - Ênfase1 215 2 2 2" xfId="39480" xr:uid="{B9DCBF97-4C73-4B46-947A-498977E3D772}"/>
    <cellStyle name="40% - Ênfase1 215 2 3" xfId="29264" xr:uid="{3B886C4B-0F51-482F-BE68-CCEC5CA94803}"/>
    <cellStyle name="40% - Ênfase1 215 3" xfId="13982" xr:uid="{1257CDC7-81E7-477C-87E7-4C0980ABAEBC}"/>
    <cellStyle name="40% - Ênfase1 215 3 2" xfId="34428" xr:uid="{B600F5AC-EF68-45DE-B035-288888596F78}"/>
    <cellStyle name="40% - Ênfase1 215 4" xfId="24212" xr:uid="{F47514E3-0FAE-45FA-A625-7B0BBF6C0858}"/>
    <cellStyle name="40% - Ênfase1 216" xfId="3689" xr:uid="{063862CE-634D-4B53-A32C-9694205091E3}"/>
    <cellStyle name="40% - Ênfase1 216 2" xfId="8823" xr:uid="{C5C3ACE2-A9F6-4462-95CE-DA9C6B05F073}"/>
    <cellStyle name="40% - Ênfase1 216 2 2" xfId="19050" xr:uid="{C35DE427-DCB5-44BA-B9CE-21CC1481B934}"/>
    <cellStyle name="40% - Ênfase1 216 2 2 2" xfId="39494" xr:uid="{AFB9EC3F-6A59-479F-839F-D4A98A43C878}"/>
    <cellStyle name="40% - Ênfase1 216 2 3" xfId="29278" xr:uid="{B78E4156-C750-45CA-B571-5D20E2932A40}"/>
    <cellStyle name="40% - Ênfase1 216 3" xfId="13996" xr:uid="{69C57879-21E5-4915-8A41-25938A5B7B09}"/>
    <cellStyle name="40% - Ênfase1 216 3 2" xfId="34442" xr:uid="{2CB4769B-2A2D-4034-A886-1AD6E651E07C}"/>
    <cellStyle name="40% - Ênfase1 216 4" xfId="24226" xr:uid="{E75A4B72-37DA-408E-B720-3B7AF8F2730E}"/>
    <cellStyle name="40% - Ênfase1 217" xfId="3703" xr:uid="{04FA6E78-EC95-4B30-AECB-CFD3EEDFC8EA}"/>
    <cellStyle name="40% - Ênfase1 217 2" xfId="8837" xr:uid="{2884F9E5-441C-485F-8F3C-ABCD3EEDDA2B}"/>
    <cellStyle name="40% - Ênfase1 217 2 2" xfId="19064" xr:uid="{C19C36B9-A52D-4E56-AFB6-5F90655338E1}"/>
    <cellStyle name="40% - Ênfase1 217 2 2 2" xfId="39508" xr:uid="{20EAC2A9-4648-41C3-8004-F5F381F1452B}"/>
    <cellStyle name="40% - Ênfase1 217 2 3" xfId="29292" xr:uid="{B4FBBAF3-F536-442C-8998-CEA5C321F554}"/>
    <cellStyle name="40% - Ênfase1 217 3" xfId="14010" xr:uid="{C41C519E-759A-4593-A6EB-EEE63BF6DBE3}"/>
    <cellStyle name="40% - Ênfase1 217 3 2" xfId="34456" xr:uid="{51A01199-34BD-4378-A800-E709A80011FB}"/>
    <cellStyle name="40% - Ênfase1 217 4" xfId="24240" xr:uid="{CDB853D9-A948-4572-B521-6D03CE50DC36}"/>
    <cellStyle name="40% - Ênfase1 218" xfId="3717" xr:uid="{E6EB76E7-9E1D-4B97-B617-051374BE4A63}"/>
    <cellStyle name="40% - Ênfase1 218 2" xfId="8851" xr:uid="{63983044-E48F-4D7F-9A2A-71714AF451E5}"/>
    <cellStyle name="40% - Ênfase1 218 2 2" xfId="19078" xr:uid="{4E586715-5F5E-492C-A2B3-C7547E94E455}"/>
    <cellStyle name="40% - Ênfase1 218 2 2 2" xfId="39522" xr:uid="{5BDA2FC8-2B98-4D2A-8FE6-8AE4D166A4B1}"/>
    <cellStyle name="40% - Ênfase1 218 2 3" xfId="29306" xr:uid="{DEC4F2D2-66CF-43B3-98AF-813F775AB12F}"/>
    <cellStyle name="40% - Ênfase1 218 3" xfId="14024" xr:uid="{194DA064-951B-45D1-9912-3F4ADDC58304}"/>
    <cellStyle name="40% - Ênfase1 218 3 2" xfId="34470" xr:uid="{0DCB6663-0A03-473A-82D7-CD2FB263E1C9}"/>
    <cellStyle name="40% - Ênfase1 218 4" xfId="24254" xr:uid="{E6F04717-F3B3-48DD-878A-588CACD1AAE1}"/>
    <cellStyle name="40% - Ênfase1 219" xfId="3733" xr:uid="{7A4436B8-B613-4A97-B618-EDC539A4BE93}"/>
    <cellStyle name="40% - Ênfase1 219 2" xfId="8867" xr:uid="{94D56022-AE72-44AA-AFC7-143B81AE4D7B}"/>
    <cellStyle name="40% - Ênfase1 219 2 2" xfId="19094" xr:uid="{B43F8396-8BEB-4912-AE49-89EA77E30667}"/>
    <cellStyle name="40% - Ênfase1 219 2 2 2" xfId="39538" xr:uid="{BC9FDC2E-19C9-464C-868A-A04E48D99E9E}"/>
    <cellStyle name="40% - Ênfase1 219 2 3" xfId="29322" xr:uid="{CC3D632A-D0BC-4F4B-BE02-704931AB3A03}"/>
    <cellStyle name="40% - Ênfase1 219 3" xfId="14040" xr:uid="{678E34F2-A236-4ED7-945A-5284D86C3829}"/>
    <cellStyle name="40% - Ênfase1 219 3 2" xfId="34486" xr:uid="{AF3E6E68-005B-4B3E-A364-5CB19EDBF897}"/>
    <cellStyle name="40% - Ênfase1 219 4" xfId="24270" xr:uid="{7CD6F161-C837-4814-8322-14EDB9D03DA3}"/>
    <cellStyle name="40% - Ênfase1 22" xfId="389" xr:uid="{1A965EF0-366B-43E3-89E3-298109AF1AF8}"/>
    <cellStyle name="40% - Ênfase1 22 2" xfId="988" xr:uid="{2242B74F-F4A4-4854-B7C1-F4BE0739A819}"/>
    <cellStyle name="40% - Ênfase1 22 2 2" xfId="6135" xr:uid="{8573FED7-048D-46A4-99AC-163D4034167A}"/>
    <cellStyle name="40% - Ênfase1 22 2 2 2" xfId="16390" xr:uid="{92DE55A3-01B6-43CD-8305-F020FCEE4361}"/>
    <cellStyle name="40% - Ênfase1 22 2 2 2 2" xfId="36834" xr:uid="{DCD17605-B8BA-458D-B2D3-A3FF993B662C}"/>
    <cellStyle name="40% - Ênfase1 22 2 2 3" xfId="26618" xr:uid="{E3563FF3-2EDB-41E8-B683-4C6F7BE19B8C}"/>
    <cellStyle name="40% - Ênfase1 22 2 3" xfId="11336" xr:uid="{EC274067-64CB-4C1F-8C99-5F74F8408D34}"/>
    <cellStyle name="40% - Ênfase1 22 2 3 2" xfId="31782" xr:uid="{918C4EB3-6C31-47B1-A4D1-66F9536D76A9}"/>
    <cellStyle name="40% - Ênfase1 22 2 4" xfId="21566" xr:uid="{8378058F-9CB2-41BA-9974-71BEA67FE5F2}"/>
    <cellStyle name="40% - Ênfase1 22 3" xfId="5536" xr:uid="{9A040180-50C9-472C-A7FC-84AD8EBB2A24}"/>
    <cellStyle name="40% - Ênfase1 22 3 2" xfId="15810" xr:uid="{EC5155EC-5241-4539-BFCA-3037DCD65B93}"/>
    <cellStyle name="40% - Ênfase1 22 3 2 2" xfId="36254" xr:uid="{C0C50483-E635-47CB-B771-6DCBFE8894AA}"/>
    <cellStyle name="40% - Ênfase1 22 3 3" xfId="26038" xr:uid="{647CF9E9-6551-4599-AB64-F1F40D03C258}"/>
    <cellStyle name="40% - Ênfase1 22 4" xfId="10756" xr:uid="{FD36F066-365B-483D-A83B-0A2DAD85EAA3}"/>
    <cellStyle name="40% - Ênfase1 22 4 2" xfId="31202" xr:uid="{2C22432A-8118-4443-8518-C36492F7E767}"/>
    <cellStyle name="40% - Ênfase1 22 5" xfId="20986" xr:uid="{EC3EBC80-389E-4AFC-8CD9-FE156070FE10}"/>
    <cellStyle name="40% - Ênfase1 220" xfId="3747" xr:uid="{77050814-D499-491D-9A07-A32D7C0E6CC7}"/>
    <cellStyle name="40% - Ênfase1 220 2" xfId="8881" xr:uid="{36E64115-EA66-4AE9-A7F2-FCA341503DDB}"/>
    <cellStyle name="40% - Ênfase1 220 2 2" xfId="19108" xr:uid="{E962FEA0-FAFA-4F63-8A99-8C7B7EAFB935}"/>
    <cellStyle name="40% - Ênfase1 220 2 2 2" xfId="39552" xr:uid="{5EEC12E4-2734-4D48-9D99-999F35447CFE}"/>
    <cellStyle name="40% - Ênfase1 220 2 3" xfId="29336" xr:uid="{A219F877-8C8C-47CE-89D6-7FB11F367B8B}"/>
    <cellStyle name="40% - Ênfase1 220 3" xfId="14054" xr:uid="{33847515-A617-4657-A834-5BCB63CC9979}"/>
    <cellStyle name="40% - Ênfase1 220 3 2" xfId="34500" xr:uid="{ABCC1CC5-3CB0-4CDA-9CEC-ADB3E1EC1040}"/>
    <cellStyle name="40% - Ênfase1 220 4" xfId="24284" xr:uid="{0D319AF8-79EA-4B6D-83DE-B1F812F57761}"/>
    <cellStyle name="40% - Ênfase1 221" xfId="3761" xr:uid="{61FC83EC-ADEC-4DAA-A304-A1AE8EDEDF65}"/>
    <cellStyle name="40% - Ênfase1 221 2" xfId="8895" xr:uid="{ED312A88-46B3-4B46-8430-F59D9F4B1081}"/>
    <cellStyle name="40% - Ênfase1 221 2 2" xfId="19122" xr:uid="{72AFC455-BE44-47AA-9F47-F5BF267A28D3}"/>
    <cellStyle name="40% - Ênfase1 221 2 2 2" xfId="39566" xr:uid="{0B7CC23A-0AEF-4A91-9DBF-7FA973D4FDC4}"/>
    <cellStyle name="40% - Ênfase1 221 2 3" xfId="29350" xr:uid="{4E4AEE8B-8645-4085-81F6-28256FE69F67}"/>
    <cellStyle name="40% - Ênfase1 221 3" xfId="14068" xr:uid="{097A5216-52FF-46CB-95A5-8D1D983DCB9D}"/>
    <cellStyle name="40% - Ênfase1 221 3 2" xfId="34514" xr:uid="{5AB10AC6-06FF-467E-931B-5BD332FD68ED}"/>
    <cellStyle name="40% - Ênfase1 221 4" xfId="24298" xr:uid="{B491CBF5-897F-48BB-8ACC-5E5A79BF37F7}"/>
    <cellStyle name="40% - Ênfase1 222" xfId="3775" xr:uid="{71199939-C7F0-41A0-BA56-06977EAAB605}"/>
    <cellStyle name="40% - Ênfase1 222 2" xfId="8909" xr:uid="{00A32687-681D-46CB-9C6B-8667756CC30E}"/>
    <cellStyle name="40% - Ênfase1 222 2 2" xfId="19136" xr:uid="{AA07EEA3-454F-4210-9102-CD7865AD5C04}"/>
    <cellStyle name="40% - Ênfase1 222 2 2 2" xfId="39580" xr:uid="{8D0C3709-5A5E-40B6-B0AA-52781FED3A7A}"/>
    <cellStyle name="40% - Ênfase1 222 2 3" xfId="29364" xr:uid="{653D503F-1DA5-407A-9BE4-73246AFF255A}"/>
    <cellStyle name="40% - Ênfase1 222 3" xfId="14082" xr:uid="{F4B07300-6F85-4457-AD75-CACB6E98289E}"/>
    <cellStyle name="40% - Ênfase1 222 3 2" xfId="34528" xr:uid="{804804C8-F18C-49DC-A3B8-89BB2418E5E4}"/>
    <cellStyle name="40% - Ênfase1 222 4" xfId="24312" xr:uid="{2EBA7E01-6F33-41D5-91ED-ED8011CCDA06}"/>
    <cellStyle name="40% - Ênfase1 223" xfId="3789" xr:uid="{E5CA817E-7FF9-455D-AD91-73C88F79421A}"/>
    <cellStyle name="40% - Ênfase1 223 2" xfId="8923" xr:uid="{25E4DF31-70EC-4514-8E8E-8D5F26E3CEF0}"/>
    <cellStyle name="40% - Ênfase1 223 2 2" xfId="19150" xr:uid="{A3FD65AD-DC5D-49C7-918B-17113484141A}"/>
    <cellStyle name="40% - Ênfase1 223 2 2 2" xfId="39594" xr:uid="{70467494-D123-4267-A39B-1BCC60340D5D}"/>
    <cellStyle name="40% - Ênfase1 223 2 3" xfId="29378" xr:uid="{90711350-34A8-4F94-8AD3-55FD1CCD7E43}"/>
    <cellStyle name="40% - Ênfase1 223 3" xfId="14096" xr:uid="{A3E1262F-663D-474C-A363-2CBF5239C1A9}"/>
    <cellStyle name="40% - Ênfase1 223 3 2" xfId="34542" xr:uid="{9BA16889-8C94-4681-A453-42D18DF171C4}"/>
    <cellStyle name="40% - Ênfase1 223 4" xfId="24326" xr:uid="{E0A98985-61D1-4ECC-B60C-A3E3C72B56AC}"/>
    <cellStyle name="40% - Ênfase1 224" xfId="3803" xr:uid="{1F22F3B1-16C6-43B2-B7B7-D3FADC5200A0}"/>
    <cellStyle name="40% - Ênfase1 224 2" xfId="8937" xr:uid="{37A8EAA5-B360-4D79-8810-AF8F5F5588FC}"/>
    <cellStyle name="40% - Ênfase1 224 2 2" xfId="19164" xr:uid="{112242B9-6AC9-4A67-9688-C7CCBBE7546F}"/>
    <cellStyle name="40% - Ênfase1 224 2 2 2" xfId="39608" xr:uid="{025E82CB-6C20-41F1-8D8E-0C40A6508954}"/>
    <cellStyle name="40% - Ênfase1 224 2 3" xfId="29392" xr:uid="{4EE5976B-368F-4338-9ADC-36E6B1D223DD}"/>
    <cellStyle name="40% - Ênfase1 224 3" xfId="14110" xr:uid="{E97DE0A2-D2A7-4D6A-8D41-069AA116BF59}"/>
    <cellStyle name="40% - Ênfase1 224 3 2" xfId="34556" xr:uid="{846AB045-8041-491B-9D7C-D18C08D8D6D8}"/>
    <cellStyle name="40% - Ênfase1 224 4" xfId="24340" xr:uid="{EF888562-4CB5-4650-840B-5D67E4C28EF7}"/>
    <cellStyle name="40% - Ênfase1 225" xfId="3817" xr:uid="{154A1F1A-CE69-4C01-835C-9E4E0E2BF217}"/>
    <cellStyle name="40% - Ênfase1 225 2" xfId="8951" xr:uid="{6EE9F815-17F7-4E14-BBEF-D1FD02B58613}"/>
    <cellStyle name="40% - Ênfase1 225 2 2" xfId="19178" xr:uid="{D76301A5-0207-4FC4-B255-001FBE7ED9A7}"/>
    <cellStyle name="40% - Ênfase1 225 2 2 2" xfId="39622" xr:uid="{60D4EECC-4B05-4A34-9237-FB09B8721CE2}"/>
    <cellStyle name="40% - Ênfase1 225 2 3" xfId="29406" xr:uid="{4D0CF273-C78E-4A3B-8B12-64F9470DEF69}"/>
    <cellStyle name="40% - Ênfase1 225 3" xfId="14124" xr:uid="{1928C7FA-6C39-4B34-B2C5-E57AF115FC4F}"/>
    <cellStyle name="40% - Ênfase1 225 3 2" xfId="34570" xr:uid="{6C8E0188-FDAD-4E73-93D7-0B81CF9B219B}"/>
    <cellStyle name="40% - Ênfase1 225 4" xfId="24354" xr:uid="{6CFC5E8B-F3FD-4CFE-BDC4-2D0C138C90CD}"/>
    <cellStyle name="40% - Ênfase1 226" xfId="3831" xr:uid="{E066082A-AA97-4A60-9E10-535DDBC7FFBB}"/>
    <cellStyle name="40% - Ênfase1 226 2" xfId="8965" xr:uid="{198645F2-FC16-439A-82B3-50AF614909AE}"/>
    <cellStyle name="40% - Ênfase1 226 2 2" xfId="19192" xr:uid="{B43F1A6E-A68D-4490-8644-015206F5179B}"/>
    <cellStyle name="40% - Ênfase1 226 2 2 2" xfId="39636" xr:uid="{E2BBBA77-7E66-4A07-B1D9-194DEFD0BB17}"/>
    <cellStyle name="40% - Ênfase1 226 2 3" xfId="29420" xr:uid="{BC985E7E-7553-4D95-8B2D-A3000D1E9DC5}"/>
    <cellStyle name="40% - Ênfase1 226 3" xfId="14138" xr:uid="{5D218C7F-52A0-48E6-8333-CECADFD07CBE}"/>
    <cellStyle name="40% - Ênfase1 226 3 2" xfId="34584" xr:uid="{2D65A50C-A4E9-4B98-80FA-A1DE44A45891}"/>
    <cellStyle name="40% - Ênfase1 226 4" xfId="24368" xr:uid="{94B64321-6716-4364-A344-321DE3C6378C}"/>
    <cellStyle name="40% - Ênfase1 227" xfId="3845" xr:uid="{9FACA438-04E0-413A-880B-443375467117}"/>
    <cellStyle name="40% - Ênfase1 227 2" xfId="8979" xr:uid="{D3D2A052-8944-4702-ABA7-C75CBADE0B8C}"/>
    <cellStyle name="40% - Ênfase1 227 2 2" xfId="19206" xr:uid="{A1A16D02-C1A0-48C1-8634-9EA28976A1AD}"/>
    <cellStyle name="40% - Ênfase1 227 2 2 2" xfId="39650" xr:uid="{3FFAF5F4-D826-4565-84AA-9A93062D58AC}"/>
    <cellStyle name="40% - Ênfase1 227 2 3" xfId="29434" xr:uid="{E553E026-D8C2-453A-96CA-808E9377880F}"/>
    <cellStyle name="40% - Ênfase1 227 3" xfId="14152" xr:uid="{874D7D86-0D72-4ED7-B688-6F9AA13D4AE7}"/>
    <cellStyle name="40% - Ênfase1 227 3 2" xfId="34598" xr:uid="{655E6DBB-A06E-48CA-BF51-74142382723B}"/>
    <cellStyle name="40% - Ênfase1 227 4" xfId="24382" xr:uid="{A70EEE9A-ED1A-4B8C-9741-BB8EB8BF03C4}"/>
    <cellStyle name="40% - Ênfase1 228" xfId="3859" xr:uid="{FAA43CE2-8AC8-483F-B391-E65059CC6B69}"/>
    <cellStyle name="40% - Ênfase1 228 2" xfId="8993" xr:uid="{EF71F983-B8FF-42F9-93C1-8358517202BD}"/>
    <cellStyle name="40% - Ênfase1 228 2 2" xfId="19220" xr:uid="{312134DF-FF1A-4A42-A599-3BC0F6A07A1E}"/>
    <cellStyle name="40% - Ênfase1 228 2 2 2" xfId="39664" xr:uid="{1481232A-657B-4275-8420-76052BF1F176}"/>
    <cellStyle name="40% - Ênfase1 228 2 3" xfId="29448" xr:uid="{3610DC94-A233-451C-8FB3-FBFDBFB5BD6D}"/>
    <cellStyle name="40% - Ênfase1 228 3" xfId="14166" xr:uid="{77FFB95F-D2DA-4FE9-A583-63AB4BC8C462}"/>
    <cellStyle name="40% - Ênfase1 228 3 2" xfId="34612" xr:uid="{631AF352-51B8-4C28-A595-0F7649DE2392}"/>
    <cellStyle name="40% - Ênfase1 228 4" xfId="24396" xr:uid="{8729C3B9-DA49-4097-847F-11E0F5E20196}"/>
    <cellStyle name="40% - Ênfase1 229" xfId="3873" xr:uid="{9AAE4FFF-4D24-4D69-80E9-D150C81044CF}"/>
    <cellStyle name="40% - Ênfase1 229 2" xfId="9007" xr:uid="{720B0100-ED8F-4E86-A8BE-754B2F17111C}"/>
    <cellStyle name="40% - Ênfase1 229 2 2" xfId="19234" xr:uid="{FE9A5648-D6A1-4C26-95AA-FBE9F3B6835B}"/>
    <cellStyle name="40% - Ênfase1 229 2 2 2" xfId="39678" xr:uid="{3B63462D-C9CA-426A-AC48-1E8C29E291B2}"/>
    <cellStyle name="40% - Ênfase1 229 2 3" xfId="29462" xr:uid="{48D34505-284B-44A5-844B-56D98E04ECBF}"/>
    <cellStyle name="40% - Ênfase1 229 3" xfId="14180" xr:uid="{D37AF653-1C69-4670-9EC6-F1B564D909A9}"/>
    <cellStyle name="40% - Ênfase1 229 3 2" xfId="34626" xr:uid="{25A3CC71-B141-4B34-8441-75F6FCDB4740}"/>
    <cellStyle name="40% - Ênfase1 229 4" xfId="24410" xr:uid="{4A633814-671B-4A80-A6DA-30A41950015F}"/>
    <cellStyle name="40% - Ênfase1 23" xfId="403" xr:uid="{4E74B6FF-9A11-4765-B9AC-7F7524E10B0D}"/>
    <cellStyle name="40% - Ênfase1 23 2" xfId="1002" xr:uid="{906ED1B4-9710-4B19-A348-FDAB8FCF2D0A}"/>
    <cellStyle name="40% - Ênfase1 23 2 2" xfId="6149" xr:uid="{8BAA1544-CCEA-4A51-9DB5-C4563A964CFE}"/>
    <cellStyle name="40% - Ênfase1 23 2 2 2" xfId="16404" xr:uid="{974BB1A8-24BF-44E1-965B-95CD66EE59F2}"/>
    <cellStyle name="40% - Ênfase1 23 2 2 2 2" xfId="36848" xr:uid="{53A0DA60-44B5-4B03-ACF0-0E54AE33F0BC}"/>
    <cellStyle name="40% - Ênfase1 23 2 2 3" xfId="26632" xr:uid="{6D2A5E90-C28D-4883-9C5B-DF286B5FDE7A}"/>
    <cellStyle name="40% - Ênfase1 23 2 3" xfId="11350" xr:uid="{AF6A0AE9-4BFB-411C-BAD3-D29AA1AF67F9}"/>
    <cellStyle name="40% - Ênfase1 23 2 3 2" xfId="31796" xr:uid="{9775D5FB-0846-4A94-8074-5018DDCAE297}"/>
    <cellStyle name="40% - Ênfase1 23 2 4" xfId="21580" xr:uid="{3A6DC4F8-5351-4A8E-B105-ABFEB4289C5F}"/>
    <cellStyle name="40% - Ênfase1 23 3" xfId="5550" xr:uid="{D24B25E8-B5EA-486F-8815-95DFBC57C7E2}"/>
    <cellStyle name="40% - Ênfase1 23 3 2" xfId="15824" xr:uid="{1AA96678-698F-4ACF-827B-F3EE6E387064}"/>
    <cellStyle name="40% - Ênfase1 23 3 2 2" xfId="36268" xr:uid="{3DFCF0D9-3042-4299-A0E0-9FFD752EEEDD}"/>
    <cellStyle name="40% - Ênfase1 23 3 3" xfId="26052" xr:uid="{70B348D6-99CB-4200-93D1-DC7A86873BBE}"/>
    <cellStyle name="40% - Ênfase1 23 4" xfId="10770" xr:uid="{1EF70A81-8491-425E-AB88-5248A6535736}"/>
    <cellStyle name="40% - Ênfase1 23 4 2" xfId="31216" xr:uid="{FAB25B1E-8FB5-4242-91D7-4CD296358B7A}"/>
    <cellStyle name="40% - Ênfase1 23 5" xfId="21000" xr:uid="{6CDCB71C-37B7-41DF-9F5A-2473902E4EEF}"/>
    <cellStyle name="40% - Ênfase1 230" xfId="3887" xr:uid="{FDB18C67-16E6-4172-93BA-369EDD4B193B}"/>
    <cellStyle name="40% - Ênfase1 230 2" xfId="9021" xr:uid="{160A2CB6-7B28-4846-B3A0-BD340481CB9C}"/>
    <cellStyle name="40% - Ênfase1 230 2 2" xfId="19248" xr:uid="{E5458261-A952-48A7-A9AC-81129559AE86}"/>
    <cellStyle name="40% - Ênfase1 230 2 2 2" xfId="39692" xr:uid="{F1B55F79-BC48-4781-8C2F-0FEC919F7745}"/>
    <cellStyle name="40% - Ênfase1 230 2 3" xfId="29476" xr:uid="{5D8AC403-D2CF-4FAD-AC99-8C55706B7DD9}"/>
    <cellStyle name="40% - Ênfase1 230 3" xfId="14194" xr:uid="{5DD5ACD0-1EF3-4D45-A793-89643E0EAE43}"/>
    <cellStyle name="40% - Ênfase1 230 3 2" xfId="34640" xr:uid="{7713FD8F-B174-4363-BC2F-A42B90107ECA}"/>
    <cellStyle name="40% - Ênfase1 230 4" xfId="24424" xr:uid="{8A9A0776-BCE8-4EE5-98C4-101BB2219535}"/>
    <cellStyle name="40% - Ênfase1 231" xfId="3901" xr:uid="{DA4F9FF4-F261-4CBE-853F-FD01A5836616}"/>
    <cellStyle name="40% - Ênfase1 231 2" xfId="9035" xr:uid="{3DEDE6D3-1C98-4E56-93C3-3F8050D74E11}"/>
    <cellStyle name="40% - Ênfase1 231 2 2" xfId="19262" xr:uid="{5971A673-510C-4385-BA93-9A1235C70BDF}"/>
    <cellStyle name="40% - Ênfase1 231 2 2 2" xfId="39706" xr:uid="{61D7F721-CDE7-4416-B421-D8733158A48E}"/>
    <cellStyle name="40% - Ênfase1 231 2 3" xfId="29490" xr:uid="{5C3A8A7B-E385-4D29-A057-FB1C99F770DF}"/>
    <cellStyle name="40% - Ênfase1 231 3" xfId="14208" xr:uid="{82BB616F-58CD-4EC9-B421-EF971B6E8DF7}"/>
    <cellStyle name="40% - Ênfase1 231 3 2" xfId="34654" xr:uid="{9A690BF3-188A-4047-BBD6-E1A1BBEBE496}"/>
    <cellStyle name="40% - Ênfase1 231 4" xfId="24438" xr:uid="{9CDCA58C-A278-4EF7-A180-7C203AF0390E}"/>
    <cellStyle name="40% - Ênfase1 232" xfId="3915" xr:uid="{8FC4A101-DD7C-4C74-BFC3-5703260DB258}"/>
    <cellStyle name="40% - Ênfase1 232 2" xfId="9049" xr:uid="{1E983F2B-7743-4D6D-A7F8-61A45AEB1583}"/>
    <cellStyle name="40% - Ênfase1 232 2 2" xfId="19276" xr:uid="{93528F38-92E0-4DB4-8294-66652316976B}"/>
    <cellStyle name="40% - Ênfase1 232 2 2 2" xfId="39720" xr:uid="{C29803A9-AB55-4BD8-AE9D-3E125DC334DD}"/>
    <cellStyle name="40% - Ênfase1 232 2 3" xfId="29504" xr:uid="{E12EEC05-DB1F-4B9B-B732-A328DB5E4F73}"/>
    <cellStyle name="40% - Ênfase1 232 3" xfId="14222" xr:uid="{192678DB-79AA-438D-842F-3DF4780ABA6A}"/>
    <cellStyle name="40% - Ênfase1 232 3 2" xfId="34668" xr:uid="{FE1A866E-DF5E-4A74-B7F4-678F59366708}"/>
    <cellStyle name="40% - Ênfase1 232 4" xfId="24452" xr:uid="{3EBE848B-6F3E-4FD9-8120-4831FD43F75B}"/>
    <cellStyle name="40% - Ênfase1 233" xfId="3929" xr:uid="{0C710B04-4AB1-42BE-BBC9-A5AA201A15FE}"/>
    <cellStyle name="40% - Ênfase1 233 2" xfId="9063" xr:uid="{355C78A3-B3CE-4CB1-A6DA-FCFBC7FC932F}"/>
    <cellStyle name="40% - Ênfase1 233 2 2" xfId="19290" xr:uid="{5B3B4637-CF72-40D7-BB0D-D2246E63428A}"/>
    <cellStyle name="40% - Ênfase1 233 2 2 2" xfId="39734" xr:uid="{071A8A24-1ECF-45FF-B588-BD5A89C8CC6B}"/>
    <cellStyle name="40% - Ênfase1 233 2 3" xfId="29518" xr:uid="{E76EF909-62E1-4AE5-A69E-1CB916F099A2}"/>
    <cellStyle name="40% - Ênfase1 233 3" xfId="14236" xr:uid="{6173E244-2CDA-4656-A043-CCF4F36B91B6}"/>
    <cellStyle name="40% - Ênfase1 233 3 2" xfId="34682" xr:uid="{C0F3E26B-CE31-49DF-9283-C190AD645479}"/>
    <cellStyle name="40% - Ênfase1 233 4" xfId="24466" xr:uid="{2354A88F-F787-4006-8F89-5DA1B94B0427}"/>
    <cellStyle name="40% - Ênfase1 234" xfId="3943" xr:uid="{D828F893-1224-4C40-8EBE-45DC578E4BFA}"/>
    <cellStyle name="40% - Ênfase1 234 2" xfId="9077" xr:uid="{D6CACA1E-4064-4827-A2DC-5C6F308348E5}"/>
    <cellStyle name="40% - Ênfase1 234 2 2" xfId="19304" xr:uid="{C96425D0-F224-4607-A624-ACDC410E31D6}"/>
    <cellStyle name="40% - Ênfase1 234 2 2 2" xfId="39748" xr:uid="{56C59158-9AFF-464E-8796-5CE3149997E5}"/>
    <cellStyle name="40% - Ênfase1 234 2 3" xfId="29532" xr:uid="{3DCC4770-5B09-40FA-9680-A2089F2C9017}"/>
    <cellStyle name="40% - Ênfase1 234 3" xfId="14250" xr:uid="{50EC49E3-C4AA-420C-8D26-B783954C1191}"/>
    <cellStyle name="40% - Ênfase1 234 3 2" xfId="34696" xr:uid="{2512207B-0C35-4E49-8691-559FAA9D2D0F}"/>
    <cellStyle name="40% - Ênfase1 234 4" xfId="24480" xr:uid="{2C6EC09A-9B1B-41D6-93B1-A6C5C4634163}"/>
    <cellStyle name="40% - Ênfase1 235" xfId="3957" xr:uid="{8179AAE9-F1CF-4EB3-9DA9-25DD40C045E0}"/>
    <cellStyle name="40% - Ênfase1 235 2" xfId="9091" xr:uid="{590ACF11-94BA-43F1-9F5E-AB1ECA527196}"/>
    <cellStyle name="40% - Ênfase1 235 2 2" xfId="19318" xr:uid="{B05F3064-C0B5-42E5-A478-C64BFA58AB7F}"/>
    <cellStyle name="40% - Ênfase1 235 2 2 2" xfId="39762" xr:uid="{5E453FB4-BFFB-4063-A79F-53E11E5561F6}"/>
    <cellStyle name="40% - Ênfase1 235 2 3" xfId="29546" xr:uid="{C676F78E-313E-4FB4-8995-AF76F7B1D85E}"/>
    <cellStyle name="40% - Ênfase1 235 3" xfId="14264" xr:uid="{89B03C22-3122-4A23-A4AD-A2F9970FFAD4}"/>
    <cellStyle name="40% - Ênfase1 235 3 2" xfId="34710" xr:uid="{F01EEDC9-F13C-4A66-AEC3-E790D2A15D4C}"/>
    <cellStyle name="40% - Ênfase1 235 4" xfId="24494" xr:uid="{A9F4495C-D008-4BCE-8AFE-FD0B04CC3F89}"/>
    <cellStyle name="40% - Ênfase1 236" xfId="3971" xr:uid="{9E1BD7DB-8D75-4D58-8662-A5EE2D258EA7}"/>
    <cellStyle name="40% - Ênfase1 236 2" xfId="9105" xr:uid="{1F121238-FD17-4572-8968-CFAD08226F42}"/>
    <cellStyle name="40% - Ênfase1 236 2 2" xfId="19332" xr:uid="{922473D6-D7DD-48EE-8D9C-3509AEC7044F}"/>
    <cellStyle name="40% - Ênfase1 236 2 2 2" xfId="39776" xr:uid="{1015ECA4-6E43-43A2-AAC0-BF50EE88360A}"/>
    <cellStyle name="40% - Ênfase1 236 2 3" xfId="29560" xr:uid="{24C6B07C-792C-45F4-AF09-B7B25DC31BB1}"/>
    <cellStyle name="40% - Ênfase1 236 3" xfId="14278" xr:uid="{751202D1-C207-445B-A852-ECD0097121DC}"/>
    <cellStyle name="40% - Ênfase1 236 3 2" xfId="34724" xr:uid="{DA9F9EFC-5052-4EA0-9DF8-82065FECE087}"/>
    <cellStyle name="40% - Ênfase1 236 4" xfId="24508" xr:uid="{65EA8A09-86CA-4E29-BC3F-C4A9B3C488BA}"/>
    <cellStyle name="40% - Ênfase1 237" xfId="3985" xr:uid="{0A0B71BF-C291-4A9B-B7ED-8711AF1C515E}"/>
    <cellStyle name="40% - Ênfase1 237 2" xfId="9119" xr:uid="{7C50CF53-0714-4A1D-8FC2-8AF93F981D44}"/>
    <cellStyle name="40% - Ênfase1 237 2 2" xfId="19346" xr:uid="{EDF029E7-E933-4901-942C-6B955D27A198}"/>
    <cellStyle name="40% - Ênfase1 237 2 2 2" xfId="39790" xr:uid="{327B393B-3576-457D-AADF-9659C70864F8}"/>
    <cellStyle name="40% - Ênfase1 237 2 3" xfId="29574" xr:uid="{FBF519E0-18F3-4C29-8FD9-ED0D91C454B2}"/>
    <cellStyle name="40% - Ênfase1 237 3" xfId="14292" xr:uid="{F23809F9-8C19-4EE9-9016-1DDB61F652DA}"/>
    <cellStyle name="40% - Ênfase1 237 3 2" xfId="34738" xr:uid="{D3BF305F-4966-48F5-9C6E-1920F31E61E7}"/>
    <cellStyle name="40% - Ênfase1 237 4" xfId="24522" xr:uid="{A4FAFD24-6D3C-4EA6-9234-BFDCD362D524}"/>
    <cellStyle name="40% - Ênfase1 238" xfId="3999" xr:uid="{7B981F23-7E18-46B9-B141-740692FD4358}"/>
    <cellStyle name="40% - Ênfase1 238 2" xfId="9133" xr:uid="{E2302906-F443-4FCC-926B-BB57B452B0EE}"/>
    <cellStyle name="40% - Ênfase1 238 2 2" xfId="19360" xr:uid="{2273A1A7-1D2C-4877-B1D6-7FEB1AB75EF3}"/>
    <cellStyle name="40% - Ênfase1 238 2 2 2" xfId="39804" xr:uid="{B2F89457-F371-4D78-91D2-6E6D43516449}"/>
    <cellStyle name="40% - Ênfase1 238 2 3" xfId="29588" xr:uid="{67B51AB7-5004-4AB3-9806-61348914CCCD}"/>
    <cellStyle name="40% - Ênfase1 238 3" xfId="14306" xr:uid="{2946EB15-01CC-4012-8C67-2D860A0CB032}"/>
    <cellStyle name="40% - Ênfase1 238 3 2" xfId="34752" xr:uid="{DAFA8444-19BC-4CD7-B691-346C5CD3B0C4}"/>
    <cellStyle name="40% - Ênfase1 238 4" xfId="24536" xr:uid="{2331AFE5-60E2-4E74-80EE-A9DA92C79D8D}"/>
    <cellStyle name="40% - Ênfase1 239" xfId="4013" xr:uid="{D11C8158-8E0F-4562-BC96-D14BFC12180C}"/>
    <cellStyle name="40% - Ênfase1 239 2" xfId="9147" xr:uid="{0C138B3A-A8C5-473D-90A2-211005113CA0}"/>
    <cellStyle name="40% - Ênfase1 239 2 2" xfId="19374" xr:uid="{404ED3A9-5F09-446D-ABA9-0D90F6F2CD2C}"/>
    <cellStyle name="40% - Ênfase1 239 2 2 2" xfId="39818" xr:uid="{160E15FF-BEBA-4C05-824F-252DC8A61510}"/>
    <cellStyle name="40% - Ênfase1 239 2 3" xfId="29602" xr:uid="{65FA7891-58CE-44FE-85D3-1D76F0DB6ABD}"/>
    <cellStyle name="40% - Ênfase1 239 3" xfId="14320" xr:uid="{99DCBD41-0292-4C4E-88FF-165F8180FAFE}"/>
    <cellStyle name="40% - Ênfase1 239 3 2" xfId="34766" xr:uid="{5595FD4F-CEC0-4515-8E1C-923AD14D5A6D}"/>
    <cellStyle name="40% - Ênfase1 239 4" xfId="24550" xr:uid="{9577C7BB-D067-4257-ACA7-1D6E43823E24}"/>
    <cellStyle name="40% - Ênfase1 24" xfId="417" xr:uid="{A5811087-5F50-461A-B1D6-D160139D52C8}"/>
    <cellStyle name="40% - Ênfase1 24 2" xfId="1016" xr:uid="{F5D022C3-E5AF-49F5-9740-6CDC9D5E01EF}"/>
    <cellStyle name="40% - Ênfase1 24 2 2" xfId="6163" xr:uid="{9FEFF69E-7224-4A95-8FE4-E39EE18E5E30}"/>
    <cellStyle name="40% - Ênfase1 24 2 2 2" xfId="16418" xr:uid="{3106B19E-93DA-442B-B5E4-4669FC1FDF95}"/>
    <cellStyle name="40% - Ênfase1 24 2 2 2 2" xfId="36862" xr:uid="{B8BB4C6A-4327-4E53-8CC2-C900AA77E4AF}"/>
    <cellStyle name="40% - Ênfase1 24 2 2 3" xfId="26646" xr:uid="{0FB019D7-44E7-4E27-8BDE-64971DFEC390}"/>
    <cellStyle name="40% - Ênfase1 24 2 3" xfId="11364" xr:uid="{8B99F418-A36C-4F16-AFB5-A924762EF060}"/>
    <cellStyle name="40% - Ênfase1 24 2 3 2" xfId="31810" xr:uid="{793D3733-FB0D-41A5-8B48-B9EDCD345A26}"/>
    <cellStyle name="40% - Ênfase1 24 2 4" xfId="21594" xr:uid="{2F908BD9-E16F-4FD5-A77C-0619C8FF0692}"/>
    <cellStyle name="40% - Ênfase1 24 3" xfId="5564" xr:uid="{5A614497-8B32-460D-BDA8-9EB162E4BA03}"/>
    <cellStyle name="40% - Ênfase1 24 3 2" xfId="15838" xr:uid="{1EBF7A6F-E56C-4E63-8358-52E3ECF2AE93}"/>
    <cellStyle name="40% - Ênfase1 24 3 2 2" xfId="36282" xr:uid="{19EDCF77-7490-4ACE-A9CE-2378B986555C}"/>
    <cellStyle name="40% - Ênfase1 24 3 3" xfId="26066" xr:uid="{AE7A409E-3A22-4AB9-B152-9CAD16493078}"/>
    <cellStyle name="40% - Ênfase1 24 4" xfId="10784" xr:uid="{AFA4B2C3-0D1E-48C8-97FF-DCBB86B06E44}"/>
    <cellStyle name="40% - Ênfase1 24 4 2" xfId="31230" xr:uid="{003996C1-730C-4869-80E4-B057BCF97ECE}"/>
    <cellStyle name="40% - Ênfase1 24 5" xfId="21014" xr:uid="{F124AE38-5B6A-447A-8461-0CED23AFE5DA}"/>
    <cellStyle name="40% - Ênfase1 240" xfId="4027" xr:uid="{EE22424F-1960-47F3-9332-936499C37CB0}"/>
    <cellStyle name="40% - Ênfase1 240 2" xfId="9161" xr:uid="{15966756-BB90-4827-A6F3-E53D7DA787DC}"/>
    <cellStyle name="40% - Ênfase1 240 2 2" xfId="19388" xr:uid="{98CFCF27-49D2-41A4-B8AD-4A144CDA6F69}"/>
    <cellStyle name="40% - Ênfase1 240 2 2 2" xfId="39832" xr:uid="{D033BD9D-6D11-46C9-BB66-9C5E25F77F0B}"/>
    <cellStyle name="40% - Ênfase1 240 2 3" xfId="29616" xr:uid="{3369A2AF-2492-45B6-AD44-41687C26FA7F}"/>
    <cellStyle name="40% - Ênfase1 240 3" xfId="14334" xr:uid="{499DFC9D-00A8-465C-B7DA-DD36E3591B63}"/>
    <cellStyle name="40% - Ênfase1 240 3 2" xfId="34780" xr:uid="{A243BBB4-E670-4D16-8768-87060D0A3E12}"/>
    <cellStyle name="40% - Ênfase1 240 4" xfId="24564" xr:uid="{2189699E-C3A9-47B6-A94A-8F3EAE97F754}"/>
    <cellStyle name="40% - Ênfase1 241" xfId="4041" xr:uid="{A068B66C-4DB8-4EAE-9AE0-5B2528766216}"/>
    <cellStyle name="40% - Ênfase1 241 2" xfId="9175" xr:uid="{578EE477-7788-415A-B50D-5EE306975BF9}"/>
    <cellStyle name="40% - Ênfase1 241 2 2" xfId="19402" xr:uid="{79023038-0BA4-4ED6-A66B-609E0AA8BF2B}"/>
    <cellStyle name="40% - Ênfase1 241 2 2 2" xfId="39846" xr:uid="{D7BAF915-64D8-4B20-A58B-78D021914D9C}"/>
    <cellStyle name="40% - Ênfase1 241 2 3" xfId="29630" xr:uid="{D2FB0DC7-9EC6-4534-93AD-73485F15CA15}"/>
    <cellStyle name="40% - Ênfase1 241 3" xfId="14348" xr:uid="{A07C32C4-33C0-4F0F-BAC8-F33705B12CA4}"/>
    <cellStyle name="40% - Ênfase1 241 3 2" xfId="34794" xr:uid="{4A57C243-D955-46F9-A1E6-25EB400B79DD}"/>
    <cellStyle name="40% - Ênfase1 241 4" xfId="24578" xr:uid="{E494EE3A-FEE5-4487-8202-A11DA775318C}"/>
    <cellStyle name="40% - Ênfase1 242" xfId="4055" xr:uid="{F3285EAE-B5FE-42F0-9D5A-E656ACB96F85}"/>
    <cellStyle name="40% - Ênfase1 242 2" xfId="9189" xr:uid="{473D5C9A-509E-4AE8-AA2C-D8029694164F}"/>
    <cellStyle name="40% - Ênfase1 242 2 2" xfId="19416" xr:uid="{218582DC-C0E0-4508-ACE5-B69F678C7D83}"/>
    <cellStyle name="40% - Ênfase1 242 2 2 2" xfId="39860" xr:uid="{E0456C4B-F12E-4C71-A6C0-1A8676FD03B4}"/>
    <cellStyle name="40% - Ênfase1 242 2 3" xfId="29644" xr:uid="{383C8DC0-F199-4615-AADD-7F8289017C26}"/>
    <cellStyle name="40% - Ênfase1 242 3" xfId="14362" xr:uid="{1BFD1617-6EE0-49D2-AE78-86F528E1BC5A}"/>
    <cellStyle name="40% - Ênfase1 242 3 2" xfId="34808" xr:uid="{FA5B5F0B-CC8F-48D0-9A9A-0FDC6CF5B0E7}"/>
    <cellStyle name="40% - Ênfase1 242 4" xfId="24592" xr:uid="{10AD53C7-9EA8-44AB-8B65-8B49B6853474}"/>
    <cellStyle name="40% - Ênfase1 243" xfId="4069" xr:uid="{317F62D6-ED0E-4D55-84EE-6F970E4CF880}"/>
    <cellStyle name="40% - Ênfase1 243 2" xfId="9203" xr:uid="{E41BDC62-4D09-48C2-9B92-C5C56FD0ACA9}"/>
    <cellStyle name="40% - Ênfase1 243 2 2" xfId="19430" xr:uid="{35DC86B4-9CC0-4A1E-BC53-95769DE968C7}"/>
    <cellStyle name="40% - Ênfase1 243 2 2 2" xfId="39874" xr:uid="{B6434F54-A0CA-4F1C-B854-EE7F65BB059E}"/>
    <cellStyle name="40% - Ênfase1 243 2 3" xfId="29658" xr:uid="{E24072F4-30EF-414C-8BEE-772EAEA1BE49}"/>
    <cellStyle name="40% - Ênfase1 243 3" xfId="14376" xr:uid="{DA020F70-65DF-4C56-B163-0C38BA0218AB}"/>
    <cellStyle name="40% - Ênfase1 243 3 2" xfId="34822" xr:uid="{5CCC550F-E0AB-4D0B-8DC8-0779A7A7FF5A}"/>
    <cellStyle name="40% - Ênfase1 243 4" xfId="24606" xr:uid="{F6886A63-052E-4E48-81E5-48F043C903B8}"/>
    <cellStyle name="40% - Ênfase1 244" xfId="4083" xr:uid="{CD8A70C3-05CA-4392-BD63-A8EF8D22D8BC}"/>
    <cellStyle name="40% - Ênfase1 244 2" xfId="9217" xr:uid="{3F59124B-1523-4126-A211-F5532198BDFF}"/>
    <cellStyle name="40% - Ênfase1 244 2 2" xfId="19444" xr:uid="{89F2DB17-0AFD-4115-95B3-3AA0A7C6293B}"/>
    <cellStyle name="40% - Ênfase1 244 2 2 2" xfId="39888" xr:uid="{B7AEBCDA-1E83-426A-B76F-0A2A27DF2EE0}"/>
    <cellStyle name="40% - Ênfase1 244 2 3" xfId="29672" xr:uid="{9BEA46AD-FAEA-4B23-9501-AD9B4158DFA3}"/>
    <cellStyle name="40% - Ênfase1 244 3" xfId="14390" xr:uid="{15080DDD-5FAF-491D-8D65-A927D9458414}"/>
    <cellStyle name="40% - Ênfase1 244 3 2" xfId="34836" xr:uid="{BB33BC51-3E5E-438D-A97E-DD30B8213BEC}"/>
    <cellStyle name="40% - Ênfase1 244 4" xfId="24620" xr:uid="{96ADBDC4-CA6A-4F2D-A253-61FB2855FD33}"/>
    <cellStyle name="40% - Ênfase1 245" xfId="4097" xr:uid="{9A8FE204-B254-4684-9566-5C4567862701}"/>
    <cellStyle name="40% - Ênfase1 245 2" xfId="9231" xr:uid="{3CD0BDFD-2AFC-43D8-8142-18652E9FFC81}"/>
    <cellStyle name="40% - Ênfase1 245 2 2" xfId="19458" xr:uid="{8E9354A7-D89B-47BB-AB17-A55FD27EA3E5}"/>
    <cellStyle name="40% - Ênfase1 245 2 2 2" xfId="39902" xr:uid="{44CEA6C8-A986-4BCD-B02B-D9F80E8A7818}"/>
    <cellStyle name="40% - Ênfase1 245 2 3" xfId="29686" xr:uid="{A015F61A-2C70-4A04-B0A8-B6C2BAA8B2CD}"/>
    <cellStyle name="40% - Ênfase1 245 3" xfId="14404" xr:uid="{CF773379-F7AE-4E5E-888E-120A5070A119}"/>
    <cellStyle name="40% - Ênfase1 245 3 2" xfId="34850" xr:uid="{6671A83C-99FF-4CFA-813F-CCF54A882C11}"/>
    <cellStyle name="40% - Ênfase1 245 4" xfId="24634" xr:uid="{4B0AFE8E-B70A-4E3D-BF16-EFD7CDD5B342}"/>
    <cellStyle name="40% - Ênfase1 246" xfId="4111" xr:uid="{4BB1ED13-7309-4596-8E5F-D45B5A816152}"/>
    <cellStyle name="40% - Ênfase1 246 2" xfId="9245" xr:uid="{7CB2D9F0-37C2-4FE6-AB65-05E60209A585}"/>
    <cellStyle name="40% - Ênfase1 246 2 2" xfId="19472" xr:uid="{E26021ED-719A-42E1-B10A-42FE55CC79AD}"/>
    <cellStyle name="40% - Ênfase1 246 2 2 2" xfId="39916" xr:uid="{50DFCDCA-3C4E-4C13-BEEC-1296BFB7FD1C}"/>
    <cellStyle name="40% - Ênfase1 246 2 3" xfId="29700" xr:uid="{F83001D3-C9BB-4314-87D8-D80885E5BF11}"/>
    <cellStyle name="40% - Ênfase1 246 3" xfId="14418" xr:uid="{DD22CADF-7F69-4A98-B717-A5EE78A59F04}"/>
    <cellStyle name="40% - Ênfase1 246 3 2" xfId="34864" xr:uid="{A5DB1A67-055F-4021-AB2E-ECAAEA9436CE}"/>
    <cellStyle name="40% - Ênfase1 246 4" xfId="24648" xr:uid="{54634130-5D61-4269-B3C2-9906584BB1BD}"/>
    <cellStyle name="40% - Ênfase1 247" xfId="4125" xr:uid="{3FF95C37-69C1-4003-A1B7-0B4ABE1A2DE7}"/>
    <cellStyle name="40% - Ênfase1 247 2" xfId="9259" xr:uid="{DF1B5E67-2D9D-46C1-84E6-A66DFA0AC415}"/>
    <cellStyle name="40% - Ênfase1 247 2 2" xfId="19486" xr:uid="{12728909-130E-46AC-A13E-AA264E4C0D32}"/>
    <cellStyle name="40% - Ênfase1 247 2 2 2" xfId="39930" xr:uid="{0CBB5F30-92AD-4399-BAC2-200A14D87B8B}"/>
    <cellStyle name="40% - Ênfase1 247 2 3" xfId="29714" xr:uid="{9FC3C784-AB7B-4FB3-8305-EAB6F8A86D71}"/>
    <cellStyle name="40% - Ênfase1 247 3" xfId="14432" xr:uid="{A4D2C487-E3F6-4453-BE31-C88C6390260E}"/>
    <cellStyle name="40% - Ênfase1 247 3 2" xfId="34878" xr:uid="{95DFD679-433B-47D8-AC9C-347F3E54B1AC}"/>
    <cellStyle name="40% - Ênfase1 247 4" xfId="24662" xr:uid="{696EFDA0-C9A9-417D-8C70-C45C5FFAC5F6}"/>
    <cellStyle name="40% - Ênfase1 248" xfId="4139" xr:uid="{5C90BA1D-4970-4263-B282-064764D1A55B}"/>
    <cellStyle name="40% - Ênfase1 248 2" xfId="9273" xr:uid="{6D58D1BE-C152-4CFF-89B8-CC6A1E472DBA}"/>
    <cellStyle name="40% - Ênfase1 248 2 2" xfId="19500" xr:uid="{C0033AB8-AD35-41C2-9B16-BCFD58A2B20C}"/>
    <cellStyle name="40% - Ênfase1 248 2 2 2" xfId="39944" xr:uid="{80976897-6CD4-42F6-9D65-16535F13ECD5}"/>
    <cellStyle name="40% - Ênfase1 248 2 3" xfId="29728" xr:uid="{D33369B2-D31B-4BC4-BD78-93581072477B}"/>
    <cellStyle name="40% - Ênfase1 248 3" xfId="14446" xr:uid="{B7DE7CEE-B0F1-4C36-91FC-D9E04371618E}"/>
    <cellStyle name="40% - Ênfase1 248 3 2" xfId="34892" xr:uid="{FA7E4F28-ECB6-412D-BB08-0C057810C4CC}"/>
    <cellStyle name="40% - Ênfase1 248 4" xfId="24676" xr:uid="{A216A078-0E71-4D80-AC0C-CD4FF77F50A3}"/>
    <cellStyle name="40% - Ênfase1 249" xfId="4153" xr:uid="{D681A1AA-4F08-4ED1-BE65-570BCE7934C9}"/>
    <cellStyle name="40% - Ênfase1 249 2" xfId="9287" xr:uid="{365A67E4-7176-489C-A2BA-E793B1063954}"/>
    <cellStyle name="40% - Ênfase1 249 2 2" xfId="19514" xr:uid="{E411B4A8-F334-4BB4-A9D9-727362935D1A}"/>
    <cellStyle name="40% - Ênfase1 249 2 2 2" xfId="39958" xr:uid="{47A38B5A-EEEA-466A-8405-0E60E434EB8E}"/>
    <cellStyle name="40% - Ênfase1 249 2 3" xfId="29742" xr:uid="{CA4A09BE-9AE4-496A-AFE4-60BC9FEFA142}"/>
    <cellStyle name="40% - Ênfase1 249 3" xfId="14460" xr:uid="{A745CB44-F4DB-49A7-B5EF-AFDAA0368E22}"/>
    <cellStyle name="40% - Ênfase1 249 3 2" xfId="34906" xr:uid="{8FCE9905-2FF7-4D76-9440-AA1B8475E5BC}"/>
    <cellStyle name="40% - Ênfase1 249 4" xfId="24690" xr:uid="{7FC97646-9FAF-4F93-95A4-C503A6DBE2D4}"/>
    <cellStyle name="40% - Ênfase1 25" xfId="431" xr:uid="{6A6C9A88-DD37-4E23-A2FE-E16220F60982}"/>
    <cellStyle name="40% - Ênfase1 25 2" xfId="1030" xr:uid="{FD7BE09D-A609-4DEC-A1CC-D5745F4CF0F3}"/>
    <cellStyle name="40% - Ênfase1 25 2 2" xfId="6177" xr:uid="{7DF13DD2-CCFC-46AF-95EA-505580380AA2}"/>
    <cellStyle name="40% - Ênfase1 25 2 2 2" xfId="16432" xr:uid="{C8AB28D5-4951-4915-811E-70256C6725A6}"/>
    <cellStyle name="40% - Ênfase1 25 2 2 2 2" xfId="36876" xr:uid="{F08D75FB-9ECE-48D2-AA1F-81EE135A9336}"/>
    <cellStyle name="40% - Ênfase1 25 2 2 3" xfId="26660" xr:uid="{9B96C296-0785-405E-9953-DF0F239ED9F1}"/>
    <cellStyle name="40% - Ênfase1 25 2 3" xfId="11378" xr:uid="{2647F5FD-EC62-47F1-843E-EC978954B524}"/>
    <cellStyle name="40% - Ênfase1 25 2 3 2" xfId="31824" xr:uid="{5F388AB7-0607-4EE8-B12F-B31EC11DA11B}"/>
    <cellStyle name="40% - Ênfase1 25 2 4" xfId="21608" xr:uid="{5B734E11-BFC9-4B64-A0D6-723054ABD820}"/>
    <cellStyle name="40% - Ênfase1 25 3" xfId="5578" xr:uid="{18E4F52A-DEF9-4186-B6BB-3BCCF34CAD3B}"/>
    <cellStyle name="40% - Ênfase1 25 3 2" xfId="15852" xr:uid="{06A658F1-858E-4DC8-BA4E-AA53BA53CC74}"/>
    <cellStyle name="40% - Ênfase1 25 3 2 2" xfId="36296" xr:uid="{FE49AE3E-5562-4B52-B4B0-31BE816BA915}"/>
    <cellStyle name="40% - Ênfase1 25 3 3" xfId="26080" xr:uid="{66E1D4B8-ACF9-4AA0-B11A-A07AC06BCA2B}"/>
    <cellStyle name="40% - Ênfase1 25 4" xfId="10798" xr:uid="{442777A0-C039-469A-A0B1-C9FEE0C62B45}"/>
    <cellStyle name="40% - Ênfase1 25 4 2" xfId="31244" xr:uid="{3D5B555C-26E5-4AA9-A5A3-60AD10A33EE6}"/>
    <cellStyle name="40% - Ênfase1 25 5" xfId="21028" xr:uid="{CB15C258-C56A-4264-8567-6D0279767D6E}"/>
    <cellStyle name="40% - Ênfase1 250" xfId="4167" xr:uid="{CF8CE4AB-B5E4-4371-B50A-6920853CD267}"/>
    <cellStyle name="40% - Ênfase1 250 2" xfId="9301" xr:uid="{A39AB30A-4E15-4AB2-A7D8-C7938B607A3C}"/>
    <cellStyle name="40% - Ênfase1 250 2 2" xfId="19528" xr:uid="{736620DD-8AAB-4B49-BEF6-355282DB37C6}"/>
    <cellStyle name="40% - Ênfase1 250 2 2 2" xfId="39972" xr:uid="{7A3A4550-1914-4D93-BFDF-FD6D2A28A161}"/>
    <cellStyle name="40% - Ênfase1 250 2 3" xfId="29756" xr:uid="{068C696F-B8B2-41F3-93BA-6746EC9BFB2A}"/>
    <cellStyle name="40% - Ênfase1 250 3" xfId="14474" xr:uid="{815719AB-261E-4E6A-ADF0-C418E318AAD6}"/>
    <cellStyle name="40% - Ênfase1 250 3 2" xfId="34920" xr:uid="{9D99E29D-8C20-4F38-B2B1-87BBC596DD78}"/>
    <cellStyle name="40% - Ênfase1 250 4" xfId="24704" xr:uid="{11A58850-4E05-4186-A27D-E4F010D2E3F5}"/>
    <cellStyle name="40% - Ênfase1 251" xfId="4181" xr:uid="{527BF503-38D5-4795-82CC-28D6B5901AD5}"/>
    <cellStyle name="40% - Ênfase1 251 2" xfId="9315" xr:uid="{84E13FF1-6508-401A-85E8-7FB8C2BEBB8F}"/>
    <cellStyle name="40% - Ênfase1 251 2 2" xfId="19542" xr:uid="{74DAC88C-B13F-4D7F-A212-D60C6889A57B}"/>
    <cellStyle name="40% - Ênfase1 251 2 2 2" xfId="39986" xr:uid="{9981EF6A-FD7B-4DEC-B1EC-0A97D9938839}"/>
    <cellStyle name="40% - Ênfase1 251 2 3" xfId="29770" xr:uid="{56CF78EE-9DF4-4931-8B58-554661AC8827}"/>
    <cellStyle name="40% - Ênfase1 251 3" xfId="14488" xr:uid="{4B1EFDE2-7F46-450E-90AF-6FEA19987B34}"/>
    <cellStyle name="40% - Ênfase1 251 3 2" xfId="34934" xr:uid="{9A213409-9768-4F62-A339-6AB2B6877890}"/>
    <cellStyle name="40% - Ênfase1 251 4" xfId="24718" xr:uid="{737858FF-7DBC-4E33-B041-EAF9D6E7FAAB}"/>
    <cellStyle name="40% - Ênfase1 252" xfId="4195" xr:uid="{6A6364CD-A472-4F86-A828-853C7C95DB29}"/>
    <cellStyle name="40% - Ênfase1 252 2" xfId="9329" xr:uid="{93EC421F-480E-4F0A-84E9-8B15D63CB65C}"/>
    <cellStyle name="40% - Ênfase1 252 2 2" xfId="19556" xr:uid="{27F6AB8C-CF7E-4928-AC63-4F0D7536916B}"/>
    <cellStyle name="40% - Ênfase1 252 2 2 2" xfId="40000" xr:uid="{6D1FDF6F-B89C-4A0D-8E0D-2D2DAA2EB67F}"/>
    <cellStyle name="40% - Ênfase1 252 2 3" xfId="29784" xr:uid="{31CAA0A0-8DF5-4E1B-9B7F-4399B3CB8A94}"/>
    <cellStyle name="40% - Ênfase1 252 3" xfId="14502" xr:uid="{D3290768-A2B2-4F18-9921-312ED30186F7}"/>
    <cellStyle name="40% - Ênfase1 252 3 2" xfId="34948" xr:uid="{BBA09526-C17C-41B1-8C89-299B559E340A}"/>
    <cellStyle name="40% - Ênfase1 252 4" xfId="24732" xr:uid="{66ECC7C1-9D83-4CB1-B1DB-7C020616FA46}"/>
    <cellStyle name="40% - Ênfase1 253" xfId="4209" xr:uid="{2C95A23D-32E9-4840-BF26-4A55E50DBF2E}"/>
    <cellStyle name="40% - Ênfase1 253 2" xfId="9343" xr:uid="{B6535FD0-2B4A-476E-8A9C-AC68022C8DAD}"/>
    <cellStyle name="40% - Ênfase1 253 2 2" xfId="19570" xr:uid="{4DE878EC-32BD-4B15-8E91-D4449A90F5FB}"/>
    <cellStyle name="40% - Ênfase1 253 2 2 2" xfId="40014" xr:uid="{738E520D-0037-4EFE-9EE5-AB4DEA77F37F}"/>
    <cellStyle name="40% - Ênfase1 253 2 3" xfId="29798" xr:uid="{555BC6F3-D4BD-4939-B86D-07D8361B678D}"/>
    <cellStyle name="40% - Ênfase1 253 3" xfId="14516" xr:uid="{6B708FB2-6172-4647-AA00-77AC19DA7BE3}"/>
    <cellStyle name="40% - Ênfase1 253 3 2" xfId="34962" xr:uid="{DB8B1DB3-A0E3-408C-8D91-3CD08E8A3BC8}"/>
    <cellStyle name="40% - Ênfase1 253 4" xfId="24746" xr:uid="{033CF8EA-21B9-4558-B244-3F4A4D390396}"/>
    <cellStyle name="40% - Ênfase1 254" xfId="4223" xr:uid="{E5B52A6E-EEFB-47BE-A0D0-68A319828057}"/>
    <cellStyle name="40% - Ênfase1 254 2" xfId="9357" xr:uid="{0AB87908-394C-4E9F-B16E-61A9C90BFD53}"/>
    <cellStyle name="40% - Ênfase1 254 2 2" xfId="19584" xr:uid="{592E7F4C-E3CC-4340-A642-E96D2EDC6852}"/>
    <cellStyle name="40% - Ênfase1 254 2 2 2" xfId="40028" xr:uid="{F95981A6-EEB0-4B3D-88BE-68724B1FCBBD}"/>
    <cellStyle name="40% - Ênfase1 254 2 3" xfId="29812" xr:uid="{4A5E3647-0478-4BAA-937F-FF4BEFF2956D}"/>
    <cellStyle name="40% - Ênfase1 254 3" xfId="14530" xr:uid="{9DED35F6-0307-45F6-9BDA-6E8D67FED3FA}"/>
    <cellStyle name="40% - Ênfase1 254 3 2" xfId="34976" xr:uid="{5E643808-EA0E-45AA-B491-7BC3388AEB68}"/>
    <cellStyle name="40% - Ênfase1 254 4" xfId="24760" xr:uid="{76AA1547-58CB-417B-BE91-31EFE1D20C78}"/>
    <cellStyle name="40% - Ênfase1 255" xfId="4237" xr:uid="{0A0B1C44-68C5-467B-B3DC-FF6225EFC686}"/>
    <cellStyle name="40% - Ênfase1 255 2" xfId="9371" xr:uid="{09914772-5264-44F8-909A-AF87A2BAA0EA}"/>
    <cellStyle name="40% - Ênfase1 255 2 2" xfId="19598" xr:uid="{19A174F4-D347-4E05-833A-D83B0D5478EB}"/>
    <cellStyle name="40% - Ênfase1 255 2 2 2" xfId="40042" xr:uid="{C25F7130-168B-44D2-9106-8EB5302C3F39}"/>
    <cellStyle name="40% - Ênfase1 255 2 3" xfId="29826" xr:uid="{6C5986AD-8F26-4985-AAE7-6973826D37DF}"/>
    <cellStyle name="40% - Ênfase1 255 3" xfId="14544" xr:uid="{771DCFB2-C50B-4C66-92EF-94FD6A05AEF9}"/>
    <cellStyle name="40% - Ênfase1 255 3 2" xfId="34990" xr:uid="{85B55667-C95F-41CA-8B4D-6F0164942002}"/>
    <cellStyle name="40% - Ênfase1 255 4" xfId="24774" xr:uid="{135F7D64-39C0-42F9-8AD4-83BB0CC12DD1}"/>
    <cellStyle name="40% - Ênfase1 256" xfId="4251" xr:uid="{B0BA43F8-3642-4A24-992D-6059BE79A439}"/>
    <cellStyle name="40% - Ênfase1 256 2" xfId="9385" xr:uid="{CA276B71-DA3F-4B81-8889-4726F52F5CDE}"/>
    <cellStyle name="40% - Ênfase1 256 2 2" xfId="19612" xr:uid="{DA8D1FF6-0210-4ACB-84FB-37A08BFB77EE}"/>
    <cellStyle name="40% - Ênfase1 256 2 2 2" xfId="40056" xr:uid="{F4D97C2B-6520-49C4-91E2-558A8C53775B}"/>
    <cellStyle name="40% - Ênfase1 256 2 3" xfId="29840" xr:uid="{8F2290B6-7661-44CC-AFD2-ED6DC63829BE}"/>
    <cellStyle name="40% - Ênfase1 256 3" xfId="14558" xr:uid="{1CAE4947-8687-4BDC-B605-99E5CDD73C2A}"/>
    <cellStyle name="40% - Ênfase1 256 3 2" xfId="35004" xr:uid="{CD18C4A9-8D33-401C-9245-60DFDF045ECF}"/>
    <cellStyle name="40% - Ênfase1 256 4" xfId="24788" xr:uid="{2496F14A-F5AA-4448-A3A0-DB9798B988AD}"/>
    <cellStyle name="40% - Ênfase1 257" xfId="4265" xr:uid="{6A92A143-B373-436E-8797-2EC7AC78BF25}"/>
    <cellStyle name="40% - Ênfase1 257 2" xfId="9399" xr:uid="{0931A34B-698E-4833-BE56-8E7100972F89}"/>
    <cellStyle name="40% - Ênfase1 257 2 2" xfId="19626" xr:uid="{290F5BC9-AFEA-4CDE-8882-547C0242E6B0}"/>
    <cellStyle name="40% - Ênfase1 257 2 2 2" xfId="40070" xr:uid="{430775AE-0C00-4F8A-99D1-B3815A292808}"/>
    <cellStyle name="40% - Ênfase1 257 2 3" xfId="29854" xr:uid="{4D9697C9-6A29-4DA9-85D9-64C2F75F2349}"/>
    <cellStyle name="40% - Ênfase1 257 3" xfId="14572" xr:uid="{582040F0-C34F-49D6-97A9-DC78EC8F907E}"/>
    <cellStyle name="40% - Ênfase1 257 3 2" xfId="35018" xr:uid="{88F593F0-FA00-4005-9E8A-09D5414D0CE1}"/>
    <cellStyle name="40% - Ênfase1 257 4" xfId="24802" xr:uid="{F4556F39-2FEC-4F9C-9ACB-654C58111852}"/>
    <cellStyle name="40% - Ênfase1 258" xfId="4279" xr:uid="{F296D833-5C33-4F4F-B79C-87B1606D1488}"/>
    <cellStyle name="40% - Ênfase1 258 2" xfId="9413" xr:uid="{24F4E01B-6F34-4F78-AA7B-1E8C84937B69}"/>
    <cellStyle name="40% - Ênfase1 258 2 2" xfId="19640" xr:uid="{FEF12D17-4163-49D0-8DCF-D3605FDDCC5A}"/>
    <cellStyle name="40% - Ênfase1 258 2 2 2" xfId="40084" xr:uid="{A294F535-9ABC-4782-9556-51B22C37CB60}"/>
    <cellStyle name="40% - Ênfase1 258 2 3" xfId="29868" xr:uid="{ECD6A214-0991-4640-81B8-41FCB08C737B}"/>
    <cellStyle name="40% - Ênfase1 258 3" xfId="14586" xr:uid="{10D8A6D2-9E30-493B-95F6-DF5670740AC7}"/>
    <cellStyle name="40% - Ênfase1 258 3 2" xfId="35032" xr:uid="{B8EDC4B0-429A-4899-8441-8ED0B925E375}"/>
    <cellStyle name="40% - Ênfase1 258 4" xfId="24816" xr:uid="{589C6018-E19E-48D9-B5A0-39AA3B8C727E}"/>
    <cellStyle name="40% - Ênfase1 259" xfId="4293" xr:uid="{59CAD480-BFCD-4D54-8E12-35CE7CF7CF59}"/>
    <cellStyle name="40% - Ênfase1 259 2" xfId="9427" xr:uid="{B6F985D0-7CCC-47EE-AE54-6A70AA0ADE6F}"/>
    <cellStyle name="40% - Ênfase1 259 2 2" xfId="19654" xr:uid="{5480A883-23EF-4840-BA87-FD827C0C4A1D}"/>
    <cellStyle name="40% - Ênfase1 259 2 2 2" xfId="40098" xr:uid="{E0DC0268-2CFC-43F3-8D3C-5EACF3E95C9A}"/>
    <cellStyle name="40% - Ênfase1 259 2 3" xfId="29882" xr:uid="{A80BD164-59B0-4A79-997F-03B377F83E15}"/>
    <cellStyle name="40% - Ênfase1 259 3" xfId="14600" xr:uid="{D0A00ACB-D17F-48C9-A5F6-49684DD9B54B}"/>
    <cellStyle name="40% - Ênfase1 259 3 2" xfId="35046" xr:uid="{9DE0BF9C-EFC6-47D8-BFDA-B75FEAC9D9B8}"/>
    <cellStyle name="40% - Ênfase1 259 4" xfId="24830" xr:uid="{C5189DB3-F512-4364-8789-B8C195CA0D4A}"/>
    <cellStyle name="40% - Ênfase1 26" xfId="445" xr:uid="{56060360-29C3-4C1C-B0BA-33A2C32D8FCB}"/>
    <cellStyle name="40% - Ênfase1 26 2" xfId="1044" xr:uid="{F2E8476D-2BE6-480C-B0B5-DF4F887B53B0}"/>
    <cellStyle name="40% - Ênfase1 26 2 2" xfId="6191" xr:uid="{C8E5AA34-0382-4D60-ABBA-493DFC3A55E3}"/>
    <cellStyle name="40% - Ênfase1 26 2 2 2" xfId="16446" xr:uid="{F1C57A19-C540-4FE4-A459-3B52929E9160}"/>
    <cellStyle name="40% - Ênfase1 26 2 2 2 2" xfId="36890" xr:uid="{9A4B8B7B-FBFD-422A-B61C-02D4694A34D7}"/>
    <cellStyle name="40% - Ênfase1 26 2 2 3" xfId="26674" xr:uid="{189493B4-EB75-4A49-A85D-A9E0610D230E}"/>
    <cellStyle name="40% - Ênfase1 26 2 3" xfId="11392" xr:uid="{95B44774-192B-44FF-90FD-F2AA3C64D868}"/>
    <cellStyle name="40% - Ênfase1 26 2 3 2" xfId="31838" xr:uid="{6BEA9659-23A4-4E31-81C5-FA4C34A9C4A6}"/>
    <cellStyle name="40% - Ênfase1 26 2 4" xfId="21622" xr:uid="{4C4CA19E-AAEC-4716-BBC7-956370B0A3B9}"/>
    <cellStyle name="40% - Ênfase1 26 3" xfId="5592" xr:uid="{5E54F602-BF2F-449A-A421-D178BDF9FB4D}"/>
    <cellStyle name="40% - Ênfase1 26 3 2" xfId="15866" xr:uid="{DE8B9075-C545-41E2-937F-190ED6636879}"/>
    <cellStyle name="40% - Ênfase1 26 3 2 2" xfId="36310" xr:uid="{1D1A6705-6A64-4BEB-9CF6-55208B98974F}"/>
    <cellStyle name="40% - Ênfase1 26 3 3" xfId="26094" xr:uid="{48289195-F97F-4BF0-844C-A08DA08B42E5}"/>
    <cellStyle name="40% - Ênfase1 26 4" xfId="10812" xr:uid="{76C96478-9A9A-45AB-8C6C-3F52B54F895D}"/>
    <cellStyle name="40% - Ênfase1 26 4 2" xfId="31258" xr:uid="{3F5EE2ED-EDA6-427F-8D35-40026C599C80}"/>
    <cellStyle name="40% - Ênfase1 26 5" xfId="21042" xr:uid="{08C3E06D-66FE-46F3-9368-C9CE03ADE220}"/>
    <cellStyle name="40% - Ênfase1 260" xfId="4307" xr:uid="{80DFCB5D-CDFE-4A1B-97D6-CC8EE0E4F35A}"/>
    <cellStyle name="40% - Ênfase1 260 2" xfId="9441" xr:uid="{5142DBDE-4CD7-4DE4-8227-511E4FE858DC}"/>
    <cellStyle name="40% - Ênfase1 260 2 2" xfId="19668" xr:uid="{97356776-529E-4B7F-BD6E-3AEB5D459436}"/>
    <cellStyle name="40% - Ênfase1 260 2 2 2" xfId="40112" xr:uid="{BB182E72-4BE4-4E24-92D0-CF00358021D6}"/>
    <cellStyle name="40% - Ênfase1 260 2 3" xfId="29896" xr:uid="{E1DEF1FE-9114-4D06-8CFA-18C053C86C41}"/>
    <cellStyle name="40% - Ênfase1 260 3" xfId="14614" xr:uid="{AEF0DE20-ED1F-404C-A9C2-A54C8590E953}"/>
    <cellStyle name="40% - Ênfase1 260 3 2" xfId="35060" xr:uid="{2A614F11-E156-488D-9C95-553A30B5F86F}"/>
    <cellStyle name="40% - Ênfase1 260 4" xfId="24844" xr:uid="{CAB88AB3-6499-4742-93DF-8F1AA0FE1B75}"/>
    <cellStyle name="40% - Ênfase1 261" xfId="4321" xr:uid="{89EBA17E-8402-4A7C-8DCD-3ED5B1F0968B}"/>
    <cellStyle name="40% - Ênfase1 261 2" xfId="9455" xr:uid="{D065A8AE-FDC9-4EE4-9ACD-0C0129241BEA}"/>
    <cellStyle name="40% - Ênfase1 261 2 2" xfId="19682" xr:uid="{68F94E5D-C93E-424E-8152-37DD4B62E9E6}"/>
    <cellStyle name="40% - Ênfase1 261 2 2 2" xfId="40126" xr:uid="{7948AEE9-372D-40AB-87D3-8F9BA7E14E2B}"/>
    <cellStyle name="40% - Ênfase1 261 2 3" xfId="29910" xr:uid="{1185E5A5-20F4-4E2C-A794-256BA6022ECC}"/>
    <cellStyle name="40% - Ênfase1 261 3" xfId="14628" xr:uid="{CC94FEFA-6B50-4475-9069-BEE58722C612}"/>
    <cellStyle name="40% - Ênfase1 261 3 2" xfId="35074" xr:uid="{E6A4C0A1-6DD9-480E-9607-20D9DD5A4D5D}"/>
    <cellStyle name="40% - Ênfase1 261 4" xfId="24858" xr:uid="{37A05F10-5F5F-4211-BDCA-34A650DF0097}"/>
    <cellStyle name="40% - Ênfase1 262" xfId="4335" xr:uid="{77401EF0-9C47-47C1-9FD4-3A227B9B70E8}"/>
    <cellStyle name="40% - Ênfase1 262 2" xfId="9469" xr:uid="{1497ED98-21FA-4C09-AF6E-39FBD36EB4CB}"/>
    <cellStyle name="40% - Ênfase1 262 2 2" xfId="19696" xr:uid="{D2097170-DCD3-4216-9F8C-475BA2A89CF8}"/>
    <cellStyle name="40% - Ênfase1 262 2 2 2" xfId="40140" xr:uid="{EAA1D650-E994-40CB-B06A-1D4668760BA8}"/>
    <cellStyle name="40% - Ênfase1 262 2 3" xfId="29924" xr:uid="{D29AD32A-A1A1-4389-AC94-9AE598133A70}"/>
    <cellStyle name="40% - Ênfase1 262 3" xfId="14642" xr:uid="{B17CA285-BBC5-4536-A7FB-C3705EBC1B24}"/>
    <cellStyle name="40% - Ênfase1 262 3 2" xfId="35088" xr:uid="{629FD672-8C2D-4778-9C0E-EE472751E10D}"/>
    <cellStyle name="40% - Ênfase1 262 4" xfId="24872" xr:uid="{5739F72F-DB8B-4F68-AE2E-07170D2DFA60}"/>
    <cellStyle name="40% - Ênfase1 263" xfId="4349" xr:uid="{44EE17D4-E143-41F0-B593-655ED0BF8D05}"/>
    <cellStyle name="40% - Ênfase1 263 2" xfId="9483" xr:uid="{03E580E6-47F5-48E1-88D7-F98E8EA1F66E}"/>
    <cellStyle name="40% - Ênfase1 263 2 2" xfId="19710" xr:uid="{2D2031A7-98C7-4B88-815F-2040F9A3FB3D}"/>
    <cellStyle name="40% - Ênfase1 263 2 2 2" xfId="40154" xr:uid="{DA8B773A-B398-47D0-83F0-81EF3CA31BA0}"/>
    <cellStyle name="40% - Ênfase1 263 2 3" xfId="29938" xr:uid="{71DF00ED-C107-4E38-9D46-22C1516716B2}"/>
    <cellStyle name="40% - Ênfase1 263 3" xfId="14656" xr:uid="{AFE5D679-B1E2-4CD8-B7FC-7FFC91D9D8A8}"/>
    <cellStyle name="40% - Ênfase1 263 3 2" xfId="35102" xr:uid="{98CA2ADC-462A-40F1-9DA6-E8AFE36B605B}"/>
    <cellStyle name="40% - Ênfase1 263 4" xfId="24886" xr:uid="{3DDDBAAD-6840-46DD-9833-E3DEAFB71AA1}"/>
    <cellStyle name="40% - Ênfase1 264" xfId="4363" xr:uid="{2482E86F-B9C8-4A41-A6A7-FA8F3537ED9B}"/>
    <cellStyle name="40% - Ênfase1 264 2" xfId="9497" xr:uid="{B90C291D-0EF3-467D-8F90-A7BFF23E2995}"/>
    <cellStyle name="40% - Ênfase1 264 2 2" xfId="19724" xr:uid="{6F07C33C-6376-46A3-AE0D-1D25F6B651FE}"/>
    <cellStyle name="40% - Ênfase1 264 2 2 2" xfId="40168" xr:uid="{A2AC3FAF-5386-4A0E-A507-B73E85759816}"/>
    <cellStyle name="40% - Ênfase1 264 2 3" xfId="29952" xr:uid="{9E28D8EE-4708-41DA-A120-2F258D91DFA0}"/>
    <cellStyle name="40% - Ênfase1 264 3" xfId="14670" xr:uid="{1BAAD9B8-9E56-48E6-8D6C-D7ABE3749B26}"/>
    <cellStyle name="40% - Ênfase1 264 3 2" xfId="35116" xr:uid="{5B1332B5-45DE-4AE5-9499-4D1CDCF9A251}"/>
    <cellStyle name="40% - Ênfase1 264 4" xfId="24900" xr:uid="{72C4FC37-D435-4CBF-AF62-DA7A11932897}"/>
    <cellStyle name="40% - Ênfase1 265" xfId="4377" xr:uid="{B5D4616C-BA12-48A5-91BB-39B955EA906E}"/>
    <cellStyle name="40% - Ênfase1 265 2" xfId="9511" xr:uid="{51A74EE5-2B5E-4DD6-B9E2-91B28EFD8113}"/>
    <cellStyle name="40% - Ênfase1 265 2 2" xfId="19738" xr:uid="{3B3B1B74-8F87-4184-A320-FE9B2DEE239E}"/>
    <cellStyle name="40% - Ênfase1 265 2 2 2" xfId="40182" xr:uid="{09BAE8FB-CEC4-4A26-9A04-3984C0AD2770}"/>
    <cellStyle name="40% - Ênfase1 265 2 3" xfId="29966" xr:uid="{0A3F073A-6DEA-46AF-806D-AE1BDD2FB4CA}"/>
    <cellStyle name="40% - Ênfase1 265 3" xfId="14684" xr:uid="{84AD27AC-4983-47DC-8B75-6FE708E5FCFA}"/>
    <cellStyle name="40% - Ênfase1 265 3 2" xfId="35130" xr:uid="{BD59E19B-2B6B-4151-9BCF-F6BC7B1B6867}"/>
    <cellStyle name="40% - Ênfase1 265 4" xfId="24914" xr:uid="{B2830342-7106-4101-9043-8B31E148BF24}"/>
    <cellStyle name="40% - Ênfase1 266" xfId="4391" xr:uid="{95F7F5B6-D176-4CAF-96AD-033E5801F9F4}"/>
    <cellStyle name="40% - Ênfase1 266 2" xfId="9525" xr:uid="{D671D453-4AE8-4213-9E11-2793783BAC64}"/>
    <cellStyle name="40% - Ênfase1 266 2 2" xfId="19752" xr:uid="{E3660A31-577B-4E4F-AC02-F532883690A5}"/>
    <cellStyle name="40% - Ênfase1 266 2 2 2" xfId="40196" xr:uid="{10DB75CA-D398-4BB8-8DA6-CDCB7B7FFB5C}"/>
    <cellStyle name="40% - Ênfase1 266 2 3" xfId="29980" xr:uid="{9818EE40-DD02-4013-BC81-9E7FCFDA4C07}"/>
    <cellStyle name="40% - Ênfase1 266 3" xfId="14698" xr:uid="{F4659E8A-B2A2-4753-B891-36485307A0F0}"/>
    <cellStyle name="40% - Ênfase1 266 3 2" xfId="35144" xr:uid="{8BC6B867-7E6F-4339-82CB-499FEF1C6504}"/>
    <cellStyle name="40% - Ênfase1 266 4" xfId="24928" xr:uid="{BDDB2C13-1E9C-4F53-8D78-C0D0B2CC360E}"/>
    <cellStyle name="40% - Ênfase1 267" xfId="4405" xr:uid="{1054018B-0502-4416-8FD7-1089EF794ABD}"/>
    <cellStyle name="40% - Ênfase1 267 2" xfId="9539" xr:uid="{18FFC0E9-5172-4CE4-8F19-43612461A4A2}"/>
    <cellStyle name="40% - Ênfase1 267 2 2" xfId="19766" xr:uid="{34627B98-A929-45A4-B1BC-EDF9925A3AA6}"/>
    <cellStyle name="40% - Ênfase1 267 2 2 2" xfId="40210" xr:uid="{2AFA48EF-C153-4703-A481-504A18B16BBE}"/>
    <cellStyle name="40% - Ênfase1 267 2 3" xfId="29994" xr:uid="{38C39F30-0408-481D-9302-A1A9181A259E}"/>
    <cellStyle name="40% - Ênfase1 267 3" xfId="14712" xr:uid="{87B53731-2C61-4969-A097-C74315127244}"/>
    <cellStyle name="40% - Ênfase1 267 3 2" xfId="35158" xr:uid="{D8628C2A-2CC3-4484-8021-007AADFE3990}"/>
    <cellStyle name="40% - Ênfase1 267 4" xfId="24942" xr:uid="{665F1C80-92CB-4F6F-83A7-F1D5E44DA4C9}"/>
    <cellStyle name="40% - Ênfase1 268" xfId="4419" xr:uid="{5AD970DF-46D7-4AE4-A082-59BC5E8B3224}"/>
    <cellStyle name="40% - Ênfase1 268 2" xfId="9553" xr:uid="{5B8D638E-C401-48B1-83C1-50E883DD9D0A}"/>
    <cellStyle name="40% - Ênfase1 268 2 2" xfId="19780" xr:uid="{08D7FEF6-6355-43DD-8580-581E9FD3F19E}"/>
    <cellStyle name="40% - Ênfase1 268 2 2 2" xfId="40224" xr:uid="{4BB6B608-55CB-4F76-9A9D-33FFA84507F3}"/>
    <cellStyle name="40% - Ênfase1 268 2 3" xfId="30008" xr:uid="{585AEED3-A01F-4290-9991-A1999E89E9B2}"/>
    <cellStyle name="40% - Ênfase1 268 3" xfId="14726" xr:uid="{585DDC8C-7A86-42FB-98C3-7AF9D3304174}"/>
    <cellStyle name="40% - Ênfase1 268 3 2" xfId="35172" xr:uid="{74071779-C67D-4036-A11E-EC77C269999F}"/>
    <cellStyle name="40% - Ênfase1 268 4" xfId="24956" xr:uid="{C4FB3F84-8B5A-49A6-9786-D9F9FAF4A044}"/>
    <cellStyle name="40% - Ênfase1 269" xfId="4433" xr:uid="{8DF14393-AEA9-4450-9213-E6C383BD69EA}"/>
    <cellStyle name="40% - Ênfase1 269 2" xfId="9567" xr:uid="{5DD1E948-9EA1-415F-9585-91CC50ECC616}"/>
    <cellStyle name="40% - Ênfase1 269 2 2" xfId="19794" xr:uid="{C87AFAF4-FDAA-4205-BBC7-E2F6F3C3B208}"/>
    <cellStyle name="40% - Ênfase1 269 2 2 2" xfId="40238" xr:uid="{EF6733FE-A309-4582-B38A-AD6FC8FC8B2A}"/>
    <cellStyle name="40% - Ênfase1 269 2 3" xfId="30022" xr:uid="{7FBC294B-A28E-47DF-9374-66C4DC8B378F}"/>
    <cellStyle name="40% - Ênfase1 269 3" xfId="14740" xr:uid="{28370E4B-7B53-4C91-834E-22198217E0B0}"/>
    <cellStyle name="40% - Ênfase1 269 3 2" xfId="35186" xr:uid="{CFE15D4D-5810-44D4-87DC-034BE921B70B}"/>
    <cellStyle name="40% - Ênfase1 269 4" xfId="24970" xr:uid="{68FAFEA4-DD62-4F41-9915-00401147441F}"/>
    <cellStyle name="40% - Ênfase1 27" xfId="459" xr:uid="{D515BCC2-05BE-4563-82E2-3108E9B529B3}"/>
    <cellStyle name="40% - Ênfase1 27 2" xfId="1058" xr:uid="{B62BD8CA-B465-4268-A120-1D7D18537239}"/>
    <cellStyle name="40% - Ênfase1 27 2 2" xfId="6205" xr:uid="{7EF0AEB3-BDF8-4063-8317-7B37D69ACEFC}"/>
    <cellStyle name="40% - Ênfase1 27 2 2 2" xfId="16460" xr:uid="{2759CDE8-DB44-4480-892A-06B8B7548FCD}"/>
    <cellStyle name="40% - Ênfase1 27 2 2 2 2" xfId="36904" xr:uid="{49A8DF50-AAFA-43D1-83E2-8F521E5F48E6}"/>
    <cellStyle name="40% - Ênfase1 27 2 2 3" xfId="26688" xr:uid="{2060F27A-2F7F-415A-AC95-EE3FAC1C9697}"/>
    <cellStyle name="40% - Ênfase1 27 2 3" xfId="11406" xr:uid="{CD327292-268A-47B9-8DB5-D8895BBB8893}"/>
    <cellStyle name="40% - Ênfase1 27 2 3 2" xfId="31852" xr:uid="{5888A7DB-8C3F-4527-BDBC-E5E855704CE1}"/>
    <cellStyle name="40% - Ênfase1 27 2 4" xfId="21636" xr:uid="{8097D35F-D3F6-4929-BCDE-AC0377E94B22}"/>
    <cellStyle name="40% - Ênfase1 27 3" xfId="5606" xr:uid="{26B750E2-3709-4540-8588-7DBC03C15D77}"/>
    <cellStyle name="40% - Ênfase1 27 3 2" xfId="15880" xr:uid="{66F52B5F-B734-4496-AF20-B631BD25D1EA}"/>
    <cellStyle name="40% - Ênfase1 27 3 2 2" xfId="36324" xr:uid="{B5B45AD9-E192-4024-BAAA-59503E8062C1}"/>
    <cellStyle name="40% - Ênfase1 27 3 3" xfId="26108" xr:uid="{57934A82-4BE6-441E-9B35-28DCDA2F0910}"/>
    <cellStyle name="40% - Ênfase1 27 4" xfId="10826" xr:uid="{AFBE8095-1DEB-4D99-9ADE-6FAA7C5ABA46}"/>
    <cellStyle name="40% - Ênfase1 27 4 2" xfId="31272" xr:uid="{FE030336-0F7C-4F93-B425-70BC1355CB6C}"/>
    <cellStyle name="40% - Ênfase1 27 5" xfId="21056" xr:uid="{015AF84F-5F99-4236-85DE-4F1653F5F0B1}"/>
    <cellStyle name="40% - Ênfase1 270" xfId="4447" xr:uid="{3CE74FB9-B24D-4E2A-B2C7-C22B8E7BCEDF}"/>
    <cellStyle name="40% - Ênfase1 270 2" xfId="9581" xr:uid="{ACA1AF6D-59C1-4DF9-BC87-B484A97027BE}"/>
    <cellStyle name="40% - Ênfase1 270 2 2" xfId="19808" xr:uid="{B6D85A82-C038-49AC-ABA0-6F2A184595D3}"/>
    <cellStyle name="40% - Ênfase1 270 2 2 2" xfId="40252" xr:uid="{4D0D17FF-B29F-4971-BECB-C0815E329A1C}"/>
    <cellStyle name="40% - Ênfase1 270 2 3" xfId="30036" xr:uid="{68B33DF7-D491-4887-B746-50B6674DABD4}"/>
    <cellStyle name="40% - Ênfase1 270 3" xfId="14754" xr:uid="{990DEF82-AA09-460F-A11D-83467CCB9DB6}"/>
    <cellStyle name="40% - Ênfase1 270 3 2" xfId="35200" xr:uid="{BFA7779A-3D4E-426D-B277-BCAB32B05B06}"/>
    <cellStyle name="40% - Ênfase1 270 4" xfId="24984" xr:uid="{10492547-4D5D-457F-9EDC-D50591552D6B}"/>
    <cellStyle name="40% - Ênfase1 271" xfId="4461" xr:uid="{68F8E5B1-897F-464A-B75F-6EB09EF727EF}"/>
    <cellStyle name="40% - Ênfase1 271 2" xfId="9595" xr:uid="{F6495F89-FB9A-447B-AF17-D4FF4DE914BD}"/>
    <cellStyle name="40% - Ênfase1 271 2 2" xfId="19822" xr:uid="{7CD72F80-E501-46DE-B50E-B9E0720175E6}"/>
    <cellStyle name="40% - Ênfase1 271 2 2 2" xfId="40266" xr:uid="{2CCAE662-41EC-4CA8-9CBA-8B2E9936BF43}"/>
    <cellStyle name="40% - Ênfase1 271 2 3" xfId="30050" xr:uid="{014AC49A-F24D-4B09-B0AB-2F4190749440}"/>
    <cellStyle name="40% - Ênfase1 271 3" xfId="14768" xr:uid="{5AFAB5AA-A904-44AC-9310-3FE5AEF863EB}"/>
    <cellStyle name="40% - Ênfase1 271 3 2" xfId="35214" xr:uid="{7C027861-53F3-4ACA-B775-2948B6452198}"/>
    <cellStyle name="40% - Ênfase1 271 4" xfId="24998" xr:uid="{D86EA510-B538-40B0-B3B2-EE9037BB8424}"/>
    <cellStyle name="40% - Ênfase1 272" xfId="4475" xr:uid="{9B56E291-28AC-4C2A-81F3-90AF5A90EC7B}"/>
    <cellStyle name="40% - Ênfase1 272 2" xfId="9609" xr:uid="{9F3EA37C-5513-414E-B264-8749ADB7D2D6}"/>
    <cellStyle name="40% - Ênfase1 272 2 2" xfId="19836" xr:uid="{4FEA2448-3EC3-4EE0-9F4C-EE54373D33C5}"/>
    <cellStyle name="40% - Ênfase1 272 2 2 2" xfId="40280" xr:uid="{653B4912-81CC-4C03-A9B8-65F0B12C2AD6}"/>
    <cellStyle name="40% - Ênfase1 272 2 3" xfId="30064" xr:uid="{4F18E3D6-1520-48A1-9158-3CAA32E829B8}"/>
    <cellStyle name="40% - Ênfase1 272 3" xfId="14782" xr:uid="{613A52A5-9EC6-426F-B482-DDA1564F1B80}"/>
    <cellStyle name="40% - Ênfase1 272 3 2" xfId="35228" xr:uid="{F777BBA9-23A5-46DE-A741-61455C1BB313}"/>
    <cellStyle name="40% - Ênfase1 272 4" xfId="25012" xr:uid="{4919BA31-0808-42B6-9125-F739287A1E42}"/>
    <cellStyle name="40% - Ênfase1 273" xfId="4489" xr:uid="{0AE07165-DDF5-40DB-8E1C-056206FEBC25}"/>
    <cellStyle name="40% - Ênfase1 273 2" xfId="9623" xr:uid="{A41EED57-9148-4E6B-92B2-7C2D7ED90D2D}"/>
    <cellStyle name="40% - Ênfase1 273 2 2" xfId="19850" xr:uid="{A598BFA3-2DE0-42CE-A4BC-6A0759E53061}"/>
    <cellStyle name="40% - Ênfase1 273 2 2 2" xfId="40294" xr:uid="{1192E5DC-03B0-4468-9CB1-404E2B4A6168}"/>
    <cellStyle name="40% - Ênfase1 273 2 3" xfId="30078" xr:uid="{1052AF65-D06A-415B-B9DD-DB14A051152A}"/>
    <cellStyle name="40% - Ênfase1 273 3" xfId="14796" xr:uid="{DEC407C8-8607-4E86-A534-57F6B35C2849}"/>
    <cellStyle name="40% - Ênfase1 273 3 2" xfId="35242" xr:uid="{48F28682-25F7-424C-8329-F1E0C08CFA4C}"/>
    <cellStyle name="40% - Ênfase1 273 4" xfId="25026" xr:uid="{C9FA4EBC-1D51-4222-9291-006B0DF48213}"/>
    <cellStyle name="40% - Ênfase1 274" xfId="4503" xr:uid="{8439EFB4-D5AA-4A80-B784-81CBE0BE958F}"/>
    <cellStyle name="40% - Ênfase1 274 2" xfId="9637" xr:uid="{4D227F3E-53F0-4971-B825-58F3745D733A}"/>
    <cellStyle name="40% - Ênfase1 274 2 2" xfId="19864" xr:uid="{23B6ED11-2372-4D57-939D-2C87EA68208E}"/>
    <cellStyle name="40% - Ênfase1 274 2 2 2" xfId="40308" xr:uid="{ED2CF7E0-A556-49E4-9977-F077D3999E8D}"/>
    <cellStyle name="40% - Ênfase1 274 2 3" xfId="30092" xr:uid="{E90CFC5B-A02D-47E3-9710-E736E415880B}"/>
    <cellStyle name="40% - Ênfase1 274 3" xfId="14810" xr:uid="{085729B6-14E8-46EA-9BDB-90FD0106E4C5}"/>
    <cellStyle name="40% - Ênfase1 274 3 2" xfId="35256" xr:uid="{BDDAE4F6-1973-49E8-8BC2-DA743DB8F349}"/>
    <cellStyle name="40% - Ênfase1 274 4" xfId="25040" xr:uid="{9C9DB293-3DA2-4E3B-A2B4-08881715247D}"/>
    <cellStyle name="40% - Ênfase1 275" xfId="4517" xr:uid="{91DC506B-2C76-4069-8F6F-BCB7092E23C3}"/>
    <cellStyle name="40% - Ênfase1 275 2" xfId="9651" xr:uid="{21CCEC27-8A99-4378-98A5-C811B1B5310B}"/>
    <cellStyle name="40% - Ênfase1 275 2 2" xfId="19878" xr:uid="{AEAC7695-8C35-441A-BCEF-601A46BC6AC7}"/>
    <cellStyle name="40% - Ênfase1 275 2 2 2" xfId="40322" xr:uid="{B61AEA66-24F9-4D36-8999-85EB9E40C283}"/>
    <cellStyle name="40% - Ênfase1 275 2 3" xfId="30106" xr:uid="{86085500-F245-4DB0-9204-BD1670673220}"/>
    <cellStyle name="40% - Ênfase1 275 3" xfId="14824" xr:uid="{E1A216B0-2033-4986-B120-3142840A38D4}"/>
    <cellStyle name="40% - Ênfase1 275 3 2" xfId="35270" xr:uid="{3CD7D3C9-E6DC-44C0-AC26-650104EFBCDE}"/>
    <cellStyle name="40% - Ênfase1 275 4" xfId="25054" xr:uid="{1260F1A3-FF0C-4261-9043-B44478168C68}"/>
    <cellStyle name="40% - Ênfase1 276" xfId="4530" xr:uid="{AD8EF970-BE87-4E5F-B371-B11895BE74C9}"/>
    <cellStyle name="40% - Ênfase1 276 2" xfId="9665" xr:uid="{3B6D63B7-0917-484A-A3C4-F021B7B5DB22}"/>
    <cellStyle name="40% - Ênfase1 276 2 2" xfId="19892" xr:uid="{170EED29-DB10-4709-9A76-BDB7C49BD7A1}"/>
    <cellStyle name="40% - Ênfase1 276 2 2 2" xfId="40336" xr:uid="{11E9DB8A-8CD3-4E3E-9882-B8191A7102B9}"/>
    <cellStyle name="40% - Ênfase1 276 2 3" xfId="30120" xr:uid="{4ACDE8DD-B1D6-4668-894D-BB2E04FC2C6A}"/>
    <cellStyle name="40% - Ênfase1 276 3" xfId="14838" xr:uid="{52280492-4BB7-4915-A8DE-5BB16DCB437D}"/>
    <cellStyle name="40% - Ênfase1 276 3 2" xfId="35284" xr:uid="{DC02330E-B82D-45E8-9B56-DCFC733F198C}"/>
    <cellStyle name="40% - Ênfase1 276 4" xfId="25068" xr:uid="{2ACDD01C-2B81-4D73-B99D-BFC080EB3F8F}"/>
    <cellStyle name="40% - Ênfase1 277" xfId="4544" xr:uid="{09910188-6951-40A7-9443-940488279A45}"/>
    <cellStyle name="40% - Ênfase1 277 2" xfId="9679" xr:uid="{17E2C03A-543C-410B-B41D-66FF3B036B45}"/>
    <cellStyle name="40% - Ênfase1 277 2 2" xfId="19906" xr:uid="{A1E4CF80-7232-4EE6-96B1-F99D077F4BC6}"/>
    <cellStyle name="40% - Ênfase1 277 2 2 2" xfId="40350" xr:uid="{240B0349-A042-491A-B18F-42DE643D5231}"/>
    <cellStyle name="40% - Ênfase1 277 2 3" xfId="30134" xr:uid="{84CC56A3-D2F8-4EB1-BA79-9BB7C5870AB3}"/>
    <cellStyle name="40% - Ênfase1 277 3" xfId="14852" xr:uid="{71805046-E910-4287-BE62-90E6C52E92B7}"/>
    <cellStyle name="40% - Ênfase1 277 3 2" xfId="35298" xr:uid="{B63FF1BA-BD96-4320-8895-5E279EC99D6B}"/>
    <cellStyle name="40% - Ênfase1 277 4" xfId="25082" xr:uid="{9A1A343C-E985-49E2-8E6B-5FE66D1F6E3D}"/>
    <cellStyle name="40% - Ênfase1 278" xfId="4558" xr:uid="{875A6EA7-B80D-4C97-9394-2C6F60B9254B}"/>
    <cellStyle name="40% - Ênfase1 278 2" xfId="9693" xr:uid="{794C63F8-8BC9-480F-A070-2D365675D5F5}"/>
    <cellStyle name="40% - Ênfase1 278 2 2" xfId="19920" xr:uid="{11F700A6-22DF-497C-A597-03B2051DE2A6}"/>
    <cellStyle name="40% - Ênfase1 278 2 2 2" xfId="40364" xr:uid="{47C9DFE9-481A-4D37-A9A5-D539364A2C46}"/>
    <cellStyle name="40% - Ênfase1 278 2 3" xfId="30148" xr:uid="{A6489829-DB51-421D-BC1A-9FC77F9FFDE2}"/>
    <cellStyle name="40% - Ênfase1 278 3" xfId="14866" xr:uid="{CFD6A527-F2CB-46EC-A8C4-5C7100E1BC14}"/>
    <cellStyle name="40% - Ênfase1 278 3 2" xfId="35312" xr:uid="{4653F284-34E1-45AD-8EDD-75F8FC93453E}"/>
    <cellStyle name="40% - Ênfase1 278 4" xfId="25096" xr:uid="{0B484C7A-F1BC-4ECC-8334-CF9E4C07F239}"/>
    <cellStyle name="40% - Ênfase1 279" xfId="4572" xr:uid="{702E2813-09E3-4F15-B70C-6D5C394432CE}"/>
    <cellStyle name="40% - Ênfase1 279 2" xfId="9707" xr:uid="{340E7D09-44B8-4FB9-A566-62165DF15D4C}"/>
    <cellStyle name="40% - Ênfase1 279 2 2" xfId="19934" xr:uid="{E6E9F7AB-034C-44F2-AE9C-29780AFC3061}"/>
    <cellStyle name="40% - Ênfase1 279 2 2 2" xfId="40378" xr:uid="{8073DE06-5B34-4447-8C44-75223B0B670D}"/>
    <cellStyle name="40% - Ênfase1 279 2 3" xfId="30162" xr:uid="{9CB4E9D7-CD66-45FB-B00C-7F849DBD8C30}"/>
    <cellStyle name="40% - Ênfase1 279 3" xfId="14880" xr:uid="{3588E9FE-ACDF-40BD-95F8-241606037205}"/>
    <cellStyle name="40% - Ênfase1 279 3 2" xfId="35326" xr:uid="{BD2173A8-4509-4F40-A332-FF60C5CD73EC}"/>
    <cellStyle name="40% - Ênfase1 279 4" xfId="25110" xr:uid="{83A3E120-B07B-44A9-8F7F-D28F6730B464}"/>
    <cellStyle name="40% - Ênfase1 28" xfId="473" xr:uid="{A0416BF8-0460-49BB-8B17-15F57447498B}"/>
    <cellStyle name="40% - Ênfase1 28 2" xfId="1072" xr:uid="{8412EA71-EFFE-424E-BC61-3C18133B6469}"/>
    <cellStyle name="40% - Ênfase1 28 2 2" xfId="6219" xr:uid="{502B1087-793B-49E2-9FD1-F2860EA4EA59}"/>
    <cellStyle name="40% - Ênfase1 28 2 2 2" xfId="16474" xr:uid="{6814EC54-831F-458C-9B6D-20E111FC6A2E}"/>
    <cellStyle name="40% - Ênfase1 28 2 2 2 2" xfId="36918" xr:uid="{58034EA4-1FD8-4FA7-8C3A-D97F8B4FF0B2}"/>
    <cellStyle name="40% - Ênfase1 28 2 2 3" xfId="26702" xr:uid="{73D692C7-4995-4684-8D10-3F7DB18531A2}"/>
    <cellStyle name="40% - Ênfase1 28 2 3" xfId="11420" xr:uid="{03E8B800-F399-4257-A9A2-03FB8E29D978}"/>
    <cellStyle name="40% - Ênfase1 28 2 3 2" xfId="31866" xr:uid="{445E6A02-83E6-47C0-87A3-E057A0515DDB}"/>
    <cellStyle name="40% - Ênfase1 28 2 4" xfId="21650" xr:uid="{72091A5D-E272-4AFF-A43C-EAE4C0377F26}"/>
    <cellStyle name="40% - Ênfase1 28 3" xfId="5620" xr:uid="{0AE6482D-6361-4D85-AEA7-B14D20E70D47}"/>
    <cellStyle name="40% - Ênfase1 28 3 2" xfId="15894" xr:uid="{F2E3F97A-F36A-4884-BF2B-D947B745BCEE}"/>
    <cellStyle name="40% - Ênfase1 28 3 2 2" xfId="36338" xr:uid="{536EB333-BE0F-44E7-8F94-670613D6EF84}"/>
    <cellStyle name="40% - Ênfase1 28 3 3" xfId="26122" xr:uid="{BC45F166-CB8B-4700-B8C2-30BCBB4A1796}"/>
    <cellStyle name="40% - Ênfase1 28 4" xfId="10840" xr:uid="{DCA5A3CF-428A-4E4B-82E2-33CAD5A208BC}"/>
    <cellStyle name="40% - Ênfase1 28 4 2" xfId="31286" xr:uid="{27BF0144-BEEB-4954-8A39-1FEDA8B9FC7A}"/>
    <cellStyle name="40% - Ênfase1 28 5" xfId="21070" xr:uid="{33C2752E-A8C0-40A8-BA63-FF0222EBC2F2}"/>
    <cellStyle name="40% - Ênfase1 280" xfId="4586" xr:uid="{6769DAD9-210F-4200-BCB3-CBDED7D03339}"/>
    <cellStyle name="40% - Ênfase1 280 2" xfId="9721" xr:uid="{D236C1D0-FFA3-4C5F-9BEA-BD365948F6D8}"/>
    <cellStyle name="40% - Ênfase1 280 2 2" xfId="19948" xr:uid="{FA860389-485D-430F-ADD7-310693DD8227}"/>
    <cellStyle name="40% - Ênfase1 280 2 2 2" xfId="40392" xr:uid="{4290C03E-D582-4410-BE1C-5DF198F66A75}"/>
    <cellStyle name="40% - Ênfase1 280 2 3" xfId="30176" xr:uid="{D6AEAFBE-9B67-440E-8A4C-E9B2D349696F}"/>
    <cellStyle name="40% - Ênfase1 280 3" xfId="14894" xr:uid="{B0FAE534-3C45-4886-995C-49401F65DC3E}"/>
    <cellStyle name="40% - Ênfase1 280 3 2" xfId="35340" xr:uid="{B2CE55E5-680B-47E3-B12A-2362DAFED417}"/>
    <cellStyle name="40% - Ênfase1 280 4" xfId="25124" xr:uid="{562AAC24-14AF-41DE-9B99-2DD1AA38A245}"/>
    <cellStyle name="40% - Ênfase1 281" xfId="4600" xr:uid="{4FC2BE8E-39C0-4595-9F97-941A6C6CB08D}"/>
    <cellStyle name="40% - Ênfase1 281 2" xfId="9735" xr:uid="{C036D683-042C-4566-A1C8-84F1BF6AA275}"/>
    <cellStyle name="40% - Ênfase1 281 2 2" xfId="19962" xr:uid="{23B93BB9-18E7-4DEB-B985-6B5F5B222A84}"/>
    <cellStyle name="40% - Ênfase1 281 2 2 2" xfId="40406" xr:uid="{51B8641F-546F-48F1-8368-4163F456C883}"/>
    <cellStyle name="40% - Ênfase1 281 2 3" xfId="30190" xr:uid="{38D37029-092E-4B79-A0B3-4F841712821C}"/>
    <cellStyle name="40% - Ênfase1 281 3" xfId="14908" xr:uid="{6A793CA9-BE13-4BE4-A7F2-EF36C099003A}"/>
    <cellStyle name="40% - Ênfase1 281 3 2" xfId="35354" xr:uid="{E9B4D7E7-D3F4-4FB7-9138-282E5A3C1C5C}"/>
    <cellStyle name="40% - Ênfase1 281 4" xfId="25138" xr:uid="{D8CF67C0-A221-4FA7-AC89-758A80897A4C}"/>
    <cellStyle name="40% - Ênfase1 282" xfId="4614" xr:uid="{CA96607D-6198-4388-862C-4C70280C2D6F}"/>
    <cellStyle name="40% - Ênfase1 282 2" xfId="9749" xr:uid="{28185B6B-CA0E-4210-B02C-DDDD50ADBD5A}"/>
    <cellStyle name="40% - Ênfase1 282 2 2" xfId="19976" xr:uid="{E836DD8F-3C40-48CE-A711-58D9852A51DF}"/>
    <cellStyle name="40% - Ênfase1 282 2 2 2" xfId="40420" xr:uid="{8CABC5E0-75EF-4C97-A0F0-0598FF37AE51}"/>
    <cellStyle name="40% - Ênfase1 282 2 3" xfId="30204" xr:uid="{799336E5-77E0-4A96-AC48-78630BBA6878}"/>
    <cellStyle name="40% - Ênfase1 282 3" xfId="14922" xr:uid="{6789B247-0D37-410E-9BAF-963F5E5CE380}"/>
    <cellStyle name="40% - Ênfase1 282 3 2" xfId="35368" xr:uid="{9F9EF05C-CDF0-4AC6-AA18-C62F217CD19C}"/>
    <cellStyle name="40% - Ênfase1 282 4" xfId="25152" xr:uid="{AADEEC78-FF32-4D13-857A-121514DD0711}"/>
    <cellStyle name="40% - Ênfase1 283" xfId="4628" xr:uid="{48A107CA-6AA9-4B5D-A223-01790866F824}"/>
    <cellStyle name="40% - Ênfase1 283 2" xfId="9763" xr:uid="{2E56B455-2707-42F4-B94F-6472C3910F62}"/>
    <cellStyle name="40% - Ênfase1 283 2 2" xfId="19990" xr:uid="{76BF4BF5-7959-4738-85E0-BD472787DB22}"/>
    <cellStyle name="40% - Ênfase1 283 2 2 2" xfId="40434" xr:uid="{7A807AB0-C355-4E67-89AE-E7B80A138414}"/>
    <cellStyle name="40% - Ênfase1 283 2 3" xfId="30218" xr:uid="{8651A406-60FD-4A9E-9552-E9ABC72C4337}"/>
    <cellStyle name="40% - Ênfase1 283 3" xfId="14936" xr:uid="{7B72C138-DED2-4450-B462-A176D2A90320}"/>
    <cellStyle name="40% - Ênfase1 283 3 2" xfId="35382" xr:uid="{2D421DED-3264-4653-9111-0CADE5F7CC01}"/>
    <cellStyle name="40% - Ênfase1 283 4" xfId="25166" xr:uid="{3A58327F-D6ED-4A1A-8B95-514DEE7BCDA2}"/>
    <cellStyle name="40% - Ênfase1 284" xfId="4642" xr:uid="{A1283067-5647-442D-8782-97AC3E786628}"/>
    <cellStyle name="40% - Ênfase1 284 2" xfId="9777" xr:uid="{762382D4-7D7B-4282-9FC7-1CB7871904D1}"/>
    <cellStyle name="40% - Ênfase1 284 2 2" xfId="20004" xr:uid="{E57F7C0B-E1EC-4093-9906-4925430766D7}"/>
    <cellStyle name="40% - Ênfase1 284 2 2 2" xfId="40448" xr:uid="{558580B8-631B-4AF0-B338-6304035282BE}"/>
    <cellStyle name="40% - Ênfase1 284 2 3" xfId="30232" xr:uid="{F5C223C9-75B3-48E4-A172-00AE45E8CB28}"/>
    <cellStyle name="40% - Ênfase1 284 3" xfId="14950" xr:uid="{5B6F7A8B-46D7-4A27-B900-E2D55DDD477D}"/>
    <cellStyle name="40% - Ênfase1 284 3 2" xfId="35396" xr:uid="{6590EDF2-98E5-4BC1-9612-A20371195603}"/>
    <cellStyle name="40% - Ênfase1 284 4" xfId="25180" xr:uid="{E8BA6D5D-2621-4455-95CF-7AAFE7B2C608}"/>
    <cellStyle name="40% - Ênfase1 285" xfId="4656" xr:uid="{041F489B-33F0-40DE-9131-7E2941B8F0B3}"/>
    <cellStyle name="40% - Ênfase1 285 2" xfId="9791" xr:uid="{12B71ABC-7912-48F0-9491-3763DE7ED7CD}"/>
    <cellStyle name="40% - Ênfase1 285 2 2" xfId="20018" xr:uid="{0612E02F-E29B-4E56-91E8-2C888FD94755}"/>
    <cellStyle name="40% - Ênfase1 285 2 2 2" xfId="40462" xr:uid="{14181DF0-E97D-4BAB-B345-6A81EE86BB53}"/>
    <cellStyle name="40% - Ênfase1 285 2 3" xfId="30246" xr:uid="{2E81EA79-739F-4E56-9D2E-0B884CE52013}"/>
    <cellStyle name="40% - Ênfase1 285 3" xfId="14964" xr:uid="{6BBAF5F6-0A4D-4350-9221-0976F0C29F1D}"/>
    <cellStyle name="40% - Ênfase1 285 3 2" xfId="35410" xr:uid="{4EDD92A1-973B-4800-99D2-D6FD6328061F}"/>
    <cellStyle name="40% - Ênfase1 285 4" xfId="25194" xr:uid="{C3E27AED-F50D-4AAF-A41B-47BFFDC30632}"/>
    <cellStyle name="40% - Ênfase1 286" xfId="4670" xr:uid="{26AE8EE8-45CC-4111-A169-45CEAD4E80DE}"/>
    <cellStyle name="40% - Ênfase1 286 2" xfId="9805" xr:uid="{25326D7D-FDD2-45A2-938A-AF9B780EC649}"/>
    <cellStyle name="40% - Ênfase1 286 2 2" xfId="20032" xr:uid="{C82BF7DD-4899-400C-B32A-5239E6407D61}"/>
    <cellStyle name="40% - Ênfase1 286 2 2 2" xfId="40476" xr:uid="{C46C7865-D5B8-4A47-BAA2-C257D5A93629}"/>
    <cellStyle name="40% - Ênfase1 286 2 3" xfId="30260" xr:uid="{6B40E7B6-0A89-4793-8440-2121C0A7B1BD}"/>
    <cellStyle name="40% - Ênfase1 286 3" xfId="14978" xr:uid="{3B07E4CA-7DF5-48FB-BAB3-4C8CE82544A8}"/>
    <cellStyle name="40% - Ênfase1 286 3 2" xfId="35424" xr:uid="{1F1FD7D6-CDFC-4C3A-BA10-1A7324F33EFB}"/>
    <cellStyle name="40% - Ênfase1 286 4" xfId="25208" xr:uid="{531E32CB-AE35-40B4-BC01-0CEE41A9D89A}"/>
    <cellStyle name="40% - Ênfase1 287" xfId="4684" xr:uid="{04867784-658F-4367-8F34-872F197099C8}"/>
    <cellStyle name="40% - Ênfase1 287 2" xfId="9819" xr:uid="{6830561D-1F44-4A2C-A5E8-C1700492E0AE}"/>
    <cellStyle name="40% - Ênfase1 287 2 2" xfId="20046" xr:uid="{15C9983B-A4F7-4056-A3A0-59C52160EE94}"/>
    <cellStyle name="40% - Ênfase1 287 2 2 2" xfId="40490" xr:uid="{1C204512-4202-4A0A-8726-0995949AEFF3}"/>
    <cellStyle name="40% - Ênfase1 287 2 3" xfId="30274" xr:uid="{218001EC-2495-4BFC-99C5-1ACCE71FB35C}"/>
    <cellStyle name="40% - Ênfase1 287 3" xfId="14992" xr:uid="{1B4D110C-2DE5-4FC5-812D-013F40FED89F}"/>
    <cellStyle name="40% - Ênfase1 287 3 2" xfId="35438" xr:uid="{F1B5D6EB-6CEF-4312-84C8-5708B341A65F}"/>
    <cellStyle name="40% - Ênfase1 287 4" xfId="25222" xr:uid="{D03AC14E-03CC-4863-84D7-C78B5ED95C0E}"/>
    <cellStyle name="40% - Ênfase1 288" xfId="4698" xr:uid="{4688DEAE-48B5-4742-87B6-5AA3734D36A7}"/>
    <cellStyle name="40% - Ênfase1 288 2" xfId="9833" xr:uid="{7DB0982D-3A99-4891-B3A0-D8515C387A6C}"/>
    <cellStyle name="40% - Ênfase1 288 2 2" xfId="20060" xr:uid="{89A0D37D-DBD7-41F0-8AB0-B941F7F3BF19}"/>
    <cellStyle name="40% - Ênfase1 288 2 2 2" xfId="40504" xr:uid="{68D1F60B-6B5C-4FEA-B0B5-5AE27004AAAB}"/>
    <cellStyle name="40% - Ênfase1 288 2 3" xfId="30288" xr:uid="{106D3FAE-CDCE-4B0F-9389-F433951DD415}"/>
    <cellStyle name="40% - Ênfase1 288 3" xfId="15006" xr:uid="{63B10BFF-4A33-4886-B49F-3BABAECB5D41}"/>
    <cellStyle name="40% - Ênfase1 288 3 2" xfId="35452" xr:uid="{75B3044A-D427-4A39-8A23-E9551A9B9EFF}"/>
    <cellStyle name="40% - Ênfase1 288 4" xfId="25236" xr:uid="{DC1A2643-6C6C-4B6C-9256-3FC22BC81730}"/>
    <cellStyle name="40% - Ênfase1 289" xfId="4712" xr:uid="{5386C4C9-6153-4113-B29C-1FF1C557D548}"/>
    <cellStyle name="40% - Ênfase1 289 2" xfId="9847" xr:uid="{304E1A1C-B8D2-4584-A662-A64A501B294C}"/>
    <cellStyle name="40% - Ênfase1 289 2 2" xfId="20074" xr:uid="{E29AE8D0-4F69-472B-B611-708FA044B68A}"/>
    <cellStyle name="40% - Ênfase1 289 2 2 2" xfId="40518" xr:uid="{420511BA-01E7-4314-8DE8-AE127E6C9419}"/>
    <cellStyle name="40% - Ênfase1 289 2 3" xfId="30302" xr:uid="{E1156E74-8D58-4089-8604-C48448D0F03E}"/>
    <cellStyle name="40% - Ênfase1 289 3" xfId="15020" xr:uid="{2E2FE029-2B30-4760-B387-808FCB38E282}"/>
    <cellStyle name="40% - Ênfase1 289 3 2" xfId="35466" xr:uid="{5D68AA1A-4BE9-4BE2-B051-E3AEE52732E5}"/>
    <cellStyle name="40% - Ênfase1 289 4" xfId="25250" xr:uid="{9D4B6D0E-ADFC-4333-8113-4D88A9A96C72}"/>
    <cellStyle name="40% - Ênfase1 29" xfId="487" xr:uid="{D16292F5-A715-4FC5-8DC9-FBF05F4F9D09}"/>
    <cellStyle name="40% - Ênfase1 29 2" xfId="1086" xr:uid="{412364D4-CB1C-4A4C-9543-368CAFE1BEA6}"/>
    <cellStyle name="40% - Ênfase1 29 2 2" xfId="6233" xr:uid="{32D9456C-E6AB-429D-A537-913F7580FD5A}"/>
    <cellStyle name="40% - Ênfase1 29 2 2 2" xfId="16488" xr:uid="{5C5F12A8-CEA6-465C-90D8-7F064CEEB7EE}"/>
    <cellStyle name="40% - Ênfase1 29 2 2 2 2" xfId="36932" xr:uid="{2E27C6B9-E5ED-4A1F-9FFB-8D9EF8943C46}"/>
    <cellStyle name="40% - Ênfase1 29 2 2 3" xfId="26716" xr:uid="{D7321465-69FE-4D59-87B0-8E53033FB535}"/>
    <cellStyle name="40% - Ênfase1 29 2 3" xfId="11434" xr:uid="{3B556F32-827E-4886-80E3-89F07A0AE628}"/>
    <cellStyle name="40% - Ênfase1 29 2 3 2" xfId="31880" xr:uid="{81C55A8D-E124-44A7-9DC7-3862BECFDCEC}"/>
    <cellStyle name="40% - Ênfase1 29 2 4" xfId="21664" xr:uid="{4753B862-F2CC-4E95-B8AF-94622A6E51F0}"/>
    <cellStyle name="40% - Ênfase1 29 3" xfId="5634" xr:uid="{9B69EBFF-89E7-4261-88C6-021D92B0B93B}"/>
    <cellStyle name="40% - Ênfase1 29 3 2" xfId="15908" xr:uid="{88FB5FB0-6FA1-4CA1-A4DC-95C7BECECFAB}"/>
    <cellStyle name="40% - Ênfase1 29 3 2 2" xfId="36352" xr:uid="{412D17A1-CDE5-4F28-8301-574C93DAC02C}"/>
    <cellStyle name="40% - Ênfase1 29 3 3" xfId="26136" xr:uid="{C2F1F25E-66D1-4B1C-926A-3E4A562FF9AB}"/>
    <cellStyle name="40% - Ênfase1 29 4" xfId="10854" xr:uid="{FD7B8191-358E-4EA1-A1FA-5A4EB4AE27DD}"/>
    <cellStyle name="40% - Ênfase1 29 4 2" xfId="31300" xr:uid="{7FC06B62-90B7-4C08-ADF2-69C2E479B0EC}"/>
    <cellStyle name="40% - Ênfase1 29 5" xfId="21084" xr:uid="{2D7D0F98-159E-4361-84DF-546EC7B19DA7}"/>
    <cellStyle name="40% - Ênfase1 290" xfId="4726" xr:uid="{BE6EB437-7535-41F0-B857-83804D9ABFB6}"/>
    <cellStyle name="40% - Ênfase1 290 2" xfId="9861" xr:uid="{010C806D-B0AE-4AD6-BA66-2A7E9D0C7812}"/>
    <cellStyle name="40% - Ênfase1 290 2 2" xfId="20088" xr:uid="{C84AAC4A-99CF-4C91-8AE1-A6371855074C}"/>
    <cellStyle name="40% - Ênfase1 290 2 2 2" xfId="40532" xr:uid="{21C20093-475D-405A-B71E-20E11414EEDA}"/>
    <cellStyle name="40% - Ênfase1 290 2 3" xfId="30316" xr:uid="{1FFFBEF4-CC7B-4183-8BFB-82D6B7572E1F}"/>
    <cellStyle name="40% - Ênfase1 290 3" xfId="15034" xr:uid="{AD64635A-C5A8-4D16-BDDB-BE4B1DB3896C}"/>
    <cellStyle name="40% - Ênfase1 290 3 2" xfId="35480" xr:uid="{ACB866D7-1620-426B-9156-46634E4A80E6}"/>
    <cellStyle name="40% - Ênfase1 290 4" xfId="25264" xr:uid="{6B1C2BDC-DD6C-473F-973C-C744A21F0A5D}"/>
    <cellStyle name="40% - Ênfase1 291" xfId="4740" xr:uid="{F8B2A495-83A8-4181-AEFA-BC14F1AE3B55}"/>
    <cellStyle name="40% - Ênfase1 291 2" xfId="9875" xr:uid="{38C124E8-4CD8-4DB3-8C17-CA12C0182CE9}"/>
    <cellStyle name="40% - Ênfase1 291 2 2" xfId="20102" xr:uid="{50B76A59-E172-4C43-BDF4-8409050C1C0E}"/>
    <cellStyle name="40% - Ênfase1 291 2 2 2" xfId="40546" xr:uid="{BDAA315D-F492-4D9F-AE76-388A001C48F6}"/>
    <cellStyle name="40% - Ênfase1 291 2 3" xfId="30330" xr:uid="{7BD1DCA5-5A85-42D4-87F1-83B2A6AE1DF4}"/>
    <cellStyle name="40% - Ênfase1 291 3" xfId="15048" xr:uid="{762286B1-8C8D-4979-A23D-91314916CA89}"/>
    <cellStyle name="40% - Ênfase1 291 3 2" xfId="35494" xr:uid="{6613ED86-727B-417B-BEFD-1AD0CCCEB5EC}"/>
    <cellStyle name="40% - Ênfase1 291 4" xfId="25278" xr:uid="{697536FE-8B7C-4656-B4CD-74145F489307}"/>
    <cellStyle name="40% - Ênfase1 292" xfId="4754" xr:uid="{F4513625-FC6D-4D1C-91F9-D6FF9B41779C}"/>
    <cellStyle name="40% - Ênfase1 292 2" xfId="9889" xr:uid="{A695CE77-9945-4DED-8FD1-2896D03ED8DE}"/>
    <cellStyle name="40% - Ênfase1 292 2 2" xfId="20116" xr:uid="{F6530C68-C4D5-42F6-86E1-5EC610DF2C6B}"/>
    <cellStyle name="40% - Ênfase1 292 2 2 2" xfId="40560" xr:uid="{BB438784-FDFC-4A64-9B70-1BFCC035EDD9}"/>
    <cellStyle name="40% - Ênfase1 292 2 3" xfId="30344" xr:uid="{858EABE1-DFE0-4F5F-B238-7CA46BC0A083}"/>
    <cellStyle name="40% - Ênfase1 292 3" xfId="15062" xr:uid="{D0F94729-EF4C-4BA0-9225-1018127803AD}"/>
    <cellStyle name="40% - Ênfase1 292 3 2" xfId="35508" xr:uid="{BFBADB41-877C-459B-82DD-C1FD9149CDB8}"/>
    <cellStyle name="40% - Ênfase1 292 4" xfId="25292" xr:uid="{B951E345-191E-4DF4-8213-FC981A75D3D1}"/>
    <cellStyle name="40% - Ênfase1 293" xfId="4768" xr:uid="{DFE75879-7BF7-4161-BB80-7BC8A494B13B}"/>
    <cellStyle name="40% - Ênfase1 293 2" xfId="9903" xr:uid="{0CFFA460-1FE2-46E6-870B-124B6452990B}"/>
    <cellStyle name="40% - Ênfase1 293 2 2" xfId="20130" xr:uid="{9337B281-97AA-41B8-9481-83E60E797A77}"/>
    <cellStyle name="40% - Ênfase1 293 2 2 2" xfId="40574" xr:uid="{20D754B6-936D-4D02-979D-A24F58231773}"/>
    <cellStyle name="40% - Ênfase1 293 2 3" xfId="30358" xr:uid="{651E33F6-B424-4625-8930-EF85D85D56CD}"/>
    <cellStyle name="40% - Ênfase1 293 3" xfId="15076" xr:uid="{8484075C-6888-4BED-9F43-3F0BB1F82A45}"/>
    <cellStyle name="40% - Ênfase1 293 3 2" xfId="35522" xr:uid="{9E19B706-59EB-4D53-9DC7-189862B0B9AB}"/>
    <cellStyle name="40% - Ênfase1 293 4" xfId="25306" xr:uid="{BE1CD17A-B22E-485A-9A0C-959449324CC4}"/>
    <cellStyle name="40% - Ênfase1 294" xfId="4782" xr:uid="{71F02579-46EE-451A-8776-DDE7CD4FACA2}"/>
    <cellStyle name="40% - Ênfase1 294 2" xfId="9917" xr:uid="{46998E5C-20B7-49C3-894A-783B498D35EC}"/>
    <cellStyle name="40% - Ênfase1 294 2 2" xfId="20144" xr:uid="{BE928A43-B2D6-40DC-8DA8-1DEFE93331C0}"/>
    <cellStyle name="40% - Ênfase1 294 2 2 2" xfId="40588" xr:uid="{EB1B285A-562C-4085-B855-969A2421D5E6}"/>
    <cellStyle name="40% - Ênfase1 294 2 3" xfId="30372" xr:uid="{03A8E9DE-FF6F-4405-9305-B93C2E1F04C3}"/>
    <cellStyle name="40% - Ênfase1 294 3" xfId="15090" xr:uid="{7E7C8330-3831-4B0C-B243-D7320E106E5E}"/>
    <cellStyle name="40% - Ênfase1 294 3 2" xfId="35536" xr:uid="{8F54D428-C92C-47BD-AC4A-1F77827A2F88}"/>
    <cellStyle name="40% - Ênfase1 294 4" xfId="25320" xr:uid="{B961BD22-5337-4958-AFE2-4D7BE514F2CA}"/>
    <cellStyle name="40% - Ênfase1 295" xfId="4796" xr:uid="{7BBD37EF-D053-4C76-84C6-857C97C5C234}"/>
    <cellStyle name="40% - Ênfase1 295 2" xfId="9931" xr:uid="{A3297779-D5B2-4263-9C33-063D285DD341}"/>
    <cellStyle name="40% - Ênfase1 295 2 2" xfId="20158" xr:uid="{CB616D56-CDEC-4F82-8DDC-2936AC3C1959}"/>
    <cellStyle name="40% - Ênfase1 295 2 2 2" xfId="40602" xr:uid="{C9931F53-D391-492E-8AAA-679B13C9F0B4}"/>
    <cellStyle name="40% - Ênfase1 295 2 3" xfId="30386" xr:uid="{E3493963-099B-4A6A-9FCA-7E3BA767DC76}"/>
    <cellStyle name="40% - Ênfase1 295 3" xfId="15104" xr:uid="{9230DAF0-8619-4E43-83A9-11B79F817F20}"/>
    <cellStyle name="40% - Ênfase1 295 3 2" xfId="35550" xr:uid="{6B3428A2-23C6-4AA8-878A-B52893EAB7A6}"/>
    <cellStyle name="40% - Ênfase1 295 4" xfId="25334" xr:uid="{F3E868A2-710F-41C3-BC52-623643DFDB56}"/>
    <cellStyle name="40% - Ênfase1 296" xfId="4810" xr:uid="{6BC0492D-4343-4BC3-BFE7-C7AA54A9C556}"/>
    <cellStyle name="40% - Ênfase1 296 2" xfId="9945" xr:uid="{ADF484F8-01E7-4F13-937D-6B58F4BEF3C7}"/>
    <cellStyle name="40% - Ênfase1 296 2 2" xfId="20172" xr:uid="{953B9098-03EA-4899-9EC9-47CC28283FF9}"/>
    <cellStyle name="40% - Ênfase1 296 2 2 2" xfId="40616" xr:uid="{410E3088-BA5B-4325-BDC4-139BBEA40EB5}"/>
    <cellStyle name="40% - Ênfase1 296 2 3" xfId="30400" xr:uid="{0B9593BF-08C2-45B7-B1E1-B400F1804DCC}"/>
    <cellStyle name="40% - Ênfase1 296 3" xfId="15118" xr:uid="{BC1DDE5D-4541-4669-9901-D94489F471BB}"/>
    <cellStyle name="40% - Ênfase1 296 3 2" xfId="35564" xr:uid="{1F51388D-3CDD-4033-94DE-C0A6D2C7A70E}"/>
    <cellStyle name="40% - Ênfase1 296 4" xfId="25348" xr:uid="{83C14D47-19C5-4EDA-B6A9-72A6B63BEB96}"/>
    <cellStyle name="40% - Ênfase1 297" xfId="4824" xr:uid="{490F8122-F222-4037-BBA4-94C46033FB14}"/>
    <cellStyle name="40% - Ênfase1 297 2" xfId="9959" xr:uid="{DAE66818-6E9A-49CB-9C2F-3CC8F5E3CDDA}"/>
    <cellStyle name="40% - Ênfase1 297 2 2" xfId="20186" xr:uid="{78F2E3C7-C8F9-498C-9A57-0B629D243664}"/>
    <cellStyle name="40% - Ênfase1 297 2 2 2" xfId="40630" xr:uid="{F7E5B566-9F2A-4A65-89EF-2351CFCDC77C}"/>
    <cellStyle name="40% - Ênfase1 297 2 3" xfId="30414" xr:uid="{9BAD2B03-F445-404C-BD09-0B2F84C44B49}"/>
    <cellStyle name="40% - Ênfase1 297 3" xfId="15132" xr:uid="{48904653-320B-41B4-98E3-CFBB7C34E657}"/>
    <cellStyle name="40% - Ênfase1 297 3 2" xfId="35578" xr:uid="{1C48E183-26B7-47D5-AE26-0610477D09EB}"/>
    <cellStyle name="40% - Ênfase1 297 4" xfId="25362" xr:uid="{5B105968-5BAA-46F1-ACAC-EC3BCF49F33F}"/>
    <cellStyle name="40% - Ênfase1 298" xfId="4838" xr:uid="{DDFCF1C8-DF23-4E09-A6A7-48A5BEF96E5B}"/>
    <cellStyle name="40% - Ênfase1 298 2" xfId="9973" xr:uid="{20AC4A42-2899-4E1E-B6DC-D318CB518F22}"/>
    <cellStyle name="40% - Ênfase1 298 2 2" xfId="20200" xr:uid="{61405960-4921-4844-9B5C-10F76E382DB9}"/>
    <cellStyle name="40% - Ênfase1 298 2 2 2" xfId="40644" xr:uid="{0E2A8CFC-EB17-409C-A374-F19B6243FF34}"/>
    <cellStyle name="40% - Ênfase1 298 2 3" xfId="30428" xr:uid="{D62C6E36-4BC2-4BA8-BAB7-04D423864D68}"/>
    <cellStyle name="40% - Ênfase1 298 3" xfId="15146" xr:uid="{45B803C1-707C-46BB-AED4-3BBB9BFD8C46}"/>
    <cellStyle name="40% - Ênfase1 298 3 2" xfId="35592" xr:uid="{131760B8-2C8C-4018-AFEC-D88D5D63B1B6}"/>
    <cellStyle name="40% - Ênfase1 298 4" xfId="25376" xr:uid="{7F005713-E72C-42C8-8CBC-57570C65E8CE}"/>
    <cellStyle name="40% - Ênfase1 299" xfId="4852" xr:uid="{6DCE984C-EFA8-4D23-A5C3-E8A7090EF60A}"/>
    <cellStyle name="40% - Ênfase1 299 2" xfId="9987" xr:uid="{3307EC4C-891C-49A2-A99F-C25D3106A0B4}"/>
    <cellStyle name="40% - Ênfase1 299 2 2" xfId="20214" xr:uid="{00B2423C-C88A-4D90-8362-70028E0E48AF}"/>
    <cellStyle name="40% - Ênfase1 299 2 2 2" xfId="40658" xr:uid="{6E303DEB-F042-48F7-A066-27B07B633CD8}"/>
    <cellStyle name="40% - Ênfase1 299 2 3" xfId="30442" xr:uid="{5EEFF4F5-0C20-488D-A189-0E3327B65E1D}"/>
    <cellStyle name="40% - Ênfase1 299 3" xfId="15160" xr:uid="{9EBDA3A2-18F2-4C6C-B5E9-E17A0EC0D3AE}"/>
    <cellStyle name="40% - Ênfase1 299 3 2" xfId="35606" xr:uid="{90A69E94-EEB0-4827-BF8D-1FDF34775A1C}"/>
    <cellStyle name="40% - Ênfase1 299 4" xfId="25390" xr:uid="{EE87BA2B-505E-4EFC-80D9-3C9E1F617F2F}"/>
    <cellStyle name="40% - Ênfase1 3" xfId="123" xr:uid="{0A8FF716-32E8-46CE-B114-CAFC1C7C54B9}"/>
    <cellStyle name="40% - Ênfase1 3 2" xfId="736" xr:uid="{EE5330A5-0402-4C5F-84DC-29A117CF0AA0}"/>
    <cellStyle name="40% - Ênfase1 3 2 2" xfId="5883" xr:uid="{8798D8F1-EA13-45DA-8A0A-63FFF97312EF}"/>
    <cellStyle name="40% - Ênfase1 3 2 2 2" xfId="16152" xr:uid="{DED29E63-AB80-4B7F-8658-B2FD8FD3386E}"/>
    <cellStyle name="40% - Ênfase1 3 2 2 2 2" xfId="36596" xr:uid="{64C5B06A-130F-436D-A786-D8851E5BCB3A}"/>
    <cellStyle name="40% - Ênfase1 3 2 2 3" xfId="26380" xr:uid="{C2EECFBF-8A56-4FF9-8B25-B3261394EBA2}"/>
    <cellStyle name="40% - Ênfase1 3 2 3" xfId="11098" xr:uid="{EC56177C-66D7-4FFC-9687-93AB0057D8E2}"/>
    <cellStyle name="40% - Ênfase1 3 2 3 2" xfId="31544" xr:uid="{EAAE66D7-E11B-4F0D-BEB6-B7D5CF90EC1E}"/>
    <cellStyle name="40% - Ênfase1 3 2 4" xfId="21328" xr:uid="{9492FBF0-1AA1-41D5-A3EF-6D265C5EF2C1}"/>
    <cellStyle name="40% - Ênfase1 3 3" xfId="5270" xr:uid="{FDB971E0-1EC0-429C-8C8C-861DF5512DB3}"/>
    <cellStyle name="40% - Ênfase1 3 3 2" xfId="15572" xr:uid="{FFF60D00-0887-4D3B-AAE1-618F9EAE445C}"/>
    <cellStyle name="40% - Ênfase1 3 3 2 2" xfId="36016" xr:uid="{E83E0BC3-E124-4B33-8D65-23D94EB16F27}"/>
    <cellStyle name="40% - Ênfase1 3 3 3" xfId="25800" xr:uid="{56475CFD-B6CE-4B00-8E87-CBB513F8B4D5}"/>
    <cellStyle name="40% - Ênfase1 3 4" xfId="10518" xr:uid="{1AA288B2-3DB9-4FC7-8733-85BD95BCB0B6}"/>
    <cellStyle name="40% - Ênfase1 3 4 2" xfId="30964" xr:uid="{946759E7-6969-4BBF-BDB0-599F3C5CFF62}"/>
    <cellStyle name="40% - Ênfase1 3 5" xfId="20748" xr:uid="{970E4782-7D93-4FD2-9BD0-B1EF207390C9}"/>
    <cellStyle name="40% - Ênfase1 30" xfId="501" xr:uid="{0209893C-B89D-4EB0-AE86-7460BA6F67CD}"/>
    <cellStyle name="40% - Ênfase1 30 2" xfId="1100" xr:uid="{BAA68C8C-2BCF-4CD2-9868-324DAA04B49B}"/>
    <cellStyle name="40% - Ênfase1 30 2 2" xfId="6247" xr:uid="{C0946DEC-11DA-487E-AC93-792CFE93D1E0}"/>
    <cellStyle name="40% - Ênfase1 30 2 2 2" xfId="16502" xr:uid="{2DBA7791-0D9D-41F7-BBA2-D25820FD5529}"/>
    <cellStyle name="40% - Ênfase1 30 2 2 2 2" xfId="36946" xr:uid="{0869645A-E6C6-4F84-850D-1CBFFE5D0174}"/>
    <cellStyle name="40% - Ênfase1 30 2 2 3" xfId="26730" xr:uid="{B4927881-463D-4A85-AA3E-A8618E916F20}"/>
    <cellStyle name="40% - Ênfase1 30 2 3" xfId="11448" xr:uid="{846D96F5-A7A9-4EC7-A5F5-4F2B216E04D8}"/>
    <cellStyle name="40% - Ênfase1 30 2 3 2" xfId="31894" xr:uid="{158D5F2A-7429-4FFA-9878-329FC037032D}"/>
    <cellStyle name="40% - Ênfase1 30 2 4" xfId="21678" xr:uid="{CB591CC1-D06C-4881-9613-C85B9614EDAA}"/>
    <cellStyle name="40% - Ênfase1 30 3" xfId="5648" xr:uid="{25B10AC8-003F-4D56-BF9C-1B9E89F701B8}"/>
    <cellStyle name="40% - Ênfase1 30 3 2" xfId="15922" xr:uid="{E3F9B2DF-4818-44AE-8841-E544FE7F6290}"/>
    <cellStyle name="40% - Ênfase1 30 3 2 2" xfId="36366" xr:uid="{C14C9FAE-8242-423D-B27E-F111DC6F92C6}"/>
    <cellStyle name="40% - Ênfase1 30 3 3" xfId="26150" xr:uid="{856A0BE3-F58C-4115-8F3A-30051663453E}"/>
    <cellStyle name="40% - Ênfase1 30 4" xfId="10868" xr:uid="{20147148-94F2-485C-A77B-898EB618F551}"/>
    <cellStyle name="40% - Ênfase1 30 4 2" xfId="31314" xr:uid="{3FAF703A-7972-4EB6-8461-C3B9262F5602}"/>
    <cellStyle name="40% - Ênfase1 30 5" xfId="21098" xr:uid="{A490C70C-681F-4B38-A6E6-F585E69BD76E}"/>
    <cellStyle name="40% - Ênfase1 300" xfId="4866" xr:uid="{ED85D269-96BD-4C0C-958D-21597A99F3B5}"/>
    <cellStyle name="40% - Ênfase1 300 2" xfId="10001" xr:uid="{D3FB9E5D-4052-4CB1-B4F3-7D2B5D26C472}"/>
    <cellStyle name="40% - Ênfase1 300 2 2" xfId="20228" xr:uid="{CDE5B1C7-D443-4600-B09D-C03510AD4C55}"/>
    <cellStyle name="40% - Ênfase1 300 2 2 2" xfId="40672" xr:uid="{97BCFD54-48F8-4B2C-9922-2588CA66590F}"/>
    <cellStyle name="40% - Ênfase1 300 2 3" xfId="30456" xr:uid="{CEBBBB93-065B-4AF1-8F1E-0F83CA55E2DD}"/>
    <cellStyle name="40% - Ênfase1 300 3" xfId="15174" xr:uid="{94D88C49-4212-4CDA-B990-2EED1F83F6C8}"/>
    <cellStyle name="40% - Ênfase1 300 3 2" xfId="35620" xr:uid="{5A955685-9C50-4D12-8118-08011B890753}"/>
    <cellStyle name="40% - Ênfase1 300 4" xfId="25404" xr:uid="{F302242B-FD6C-4DBE-AF87-D6BDF3F05C7A}"/>
    <cellStyle name="40% - Ênfase1 301" xfId="4880" xr:uid="{34DC4907-9082-450D-9D7D-21ADFA88C1F8}"/>
    <cellStyle name="40% - Ênfase1 301 2" xfId="10015" xr:uid="{40795781-2319-462F-9101-DC3265482B70}"/>
    <cellStyle name="40% - Ênfase1 301 2 2" xfId="20242" xr:uid="{C2E734A5-F56B-475D-AC2F-1D8A91C43AB3}"/>
    <cellStyle name="40% - Ênfase1 301 2 2 2" xfId="40686" xr:uid="{AA1C518B-3185-4763-A11A-0F710FB565C5}"/>
    <cellStyle name="40% - Ênfase1 301 2 3" xfId="30470" xr:uid="{B81842A0-2876-444B-A2F4-8720787D751D}"/>
    <cellStyle name="40% - Ênfase1 301 3" xfId="15188" xr:uid="{DDEEFB30-FCED-4B53-A0D5-E039DAA96A76}"/>
    <cellStyle name="40% - Ênfase1 301 3 2" xfId="35634" xr:uid="{D2B7FCBF-5421-4B93-B6BB-9DDD281D0D9E}"/>
    <cellStyle name="40% - Ênfase1 301 4" xfId="25418" xr:uid="{F2FAC185-50A2-4229-A45E-3E18D2FF5819}"/>
    <cellStyle name="40% - Ênfase1 302" xfId="4894" xr:uid="{677BC807-0731-4937-AADB-E2EF76ED4E48}"/>
    <cellStyle name="40% - Ênfase1 302 2" xfId="10029" xr:uid="{7B740E43-63EA-43E8-B8EF-B1AADBF424BE}"/>
    <cellStyle name="40% - Ênfase1 302 2 2" xfId="20256" xr:uid="{6428827C-857D-4630-8A93-5066002516A9}"/>
    <cellStyle name="40% - Ênfase1 302 2 2 2" xfId="40700" xr:uid="{005F44B3-0553-45C2-8AF4-1C3D60A57137}"/>
    <cellStyle name="40% - Ênfase1 302 2 3" xfId="30484" xr:uid="{95704302-2411-4431-BCF5-DD791DC3D126}"/>
    <cellStyle name="40% - Ênfase1 302 3" xfId="15202" xr:uid="{3CE69ADD-E92C-40AF-BB4F-F5ECC27411BB}"/>
    <cellStyle name="40% - Ênfase1 302 3 2" xfId="35648" xr:uid="{57028795-CDDD-4868-A3B4-888FF8F69B04}"/>
    <cellStyle name="40% - Ênfase1 302 4" xfId="25432" xr:uid="{B78E9DCE-4881-4F8A-A007-AC6A13D10551}"/>
    <cellStyle name="40% - Ênfase1 303" xfId="4908" xr:uid="{B3C4ABBC-2A89-43CC-B796-6B105FE5FBC8}"/>
    <cellStyle name="40% - Ênfase1 303 2" xfId="10043" xr:uid="{B757B72F-F09C-4401-990D-96990CC70800}"/>
    <cellStyle name="40% - Ênfase1 303 2 2" xfId="20270" xr:uid="{FA08CADB-A1DF-43B7-8854-B7B062A6DB23}"/>
    <cellStyle name="40% - Ênfase1 303 2 2 2" xfId="40714" xr:uid="{A38EE196-C496-49F6-8151-B21A96BD72CA}"/>
    <cellStyle name="40% - Ênfase1 303 2 3" xfId="30498" xr:uid="{C2F119B1-B413-4FA5-916C-C3BC26A9DA6D}"/>
    <cellStyle name="40% - Ênfase1 303 3" xfId="15216" xr:uid="{D7D21E32-9427-4274-B683-D8E33B69E503}"/>
    <cellStyle name="40% - Ênfase1 303 3 2" xfId="35662" xr:uid="{311FF8F9-23D0-4E38-9B5A-BE01962328CE}"/>
    <cellStyle name="40% - Ênfase1 303 4" xfId="25446" xr:uid="{FC9FFDD5-D829-4701-9B9E-9B8CF3F7580C}"/>
    <cellStyle name="40% - Ênfase1 304" xfId="4922" xr:uid="{6D07C422-5008-49A9-AF99-29C9BEF5E672}"/>
    <cellStyle name="40% - Ênfase1 304 2" xfId="10057" xr:uid="{600B64FA-B7D0-473D-94C0-9A75C8213A1A}"/>
    <cellStyle name="40% - Ênfase1 304 2 2" xfId="20284" xr:uid="{59013DF2-4AC3-4DA5-93BF-2DFBDC7A49D4}"/>
    <cellStyle name="40% - Ênfase1 304 2 2 2" xfId="40728" xr:uid="{3BF7A49E-1AD1-424E-B6C9-198356D84FDB}"/>
    <cellStyle name="40% - Ênfase1 304 2 3" xfId="30512" xr:uid="{69242CD7-3E64-400E-8A3F-9F42F11F4418}"/>
    <cellStyle name="40% - Ênfase1 304 3" xfId="15230" xr:uid="{2231278F-E81C-49E9-8758-164BF4806EF9}"/>
    <cellStyle name="40% - Ênfase1 304 3 2" xfId="35676" xr:uid="{996AE81F-EFCA-4B5B-AC12-D17DF307FA64}"/>
    <cellStyle name="40% - Ênfase1 304 4" xfId="25460" xr:uid="{34FA5E5F-5E4E-4435-B75F-CD327A5F6AB0}"/>
    <cellStyle name="40% - Ênfase1 305" xfId="4936" xr:uid="{62BD7991-D5FE-4D01-BD23-54A477A4FDDC}"/>
    <cellStyle name="40% - Ênfase1 305 2" xfId="10071" xr:uid="{4D762135-8DA2-4375-827D-1DEB1F668FE6}"/>
    <cellStyle name="40% - Ênfase1 305 2 2" xfId="20298" xr:uid="{4146779F-F835-4AD5-89B6-D04202CC7A21}"/>
    <cellStyle name="40% - Ênfase1 305 2 2 2" xfId="40742" xr:uid="{F474C810-4A32-41B4-A973-2E609E4B9FAD}"/>
    <cellStyle name="40% - Ênfase1 305 2 3" xfId="30526" xr:uid="{812F2CD4-573D-4256-B73A-A87DBE0EFD5E}"/>
    <cellStyle name="40% - Ênfase1 305 3" xfId="15244" xr:uid="{0155DB55-E889-4A14-9C6B-50FF27E81DD9}"/>
    <cellStyle name="40% - Ênfase1 305 3 2" xfId="35690" xr:uid="{A153429D-D725-473D-B908-904E9241B2F4}"/>
    <cellStyle name="40% - Ênfase1 305 4" xfId="25474" xr:uid="{A2AE339C-5810-4D86-A1C8-B0524508B6E0}"/>
    <cellStyle name="40% - Ênfase1 306" xfId="4950" xr:uid="{49CE3509-0474-4700-8B14-0DF380528E38}"/>
    <cellStyle name="40% - Ênfase1 306 2" xfId="10085" xr:uid="{25FB9D0E-990E-4DFC-BFC8-BCF39695F37F}"/>
    <cellStyle name="40% - Ênfase1 306 2 2" xfId="20312" xr:uid="{DD7185F0-5F77-4DE6-89F0-8EC03EF57FB6}"/>
    <cellStyle name="40% - Ênfase1 306 2 2 2" xfId="40756" xr:uid="{4A32E134-BD12-4061-9736-84B706376C30}"/>
    <cellStyle name="40% - Ênfase1 306 2 3" xfId="30540" xr:uid="{F7F9A368-8143-4505-87B8-45D7AA6ACEEA}"/>
    <cellStyle name="40% - Ênfase1 306 3" xfId="15258" xr:uid="{F33555FE-1D45-4794-BFC5-09E65EBE2957}"/>
    <cellStyle name="40% - Ênfase1 306 3 2" xfId="35704" xr:uid="{29B678B1-24A9-40B3-A6DD-7795F90C9C45}"/>
    <cellStyle name="40% - Ênfase1 306 4" xfId="25488" xr:uid="{69FB3A11-D41C-46D3-9D08-9E3F2BA52097}"/>
    <cellStyle name="40% - Ênfase1 307" xfId="4964" xr:uid="{63087ABE-88C7-4C8E-9C59-A9D34D005B17}"/>
    <cellStyle name="40% - Ênfase1 307 2" xfId="10099" xr:uid="{FAAE6F83-A0C7-4EEB-BB3A-941D5F8849AD}"/>
    <cellStyle name="40% - Ênfase1 307 2 2" xfId="20326" xr:uid="{7AEC49E2-874C-42C7-9391-20F950E1A5C5}"/>
    <cellStyle name="40% - Ênfase1 307 2 2 2" xfId="40770" xr:uid="{EC824349-C53E-46B1-9A57-B47601A4F7CA}"/>
    <cellStyle name="40% - Ênfase1 307 2 3" xfId="30554" xr:uid="{6E3A2F8B-4DA4-47FC-B27E-41AAB483B12D}"/>
    <cellStyle name="40% - Ênfase1 307 3" xfId="15272" xr:uid="{5D74E9CE-57C9-45BF-9A7F-700E4C3885F8}"/>
    <cellStyle name="40% - Ênfase1 307 3 2" xfId="35718" xr:uid="{6BB52B91-88D7-4558-AA5A-A33E45A92063}"/>
    <cellStyle name="40% - Ênfase1 307 4" xfId="25502" xr:uid="{8AD02BD2-879B-47F7-BD83-FADC880578E7}"/>
    <cellStyle name="40% - Ênfase1 308" xfId="4978" xr:uid="{64764D59-D721-4471-8ADC-019590FE64A7}"/>
    <cellStyle name="40% - Ênfase1 308 2" xfId="10113" xr:uid="{2549CF61-472C-421E-8F32-70DC70B67DB7}"/>
    <cellStyle name="40% - Ênfase1 308 2 2" xfId="20340" xr:uid="{3F825995-6BFA-401B-8C09-E17A50855E21}"/>
    <cellStyle name="40% - Ênfase1 308 2 2 2" xfId="40784" xr:uid="{38F03199-715C-47D8-9BB8-AB66F6EA931B}"/>
    <cellStyle name="40% - Ênfase1 308 2 3" xfId="30568" xr:uid="{253C8D55-0C02-4453-A824-F3085D690E31}"/>
    <cellStyle name="40% - Ênfase1 308 3" xfId="15286" xr:uid="{2AF09EE9-B696-4588-B6C4-5165EE1634F2}"/>
    <cellStyle name="40% - Ênfase1 308 3 2" xfId="35732" xr:uid="{49F50102-AA75-4DDA-9E26-2A4258FB9656}"/>
    <cellStyle name="40% - Ênfase1 308 4" xfId="25516" xr:uid="{AE1FED10-3EB6-4361-B529-612DCABF479A}"/>
    <cellStyle name="40% - Ênfase1 309" xfId="4992" xr:uid="{CA6D0443-3005-459C-B508-AE5DF0EF4D61}"/>
    <cellStyle name="40% - Ênfase1 309 2" xfId="10127" xr:uid="{DC1D0B59-250C-4E5F-8264-4D9EEBCFF422}"/>
    <cellStyle name="40% - Ênfase1 309 2 2" xfId="20354" xr:uid="{A25C63A1-220B-43BE-B186-72DF4DAD8B0B}"/>
    <cellStyle name="40% - Ênfase1 309 2 2 2" xfId="40798" xr:uid="{4C658EE4-68FC-4A46-97A6-CD7FF49990D8}"/>
    <cellStyle name="40% - Ênfase1 309 2 3" xfId="30582" xr:uid="{6E188654-1C30-4F2B-922E-813A9AC6AB23}"/>
    <cellStyle name="40% - Ênfase1 309 3" xfId="15300" xr:uid="{53726357-85FE-48E8-89EF-C42BC1EDDB22}"/>
    <cellStyle name="40% - Ênfase1 309 3 2" xfId="35746" xr:uid="{FEDF3FE2-B868-4410-AA13-E757488D7985}"/>
    <cellStyle name="40% - Ênfase1 309 4" xfId="25530" xr:uid="{FD5D27BE-7FFA-4426-B2D7-127B990DD9F4}"/>
    <cellStyle name="40% - Ênfase1 31" xfId="515" xr:uid="{61963F2D-9E11-4946-87F6-3CA930B9FB52}"/>
    <cellStyle name="40% - Ênfase1 31 2" xfId="1114" xr:uid="{069A6D86-F9DF-4BA5-8409-54E76625BCAC}"/>
    <cellStyle name="40% - Ênfase1 31 2 2" xfId="6261" xr:uid="{26CD4CC1-34E2-406D-AC21-2F59CC4FA9BD}"/>
    <cellStyle name="40% - Ênfase1 31 2 2 2" xfId="16516" xr:uid="{8AD12AB6-2B35-4257-A4E1-8C17919DED94}"/>
    <cellStyle name="40% - Ênfase1 31 2 2 2 2" xfId="36960" xr:uid="{243F39D1-275D-4214-B262-827D210CC15E}"/>
    <cellStyle name="40% - Ênfase1 31 2 2 3" xfId="26744" xr:uid="{0F50827D-8E73-440B-B896-937D4DB29FA0}"/>
    <cellStyle name="40% - Ênfase1 31 2 3" xfId="11462" xr:uid="{B330702B-64F2-4589-A0E0-F63F35E0CB96}"/>
    <cellStyle name="40% - Ênfase1 31 2 3 2" xfId="31908" xr:uid="{A8EC577E-C963-409A-8787-20BA4F18B093}"/>
    <cellStyle name="40% - Ênfase1 31 2 4" xfId="21692" xr:uid="{79FED196-1E13-4DA2-AA6C-8CCB2895B689}"/>
    <cellStyle name="40% - Ênfase1 31 3" xfId="5662" xr:uid="{7F4B1BC2-D485-49B7-8D84-F6DF188F3F09}"/>
    <cellStyle name="40% - Ênfase1 31 3 2" xfId="15936" xr:uid="{FA88728C-1206-4340-9C5C-9DF3DC92DA07}"/>
    <cellStyle name="40% - Ênfase1 31 3 2 2" xfId="36380" xr:uid="{930733B0-1611-4960-A16C-65ECD8DE0162}"/>
    <cellStyle name="40% - Ênfase1 31 3 3" xfId="26164" xr:uid="{AB005B0C-6CE9-4CF7-B5AA-AA1EB0C6B741}"/>
    <cellStyle name="40% - Ênfase1 31 4" xfId="10882" xr:uid="{0BF5C2CA-C552-4787-904D-ADFD79E9453A}"/>
    <cellStyle name="40% - Ênfase1 31 4 2" xfId="31328" xr:uid="{B874D076-3B42-4DE8-8A7D-8662A9B5F0F5}"/>
    <cellStyle name="40% - Ênfase1 31 5" xfId="21112" xr:uid="{7BCE503F-4210-482B-9CF5-05B6AD5EF1BA}"/>
    <cellStyle name="40% - Ênfase1 310" xfId="5006" xr:uid="{E5BEFA16-07FB-4141-8AA0-48EFD76E933C}"/>
    <cellStyle name="40% - Ênfase1 310 2" xfId="10141" xr:uid="{A28FF32A-4080-46CB-A7A8-4F62BA1A0F06}"/>
    <cellStyle name="40% - Ênfase1 310 2 2" xfId="20368" xr:uid="{E13F5B77-3D49-4A73-A932-E040E888724A}"/>
    <cellStyle name="40% - Ênfase1 310 2 2 2" xfId="40812" xr:uid="{90A0E847-6497-4D60-8CCD-9090A92F65BE}"/>
    <cellStyle name="40% - Ênfase1 310 2 3" xfId="30596" xr:uid="{A6F8B6B1-80FA-4009-AC08-675BCE180C68}"/>
    <cellStyle name="40% - Ênfase1 310 3" xfId="15314" xr:uid="{379CEF86-FE1F-49A0-AACE-4CFB48D3F127}"/>
    <cellStyle name="40% - Ênfase1 310 3 2" xfId="35760" xr:uid="{50BD0238-3046-416E-957C-785E20546D1E}"/>
    <cellStyle name="40% - Ênfase1 310 4" xfId="25544" xr:uid="{1AD8F78D-A39E-4487-8A8A-075C1B89F5DB}"/>
    <cellStyle name="40% - Ênfase1 311" xfId="5020" xr:uid="{CAB8A0A9-52E3-452E-994B-54066239D25D}"/>
    <cellStyle name="40% - Ênfase1 311 2" xfId="10155" xr:uid="{EE6DAECD-0A27-494C-ADC0-CF13B07C1E92}"/>
    <cellStyle name="40% - Ênfase1 311 2 2" xfId="20382" xr:uid="{32B4BC72-BAD9-4045-B574-4752413FDD1A}"/>
    <cellStyle name="40% - Ênfase1 311 2 2 2" xfId="40826" xr:uid="{2C59C5B3-2D81-46C9-BCF5-5823CE2E6542}"/>
    <cellStyle name="40% - Ênfase1 311 2 3" xfId="30610" xr:uid="{ED7C997C-8C8D-42C2-9E8C-C301BCE043FF}"/>
    <cellStyle name="40% - Ênfase1 311 3" xfId="15328" xr:uid="{8C989C0F-F4A5-4E65-8742-1B8EFA503783}"/>
    <cellStyle name="40% - Ênfase1 311 3 2" xfId="35774" xr:uid="{0AC26EFA-48D7-4C44-947D-382CC48B4B15}"/>
    <cellStyle name="40% - Ênfase1 311 4" xfId="25558" xr:uid="{67C73917-6C42-47B6-9AAA-CCC177A04541}"/>
    <cellStyle name="40% - Ênfase1 312" xfId="5034" xr:uid="{9FD4B1B1-4526-4A69-86F4-B0613A8CA0E4}"/>
    <cellStyle name="40% - Ênfase1 312 2" xfId="10169" xr:uid="{7621033A-456E-4E6F-BA36-42E1C29F4BA1}"/>
    <cellStyle name="40% - Ênfase1 312 2 2" xfId="20396" xr:uid="{BCFFBA65-7917-47CF-B5A1-3FF4E7DFD801}"/>
    <cellStyle name="40% - Ênfase1 312 2 2 2" xfId="40840" xr:uid="{95D16D87-F3CD-4227-8E89-162E3416283A}"/>
    <cellStyle name="40% - Ênfase1 312 2 3" xfId="30624" xr:uid="{64EFCEBF-698C-48DD-BADE-489294BA3E0C}"/>
    <cellStyle name="40% - Ênfase1 312 3" xfId="15342" xr:uid="{9F36DD55-D8AC-4321-B661-B20050A1DA08}"/>
    <cellStyle name="40% - Ênfase1 312 3 2" xfId="35788" xr:uid="{604B9157-EBEC-4D25-AECC-60E733896F09}"/>
    <cellStyle name="40% - Ênfase1 312 4" xfId="25572" xr:uid="{A50F45BC-52F3-4E24-8686-3A2F144B7BE6}"/>
    <cellStyle name="40% - Ênfase1 313" xfId="5048" xr:uid="{C13A0028-475E-43A6-82D1-92E6FC6644D0}"/>
    <cellStyle name="40% - Ênfase1 313 2" xfId="10183" xr:uid="{108E0152-0131-4149-9937-DBC044E79B8A}"/>
    <cellStyle name="40% - Ênfase1 313 2 2" xfId="20410" xr:uid="{9420AAC1-9173-4E41-90EE-63AF3AF4A75D}"/>
    <cellStyle name="40% - Ênfase1 313 2 2 2" xfId="40854" xr:uid="{F12C13CA-601F-4609-B714-10105D5F5070}"/>
    <cellStyle name="40% - Ênfase1 313 2 3" xfId="30638" xr:uid="{EF857ADB-E740-4EC9-B732-FA7251C544DF}"/>
    <cellStyle name="40% - Ênfase1 313 3" xfId="15356" xr:uid="{BAA5C2E5-FFA8-4F9F-9747-5E79E6B5F33A}"/>
    <cellStyle name="40% - Ênfase1 313 3 2" xfId="35802" xr:uid="{6CFE881D-1442-4628-9103-CADC08BE8B4E}"/>
    <cellStyle name="40% - Ênfase1 313 4" xfId="25586" xr:uid="{354FE197-4E71-43F4-B989-4244D4D0B109}"/>
    <cellStyle name="40% - Ênfase1 314" xfId="5062" xr:uid="{5BF90A07-4FB1-40F5-87C3-86CF6FBF3E39}"/>
    <cellStyle name="40% - Ênfase1 314 2" xfId="10197" xr:uid="{AC24A0DF-71FD-4337-B078-9AAF524E7DFD}"/>
    <cellStyle name="40% - Ênfase1 314 2 2" xfId="20424" xr:uid="{07497A62-BC12-40C5-AB65-154579117714}"/>
    <cellStyle name="40% - Ênfase1 314 2 2 2" xfId="40868" xr:uid="{57A88B58-267B-4E98-9B44-B8E3D8362583}"/>
    <cellStyle name="40% - Ênfase1 314 2 3" xfId="30652" xr:uid="{B97DA11D-E583-407A-8459-5664A98E5C87}"/>
    <cellStyle name="40% - Ênfase1 314 3" xfId="15370" xr:uid="{1691AA65-BD8F-4700-9205-E6965461689E}"/>
    <cellStyle name="40% - Ênfase1 314 3 2" xfId="35816" xr:uid="{A95EE4A1-9C91-4A60-8DE0-50E771658AB6}"/>
    <cellStyle name="40% - Ênfase1 314 4" xfId="25600" xr:uid="{A7BF44C0-3EBF-48D7-A535-795E97AE0DB1}"/>
    <cellStyle name="40% - Ênfase1 315" xfId="5076" xr:uid="{7F6445FE-F688-4757-B13C-861DF057BB25}"/>
    <cellStyle name="40% - Ênfase1 315 2" xfId="10211" xr:uid="{7D15F077-021E-4BF3-86D1-E70AF4656133}"/>
    <cellStyle name="40% - Ênfase1 315 2 2" xfId="20438" xr:uid="{F518345F-83F9-40BD-B2C6-B57A83B1E6B5}"/>
    <cellStyle name="40% - Ênfase1 315 2 2 2" xfId="40882" xr:uid="{6CD03916-6DFF-4ED2-9067-B6508251C057}"/>
    <cellStyle name="40% - Ênfase1 315 2 3" xfId="30666" xr:uid="{856AE858-138F-4798-B571-91390D9631FF}"/>
    <cellStyle name="40% - Ênfase1 315 3" xfId="15384" xr:uid="{11AB2247-AB81-4F9C-AAB1-B1AB5B543568}"/>
    <cellStyle name="40% - Ênfase1 315 3 2" xfId="35830" xr:uid="{46F60D67-9F5B-4C12-8D3A-E5829E265E20}"/>
    <cellStyle name="40% - Ênfase1 315 4" xfId="25614" xr:uid="{052D7E77-2321-4D4E-8894-F4F10DB90C9B}"/>
    <cellStyle name="40% - Ênfase1 316" xfId="5090" xr:uid="{EB42916D-B171-460E-A06E-99C05FBA4566}"/>
    <cellStyle name="40% - Ênfase1 316 2" xfId="10225" xr:uid="{629A5B76-FAE0-45F8-BD68-78D11C6089CC}"/>
    <cellStyle name="40% - Ênfase1 316 2 2" xfId="20452" xr:uid="{B52CCB48-E9FA-4186-BC06-F1B2A8623BEA}"/>
    <cellStyle name="40% - Ênfase1 316 2 2 2" xfId="40896" xr:uid="{7C37288E-1555-4827-AB98-BE06F8451259}"/>
    <cellStyle name="40% - Ênfase1 316 2 3" xfId="30680" xr:uid="{67FAB758-A68D-4A42-9322-8F363A98E102}"/>
    <cellStyle name="40% - Ênfase1 316 3" xfId="15398" xr:uid="{E1EEA138-ABC2-42AB-B4F2-D80647EA3ED6}"/>
    <cellStyle name="40% - Ênfase1 316 3 2" xfId="35844" xr:uid="{010757DA-D192-4E93-86CB-3625C3AE0AE3}"/>
    <cellStyle name="40% - Ênfase1 316 4" xfId="25628" xr:uid="{D892078C-3706-4A31-AB7D-A9C0F32C6039}"/>
    <cellStyle name="40% - Ênfase1 317" xfId="5103" xr:uid="{6400F93F-D6A0-46F9-9A63-DA138E1702DA}"/>
    <cellStyle name="40% - Ênfase1 317 2" xfId="10239" xr:uid="{15703BF4-4364-4065-A0E1-B975036FD198}"/>
    <cellStyle name="40% - Ênfase1 317 2 2" xfId="20466" xr:uid="{F6D4EA55-88A5-42D6-9E4B-8022D9FC187D}"/>
    <cellStyle name="40% - Ênfase1 317 2 2 2" xfId="40910" xr:uid="{EC52DC74-E68F-4A8C-87E7-0A9E66685AB8}"/>
    <cellStyle name="40% - Ênfase1 317 2 3" xfId="30694" xr:uid="{9E859F16-9DB9-4314-9D24-1E18007D4B9E}"/>
    <cellStyle name="40% - Ênfase1 317 3" xfId="15412" xr:uid="{5813AA00-E1A9-4E78-AAE5-8D1091ECB12C}"/>
    <cellStyle name="40% - Ênfase1 317 3 2" xfId="35858" xr:uid="{B8BCDFA8-F9FC-4BB4-924C-5C80EB8EA862}"/>
    <cellStyle name="40% - Ênfase1 317 4" xfId="25642" xr:uid="{B3D1EEB5-0250-4962-AFBC-CE9A4ED401CA}"/>
    <cellStyle name="40% - Ênfase1 318" xfId="5117" xr:uid="{6A173FBC-EE74-48CC-89E0-707DAA48C70F}"/>
    <cellStyle name="40% - Ênfase1 318 2" xfId="10253" xr:uid="{5A048771-4C72-451C-917D-46AA3B603328}"/>
    <cellStyle name="40% - Ênfase1 318 2 2" xfId="20480" xr:uid="{6C4B5A41-5345-4439-9E4B-21BC736FA1AF}"/>
    <cellStyle name="40% - Ênfase1 318 2 2 2" xfId="40924" xr:uid="{9A955B2F-C9CF-4F8D-82AF-2F760B8EB952}"/>
    <cellStyle name="40% - Ênfase1 318 2 3" xfId="30708" xr:uid="{AA05805A-0BC8-49A9-B094-0F5D7FD5624D}"/>
    <cellStyle name="40% - Ênfase1 318 3" xfId="15426" xr:uid="{01F05071-03DA-4F2E-AEA9-1A61743BC696}"/>
    <cellStyle name="40% - Ênfase1 318 3 2" xfId="35872" xr:uid="{1D8520BD-F373-4C33-AD41-7F1CBF096952}"/>
    <cellStyle name="40% - Ênfase1 318 4" xfId="25656" xr:uid="{F8AAF21E-CAAD-4AFE-96BA-EBDA70B2F4B5}"/>
    <cellStyle name="40% - Ênfase1 319" xfId="5192" xr:uid="{85B1A1DB-33E8-40B6-9F5A-D202FCB5149C}"/>
    <cellStyle name="40% - Ênfase1 319 2" xfId="15499" xr:uid="{D7479D03-2D8D-473A-8D5D-89412D613B74}"/>
    <cellStyle name="40% - Ênfase1 319 2 2" xfId="35944" xr:uid="{5AB40562-A3EE-4538-AA9A-139DFAD0789C}"/>
    <cellStyle name="40% - Ênfase1 319 3" xfId="25728" xr:uid="{A67CACDA-D466-4B49-AFF6-20AC963E1DDF}"/>
    <cellStyle name="40% - Ênfase1 32" xfId="529" xr:uid="{A2275F9F-B097-4B54-8E22-D93A3547EF17}"/>
    <cellStyle name="40% - Ênfase1 32 2" xfId="1128" xr:uid="{49D59CBC-AE94-4358-AD2F-83934AE23339}"/>
    <cellStyle name="40% - Ênfase1 32 2 2" xfId="6275" xr:uid="{F281B9E3-F6B7-4671-9CF0-4A2F2D689046}"/>
    <cellStyle name="40% - Ênfase1 32 2 2 2" xfId="16530" xr:uid="{8E98E745-0834-4691-AC5F-127016603FE6}"/>
    <cellStyle name="40% - Ênfase1 32 2 2 2 2" xfId="36974" xr:uid="{445B0706-376D-45A5-B499-A5782C2E51F8}"/>
    <cellStyle name="40% - Ênfase1 32 2 2 3" xfId="26758" xr:uid="{71052741-C396-4273-8213-33B135CF07D5}"/>
    <cellStyle name="40% - Ênfase1 32 2 3" xfId="11476" xr:uid="{5626F730-955A-4990-B97B-EAB22921318E}"/>
    <cellStyle name="40% - Ênfase1 32 2 3 2" xfId="31922" xr:uid="{B7BD5A8B-6E4A-4F1E-BA0F-263B43AA33D4}"/>
    <cellStyle name="40% - Ênfase1 32 2 4" xfId="21706" xr:uid="{1DFCD1E7-556B-4FD0-8434-5060BEE70FB2}"/>
    <cellStyle name="40% - Ênfase1 32 3" xfId="5676" xr:uid="{F7D43294-E040-4D9D-98BE-CB539C8A317F}"/>
    <cellStyle name="40% - Ênfase1 32 3 2" xfId="15950" xr:uid="{E4FCD432-F3BC-4214-BB8F-2DD8312E897A}"/>
    <cellStyle name="40% - Ênfase1 32 3 2 2" xfId="36394" xr:uid="{2034C45A-64AA-48CD-99E1-364CED6DEC71}"/>
    <cellStyle name="40% - Ênfase1 32 3 3" xfId="26178" xr:uid="{A560C39A-2F28-4552-BEC4-25BB825518B1}"/>
    <cellStyle name="40% - Ênfase1 32 4" xfId="10896" xr:uid="{0209EF47-3A9B-4773-85DB-612C9F2827AC}"/>
    <cellStyle name="40% - Ênfase1 32 4 2" xfId="31342" xr:uid="{E78ABB3F-EA5D-44AB-ADA5-D3F96AEA35CD}"/>
    <cellStyle name="40% - Ênfase1 32 5" xfId="21126" xr:uid="{C829754B-BD1D-4651-B439-4455EBA3D8CB}"/>
    <cellStyle name="40% - Ênfase1 320" xfId="5235" xr:uid="{8271D962-4A9D-4EF6-93D4-7AD1BB2DBC28}"/>
    <cellStyle name="40% - Ênfase1 320 2" xfId="15542" xr:uid="{C4BDD266-430A-4106-8925-A22A7D2DB3D5}"/>
    <cellStyle name="40% - Ênfase1 320 2 2" xfId="35986" xr:uid="{B236EF55-C307-4D84-8156-81E712BCC7C1}"/>
    <cellStyle name="40% - Ênfase1 320 3" xfId="25770" xr:uid="{D9E5DCDC-6543-49D0-9EC3-6C4100DE0DE8}"/>
    <cellStyle name="40% - Ênfase1 321" xfId="10482" xr:uid="{844DF831-C512-4411-B337-C6E6F74E1FB1}"/>
    <cellStyle name="40% - Ênfase1 321 2" xfId="30931" xr:uid="{028436C7-2DCB-443E-8CC1-599B5ADDAD68}"/>
    <cellStyle name="40% - Ênfase1 322" xfId="20706" xr:uid="{FFEE5658-DF11-486C-9892-2322EA0E98D8}"/>
    <cellStyle name="40% - Ênfase1 33" xfId="543" xr:uid="{93618229-0DCD-4FB8-90FA-15DBA6FB8B19}"/>
    <cellStyle name="40% - Ênfase1 33 2" xfId="1142" xr:uid="{1784B417-AB40-4DE2-9558-3637023C8C03}"/>
    <cellStyle name="40% - Ênfase1 33 2 2" xfId="6289" xr:uid="{C6197FE3-7EBF-425B-86B2-92AD69333DC0}"/>
    <cellStyle name="40% - Ênfase1 33 2 2 2" xfId="16544" xr:uid="{22B5F07F-00DC-4ED3-9258-1FE19DDA38CE}"/>
    <cellStyle name="40% - Ênfase1 33 2 2 2 2" xfId="36988" xr:uid="{983FC395-8B4E-4CA7-84E2-6A1106089CEA}"/>
    <cellStyle name="40% - Ênfase1 33 2 2 3" xfId="26772" xr:uid="{E7533079-AF2D-414F-A1F2-B916D68A27B6}"/>
    <cellStyle name="40% - Ênfase1 33 2 3" xfId="11490" xr:uid="{FC2592D9-1E88-45EF-B706-413ACD14DE1C}"/>
    <cellStyle name="40% - Ênfase1 33 2 3 2" xfId="31936" xr:uid="{03C65D8C-E20A-437F-986A-ED2F1E18550E}"/>
    <cellStyle name="40% - Ênfase1 33 2 4" xfId="21720" xr:uid="{0B72B844-F9D6-4E7F-AC59-72B68092CD91}"/>
    <cellStyle name="40% - Ênfase1 33 3" xfId="5690" xr:uid="{A07E189C-3537-4425-BF7B-0F37BA9BE1D2}"/>
    <cellStyle name="40% - Ênfase1 33 3 2" xfId="15964" xr:uid="{98674A2B-50CD-487F-842B-BC2DE25748A4}"/>
    <cellStyle name="40% - Ênfase1 33 3 2 2" xfId="36408" xr:uid="{0C8FA48D-B286-488F-8162-4DB46FAA180B}"/>
    <cellStyle name="40% - Ênfase1 33 3 3" xfId="26192" xr:uid="{9ED3AB3A-93C5-4B21-9FF4-CDA939C823C0}"/>
    <cellStyle name="40% - Ênfase1 33 4" xfId="10910" xr:uid="{A1A4C878-21F4-4F2F-BDC4-6AB6199BAECA}"/>
    <cellStyle name="40% - Ênfase1 33 4 2" xfId="31356" xr:uid="{6A949C39-5603-4F3B-8899-13A25C4F5883}"/>
    <cellStyle name="40% - Ênfase1 33 5" xfId="21140" xr:uid="{A4F29174-F690-4489-8F2E-16496B9F14D8}"/>
    <cellStyle name="40% - Ênfase1 34" xfId="557" xr:uid="{31CBBBD0-5DB2-4024-AAFB-412EFC4EB296}"/>
    <cellStyle name="40% - Ênfase1 34 2" xfId="1156" xr:uid="{D58AC78A-DAA9-4744-AA76-D191F7B13FD5}"/>
    <cellStyle name="40% - Ênfase1 34 2 2" xfId="6303" xr:uid="{FF9CD493-8B53-4275-942C-CD1E29E7A1F6}"/>
    <cellStyle name="40% - Ênfase1 34 2 2 2" xfId="16558" xr:uid="{BFFF7CAF-26D6-4DE9-ABE9-09A113C23F51}"/>
    <cellStyle name="40% - Ênfase1 34 2 2 2 2" xfId="37002" xr:uid="{F6E3BE0D-E6A1-481E-B023-AE5B10B1B036}"/>
    <cellStyle name="40% - Ênfase1 34 2 2 3" xfId="26786" xr:uid="{16B417AC-65F1-462B-A2D5-A7B51C84DD05}"/>
    <cellStyle name="40% - Ênfase1 34 2 3" xfId="11504" xr:uid="{21EC1AAD-A97D-470C-8E8A-2FA41FAC0F27}"/>
    <cellStyle name="40% - Ênfase1 34 2 3 2" xfId="31950" xr:uid="{8BE8DDDF-8302-4D47-ACED-C1E791A9C680}"/>
    <cellStyle name="40% - Ênfase1 34 2 4" xfId="21734" xr:uid="{0AE407EF-D35A-4731-B284-4916E4C92108}"/>
    <cellStyle name="40% - Ênfase1 34 3" xfId="5704" xr:uid="{71CDE9E0-F9AA-43EE-89D4-5AC5FF82896C}"/>
    <cellStyle name="40% - Ênfase1 34 3 2" xfId="15978" xr:uid="{932E3F27-A9E0-498D-9F3C-0A4F1DAB33F4}"/>
    <cellStyle name="40% - Ênfase1 34 3 2 2" xfId="36422" xr:uid="{B0898D0F-B077-4969-80EF-00A08BA82937}"/>
    <cellStyle name="40% - Ênfase1 34 3 3" xfId="26206" xr:uid="{8B3ADC81-CBBF-4653-8648-132C915AEB1F}"/>
    <cellStyle name="40% - Ênfase1 34 4" xfId="10924" xr:uid="{9CCF1C7A-7591-4C9B-A66B-A4C1FFF7ED62}"/>
    <cellStyle name="40% - Ênfase1 34 4 2" xfId="31370" xr:uid="{E3152940-7A8A-4915-BC6A-152D4053DA9E}"/>
    <cellStyle name="40% - Ênfase1 34 5" xfId="21154" xr:uid="{58411429-9E09-4DB2-B03F-BBA5AFCD069B}"/>
    <cellStyle name="40% - Ênfase1 35" xfId="571" xr:uid="{CADF24BD-42E9-4E3D-B460-D238FA862692}"/>
    <cellStyle name="40% - Ênfase1 35 2" xfId="1170" xr:uid="{DEBE9114-795D-45FF-B855-2A5DB415A15D}"/>
    <cellStyle name="40% - Ênfase1 35 2 2" xfId="6317" xr:uid="{89D52C88-2206-4820-9BC9-D22CC87370AB}"/>
    <cellStyle name="40% - Ênfase1 35 2 2 2" xfId="16572" xr:uid="{C3F5F373-A9E6-4547-9B50-26C84B137949}"/>
    <cellStyle name="40% - Ênfase1 35 2 2 2 2" xfId="37016" xr:uid="{17DD0A04-C535-4669-BDFA-52AF73464A15}"/>
    <cellStyle name="40% - Ênfase1 35 2 2 3" xfId="26800" xr:uid="{0C2CA7F7-0D46-4768-AD10-C8076911E80B}"/>
    <cellStyle name="40% - Ênfase1 35 2 3" xfId="11518" xr:uid="{D19B4494-2A64-4B4D-B5A9-7435F9E663FD}"/>
    <cellStyle name="40% - Ênfase1 35 2 3 2" xfId="31964" xr:uid="{35421ABE-0CF7-445F-AC2C-8A315629DCE9}"/>
    <cellStyle name="40% - Ênfase1 35 2 4" xfId="21748" xr:uid="{64C87CAB-6873-4E5B-AF3F-D842862AC5DE}"/>
    <cellStyle name="40% - Ênfase1 35 3" xfId="5718" xr:uid="{2D1004DE-2ADA-40E0-BF27-5D09D4CF8992}"/>
    <cellStyle name="40% - Ênfase1 35 3 2" xfId="15992" xr:uid="{F40D1CA2-1296-4708-B4C7-BF6139DDC2DF}"/>
    <cellStyle name="40% - Ênfase1 35 3 2 2" xfId="36436" xr:uid="{AF0BD5BC-DA2B-4D37-B453-5FC27A537BEC}"/>
    <cellStyle name="40% - Ênfase1 35 3 3" xfId="26220" xr:uid="{BB2F5BB8-94AA-44B4-9FEE-9FAF2F6BEBF8}"/>
    <cellStyle name="40% - Ênfase1 35 4" xfId="10938" xr:uid="{ABBE3246-0B29-4002-8F67-C3360DE0E51F}"/>
    <cellStyle name="40% - Ênfase1 35 4 2" xfId="31384" xr:uid="{19E0A219-4EFF-4B07-876C-1DABCFC4E620}"/>
    <cellStyle name="40% - Ênfase1 35 5" xfId="21168" xr:uid="{B84A4F36-8714-422E-B754-2E2F589AAA28}"/>
    <cellStyle name="40% - Ênfase1 36" xfId="585" xr:uid="{C8DA7D83-2586-45A2-90B3-9C8A7492D085}"/>
    <cellStyle name="40% - Ênfase1 36 2" xfId="1184" xr:uid="{2880A53F-C8F3-4709-B411-99A915CF7CD8}"/>
    <cellStyle name="40% - Ênfase1 36 2 2" xfId="6331" xr:uid="{18B9F48F-5048-434C-9E18-EA67D68295FB}"/>
    <cellStyle name="40% - Ênfase1 36 2 2 2" xfId="16586" xr:uid="{78E82CE1-1419-4429-9756-861725E1EEA0}"/>
    <cellStyle name="40% - Ênfase1 36 2 2 2 2" xfId="37030" xr:uid="{E1C772B5-4982-4E6D-80BC-8725483DBB93}"/>
    <cellStyle name="40% - Ênfase1 36 2 2 3" xfId="26814" xr:uid="{90D6B419-6B53-42F1-A880-902DD90835BA}"/>
    <cellStyle name="40% - Ênfase1 36 2 3" xfId="11532" xr:uid="{1E77F434-BEDA-4873-9226-09BB26B8F663}"/>
    <cellStyle name="40% - Ênfase1 36 2 3 2" xfId="31978" xr:uid="{93DDB190-7685-4B32-9208-5F887F08239D}"/>
    <cellStyle name="40% - Ênfase1 36 2 4" xfId="21762" xr:uid="{5E639C4C-A021-4175-AD02-5C5B3258395F}"/>
    <cellStyle name="40% - Ênfase1 36 3" xfId="5732" xr:uid="{366032A7-EAC5-4776-A6E3-D66821BA9741}"/>
    <cellStyle name="40% - Ênfase1 36 3 2" xfId="16006" xr:uid="{36678C89-7719-49F9-8C30-8B10B7C23238}"/>
    <cellStyle name="40% - Ênfase1 36 3 2 2" xfId="36450" xr:uid="{611994A4-B84B-4F48-B5CE-9F063940645A}"/>
    <cellStyle name="40% - Ênfase1 36 3 3" xfId="26234" xr:uid="{F166C608-9700-4D6B-9D85-ED61685C262B}"/>
    <cellStyle name="40% - Ênfase1 36 4" xfId="10952" xr:uid="{3A112B21-D6A5-4878-83BA-96923DD7B5B6}"/>
    <cellStyle name="40% - Ênfase1 36 4 2" xfId="31398" xr:uid="{DC0A7FF6-9F7C-4D77-8A49-34A179D94856}"/>
    <cellStyle name="40% - Ênfase1 36 5" xfId="21182" xr:uid="{7A3EF79F-3348-442F-A625-7229D53B9C39}"/>
    <cellStyle name="40% - Ênfase1 37" xfId="599" xr:uid="{A9328D5C-0929-4E12-A921-C4137AB83273}"/>
    <cellStyle name="40% - Ênfase1 37 2" xfId="1198" xr:uid="{22CB2EFB-01FB-429E-B930-E725FA91BC58}"/>
    <cellStyle name="40% - Ênfase1 37 2 2" xfId="6345" xr:uid="{7327A555-04E1-40A3-B57E-32DA8FC962D7}"/>
    <cellStyle name="40% - Ênfase1 37 2 2 2" xfId="16600" xr:uid="{D5C55234-217B-49C1-87C4-81F57BDC7093}"/>
    <cellStyle name="40% - Ênfase1 37 2 2 2 2" xfId="37044" xr:uid="{97DC65B2-118F-40A9-8BB4-4C11F1843512}"/>
    <cellStyle name="40% - Ênfase1 37 2 2 3" xfId="26828" xr:uid="{7CD21613-FACE-45DE-859A-FCC79F49AE6D}"/>
    <cellStyle name="40% - Ênfase1 37 2 3" xfId="11546" xr:uid="{04F7AAC0-F7C4-4D68-8931-393CB8539741}"/>
    <cellStyle name="40% - Ênfase1 37 2 3 2" xfId="31992" xr:uid="{94D85EDB-A686-467B-BE3D-65035109D4B0}"/>
    <cellStyle name="40% - Ênfase1 37 2 4" xfId="21776" xr:uid="{D10ADD04-729C-4D04-8EC3-A428F43DE544}"/>
    <cellStyle name="40% - Ênfase1 37 3" xfId="5746" xr:uid="{7B170777-F54B-471B-9942-E7D7BFA36622}"/>
    <cellStyle name="40% - Ênfase1 37 3 2" xfId="16020" xr:uid="{92359569-FF7C-4339-A5DD-94DC4DD283D7}"/>
    <cellStyle name="40% - Ênfase1 37 3 2 2" xfId="36464" xr:uid="{23FCECAF-2E09-4CDD-9CC4-F7E36DE3400F}"/>
    <cellStyle name="40% - Ênfase1 37 3 3" xfId="26248" xr:uid="{B60D7073-44ED-4EF8-AB58-EC2FCFB25E74}"/>
    <cellStyle name="40% - Ênfase1 37 4" xfId="10966" xr:uid="{E9268AAD-E06E-4256-8823-4F823950117D}"/>
    <cellStyle name="40% - Ênfase1 37 4 2" xfId="31412" xr:uid="{2C55DB04-4EB6-4A31-9619-CA60417F3DA3}"/>
    <cellStyle name="40% - Ênfase1 37 5" xfId="21196" xr:uid="{C0D970DC-428F-4E52-99C3-6C0BC45DA3F4}"/>
    <cellStyle name="40% - Ênfase1 38" xfId="613" xr:uid="{49B17CCD-1580-4C73-9E56-5BDA81663070}"/>
    <cellStyle name="40% - Ênfase1 38 2" xfId="1212" xr:uid="{40BFB48D-8C1C-4D54-87CD-2BAD8C5594DD}"/>
    <cellStyle name="40% - Ênfase1 38 2 2" xfId="6359" xr:uid="{5C8DD5DD-94D1-429D-9A71-AEA71F5A3B93}"/>
    <cellStyle name="40% - Ênfase1 38 2 2 2" xfId="16614" xr:uid="{0E435DC4-C641-4B52-BEC3-22B064F3830F}"/>
    <cellStyle name="40% - Ênfase1 38 2 2 2 2" xfId="37058" xr:uid="{701692EE-4C65-4BB7-9BB0-D1EA36509567}"/>
    <cellStyle name="40% - Ênfase1 38 2 2 3" xfId="26842" xr:uid="{E0E5A1DF-1756-412B-9114-F74F39DBC94E}"/>
    <cellStyle name="40% - Ênfase1 38 2 3" xfId="11560" xr:uid="{BF307422-249C-49DD-B69B-065250794182}"/>
    <cellStyle name="40% - Ênfase1 38 2 3 2" xfId="32006" xr:uid="{303A665E-C739-4ECB-BB6B-2B1AE3541191}"/>
    <cellStyle name="40% - Ênfase1 38 2 4" xfId="21790" xr:uid="{4E06C57A-0CBD-4259-848A-02896F2F81D7}"/>
    <cellStyle name="40% - Ênfase1 38 3" xfId="5760" xr:uid="{D67856F2-4D0A-4C8E-8095-B2E715F29A8A}"/>
    <cellStyle name="40% - Ênfase1 38 3 2" xfId="16034" xr:uid="{46112113-529A-4C6A-97A4-9A12653F8F84}"/>
    <cellStyle name="40% - Ênfase1 38 3 2 2" xfId="36478" xr:uid="{F15A5EA7-87A6-453E-9D29-3F23681D126F}"/>
    <cellStyle name="40% - Ênfase1 38 3 3" xfId="26262" xr:uid="{3FF025FD-B9EF-4184-AE3F-214887017DCE}"/>
    <cellStyle name="40% - Ênfase1 38 4" xfId="10980" xr:uid="{82F0C473-1EA5-4487-B0A0-B1808161D465}"/>
    <cellStyle name="40% - Ênfase1 38 4 2" xfId="31426" xr:uid="{4FBC89BF-468B-4569-8DD1-0597483729D3}"/>
    <cellStyle name="40% - Ênfase1 38 5" xfId="21210" xr:uid="{2D10D4EC-753B-410B-885D-E3BD14173E5F}"/>
    <cellStyle name="40% - Ênfase1 39" xfId="627" xr:uid="{0972AC6B-858E-4E2E-BCC3-2480821E0885}"/>
    <cellStyle name="40% - Ênfase1 39 2" xfId="1226" xr:uid="{1A76C67E-3729-4E87-990C-33B3A2F555D7}"/>
    <cellStyle name="40% - Ênfase1 39 2 2" xfId="6373" xr:uid="{0C727BCA-4BC4-4706-981A-7C45701FF7FC}"/>
    <cellStyle name="40% - Ênfase1 39 2 2 2" xfId="16628" xr:uid="{672D3A4D-B324-447F-A558-950D3123C7D3}"/>
    <cellStyle name="40% - Ênfase1 39 2 2 2 2" xfId="37072" xr:uid="{420B2CE3-8A69-4580-A6BB-416B9231201F}"/>
    <cellStyle name="40% - Ênfase1 39 2 2 3" xfId="26856" xr:uid="{5122982F-8E27-43B2-8D97-F7C0B834C153}"/>
    <cellStyle name="40% - Ênfase1 39 2 3" xfId="11574" xr:uid="{439F87B4-57B9-4D61-B15F-DDBA0E25F73C}"/>
    <cellStyle name="40% - Ênfase1 39 2 3 2" xfId="32020" xr:uid="{3BF46C1C-FE2D-4545-9602-6EFCAB88E752}"/>
    <cellStyle name="40% - Ênfase1 39 2 4" xfId="21804" xr:uid="{C7D1B673-264D-45DF-B623-6A16309CD53C}"/>
    <cellStyle name="40% - Ênfase1 39 3" xfId="5774" xr:uid="{28CC046F-A453-43E4-9574-80A32290454B}"/>
    <cellStyle name="40% - Ênfase1 39 3 2" xfId="16048" xr:uid="{250EA6F8-7D9D-48E7-B8E0-2EE8F70AE30E}"/>
    <cellStyle name="40% - Ênfase1 39 3 2 2" xfId="36492" xr:uid="{2B7DB9B3-6BF6-4E90-BB03-F963D4DCBBBB}"/>
    <cellStyle name="40% - Ênfase1 39 3 3" xfId="26276" xr:uid="{61C154D8-EFA4-441E-961D-8A7CC17B6A8E}"/>
    <cellStyle name="40% - Ênfase1 39 4" xfId="10994" xr:uid="{FF18CA75-BC4A-4F8A-9D49-6792E9AA880A}"/>
    <cellStyle name="40% - Ênfase1 39 4 2" xfId="31440" xr:uid="{46FA031D-7F8A-4CA3-85A9-552F1CA3B809}"/>
    <cellStyle name="40% - Ênfase1 39 5" xfId="21224" xr:uid="{20440C75-95E3-4AEB-9CDE-91073C634228}"/>
    <cellStyle name="40% - Ênfase1 4" xfId="137" xr:uid="{4F10204A-3AFE-4456-9E94-E8E2039AA651}"/>
    <cellStyle name="40% - Ênfase1 4 2" xfId="750" xr:uid="{6C0CDBEF-CC1D-492D-AA4F-EF7C4BBDB6F3}"/>
    <cellStyle name="40% - Ênfase1 4 2 2" xfId="5897" xr:uid="{13399A9B-7D25-486B-938B-A3630D1E1676}"/>
    <cellStyle name="40% - Ênfase1 4 2 2 2" xfId="16166" xr:uid="{6D25AB49-2044-445D-BCF3-1EB0886E4147}"/>
    <cellStyle name="40% - Ênfase1 4 2 2 2 2" xfId="36610" xr:uid="{C9AF7047-15BD-49A9-97CB-CB09EF02AC72}"/>
    <cellStyle name="40% - Ênfase1 4 2 2 3" xfId="26394" xr:uid="{52E8CBE3-D160-43E7-B323-C5A4A305AEBC}"/>
    <cellStyle name="40% - Ênfase1 4 2 3" xfId="11112" xr:uid="{3B70F960-07FF-4CFF-97E5-410CC2D31F08}"/>
    <cellStyle name="40% - Ênfase1 4 2 3 2" xfId="31558" xr:uid="{89386F3F-23D3-4525-B3ED-255A0888F250}"/>
    <cellStyle name="40% - Ênfase1 4 2 4" xfId="21342" xr:uid="{224CB52E-1A02-4EF0-AA62-3044D9719DF1}"/>
    <cellStyle name="40% - Ênfase1 4 3" xfId="5284" xr:uid="{F82953E8-A858-4AE0-90C9-1BBCA3EC5BD2}"/>
    <cellStyle name="40% - Ênfase1 4 3 2" xfId="15586" xr:uid="{D5D54C1B-A250-40ED-9E80-83A2C23B392E}"/>
    <cellStyle name="40% - Ênfase1 4 3 2 2" xfId="36030" xr:uid="{16A38200-6745-463F-936B-DD66D2BF2E8A}"/>
    <cellStyle name="40% - Ênfase1 4 3 3" xfId="25814" xr:uid="{56A81C35-F6A8-4258-B5B7-ABC8089F8DCA}"/>
    <cellStyle name="40% - Ênfase1 4 4" xfId="10532" xr:uid="{C7B322A7-78B9-4558-B9BC-3E655732D4B3}"/>
    <cellStyle name="40% - Ênfase1 4 4 2" xfId="30978" xr:uid="{61540241-9F23-4742-A482-DBECE0725093}"/>
    <cellStyle name="40% - Ênfase1 4 5" xfId="20762" xr:uid="{585B62E1-0CF7-43CE-8915-761D56E80E8D}"/>
    <cellStyle name="40% - Ênfase1 40" xfId="641" xr:uid="{F436F13C-0C58-49C4-983D-0503A1A69205}"/>
    <cellStyle name="40% - Ênfase1 40 2" xfId="1240" xr:uid="{C25F5658-2E0D-4E24-9A62-47A247980776}"/>
    <cellStyle name="40% - Ênfase1 40 2 2" xfId="6387" xr:uid="{5355F505-2FF8-4CF8-864C-6610035C94A8}"/>
    <cellStyle name="40% - Ênfase1 40 2 2 2" xfId="16642" xr:uid="{507AA111-BCEA-47CA-BE50-C98528D003A9}"/>
    <cellStyle name="40% - Ênfase1 40 2 2 2 2" xfId="37086" xr:uid="{FFC05870-F985-4E44-9909-CB8D3196E23C}"/>
    <cellStyle name="40% - Ênfase1 40 2 2 3" xfId="26870" xr:uid="{E646CD54-1828-4FB6-9174-15C3B8E5EC9E}"/>
    <cellStyle name="40% - Ênfase1 40 2 3" xfId="11588" xr:uid="{B708F93B-CBD1-4C67-9B7F-CA427CE7F47C}"/>
    <cellStyle name="40% - Ênfase1 40 2 3 2" xfId="32034" xr:uid="{2D944945-CA8A-4B20-860C-D6E145E55E53}"/>
    <cellStyle name="40% - Ênfase1 40 2 4" xfId="21818" xr:uid="{2B424C78-3F92-43ED-A3BC-A2A719270D2B}"/>
    <cellStyle name="40% - Ênfase1 40 3" xfId="5788" xr:uid="{DA44F9C1-060F-4D13-A00A-FF9F4A5F64F3}"/>
    <cellStyle name="40% - Ênfase1 40 3 2" xfId="16062" xr:uid="{570FE30D-7C2E-4992-AA4A-D72ED709E7A0}"/>
    <cellStyle name="40% - Ênfase1 40 3 2 2" xfId="36506" xr:uid="{5E652699-487C-48DA-9E84-ED0712D87E15}"/>
    <cellStyle name="40% - Ênfase1 40 3 3" xfId="26290" xr:uid="{B3F70343-253C-425C-B4D0-0F74FA08B0E4}"/>
    <cellStyle name="40% - Ênfase1 40 4" xfId="11008" xr:uid="{16CB01D2-B6EF-4CE4-A122-155F23BCA9B1}"/>
    <cellStyle name="40% - Ênfase1 40 4 2" xfId="31454" xr:uid="{9385D0AF-A175-43E6-A020-A0AF237F6421}"/>
    <cellStyle name="40% - Ênfase1 40 5" xfId="21238" xr:uid="{314AB78F-DABA-4EE8-9D05-A656E45142A3}"/>
    <cellStyle name="40% - Ênfase1 41" xfId="655" xr:uid="{D6AA17BA-6C1F-434F-B00A-370D82B2C6F6}"/>
    <cellStyle name="40% - Ênfase1 41 2" xfId="1254" xr:uid="{1B18C83F-0191-4B87-8D2A-FD08D52C5B54}"/>
    <cellStyle name="40% - Ênfase1 41 2 2" xfId="6401" xr:uid="{2FA3F104-7CA3-40A5-A82E-425BF1C7D9F4}"/>
    <cellStyle name="40% - Ênfase1 41 2 2 2" xfId="16656" xr:uid="{CD8B9129-DB58-4303-BD7F-025AC895C1EC}"/>
    <cellStyle name="40% - Ênfase1 41 2 2 2 2" xfId="37100" xr:uid="{6C7D4258-8281-4C15-931E-8A24DDADC9E2}"/>
    <cellStyle name="40% - Ênfase1 41 2 2 3" xfId="26884" xr:uid="{2516E47A-0EA7-4F0D-871A-324A7C9E86D1}"/>
    <cellStyle name="40% - Ênfase1 41 2 3" xfId="11602" xr:uid="{9CCA7653-4104-4E64-A18E-1A815257DC0E}"/>
    <cellStyle name="40% - Ênfase1 41 2 3 2" xfId="32048" xr:uid="{0A711582-2357-41BE-A031-280EE48BC59D}"/>
    <cellStyle name="40% - Ênfase1 41 2 4" xfId="21832" xr:uid="{6D022B76-A118-414C-9D9A-78B39DE2F9DB}"/>
    <cellStyle name="40% - Ênfase1 41 3" xfId="5802" xr:uid="{CB57AB0A-6BF0-4E85-A322-A547C18EFB37}"/>
    <cellStyle name="40% - Ênfase1 41 3 2" xfId="16076" xr:uid="{F101A17C-8A45-4C50-990E-02A1B2507E3F}"/>
    <cellStyle name="40% - Ênfase1 41 3 2 2" xfId="36520" xr:uid="{603C0524-4263-4E6C-BC28-90A8D119253C}"/>
    <cellStyle name="40% - Ênfase1 41 3 3" xfId="26304" xr:uid="{6C45CF2C-4218-424D-ACF4-26FC4FE2EA88}"/>
    <cellStyle name="40% - Ênfase1 41 4" xfId="11022" xr:uid="{E13FB503-093E-474C-8EAF-8ACE67EDCCC7}"/>
    <cellStyle name="40% - Ênfase1 41 4 2" xfId="31468" xr:uid="{ACA81C03-FFEC-42CA-8467-6CB34568E63E}"/>
    <cellStyle name="40% - Ênfase1 41 5" xfId="21252" xr:uid="{835A7ADE-3E02-45B3-B49E-B6D539EAB271}"/>
    <cellStyle name="40% - Ênfase1 42" xfId="669" xr:uid="{64F3C2F8-AC2F-4673-A073-839E453D4CA8}"/>
    <cellStyle name="40% - Ênfase1 42 2" xfId="1268" xr:uid="{E2E2B4B1-4A69-4B00-B278-69D9782A6668}"/>
    <cellStyle name="40% - Ênfase1 42 2 2" xfId="6415" xr:uid="{F793B196-BB77-4296-96FA-3F7E0798C872}"/>
    <cellStyle name="40% - Ênfase1 42 2 2 2" xfId="16670" xr:uid="{E968D210-DB40-40CC-BE90-14DF18F8DF18}"/>
    <cellStyle name="40% - Ênfase1 42 2 2 2 2" xfId="37114" xr:uid="{06252635-F4F9-44A9-AE79-5CD6428A0958}"/>
    <cellStyle name="40% - Ênfase1 42 2 2 3" xfId="26898" xr:uid="{AB34340A-66F8-49EC-BB46-5EDACE947819}"/>
    <cellStyle name="40% - Ênfase1 42 2 3" xfId="11616" xr:uid="{21A94C4D-9640-4B41-885E-064986F91FD8}"/>
    <cellStyle name="40% - Ênfase1 42 2 3 2" xfId="32062" xr:uid="{FB769718-131F-4AE6-988B-4B84DF54B9DC}"/>
    <cellStyle name="40% - Ênfase1 42 2 4" xfId="21846" xr:uid="{AA6F8A51-3085-4644-9CDE-3C752052B193}"/>
    <cellStyle name="40% - Ênfase1 42 3" xfId="5816" xr:uid="{E8E8F5F7-DFD7-493A-8400-24EB6F8F5979}"/>
    <cellStyle name="40% - Ênfase1 42 3 2" xfId="16090" xr:uid="{C4F27FCD-3A52-4563-AAFE-F0AA759F2ED1}"/>
    <cellStyle name="40% - Ênfase1 42 3 2 2" xfId="36534" xr:uid="{029D2538-0117-4825-AC47-5D8F000A4B88}"/>
    <cellStyle name="40% - Ênfase1 42 3 3" xfId="26318" xr:uid="{58193AED-C36B-40C1-87D1-766A75C3FBDF}"/>
    <cellStyle name="40% - Ênfase1 42 4" xfId="11036" xr:uid="{2D427CF4-794F-4445-B71C-AE05F9E46774}"/>
    <cellStyle name="40% - Ênfase1 42 4 2" xfId="31482" xr:uid="{A3281DDC-8606-48B0-B643-EDA636403E64}"/>
    <cellStyle name="40% - Ênfase1 42 5" xfId="21266" xr:uid="{3BE2D8A8-44E2-4809-BEB2-AD5D668136CB}"/>
    <cellStyle name="40% - Ênfase1 43" xfId="683" xr:uid="{785D9A45-1858-42EE-ACD2-1EBB04CDB365}"/>
    <cellStyle name="40% - Ênfase1 43 2" xfId="1282" xr:uid="{868834EC-4D7E-4C2A-A10F-856EB079C86C}"/>
    <cellStyle name="40% - Ênfase1 43 2 2" xfId="6429" xr:uid="{96E48806-12E0-4643-94DB-C62BB4C485C6}"/>
    <cellStyle name="40% - Ênfase1 43 2 2 2" xfId="16684" xr:uid="{0EE11DC5-67A7-48D5-9106-0240137A4F82}"/>
    <cellStyle name="40% - Ênfase1 43 2 2 2 2" xfId="37128" xr:uid="{AE022B88-8E04-4412-B0AE-AA5916138E1D}"/>
    <cellStyle name="40% - Ênfase1 43 2 2 3" xfId="26912" xr:uid="{690140AB-5943-47F9-80C7-631486715F26}"/>
    <cellStyle name="40% - Ênfase1 43 2 3" xfId="11630" xr:uid="{6B7DDE7D-71B5-4317-88A5-D3A6D40E0A8E}"/>
    <cellStyle name="40% - Ênfase1 43 2 3 2" xfId="32076" xr:uid="{6385DB12-1793-4205-8FCB-668C9C41BA3C}"/>
    <cellStyle name="40% - Ênfase1 43 2 4" xfId="21860" xr:uid="{1B6BA3C0-1E42-49C1-8792-64BA799634BA}"/>
    <cellStyle name="40% - Ênfase1 43 3" xfId="5830" xr:uid="{FA094D0A-E36A-49DA-A72B-BD2DE6383E3E}"/>
    <cellStyle name="40% - Ênfase1 43 3 2" xfId="16104" xr:uid="{66CE35B8-69C4-478B-A179-C353E89466EE}"/>
    <cellStyle name="40% - Ênfase1 43 3 2 2" xfId="36548" xr:uid="{BBCA4815-32AE-4B94-9796-BCDFCE05A00A}"/>
    <cellStyle name="40% - Ênfase1 43 3 3" xfId="26332" xr:uid="{3E98ACA6-B2B4-4C65-AA7D-5B34B32086DF}"/>
    <cellStyle name="40% - Ênfase1 43 4" xfId="11050" xr:uid="{98778418-6E2B-41EE-A3CC-AFC592E56800}"/>
    <cellStyle name="40% - Ênfase1 43 4 2" xfId="31496" xr:uid="{A0CA8B38-245F-4FCA-85F7-EA28205E28A4}"/>
    <cellStyle name="40% - Ênfase1 43 5" xfId="21280" xr:uid="{A795D0D3-A10B-4CF1-880D-37EE2595B95C}"/>
    <cellStyle name="40% - Ênfase1 44" xfId="697" xr:uid="{99C5A1F7-CB02-49DA-88C9-E6757A24C407}"/>
    <cellStyle name="40% - Ênfase1 44 2" xfId="5844" xr:uid="{158D21BC-BABF-449B-8BAF-1B7CC3BCF50B}"/>
    <cellStyle name="40% - Ênfase1 44 2 2" xfId="16118" xr:uid="{4F65415D-2E83-4462-9B9C-57FF3F0C67D8}"/>
    <cellStyle name="40% - Ênfase1 44 2 2 2" xfId="36562" xr:uid="{2E54CE36-68B6-4CA6-A76C-63060DFAD84D}"/>
    <cellStyle name="40% - Ênfase1 44 2 3" xfId="26346" xr:uid="{ED9732D5-10B6-4670-B4AD-F00A1D0CA934}"/>
    <cellStyle name="40% - Ênfase1 44 3" xfId="11064" xr:uid="{F8FE0617-BCED-4A37-B800-BE8A9E09B07D}"/>
    <cellStyle name="40% - Ênfase1 44 3 2" xfId="31510" xr:uid="{69800220-3FDB-472E-A064-10D7D5902063}"/>
    <cellStyle name="40% - Ênfase1 44 4" xfId="21294" xr:uid="{BC89FDED-0E34-4C00-A5C1-F972F765F5A6}"/>
    <cellStyle name="40% - Ênfase1 45" xfId="1296" xr:uid="{676E0370-37E5-4BB0-8C0C-E20B506F5DB9}"/>
    <cellStyle name="40% - Ênfase1 45 2" xfId="6443" xr:uid="{DADE7E3C-C06A-47E0-A7D9-2F4C3D15A4B4}"/>
    <cellStyle name="40% - Ênfase1 45 2 2" xfId="16698" xr:uid="{F8D399F9-4AE9-4629-839D-12BB6AA317FE}"/>
    <cellStyle name="40% - Ênfase1 45 2 2 2" xfId="37142" xr:uid="{38C8419E-2736-4B83-A46C-52AD8C0A6F8D}"/>
    <cellStyle name="40% - Ênfase1 45 2 3" xfId="26926" xr:uid="{00EF9E55-7AD8-4975-8614-0892E3DC1F08}"/>
    <cellStyle name="40% - Ênfase1 45 3" xfId="11644" xr:uid="{12C05AB6-A448-4151-BD08-70C16D751AD0}"/>
    <cellStyle name="40% - Ênfase1 45 3 2" xfId="32090" xr:uid="{93ADF9AD-1175-4D77-B8B4-67C1D8A714B8}"/>
    <cellStyle name="40% - Ênfase1 45 4" xfId="21874" xr:uid="{41F8D016-C457-41E4-8222-92AAE6DFF4ED}"/>
    <cellStyle name="40% - Ênfase1 46" xfId="1310" xr:uid="{63E14EE5-4D22-4D6A-9B28-23F08F9CEBDC}"/>
    <cellStyle name="40% - Ênfase1 46 2" xfId="6457" xr:uid="{DBB91778-93B9-48A4-A2BF-063C7996A477}"/>
    <cellStyle name="40% - Ênfase1 46 2 2" xfId="16712" xr:uid="{A6E0F3BE-549A-4AA0-8F4F-CA42ACDB4042}"/>
    <cellStyle name="40% - Ênfase1 46 2 2 2" xfId="37156" xr:uid="{A42429E5-C286-4636-A218-2FC54BD5E7C4}"/>
    <cellStyle name="40% - Ênfase1 46 2 3" xfId="26940" xr:uid="{DEA36477-92F9-4DB9-9C98-74CCBD492572}"/>
    <cellStyle name="40% - Ênfase1 46 3" xfId="11658" xr:uid="{198B5F40-8355-487B-95D0-9E0707BE0FB4}"/>
    <cellStyle name="40% - Ênfase1 46 3 2" xfId="32104" xr:uid="{70468D5A-1C45-4A82-84BF-E4A199E4E72F}"/>
    <cellStyle name="40% - Ênfase1 46 4" xfId="21888" xr:uid="{163FD8C3-EFB1-4E24-8F4F-D0F755B575D0}"/>
    <cellStyle name="40% - Ênfase1 47" xfId="1324" xr:uid="{B8602006-55C3-4B52-8510-7639EBD66D16}"/>
    <cellStyle name="40% - Ênfase1 47 2" xfId="6471" xr:uid="{1FEC3864-46D7-409B-9ADB-C960E5FC5F1D}"/>
    <cellStyle name="40% - Ênfase1 47 2 2" xfId="16726" xr:uid="{E10EFD73-3590-4466-A566-DEAC6C069F22}"/>
    <cellStyle name="40% - Ênfase1 47 2 2 2" xfId="37170" xr:uid="{61ABA01A-D155-48F9-B039-35A178433195}"/>
    <cellStyle name="40% - Ênfase1 47 2 3" xfId="26954" xr:uid="{FF38A7AE-9299-48BA-84B7-1C6974D33C68}"/>
    <cellStyle name="40% - Ênfase1 47 3" xfId="11672" xr:uid="{F2C99D9D-03A0-43E5-930D-7EAED55CC4E7}"/>
    <cellStyle name="40% - Ênfase1 47 3 2" xfId="32118" xr:uid="{AFB75327-3790-4FAC-BD6E-AFB4EFA65187}"/>
    <cellStyle name="40% - Ênfase1 47 4" xfId="21902" xr:uid="{1126C18D-EAF1-4237-A621-40C075753C74}"/>
    <cellStyle name="40% - Ênfase1 48" xfId="1338" xr:uid="{E4F5E9F7-19F7-4BF3-A2E9-5A8B3F3E90E4}"/>
    <cellStyle name="40% - Ênfase1 48 2" xfId="6485" xr:uid="{FAD645A1-04BE-48E8-B83E-4E659FFAF93C}"/>
    <cellStyle name="40% - Ênfase1 48 2 2" xfId="16740" xr:uid="{3CF664F4-FA7C-4AC7-8D14-33058AFDE435}"/>
    <cellStyle name="40% - Ênfase1 48 2 2 2" xfId="37184" xr:uid="{A31FEEA8-A7DF-4FCB-AF35-92E8EE72D6E2}"/>
    <cellStyle name="40% - Ênfase1 48 2 3" xfId="26968" xr:uid="{C4EC6F4E-55BA-4AB1-A2BE-E72935749A93}"/>
    <cellStyle name="40% - Ênfase1 48 3" xfId="11686" xr:uid="{E2782353-0B64-4C92-8F25-5EE465C7E67E}"/>
    <cellStyle name="40% - Ênfase1 48 3 2" xfId="32132" xr:uid="{E80F052F-2D36-407E-9D70-A8CF0318AEAD}"/>
    <cellStyle name="40% - Ênfase1 48 4" xfId="21916" xr:uid="{D8C50100-3C59-4EE1-9CEB-BF97C0268D3E}"/>
    <cellStyle name="40% - Ênfase1 49" xfId="1352" xr:uid="{8CFD86FB-996F-4573-B9B0-A0F5DD91F1BA}"/>
    <cellStyle name="40% - Ênfase1 49 2" xfId="6499" xr:uid="{A04E6F00-EBFD-46A6-A91A-A2294297A5A3}"/>
    <cellStyle name="40% - Ênfase1 49 2 2" xfId="16754" xr:uid="{3EA5DE1C-5CDD-48C0-99B9-33540F24B4C8}"/>
    <cellStyle name="40% - Ênfase1 49 2 2 2" xfId="37198" xr:uid="{C000EF04-CF4D-4EDB-8DF2-2D4D95403F6B}"/>
    <cellStyle name="40% - Ênfase1 49 2 3" xfId="26982" xr:uid="{0A7D3BC6-376E-4871-9FC3-58311EE723AD}"/>
    <cellStyle name="40% - Ênfase1 49 3" xfId="11700" xr:uid="{C5D90406-CCD4-470A-8C14-576ECD839EBB}"/>
    <cellStyle name="40% - Ênfase1 49 3 2" xfId="32146" xr:uid="{FD534AF8-29C2-42CA-8D59-8DC947B5439F}"/>
    <cellStyle name="40% - Ênfase1 49 4" xfId="21930" xr:uid="{16CEE7E6-00E8-4371-B9F3-272380CBF34C}"/>
    <cellStyle name="40% - Ênfase1 5" xfId="151" xr:uid="{9278B2C4-F02F-48DE-8218-0CA005A02D24}"/>
    <cellStyle name="40% - Ênfase1 5 2" xfId="764" xr:uid="{566D54C6-7E2E-4F9E-B12E-89E6E8AFA535}"/>
    <cellStyle name="40% - Ênfase1 5 2 2" xfId="5911" xr:uid="{D4B42839-D4FA-4625-AADA-1D11E8C68D39}"/>
    <cellStyle name="40% - Ênfase1 5 3" xfId="5298" xr:uid="{ACE802F9-4FEB-4682-BFDC-5B179A10E0DF}"/>
    <cellStyle name="40% - Ênfase1 50" xfId="1366" xr:uid="{FE80D656-3490-450E-8E8C-7AE9D9A6C407}"/>
    <cellStyle name="40% - Ênfase1 50 2" xfId="6513" xr:uid="{55522819-FCD3-4EE9-AF2D-0AFC948E1FB9}"/>
    <cellStyle name="40% - Ênfase1 50 2 2" xfId="16768" xr:uid="{B71CF0CA-5FBC-48A2-B13F-A81DA75BFD1F}"/>
    <cellStyle name="40% - Ênfase1 50 2 2 2" xfId="37212" xr:uid="{133D9DDC-B928-4FF9-A8A6-973A14DD5256}"/>
    <cellStyle name="40% - Ênfase1 50 2 3" xfId="26996" xr:uid="{D25A09C9-B583-4C7D-A7A9-F56B4895D32A}"/>
    <cellStyle name="40% - Ênfase1 50 3" xfId="11714" xr:uid="{2409FD07-7944-46D9-90AF-7ED7EEFC028C}"/>
    <cellStyle name="40% - Ênfase1 50 3 2" xfId="32160" xr:uid="{51516DBD-82A1-452F-93B1-3FCFA4BF806F}"/>
    <cellStyle name="40% - Ênfase1 50 4" xfId="21944" xr:uid="{3EA792B2-AF1A-45B6-9FFC-E4259952049A}"/>
    <cellStyle name="40% - Ênfase1 51" xfId="1380" xr:uid="{E94F0ECB-6F9B-4B81-BBAB-7A655B12BD82}"/>
    <cellStyle name="40% - Ênfase1 51 2" xfId="6527" xr:uid="{F849FA6C-3A9F-4E6A-9DB2-85F2D334C1FC}"/>
    <cellStyle name="40% - Ênfase1 51 2 2" xfId="16782" xr:uid="{D0D173CA-2692-4B9A-A494-4F4BD285BABF}"/>
    <cellStyle name="40% - Ênfase1 51 2 2 2" xfId="37226" xr:uid="{AE351E46-F474-44D1-939E-8072C60DE353}"/>
    <cellStyle name="40% - Ênfase1 51 2 3" xfId="27010" xr:uid="{147F8527-54C3-4BF7-A2D8-841695AF5D02}"/>
    <cellStyle name="40% - Ênfase1 51 3" xfId="11728" xr:uid="{7DEB46D1-6204-4856-8943-117A214B9A53}"/>
    <cellStyle name="40% - Ênfase1 51 3 2" xfId="32174" xr:uid="{2C77303A-B805-4075-BE35-1A9CF93C8F33}"/>
    <cellStyle name="40% - Ênfase1 51 4" xfId="21958" xr:uid="{A9AFCA4C-5C93-4BEA-AC91-5251FA67BACE}"/>
    <cellStyle name="40% - Ênfase1 52" xfId="1394" xr:uid="{D6E614D6-9856-4132-AF71-10C1561E13E9}"/>
    <cellStyle name="40% - Ênfase1 52 2" xfId="6541" xr:uid="{E246674A-2A85-4D09-96F0-64118D1BB444}"/>
    <cellStyle name="40% - Ênfase1 52 2 2" xfId="16796" xr:uid="{157F1E02-2C7C-43B7-800F-CC71F1BDB48B}"/>
    <cellStyle name="40% - Ênfase1 52 2 2 2" xfId="37240" xr:uid="{947D93C8-D324-422A-AAB0-70ADC09A8AF0}"/>
    <cellStyle name="40% - Ênfase1 52 2 3" xfId="27024" xr:uid="{F9088384-0C42-48AE-8345-D5549C013F32}"/>
    <cellStyle name="40% - Ênfase1 52 3" xfId="11742" xr:uid="{C2D35717-F3D9-45E5-8E77-15512C2B180B}"/>
    <cellStyle name="40% - Ênfase1 52 3 2" xfId="32188" xr:uid="{FC40E593-4040-47A5-A4B3-FBC473D6400A}"/>
    <cellStyle name="40% - Ênfase1 52 4" xfId="21972" xr:uid="{76A13C49-55B2-4CFE-BA58-1A084CC60085}"/>
    <cellStyle name="40% - Ênfase1 53" xfId="1408" xr:uid="{329DEE51-2DFD-45A7-A8D3-6EF0EB12A1CA}"/>
    <cellStyle name="40% - Ênfase1 53 2" xfId="6555" xr:uid="{18773B67-AA39-4F24-B7EF-C55100914197}"/>
    <cellStyle name="40% - Ênfase1 53 2 2" xfId="16810" xr:uid="{DAC9CF27-B6E2-476E-879C-987DF041E19C}"/>
    <cellStyle name="40% - Ênfase1 53 2 2 2" xfId="37254" xr:uid="{CD2657C8-BF8C-49D6-897E-E7EA963F9893}"/>
    <cellStyle name="40% - Ênfase1 53 2 3" xfId="27038" xr:uid="{17C013E9-EBD8-4EC8-9563-1FB2724E0C16}"/>
    <cellStyle name="40% - Ênfase1 53 3" xfId="11756" xr:uid="{523B9B15-1F00-4A7C-821A-779BACD3AD8E}"/>
    <cellStyle name="40% - Ênfase1 53 3 2" xfId="32202" xr:uid="{C8572D6E-0D54-4E65-8C2F-4CD9F9F0EB38}"/>
    <cellStyle name="40% - Ênfase1 53 4" xfId="21986" xr:uid="{1F354064-1676-4636-8292-4400C8D4D18E}"/>
    <cellStyle name="40% - Ênfase1 54" xfId="1422" xr:uid="{F764DF8F-AE33-4ABA-AF3D-012996B32FBC}"/>
    <cellStyle name="40% - Ênfase1 54 2" xfId="6569" xr:uid="{20E49346-7443-476F-A469-8364C1D3B41E}"/>
    <cellStyle name="40% - Ênfase1 54 2 2" xfId="16824" xr:uid="{F8886376-2C58-4DBA-9BDD-4368B472B87B}"/>
    <cellStyle name="40% - Ênfase1 54 2 2 2" xfId="37268" xr:uid="{81CBD765-2962-4D47-881F-8F3F0A2374D3}"/>
    <cellStyle name="40% - Ênfase1 54 2 3" xfId="27052" xr:uid="{BAF14FFA-488C-4E9C-9B92-5AA4CD6B9A9B}"/>
    <cellStyle name="40% - Ênfase1 54 3" xfId="11770" xr:uid="{26E472DA-FF3D-4A85-86A9-8560D5517E0F}"/>
    <cellStyle name="40% - Ênfase1 54 3 2" xfId="32216" xr:uid="{7EB06D8F-6F68-4231-8A7C-2EC1751D4118}"/>
    <cellStyle name="40% - Ênfase1 54 4" xfId="22000" xr:uid="{4DB438DC-F92C-489D-BC84-2A55DC94F59F}"/>
    <cellStyle name="40% - Ênfase1 55" xfId="1436" xr:uid="{77331450-278B-437B-B5F1-C80097F7C756}"/>
    <cellStyle name="40% - Ênfase1 55 2" xfId="6583" xr:uid="{6A71CC29-8F1D-4CAD-B893-F8D8E1EC2DEB}"/>
    <cellStyle name="40% - Ênfase1 55 2 2" xfId="16838" xr:uid="{21737233-10D6-4E53-9AFE-BF121C9566DE}"/>
    <cellStyle name="40% - Ênfase1 55 2 2 2" xfId="37282" xr:uid="{61B0FB8A-A1D1-452E-8902-F33373D6FC23}"/>
    <cellStyle name="40% - Ênfase1 55 2 3" xfId="27066" xr:uid="{67F65695-36F2-4C37-A69D-67968C76C7FD}"/>
    <cellStyle name="40% - Ênfase1 55 3" xfId="11784" xr:uid="{6A67727E-ED04-4834-BFAD-BC95D1F01B13}"/>
    <cellStyle name="40% - Ênfase1 55 3 2" xfId="32230" xr:uid="{137D1602-374B-410E-9A31-233F35AA1154}"/>
    <cellStyle name="40% - Ênfase1 55 4" xfId="22014" xr:uid="{A5F7C7A5-ED8F-4505-B3A0-515650B330D4}"/>
    <cellStyle name="40% - Ênfase1 56" xfId="1450" xr:uid="{2866E5F7-C67B-445B-9B61-5CA2AE7D2CAD}"/>
    <cellStyle name="40% - Ênfase1 56 2" xfId="6597" xr:uid="{B699955A-049D-489A-B390-0E62EBF8966A}"/>
    <cellStyle name="40% - Ênfase1 56 2 2" xfId="16852" xr:uid="{3DCD387D-ACCA-44ED-878B-F5A3B3ED5AA8}"/>
    <cellStyle name="40% - Ênfase1 56 2 2 2" xfId="37296" xr:uid="{B6F2C470-EB39-4337-98E5-F27393C529F6}"/>
    <cellStyle name="40% - Ênfase1 56 2 3" xfId="27080" xr:uid="{B5381923-7B5B-401D-ACE6-6253B6B15D86}"/>
    <cellStyle name="40% - Ênfase1 56 3" xfId="11798" xr:uid="{3DFDD555-F1C8-4600-A4B7-C19E58E339E6}"/>
    <cellStyle name="40% - Ênfase1 56 3 2" xfId="32244" xr:uid="{16073231-A15D-44AA-A40E-B35A30E285DA}"/>
    <cellStyle name="40% - Ênfase1 56 4" xfId="22028" xr:uid="{AA4B7AB6-3CB9-4167-9323-62FA58D21A31}"/>
    <cellStyle name="40% - Ênfase1 57" xfId="1464" xr:uid="{0807B219-7F8A-4017-9A59-20CE1F134300}"/>
    <cellStyle name="40% - Ênfase1 57 2" xfId="6611" xr:uid="{5908E678-65F6-4F42-8C06-2B811FB80DBA}"/>
    <cellStyle name="40% - Ênfase1 57 2 2" xfId="16866" xr:uid="{DC07EAE2-1448-4F7D-92ED-7DEBC956DB8A}"/>
    <cellStyle name="40% - Ênfase1 57 2 2 2" xfId="37310" xr:uid="{3B853E6D-E3B5-4F38-AF40-A8EE2BF549BE}"/>
    <cellStyle name="40% - Ênfase1 57 2 3" xfId="27094" xr:uid="{FDCE33EA-DD6A-49BC-A07F-6DDC56A0C113}"/>
    <cellStyle name="40% - Ênfase1 57 3" xfId="11812" xr:uid="{0172EFA4-BA68-403F-AEB0-A644DADDB4A1}"/>
    <cellStyle name="40% - Ênfase1 57 3 2" xfId="32258" xr:uid="{4FF0C21A-2AD5-41D6-B3EF-D5B69870076D}"/>
    <cellStyle name="40% - Ênfase1 57 4" xfId="22042" xr:uid="{C93E423F-4480-4A9D-B530-BC0F29D96F6A}"/>
    <cellStyle name="40% - Ênfase1 58" xfId="1478" xr:uid="{7148EEB0-C209-4A4E-B13E-AFC3E84ABD86}"/>
    <cellStyle name="40% - Ênfase1 58 2" xfId="6625" xr:uid="{DA4B5FD9-2A7C-4AB6-958C-E2F35AB55440}"/>
    <cellStyle name="40% - Ênfase1 58 2 2" xfId="16880" xr:uid="{108DBA01-2698-4D87-854E-666B6A4B5045}"/>
    <cellStyle name="40% - Ênfase1 58 2 2 2" xfId="37324" xr:uid="{84932153-6134-4528-AB09-F78A8EC85E13}"/>
    <cellStyle name="40% - Ênfase1 58 2 3" xfId="27108" xr:uid="{8AFFD85E-F405-481C-9683-06707F5A4039}"/>
    <cellStyle name="40% - Ênfase1 58 3" xfId="11826" xr:uid="{9B019CA4-F42B-460E-8539-F30EE10BAAF4}"/>
    <cellStyle name="40% - Ênfase1 58 3 2" xfId="32272" xr:uid="{D524CB48-8509-4EC9-9213-DAC59ABE0132}"/>
    <cellStyle name="40% - Ênfase1 58 4" xfId="22056" xr:uid="{7132AC09-D1ED-408B-ADFA-379A207F8C56}"/>
    <cellStyle name="40% - Ênfase1 59" xfId="1492" xr:uid="{231ABD2D-DC7A-457C-8B43-BDCB9A7B8040}"/>
    <cellStyle name="40% - Ênfase1 59 2" xfId="6639" xr:uid="{BDCBA8AA-4627-46A0-8EF3-0A1F5FE3C99D}"/>
    <cellStyle name="40% - Ênfase1 59 2 2" xfId="16894" xr:uid="{B68ADCD3-FB6C-4200-A9A9-4E06C5AAF8FB}"/>
    <cellStyle name="40% - Ênfase1 59 2 2 2" xfId="37338" xr:uid="{F2AC4BF1-1926-485B-AF01-4E52A92B9462}"/>
    <cellStyle name="40% - Ênfase1 59 2 3" xfId="27122" xr:uid="{FB696A69-A5D9-4100-8848-9A3E8608D261}"/>
    <cellStyle name="40% - Ênfase1 59 3" xfId="11840" xr:uid="{78381BAC-0D9C-4305-A872-65E973139016}"/>
    <cellStyle name="40% - Ênfase1 59 3 2" xfId="32286" xr:uid="{29C3498F-A076-4085-A7C2-9ECA8AB3CA1E}"/>
    <cellStyle name="40% - Ênfase1 59 4" xfId="22070" xr:uid="{5B790D31-226A-41AC-A582-F58F0050EF13}"/>
    <cellStyle name="40% - Ênfase1 6" xfId="165" xr:uid="{350184E1-1499-4412-AC68-E4927A483CFA}"/>
    <cellStyle name="40% - Ênfase1 6 2" xfId="778" xr:uid="{5B9A7D75-FDA0-4AC1-B031-4091590F9999}"/>
    <cellStyle name="40% - Ênfase1 6 2 2" xfId="5925" xr:uid="{EE4AEF31-3618-4175-A383-B62BE0363232}"/>
    <cellStyle name="40% - Ênfase1 6 2 2 2" xfId="16180" xr:uid="{A7CAC759-5FEF-4F0F-B05C-A8DECF9E8983}"/>
    <cellStyle name="40% - Ênfase1 6 2 2 2 2" xfId="36624" xr:uid="{E28BCFC1-99F6-46B8-846E-BAC37324A9EB}"/>
    <cellStyle name="40% - Ênfase1 6 2 2 3" xfId="26408" xr:uid="{CA4EA450-625B-4D25-8501-B4FCED76465E}"/>
    <cellStyle name="40% - Ênfase1 6 2 3" xfId="11126" xr:uid="{34852BFE-8737-489E-A04A-A54C9308E16F}"/>
    <cellStyle name="40% - Ênfase1 6 2 3 2" xfId="31572" xr:uid="{BCBB3437-3381-40DB-B505-B5E52A6691F6}"/>
    <cellStyle name="40% - Ênfase1 6 2 4" xfId="21356" xr:uid="{FD78A263-2334-4E32-BF63-F27B5634C318}"/>
    <cellStyle name="40% - Ênfase1 6 3" xfId="5312" xr:uid="{4E8A9ABB-71FE-4E13-9EE3-DF7C3F21A8E9}"/>
    <cellStyle name="40% - Ênfase1 6 3 2" xfId="15600" xr:uid="{B84533E6-1BE8-4470-8D6B-A44C84703670}"/>
    <cellStyle name="40% - Ênfase1 6 3 2 2" xfId="36044" xr:uid="{ACE2D9FD-9E57-46D3-B6AB-E4E797489CB5}"/>
    <cellStyle name="40% - Ênfase1 6 3 3" xfId="25828" xr:uid="{65CCFC6E-781D-4941-8812-71E57C64A2FB}"/>
    <cellStyle name="40% - Ênfase1 6 4" xfId="10546" xr:uid="{BA15D45E-6D3E-4DE5-9598-DDEFA7A7FFC0}"/>
    <cellStyle name="40% - Ênfase1 6 4 2" xfId="30992" xr:uid="{08AFE049-3E37-4274-BE91-38BA5ACBF00C}"/>
    <cellStyle name="40% - Ênfase1 6 5" xfId="20776" xr:uid="{7BEE017C-CBB9-4CA4-ADD0-E55993CF7FED}"/>
    <cellStyle name="40% - Ênfase1 60" xfId="1506" xr:uid="{D3944724-CA30-47CE-83E9-0A46C53FD17C}"/>
    <cellStyle name="40% - Ênfase1 60 2" xfId="6653" xr:uid="{87954167-3D25-446D-97C8-77E6100A5718}"/>
    <cellStyle name="40% - Ênfase1 60 2 2" xfId="16908" xr:uid="{2947CCD2-AA73-4A2D-82AE-CB1ABBEFE986}"/>
    <cellStyle name="40% - Ênfase1 60 2 2 2" xfId="37352" xr:uid="{7185D4F4-0C5F-4909-B963-E8C40E99AD7E}"/>
    <cellStyle name="40% - Ênfase1 60 2 3" xfId="27136" xr:uid="{E1926415-75F5-43B0-A00E-37C4319764D9}"/>
    <cellStyle name="40% - Ênfase1 60 3" xfId="11854" xr:uid="{F54F2156-9F5D-496D-928E-70D0DA62DA14}"/>
    <cellStyle name="40% - Ênfase1 60 3 2" xfId="32300" xr:uid="{69A8E554-FF81-408B-870E-AB484882D087}"/>
    <cellStyle name="40% - Ênfase1 60 4" xfId="22084" xr:uid="{2F59A77C-39DA-42BC-8E9F-8616C81389E5}"/>
    <cellStyle name="40% - Ênfase1 61" xfId="1520" xr:uid="{C7C0539E-ADCE-41A7-974A-C890F4DE2181}"/>
    <cellStyle name="40% - Ênfase1 61 2" xfId="6667" xr:uid="{48376A97-9E4C-4009-B0CC-2682455B8F51}"/>
    <cellStyle name="40% - Ênfase1 61 2 2" xfId="16922" xr:uid="{616DE5A7-945C-4B31-B55D-F15FC232FBC1}"/>
    <cellStyle name="40% - Ênfase1 61 2 2 2" xfId="37366" xr:uid="{0C0D9771-4F84-4E8F-B3CC-7CA41FDE46BF}"/>
    <cellStyle name="40% - Ênfase1 61 2 3" xfId="27150" xr:uid="{40B10B97-F0E7-44F0-AEC5-0AD395804E0A}"/>
    <cellStyle name="40% - Ênfase1 61 3" xfId="11868" xr:uid="{3A143DC9-AC25-430D-BF41-3660B242AF70}"/>
    <cellStyle name="40% - Ênfase1 61 3 2" xfId="32314" xr:uid="{417119C8-1A8D-422D-BF3A-E8DF50326319}"/>
    <cellStyle name="40% - Ênfase1 61 4" xfId="22098" xr:uid="{A5F69958-6AAF-465E-909B-3A9863C317E1}"/>
    <cellStyle name="40% - Ênfase1 62" xfId="1534" xr:uid="{0E89024F-0C87-4D78-A976-54093D6A147C}"/>
    <cellStyle name="40% - Ênfase1 62 2" xfId="6681" xr:uid="{BDF04BA7-6602-4744-946C-5638DD92C598}"/>
    <cellStyle name="40% - Ênfase1 62 2 2" xfId="16936" xr:uid="{074F2C1A-E7C9-4E28-94A4-5EA88D205D9C}"/>
    <cellStyle name="40% - Ênfase1 62 2 2 2" xfId="37380" xr:uid="{BDE5CD52-844A-489F-8C29-26B4A2449A8D}"/>
    <cellStyle name="40% - Ênfase1 62 2 3" xfId="27164" xr:uid="{A2AFD381-6214-4563-8D59-1ED5DA239ABC}"/>
    <cellStyle name="40% - Ênfase1 62 3" xfId="11882" xr:uid="{C278EFA6-1641-4511-9299-B688B46B62FD}"/>
    <cellStyle name="40% - Ênfase1 62 3 2" xfId="32328" xr:uid="{7359C41C-D84B-47EE-B2BB-D47B6CFE9F1E}"/>
    <cellStyle name="40% - Ênfase1 62 4" xfId="22112" xr:uid="{787DF33A-763F-4735-9718-AFCCC49BF34F}"/>
    <cellStyle name="40% - Ênfase1 63" xfId="1548" xr:uid="{3DDBF657-9F33-43F0-874E-E9AF473C83F6}"/>
    <cellStyle name="40% - Ênfase1 63 2" xfId="6695" xr:uid="{0146E5D5-475D-452A-BBE7-5FB38F833905}"/>
    <cellStyle name="40% - Ênfase1 63 2 2" xfId="16950" xr:uid="{23944D35-172B-4746-9848-06C6C9808784}"/>
    <cellStyle name="40% - Ênfase1 63 2 2 2" xfId="37394" xr:uid="{65D0F659-A629-4670-98F5-D836E6E16118}"/>
    <cellStyle name="40% - Ênfase1 63 2 3" xfId="27178" xr:uid="{5A813859-69B9-427B-BA87-26C038AA44AE}"/>
    <cellStyle name="40% - Ênfase1 63 3" xfId="11896" xr:uid="{8F6F153E-44E7-4AE2-8761-0284BBCFF2F9}"/>
    <cellStyle name="40% - Ênfase1 63 3 2" xfId="32342" xr:uid="{C767AFB0-460B-482D-AD69-22A9971C1916}"/>
    <cellStyle name="40% - Ênfase1 63 4" xfId="22126" xr:uid="{BFAE94EA-8100-4474-BA96-8BC5AF186AB2}"/>
    <cellStyle name="40% - Ênfase1 64" xfId="1562" xr:uid="{F98AA4DB-6E2C-4618-97AA-A49691F230AF}"/>
    <cellStyle name="40% - Ênfase1 64 2" xfId="6709" xr:uid="{33D6832F-753A-4A98-A114-9A1A9BE4A3C3}"/>
    <cellStyle name="40% - Ênfase1 64 2 2" xfId="16964" xr:uid="{51EC127C-7BC8-4DA9-B1D5-A08CCBF2705A}"/>
    <cellStyle name="40% - Ênfase1 64 2 2 2" xfId="37408" xr:uid="{9E6E272D-7ACE-4FE1-9D93-1F971074A593}"/>
    <cellStyle name="40% - Ênfase1 64 2 3" xfId="27192" xr:uid="{23E978FD-7121-4DA1-902D-3EACEC5B85C7}"/>
    <cellStyle name="40% - Ênfase1 64 3" xfId="11910" xr:uid="{A11B4A36-4133-45CD-8F2B-4247C714971F}"/>
    <cellStyle name="40% - Ênfase1 64 3 2" xfId="32356" xr:uid="{7DB485ED-7D9D-42D9-B3A0-E65759D6DE34}"/>
    <cellStyle name="40% - Ênfase1 64 4" xfId="22140" xr:uid="{F78190EF-38F2-4B5E-9140-E75CCF67ACCA}"/>
    <cellStyle name="40% - Ênfase1 65" xfId="1576" xr:uid="{93E5B268-C2A5-4DC5-9B90-B3222B141BE9}"/>
    <cellStyle name="40% - Ênfase1 65 2" xfId="6723" xr:uid="{CE1C967F-E02B-48D5-B562-3C5B77967402}"/>
    <cellStyle name="40% - Ênfase1 65 2 2" xfId="16978" xr:uid="{0D4760AE-2F8E-4AB0-A9EB-55BA07EF9152}"/>
    <cellStyle name="40% - Ênfase1 65 2 2 2" xfId="37422" xr:uid="{090087E9-CDD4-4245-85B3-9D113C71032E}"/>
    <cellStyle name="40% - Ênfase1 65 2 3" xfId="27206" xr:uid="{39917544-3144-45BE-94C8-68E1322CF33C}"/>
    <cellStyle name="40% - Ênfase1 65 3" xfId="11924" xr:uid="{9BDFDC2D-34F6-4FAA-A186-BCCB999F71CB}"/>
    <cellStyle name="40% - Ênfase1 65 3 2" xfId="32370" xr:uid="{395359AD-B83E-453B-B934-94F4B82C6654}"/>
    <cellStyle name="40% - Ênfase1 65 4" xfId="22154" xr:uid="{22A8B5DD-FF6B-415F-911E-737B301F9E80}"/>
    <cellStyle name="40% - Ênfase1 66" xfId="1590" xr:uid="{FAC233BD-C2BE-47E3-B450-3CA96BBB5AD7}"/>
    <cellStyle name="40% - Ênfase1 66 2" xfId="6737" xr:uid="{96B91442-25F7-45C3-9F7F-0B0524C13F3C}"/>
    <cellStyle name="40% - Ênfase1 66 2 2" xfId="16992" xr:uid="{8E57A1A0-DFA4-44D3-919B-E89020E9FEC9}"/>
    <cellStyle name="40% - Ênfase1 66 2 2 2" xfId="37436" xr:uid="{6D67C250-8E93-4A4A-B88E-BB1D12FC4881}"/>
    <cellStyle name="40% - Ênfase1 66 2 3" xfId="27220" xr:uid="{6EA01A53-BA33-47D9-8396-F641491FBC7C}"/>
    <cellStyle name="40% - Ênfase1 66 3" xfId="11938" xr:uid="{D68492FC-1B5C-45FA-BE1A-D68B68C3E6B4}"/>
    <cellStyle name="40% - Ênfase1 66 3 2" xfId="32384" xr:uid="{021BF7A9-30A6-48E6-A00E-E72AF119B391}"/>
    <cellStyle name="40% - Ênfase1 66 4" xfId="22168" xr:uid="{ADC3E32E-54BD-4996-9F75-48CD7ACC3798}"/>
    <cellStyle name="40% - Ênfase1 67" xfId="1604" xr:uid="{D32F7AE1-8F16-4C94-8B59-17D590F8193A}"/>
    <cellStyle name="40% - Ênfase1 67 2" xfId="6751" xr:uid="{02121EE1-A143-4A3A-9961-6D8C600971C0}"/>
    <cellStyle name="40% - Ênfase1 67 2 2" xfId="17006" xr:uid="{EE633286-D270-4581-8452-B86E01823303}"/>
    <cellStyle name="40% - Ênfase1 67 2 2 2" xfId="37450" xr:uid="{B73943F2-57AB-4046-AF46-094F068B441D}"/>
    <cellStyle name="40% - Ênfase1 67 2 3" xfId="27234" xr:uid="{B7C888B0-2E32-4E06-AB56-CEEE1A1069FE}"/>
    <cellStyle name="40% - Ênfase1 67 3" xfId="11952" xr:uid="{8D41E781-9F5D-4904-BD44-B36DA3D81E92}"/>
    <cellStyle name="40% - Ênfase1 67 3 2" xfId="32398" xr:uid="{C321C9B1-DBF3-4F62-B9AC-B3586199B88B}"/>
    <cellStyle name="40% - Ênfase1 67 4" xfId="22182" xr:uid="{B5D86581-3984-4B07-8B04-14B8E0A10755}"/>
    <cellStyle name="40% - Ênfase1 68" xfId="1618" xr:uid="{10B589DA-1829-4536-919C-2E4D0E26BF45}"/>
    <cellStyle name="40% - Ênfase1 68 2" xfId="6765" xr:uid="{A3DFA41A-22B3-4D69-BC34-FF2E8C62FA52}"/>
    <cellStyle name="40% - Ênfase1 68 2 2" xfId="17020" xr:uid="{54086ECF-73A4-418D-932B-FCE60468D2C2}"/>
    <cellStyle name="40% - Ênfase1 68 2 2 2" xfId="37464" xr:uid="{27ACDC56-758A-4702-9F61-56CA17E96B18}"/>
    <cellStyle name="40% - Ênfase1 68 2 3" xfId="27248" xr:uid="{E143EF98-BA22-42E8-8FA5-FACE6D706756}"/>
    <cellStyle name="40% - Ênfase1 68 3" xfId="11966" xr:uid="{8DA8F4DE-838E-48E1-8C5D-FBBF94B76A3C}"/>
    <cellStyle name="40% - Ênfase1 68 3 2" xfId="32412" xr:uid="{6FC3B772-292C-4851-8683-1325F8026900}"/>
    <cellStyle name="40% - Ênfase1 68 4" xfId="22196" xr:uid="{16796D21-980D-42AD-BFA7-CA467D3BC2CB}"/>
    <cellStyle name="40% - Ênfase1 69" xfId="1632" xr:uid="{7FC6200E-932D-4B59-A932-80971B50BE90}"/>
    <cellStyle name="40% - Ênfase1 69 2" xfId="6779" xr:uid="{51D9B4F3-C898-4913-8A1B-DE799FC36C3F}"/>
    <cellStyle name="40% - Ênfase1 69 2 2" xfId="17034" xr:uid="{5C22379E-2F64-4FB8-A70C-2944617221E8}"/>
    <cellStyle name="40% - Ênfase1 69 2 2 2" xfId="37478" xr:uid="{708C9EEA-F29C-472A-869B-D5C7D611F0F1}"/>
    <cellStyle name="40% - Ênfase1 69 2 3" xfId="27262" xr:uid="{A62D40B6-5736-4F0D-A6C8-26D868A35B3A}"/>
    <cellStyle name="40% - Ênfase1 69 3" xfId="11980" xr:uid="{57BD3895-E1AD-471B-9422-9602E6CCF621}"/>
    <cellStyle name="40% - Ênfase1 69 3 2" xfId="32426" xr:uid="{146DC7A8-D2A2-4F86-AC25-36E9AD007923}"/>
    <cellStyle name="40% - Ênfase1 69 4" xfId="22210" xr:uid="{708F16F0-FF5B-455E-9240-74D6AD818FD6}"/>
    <cellStyle name="40% - Ênfase1 7" xfId="179" xr:uid="{2F8A560C-A6BE-4A0E-89D7-98FF4F734220}"/>
    <cellStyle name="40% - Ênfase1 7 2" xfId="792" xr:uid="{4C1F116B-1D86-45CB-A8F1-A3715ADA4404}"/>
    <cellStyle name="40% - Ênfase1 7 2 2" xfId="5939" xr:uid="{1EBA0ECE-0D9D-4650-B13E-E4567E34B845}"/>
    <cellStyle name="40% - Ênfase1 7 2 2 2" xfId="16194" xr:uid="{B6BED73E-6AB7-4F08-85B6-4CC4701F59CA}"/>
    <cellStyle name="40% - Ênfase1 7 2 2 2 2" xfId="36638" xr:uid="{489F4BB4-135B-4953-A38B-A7C51B1BA7F4}"/>
    <cellStyle name="40% - Ênfase1 7 2 2 3" xfId="26422" xr:uid="{1AE83969-42D7-477F-A75B-9807F0C1632C}"/>
    <cellStyle name="40% - Ênfase1 7 2 3" xfId="11140" xr:uid="{F41B43FB-21D0-4503-81D3-989590DE4516}"/>
    <cellStyle name="40% - Ênfase1 7 2 3 2" xfId="31586" xr:uid="{316048F2-8DE1-43C1-8C4C-C1936E618706}"/>
    <cellStyle name="40% - Ênfase1 7 2 4" xfId="21370" xr:uid="{E02B21C1-FA6F-4AAA-B180-F1AB50ADBF0F}"/>
    <cellStyle name="40% - Ênfase1 7 3" xfId="5326" xr:uid="{892633F7-64D0-4A1B-855D-EC7A12103CD9}"/>
    <cellStyle name="40% - Ênfase1 7 3 2" xfId="15614" xr:uid="{B72ED1C2-CB0E-4CE6-B93A-477351A3E11C}"/>
    <cellStyle name="40% - Ênfase1 7 3 2 2" xfId="36058" xr:uid="{739F8DCD-6A01-4215-94C8-CBE08ED6A0B2}"/>
    <cellStyle name="40% - Ênfase1 7 3 3" xfId="25842" xr:uid="{433CF8AB-871A-4FA2-A8E1-FBFC9C55F070}"/>
    <cellStyle name="40% - Ênfase1 7 4" xfId="10560" xr:uid="{A161A0B0-32AD-4CEB-AB8E-EDBE4397C304}"/>
    <cellStyle name="40% - Ênfase1 7 4 2" xfId="31006" xr:uid="{6DBA11B3-BF1B-4A8F-A34A-A56B4892439C}"/>
    <cellStyle name="40% - Ênfase1 7 5" xfId="20790" xr:uid="{330D38D0-40BE-4E32-A44A-68FF7D7D095A}"/>
    <cellStyle name="40% - Ênfase1 70" xfId="1646" xr:uid="{018E7590-449D-4F79-8788-4C301C7AA296}"/>
    <cellStyle name="40% - Ênfase1 70 2" xfId="6793" xr:uid="{D9A904DE-3310-471A-B93F-5E39E8542255}"/>
    <cellStyle name="40% - Ênfase1 70 2 2" xfId="17048" xr:uid="{EBED50AB-E619-4618-A32D-2D62A3CCC095}"/>
    <cellStyle name="40% - Ênfase1 70 2 2 2" xfId="37492" xr:uid="{71789C0E-72A3-4361-939D-CC1AAE825A7B}"/>
    <cellStyle name="40% - Ênfase1 70 2 3" xfId="27276" xr:uid="{22778E8A-23BD-4FA1-9562-F89F231D3D0E}"/>
    <cellStyle name="40% - Ênfase1 70 3" xfId="11994" xr:uid="{00C98D55-3652-499D-AED3-0F31DA0AA3AD}"/>
    <cellStyle name="40% - Ênfase1 70 3 2" xfId="32440" xr:uid="{0850E77F-FB1B-445D-9636-7FA53A03BE33}"/>
    <cellStyle name="40% - Ênfase1 70 4" xfId="22224" xr:uid="{F5D6EDD4-75DE-407B-9FF9-AD85333AD1D4}"/>
    <cellStyle name="40% - Ênfase1 71" xfId="1660" xr:uid="{FF4CB867-1E56-488D-89CB-5C6246AB1237}"/>
    <cellStyle name="40% - Ênfase1 71 2" xfId="6807" xr:uid="{3BA04382-8CBB-4DCD-B7F8-7AAFE1215BFD}"/>
    <cellStyle name="40% - Ênfase1 71 2 2" xfId="17062" xr:uid="{2C3BB5CE-001F-4081-A415-4C86FC6AFB80}"/>
    <cellStyle name="40% - Ênfase1 71 2 2 2" xfId="37506" xr:uid="{7580025D-AF31-4410-8E67-74FB11CB7B72}"/>
    <cellStyle name="40% - Ênfase1 71 2 3" xfId="27290" xr:uid="{450EE302-084A-4A85-9C7B-D213EA003D47}"/>
    <cellStyle name="40% - Ênfase1 71 3" xfId="12008" xr:uid="{ABD9B2BF-1F2A-4ACE-AC67-83AA0A94BE21}"/>
    <cellStyle name="40% - Ênfase1 71 3 2" xfId="32454" xr:uid="{83A5C8A3-3F29-47D4-8BCA-D51BBC8E5AF9}"/>
    <cellStyle name="40% - Ênfase1 71 4" xfId="22238" xr:uid="{79CE8FE9-EA12-4CEE-9FAA-E3163527E12D}"/>
    <cellStyle name="40% - Ênfase1 72" xfId="1674" xr:uid="{6B40A850-27EB-44F9-A96B-FC4DFDD907BE}"/>
    <cellStyle name="40% - Ênfase1 72 2" xfId="6821" xr:uid="{41304EA6-3D18-4D0F-BB64-23FC927C0C7D}"/>
    <cellStyle name="40% - Ênfase1 72 2 2" xfId="17076" xr:uid="{50C91D4C-2C79-44CD-8B44-1E17649FD608}"/>
    <cellStyle name="40% - Ênfase1 72 2 2 2" xfId="37520" xr:uid="{F2CE7E81-38A7-45D9-A8AD-94EC09543468}"/>
    <cellStyle name="40% - Ênfase1 72 2 3" xfId="27304" xr:uid="{352E28B8-8CE8-4F06-8E8F-F4E123B123A4}"/>
    <cellStyle name="40% - Ênfase1 72 3" xfId="12022" xr:uid="{D6A1E4B0-F969-4D49-9143-67BF9979045A}"/>
    <cellStyle name="40% - Ênfase1 72 3 2" xfId="32468" xr:uid="{71051356-FEFD-41FC-844F-B880C6B24D0F}"/>
    <cellStyle name="40% - Ênfase1 72 4" xfId="22252" xr:uid="{E89272FE-4BDD-4BCF-9398-A7862E259DFC}"/>
    <cellStyle name="40% - Ênfase1 73" xfId="1688" xr:uid="{48AF9631-7A97-4AB9-934F-BB2321FFDE40}"/>
    <cellStyle name="40% - Ênfase1 73 2" xfId="6835" xr:uid="{8A87D944-0ED0-4BC1-86E1-F1B43F498EF5}"/>
    <cellStyle name="40% - Ênfase1 73 2 2" xfId="17090" xr:uid="{73251155-47CE-4ADB-B640-8AA6E6165E39}"/>
    <cellStyle name="40% - Ênfase1 73 2 2 2" xfId="37534" xr:uid="{22E065CA-CCEE-4359-9652-6C677DBFD5B3}"/>
    <cellStyle name="40% - Ênfase1 73 2 3" xfId="27318" xr:uid="{2B7D5646-F74C-4826-A312-83D0FA2BE55C}"/>
    <cellStyle name="40% - Ênfase1 73 3" xfId="12036" xr:uid="{F653B896-2627-45C9-B837-5693A74096F0}"/>
    <cellStyle name="40% - Ênfase1 73 3 2" xfId="32482" xr:uid="{13F0B482-7538-4323-A4CC-21F5E68F7C7F}"/>
    <cellStyle name="40% - Ênfase1 73 4" xfId="22266" xr:uid="{0BDAD7F6-02F7-4715-86E2-61506BC217A0}"/>
    <cellStyle name="40% - Ênfase1 74" xfId="1702" xr:uid="{7ACDCCF9-7939-42BF-89E5-70E81EED1800}"/>
    <cellStyle name="40% - Ênfase1 74 2" xfId="6849" xr:uid="{E23EB41E-41D0-439F-815E-5199133E3175}"/>
    <cellStyle name="40% - Ênfase1 75" xfId="1716" xr:uid="{1A6BE96B-C161-4B77-9F17-6A38C6E949DA}"/>
    <cellStyle name="40% - Ênfase1 75 2" xfId="6863" xr:uid="{FC64405A-AAC9-43B2-B2FA-CFC885BF2F08}"/>
    <cellStyle name="40% - Ênfase1 75 2 2" xfId="17104" xr:uid="{D5ADA457-687A-4C60-9C7B-1B11140821C6}"/>
    <cellStyle name="40% - Ênfase1 75 2 2 2" xfId="37548" xr:uid="{7F115C2C-D1F5-4A1F-A9AA-157C3031E73E}"/>
    <cellStyle name="40% - Ênfase1 75 2 3" xfId="27332" xr:uid="{619B0DEE-C3DA-4FE2-8F04-D3D8F47A031B}"/>
    <cellStyle name="40% - Ênfase1 75 3" xfId="12050" xr:uid="{188794EF-148C-4939-903F-22110284A3A9}"/>
    <cellStyle name="40% - Ênfase1 75 3 2" xfId="32496" xr:uid="{95987273-D693-42C3-B85D-12E168FD7342}"/>
    <cellStyle name="40% - Ênfase1 75 4" xfId="22280" xr:uid="{226C15E0-389F-4DC4-9DFD-6BC5D1C8C535}"/>
    <cellStyle name="40% - Ênfase1 76" xfId="1730" xr:uid="{1394C169-3750-472D-81B8-5948FC71A302}"/>
    <cellStyle name="40% - Ênfase1 76 2" xfId="6877" xr:uid="{8CC63DC4-105D-453A-A4BB-B2DB0AE0F0D9}"/>
    <cellStyle name="40% - Ênfase1 77" xfId="1744" xr:uid="{FDBD6BB9-C6E8-4888-92A0-6B2AA46ABE06}"/>
    <cellStyle name="40% - Ênfase1 77 2" xfId="6891" xr:uid="{4CA620AA-9566-445C-AA0B-7721D1DD7BF5}"/>
    <cellStyle name="40% - Ênfase1 77 2 2" xfId="17118" xr:uid="{5AE0E67E-A2A2-4325-85C6-1C9F955FC778}"/>
    <cellStyle name="40% - Ênfase1 77 2 2 2" xfId="37562" xr:uid="{BD0C795C-C8DE-4922-984A-8057C335142D}"/>
    <cellStyle name="40% - Ênfase1 77 2 3" xfId="27346" xr:uid="{63F05905-FF75-4682-9AD9-ACB14B554BB0}"/>
    <cellStyle name="40% - Ênfase1 77 3" xfId="12064" xr:uid="{86D4D551-72C2-449E-881D-4086BBFFF7B5}"/>
    <cellStyle name="40% - Ênfase1 77 3 2" xfId="32510" xr:uid="{32BCE354-229A-40B9-B563-3C2D4DBB572F}"/>
    <cellStyle name="40% - Ênfase1 77 4" xfId="22294" xr:uid="{6909F628-79E6-4017-8D1D-9E74318B1346}"/>
    <cellStyle name="40% - Ênfase1 78" xfId="1758" xr:uid="{666F436C-4CBF-4418-B9AD-7B3B86482D81}"/>
    <cellStyle name="40% - Ênfase1 78 2" xfId="6905" xr:uid="{59207BE7-5F18-4DF2-878C-863C1FD01A27}"/>
    <cellStyle name="40% - Ênfase1 78 2 2" xfId="17132" xr:uid="{8E12BBFB-C508-426A-86D2-461FEA3217AD}"/>
    <cellStyle name="40% - Ênfase1 78 2 2 2" xfId="37576" xr:uid="{1B1647DB-8C38-4AD6-801A-E6A12A7D7D98}"/>
    <cellStyle name="40% - Ênfase1 78 2 3" xfId="27360" xr:uid="{FA9C55B3-CCDD-45EB-8DBA-BAA414893E8A}"/>
    <cellStyle name="40% - Ênfase1 78 3" xfId="12078" xr:uid="{80EA698D-CF06-445A-BEEB-AC0F7AED7351}"/>
    <cellStyle name="40% - Ênfase1 78 3 2" xfId="32524" xr:uid="{6C3544B0-4A0B-4A5B-BA6B-AC06C131BF70}"/>
    <cellStyle name="40% - Ênfase1 78 4" xfId="22308" xr:uid="{B2E9C54C-744A-428C-9A57-868206D44F68}"/>
    <cellStyle name="40% - Ênfase1 79" xfId="1772" xr:uid="{9FB30E4C-B2A9-433A-94A7-9216A2675C3B}"/>
    <cellStyle name="40% - Ênfase1 79 2" xfId="6919" xr:uid="{C5C5225D-047A-4B6F-AEDF-168D6C4627F7}"/>
    <cellStyle name="40% - Ênfase1 79 2 2" xfId="17146" xr:uid="{5625F785-0440-4E75-A45D-D16990EFA2DC}"/>
    <cellStyle name="40% - Ênfase1 79 2 2 2" xfId="37590" xr:uid="{E18AA5D8-F53F-4874-8F69-59B5750DE214}"/>
    <cellStyle name="40% - Ênfase1 79 2 3" xfId="27374" xr:uid="{38175FE3-C3B7-4BA2-B044-9924A00A982A}"/>
    <cellStyle name="40% - Ênfase1 79 3" xfId="12092" xr:uid="{C1A94871-BAC0-4191-9E7E-470515FC34AB}"/>
    <cellStyle name="40% - Ênfase1 79 3 2" xfId="32538" xr:uid="{69677B57-BB40-428C-9EB9-E705F3D30DCE}"/>
    <cellStyle name="40% - Ênfase1 79 4" xfId="22322" xr:uid="{9F80DE30-E2FA-4FF7-98F3-240660EC6DEB}"/>
    <cellStyle name="40% - Ênfase1 8" xfId="193" xr:uid="{F1EC2DCE-9152-476C-8F96-1FFFC9D02125}"/>
    <cellStyle name="40% - Ênfase1 8 2" xfId="806" xr:uid="{002772E2-ECE9-41C7-81BF-A221D840921C}"/>
    <cellStyle name="40% - Ênfase1 8 2 2" xfId="5953" xr:uid="{DE0A5551-5CBA-490C-9E7B-D3429D712B38}"/>
    <cellStyle name="40% - Ênfase1 8 2 2 2" xfId="16208" xr:uid="{2274315B-6D22-48B9-B2A9-3374089EF34D}"/>
    <cellStyle name="40% - Ênfase1 8 2 2 2 2" xfId="36652" xr:uid="{B17395B2-3ECF-4DA2-91C1-534BAC4EA3E4}"/>
    <cellStyle name="40% - Ênfase1 8 2 2 3" xfId="26436" xr:uid="{648AFABA-1333-43DF-B2EF-CF3BBFCD7F93}"/>
    <cellStyle name="40% - Ênfase1 8 2 3" xfId="11154" xr:uid="{587D9041-8F26-41C3-8F0F-8AC6D13FFBE2}"/>
    <cellStyle name="40% - Ênfase1 8 2 3 2" xfId="31600" xr:uid="{03421A34-B07B-4450-A82C-784173ED6988}"/>
    <cellStyle name="40% - Ênfase1 8 2 4" xfId="21384" xr:uid="{E65F8695-7D2C-4219-8A42-FB7886C3E18A}"/>
    <cellStyle name="40% - Ênfase1 8 3" xfId="5340" xr:uid="{D83BA607-0F5A-4C2C-AC83-070E83E33E29}"/>
    <cellStyle name="40% - Ênfase1 8 3 2" xfId="15628" xr:uid="{A6E6DC37-1B76-4DED-B0D5-0A7EA6836C5E}"/>
    <cellStyle name="40% - Ênfase1 8 3 2 2" xfId="36072" xr:uid="{6F184523-3610-4B20-99BF-40D879393566}"/>
    <cellStyle name="40% - Ênfase1 8 3 3" xfId="25856" xr:uid="{ADBE4BF2-6F21-4CB9-8C8F-4F3621C3B64E}"/>
    <cellStyle name="40% - Ênfase1 8 4" xfId="10574" xr:uid="{ADC81B3A-BC4D-431F-B564-F68553605244}"/>
    <cellStyle name="40% - Ênfase1 8 4 2" xfId="31020" xr:uid="{1B42CE89-E5EE-42C6-8625-7CF1298A173C}"/>
    <cellStyle name="40% - Ênfase1 8 5" xfId="20804" xr:uid="{24283909-A69C-419D-8EC4-88144CE00F1D}"/>
    <cellStyle name="40% - Ênfase1 80" xfId="1786" xr:uid="{B1E2B8B1-1185-42B0-A680-88E62FC3E2B1}"/>
    <cellStyle name="40% - Ênfase1 80 2" xfId="6933" xr:uid="{E517B4CA-5E11-4BCB-AC47-9916492A4390}"/>
    <cellStyle name="40% - Ênfase1 80 2 2" xfId="17160" xr:uid="{2ACAE8BA-EA21-497A-8624-5F0D4EB2BBEC}"/>
    <cellStyle name="40% - Ênfase1 80 2 2 2" xfId="37604" xr:uid="{FECF2010-08EB-4028-A477-1439F7B7805E}"/>
    <cellStyle name="40% - Ênfase1 80 2 3" xfId="27388" xr:uid="{680B2CE3-FE9B-405B-90CA-658BF4AC7CE8}"/>
    <cellStyle name="40% - Ênfase1 80 3" xfId="12106" xr:uid="{6EEC86B3-01F2-40D3-BFC1-51DC1E14397A}"/>
    <cellStyle name="40% - Ênfase1 80 3 2" xfId="32552" xr:uid="{B2237266-4B59-4778-83F8-15B477340034}"/>
    <cellStyle name="40% - Ênfase1 80 4" xfId="22336" xr:uid="{AC53269A-B287-4557-8BF9-D983FDCF9DE8}"/>
    <cellStyle name="40% - Ênfase1 81" xfId="1800" xr:uid="{5CCDBAC3-C81B-4BAF-B25D-024D55259335}"/>
    <cellStyle name="40% - Ênfase1 81 2" xfId="6947" xr:uid="{FBFE3CE2-989C-435E-8C42-AFB7C5793DAF}"/>
    <cellStyle name="40% - Ênfase1 81 2 2" xfId="17174" xr:uid="{8CF70682-D387-4A17-B257-B4419B00D484}"/>
    <cellStyle name="40% - Ênfase1 81 2 2 2" xfId="37618" xr:uid="{BD245412-4FB1-4ED3-81D2-548599B7B394}"/>
    <cellStyle name="40% - Ênfase1 81 2 3" xfId="27402" xr:uid="{265B7E03-3126-49FE-BEF9-5BB5407D08D0}"/>
    <cellStyle name="40% - Ênfase1 81 3" xfId="12120" xr:uid="{F330D6D2-47A6-4B85-921F-85C2E8D8D1AA}"/>
    <cellStyle name="40% - Ênfase1 81 3 2" xfId="32566" xr:uid="{37691F8D-61EA-4352-B7BF-FBD8111C2476}"/>
    <cellStyle name="40% - Ênfase1 81 4" xfId="22350" xr:uid="{7E4DCD17-90BE-4CCE-8EEF-E33FAE4FAAB0}"/>
    <cellStyle name="40% - Ênfase1 82" xfId="1814" xr:uid="{DA8D744C-6C8A-436F-B7FE-8A3B68306E44}"/>
    <cellStyle name="40% - Ênfase1 82 2" xfId="6961" xr:uid="{59F29A20-FA45-4CD8-A23C-53E2D143935C}"/>
    <cellStyle name="40% - Ênfase1 82 2 2" xfId="17188" xr:uid="{EF8961FF-52D6-48E7-8D62-2C5558F6260B}"/>
    <cellStyle name="40% - Ênfase1 82 2 2 2" xfId="37632" xr:uid="{42502E68-A937-4CD1-9ED8-1E92347626E3}"/>
    <cellStyle name="40% - Ênfase1 82 2 3" xfId="27416" xr:uid="{2BB70159-08DA-436A-A040-A5C186F42759}"/>
    <cellStyle name="40% - Ênfase1 82 3" xfId="12134" xr:uid="{397F363E-609B-4399-B144-903B451187D8}"/>
    <cellStyle name="40% - Ênfase1 82 3 2" xfId="32580" xr:uid="{9DEBF59D-EEE2-454E-9B59-22A22EC38D14}"/>
    <cellStyle name="40% - Ênfase1 82 4" xfId="22364" xr:uid="{58E29FD9-1D98-4395-B0C1-D579E81CB57B}"/>
    <cellStyle name="40% - Ênfase1 83" xfId="1828" xr:uid="{5D79FFD5-25C4-4C29-9672-22A888CA84C7}"/>
    <cellStyle name="40% - Ênfase1 83 2" xfId="6975" xr:uid="{ECB9B6F1-4A65-4A4A-8070-05809BD4BDC6}"/>
    <cellStyle name="40% - Ênfase1 83 2 2" xfId="17202" xr:uid="{52DBFF4D-4C29-4E66-A853-1F92E57A3FE5}"/>
    <cellStyle name="40% - Ênfase1 83 2 2 2" xfId="37646" xr:uid="{1AE8516C-DBFE-45DB-909B-22D00E427178}"/>
    <cellStyle name="40% - Ênfase1 83 2 3" xfId="27430" xr:uid="{DC16621B-EAED-4940-ABFD-0AC31EE3FDF0}"/>
    <cellStyle name="40% - Ênfase1 83 3" xfId="12148" xr:uid="{45D72814-EED0-4E36-A0D6-D99BFAF99966}"/>
    <cellStyle name="40% - Ênfase1 83 3 2" xfId="32594" xr:uid="{72CB1B7F-F339-4EB9-90D5-134A00742F59}"/>
    <cellStyle name="40% - Ênfase1 83 4" xfId="22378" xr:uid="{4F77C934-0C1C-403B-BB5B-074A5E7DA989}"/>
    <cellStyle name="40% - Ênfase1 84" xfId="1842" xr:uid="{4070B97F-D095-482E-B888-175E953D33DE}"/>
    <cellStyle name="40% - Ênfase1 84 2" xfId="6989" xr:uid="{099B12E7-A8AF-48AC-B573-B06942DD4C1D}"/>
    <cellStyle name="40% - Ênfase1 84 2 2" xfId="17216" xr:uid="{4AC09F0A-925C-44DC-B32B-4A56801B7BD9}"/>
    <cellStyle name="40% - Ênfase1 84 2 2 2" xfId="37660" xr:uid="{CEC7A119-F510-43FA-A487-99AAE42ED73D}"/>
    <cellStyle name="40% - Ênfase1 84 2 3" xfId="27444" xr:uid="{50619BFC-F912-4D0D-9F5E-DE7528319D31}"/>
    <cellStyle name="40% - Ênfase1 84 3" xfId="12162" xr:uid="{FD7C5506-988F-4336-82CE-4F32C47A46AA}"/>
    <cellStyle name="40% - Ênfase1 84 3 2" xfId="32608" xr:uid="{97EC80C5-2587-43F7-BF9D-7432A27FC6A0}"/>
    <cellStyle name="40% - Ênfase1 84 4" xfId="22392" xr:uid="{71473D7F-FAEB-4360-A0F1-15C14F82A0DF}"/>
    <cellStyle name="40% - Ênfase1 85" xfId="1856" xr:uid="{E1E4E91E-D7CC-437E-87FC-23AB973534FC}"/>
    <cellStyle name="40% - Ênfase1 86" xfId="1870" xr:uid="{910EAD96-FB2E-4FF4-A037-E7A79AAFF56B}"/>
    <cellStyle name="40% - Ênfase1 86 2" xfId="7003" xr:uid="{471C2AA0-D5D2-46ED-B8D0-C0F6A07774AA}"/>
    <cellStyle name="40% - Ênfase1 86 2 2" xfId="17230" xr:uid="{4F1316C7-22C8-4F74-9D6B-D032D3ECA994}"/>
    <cellStyle name="40% - Ênfase1 86 2 2 2" xfId="37674" xr:uid="{D83E0B84-8CCC-4EB6-BED8-CDC3978E55A3}"/>
    <cellStyle name="40% - Ênfase1 86 2 3" xfId="27458" xr:uid="{2AB28220-05A0-4926-9C7A-F006B4AA60AD}"/>
    <cellStyle name="40% - Ênfase1 86 3" xfId="12176" xr:uid="{12E4E728-7A3C-4BE2-81C0-006BD65C160F}"/>
    <cellStyle name="40% - Ênfase1 86 3 2" xfId="32622" xr:uid="{F25212D0-EBA2-4FFE-B069-634166036643}"/>
    <cellStyle name="40% - Ênfase1 86 4" xfId="22406" xr:uid="{88DDE473-CB41-411C-A306-F2030E4C9452}"/>
    <cellStyle name="40% - Ênfase1 87" xfId="1884" xr:uid="{FA472994-EC06-462B-B442-FB59CCB8A36D}"/>
    <cellStyle name="40% - Ênfase1 87 2" xfId="7017" xr:uid="{F7089856-FC37-4660-85F0-A0372EDC64B4}"/>
    <cellStyle name="40% - Ênfase1 87 2 2" xfId="17244" xr:uid="{5B69AC90-1211-4F17-A9EF-5A786EF1B820}"/>
    <cellStyle name="40% - Ênfase1 87 2 2 2" xfId="37688" xr:uid="{9243B4D1-283A-421C-86EB-53AB493E3319}"/>
    <cellStyle name="40% - Ênfase1 87 2 3" xfId="27472" xr:uid="{F29BB9C2-A17B-4696-B0EA-23702FC2CD4D}"/>
    <cellStyle name="40% - Ênfase1 87 3" xfId="12190" xr:uid="{3E7A5BDF-0AEE-4343-B68D-94D7BC6B1E2C}"/>
    <cellStyle name="40% - Ênfase1 87 3 2" xfId="32636" xr:uid="{4BD9149D-EA62-497C-B9FA-EB7CCF3DE1CA}"/>
    <cellStyle name="40% - Ênfase1 87 4" xfId="22420" xr:uid="{31340B15-A9E1-4EE1-9033-6301EFF69102}"/>
    <cellStyle name="40% - Ênfase1 88" xfId="1898" xr:uid="{15506E9C-40D0-4F87-BC6C-8D695A6F0FFF}"/>
    <cellStyle name="40% - Ênfase1 88 2" xfId="7031" xr:uid="{40FF4BD6-506E-40EB-A481-8F4727EBCF2E}"/>
    <cellStyle name="40% - Ênfase1 88 2 2" xfId="17258" xr:uid="{D7FCC281-5DE3-4AAC-9A10-DC45E8C21A33}"/>
    <cellStyle name="40% - Ênfase1 88 2 2 2" xfId="37702" xr:uid="{6EDEA911-26D4-4689-BEDF-C1C08AB92D5C}"/>
    <cellStyle name="40% - Ênfase1 88 2 3" xfId="27486" xr:uid="{B45BBA44-5564-4982-ABAB-4997596C6771}"/>
    <cellStyle name="40% - Ênfase1 88 3" xfId="12204" xr:uid="{97E10DBE-BE78-4567-8EDB-162B9917AE8D}"/>
    <cellStyle name="40% - Ênfase1 88 3 2" xfId="32650" xr:uid="{F0AE29AB-9172-48D6-A579-322643C04774}"/>
    <cellStyle name="40% - Ênfase1 88 4" xfId="22434" xr:uid="{588A7209-16E9-4DBB-BAB3-78E987975EDA}"/>
    <cellStyle name="40% - Ênfase1 89" xfId="1912" xr:uid="{21B5DB79-91E4-402E-A7A7-3E4503AB563A}"/>
    <cellStyle name="40% - Ênfase1 89 2" xfId="7045" xr:uid="{DD5C36EB-65CC-4C44-9451-6CEE121BD862}"/>
    <cellStyle name="40% - Ênfase1 89 2 2" xfId="17272" xr:uid="{28E6A814-BDA5-46FB-AE9B-A7AE8586D1EA}"/>
    <cellStyle name="40% - Ênfase1 89 2 2 2" xfId="37716" xr:uid="{90D42385-4D0B-486F-AAF3-BC671D033589}"/>
    <cellStyle name="40% - Ênfase1 89 2 3" xfId="27500" xr:uid="{A38A06D5-1F4E-413C-A9BE-EB5EC74E1B0C}"/>
    <cellStyle name="40% - Ênfase1 89 3" xfId="12218" xr:uid="{6A335F4A-CD5B-4459-865E-B9138DBEFD18}"/>
    <cellStyle name="40% - Ênfase1 89 3 2" xfId="32664" xr:uid="{D1B60A45-C051-4C3A-859E-94D5B0288E11}"/>
    <cellStyle name="40% - Ênfase1 89 4" xfId="22448" xr:uid="{2205D8C7-E535-4A66-AB76-71534B7EEAAB}"/>
    <cellStyle name="40% - Ênfase1 9" xfId="207" xr:uid="{199AD473-725D-4FD7-ADBD-0D771CE77A62}"/>
    <cellStyle name="40% - Ênfase1 9 2" xfId="5354" xr:uid="{DBBA894A-D784-45B1-9CB0-8E55FF72B7DD}"/>
    <cellStyle name="40% - Ênfase1 90" xfId="1926" xr:uid="{846370C4-E7F5-4AC1-9100-100CB1B5FDBC}"/>
    <cellStyle name="40% - Ênfase1 90 2" xfId="7059" xr:uid="{E07C945A-90AF-46AB-B32C-B8625AE93DA8}"/>
    <cellStyle name="40% - Ênfase1 90 2 2" xfId="17286" xr:uid="{BE492C32-2886-414E-BA3D-3559E4DF09C7}"/>
    <cellStyle name="40% - Ênfase1 90 2 2 2" xfId="37730" xr:uid="{E567D160-7B5C-4BE0-A20B-F84C724B0A19}"/>
    <cellStyle name="40% - Ênfase1 90 2 3" xfId="27514" xr:uid="{B7DB6D38-572E-483F-957C-77129EC89050}"/>
    <cellStyle name="40% - Ênfase1 90 3" xfId="12232" xr:uid="{7D4CD6DF-146E-45EA-A32D-D8831BA599FD}"/>
    <cellStyle name="40% - Ênfase1 90 3 2" xfId="32678" xr:uid="{3A034CBA-70A6-4325-9B61-FD59B46C960B}"/>
    <cellStyle name="40% - Ênfase1 90 4" xfId="22462" xr:uid="{06C62788-0BFA-4F7F-BB73-E47D4F1C2591}"/>
    <cellStyle name="40% - Ênfase1 91" xfId="1940" xr:uid="{DDAE7CCD-CDB2-4937-B643-BB2F5C061047}"/>
    <cellStyle name="40% - Ênfase1 91 2" xfId="7073" xr:uid="{F2E399C4-69DF-4EE9-8519-1168E9699550}"/>
    <cellStyle name="40% - Ênfase1 91 2 2" xfId="17300" xr:uid="{12A1F34F-C400-45BB-A39B-DCCBFBB028DA}"/>
    <cellStyle name="40% - Ênfase1 91 2 2 2" xfId="37744" xr:uid="{E53AE3EF-453D-4A96-829A-7394E79CDA1D}"/>
    <cellStyle name="40% - Ênfase1 91 2 3" xfId="27528" xr:uid="{F18A0BE9-3F24-492C-BBE6-1267C2BA5E5A}"/>
    <cellStyle name="40% - Ênfase1 91 3" xfId="12246" xr:uid="{2F9AA223-BB73-4F3E-8CE6-EF1DDA5D83E7}"/>
    <cellStyle name="40% - Ênfase1 91 3 2" xfId="32692" xr:uid="{23B25D22-A763-4F17-911B-ABDD53801847}"/>
    <cellStyle name="40% - Ênfase1 91 4" xfId="22476" xr:uid="{A144AEBC-51CF-4A1A-89C0-3CA845704A56}"/>
    <cellStyle name="40% - Ênfase1 92" xfId="1954" xr:uid="{93081448-5163-43E1-9B8E-B1EB54480158}"/>
    <cellStyle name="40% - Ênfase1 92 2" xfId="7087" xr:uid="{752D29E0-F677-4AA4-9670-D18BCA1DA1CC}"/>
    <cellStyle name="40% - Ênfase1 92 2 2" xfId="17314" xr:uid="{A5726E12-2400-4C3D-9FFC-95DF4DCB9F4F}"/>
    <cellStyle name="40% - Ênfase1 92 2 2 2" xfId="37758" xr:uid="{68AE4182-3BE5-4254-9E37-401B79CD0935}"/>
    <cellStyle name="40% - Ênfase1 92 2 3" xfId="27542" xr:uid="{F9137C1E-B86B-42BA-8E1F-DCADAFB074ED}"/>
    <cellStyle name="40% - Ênfase1 92 3" xfId="12260" xr:uid="{8D96008C-FF38-4FC5-9703-3C96D2AF7940}"/>
    <cellStyle name="40% - Ênfase1 92 3 2" xfId="32706" xr:uid="{3A05D0C3-BCEF-443C-9D2B-37825D57C772}"/>
    <cellStyle name="40% - Ênfase1 92 4" xfId="22490" xr:uid="{AC4CD3FC-D1AE-4AC3-AB52-1A17852AC6B4}"/>
    <cellStyle name="40% - Ênfase1 93" xfId="1968" xr:uid="{3249A738-03C4-4A99-B4C4-7B4D8DB33DF4}"/>
    <cellStyle name="40% - Ênfase1 93 2" xfId="7101" xr:uid="{3D2010EE-EE00-466C-8455-A5FCE79A22CE}"/>
    <cellStyle name="40% - Ênfase1 93 2 2" xfId="17328" xr:uid="{3F896A3A-0202-4480-8F51-2A901CE353C4}"/>
    <cellStyle name="40% - Ênfase1 93 2 2 2" xfId="37772" xr:uid="{9731F2B0-51C9-4E15-8B34-569B6A023A79}"/>
    <cellStyle name="40% - Ênfase1 93 2 3" xfId="27556" xr:uid="{FE197E31-A972-4443-A8E5-7C17CBF19749}"/>
    <cellStyle name="40% - Ênfase1 93 3" xfId="12274" xr:uid="{DAAF24B5-FC15-4CDA-8CA1-D89B0671E627}"/>
    <cellStyle name="40% - Ênfase1 93 3 2" xfId="32720" xr:uid="{D4B3BA64-5B7F-4227-9402-C249AFF797C7}"/>
    <cellStyle name="40% - Ênfase1 93 4" xfId="22504" xr:uid="{F316C141-8D4E-41A9-913F-8B9B9116CD0F}"/>
    <cellStyle name="40% - Ênfase1 94" xfId="1982" xr:uid="{19F0AD56-A5E4-4A70-8829-988A6FF5F7BB}"/>
    <cellStyle name="40% - Ênfase1 94 2" xfId="7115" xr:uid="{C5561ECE-B8E0-4627-B503-E5C0E2D197E2}"/>
    <cellStyle name="40% - Ênfase1 94 2 2" xfId="17342" xr:uid="{2675ABC1-AE45-4921-9EAC-796BF1E3295C}"/>
    <cellStyle name="40% - Ênfase1 94 2 2 2" xfId="37786" xr:uid="{8EBBD3F7-8A20-425F-B495-3625817FFD6E}"/>
    <cellStyle name="40% - Ênfase1 94 2 3" xfId="27570" xr:uid="{1EB112C0-DE6D-45EB-93B9-5E810F57BECC}"/>
    <cellStyle name="40% - Ênfase1 94 3" xfId="12288" xr:uid="{045E8CE5-BC28-44DD-BDB4-D2F7603A8E4E}"/>
    <cellStyle name="40% - Ênfase1 94 3 2" xfId="32734" xr:uid="{B2C8850F-FFE8-48FB-92B7-C2CAD3C2BDFA}"/>
    <cellStyle name="40% - Ênfase1 94 4" xfId="22518" xr:uid="{94C3665F-D047-496C-9A36-FC95778EE8FC}"/>
    <cellStyle name="40% - Ênfase1 95" xfId="1996" xr:uid="{AD7032BD-A1B8-41ED-BBC0-BD8337288EF8}"/>
    <cellStyle name="40% - Ênfase1 95 2" xfId="7129" xr:uid="{05FF9ECD-C148-466D-B7D1-AA9013D1AC8C}"/>
    <cellStyle name="40% - Ênfase1 95 2 2" xfId="17356" xr:uid="{2C686559-35FB-4898-809A-CBFF5F409785}"/>
    <cellStyle name="40% - Ênfase1 95 2 2 2" xfId="37800" xr:uid="{3A2321C0-D943-4CB1-94C9-9396F4054143}"/>
    <cellStyle name="40% - Ênfase1 95 2 3" xfId="27584" xr:uid="{A29C3C8A-733F-4AA0-ADB5-24CCFF085944}"/>
    <cellStyle name="40% - Ênfase1 95 3" xfId="12302" xr:uid="{34547859-52DC-4F36-A90C-9823631C6DB7}"/>
    <cellStyle name="40% - Ênfase1 95 3 2" xfId="32748" xr:uid="{A5F313B4-3A8F-4B4C-90F2-C40C9DBC1B95}"/>
    <cellStyle name="40% - Ênfase1 95 4" xfId="22532" xr:uid="{BA9950E6-F4A3-45DF-B95F-03825DC324C6}"/>
    <cellStyle name="40% - Ênfase1 96" xfId="2010" xr:uid="{49FFA03E-BAF4-47E1-A3E7-90B05A97248F}"/>
    <cellStyle name="40% - Ênfase1 96 2" xfId="7143" xr:uid="{525D8CE5-AC58-4C9E-AFE3-9F6BF22ABBE3}"/>
    <cellStyle name="40% - Ênfase1 96 2 2" xfId="17370" xr:uid="{172E86C3-199E-4BAD-8A58-441EBBDFE226}"/>
    <cellStyle name="40% - Ênfase1 96 2 2 2" xfId="37814" xr:uid="{DFADBEE9-9A54-4B0F-8CE5-FCDD308539A8}"/>
    <cellStyle name="40% - Ênfase1 96 2 3" xfId="27598" xr:uid="{477D0FC7-64F9-42E9-837D-A2C024D65016}"/>
    <cellStyle name="40% - Ênfase1 96 3" xfId="12316" xr:uid="{B01C093D-620A-4ECB-A96B-47FF2B15FDAF}"/>
    <cellStyle name="40% - Ênfase1 96 3 2" xfId="32762" xr:uid="{484E2418-F129-474D-B8D8-589C25476FC7}"/>
    <cellStyle name="40% - Ênfase1 96 4" xfId="22546" xr:uid="{67BC323C-FCC3-4D36-A4B7-183BAC0FDD3A}"/>
    <cellStyle name="40% - Ênfase1 97" xfId="2024" xr:uid="{71CDE88D-5127-4CA0-831F-D8CF09040D11}"/>
    <cellStyle name="40% - Ênfase1 97 2" xfId="7157" xr:uid="{6E72C9E4-1E5B-4C33-9D07-DD71A464E024}"/>
    <cellStyle name="40% - Ênfase1 97 2 2" xfId="17384" xr:uid="{7448AB88-BB11-4D67-B1F1-D1236CAD16A9}"/>
    <cellStyle name="40% - Ênfase1 97 2 2 2" xfId="37828" xr:uid="{D2DDF70E-3443-4244-B317-621BD9E7AE8D}"/>
    <cellStyle name="40% - Ênfase1 97 2 3" xfId="27612" xr:uid="{AB153AFF-FA53-4233-85A9-7F5DCBCAE5D8}"/>
    <cellStyle name="40% - Ênfase1 97 3" xfId="12330" xr:uid="{61631C9E-796E-4A4D-B642-2DABB9A0C49C}"/>
    <cellStyle name="40% - Ênfase1 97 3 2" xfId="32776" xr:uid="{8C9D05D4-1A2B-490A-9F6B-48135C6262A5}"/>
    <cellStyle name="40% - Ênfase1 97 4" xfId="22560" xr:uid="{C195C4C1-C825-4CFC-9227-55E386F2A702}"/>
    <cellStyle name="40% - Ênfase1 98" xfId="2038" xr:uid="{DDCC2D61-E6DA-4C03-ABE5-9E85F79FD363}"/>
    <cellStyle name="40% - Ênfase1 98 2" xfId="7171" xr:uid="{470F064F-92F1-4DDD-8FFB-F9ABFB0005CD}"/>
    <cellStyle name="40% - Ênfase1 98 2 2" xfId="17398" xr:uid="{1D47597E-9799-49C3-9433-F7395A07EB7D}"/>
    <cellStyle name="40% - Ênfase1 98 2 2 2" xfId="37842" xr:uid="{1E9FB574-144E-4357-BE7C-AC96794D3051}"/>
    <cellStyle name="40% - Ênfase1 98 2 3" xfId="27626" xr:uid="{72052C28-BA85-43C1-8716-A515D819E416}"/>
    <cellStyle name="40% - Ênfase1 98 3" xfId="12344" xr:uid="{C47091BE-C490-40EB-A5CF-D8407DAC8926}"/>
    <cellStyle name="40% - Ênfase1 98 3 2" xfId="32790" xr:uid="{2DDD334E-B2D2-4A18-9794-112562CBB647}"/>
    <cellStyle name="40% - Ênfase1 98 4" xfId="22574" xr:uid="{7FC1F325-836C-4F3E-9879-C8217508E03F}"/>
    <cellStyle name="40% - Ênfase1 99" xfId="2052" xr:uid="{0BC6B938-226A-4F80-80E6-6BFE1CF43EFD}"/>
    <cellStyle name="40% - Ênfase1 99 2" xfId="7185" xr:uid="{61A9E940-09AA-46F1-B1F5-5FF961876665}"/>
    <cellStyle name="40% - Ênfase1 99 2 2" xfId="17412" xr:uid="{7C547405-405E-469C-A6D4-39AB3A4CDF84}"/>
    <cellStyle name="40% - Ênfase1 99 2 2 2" xfId="37856" xr:uid="{328A093B-C531-40F2-8445-F519C803DA9C}"/>
    <cellStyle name="40% - Ênfase1 99 2 3" xfId="27640" xr:uid="{9B92215E-8E98-43CD-B66D-2280DFD23633}"/>
    <cellStyle name="40% - Ênfase1 99 3" xfId="12358" xr:uid="{1DDFF193-9BDF-4087-B65B-B891A2081A9B}"/>
    <cellStyle name="40% - Ênfase1 99 3 2" xfId="32804" xr:uid="{702E75AE-0368-4A33-9CAF-A65C96BFAAC9}"/>
    <cellStyle name="40% - Ênfase1 99 4" xfId="22588" xr:uid="{11CC8279-DCA2-4510-8DAA-23B07AADADF8}"/>
    <cellStyle name="40% - Ênfase2" xfId="8" builtinId="35" customBuiltin="1"/>
    <cellStyle name="40% - Ênfase2 10" xfId="223" xr:uid="{9DD5F5DF-F988-4644-B667-A19B224967A8}"/>
    <cellStyle name="40% - Ênfase2 10 2" xfId="822" xr:uid="{AF76E42E-9161-4C65-BDFB-3EB64D54B43E}"/>
    <cellStyle name="40% - Ênfase2 10 2 2" xfId="5969" xr:uid="{FF921C3F-FD8C-4BD6-ACBB-69E83E00A562}"/>
    <cellStyle name="40% - Ênfase2 10 2 2 2" xfId="16224" xr:uid="{022B65AB-7A73-4DDF-A360-EF7E11977336}"/>
    <cellStyle name="40% - Ênfase2 10 2 2 2 2" xfId="36668" xr:uid="{E3B924AB-0B48-4273-85C8-5AC40BDF6EA1}"/>
    <cellStyle name="40% - Ênfase2 10 2 2 3" xfId="26452" xr:uid="{2CC8B7DF-8373-4BAB-BD20-F090193EBCE5}"/>
    <cellStyle name="40% - Ênfase2 10 2 3" xfId="11170" xr:uid="{D6DD652A-F110-4859-96FB-5170C013DE3C}"/>
    <cellStyle name="40% - Ênfase2 10 2 3 2" xfId="31616" xr:uid="{6D85BE5A-C462-4CCD-9974-BE9E576D7A4E}"/>
    <cellStyle name="40% - Ênfase2 10 2 4" xfId="21400" xr:uid="{308EC616-590E-46B4-AF19-8E0DBE3B96C4}"/>
    <cellStyle name="40% - Ênfase2 10 3" xfId="5370" xr:uid="{1C07B63E-277D-4015-B974-0F827764F0AA}"/>
    <cellStyle name="40% - Ênfase2 10 3 2" xfId="15644" xr:uid="{AB438DA7-B20B-4EB7-962F-EA2015072510}"/>
    <cellStyle name="40% - Ênfase2 10 3 2 2" xfId="36088" xr:uid="{0C24F315-81A8-49B3-B3FA-CECC8D2916E3}"/>
    <cellStyle name="40% - Ênfase2 10 3 3" xfId="25872" xr:uid="{04E26100-3A40-4B6C-BE15-3DE194766BC4}"/>
    <cellStyle name="40% - Ênfase2 10 4" xfId="10590" xr:uid="{59F3F78B-E664-4377-8910-78F10A32F408}"/>
    <cellStyle name="40% - Ênfase2 10 4 2" xfId="31036" xr:uid="{49BC828F-1E9D-485F-9110-279D4D3E9E65}"/>
    <cellStyle name="40% - Ênfase2 10 5" xfId="20820" xr:uid="{E6024851-6EBC-4A56-8658-D681B99BD2FC}"/>
    <cellStyle name="40% - Ênfase2 100" xfId="2068" xr:uid="{FFD70A7A-63A8-4327-87F7-146F9EDE7B22}"/>
    <cellStyle name="40% - Ênfase2 100 2" xfId="7201" xr:uid="{28A714DA-F94A-4F02-B0DE-78832097BC5B}"/>
    <cellStyle name="40% - Ênfase2 100 2 2" xfId="17428" xr:uid="{F9E8249D-4070-476A-AFF8-CACBC7911F0B}"/>
    <cellStyle name="40% - Ênfase2 100 2 2 2" xfId="37872" xr:uid="{BA517FA0-A5B2-4BE3-B641-BB78655E0D63}"/>
    <cellStyle name="40% - Ênfase2 100 2 3" xfId="27656" xr:uid="{552BAC7B-7938-467E-90F7-9EE45F7F4245}"/>
    <cellStyle name="40% - Ênfase2 100 3" xfId="12374" xr:uid="{B6206C17-1473-46DA-8BE0-AF3C131ED7C8}"/>
    <cellStyle name="40% - Ênfase2 100 3 2" xfId="32820" xr:uid="{0D9BEF5E-16DE-41B3-A7D5-5F755318138C}"/>
    <cellStyle name="40% - Ênfase2 100 4" xfId="22604" xr:uid="{315AC302-53FC-4ED7-BD23-D564DA7709B0}"/>
    <cellStyle name="40% - Ênfase2 101" xfId="2082" xr:uid="{B937B0FE-8C2C-4D94-828E-C15C6471E5EE}"/>
    <cellStyle name="40% - Ênfase2 101 2" xfId="7215" xr:uid="{3BBC6168-9348-444B-9EC5-19DB7EA67B39}"/>
    <cellStyle name="40% - Ênfase2 101 2 2" xfId="17442" xr:uid="{B0374BB9-9B16-4F47-825B-C08AAD2B9E28}"/>
    <cellStyle name="40% - Ênfase2 101 2 2 2" xfId="37886" xr:uid="{1367B23E-AACB-465C-8D26-650A652FE4D4}"/>
    <cellStyle name="40% - Ênfase2 101 2 3" xfId="27670" xr:uid="{A36A828E-2BB5-4028-9B6E-BD9DB33103F6}"/>
    <cellStyle name="40% - Ênfase2 101 3" xfId="12388" xr:uid="{BB9B9736-F522-4B3D-A3D7-95AEBF0AF35D}"/>
    <cellStyle name="40% - Ênfase2 101 3 2" xfId="32834" xr:uid="{239D33DC-138A-484E-9DCB-172B7F879B85}"/>
    <cellStyle name="40% - Ênfase2 101 4" xfId="22618" xr:uid="{497961F9-FB84-4C00-81E6-C883C304F00D}"/>
    <cellStyle name="40% - Ênfase2 102" xfId="2096" xr:uid="{79815C33-7527-4DEB-B266-A544F7633EE8}"/>
    <cellStyle name="40% - Ênfase2 102 2" xfId="7229" xr:uid="{5FC41EE3-12B5-4099-8BE4-E2D01AC53AC2}"/>
    <cellStyle name="40% - Ênfase2 102 2 2" xfId="17456" xr:uid="{98F6C2CF-EC89-4A30-B75A-0DBB1E96FC32}"/>
    <cellStyle name="40% - Ênfase2 102 2 2 2" xfId="37900" xr:uid="{6F2F0AD9-B798-4312-9CD5-728B9358E005}"/>
    <cellStyle name="40% - Ênfase2 102 2 3" xfId="27684" xr:uid="{22714913-0BC7-423B-8829-1A0723B4B783}"/>
    <cellStyle name="40% - Ênfase2 102 3" xfId="12402" xr:uid="{4161EBB0-176A-4386-978C-61E4A72BA4D8}"/>
    <cellStyle name="40% - Ênfase2 102 3 2" xfId="32848" xr:uid="{5D478A90-2594-41F9-BA1C-921D92477DE0}"/>
    <cellStyle name="40% - Ênfase2 102 4" xfId="22632" xr:uid="{23588F33-3ABC-44D9-9EE1-342A18D7D44B}"/>
    <cellStyle name="40% - Ênfase2 103" xfId="2110" xr:uid="{1FF973A7-F9C6-4F45-B6AF-420519F64083}"/>
    <cellStyle name="40% - Ênfase2 103 2" xfId="7243" xr:uid="{541313E9-B85D-494A-AC35-D36EBD4C7026}"/>
    <cellStyle name="40% - Ênfase2 103 2 2" xfId="17470" xr:uid="{72F85775-1C9F-42DB-9A7C-8BC9AC666F8F}"/>
    <cellStyle name="40% - Ênfase2 103 2 2 2" xfId="37914" xr:uid="{4D98347A-84E4-4201-8C91-2124A153378E}"/>
    <cellStyle name="40% - Ênfase2 103 2 3" xfId="27698" xr:uid="{DCDCB4F7-8C35-48F0-86FB-EA131066DFA9}"/>
    <cellStyle name="40% - Ênfase2 103 3" xfId="12416" xr:uid="{B2407AF3-966F-41BB-A812-3A99D82183B0}"/>
    <cellStyle name="40% - Ênfase2 103 3 2" xfId="32862" xr:uid="{C8625095-3CA5-4DA7-BD20-FB0DC4746FBD}"/>
    <cellStyle name="40% - Ênfase2 103 4" xfId="22646" xr:uid="{4225B859-AF15-41E5-AEB7-71A740391D38}"/>
    <cellStyle name="40% - Ênfase2 104" xfId="2124" xr:uid="{2BEF7194-3DAE-4221-836D-AF603966453A}"/>
    <cellStyle name="40% - Ênfase2 104 2" xfId="7257" xr:uid="{A83E00E4-E97D-4F0B-A77E-D9323887706B}"/>
    <cellStyle name="40% - Ênfase2 104 2 2" xfId="17484" xr:uid="{17A0EAAA-D348-46F7-B152-BA251A8FD3AE}"/>
    <cellStyle name="40% - Ênfase2 104 2 2 2" xfId="37928" xr:uid="{B08C8FA1-661B-4234-8DE6-A46F25820E03}"/>
    <cellStyle name="40% - Ênfase2 104 2 3" xfId="27712" xr:uid="{DD5D0645-C78B-4C65-A793-4E49CC1DB845}"/>
    <cellStyle name="40% - Ênfase2 104 3" xfId="12430" xr:uid="{C5C01854-6925-4A60-891D-EA7B26B7445D}"/>
    <cellStyle name="40% - Ênfase2 104 3 2" xfId="32876" xr:uid="{85CF1D38-1202-4C96-90E7-AFFAFB4B238D}"/>
    <cellStyle name="40% - Ênfase2 104 4" xfId="22660" xr:uid="{134CF7B3-F03E-488D-B990-F978021A3B16}"/>
    <cellStyle name="40% - Ênfase2 105" xfId="2138" xr:uid="{CDB52328-C2FA-4D28-A9EE-B4C985C344D2}"/>
    <cellStyle name="40% - Ênfase2 105 2" xfId="7271" xr:uid="{DC891A32-C41B-4092-ACBB-5F4725365DE2}"/>
    <cellStyle name="40% - Ênfase2 105 2 2" xfId="17498" xr:uid="{7833ACEE-E480-4EFF-9DAB-7E5A14C8116E}"/>
    <cellStyle name="40% - Ênfase2 105 2 2 2" xfId="37942" xr:uid="{01F52B9A-F858-4C5A-BA1B-08EC3BE6AF0A}"/>
    <cellStyle name="40% - Ênfase2 105 2 3" xfId="27726" xr:uid="{F4C80DAC-7EE5-461D-A3BB-884D160DD7C2}"/>
    <cellStyle name="40% - Ênfase2 105 3" xfId="12444" xr:uid="{346F3EE7-21F3-4F9A-AB33-76E03AB74A91}"/>
    <cellStyle name="40% - Ênfase2 105 3 2" xfId="32890" xr:uid="{0FE72A59-6ED9-4EFC-A0AC-AE897358FF7C}"/>
    <cellStyle name="40% - Ênfase2 105 4" xfId="22674" xr:uid="{E5FC6EEC-FE24-41CE-99DD-8395261AEF0F}"/>
    <cellStyle name="40% - Ênfase2 106" xfId="2152" xr:uid="{004960C3-CE4E-4B55-B1D6-F672BA0E97AD}"/>
    <cellStyle name="40% - Ênfase2 106 2" xfId="7285" xr:uid="{73F50A64-EFC3-4BFC-BBB6-73AFF179F8A1}"/>
    <cellStyle name="40% - Ênfase2 106 2 2" xfId="17512" xr:uid="{DC68ADD8-A157-4954-A4B7-D4C26F3F0407}"/>
    <cellStyle name="40% - Ênfase2 106 2 2 2" xfId="37956" xr:uid="{E5E2AFC2-B793-4733-AC30-33E47ADF5AEC}"/>
    <cellStyle name="40% - Ênfase2 106 2 3" xfId="27740" xr:uid="{A7ED52F6-17FB-478C-8EC6-2563FE1AE6A9}"/>
    <cellStyle name="40% - Ênfase2 106 3" xfId="12458" xr:uid="{EF013CCE-B7B8-497D-BF03-0B76B4985A28}"/>
    <cellStyle name="40% - Ênfase2 106 3 2" xfId="32904" xr:uid="{C5A90E9E-A383-4BE0-9A5A-E424F1D8A9A9}"/>
    <cellStyle name="40% - Ênfase2 106 4" xfId="22688" xr:uid="{E106CF5E-7222-451F-8100-BD6D45BC6E6C}"/>
    <cellStyle name="40% - Ênfase2 107" xfId="2166" xr:uid="{2E7FA370-2F7D-49FF-B563-A9866A8658E5}"/>
    <cellStyle name="40% - Ênfase2 107 2" xfId="7299" xr:uid="{5B387AF9-C593-49D5-92B8-F8A9076ACFDB}"/>
    <cellStyle name="40% - Ênfase2 107 2 2" xfId="17526" xr:uid="{93142202-DAD6-45D3-B8E5-874A563A7B70}"/>
    <cellStyle name="40% - Ênfase2 107 2 2 2" xfId="37970" xr:uid="{834B7CFA-425C-4085-81C0-0E328EC0E544}"/>
    <cellStyle name="40% - Ênfase2 107 2 3" xfId="27754" xr:uid="{D955074C-0954-4294-9A86-E3F10B73256F}"/>
    <cellStyle name="40% - Ênfase2 107 3" xfId="12472" xr:uid="{52486DA9-6783-4070-BE10-EA664C9FED4A}"/>
    <cellStyle name="40% - Ênfase2 107 3 2" xfId="32918" xr:uid="{980D7B6C-5AC6-4579-9F7D-014770E840F3}"/>
    <cellStyle name="40% - Ênfase2 107 4" xfId="22702" xr:uid="{60FD02D7-E966-4972-8EB6-074D5590F575}"/>
    <cellStyle name="40% - Ênfase2 108" xfId="2180" xr:uid="{3305F601-D01D-4E46-93A7-31DA622048B6}"/>
    <cellStyle name="40% - Ênfase2 108 2" xfId="7313" xr:uid="{18CB849C-6CB4-4B9B-A770-6D4A6FD82839}"/>
    <cellStyle name="40% - Ênfase2 108 2 2" xfId="17540" xr:uid="{C1C74081-D985-421E-A2A6-2C08D1FA81A7}"/>
    <cellStyle name="40% - Ênfase2 108 2 2 2" xfId="37984" xr:uid="{2E703672-0AE2-4B10-957E-6654D642A259}"/>
    <cellStyle name="40% - Ênfase2 108 2 3" xfId="27768" xr:uid="{AAC543AE-C609-4A3D-9B18-9D09259EB518}"/>
    <cellStyle name="40% - Ênfase2 108 3" xfId="12486" xr:uid="{693BEDC6-80D1-4681-BE5F-7DEDCDBE8857}"/>
    <cellStyle name="40% - Ênfase2 108 3 2" xfId="32932" xr:uid="{90FE5EB0-6827-4485-95A4-279F25EA40AE}"/>
    <cellStyle name="40% - Ênfase2 108 4" xfId="22716" xr:uid="{86CC54D9-E58D-4E77-8F8E-22CF98B31CC5}"/>
    <cellStyle name="40% - Ênfase2 109" xfId="2194" xr:uid="{ED19A3E0-2C8D-4D03-A891-8812CB4AD644}"/>
    <cellStyle name="40% - Ênfase2 109 2" xfId="7327" xr:uid="{27647673-BD82-496E-85D8-1079D5B09CE2}"/>
    <cellStyle name="40% - Ênfase2 109 2 2" xfId="17554" xr:uid="{8B4DCA6C-4AFD-43FB-8486-7CDCCCD85001}"/>
    <cellStyle name="40% - Ênfase2 109 2 2 2" xfId="37998" xr:uid="{697BF8D0-7858-42FC-851A-9FC52C9EF5D6}"/>
    <cellStyle name="40% - Ênfase2 109 2 3" xfId="27782" xr:uid="{5FBCE348-19A2-4228-842C-58FA290E0A8D}"/>
    <cellStyle name="40% - Ênfase2 109 3" xfId="12500" xr:uid="{C54350B0-76A1-4CF6-A114-35E6DD68305F}"/>
    <cellStyle name="40% - Ênfase2 109 3 2" xfId="32946" xr:uid="{B55A53BB-D934-44A1-9B09-BC12DFC31FE9}"/>
    <cellStyle name="40% - Ênfase2 109 4" xfId="22730" xr:uid="{90A4ABF2-186D-4D4C-A02E-8817BB8BA567}"/>
    <cellStyle name="40% - Ênfase2 11" xfId="237" xr:uid="{7BE41D27-A5C8-486D-B136-CB57EA29A23D}"/>
    <cellStyle name="40% - Ênfase2 11 2" xfId="836" xr:uid="{C229E44B-9386-44CF-AE94-13923ECA450C}"/>
    <cellStyle name="40% - Ênfase2 11 2 2" xfId="5983" xr:uid="{F8DB7D6E-9B48-4B54-A65A-A4B3F575C3ED}"/>
    <cellStyle name="40% - Ênfase2 11 2 2 2" xfId="16238" xr:uid="{8AA04A3A-A2F1-4CF8-8296-76C6B0900E39}"/>
    <cellStyle name="40% - Ênfase2 11 2 2 2 2" xfId="36682" xr:uid="{C248C69E-BDF5-48CD-924B-8E01D5241C8A}"/>
    <cellStyle name="40% - Ênfase2 11 2 2 3" xfId="26466" xr:uid="{ED52424B-4570-405D-9E38-D14B2E269D48}"/>
    <cellStyle name="40% - Ênfase2 11 2 3" xfId="11184" xr:uid="{DBBFA969-36A8-4C0B-A3F7-B23266C605EE}"/>
    <cellStyle name="40% - Ênfase2 11 2 3 2" xfId="31630" xr:uid="{050C6006-0AD0-4849-BCDA-F2A9B9DCC3DD}"/>
    <cellStyle name="40% - Ênfase2 11 2 4" xfId="21414" xr:uid="{1618C424-5FD8-4CB2-84F3-0AE14241F2A2}"/>
    <cellStyle name="40% - Ênfase2 11 3" xfId="5384" xr:uid="{4F7D5FC7-E9C0-4E9B-96DF-C49C96289CAA}"/>
    <cellStyle name="40% - Ênfase2 11 3 2" xfId="15658" xr:uid="{CF44B4E2-D47A-4638-B936-DE08FD45A647}"/>
    <cellStyle name="40% - Ênfase2 11 3 2 2" xfId="36102" xr:uid="{BDABAEFD-BEC3-4E6D-A177-AA031D5A3B32}"/>
    <cellStyle name="40% - Ênfase2 11 3 3" xfId="25886" xr:uid="{1E735B11-6D79-4533-94BA-4A6C9FCFDD47}"/>
    <cellStyle name="40% - Ênfase2 11 4" xfId="10604" xr:uid="{E06B46B9-8F0F-408D-A3C6-55CFC2B0D7FB}"/>
    <cellStyle name="40% - Ênfase2 11 4 2" xfId="31050" xr:uid="{F2DBC5CD-5EBD-47E0-8159-55180C0CD016}"/>
    <cellStyle name="40% - Ênfase2 11 5" xfId="20834" xr:uid="{F22CB0ED-12FB-4A12-9D15-009E03510BE1}"/>
    <cellStyle name="40% - Ênfase2 110" xfId="2208" xr:uid="{172C705B-85B3-4984-9572-83058E9930F2}"/>
    <cellStyle name="40% - Ênfase2 110 2" xfId="7341" xr:uid="{D7541B00-4310-4A0F-AF62-7C24A3E7CC10}"/>
    <cellStyle name="40% - Ênfase2 110 2 2" xfId="17568" xr:uid="{45947B75-91CF-4961-A9DC-07CE73017567}"/>
    <cellStyle name="40% - Ênfase2 110 2 2 2" xfId="38012" xr:uid="{5816D261-F6A7-45A5-9C79-C5ABEF02B038}"/>
    <cellStyle name="40% - Ênfase2 110 2 3" xfId="27796" xr:uid="{717DC1AA-49E5-49C9-A1EE-6F7FF50C80BF}"/>
    <cellStyle name="40% - Ênfase2 110 3" xfId="12514" xr:uid="{741B9DE3-2986-4898-8DE8-152FA46409F7}"/>
    <cellStyle name="40% - Ênfase2 110 3 2" xfId="32960" xr:uid="{49EB3868-579A-4906-8492-013FCA4DD1C8}"/>
    <cellStyle name="40% - Ênfase2 110 4" xfId="22744" xr:uid="{8E9BBC4B-DEC4-4E13-BA5A-50A1235AD0F0}"/>
    <cellStyle name="40% - Ênfase2 111" xfId="2222" xr:uid="{F4139FD9-8681-40BB-A14F-69285042B158}"/>
    <cellStyle name="40% - Ênfase2 111 2" xfId="7355" xr:uid="{270C26FC-042E-43E1-B14B-26DCBFF934D0}"/>
    <cellStyle name="40% - Ênfase2 111 2 2" xfId="17582" xr:uid="{817A5761-FEBC-4B86-B59B-CB1BE56B9E9B}"/>
    <cellStyle name="40% - Ênfase2 111 2 2 2" xfId="38026" xr:uid="{96675CF2-CF00-4013-B45E-44CAD2D5622F}"/>
    <cellStyle name="40% - Ênfase2 111 2 3" xfId="27810" xr:uid="{A0A19985-D3C2-484D-8894-C98385356D71}"/>
    <cellStyle name="40% - Ênfase2 111 3" xfId="12528" xr:uid="{7B96F58B-8525-493C-B62F-F2CC469DC982}"/>
    <cellStyle name="40% - Ênfase2 111 3 2" xfId="32974" xr:uid="{BDD90C9B-0EB8-4184-8317-76FAE8FCE299}"/>
    <cellStyle name="40% - Ênfase2 111 4" xfId="22758" xr:uid="{F04E517A-90B4-46B2-B49D-BC68187B9824}"/>
    <cellStyle name="40% - Ênfase2 112" xfId="2236" xr:uid="{3AD75FA3-A5AF-411D-B315-55796F05367F}"/>
    <cellStyle name="40% - Ênfase2 112 2" xfId="7369" xr:uid="{C5269943-D726-4582-9DC5-F356064B479F}"/>
    <cellStyle name="40% - Ênfase2 112 2 2" xfId="17596" xr:uid="{3CFDB2E6-25B2-478D-A670-C017E7BBDFAD}"/>
    <cellStyle name="40% - Ênfase2 112 2 2 2" xfId="38040" xr:uid="{F632FF40-112F-4DFD-B4A0-35181BFAD2AA}"/>
    <cellStyle name="40% - Ênfase2 112 2 3" xfId="27824" xr:uid="{9ECAAB29-02F7-483A-95C8-7D2C0F9C9AD8}"/>
    <cellStyle name="40% - Ênfase2 112 3" xfId="12542" xr:uid="{208D418D-D482-45B7-BD7F-FE316E08E578}"/>
    <cellStyle name="40% - Ênfase2 112 3 2" xfId="32988" xr:uid="{D9578484-2ABE-457B-9F85-53C9DD5F3716}"/>
    <cellStyle name="40% - Ênfase2 112 4" xfId="22772" xr:uid="{4C3D01EA-DFF4-4A7B-A855-149E9BE61640}"/>
    <cellStyle name="40% - Ênfase2 113" xfId="2250" xr:uid="{3CDF6F8C-AD23-4F61-BD97-2817B46F7E68}"/>
    <cellStyle name="40% - Ênfase2 113 2" xfId="7383" xr:uid="{91ADC98C-D1FC-4E08-AFEA-65CAE0538FBA}"/>
    <cellStyle name="40% - Ênfase2 113 2 2" xfId="17610" xr:uid="{9320663F-395F-4E02-816D-B15E014624AD}"/>
    <cellStyle name="40% - Ênfase2 113 2 2 2" xfId="38054" xr:uid="{88CBA0EE-2F13-4B70-9FF5-DD6478A0B5F6}"/>
    <cellStyle name="40% - Ênfase2 113 2 3" xfId="27838" xr:uid="{A8FFF9FD-C0F8-4841-864E-E68969EFC6EE}"/>
    <cellStyle name="40% - Ênfase2 113 3" xfId="12556" xr:uid="{1EBBA5B9-BE37-413E-AFCB-C8FD90E80A54}"/>
    <cellStyle name="40% - Ênfase2 113 3 2" xfId="33002" xr:uid="{E1509087-4CEA-4AF8-A853-ACFE63C5F3B8}"/>
    <cellStyle name="40% - Ênfase2 113 4" xfId="22786" xr:uid="{AF34B6A5-0480-4D6E-BF81-7B1BA37A754E}"/>
    <cellStyle name="40% - Ênfase2 114" xfId="2264" xr:uid="{8469A3D7-8DB6-4BD4-A426-58ECF099945D}"/>
    <cellStyle name="40% - Ênfase2 114 2" xfId="7397" xr:uid="{2CB48BDB-D60B-4F64-9141-8DBB3F6EA353}"/>
    <cellStyle name="40% - Ênfase2 114 2 2" xfId="17624" xr:uid="{90891E9B-9E47-4276-ABA6-1CE5D6D8F479}"/>
    <cellStyle name="40% - Ênfase2 114 2 2 2" xfId="38068" xr:uid="{A07EEFBD-E419-4EF0-BBCE-7E7CCBC407DC}"/>
    <cellStyle name="40% - Ênfase2 114 2 3" xfId="27852" xr:uid="{98660595-7262-41C9-BA25-EEAB63D49A44}"/>
    <cellStyle name="40% - Ênfase2 114 3" xfId="12570" xr:uid="{5DFD270F-842B-4B04-8ABB-8573A6A72AD4}"/>
    <cellStyle name="40% - Ênfase2 114 3 2" xfId="33016" xr:uid="{3C563B87-E366-457E-AA77-662455E74893}"/>
    <cellStyle name="40% - Ênfase2 114 4" xfId="22800" xr:uid="{2161916D-4562-46B6-8A45-75A3110D2B79}"/>
    <cellStyle name="40% - Ênfase2 115" xfId="2278" xr:uid="{D4278EBC-C8D9-45E5-B0B1-4C0E09E87BA4}"/>
    <cellStyle name="40% - Ênfase2 115 2" xfId="7411" xr:uid="{8585790B-4755-4451-B56D-B88DCE2BE92A}"/>
    <cellStyle name="40% - Ênfase2 115 2 2" xfId="17638" xr:uid="{E919DB10-2200-4388-9FD8-44A5F9D09378}"/>
    <cellStyle name="40% - Ênfase2 115 2 2 2" xfId="38082" xr:uid="{9411A05D-88A7-4520-A50C-5327F75E39DD}"/>
    <cellStyle name="40% - Ênfase2 115 2 3" xfId="27866" xr:uid="{B00D0807-2706-45C1-B1C6-2D506A19745E}"/>
    <cellStyle name="40% - Ênfase2 115 3" xfId="12584" xr:uid="{9BCB6275-104E-443E-A5FF-1DC0680564A3}"/>
    <cellStyle name="40% - Ênfase2 115 3 2" xfId="33030" xr:uid="{975318C2-2B5C-4B4A-8420-B49A046E98CD}"/>
    <cellStyle name="40% - Ênfase2 115 4" xfId="22814" xr:uid="{553CE866-83A6-45AC-B546-AC9CDEA73FE3}"/>
    <cellStyle name="40% - Ênfase2 116" xfId="2292" xr:uid="{E7CE1776-FFA0-4B19-8D6F-7074AB5EEE20}"/>
    <cellStyle name="40% - Ênfase2 116 2" xfId="7425" xr:uid="{BA0C05CD-7A3D-4DC9-84BD-2C117575B840}"/>
    <cellStyle name="40% - Ênfase2 116 2 2" xfId="17652" xr:uid="{63077430-8F5B-43D2-939B-1EF1EC7E408B}"/>
    <cellStyle name="40% - Ênfase2 116 2 2 2" xfId="38096" xr:uid="{94E5D58B-4AB5-45EA-B269-BDEF27F2D88C}"/>
    <cellStyle name="40% - Ênfase2 116 2 3" xfId="27880" xr:uid="{AE353BAB-A872-4466-8E6B-7D4A440CD96A}"/>
    <cellStyle name="40% - Ênfase2 116 3" xfId="12598" xr:uid="{0E55BE79-1B1D-4EE0-9BA2-96BD97DD18E0}"/>
    <cellStyle name="40% - Ênfase2 116 3 2" xfId="33044" xr:uid="{D332E6F5-5B75-46D9-933F-736CEA19C723}"/>
    <cellStyle name="40% - Ênfase2 116 4" xfId="22828" xr:uid="{B8982032-C875-4E06-A643-4F4C89DC3BC6}"/>
    <cellStyle name="40% - Ênfase2 117" xfId="2306" xr:uid="{1D24BA24-151B-434C-9573-AA73524CD0BF}"/>
    <cellStyle name="40% - Ênfase2 117 2" xfId="7439" xr:uid="{8E4DFA00-D56B-43BD-A673-899C850FA306}"/>
    <cellStyle name="40% - Ênfase2 117 2 2" xfId="17666" xr:uid="{39CBBAC0-90E8-42B0-8B2A-003837085038}"/>
    <cellStyle name="40% - Ênfase2 117 2 2 2" xfId="38110" xr:uid="{0956AC48-9B7F-4AE0-A8D0-B32305BB815F}"/>
    <cellStyle name="40% - Ênfase2 117 2 3" xfId="27894" xr:uid="{7E0DE9BC-84FC-4B57-BE62-7F678214D7C4}"/>
    <cellStyle name="40% - Ênfase2 117 3" xfId="12612" xr:uid="{BDB28009-6A93-43A1-BA82-739CEB4FBA69}"/>
    <cellStyle name="40% - Ênfase2 117 3 2" xfId="33058" xr:uid="{9FEE5C3F-2EF8-4AB1-9ACD-C0846245630E}"/>
    <cellStyle name="40% - Ênfase2 117 4" xfId="22842" xr:uid="{275D1CC7-37D2-419F-A7E9-0348FF2957EE}"/>
    <cellStyle name="40% - Ênfase2 118" xfId="2320" xr:uid="{646B17F4-050A-496F-8933-5AB44EC17BF5}"/>
    <cellStyle name="40% - Ênfase2 118 2" xfId="7453" xr:uid="{D06F5638-87A1-4F37-A15E-E337AB4C2A5B}"/>
    <cellStyle name="40% - Ênfase2 118 2 2" xfId="17680" xr:uid="{748074A8-F000-49F3-A64D-6E85F7ADF015}"/>
    <cellStyle name="40% - Ênfase2 118 2 2 2" xfId="38124" xr:uid="{C56E4BEC-355C-486B-AF6F-367BA514BADF}"/>
    <cellStyle name="40% - Ênfase2 118 2 3" xfId="27908" xr:uid="{D8F41D67-9762-4C11-B0C5-A11877DDC845}"/>
    <cellStyle name="40% - Ênfase2 118 3" xfId="12626" xr:uid="{A0169518-2D05-4D0E-9484-F9E962A4DF93}"/>
    <cellStyle name="40% - Ênfase2 118 3 2" xfId="33072" xr:uid="{9BD69D92-DCB5-4973-8ABF-383A9F749F24}"/>
    <cellStyle name="40% - Ênfase2 118 4" xfId="22856" xr:uid="{BAC788D3-2AD4-49D8-824A-681FBF07A8A3}"/>
    <cellStyle name="40% - Ênfase2 119" xfId="2334" xr:uid="{7B409AD3-48E6-4A9F-89AA-A9A215EC547C}"/>
    <cellStyle name="40% - Ênfase2 119 2" xfId="7467" xr:uid="{AC73AD5E-9816-4D8E-95B7-D71C7BC23F66}"/>
    <cellStyle name="40% - Ênfase2 119 2 2" xfId="17694" xr:uid="{69105658-56A7-49D9-97D8-B4EA18056CCD}"/>
    <cellStyle name="40% - Ênfase2 119 2 2 2" xfId="38138" xr:uid="{273C91C1-220E-4BF7-95A3-7896FBB7DE09}"/>
    <cellStyle name="40% - Ênfase2 119 2 3" xfId="27922" xr:uid="{2EF0DF0A-1D24-407D-8A07-9A05AAD2EEAD}"/>
    <cellStyle name="40% - Ênfase2 119 3" xfId="12640" xr:uid="{4F5C41B5-0561-48FB-A608-B13AF3886168}"/>
    <cellStyle name="40% - Ênfase2 119 3 2" xfId="33086" xr:uid="{11C65749-E853-4FC2-8D14-E90A5B4035AB}"/>
    <cellStyle name="40% - Ênfase2 119 4" xfId="22870" xr:uid="{495B8FAF-8E5B-454E-A4EE-B2B296FE8218}"/>
    <cellStyle name="40% - Ênfase2 12" xfId="251" xr:uid="{53E8E757-8C23-48B6-A525-685D8D469D5F}"/>
    <cellStyle name="40% - Ênfase2 12 2" xfId="850" xr:uid="{F4293829-D8E4-4E43-99D1-055115523EE5}"/>
    <cellStyle name="40% - Ênfase2 12 2 2" xfId="5997" xr:uid="{6B3E42D9-0554-4EB0-B798-C5F55F00214E}"/>
    <cellStyle name="40% - Ênfase2 12 2 2 2" xfId="16252" xr:uid="{34207B75-73E9-4245-96D3-3299938729A9}"/>
    <cellStyle name="40% - Ênfase2 12 2 2 2 2" xfId="36696" xr:uid="{B3516E70-5478-4E53-B13C-EAB908F4C6C0}"/>
    <cellStyle name="40% - Ênfase2 12 2 2 3" xfId="26480" xr:uid="{FEE6A038-5C69-4727-B4E8-DF617AED76A4}"/>
    <cellStyle name="40% - Ênfase2 12 2 3" xfId="11198" xr:uid="{C77BF019-9929-45F8-B142-C9FD574FEBD8}"/>
    <cellStyle name="40% - Ênfase2 12 2 3 2" xfId="31644" xr:uid="{FDE72FE3-EDE6-418D-A977-77BC2BC5864D}"/>
    <cellStyle name="40% - Ênfase2 12 2 4" xfId="21428" xr:uid="{ED68DDD1-4EFC-4447-B935-28D864C0E13C}"/>
    <cellStyle name="40% - Ênfase2 12 3" xfId="5398" xr:uid="{DF977C7E-BD74-473A-A85C-1507168A6834}"/>
    <cellStyle name="40% - Ênfase2 12 3 2" xfId="15672" xr:uid="{386E5BA9-9A6B-418E-B0DA-C52767A8DBB9}"/>
    <cellStyle name="40% - Ênfase2 12 3 2 2" xfId="36116" xr:uid="{D5F41843-C5CE-4B0E-9210-4DAA2E3D8596}"/>
    <cellStyle name="40% - Ênfase2 12 3 3" xfId="25900" xr:uid="{13D1CB91-ADA7-40F8-93CC-5E6666C658CD}"/>
    <cellStyle name="40% - Ênfase2 12 4" xfId="10618" xr:uid="{C11F9D95-775C-4DB4-891A-5076A84CE767}"/>
    <cellStyle name="40% - Ênfase2 12 4 2" xfId="31064" xr:uid="{A23BFCE0-67E9-4F33-B6D1-F5D8792D1751}"/>
    <cellStyle name="40% - Ênfase2 12 5" xfId="20848" xr:uid="{80DA993F-6689-46DA-8426-3ED97E2E9865}"/>
    <cellStyle name="40% - Ênfase2 120" xfId="2348" xr:uid="{47AE2376-724B-42AB-ACB8-85B956086AEF}"/>
    <cellStyle name="40% - Ênfase2 120 2" xfId="7481" xr:uid="{B7B7533E-8A7C-46C7-B14E-A3304C3613E5}"/>
    <cellStyle name="40% - Ênfase2 120 2 2" xfId="17708" xr:uid="{ACDA92A9-3A76-494B-A6EF-AB9CB3B915BD}"/>
    <cellStyle name="40% - Ênfase2 120 2 2 2" xfId="38152" xr:uid="{CD8895B9-7B99-4C78-8C3E-A32E093A0D4E}"/>
    <cellStyle name="40% - Ênfase2 120 2 3" xfId="27936" xr:uid="{EA7E03DA-33D1-4C46-97E4-D4DEEB8AE24C}"/>
    <cellStyle name="40% - Ênfase2 120 3" xfId="12654" xr:uid="{B43B7C5F-75D0-4CFD-9B6D-CAC88C12EFC5}"/>
    <cellStyle name="40% - Ênfase2 120 3 2" xfId="33100" xr:uid="{01FBF1D3-C31C-4D4A-B353-F591F2338949}"/>
    <cellStyle name="40% - Ênfase2 120 4" xfId="22884" xr:uid="{AA0E64E2-15DE-41C3-BE1A-2456B4B4501D}"/>
    <cellStyle name="40% - Ênfase2 121" xfId="2362" xr:uid="{27CD64F4-F9B0-4B63-BFAB-9B78508DAF6A}"/>
    <cellStyle name="40% - Ênfase2 121 2" xfId="7495" xr:uid="{04A09E63-F940-438A-B47B-24A8F5DD07B8}"/>
    <cellStyle name="40% - Ênfase2 121 2 2" xfId="17722" xr:uid="{F82D867F-C31A-4A03-9043-BB5B65388EAE}"/>
    <cellStyle name="40% - Ênfase2 121 2 2 2" xfId="38166" xr:uid="{9656604B-D87D-4E14-9DE0-758B0C17D9D8}"/>
    <cellStyle name="40% - Ênfase2 121 2 3" xfId="27950" xr:uid="{0714E800-8C33-47E7-94BD-51FB4A410343}"/>
    <cellStyle name="40% - Ênfase2 121 3" xfId="12668" xr:uid="{CA847BCC-61A2-4686-B2C0-671EAB5398E4}"/>
    <cellStyle name="40% - Ênfase2 121 3 2" xfId="33114" xr:uid="{93E011F7-B605-4C85-9EA9-F535810319A6}"/>
    <cellStyle name="40% - Ênfase2 121 4" xfId="22898" xr:uid="{B7E4D864-14D2-4B63-BEC7-95AF59323E3E}"/>
    <cellStyle name="40% - Ênfase2 122" xfId="2376" xr:uid="{7749683D-F791-440D-B007-57BD612DEBED}"/>
    <cellStyle name="40% - Ênfase2 122 2" xfId="7509" xr:uid="{2C5FE4FE-D0E7-42B3-B0B5-DB2FBCF573AD}"/>
    <cellStyle name="40% - Ênfase2 122 2 2" xfId="17736" xr:uid="{D4B22FCE-FA21-4209-9BAE-A5B3082316C7}"/>
    <cellStyle name="40% - Ênfase2 122 2 2 2" xfId="38180" xr:uid="{FA3160D4-1193-4DE2-B374-39A50993CFEC}"/>
    <cellStyle name="40% - Ênfase2 122 2 3" xfId="27964" xr:uid="{1F18DA81-7433-4B4F-8CDE-929887B8CBB6}"/>
    <cellStyle name="40% - Ênfase2 122 3" xfId="12682" xr:uid="{C99A9673-7A51-432B-9599-5CC2B5E30439}"/>
    <cellStyle name="40% - Ênfase2 122 3 2" xfId="33128" xr:uid="{BABFCDB8-3B47-40E9-9875-3E9B310DF9B1}"/>
    <cellStyle name="40% - Ênfase2 122 4" xfId="22912" xr:uid="{AC271830-B37B-407A-88C5-4E7CA74E9C31}"/>
    <cellStyle name="40% - Ênfase2 123" xfId="2390" xr:uid="{FA61552A-EF47-4901-9CEC-8ADDD3353222}"/>
    <cellStyle name="40% - Ênfase2 123 2" xfId="7523" xr:uid="{1C406BCF-B568-4797-BBD0-75C24D810A17}"/>
    <cellStyle name="40% - Ênfase2 123 2 2" xfId="17750" xr:uid="{E299EB87-0875-4D0D-A35C-CA2F36757C11}"/>
    <cellStyle name="40% - Ênfase2 123 2 2 2" xfId="38194" xr:uid="{979DB19D-08C2-440D-9EE9-2ECF004E4CE6}"/>
    <cellStyle name="40% - Ênfase2 123 2 3" xfId="27978" xr:uid="{67E3D6B4-29DD-4312-9D1C-7F9ECD07FEDE}"/>
    <cellStyle name="40% - Ênfase2 123 3" xfId="12696" xr:uid="{9DB74D2F-2894-4844-A14F-62D0A01BE83C}"/>
    <cellStyle name="40% - Ênfase2 123 3 2" xfId="33142" xr:uid="{AE02A4AF-463A-4136-BAB4-D613CF72E27E}"/>
    <cellStyle name="40% - Ênfase2 123 4" xfId="22926" xr:uid="{338B462C-BB6B-46F6-8D84-B0F1247A4CC2}"/>
    <cellStyle name="40% - Ênfase2 124" xfId="2404" xr:uid="{6F28F37C-223A-4B3A-A5BB-70EC1123C504}"/>
    <cellStyle name="40% - Ênfase2 124 2" xfId="7537" xr:uid="{71B1A570-439C-405D-B22B-A32BDA6C8DD3}"/>
    <cellStyle name="40% - Ênfase2 124 2 2" xfId="17764" xr:uid="{DEEA9178-CB62-4335-98E0-877AC8CDC8EB}"/>
    <cellStyle name="40% - Ênfase2 124 2 2 2" xfId="38208" xr:uid="{63982F8A-F8A4-44C5-9B3D-29D9FC6CFEAF}"/>
    <cellStyle name="40% - Ênfase2 124 2 3" xfId="27992" xr:uid="{4C6E43D5-4AD8-4B7C-8BF8-57E9141B5DE8}"/>
    <cellStyle name="40% - Ênfase2 124 3" xfId="12710" xr:uid="{69057E84-471F-4FC9-AFE1-A0A2144F6E55}"/>
    <cellStyle name="40% - Ênfase2 124 3 2" xfId="33156" xr:uid="{06BF4801-20FB-45D0-BD75-409AC5843C6F}"/>
    <cellStyle name="40% - Ênfase2 124 4" xfId="22940" xr:uid="{F35C7D0C-E9EF-4313-B1E6-61FE0BAD14A9}"/>
    <cellStyle name="40% - Ênfase2 125" xfId="2418" xr:uid="{E0EE4E78-8558-4F95-AAC4-3805FCFC06E7}"/>
    <cellStyle name="40% - Ênfase2 125 2" xfId="7551" xr:uid="{95F8D9DC-418C-473D-95DF-2B1A7265BD07}"/>
    <cellStyle name="40% - Ênfase2 125 2 2" xfId="17778" xr:uid="{688C9FFB-C016-440C-B1EE-BE58BE40AE83}"/>
    <cellStyle name="40% - Ênfase2 125 2 2 2" xfId="38222" xr:uid="{9A9AF836-E00D-43AD-B12B-0F6FC2B4F8C1}"/>
    <cellStyle name="40% - Ênfase2 125 2 3" xfId="28006" xr:uid="{AB557D11-A88D-4529-B652-5D8C8F09BA8A}"/>
    <cellStyle name="40% - Ênfase2 125 3" xfId="12724" xr:uid="{3A001F29-CD68-44B3-B856-DF60D6BD555A}"/>
    <cellStyle name="40% - Ênfase2 125 3 2" xfId="33170" xr:uid="{5526FCF6-7BC7-4B1A-B851-9C3CC5EDF0E5}"/>
    <cellStyle name="40% - Ênfase2 125 4" xfId="22954" xr:uid="{93228AED-6329-4100-B8F4-3D22D0608119}"/>
    <cellStyle name="40% - Ênfase2 126" xfId="2432" xr:uid="{CAF4FD1B-70BF-4538-B38B-9A4FAD91A25F}"/>
    <cellStyle name="40% - Ênfase2 126 2" xfId="7565" xr:uid="{981176AB-52E3-4A86-830C-227BD1177256}"/>
    <cellStyle name="40% - Ênfase2 126 2 2" xfId="17792" xr:uid="{ED3BD19D-060A-4925-AC8A-5E666F6D82D5}"/>
    <cellStyle name="40% - Ênfase2 126 2 2 2" xfId="38236" xr:uid="{111746A3-1451-41FF-88E3-BC029A120532}"/>
    <cellStyle name="40% - Ênfase2 126 2 3" xfId="28020" xr:uid="{75406BFE-49E9-4FB3-888B-E6BA256BC5B9}"/>
    <cellStyle name="40% - Ênfase2 126 3" xfId="12738" xr:uid="{4F39EE25-9675-4E72-9D20-A3D93FA431CC}"/>
    <cellStyle name="40% - Ênfase2 126 3 2" xfId="33184" xr:uid="{6801305F-7F4E-43DF-B0AC-D07C8E27D8F8}"/>
    <cellStyle name="40% - Ênfase2 126 4" xfId="22968" xr:uid="{C37391A8-77CF-4186-91CB-94286B0A2521}"/>
    <cellStyle name="40% - Ênfase2 127" xfId="2446" xr:uid="{8E6807A1-6F51-4CD4-B57C-FA7FE3C3B0B9}"/>
    <cellStyle name="40% - Ênfase2 127 2" xfId="7579" xr:uid="{CE1EFFC5-5E2B-4714-B47D-07FCA79ED1B2}"/>
    <cellStyle name="40% - Ênfase2 127 2 2" xfId="17806" xr:uid="{4F36987B-D147-4166-BD05-07572B2500C3}"/>
    <cellStyle name="40% - Ênfase2 127 2 2 2" xfId="38250" xr:uid="{24E73959-BE28-43A2-8C06-A718B794099B}"/>
    <cellStyle name="40% - Ênfase2 127 2 3" xfId="28034" xr:uid="{A22A86E0-4C68-4EE4-ACED-DBEFD6C37880}"/>
    <cellStyle name="40% - Ênfase2 127 3" xfId="12752" xr:uid="{479C51CD-DA14-430D-B37D-047B60DE00EE}"/>
    <cellStyle name="40% - Ênfase2 127 3 2" xfId="33198" xr:uid="{CF8AC613-3094-4B48-A072-CB235C40A1E8}"/>
    <cellStyle name="40% - Ênfase2 127 4" xfId="22982" xr:uid="{B6CC2267-2D25-4C8E-95C2-F0BD2F46D2E9}"/>
    <cellStyle name="40% - Ênfase2 128" xfId="2460" xr:uid="{C89B0533-D785-440B-9ECE-99C4752F78ED}"/>
    <cellStyle name="40% - Ênfase2 128 2" xfId="7593" xr:uid="{52538AF0-2C98-44B1-B910-696D1F5DFF88}"/>
    <cellStyle name="40% - Ênfase2 128 2 2" xfId="17820" xr:uid="{37E4FB46-F527-47EE-935A-AFAEE58D243F}"/>
    <cellStyle name="40% - Ênfase2 128 2 2 2" xfId="38264" xr:uid="{F241CAC3-5FB8-455F-AB2E-E468492EF7EC}"/>
    <cellStyle name="40% - Ênfase2 128 2 3" xfId="28048" xr:uid="{C9E5ED54-80A4-4006-86EE-B0DA0101C481}"/>
    <cellStyle name="40% - Ênfase2 128 3" xfId="12766" xr:uid="{4F206B14-3DAC-4E14-8EAF-9D77750C0474}"/>
    <cellStyle name="40% - Ênfase2 128 3 2" xfId="33212" xr:uid="{8408F0BF-44B3-4B08-8CC5-5A86C4E8B542}"/>
    <cellStyle name="40% - Ênfase2 128 4" xfId="22996" xr:uid="{D856E033-727E-4C44-8F65-55C62CF4D41F}"/>
    <cellStyle name="40% - Ênfase2 129" xfId="2474" xr:uid="{A602F7E8-AA5C-4D83-AC10-E4CB4CCCADE1}"/>
    <cellStyle name="40% - Ênfase2 129 2" xfId="7607" xr:uid="{EAADCD6B-4054-45CC-B667-F62B7F22A009}"/>
    <cellStyle name="40% - Ênfase2 129 2 2" xfId="17834" xr:uid="{EA32B22F-DC98-4F44-8824-6B999B0BD5F5}"/>
    <cellStyle name="40% - Ênfase2 129 2 2 2" xfId="38278" xr:uid="{8312B435-EF9E-4DE3-B638-FECE9C7260DF}"/>
    <cellStyle name="40% - Ênfase2 129 2 3" xfId="28062" xr:uid="{B832C0BE-A05D-46F7-824D-6F63B60CDD62}"/>
    <cellStyle name="40% - Ênfase2 129 3" xfId="12780" xr:uid="{687E5DB5-E0EA-4713-983D-249B8902B855}"/>
    <cellStyle name="40% - Ênfase2 129 3 2" xfId="33226" xr:uid="{ED0182B8-5608-4D14-9CEC-A2FA122ED78A}"/>
    <cellStyle name="40% - Ênfase2 129 4" xfId="23010" xr:uid="{9D01B6D4-1E46-45D6-80A5-3FD9A51312F3}"/>
    <cellStyle name="40% - Ênfase2 13" xfId="265" xr:uid="{2EF79A37-560C-4D5B-8650-E7CD9D43315E}"/>
    <cellStyle name="40% - Ênfase2 13 2" xfId="864" xr:uid="{95108833-D171-4779-AD14-CE6D7F012338}"/>
    <cellStyle name="40% - Ênfase2 13 2 2" xfId="6011" xr:uid="{77CD0597-8197-4A9D-A298-E9EEB3F850D6}"/>
    <cellStyle name="40% - Ênfase2 13 2 2 2" xfId="16266" xr:uid="{DAF33249-D9FB-4C57-81B3-6E05C87FD0F8}"/>
    <cellStyle name="40% - Ênfase2 13 2 2 2 2" xfId="36710" xr:uid="{8C57255B-CF91-4EDF-B5AE-5A08243D504B}"/>
    <cellStyle name="40% - Ênfase2 13 2 2 3" xfId="26494" xr:uid="{8B7ACC1B-2C14-45A1-9FC5-391CDB16840D}"/>
    <cellStyle name="40% - Ênfase2 13 2 3" xfId="11212" xr:uid="{47B06B15-DC84-4DE4-BD74-8A8DEEC4DE43}"/>
    <cellStyle name="40% - Ênfase2 13 2 3 2" xfId="31658" xr:uid="{D8141907-0449-4A86-A10E-D23BCEDC08B0}"/>
    <cellStyle name="40% - Ênfase2 13 2 4" xfId="21442" xr:uid="{79C706B4-B03D-4D1D-A07A-F468A9F80DA3}"/>
    <cellStyle name="40% - Ênfase2 13 3" xfId="5412" xr:uid="{3871B635-7AA6-43D0-A962-6887BB91272A}"/>
    <cellStyle name="40% - Ênfase2 13 3 2" xfId="15686" xr:uid="{B7431062-DB59-42CD-957C-D7C2032E2160}"/>
    <cellStyle name="40% - Ênfase2 13 3 2 2" xfId="36130" xr:uid="{5B286FAF-7D05-40E0-A42B-72498F2F5D86}"/>
    <cellStyle name="40% - Ênfase2 13 3 3" xfId="25914" xr:uid="{B87DEA2A-5C6B-468D-8182-36BFF09D29EF}"/>
    <cellStyle name="40% - Ênfase2 13 4" xfId="10632" xr:uid="{47434581-6C19-4B19-A3CF-12037CECD2B0}"/>
    <cellStyle name="40% - Ênfase2 13 4 2" xfId="31078" xr:uid="{7839FD86-6ECE-4C47-817B-401003809104}"/>
    <cellStyle name="40% - Ênfase2 13 5" xfId="20862" xr:uid="{D4EF0A7E-5E19-4AF7-93FC-049CC5633747}"/>
    <cellStyle name="40% - Ênfase2 130" xfId="2488" xr:uid="{F86EE531-0DA2-4FC4-92C3-9556A2E3F9CE}"/>
    <cellStyle name="40% - Ênfase2 130 2" xfId="7621" xr:uid="{75F1A850-FD17-46AC-B20C-6E102ED5C2EE}"/>
    <cellStyle name="40% - Ênfase2 130 2 2" xfId="17848" xr:uid="{869EC32B-26A9-4683-8FFA-F7DA11E628EB}"/>
    <cellStyle name="40% - Ênfase2 130 2 2 2" xfId="38292" xr:uid="{856C51D7-753F-4DAF-A3AF-D067B89B22C5}"/>
    <cellStyle name="40% - Ênfase2 130 2 3" xfId="28076" xr:uid="{D61FBC5D-5C5A-4D1C-BF5D-245A0225BD16}"/>
    <cellStyle name="40% - Ênfase2 130 3" xfId="12794" xr:uid="{C68AFA02-5EE5-45EB-891E-51A7E911FA5C}"/>
    <cellStyle name="40% - Ênfase2 130 3 2" xfId="33240" xr:uid="{C99AEA57-A0D5-441E-A506-7E36232559A3}"/>
    <cellStyle name="40% - Ênfase2 130 4" xfId="23024" xr:uid="{F3B88BBA-A180-4158-8AEA-2F6D45BA8BEB}"/>
    <cellStyle name="40% - Ênfase2 131" xfId="2502" xr:uid="{37AC3370-02D0-4D89-AB3A-A48C52D3260B}"/>
    <cellStyle name="40% - Ênfase2 131 2" xfId="7635" xr:uid="{1CD007FE-36B3-4479-A932-A6FAB74F3A68}"/>
    <cellStyle name="40% - Ênfase2 131 2 2" xfId="17862" xr:uid="{9268D46D-BC59-4EF2-BEA1-91C098421374}"/>
    <cellStyle name="40% - Ênfase2 131 2 2 2" xfId="38306" xr:uid="{021F30F6-8F1F-4C4E-BE2A-F1219216EF4D}"/>
    <cellStyle name="40% - Ênfase2 131 2 3" xfId="28090" xr:uid="{D8CB3275-9956-4ACC-A117-B79AFBE97D2F}"/>
    <cellStyle name="40% - Ênfase2 131 3" xfId="12808" xr:uid="{9CA8BC12-6507-4BE0-A5DE-26887D0F892E}"/>
    <cellStyle name="40% - Ênfase2 131 3 2" xfId="33254" xr:uid="{5E3E92C8-9D5B-436F-9960-72E7D0C388EA}"/>
    <cellStyle name="40% - Ênfase2 131 4" xfId="23038" xr:uid="{18CD7D32-7014-425F-B9F1-37D50CF73019}"/>
    <cellStyle name="40% - Ênfase2 132" xfId="2516" xr:uid="{34591C63-98AB-48FA-946D-5AB3283D7E81}"/>
    <cellStyle name="40% - Ênfase2 132 2" xfId="7649" xr:uid="{7AF46A2A-9135-4EF2-8CDC-67F3AC318128}"/>
    <cellStyle name="40% - Ênfase2 132 2 2" xfId="17876" xr:uid="{31C222BB-B590-4DE2-ACFC-5D078686F378}"/>
    <cellStyle name="40% - Ênfase2 132 2 2 2" xfId="38320" xr:uid="{A78C23E8-BF1A-430B-9F6B-817308D91B86}"/>
    <cellStyle name="40% - Ênfase2 132 2 3" xfId="28104" xr:uid="{72FE783E-3306-468A-9750-C7A72F27E4FE}"/>
    <cellStyle name="40% - Ênfase2 132 3" xfId="12822" xr:uid="{3CCBDB68-42D4-43FB-92CE-97A0BCD2C3B3}"/>
    <cellStyle name="40% - Ênfase2 132 3 2" xfId="33268" xr:uid="{9AC5639B-F438-4400-84CE-26C0EFFC95A6}"/>
    <cellStyle name="40% - Ênfase2 132 4" xfId="23052" xr:uid="{F1F736EE-E328-4886-B108-096A23056F47}"/>
    <cellStyle name="40% - Ênfase2 133" xfId="2530" xr:uid="{14DA8D24-56C7-4236-8A03-DC1CC94F1585}"/>
    <cellStyle name="40% - Ênfase2 133 2" xfId="7663" xr:uid="{0F0BCDAF-AC83-4F72-A788-A25482C1A69C}"/>
    <cellStyle name="40% - Ênfase2 133 2 2" xfId="17890" xr:uid="{4B0A4A62-850A-42B6-940E-624798C49AF1}"/>
    <cellStyle name="40% - Ênfase2 133 2 2 2" xfId="38334" xr:uid="{CE9A7A5D-68FD-46DF-B623-8002E6F2DA3C}"/>
    <cellStyle name="40% - Ênfase2 133 2 3" xfId="28118" xr:uid="{08FB6B9F-0E17-416D-A5E3-29BC5CAE3304}"/>
    <cellStyle name="40% - Ênfase2 133 3" xfId="12836" xr:uid="{AB230448-7150-4169-8520-FFE0FBFDFDAF}"/>
    <cellStyle name="40% - Ênfase2 133 3 2" xfId="33282" xr:uid="{0BF45415-C15E-49F0-98E9-E87BA5689CDD}"/>
    <cellStyle name="40% - Ênfase2 133 4" xfId="23066" xr:uid="{91F832C4-F3B2-4EC9-9BA9-BA2CB2861D3E}"/>
    <cellStyle name="40% - Ênfase2 134" xfId="2544" xr:uid="{E58801AA-871B-4ECD-A1AC-74806D21F2E9}"/>
    <cellStyle name="40% - Ênfase2 134 2" xfId="7677" xr:uid="{28D4C245-23E3-49DE-8240-EA6614B8014B}"/>
    <cellStyle name="40% - Ênfase2 134 2 2" xfId="17904" xr:uid="{B9DE2659-457C-48CB-883B-DDB6D7043196}"/>
    <cellStyle name="40% - Ênfase2 134 2 2 2" xfId="38348" xr:uid="{6E417F86-22D2-4C6C-9685-03AC8A57E7A3}"/>
    <cellStyle name="40% - Ênfase2 134 2 3" xfId="28132" xr:uid="{4FEE789F-AF60-46B7-B5F5-E162FF5ECD36}"/>
    <cellStyle name="40% - Ênfase2 134 3" xfId="12850" xr:uid="{88B77EDB-0076-4617-812F-E80D845D61CD}"/>
    <cellStyle name="40% - Ênfase2 134 3 2" xfId="33296" xr:uid="{ED04F17F-89A4-4899-8B2B-BDE06D5DAF54}"/>
    <cellStyle name="40% - Ênfase2 134 4" xfId="23080" xr:uid="{016DACA9-EF4A-4DF4-B357-92CD6C46BE91}"/>
    <cellStyle name="40% - Ênfase2 135" xfId="2558" xr:uid="{168AA9ED-5D37-4815-91DB-ECEF613BDD17}"/>
    <cellStyle name="40% - Ênfase2 135 2" xfId="7691" xr:uid="{C813EA9F-5AF9-4269-9479-E8282A09B5A6}"/>
    <cellStyle name="40% - Ênfase2 135 2 2" xfId="17918" xr:uid="{977BF133-A413-47B3-85CB-21FEB76FF546}"/>
    <cellStyle name="40% - Ênfase2 135 2 2 2" xfId="38362" xr:uid="{EB316A02-E16A-4432-87F3-AABE2997FB83}"/>
    <cellStyle name="40% - Ênfase2 135 2 3" xfId="28146" xr:uid="{E2740EFF-B055-4A96-9B1E-F32BC4C272CE}"/>
    <cellStyle name="40% - Ênfase2 135 3" xfId="12864" xr:uid="{238C247C-9B81-4D5F-B9C4-7D604E79AE57}"/>
    <cellStyle name="40% - Ênfase2 135 3 2" xfId="33310" xr:uid="{7229BC8C-7E2D-45A8-B533-722980B7D6AA}"/>
    <cellStyle name="40% - Ênfase2 135 4" xfId="23094" xr:uid="{DCD49550-0667-40CC-AE74-364FFD4A64DB}"/>
    <cellStyle name="40% - Ênfase2 136" xfId="2572" xr:uid="{7AE0DFD7-EC32-4179-98E0-32E1029F4857}"/>
    <cellStyle name="40% - Ênfase2 136 2" xfId="7705" xr:uid="{D1C4CE12-0B6F-49EC-AB6B-1C818BFF1DE9}"/>
    <cellStyle name="40% - Ênfase2 136 2 2" xfId="17932" xr:uid="{E97E2B9F-9186-465F-907F-45CA96B97F6F}"/>
    <cellStyle name="40% - Ênfase2 136 2 2 2" xfId="38376" xr:uid="{95621C56-C6A7-4E52-95B5-70C193431AC8}"/>
    <cellStyle name="40% - Ênfase2 136 2 3" xfId="28160" xr:uid="{48AABAF3-4596-4C1C-B2A4-B5C63431B6B6}"/>
    <cellStyle name="40% - Ênfase2 136 3" xfId="12878" xr:uid="{39825FBD-5FB7-42DF-8895-B07FE0A6308C}"/>
    <cellStyle name="40% - Ênfase2 136 3 2" xfId="33324" xr:uid="{9A335703-BB85-4BC0-A873-0EA8A682BC4C}"/>
    <cellStyle name="40% - Ênfase2 136 4" xfId="23108" xr:uid="{7E8A88CF-F633-4668-8430-5573F88B6A80}"/>
    <cellStyle name="40% - Ênfase2 137" xfId="2586" xr:uid="{0D247BAB-3A3B-4671-A758-B77F9A8BC39F}"/>
    <cellStyle name="40% - Ênfase2 137 2" xfId="7719" xr:uid="{1C6E4A93-AABF-4ECB-8CEB-BC29CE871820}"/>
    <cellStyle name="40% - Ênfase2 137 2 2" xfId="17946" xr:uid="{8519DC78-5184-43A0-9B39-333D5007E17D}"/>
    <cellStyle name="40% - Ênfase2 137 2 2 2" xfId="38390" xr:uid="{CEDAED59-A8A0-4135-9775-BE08FD453C00}"/>
    <cellStyle name="40% - Ênfase2 137 2 3" xfId="28174" xr:uid="{97DCF156-C7A5-4590-A75E-9B10A023C41D}"/>
    <cellStyle name="40% - Ênfase2 137 3" xfId="12892" xr:uid="{B1C1E991-254F-4B3C-9E5F-E821A526A8BD}"/>
    <cellStyle name="40% - Ênfase2 137 3 2" xfId="33338" xr:uid="{8D955F19-2269-47AE-B4B1-9D806E1B7688}"/>
    <cellStyle name="40% - Ênfase2 137 4" xfId="23122" xr:uid="{DFCE5770-A999-4361-B033-557CE0089EA9}"/>
    <cellStyle name="40% - Ênfase2 138" xfId="2600" xr:uid="{6BC2737E-91C9-445B-9E40-C13ACF608FB3}"/>
    <cellStyle name="40% - Ênfase2 138 2" xfId="7733" xr:uid="{58636363-64EF-4B14-98BA-EEA18B40B981}"/>
    <cellStyle name="40% - Ênfase2 138 2 2" xfId="17960" xr:uid="{89AD7588-C793-4841-8390-FB6E2C142AC2}"/>
    <cellStyle name="40% - Ênfase2 138 2 2 2" xfId="38404" xr:uid="{4D63A6F5-B138-46BF-884E-EFCF6D20DC4E}"/>
    <cellStyle name="40% - Ênfase2 138 2 3" xfId="28188" xr:uid="{8300403F-6272-42F3-94B6-FBB757A3EC22}"/>
    <cellStyle name="40% - Ênfase2 138 3" xfId="12906" xr:uid="{73306CF5-3CC6-4929-AA08-3254996EB17B}"/>
    <cellStyle name="40% - Ênfase2 138 3 2" xfId="33352" xr:uid="{E3CA6C52-954D-446F-AF29-B4EEA72CA315}"/>
    <cellStyle name="40% - Ênfase2 138 4" xfId="23136" xr:uid="{B36919B0-ACBB-49E3-8045-AC794FDA3C4D}"/>
    <cellStyle name="40% - Ênfase2 139" xfId="2614" xr:uid="{96883C3D-8235-435E-8100-D0472D55E052}"/>
    <cellStyle name="40% - Ênfase2 139 2" xfId="7747" xr:uid="{9DBDDBD7-9329-400B-BA4C-52A2F9B83E58}"/>
    <cellStyle name="40% - Ênfase2 139 2 2" xfId="17974" xr:uid="{43B25E56-5EE4-459D-9AC7-1024D840F280}"/>
    <cellStyle name="40% - Ênfase2 139 2 2 2" xfId="38418" xr:uid="{0DC020A0-EF70-4CD7-8459-F9F2BA510E39}"/>
    <cellStyle name="40% - Ênfase2 139 2 3" xfId="28202" xr:uid="{B175021A-1E1B-45E3-88E7-0742FDB2598B}"/>
    <cellStyle name="40% - Ênfase2 139 3" xfId="12920" xr:uid="{21C0169F-06FB-494B-B17E-04F9D39532B3}"/>
    <cellStyle name="40% - Ênfase2 139 3 2" xfId="33366" xr:uid="{413C41E7-A02E-4C44-B063-C82CAE4017D3}"/>
    <cellStyle name="40% - Ênfase2 139 4" xfId="23150" xr:uid="{D76B1F98-467C-4099-BDFB-45D80DAC8859}"/>
    <cellStyle name="40% - Ênfase2 14" xfId="279" xr:uid="{B41F7292-5011-4EF8-BC70-DF2CD7A1181C}"/>
    <cellStyle name="40% - Ênfase2 14 2" xfId="878" xr:uid="{F5A6A64F-B6A7-4957-B092-45E76EFA0343}"/>
    <cellStyle name="40% - Ênfase2 14 2 2" xfId="6025" xr:uid="{1869738C-CE2C-48E4-91F4-F8E8FCAA088F}"/>
    <cellStyle name="40% - Ênfase2 14 2 2 2" xfId="16280" xr:uid="{50CD477F-39D3-4F23-94BE-7902B8615300}"/>
    <cellStyle name="40% - Ênfase2 14 2 2 2 2" xfId="36724" xr:uid="{1C731C33-F526-4E82-8F71-D7EC802A3AE0}"/>
    <cellStyle name="40% - Ênfase2 14 2 2 3" xfId="26508" xr:uid="{2B942F83-D137-4B12-85D1-85181493B41C}"/>
    <cellStyle name="40% - Ênfase2 14 2 3" xfId="11226" xr:uid="{0592D863-B477-49BB-AACE-532D55298BA5}"/>
    <cellStyle name="40% - Ênfase2 14 2 3 2" xfId="31672" xr:uid="{D708AA7D-93BD-4B9C-BD89-36DED49A700F}"/>
    <cellStyle name="40% - Ênfase2 14 2 4" xfId="21456" xr:uid="{055973B5-3602-4B11-A7B4-8C88B7705EAC}"/>
    <cellStyle name="40% - Ênfase2 14 3" xfId="5426" xr:uid="{5823656F-DB6A-49C2-8C34-56D9B7032D40}"/>
    <cellStyle name="40% - Ênfase2 14 3 2" xfId="15700" xr:uid="{9122FEE0-6757-4CB5-AFA5-AE569004B726}"/>
    <cellStyle name="40% - Ênfase2 14 3 2 2" xfId="36144" xr:uid="{9B70136E-FA65-4580-977D-650F5A6D2EF0}"/>
    <cellStyle name="40% - Ênfase2 14 3 3" xfId="25928" xr:uid="{1929FF97-8AE1-47D7-B461-57C3CD1C977E}"/>
    <cellStyle name="40% - Ênfase2 14 4" xfId="10646" xr:uid="{C4461E6C-0778-4E25-98DA-61B6D78DAD4F}"/>
    <cellStyle name="40% - Ênfase2 14 4 2" xfId="31092" xr:uid="{BD25E568-E442-49A6-854E-AADE70F181BA}"/>
    <cellStyle name="40% - Ênfase2 14 5" xfId="20876" xr:uid="{C232E158-D082-44A5-A636-BCF8EF335B5C}"/>
    <cellStyle name="40% - Ênfase2 140" xfId="2628" xr:uid="{A651D5F1-5D04-454C-9FC3-8B242032C03E}"/>
    <cellStyle name="40% - Ênfase2 140 2" xfId="7761" xr:uid="{7D9F3170-3B35-4A13-9656-E831A357C851}"/>
    <cellStyle name="40% - Ênfase2 140 2 2" xfId="17988" xr:uid="{F510F3E7-4544-4EA3-BCC4-9BE25161213E}"/>
    <cellStyle name="40% - Ênfase2 140 2 2 2" xfId="38432" xr:uid="{D7F957F1-65C9-4F53-8F7F-29E5261F0CB6}"/>
    <cellStyle name="40% - Ênfase2 140 2 3" xfId="28216" xr:uid="{215D3C6C-301B-46DB-87B5-70D905C774A4}"/>
    <cellStyle name="40% - Ênfase2 140 3" xfId="12934" xr:uid="{D32369E5-5F98-4724-A9AB-27A27A0BD59E}"/>
    <cellStyle name="40% - Ênfase2 140 3 2" xfId="33380" xr:uid="{08C60C67-2E47-4AFA-8C74-81902BC595A3}"/>
    <cellStyle name="40% - Ênfase2 140 4" xfId="23164" xr:uid="{961C5ACC-0104-485A-B5DB-0E848C1F1F35}"/>
    <cellStyle name="40% - Ênfase2 141" xfId="2642" xr:uid="{DD38A308-EA3F-40B9-B623-BA527292AADA}"/>
    <cellStyle name="40% - Ênfase2 141 2" xfId="7775" xr:uid="{70C49B43-CF86-4E6D-8DF4-E4EF42D9EA13}"/>
    <cellStyle name="40% - Ênfase2 141 2 2" xfId="18002" xr:uid="{2B7B91BE-A006-4640-8335-7DBAE16E283B}"/>
    <cellStyle name="40% - Ênfase2 141 2 2 2" xfId="38446" xr:uid="{846C740C-19E1-4D18-9DAF-F901F4D16EA8}"/>
    <cellStyle name="40% - Ênfase2 141 2 3" xfId="28230" xr:uid="{307925F0-CAA2-4817-BBC4-D965ED3AACB2}"/>
    <cellStyle name="40% - Ênfase2 141 3" xfId="12948" xr:uid="{E6193857-6063-4F7A-BE95-8FDE3DD8DFB5}"/>
    <cellStyle name="40% - Ênfase2 141 3 2" xfId="33394" xr:uid="{5915FED5-ED4C-4EDF-AF79-558892E387EA}"/>
    <cellStyle name="40% - Ênfase2 141 4" xfId="23178" xr:uid="{E8905EF2-77EE-47C6-82C8-A52A4905A3AF}"/>
    <cellStyle name="40% - Ênfase2 142" xfId="2656" xr:uid="{6B979B91-3888-4AC8-9D34-A8470EEBB27F}"/>
    <cellStyle name="40% - Ênfase2 142 2" xfId="7789" xr:uid="{078D95DB-EE9B-4C18-ADFF-D75F554F8A00}"/>
    <cellStyle name="40% - Ênfase2 142 2 2" xfId="18016" xr:uid="{95E37464-7D37-42A5-ADB9-622C0B31B835}"/>
    <cellStyle name="40% - Ênfase2 142 2 2 2" xfId="38460" xr:uid="{C1C51CC6-DA51-4BED-B988-C52185BB5C2E}"/>
    <cellStyle name="40% - Ênfase2 142 2 3" xfId="28244" xr:uid="{4D5798B6-D169-40F0-9099-6C499574761B}"/>
    <cellStyle name="40% - Ênfase2 142 3" xfId="12962" xr:uid="{34F1F889-7EC7-4C50-A024-45C2E01C99FE}"/>
    <cellStyle name="40% - Ênfase2 142 3 2" xfId="33408" xr:uid="{3A2D1A20-2332-41E6-8D8C-170B7BCC11D2}"/>
    <cellStyle name="40% - Ênfase2 142 4" xfId="23192" xr:uid="{8B4175FF-218A-499C-9EB3-BE4111121C3D}"/>
    <cellStyle name="40% - Ênfase2 143" xfId="2670" xr:uid="{29D5D8AC-CE58-433D-A926-0A195EAB5A03}"/>
    <cellStyle name="40% - Ênfase2 143 2" xfId="7803" xr:uid="{4D71F597-0771-4CE3-9D98-0D16814999FF}"/>
    <cellStyle name="40% - Ênfase2 143 2 2" xfId="18030" xr:uid="{13614037-B8DA-4213-BB46-44474E9E8F54}"/>
    <cellStyle name="40% - Ênfase2 143 2 2 2" xfId="38474" xr:uid="{B3DBA449-ECF0-4889-BD8E-7BF43950C3D5}"/>
    <cellStyle name="40% - Ênfase2 143 2 3" xfId="28258" xr:uid="{A9DF8090-8A59-4716-8C20-9165CEA6D779}"/>
    <cellStyle name="40% - Ênfase2 143 3" xfId="12976" xr:uid="{58309846-FF5D-41A7-8C4F-1415A1B8B1D6}"/>
    <cellStyle name="40% - Ênfase2 143 3 2" xfId="33422" xr:uid="{0EEF761E-7A0F-46AB-A09D-4087CC9C3E2B}"/>
    <cellStyle name="40% - Ênfase2 143 4" xfId="23206" xr:uid="{66E8A0D2-589B-410E-BA90-405F15EA657B}"/>
    <cellStyle name="40% - Ênfase2 144" xfId="2684" xr:uid="{6EF5A23E-B25E-4651-AA8B-165E2E8FEB95}"/>
    <cellStyle name="40% - Ênfase2 144 2" xfId="7817" xr:uid="{53EF0E00-A1F9-4C95-B869-7214B030EC43}"/>
    <cellStyle name="40% - Ênfase2 144 2 2" xfId="18044" xr:uid="{5774D8E5-D7D8-4138-9907-F2B848D10D9D}"/>
    <cellStyle name="40% - Ênfase2 144 2 2 2" xfId="38488" xr:uid="{9516EE46-9B41-4CAB-8293-3F9BD51B95A4}"/>
    <cellStyle name="40% - Ênfase2 144 2 3" xfId="28272" xr:uid="{99C7DFF9-490A-45CD-9968-6827F4FC43D5}"/>
    <cellStyle name="40% - Ênfase2 144 3" xfId="12990" xr:uid="{BBD5ED5D-EC13-4230-BC45-064EF11D29E8}"/>
    <cellStyle name="40% - Ênfase2 144 3 2" xfId="33436" xr:uid="{30552CF1-051F-493A-8220-C577389FC47D}"/>
    <cellStyle name="40% - Ênfase2 144 4" xfId="23220" xr:uid="{4E56FB97-A368-490D-BACD-ACE81A90E4FA}"/>
    <cellStyle name="40% - Ênfase2 145" xfId="2698" xr:uid="{788FAC6F-7A7E-4B69-92D1-EEAB0D7D6A15}"/>
    <cellStyle name="40% - Ênfase2 145 2" xfId="7831" xr:uid="{83BF841C-D7A2-42DB-99F1-1B2490B13CA9}"/>
    <cellStyle name="40% - Ênfase2 145 2 2" xfId="18058" xr:uid="{E2D6F2E8-0438-49EF-B598-11D40E9FA821}"/>
    <cellStyle name="40% - Ênfase2 145 2 2 2" xfId="38502" xr:uid="{A3F48878-C304-4863-BDA6-DAD06DED5561}"/>
    <cellStyle name="40% - Ênfase2 145 2 3" xfId="28286" xr:uid="{2DAC211B-EBCF-43F0-9E20-F01BDC32C974}"/>
    <cellStyle name="40% - Ênfase2 145 3" xfId="13004" xr:uid="{4E67F5A2-613B-4517-B336-B6E1BCD33EC6}"/>
    <cellStyle name="40% - Ênfase2 145 3 2" xfId="33450" xr:uid="{46DE3FAF-C3CF-4C47-9E04-41ADCB76D5D2}"/>
    <cellStyle name="40% - Ênfase2 145 4" xfId="23234" xr:uid="{AA843CFA-E373-4E04-A241-83F7C69CEF32}"/>
    <cellStyle name="40% - Ênfase2 146" xfId="2712" xr:uid="{33A098CA-21BE-466D-A0CC-C40546AAE40A}"/>
    <cellStyle name="40% - Ênfase2 146 2" xfId="7845" xr:uid="{6D2F06B2-E704-466F-A0E7-178D672E9393}"/>
    <cellStyle name="40% - Ênfase2 146 2 2" xfId="18072" xr:uid="{535DDC44-B17F-4588-ADA7-39D7DF79AFE5}"/>
    <cellStyle name="40% - Ênfase2 146 2 2 2" xfId="38516" xr:uid="{2B682402-2D14-4879-8299-D3BB418343F9}"/>
    <cellStyle name="40% - Ênfase2 146 2 3" xfId="28300" xr:uid="{26DE96A4-35A0-45FA-A9B2-57A50C82F470}"/>
    <cellStyle name="40% - Ênfase2 146 3" xfId="13018" xr:uid="{E0CE4D95-E6AF-4FE7-97F0-4DFE1514D99B}"/>
    <cellStyle name="40% - Ênfase2 146 3 2" xfId="33464" xr:uid="{A5A46207-205E-4156-B88D-7F25EAD821A8}"/>
    <cellStyle name="40% - Ênfase2 146 4" xfId="23248" xr:uid="{6237B10D-6C8D-4D3C-9428-353B5968318E}"/>
    <cellStyle name="40% - Ênfase2 147" xfId="2726" xr:uid="{8AF29A69-583C-4DBE-98E0-855617AD416A}"/>
    <cellStyle name="40% - Ênfase2 147 2" xfId="7859" xr:uid="{7D809AE2-3130-4A16-828B-7A3B28E9B873}"/>
    <cellStyle name="40% - Ênfase2 147 2 2" xfId="18086" xr:uid="{2B9F35C1-2685-402A-84A1-D1AB94999DDB}"/>
    <cellStyle name="40% - Ênfase2 147 2 2 2" xfId="38530" xr:uid="{946FAAF5-3E98-4B4E-BF8F-D43B1F26CB18}"/>
    <cellStyle name="40% - Ênfase2 147 2 3" xfId="28314" xr:uid="{03CB7DE6-8410-44B0-918B-4341DFB48631}"/>
    <cellStyle name="40% - Ênfase2 147 3" xfId="13032" xr:uid="{71AADD25-073F-4AF6-A784-AAC08B473B34}"/>
    <cellStyle name="40% - Ênfase2 147 3 2" xfId="33478" xr:uid="{27DC712D-089F-4B1B-9ADC-5FBA0718B5DA}"/>
    <cellStyle name="40% - Ênfase2 147 4" xfId="23262" xr:uid="{F87A2536-C894-4186-82F5-7C9E13299E84}"/>
    <cellStyle name="40% - Ênfase2 148" xfId="2740" xr:uid="{EF37B152-2B7D-4279-A3CB-F60B3CE6C873}"/>
    <cellStyle name="40% - Ênfase2 148 2" xfId="7873" xr:uid="{E13A1197-8BD8-4F01-A8C5-F3AD8F261CC5}"/>
    <cellStyle name="40% - Ênfase2 148 2 2" xfId="18100" xr:uid="{7AC8B40F-D2B9-4553-96AB-7A5D49F46663}"/>
    <cellStyle name="40% - Ênfase2 148 2 2 2" xfId="38544" xr:uid="{7B307705-BE40-44EA-9A22-8B3CC717A841}"/>
    <cellStyle name="40% - Ênfase2 148 2 3" xfId="28328" xr:uid="{BDFFF5CC-7A6A-4C89-A5B1-A60FFA5520F7}"/>
    <cellStyle name="40% - Ênfase2 148 3" xfId="13046" xr:uid="{BACE4086-FBC4-43BB-88CE-B854574C64A9}"/>
    <cellStyle name="40% - Ênfase2 148 3 2" xfId="33492" xr:uid="{927CF6D0-567A-4F53-A909-472F4CAF2CA7}"/>
    <cellStyle name="40% - Ênfase2 148 4" xfId="23276" xr:uid="{9F585520-DE22-459E-A41C-8C942B83F1D8}"/>
    <cellStyle name="40% - Ênfase2 149" xfId="2754" xr:uid="{4185A210-3C09-4BC2-A46A-BB46D9EDF8DF}"/>
    <cellStyle name="40% - Ênfase2 149 2" xfId="7887" xr:uid="{3EEC5E7A-E4EF-479C-AA15-58D82B644A3C}"/>
    <cellStyle name="40% - Ênfase2 149 2 2" xfId="18114" xr:uid="{5390318C-6A46-46C9-9DF8-79C7824F4D4D}"/>
    <cellStyle name="40% - Ênfase2 149 2 2 2" xfId="38558" xr:uid="{47E88395-3E11-4E2A-9A64-025F60068A0D}"/>
    <cellStyle name="40% - Ênfase2 149 2 3" xfId="28342" xr:uid="{AC6C7D3D-D430-4175-9DD0-4D812C6E2ADE}"/>
    <cellStyle name="40% - Ênfase2 149 3" xfId="13060" xr:uid="{B8D90A2E-6808-4382-A41C-BFC425C297C9}"/>
    <cellStyle name="40% - Ênfase2 149 3 2" xfId="33506" xr:uid="{96B08B1E-76BB-4832-8400-BC6B038C21F5}"/>
    <cellStyle name="40% - Ênfase2 149 4" xfId="23290" xr:uid="{A31E3E50-2D1C-4576-AFF8-D8DBE3FABAFE}"/>
    <cellStyle name="40% - Ênfase2 15" xfId="293" xr:uid="{F287EC09-6303-417B-AA93-313E941C1D66}"/>
    <cellStyle name="40% - Ênfase2 15 2" xfId="892" xr:uid="{71806B90-156B-478C-86FE-7A9600DF35BF}"/>
    <cellStyle name="40% - Ênfase2 15 2 2" xfId="6039" xr:uid="{4C9380EA-6E05-4A95-969E-441F26C517E7}"/>
    <cellStyle name="40% - Ênfase2 15 2 2 2" xfId="16294" xr:uid="{602EBB22-E24F-49E4-8D2C-B176DC0D90F3}"/>
    <cellStyle name="40% - Ênfase2 15 2 2 2 2" xfId="36738" xr:uid="{84AEBA42-5FB7-4FA2-98C2-AD2F16F3D1B4}"/>
    <cellStyle name="40% - Ênfase2 15 2 2 3" xfId="26522" xr:uid="{ED51A643-8C82-48B4-9B35-F653EB5AD34F}"/>
    <cellStyle name="40% - Ênfase2 15 2 3" xfId="11240" xr:uid="{A0E90937-0682-4D1F-A535-EEA5CEEABD6D}"/>
    <cellStyle name="40% - Ênfase2 15 2 3 2" xfId="31686" xr:uid="{A3F4A01A-68F2-4FF7-BFA2-5FC27994BA0A}"/>
    <cellStyle name="40% - Ênfase2 15 2 4" xfId="21470" xr:uid="{D1A58BC4-C563-453E-B16F-B54B74BD9E5F}"/>
    <cellStyle name="40% - Ênfase2 15 3" xfId="5440" xr:uid="{D5108561-B7F6-4364-A332-6F810D34C8F5}"/>
    <cellStyle name="40% - Ênfase2 15 3 2" xfId="15714" xr:uid="{21ACB987-29CE-482D-AE81-A3B70F5682A5}"/>
    <cellStyle name="40% - Ênfase2 15 3 2 2" xfId="36158" xr:uid="{68A7169A-858B-4A32-A8B8-9FD88DF9ED47}"/>
    <cellStyle name="40% - Ênfase2 15 3 3" xfId="25942" xr:uid="{34B42CEB-40CC-40C5-B460-1CBD64D4F582}"/>
    <cellStyle name="40% - Ênfase2 15 4" xfId="10660" xr:uid="{764EF1D5-65C3-481D-8511-FCE78AE0DA73}"/>
    <cellStyle name="40% - Ênfase2 15 4 2" xfId="31106" xr:uid="{33D014B8-18ED-46B5-B066-769E757384AA}"/>
    <cellStyle name="40% - Ênfase2 15 5" xfId="20890" xr:uid="{B5CABD21-C9C7-4671-9E49-E852215EAA08}"/>
    <cellStyle name="40% - Ênfase2 150" xfId="2768" xr:uid="{A29CBC0F-A52E-43CB-9B0E-6E5B92A75826}"/>
    <cellStyle name="40% - Ênfase2 150 2" xfId="7901" xr:uid="{AA4B2CC1-716B-4F7B-8773-92AB9E5382CF}"/>
    <cellStyle name="40% - Ênfase2 150 2 2" xfId="18128" xr:uid="{27913829-A2C5-4709-8119-4D58F81FF8F9}"/>
    <cellStyle name="40% - Ênfase2 150 2 2 2" xfId="38572" xr:uid="{95925B3E-6C96-4547-8969-61693E0DAE5E}"/>
    <cellStyle name="40% - Ênfase2 150 2 3" xfId="28356" xr:uid="{9A5CDA99-D26F-489B-B172-F871F2762661}"/>
    <cellStyle name="40% - Ênfase2 150 3" xfId="13074" xr:uid="{C62F52CE-4A5D-4B05-8D46-15C065384E63}"/>
    <cellStyle name="40% - Ênfase2 150 3 2" xfId="33520" xr:uid="{97270B23-2E2C-4B45-B2C5-1BC754BD53F6}"/>
    <cellStyle name="40% - Ênfase2 150 4" xfId="23304" xr:uid="{28746FCD-CCC5-4C52-84FE-75510F68E16B}"/>
    <cellStyle name="40% - Ênfase2 151" xfId="2782" xr:uid="{1135A73C-C6D3-40A8-9052-2A59BEB250E8}"/>
    <cellStyle name="40% - Ênfase2 151 2" xfId="7915" xr:uid="{CB7D0B40-66A3-4CFD-9E67-176F45E4B10B}"/>
    <cellStyle name="40% - Ênfase2 151 2 2" xfId="18142" xr:uid="{6E0A79E5-C4DB-40BE-964D-629CBB170ABF}"/>
    <cellStyle name="40% - Ênfase2 151 2 2 2" xfId="38586" xr:uid="{804BA930-C7CF-4CC3-8AF8-BB60198E5DD9}"/>
    <cellStyle name="40% - Ênfase2 151 2 3" xfId="28370" xr:uid="{8C7D58C6-BD6B-41C9-9E94-DB5EEE51DE19}"/>
    <cellStyle name="40% - Ênfase2 151 3" xfId="13088" xr:uid="{647A4AC0-0205-4692-9BA7-35E4C7B71EC5}"/>
    <cellStyle name="40% - Ênfase2 151 3 2" xfId="33534" xr:uid="{3EFCE344-02ED-4208-BE0E-DF4100EDBDB6}"/>
    <cellStyle name="40% - Ênfase2 151 4" xfId="23318" xr:uid="{832C7A54-08BA-4B7A-B64F-2BA8B2967526}"/>
    <cellStyle name="40% - Ênfase2 152" xfId="2796" xr:uid="{A3E7866A-9E6C-481C-9C6A-F7412E3FBD1C}"/>
    <cellStyle name="40% - Ênfase2 152 2" xfId="7929" xr:uid="{4991F05F-C116-4A88-A5BA-C0744AE636F1}"/>
    <cellStyle name="40% - Ênfase2 152 2 2" xfId="18156" xr:uid="{DD810AF5-D117-4FB2-B470-33BEBFF99A47}"/>
    <cellStyle name="40% - Ênfase2 152 2 2 2" xfId="38600" xr:uid="{BDA2A970-1553-4A00-BE4B-AA2881FFB449}"/>
    <cellStyle name="40% - Ênfase2 152 2 3" xfId="28384" xr:uid="{DAD9E9A7-F595-4779-9B24-2E4A5167061C}"/>
    <cellStyle name="40% - Ênfase2 152 3" xfId="13102" xr:uid="{45C5549E-BE3D-423F-8B1B-DA76B81D0C0B}"/>
    <cellStyle name="40% - Ênfase2 152 3 2" xfId="33548" xr:uid="{A8CE7D92-FFDC-49B2-A92B-E4965455EA39}"/>
    <cellStyle name="40% - Ênfase2 152 4" xfId="23332" xr:uid="{A927E231-28F6-4121-9C84-9D9B9868B4C8}"/>
    <cellStyle name="40% - Ênfase2 153" xfId="2810" xr:uid="{81EE5B05-BDA6-4D17-87A3-37951F6F36F4}"/>
    <cellStyle name="40% - Ênfase2 153 2" xfId="7943" xr:uid="{637930A8-FF8B-4E29-B214-175F864CC1D5}"/>
    <cellStyle name="40% - Ênfase2 153 2 2" xfId="18170" xr:uid="{76692948-F8FD-41F3-AF65-9BCE762ADA53}"/>
    <cellStyle name="40% - Ênfase2 153 2 2 2" xfId="38614" xr:uid="{5D93D504-9063-4828-A632-F134E95F7994}"/>
    <cellStyle name="40% - Ênfase2 153 2 3" xfId="28398" xr:uid="{A1D012F0-511A-4FAB-837F-8DFCEC3B4492}"/>
    <cellStyle name="40% - Ênfase2 153 3" xfId="13116" xr:uid="{FAB2A5EC-1C7A-49B1-8C2D-5100750644F7}"/>
    <cellStyle name="40% - Ênfase2 153 3 2" xfId="33562" xr:uid="{3052CC4E-4A7D-4ADC-B18D-BF6225DF6F31}"/>
    <cellStyle name="40% - Ênfase2 153 4" xfId="23346" xr:uid="{E946448B-7854-4FED-8E3A-F1EF89142C89}"/>
    <cellStyle name="40% - Ênfase2 154" xfId="2824" xr:uid="{79A12E8F-E1EA-415A-81A0-82E167FBE7A7}"/>
    <cellStyle name="40% - Ênfase2 154 2" xfId="7957" xr:uid="{EDF7B44F-440F-434C-950C-09F0B441D23A}"/>
    <cellStyle name="40% - Ênfase2 154 2 2" xfId="18184" xr:uid="{A31F6288-2C1C-48FF-A17F-E88B9FF6BEA8}"/>
    <cellStyle name="40% - Ênfase2 154 2 2 2" xfId="38628" xr:uid="{666621A0-CC3F-4446-941B-E7FD9C3388B6}"/>
    <cellStyle name="40% - Ênfase2 154 2 3" xfId="28412" xr:uid="{5D4CD208-054C-465A-944A-ED8B1258C667}"/>
    <cellStyle name="40% - Ênfase2 154 3" xfId="13130" xr:uid="{78B9446D-9513-43AE-A78E-7999D64D3849}"/>
    <cellStyle name="40% - Ênfase2 154 3 2" xfId="33576" xr:uid="{B0E7EF03-F1B9-42F9-A069-2975807DEB65}"/>
    <cellStyle name="40% - Ênfase2 154 4" xfId="23360" xr:uid="{E37D32E6-D8ED-4453-9E44-E82C27AB8711}"/>
    <cellStyle name="40% - Ênfase2 155" xfId="2838" xr:uid="{1498CEDB-E352-4DB2-9AB2-523B8FBD3694}"/>
    <cellStyle name="40% - Ênfase2 155 2" xfId="7971" xr:uid="{0189CBA1-0967-48D7-9A67-021F800E6EAA}"/>
    <cellStyle name="40% - Ênfase2 155 2 2" xfId="18198" xr:uid="{C4A42154-AD61-410E-AD59-0D2C0315F4B9}"/>
    <cellStyle name="40% - Ênfase2 155 2 2 2" xfId="38642" xr:uid="{4E482A15-D4BC-4029-8E84-7CFB963EC54F}"/>
    <cellStyle name="40% - Ênfase2 155 2 3" xfId="28426" xr:uid="{17D14229-AF81-4509-AEC1-E38A4A8C3326}"/>
    <cellStyle name="40% - Ênfase2 155 3" xfId="13144" xr:uid="{39F3F168-65C4-4502-9612-A088F56C8517}"/>
    <cellStyle name="40% - Ênfase2 155 3 2" xfId="33590" xr:uid="{45FFA747-682B-4E95-A275-FD4212E0DCD1}"/>
    <cellStyle name="40% - Ênfase2 155 4" xfId="23374" xr:uid="{D3814296-A52B-48D2-A8A5-924ABB435456}"/>
    <cellStyle name="40% - Ênfase2 156" xfId="2852" xr:uid="{8FE8794C-5ECA-4B16-AB20-C4AA191C3EB1}"/>
    <cellStyle name="40% - Ênfase2 156 2" xfId="7985" xr:uid="{D3EAFEA3-594D-4BB4-B455-5822E0A7C8F5}"/>
    <cellStyle name="40% - Ênfase2 156 2 2" xfId="18212" xr:uid="{EBAE5BAE-E165-4444-BD98-301195659E79}"/>
    <cellStyle name="40% - Ênfase2 156 2 2 2" xfId="38656" xr:uid="{B130B1FC-5FCF-416C-B3B9-3D14B2EB3C63}"/>
    <cellStyle name="40% - Ênfase2 156 2 3" xfId="28440" xr:uid="{72D5DBE1-8F35-4FC1-BA8F-3C6ED9AB1493}"/>
    <cellStyle name="40% - Ênfase2 156 3" xfId="13158" xr:uid="{B83DCD44-C8D0-416D-9D3A-BC799CA898E2}"/>
    <cellStyle name="40% - Ênfase2 156 3 2" xfId="33604" xr:uid="{063129A8-B418-4515-9E70-DAD7421B7202}"/>
    <cellStyle name="40% - Ênfase2 156 4" xfId="23388" xr:uid="{BF0B1D11-9229-4BB7-8B3A-E3A877473738}"/>
    <cellStyle name="40% - Ênfase2 157" xfId="2866" xr:uid="{4661A739-FBA8-4813-AE75-528326E23DB5}"/>
    <cellStyle name="40% - Ênfase2 157 2" xfId="7999" xr:uid="{54CD4396-F2F5-48B0-B6EE-761E3EE36A39}"/>
    <cellStyle name="40% - Ênfase2 157 2 2" xfId="18226" xr:uid="{38928C9A-6DD3-450E-944E-032CC7304DA9}"/>
    <cellStyle name="40% - Ênfase2 157 2 2 2" xfId="38670" xr:uid="{C8BF5D3E-8765-48A7-91FB-083ED7230F09}"/>
    <cellStyle name="40% - Ênfase2 157 2 3" xfId="28454" xr:uid="{6F403036-5AA3-41D8-B09E-4465E63B1357}"/>
    <cellStyle name="40% - Ênfase2 157 3" xfId="13172" xr:uid="{B30897E3-B540-4BB1-8298-8A8E7BCA9F7B}"/>
    <cellStyle name="40% - Ênfase2 157 3 2" xfId="33618" xr:uid="{6F7D3410-DA45-40F3-86E8-B7ADB16A54A4}"/>
    <cellStyle name="40% - Ênfase2 157 4" xfId="23402" xr:uid="{0FF1CBF8-3333-4151-9810-DA2D28FC7DE2}"/>
    <cellStyle name="40% - Ênfase2 158" xfId="2880" xr:uid="{78A1F0A4-0C2D-4EBD-BA8D-64C9DE519B86}"/>
    <cellStyle name="40% - Ênfase2 158 2" xfId="8013" xr:uid="{C2031D91-92B6-44F4-8CC6-44FFFDE197D3}"/>
    <cellStyle name="40% - Ênfase2 158 2 2" xfId="18240" xr:uid="{F0345D42-1671-4FA9-AB1C-3ADCA8129C89}"/>
    <cellStyle name="40% - Ênfase2 158 2 2 2" xfId="38684" xr:uid="{AB29689E-4D71-444D-806F-113D4C324090}"/>
    <cellStyle name="40% - Ênfase2 158 2 3" xfId="28468" xr:uid="{5BF68255-5086-4A56-A50C-01FD26ABD773}"/>
    <cellStyle name="40% - Ênfase2 158 3" xfId="13186" xr:uid="{675078A5-F2D6-40A2-9369-64C5D4DE588B}"/>
    <cellStyle name="40% - Ênfase2 158 3 2" xfId="33632" xr:uid="{BF5DA5A1-C33F-4E64-B9E4-FF9EBBBF405C}"/>
    <cellStyle name="40% - Ênfase2 158 4" xfId="23416" xr:uid="{48D425C7-C661-4E29-B665-409E03DBB167}"/>
    <cellStyle name="40% - Ênfase2 159" xfId="2894" xr:uid="{8B003D96-202B-4709-AE19-DC4C0D3EA6D3}"/>
    <cellStyle name="40% - Ênfase2 159 2" xfId="8027" xr:uid="{D52D761A-A7AC-4A30-AE31-F7BCDDB34D1D}"/>
    <cellStyle name="40% - Ênfase2 159 2 2" xfId="18254" xr:uid="{703E488D-0A55-4C08-8A8E-399E13177110}"/>
    <cellStyle name="40% - Ênfase2 159 2 2 2" xfId="38698" xr:uid="{CDBEB313-6997-4A2E-AA98-BC5D91E9D66A}"/>
    <cellStyle name="40% - Ênfase2 159 2 3" xfId="28482" xr:uid="{56739EDB-1BF1-4966-8AE6-ACCABFE28DE4}"/>
    <cellStyle name="40% - Ênfase2 159 3" xfId="13200" xr:uid="{446A0601-1EAC-43FA-9AB5-BE73C8FE8CEF}"/>
    <cellStyle name="40% - Ênfase2 159 3 2" xfId="33646" xr:uid="{66A13D0B-2A94-4632-BC62-B5C2E8A80B32}"/>
    <cellStyle name="40% - Ênfase2 159 4" xfId="23430" xr:uid="{7FF8DC71-416F-4831-A057-1A02FB398904}"/>
    <cellStyle name="40% - Ênfase2 16" xfId="307" xr:uid="{DB328721-BB04-41F3-BAF3-EC1B865F8290}"/>
    <cellStyle name="40% - Ênfase2 16 2" xfId="906" xr:uid="{337BEA06-F376-485A-A37A-824534FC5BC4}"/>
    <cellStyle name="40% - Ênfase2 16 2 2" xfId="6053" xr:uid="{3F194134-EFE9-4191-99FA-F3B3932FE1D4}"/>
    <cellStyle name="40% - Ênfase2 16 2 2 2" xfId="16308" xr:uid="{BF9BEDC2-E792-48E4-987A-90B27952FFA4}"/>
    <cellStyle name="40% - Ênfase2 16 2 2 2 2" xfId="36752" xr:uid="{6623DAB1-3652-4D62-85DE-E5FF078713A1}"/>
    <cellStyle name="40% - Ênfase2 16 2 2 3" xfId="26536" xr:uid="{E7CB6149-D0A9-4984-8B28-518D6E9209AD}"/>
    <cellStyle name="40% - Ênfase2 16 2 3" xfId="11254" xr:uid="{FA0488E2-13AB-4765-BB91-5027DAD5AACC}"/>
    <cellStyle name="40% - Ênfase2 16 2 3 2" xfId="31700" xr:uid="{D3442335-BCAF-4F69-8088-DAD12362928D}"/>
    <cellStyle name="40% - Ênfase2 16 2 4" xfId="21484" xr:uid="{C6B5365F-98B7-47A6-BC19-60857B12D12B}"/>
    <cellStyle name="40% - Ênfase2 16 3" xfId="5454" xr:uid="{69061E4A-6E1A-43D7-94FB-8B207E8C6DAF}"/>
    <cellStyle name="40% - Ênfase2 16 3 2" xfId="15728" xr:uid="{5E589D34-53C2-475C-BBB0-F96781ECFFD0}"/>
    <cellStyle name="40% - Ênfase2 16 3 2 2" xfId="36172" xr:uid="{F42E493B-932B-4BF0-A5DA-26B41A652B93}"/>
    <cellStyle name="40% - Ênfase2 16 3 3" xfId="25956" xr:uid="{12B201F3-226A-494A-A016-5CC02491B1C2}"/>
    <cellStyle name="40% - Ênfase2 16 4" xfId="10674" xr:uid="{861322C5-2D09-4BB6-8774-40A31CCF46DB}"/>
    <cellStyle name="40% - Ênfase2 16 4 2" xfId="31120" xr:uid="{205BEDC4-BC83-4A0D-BFCA-BA9B08EABA98}"/>
    <cellStyle name="40% - Ênfase2 16 5" xfId="20904" xr:uid="{6D7BE409-012D-4888-8EF9-65C6DD46C320}"/>
    <cellStyle name="40% - Ênfase2 160" xfId="2908" xr:uid="{18455BC9-0977-4C42-91BD-9DAE79E53EFC}"/>
    <cellStyle name="40% - Ênfase2 160 2" xfId="8041" xr:uid="{3105789D-8464-48C4-8D29-92756B6D2CEA}"/>
    <cellStyle name="40% - Ênfase2 160 2 2" xfId="18268" xr:uid="{E470BAF0-BE8D-4E1D-BF25-05087954100D}"/>
    <cellStyle name="40% - Ênfase2 160 2 2 2" xfId="38712" xr:uid="{72A5DD4F-3B62-4B64-B2C0-CCC699A13003}"/>
    <cellStyle name="40% - Ênfase2 160 2 3" xfId="28496" xr:uid="{F5468B9A-72DB-452A-AEE8-5AED69252E8F}"/>
    <cellStyle name="40% - Ênfase2 160 3" xfId="13214" xr:uid="{0E0E2CD4-1420-4C1C-991C-BCCC0401D5FF}"/>
    <cellStyle name="40% - Ênfase2 160 3 2" xfId="33660" xr:uid="{E1743AE8-B0B4-46C6-8815-D63BBBC45C0D}"/>
    <cellStyle name="40% - Ênfase2 160 4" xfId="23444" xr:uid="{8A6B9D58-0057-42DD-B623-D344740E1DA3}"/>
    <cellStyle name="40% - Ênfase2 161" xfId="2922" xr:uid="{9BB71385-59A3-435F-87EE-B1EF6E150AC6}"/>
    <cellStyle name="40% - Ênfase2 161 2" xfId="8055" xr:uid="{AA035957-6F6F-4553-A34E-897D9152B940}"/>
    <cellStyle name="40% - Ênfase2 161 2 2" xfId="18282" xr:uid="{3384032D-2554-4D2F-9A21-297941C156D6}"/>
    <cellStyle name="40% - Ênfase2 161 2 2 2" xfId="38726" xr:uid="{6C25C3F2-019E-4D59-A0CA-6C6682481F7E}"/>
    <cellStyle name="40% - Ênfase2 161 2 3" xfId="28510" xr:uid="{302ED18C-DB1D-4586-A9FC-282D138B78E5}"/>
    <cellStyle name="40% - Ênfase2 161 3" xfId="13228" xr:uid="{2FD6ABE0-A39C-4CBB-AA7A-2EBA8B818952}"/>
    <cellStyle name="40% - Ênfase2 161 3 2" xfId="33674" xr:uid="{B6326961-6652-4233-95CE-B511F054FCAA}"/>
    <cellStyle name="40% - Ênfase2 161 4" xfId="23458" xr:uid="{94A1DEFD-F144-4397-A4BF-BE8BE8BE109A}"/>
    <cellStyle name="40% - Ênfase2 162" xfId="2936" xr:uid="{4F7D1D20-6924-410B-BEFA-C1B093C9815B}"/>
    <cellStyle name="40% - Ênfase2 162 2" xfId="8069" xr:uid="{ED7ADFA3-35AE-47B7-8225-1A4B40376E0B}"/>
    <cellStyle name="40% - Ênfase2 162 2 2" xfId="18296" xr:uid="{210B7D56-0385-4178-852B-1A8EB06451DC}"/>
    <cellStyle name="40% - Ênfase2 162 2 2 2" xfId="38740" xr:uid="{4613EBBE-AE70-467E-8A54-7F7CC7E99E0B}"/>
    <cellStyle name="40% - Ênfase2 162 2 3" xfId="28524" xr:uid="{2D349E1A-BB49-40C8-83E7-C04D263AD803}"/>
    <cellStyle name="40% - Ênfase2 162 3" xfId="13242" xr:uid="{8691F80E-5ACB-46DE-8DCC-21F69E7BFA70}"/>
    <cellStyle name="40% - Ênfase2 162 3 2" xfId="33688" xr:uid="{DB097299-8007-470D-9B7B-9BD862A5D593}"/>
    <cellStyle name="40% - Ênfase2 162 4" xfId="23472" xr:uid="{1AF49DD8-E007-46CC-940F-E4B64193ECED}"/>
    <cellStyle name="40% - Ênfase2 163" xfId="2950" xr:uid="{FC70B066-1ACF-49B1-AAA2-50AB5ABBE1C4}"/>
    <cellStyle name="40% - Ênfase2 163 2" xfId="8083" xr:uid="{86D36538-0683-4568-B26A-940B355AA47B}"/>
    <cellStyle name="40% - Ênfase2 163 2 2" xfId="18310" xr:uid="{43B194E1-F6DB-4061-B3B3-DAA515644D23}"/>
    <cellStyle name="40% - Ênfase2 163 2 2 2" xfId="38754" xr:uid="{2BE88734-199E-4EE4-A685-87744BAED421}"/>
    <cellStyle name="40% - Ênfase2 163 2 3" xfId="28538" xr:uid="{2F3A89DE-F149-4DE6-BC58-B3C4EEDB40DD}"/>
    <cellStyle name="40% - Ênfase2 163 3" xfId="13256" xr:uid="{E87DC815-4C42-44E6-A59F-0D935CB87D40}"/>
    <cellStyle name="40% - Ênfase2 163 3 2" xfId="33702" xr:uid="{C4015CCE-1A88-4D57-96D1-BFAEA4822AE0}"/>
    <cellStyle name="40% - Ênfase2 163 4" xfId="23486" xr:uid="{AF173DFB-7759-4604-8F8F-A6073E08FA05}"/>
    <cellStyle name="40% - Ênfase2 164" xfId="2964" xr:uid="{D58CB8E0-F9E1-4CFF-AE69-FE9290D8D388}"/>
    <cellStyle name="40% - Ênfase2 164 2" xfId="8097" xr:uid="{A0F91F81-3D1C-4C29-8480-1FC23400D96A}"/>
    <cellStyle name="40% - Ênfase2 164 2 2" xfId="18324" xr:uid="{501FC077-59D9-4EEC-9702-533CB9CD11D1}"/>
    <cellStyle name="40% - Ênfase2 164 2 2 2" xfId="38768" xr:uid="{633EABF6-8C8B-4ACF-9BB8-2B0FFBEF3D9E}"/>
    <cellStyle name="40% - Ênfase2 164 2 3" xfId="28552" xr:uid="{55279B06-7586-4DF8-A8C0-310CC88D02B8}"/>
    <cellStyle name="40% - Ênfase2 164 3" xfId="13270" xr:uid="{D9D277F0-A7F4-42F1-A164-250D1EB55BC8}"/>
    <cellStyle name="40% - Ênfase2 164 3 2" xfId="33716" xr:uid="{2C202BDB-2AAC-47A9-91BB-92621DAEB158}"/>
    <cellStyle name="40% - Ênfase2 164 4" xfId="23500" xr:uid="{797E16A1-9B6B-4DC0-9974-20663CAE5EEC}"/>
    <cellStyle name="40% - Ênfase2 165" xfId="2978" xr:uid="{93E9C502-36BE-4587-9A93-FA4A3C5D9B0A}"/>
    <cellStyle name="40% - Ênfase2 165 2" xfId="8111" xr:uid="{110A876C-5F49-4B99-B2CA-07B0019A9529}"/>
    <cellStyle name="40% - Ênfase2 165 2 2" xfId="18338" xr:uid="{047218AF-75BC-4B1F-9E4F-0DF991705F62}"/>
    <cellStyle name="40% - Ênfase2 165 2 2 2" xfId="38782" xr:uid="{A12B411C-409B-445C-9A7E-46BF3CBA0F2B}"/>
    <cellStyle name="40% - Ênfase2 165 2 3" xfId="28566" xr:uid="{209E9C54-42BA-4765-959A-792215A95D06}"/>
    <cellStyle name="40% - Ênfase2 165 3" xfId="13284" xr:uid="{E0028E6C-BF63-491A-8F7B-A0F3A7FFE74A}"/>
    <cellStyle name="40% - Ênfase2 165 3 2" xfId="33730" xr:uid="{3E548104-DDBD-4917-835B-C5FB43A1FBAC}"/>
    <cellStyle name="40% - Ênfase2 165 4" xfId="23514" xr:uid="{8DE92920-AAD2-4B5E-B7D8-2DE37D09BE37}"/>
    <cellStyle name="40% - Ênfase2 166" xfId="2992" xr:uid="{ACE3AE19-038E-4F3D-B1A6-C64A0C70F267}"/>
    <cellStyle name="40% - Ênfase2 166 2" xfId="8125" xr:uid="{C84E7498-A61B-4D3E-A839-B26CB5AF259E}"/>
    <cellStyle name="40% - Ênfase2 166 2 2" xfId="18352" xr:uid="{3B9569E3-2160-4071-A4F6-2B618C925141}"/>
    <cellStyle name="40% - Ênfase2 166 2 2 2" xfId="38796" xr:uid="{9BE4D03E-D234-4984-BD65-1E0F3EAA01B9}"/>
    <cellStyle name="40% - Ênfase2 166 2 3" xfId="28580" xr:uid="{63FE0CE0-1FCA-4EA8-995F-DEF08AAFC164}"/>
    <cellStyle name="40% - Ênfase2 166 3" xfId="13298" xr:uid="{39D74908-A9DF-4C52-816D-08B377E1A46F}"/>
    <cellStyle name="40% - Ênfase2 166 3 2" xfId="33744" xr:uid="{8F4C2665-FD92-40AA-83E5-F9E75877B09F}"/>
    <cellStyle name="40% - Ênfase2 166 4" xfId="23528" xr:uid="{F519DAE9-483B-4F8E-BEA9-757215B6E9A0}"/>
    <cellStyle name="40% - Ênfase2 167" xfId="3006" xr:uid="{8052A11F-15C0-4993-8388-E6F2C21A4DFF}"/>
    <cellStyle name="40% - Ênfase2 167 2" xfId="8139" xr:uid="{8A92F4F7-C544-411A-B91C-9C715AE49227}"/>
    <cellStyle name="40% - Ênfase2 167 2 2" xfId="18366" xr:uid="{D25F7CAC-2B11-41C2-B499-2D813609758E}"/>
    <cellStyle name="40% - Ênfase2 167 2 2 2" xfId="38810" xr:uid="{C58F4E9C-4183-403B-803D-9DCC4343F82F}"/>
    <cellStyle name="40% - Ênfase2 167 2 3" xfId="28594" xr:uid="{75FEC486-148E-443E-9174-3FAC2D289C7E}"/>
    <cellStyle name="40% - Ênfase2 167 3" xfId="13312" xr:uid="{4E9282D5-675F-42EF-8FD0-667F35FF5D57}"/>
    <cellStyle name="40% - Ênfase2 167 3 2" xfId="33758" xr:uid="{81A2D33D-69E2-4381-A522-0A88BE1C7EF1}"/>
    <cellStyle name="40% - Ênfase2 167 4" xfId="23542" xr:uid="{E787EC6A-5234-449B-96CC-6845917C3973}"/>
    <cellStyle name="40% - Ênfase2 168" xfId="3020" xr:uid="{CDE3CA1C-B2E7-4EF9-88DC-810FD7355F75}"/>
    <cellStyle name="40% - Ênfase2 168 2" xfId="8153" xr:uid="{CEE9D6C1-22D5-438C-A878-72C1BEEFBC92}"/>
    <cellStyle name="40% - Ênfase2 168 2 2" xfId="18380" xr:uid="{ED8A989B-334C-4BD9-9C46-218EFCEEC5C0}"/>
    <cellStyle name="40% - Ênfase2 168 2 2 2" xfId="38824" xr:uid="{F9CB3A32-A804-4804-9346-DC6A3ACEFE9B}"/>
    <cellStyle name="40% - Ênfase2 168 2 3" xfId="28608" xr:uid="{64E8FCCF-BF78-4559-8AB7-357448E342F2}"/>
    <cellStyle name="40% - Ênfase2 168 3" xfId="13326" xr:uid="{4A8CC640-C5CE-4313-8674-4095E88F2F76}"/>
    <cellStyle name="40% - Ênfase2 168 3 2" xfId="33772" xr:uid="{4BC3015B-44F7-41BB-821F-FF67F3A19701}"/>
    <cellStyle name="40% - Ênfase2 168 4" xfId="23556" xr:uid="{D6614344-B807-4B0E-8545-2905AEF817A0}"/>
    <cellStyle name="40% - Ênfase2 169" xfId="3034" xr:uid="{C71D95F5-69F6-49E8-AF13-0C9C3531E38A}"/>
    <cellStyle name="40% - Ênfase2 169 2" xfId="8167" xr:uid="{461BEB2C-CC96-4DBC-A72F-0A1C0B467FE9}"/>
    <cellStyle name="40% - Ênfase2 169 2 2" xfId="18394" xr:uid="{C99DAD07-429B-48BA-9861-FB9351D0C9BE}"/>
    <cellStyle name="40% - Ênfase2 169 2 2 2" xfId="38838" xr:uid="{2F501575-9DF5-415F-9F1C-303EEAB8E6B7}"/>
    <cellStyle name="40% - Ênfase2 169 2 3" xfId="28622" xr:uid="{729D016F-0F0A-4BFC-810B-55EA105A998F}"/>
    <cellStyle name="40% - Ênfase2 169 3" xfId="13340" xr:uid="{45B87231-2D4A-4BEA-A6F7-AE40C48131DB}"/>
    <cellStyle name="40% - Ênfase2 169 3 2" xfId="33786" xr:uid="{FF311416-40FF-4BD0-96DE-6035EA298798}"/>
    <cellStyle name="40% - Ênfase2 169 4" xfId="23570" xr:uid="{C98B39D3-6CB6-4517-9D83-FE73A75E4BA7}"/>
    <cellStyle name="40% - Ênfase2 17" xfId="321" xr:uid="{E340B7B8-395A-4A75-900E-775B7A763D3D}"/>
    <cellStyle name="40% - Ênfase2 17 2" xfId="920" xr:uid="{8ADE785F-A5CB-4691-8A92-C0EB60FDB0DB}"/>
    <cellStyle name="40% - Ênfase2 17 2 2" xfId="6067" xr:uid="{E1856C4D-D825-4904-8620-BE9D3680D760}"/>
    <cellStyle name="40% - Ênfase2 17 2 2 2" xfId="16322" xr:uid="{92043448-B871-4E1D-838B-8AC1F991DF4A}"/>
    <cellStyle name="40% - Ênfase2 17 2 2 2 2" xfId="36766" xr:uid="{4D99C812-B775-4AFE-BD01-B5F6E7F3D111}"/>
    <cellStyle name="40% - Ênfase2 17 2 2 3" xfId="26550" xr:uid="{3B18088B-A55C-4060-B9DA-1B9DDA608C4D}"/>
    <cellStyle name="40% - Ênfase2 17 2 3" xfId="11268" xr:uid="{2F1095DE-E7B3-44E0-A3C5-39A0955A122D}"/>
    <cellStyle name="40% - Ênfase2 17 2 3 2" xfId="31714" xr:uid="{2FD8E1C5-A11F-4199-ACE0-4B0250E7B5C4}"/>
    <cellStyle name="40% - Ênfase2 17 2 4" xfId="21498" xr:uid="{36BD6360-8EA5-4403-B4EB-4BEBDF622D30}"/>
    <cellStyle name="40% - Ênfase2 17 3" xfId="5468" xr:uid="{8017B5C5-4AD5-4DA9-B9CD-ED6968A03C84}"/>
    <cellStyle name="40% - Ênfase2 17 3 2" xfId="15742" xr:uid="{292C9773-22EE-4002-87B7-9A9174005E05}"/>
    <cellStyle name="40% - Ênfase2 17 3 2 2" xfId="36186" xr:uid="{12F01589-BFFD-468D-9CDD-B3657D437E98}"/>
    <cellStyle name="40% - Ênfase2 17 3 3" xfId="25970" xr:uid="{7D7F8A0E-EC66-4B31-BA39-33CD3BCFB82C}"/>
    <cellStyle name="40% - Ênfase2 17 4" xfId="10688" xr:uid="{722EEA96-9C1E-4D02-8748-D53B45CF1AF4}"/>
    <cellStyle name="40% - Ênfase2 17 4 2" xfId="31134" xr:uid="{5F3F5A5A-0746-43AE-9481-945441C7598C}"/>
    <cellStyle name="40% - Ênfase2 17 5" xfId="20918" xr:uid="{88CA0FF1-38BC-40A3-B5A2-22F1D0BCE935}"/>
    <cellStyle name="40% - Ênfase2 170" xfId="3048" xr:uid="{9F6C87D1-6D3F-4511-9021-6C89D1FC445A}"/>
    <cellStyle name="40% - Ênfase2 170 2" xfId="8181" xr:uid="{E8096251-18DF-4F1A-8437-2C751EB90359}"/>
    <cellStyle name="40% - Ênfase2 170 2 2" xfId="18408" xr:uid="{58135C61-D6CB-4FE0-8CBF-7D6747FDFECA}"/>
    <cellStyle name="40% - Ênfase2 170 2 2 2" xfId="38852" xr:uid="{6918D4B4-BF82-4073-9791-60F5F078C0FA}"/>
    <cellStyle name="40% - Ênfase2 170 2 3" xfId="28636" xr:uid="{44115746-3239-4915-8A07-19D9FDA9E977}"/>
    <cellStyle name="40% - Ênfase2 170 3" xfId="13354" xr:uid="{BF1D12A5-6CC7-4F29-B2E0-63EB6182FE46}"/>
    <cellStyle name="40% - Ênfase2 170 3 2" xfId="33800" xr:uid="{0FCF3387-8CA2-41D7-A2BE-AA46D2AD601E}"/>
    <cellStyle name="40% - Ênfase2 170 4" xfId="23584" xr:uid="{71C2C8F0-3233-4B9E-8DBF-7EB26FB0910B}"/>
    <cellStyle name="40% - Ênfase2 171" xfId="3062" xr:uid="{551FBB0F-47E2-4BB3-A1B4-294C720713C0}"/>
    <cellStyle name="40% - Ênfase2 171 2" xfId="8195" xr:uid="{EA3B1198-5ADA-4BEA-9410-9DF92668AA66}"/>
    <cellStyle name="40% - Ênfase2 171 2 2" xfId="18422" xr:uid="{59B64BF4-AC74-495C-B1C3-DCF9881FB6AE}"/>
    <cellStyle name="40% - Ênfase2 171 2 2 2" xfId="38866" xr:uid="{669D6777-2FCE-4620-9B2E-3FC96237347F}"/>
    <cellStyle name="40% - Ênfase2 171 2 3" xfId="28650" xr:uid="{8FB954A5-388E-4396-8D76-5D7D002995EB}"/>
    <cellStyle name="40% - Ênfase2 171 3" xfId="13368" xr:uid="{6829A5CE-DA43-4D41-AA4B-E84B42BD882E}"/>
    <cellStyle name="40% - Ênfase2 171 3 2" xfId="33814" xr:uid="{84C6F048-DAFE-468F-9669-87CEEA7A8356}"/>
    <cellStyle name="40% - Ênfase2 171 4" xfId="23598" xr:uid="{9AF96095-7020-4D07-A2F5-187B39C2CB0D}"/>
    <cellStyle name="40% - Ênfase2 172" xfId="3076" xr:uid="{2A6C5619-1F35-4AFD-9A45-8A5E70F9ACF7}"/>
    <cellStyle name="40% - Ênfase2 172 2" xfId="8209" xr:uid="{B782D5D6-84C4-461B-99BF-E864B9AE2A10}"/>
    <cellStyle name="40% - Ênfase2 172 2 2" xfId="18436" xr:uid="{D0BA26C5-F621-42C8-8F5C-4EC9D1D1AAF4}"/>
    <cellStyle name="40% - Ênfase2 172 2 2 2" xfId="38880" xr:uid="{6AEB3947-6A32-4C52-9E48-2E639699DF35}"/>
    <cellStyle name="40% - Ênfase2 172 2 3" xfId="28664" xr:uid="{88A10CEF-7143-4FA7-8E6B-3344FC41E62B}"/>
    <cellStyle name="40% - Ênfase2 172 3" xfId="13382" xr:uid="{B1E7AD0B-A2B4-4E0F-8515-520AFC46D5D4}"/>
    <cellStyle name="40% - Ênfase2 172 3 2" xfId="33828" xr:uid="{45228B7C-F031-4E06-9F2D-E35F9628CFB5}"/>
    <cellStyle name="40% - Ênfase2 172 4" xfId="23612" xr:uid="{5B1648ED-CFE0-4DC0-8670-575C0C9E73B1}"/>
    <cellStyle name="40% - Ênfase2 173" xfId="3090" xr:uid="{BEC8F1F9-3D0A-4398-9FA0-E2369E917214}"/>
    <cellStyle name="40% - Ênfase2 173 2" xfId="8223" xr:uid="{8E4CF721-9A1C-4F6B-A74C-893A8472F7B0}"/>
    <cellStyle name="40% - Ênfase2 173 2 2" xfId="18450" xr:uid="{44210F12-D1A1-49F9-89D5-B25A4DF3F62B}"/>
    <cellStyle name="40% - Ênfase2 173 2 2 2" xfId="38894" xr:uid="{D30D1B0E-8EC5-41AF-B6B5-6FEF226CA632}"/>
    <cellStyle name="40% - Ênfase2 173 2 3" xfId="28678" xr:uid="{7A890F7C-F152-4702-9ED5-02852CC94114}"/>
    <cellStyle name="40% - Ênfase2 173 3" xfId="13396" xr:uid="{2A98EA04-0824-4E7D-9A0B-B519236941DD}"/>
    <cellStyle name="40% - Ênfase2 173 3 2" xfId="33842" xr:uid="{3FF05AF4-620A-493B-9EF2-AA05C4AB5317}"/>
    <cellStyle name="40% - Ênfase2 173 4" xfId="23626" xr:uid="{3D78FB1F-4374-41B2-B573-096898DD1306}"/>
    <cellStyle name="40% - Ênfase2 174" xfId="3104" xr:uid="{F388FE97-87D3-49DE-ACFD-5C4A3A03DB59}"/>
    <cellStyle name="40% - Ênfase2 174 2" xfId="8237" xr:uid="{94B176A4-50FF-4B21-8DCB-5075392A7577}"/>
    <cellStyle name="40% - Ênfase2 174 2 2" xfId="18464" xr:uid="{4B9B3103-97DF-4F89-83E6-E8DBB65F99D5}"/>
    <cellStyle name="40% - Ênfase2 174 2 2 2" xfId="38908" xr:uid="{1A5D462C-90B1-4B4D-84A0-8EABDE0FB0E4}"/>
    <cellStyle name="40% - Ênfase2 174 2 3" xfId="28692" xr:uid="{2598A399-872B-4917-98EC-9DFBBE2BDB7F}"/>
    <cellStyle name="40% - Ênfase2 174 3" xfId="13410" xr:uid="{6C4B97F7-1890-4618-8B8D-B886F02C3947}"/>
    <cellStyle name="40% - Ênfase2 174 3 2" xfId="33856" xr:uid="{FB51CCAB-5681-4529-87CA-C55D84E91EB8}"/>
    <cellStyle name="40% - Ênfase2 174 4" xfId="23640" xr:uid="{90532910-4776-44DA-AEA7-62190E2F874F}"/>
    <cellStyle name="40% - Ênfase2 175" xfId="3118" xr:uid="{3D7233B3-8653-44B8-97AA-9336A27F6CCF}"/>
    <cellStyle name="40% - Ênfase2 175 2" xfId="8251" xr:uid="{29C09E5E-304E-41E4-9BD2-7B57D42A6410}"/>
    <cellStyle name="40% - Ênfase2 175 2 2" xfId="18478" xr:uid="{10DFFCBD-CC13-4C72-8123-5C00ADAB9812}"/>
    <cellStyle name="40% - Ênfase2 175 2 2 2" xfId="38922" xr:uid="{2151AF8C-6DD2-43FC-BB04-2FFB29C388AF}"/>
    <cellStyle name="40% - Ênfase2 175 2 3" xfId="28706" xr:uid="{66D401A9-D791-49C4-9174-0DEC1E58F5D8}"/>
    <cellStyle name="40% - Ênfase2 175 3" xfId="13424" xr:uid="{E1AC3105-01D0-4B32-8BA5-E581D3BC7AFA}"/>
    <cellStyle name="40% - Ênfase2 175 3 2" xfId="33870" xr:uid="{008C62D5-5528-4008-8C2B-E869E6F7DD24}"/>
    <cellStyle name="40% - Ênfase2 175 4" xfId="23654" xr:uid="{3E258E41-0EB9-4BF4-AB4B-06A99BE75A6C}"/>
    <cellStyle name="40% - Ênfase2 176" xfId="3132" xr:uid="{4FCA8369-0110-497A-9F63-D278DA0F19D7}"/>
    <cellStyle name="40% - Ênfase2 176 2" xfId="8265" xr:uid="{B4B350F8-8235-43BA-A339-E5A00B294A44}"/>
    <cellStyle name="40% - Ênfase2 176 2 2" xfId="18492" xr:uid="{A4104FFF-E604-4901-8710-EC46991D221F}"/>
    <cellStyle name="40% - Ênfase2 176 2 2 2" xfId="38936" xr:uid="{749B097A-2A8A-412C-BBC8-C5C695F286A4}"/>
    <cellStyle name="40% - Ênfase2 176 2 3" xfId="28720" xr:uid="{5DBC46F0-1426-4CBE-9A43-F71B14E16EEF}"/>
    <cellStyle name="40% - Ênfase2 176 3" xfId="13438" xr:uid="{7E43244B-2383-47DD-8A6A-0F5BE2000EAB}"/>
    <cellStyle name="40% - Ênfase2 176 3 2" xfId="33884" xr:uid="{1C0B2C70-2003-4B3E-8419-6EA1195893B0}"/>
    <cellStyle name="40% - Ênfase2 176 4" xfId="23668" xr:uid="{BB01F451-7D9F-4DE1-A03D-E2A2CD67393D}"/>
    <cellStyle name="40% - Ênfase2 177" xfId="3146" xr:uid="{1A971CB2-F460-437F-BBBD-7192409F2140}"/>
    <cellStyle name="40% - Ênfase2 177 2" xfId="8279" xr:uid="{60844E23-975A-462B-803E-BDB12450279B}"/>
    <cellStyle name="40% - Ênfase2 177 2 2" xfId="18506" xr:uid="{65E087F3-4795-4938-9EDD-ACA395DFBAE5}"/>
    <cellStyle name="40% - Ênfase2 177 2 2 2" xfId="38950" xr:uid="{0790B608-68FC-4394-A067-C6073D99437E}"/>
    <cellStyle name="40% - Ênfase2 177 2 3" xfId="28734" xr:uid="{47B0399B-D881-48D6-8CD0-CBB14730430B}"/>
    <cellStyle name="40% - Ênfase2 177 3" xfId="13452" xr:uid="{BC1D8DEF-F09C-42E3-923C-C5FF41E2EF32}"/>
    <cellStyle name="40% - Ênfase2 177 3 2" xfId="33898" xr:uid="{EA650F08-E8C2-4FBD-9384-9B231F13EE24}"/>
    <cellStyle name="40% - Ênfase2 177 4" xfId="23682" xr:uid="{B71B1369-8932-4195-AF1A-CCCEE423ADB7}"/>
    <cellStyle name="40% - Ênfase2 178" xfId="3160" xr:uid="{37A2D735-6D6A-48C7-A1B4-114FB83F85C3}"/>
    <cellStyle name="40% - Ênfase2 178 2" xfId="8293" xr:uid="{D8552798-5A64-44A4-BB55-5097A6C2A971}"/>
    <cellStyle name="40% - Ênfase2 178 2 2" xfId="18520" xr:uid="{E35D99DE-00E6-4B60-936E-DCC4B7E377F7}"/>
    <cellStyle name="40% - Ênfase2 178 2 2 2" xfId="38964" xr:uid="{9E3B8BBC-1EA8-4748-A5D6-52DC3B1458EE}"/>
    <cellStyle name="40% - Ênfase2 178 2 3" xfId="28748" xr:uid="{9D901682-0B7D-4819-9155-9755271DC180}"/>
    <cellStyle name="40% - Ênfase2 178 3" xfId="13466" xr:uid="{2D1459C4-D3B1-4B11-95EA-7689F130EBCC}"/>
    <cellStyle name="40% - Ênfase2 178 3 2" xfId="33912" xr:uid="{EFC3626C-C844-4019-8ED9-CEC2195F5E78}"/>
    <cellStyle name="40% - Ênfase2 178 4" xfId="23696" xr:uid="{367DB765-1D68-40DE-B8EB-77E35F6D5B92}"/>
    <cellStyle name="40% - Ênfase2 179" xfId="3174" xr:uid="{C97BB51C-F675-4CE4-9EC6-8A0F95FA431C}"/>
    <cellStyle name="40% - Ênfase2 179 2" xfId="8307" xr:uid="{0E0FEF0A-3153-4CA1-A546-F1D7A9671FC6}"/>
    <cellStyle name="40% - Ênfase2 179 2 2" xfId="18534" xr:uid="{4490B8D1-1CB1-4AC7-9938-429CE0787815}"/>
    <cellStyle name="40% - Ênfase2 179 2 2 2" xfId="38978" xr:uid="{4DB6E0EF-CB22-41E2-9458-EE0C6263340E}"/>
    <cellStyle name="40% - Ênfase2 179 2 3" xfId="28762" xr:uid="{7300BD1C-0EB5-4654-AF30-1ABB502FEF9F}"/>
    <cellStyle name="40% - Ênfase2 179 3" xfId="13480" xr:uid="{3F300EAA-0128-41E8-B3F1-EE38F4DE81B3}"/>
    <cellStyle name="40% - Ênfase2 179 3 2" xfId="33926" xr:uid="{D37BE8D1-F0F4-4D16-9D15-77B823B25EC1}"/>
    <cellStyle name="40% - Ênfase2 179 4" xfId="23710" xr:uid="{A1A98FCD-6C8C-493A-A144-AB3EE7FE34BF}"/>
    <cellStyle name="40% - Ênfase2 18" xfId="335" xr:uid="{3855EA69-F7B1-4F6F-BFD1-020B3B17F92B}"/>
    <cellStyle name="40% - Ênfase2 18 2" xfId="934" xr:uid="{9B0C4D24-4ACB-45FF-BB4C-B3AB8BA2B511}"/>
    <cellStyle name="40% - Ênfase2 18 2 2" xfId="6081" xr:uid="{36BBDCA3-CFA6-4DAF-B2C2-F5C91894A191}"/>
    <cellStyle name="40% - Ênfase2 18 2 2 2" xfId="16336" xr:uid="{C695F86D-2C4F-4008-87B3-D5D3723BEE68}"/>
    <cellStyle name="40% - Ênfase2 18 2 2 2 2" xfId="36780" xr:uid="{DAE0BD1F-E6BA-4082-950E-7BD9BE1FC2BB}"/>
    <cellStyle name="40% - Ênfase2 18 2 2 3" xfId="26564" xr:uid="{6EC8FF9C-55F7-43EB-A40D-A5F62091CAF0}"/>
    <cellStyle name="40% - Ênfase2 18 2 3" xfId="11282" xr:uid="{DACBD719-F311-419B-861C-83CD6D22F953}"/>
    <cellStyle name="40% - Ênfase2 18 2 3 2" xfId="31728" xr:uid="{A8F2E565-3D5A-4C16-95BE-7891C05D3250}"/>
    <cellStyle name="40% - Ênfase2 18 2 4" xfId="21512" xr:uid="{FC32B383-44B9-44AE-A8FE-50CF938ED1E3}"/>
    <cellStyle name="40% - Ênfase2 18 3" xfId="5482" xr:uid="{32FA7483-5404-4A41-820F-A6B15474D25D}"/>
    <cellStyle name="40% - Ênfase2 18 3 2" xfId="15756" xr:uid="{9F80629C-2C34-4058-B571-C32A3A137CB1}"/>
    <cellStyle name="40% - Ênfase2 18 3 2 2" xfId="36200" xr:uid="{36CB3E3A-5A28-425F-84A2-072DA0E5ADB7}"/>
    <cellStyle name="40% - Ênfase2 18 3 3" xfId="25984" xr:uid="{7A8802EE-D49C-4233-989B-94B475A91673}"/>
    <cellStyle name="40% - Ênfase2 18 4" xfId="10702" xr:uid="{D896D4F8-7155-46CF-949F-0DC50C3A031C}"/>
    <cellStyle name="40% - Ênfase2 18 4 2" xfId="31148" xr:uid="{01EC702B-2158-4068-BC8C-60ED30B2F78C}"/>
    <cellStyle name="40% - Ênfase2 18 5" xfId="20932" xr:uid="{1DD87B7C-016B-4A42-8CBA-7F0EF8B5B48B}"/>
    <cellStyle name="40% - Ênfase2 180" xfId="3187" xr:uid="{ACB3054D-559A-4420-8872-8D3E55AFE5AC}"/>
    <cellStyle name="40% - Ênfase2 180 2" xfId="8321" xr:uid="{101EB62B-C4DD-4C00-BBD9-B0F5E55EAE27}"/>
    <cellStyle name="40% - Ênfase2 180 2 2" xfId="18548" xr:uid="{6E2292B7-60E5-461D-AD14-0689E832471A}"/>
    <cellStyle name="40% - Ênfase2 180 2 2 2" xfId="38992" xr:uid="{93B7CA43-A79A-4667-8A8C-EF74A8D4C7C4}"/>
    <cellStyle name="40% - Ênfase2 180 2 3" xfId="28776" xr:uid="{E552B136-C0BA-466E-957B-7A5161BB2E1A}"/>
    <cellStyle name="40% - Ênfase2 180 3" xfId="13494" xr:uid="{349DDF9A-9FCE-4806-A6C8-42D88B1991C9}"/>
    <cellStyle name="40% - Ênfase2 180 3 2" xfId="33940" xr:uid="{3FFFCA0D-FB3B-40EB-B026-4078477EDB52}"/>
    <cellStyle name="40% - Ênfase2 180 4" xfId="23724" xr:uid="{2A60F9B6-477C-4540-9850-F8AE344591B0}"/>
    <cellStyle name="40% - Ênfase2 181" xfId="3201" xr:uid="{302F869D-64CA-495A-AC11-DC380C1C4EC0}"/>
    <cellStyle name="40% - Ênfase2 181 2" xfId="8335" xr:uid="{79F3B5FE-66BA-456F-9095-9B16120B379F}"/>
    <cellStyle name="40% - Ênfase2 181 2 2" xfId="18562" xr:uid="{E8DF1C85-6A5E-4AA6-B6AF-86B51230A84F}"/>
    <cellStyle name="40% - Ênfase2 181 2 2 2" xfId="39006" xr:uid="{9783DF3D-556D-4994-B7DB-85869D513BB8}"/>
    <cellStyle name="40% - Ênfase2 181 2 3" xfId="28790" xr:uid="{90F0FF93-929A-4894-AB6C-99967A37AD5A}"/>
    <cellStyle name="40% - Ênfase2 181 3" xfId="13508" xr:uid="{B9F5D98A-D121-451B-B5BE-B97A27B4B342}"/>
    <cellStyle name="40% - Ênfase2 181 3 2" xfId="33954" xr:uid="{72521C72-6ED9-4355-8694-C771C6487C2F}"/>
    <cellStyle name="40% - Ênfase2 181 4" xfId="23738" xr:uid="{297F165C-7971-485E-A3CD-32F3089F44D4}"/>
    <cellStyle name="40% - Ênfase2 182" xfId="3215" xr:uid="{36CD4F0C-0F61-4702-BC64-AA7044501C5D}"/>
    <cellStyle name="40% - Ênfase2 182 2" xfId="8349" xr:uid="{0FCF2C9C-61E2-4FC6-B7A3-1B1E2604ED32}"/>
    <cellStyle name="40% - Ênfase2 182 2 2" xfId="18576" xr:uid="{C958D306-706B-4317-95F0-23936D125797}"/>
    <cellStyle name="40% - Ênfase2 182 2 2 2" xfId="39020" xr:uid="{00D3384D-C49F-459F-8A8F-DE729DBE3BB4}"/>
    <cellStyle name="40% - Ênfase2 182 2 3" xfId="28804" xr:uid="{1BE7E5C2-EF00-4164-BB41-A1AFFF88422A}"/>
    <cellStyle name="40% - Ênfase2 182 3" xfId="13522" xr:uid="{A614D124-4BB0-44C7-8190-20DE3C425AB6}"/>
    <cellStyle name="40% - Ênfase2 182 3 2" xfId="33968" xr:uid="{DE3D6D74-F19F-4592-9DB8-AE6DD9774B89}"/>
    <cellStyle name="40% - Ênfase2 182 4" xfId="23752" xr:uid="{2F05567A-06EF-436D-87E1-4AED2EB38A44}"/>
    <cellStyle name="40% - Ênfase2 183" xfId="3229" xr:uid="{E37829A2-D75F-410B-B924-E730ED8A1F0D}"/>
    <cellStyle name="40% - Ênfase2 183 2" xfId="8363" xr:uid="{20C9C869-E63A-4B57-BD01-63B5A3A4EBAD}"/>
    <cellStyle name="40% - Ênfase2 183 2 2" xfId="18590" xr:uid="{B52EAFF1-5FE1-408C-8F27-3F40FBB4BD4E}"/>
    <cellStyle name="40% - Ênfase2 183 2 2 2" xfId="39034" xr:uid="{80F63FB4-5192-4B76-BA99-497AADF7CDD4}"/>
    <cellStyle name="40% - Ênfase2 183 2 3" xfId="28818" xr:uid="{A0F29BD8-F483-4366-8CC4-EED55D228D86}"/>
    <cellStyle name="40% - Ênfase2 183 3" xfId="13536" xr:uid="{0244DCD1-9572-4AEE-B591-AF2A056EC088}"/>
    <cellStyle name="40% - Ênfase2 183 3 2" xfId="33982" xr:uid="{57F93A2E-AC8C-48A2-9E0F-84C4F3BDA312}"/>
    <cellStyle name="40% - Ênfase2 183 4" xfId="23766" xr:uid="{DAF6EC0F-7170-4F6D-9DDD-9AF784E84FC3}"/>
    <cellStyle name="40% - Ênfase2 184" xfId="3243" xr:uid="{D68DCD1E-D6DD-4C17-A493-BE04AF4B6797}"/>
    <cellStyle name="40% - Ênfase2 184 2" xfId="8377" xr:uid="{C62E2617-35EC-4D8C-B939-433D4860CBE5}"/>
    <cellStyle name="40% - Ênfase2 184 2 2" xfId="18604" xr:uid="{70CDE430-5FFE-473A-91BB-6DA63ECBFF46}"/>
    <cellStyle name="40% - Ênfase2 184 2 2 2" xfId="39048" xr:uid="{158D3DB9-D1C8-4F5B-85A7-62E8E327265A}"/>
    <cellStyle name="40% - Ênfase2 184 2 3" xfId="28832" xr:uid="{26ABDA99-FF3A-4882-A3E5-291B24F314FE}"/>
    <cellStyle name="40% - Ênfase2 184 3" xfId="13550" xr:uid="{32217308-3F4F-4A8F-8E7D-BEE8260A989B}"/>
    <cellStyle name="40% - Ênfase2 184 3 2" xfId="33996" xr:uid="{C520A0CA-6F9D-4046-A6F6-31BD0857BEBE}"/>
    <cellStyle name="40% - Ênfase2 184 4" xfId="23780" xr:uid="{DE8A6E4A-BEBD-451B-90D8-742A73850F9C}"/>
    <cellStyle name="40% - Ênfase2 185" xfId="3257" xr:uid="{78AADDA4-3389-4891-B973-ECD2A3F45AF1}"/>
    <cellStyle name="40% - Ênfase2 185 2" xfId="8391" xr:uid="{EA5856C6-9470-4645-9BD6-BDE4C6AEFA88}"/>
    <cellStyle name="40% - Ênfase2 185 2 2" xfId="18618" xr:uid="{C9029CB5-7BAE-4D44-80DA-3E1F6029714D}"/>
    <cellStyle name="40% - Ênfase2 185 2 2 2" xfId="39062" xr:uid="{DD6D069C-1C7A-4FD7-977F-C73657D87C4C}"/>
    <cellStyle name="40% - Ênfase2 185 2 3" xfId="28846" xr:uid="{C5B18C5F-6E60-4F17-AFE2-162D36BDE6FB}"/>
    <cellStyle name="40% - Ênfase2 185 3" xfId="13564" xr:uid="{0A3CFB4B-1839-4ECD-99FC-7B17EB7C0035}"/>
    <cellStyle name="40% - Ênfase2 185 3 2" xfId="34010" xr:uid="{C857EB13-8EDA-49C3-A8AC-68C21A022D69}"/>
    <cellStyle name="40% - Ênfase2 185 4" xfId="23794" xr:uid="{383B9197-46A4-4030-A7A2-DFE590596BB8}"/>
    <cellStyle name="40% - Ênfase2 186" xfId="3271" xr:uid="{87A807C9-069E-4A19-ADFF-7EF485DAA87E}"/>
    <cellStyle name="40% - Ênfase2 186 2" xfId="8405" xr:uid="{41984806-2E5D-4E60-808B-8C8B0E439223}"/>
    <cellStyle name="40% - Ênfase2 186 2 2" xfId="18632" xr:uid="{EDE0CC6E-DCE0-482C-B877-F67792EEC7F2}"/>
    <cellStyle name="40% - Ênfase2 186 2 2 2" xfId="39076" xr:uid="{7BEC682D-6B2B-4544-B93A-C5BBF7ADFDAD}"/>
    <cellStyle name="40% - Ênfase2 186 2 3" xfId="28860" xr:uid="{29A87F7C-F287-437B-8A94-E6361650EF5C}"/>
    <cellStyle name="40% - Ênfase2 186 3" xfId="13578" xr:uid="{179614F4-0436-4683-A9D1-9DBE706E623A}"/>
    <cellStyle name="40% - Ênfase2 186 3 2" xfId="34024" xr:uid="{10A83AFF-0F37-4294-ADBA-EA16F1506558}"/>
    <cellStyle name="40% - Ênfase2 186 4" xfId="23808" xr:uid="{55A29780-8753-4569-8BB1-27975B850C54}"/>
    <cellStyle name="40% - Ênfase2 187" xfId="3285" xr:uid="{29380BA9-DEA0-4F80-911F-6D8E826FBD8C}"/>
    <cellStyle name="40% - Ênfase2 187 2" xfId="8419" xr:uid="{AAB09CF0-E9BC-46D5-91E3-675A9DCB0C77}"/>
    <cellStyle name="40% - Ênfase2 187 2 2" xfId="18646" xr:uid="{F37A278B-9650-4AA2-8FAA-494EF7E429ED}"/>
    <cellStyle name="40% - Ênfase2 187 2 2 2" xfId="39090" xr:uid="{5EE9C83D-A949-4CEE-8291-21FA7CE85261}"/>
    <cellStyle name="40% - Ênfase2 187 2 3" xfId="28874" xr:uid="{EBC3B734-29D4-47A4-BFC6-B4E65C9C9169}"/>
    <cellStyle name="40% - Ênfase2 187 3" xfId="13592" xr:uid="{8498E50C-C378-4D9F-A1D8-B6448622D463}"/>
    <cellStyle name="40% - Ênfase2 187 3 2" xfId="34038" xr:uid="{F7B3FE8C-9F0C-4B4E-B877-5D2A8A3882F2}"/>
    <cellStyle name="40% - Ênfase2 187 4" xfId="23822" xr:uid="{6ACF1B53-86BB-4262-816D-B528D132A240}"/>
    <cellStyle name="40% - Ênfase2 188" xfId="3299" xr:uid="{CC902C3A-141F-467E-8550-FE5E2664B5A5}"/>
    <cellStyle name="40% - Ênfase2 188 2" xfId="8433" xr:uid="{CF42F033-2346-4D7A-B542-EA7D258570CD}"/>
    <cellStyle name="40% - Ênfase2 188 2 2" xfId="18660" xr:uid="{0FEDA0DD-E254-4778-82DD-A71C262C7D6E}"/>
    <cellStyle name="40% - Ênfase2 188 2 2 2" xfId="39104" xr:uid="{D0AE9437-377B-440D-8680-D1603F4884D4}"/>
    <cellStyle name="40% - Ênfase2 188 2 3" xfId="28888" xr:uid="{9185AE39-5A5A-4537-B7BB-BCAA3ADC5B8F}"/>
    <cellStyle name="40% - Ênfase2 188 3" xfId="13606" xr:uid="{646E3FFD-9B3E-4571-82DF-33E83C725687}"/>
    <cellStyle name="40% - Ênfase2 188 3 2" xfId="34052" xr:uid="{BCB8BAAA-5E90-461C-8860-BC4286833B5A}"/>
    <cellStyle name="40% - Ênfase2 188 4" xfId="23836" xr:uid="{4EE31F69-7B74-42C6-82CD-33040EB1B5CB}"/>
    <cellStyle name="40% - Ênfase2 189" xfId="3313" xr:uid="{98CDB41A-047F-4C83-8998-87DC94D05645}"/>
    <cellStyle name="40% - Ênfase2 189 2" xfId="8447" xr:uid="{4B486B95-E7BF-4BAD-82BC-0A523A6147EC}"/>
    <cellStyle name="40% - Ênfase2 189 2 2" xfId="18674" xr:uid="{26BDF27C-9CD0-4590-9738-F80AD4E88E9C}"/>
    <cellStyle name="40% - Ênfase2 189 2 2 2" xfId="39118" xr:uid="{1AD5DF21-E8C2-4C00-B54D-D8B9EA9F07FA}"/>
    <cellStyle name="40% - Ênfase2 189 2 3" xfId="28902" xr:uid="{1472F44B-1D89-4E34-A609-CC36073A711E}"/>
    <cellStyle name="40% - Ênfase2 189 3" xfId="13620" xr:uid="{E9AFB22D-2E69-494A-A170-352550B5A23E}"/>
    <cellStyle name="40% - Ênfase2 189 3 2" xfId="34066" xr:uid="{349F8349-E3C9-4505-B6BC-5F9B341DB123}"/>
    <cellStyle name="40% - Ênfase2 189 4" xfId="23850" xr:uid="{C39B6E35-5ED6-45B0-90CE-ED8543E08713}"/>
    <cellStyle name="40% - Ênfase2 19" xfId="349" xr:uid="{7968DBAD-09AB-4BA1-B185-A7479426B6F2}"/>
    <cellStyle name="40% - Ênfase2 19 2" xfId="948" xr:uid="{B36E004E-236E-49C7-9C52-809227855B18}"/>
    <cellStyle name="40% - Ênfase2 19 2 2" xfId="6095" xr:uid="{D1124886-5C7A-4BB0-9E19-079CB35FC521}"/>
    <cellStyle name="40% - Ênfase2 19 2 2 2" xfId="16350" xr:uid="{DDB98153-7C08-4E17-B2C6-A806409B9101}"/>
    <cellStyle name="40% - Ênfase2 19 2 2 2 2" xfId="36794" xr:uid="{89199979-3083-4414-B03B-DD09256E8442}"/>
    <cellStyle name="40% - Ênfase2 19 2 2 3" xfId="26578" xr:uid="{DF1610C2-3FBA-4EBF-9AD0-8FB0EF6927ED}"/>
    <cellStyle name="40% - Ênfase2 19 2 3" xfId="11296" xr:uid="{3535E2C5-F13B-40EA-B360-95B3E33410D6}"/>
    <cellStyle name="40% - Ênfase2 19 2 3 2" xfId="31742" xr:uid="{9A6C5CF3-030E-4E8A-8BC4-9104D16E5BEC}"/>
    <cellStyle name="40% - Ênfase2 19 2 4" xfId="21526" xr:uid="{379DE585-8642-4DB6-B6AD-E3DDB6B07F3C}"/>
    <cellStyle name="40% - Ênfase2 19 3" xfId="5496" xr:uid="{5E8ECC62-2AA5-46EE-B593-56FF44ABFAA6}"/>
    <cellStyle name="40% - Ênfase2 19 3 2" xfId="15770" xr:uid="{A641FD27-7DD8-48CE-8F99-A379472C8149}"/>
    <cellStyle name="40% - Ênfase2 19 3 2 2" xfId="36214" xr:uid="{E60BB5E2-A264-445D-991B-019570F7294B}"/>
    <cellStyle name="40% - Ênfase2 19 3 3" xfId="25998" xr:uid="{726C0448-840A-4E35-9D4F-C0C30DD1F00C}"/>
    <cellStyle name="40% - Ênfase2 19 4" xfId="10716" xr:uid="{8E2EBA48-E242-4A3D-9166-C083B82CD545}"/>
    <cellStyle name="40% - Ênfase2 19 4 2" xfId="31162" xr:uid="{BF417FEB-34A7-4E28-8F7A-1171FD30FD9F}"/>
    <cellStyle name="40% - Ênfase2 19 5" xfId="20946" xr:uid="{BE418EE4-B5B4-4587-9D37-7A36C3FCDAB1}"/>
    <cellStyle name="40% - Ênfase2 190" xfId="3327" xr:uid="{244848B2-7F8F-44AD-8549-AB4731FEB705}"/>
    <cellStyle name="40% - Ênfase2 190 2" xfId="8461" xr:uid="{67D12432-4F91-4FA5-A137-DC38D5EB4351}"/>
    <cellStyle name="40% - Ênfase2 190 2 2" xfId="18688" xr:uid="{D225D15E-B2C0-4F63-AA1D-94351CEA6CB2}"/>
    <cellStyle name="40% - Ênfase2 190 2 2 2" xfId="39132" xr:uid="{5B34806D-A850-4C6D-B155-2BDA5D30C8C5}"/>
    <cellStyle name="40% - Ênfase2 190 2 3" xfId="28916" xr:uid="{B49D3348-9D63-4871-9795-98BD3A605CB1}"/>
    <cellStyle name="40% - Ênfase2 190 3" xfId="13634" xr:uid="{DCF42F09-BA24-484F-BD98-2F1BFF3DEB4D}"/>
    <cellStyle name="40% - Ênfase2 190 3 2" xfId="34080" xr:uid="{5E8A7F6D-BEC4-436A-B255-6E5248396574}"/>
    <cellStyle name="40% - Ênfase2 190 4" xfId="23864" xr:uid="{3E6F1EC8-6A0B-46B8-A962-96D90604006A}"/>
    <cellStyle name="40% - Ênfase2 191" xfId="3341" xr:uid="{DCAEEDD6-22E6-4F31-9188-FB68D39A5EE2}"/>
    <cellStyle name="40% - Ênfase2 191 2" xfId="8475" xr:uid="{8B563A28-36C6-4DFE-9F3D-60DDC3324F60}"/>
    <cellStyle name="40% - Ênfase2 191 2 2" xfId="18702" xr:uid="{67C6F5BD-FC64-423F-9544-0218DAE6166F}"/>
    <cellStyle name="40% - Ênfase2 191 2 2 2" xfId="39146" xr:uid="{1B289B4A-3BC7-4C73-99CD-945C38A79029}"/>
    <cellStyle name="40% - Ênfase2 191 2 3" xfId="28930" xr:uid="{6773F89E-77F0-424F-86A7-154DFB8D64B7}"/>
    <cellStyle name="40% - Ênfase2 191 3" xfId="13648" xr:uid="{4FD2F5B5-1D43-415E-9F30-915921D790A3}"/>
    <cellStyle name="40% - Ênfase2 191 3 2" xfId="34094" xr:uid="{26643080-CFEB-4531-94B3-2ED0E10C020D}"/>
    <cellStyle name="40% - Ênfase2 191 4" xfId="23878" xr:uid="{74D06DA5-24FE-43F4-BFFD-240ED92C41F0}"/>
    <cellStyle name="40% - Ênfase2 192" xfId="3355" xr:uid="{1054BFC5-0CB2-4833-8D77-669CB9E35CB4}"/>
    <cellStyle name="40% - Ênfase2 192 2" xfId="8489" xr:uid="{E0B9F217-4280-4378-8E44-6544CD8CA415}"/>
    <cellStyle name="40% - Ênfase2 192 2 2" xfId="18716" xr:uid="{8113C695-82BD-40B7-B106-84BB530A6482}"/>
    <cellStyle name="40% - Ênfase2 192 2 2 2" xfId="39160" xr:uid="{BE98EB5A-66F3-4A68-BB9E-D50C8C09E39B}"/>
    <cellStyle name="40% - Ênfase2 192 2 3" xfId="28944" xr:uid="{1CA5804D-6819-4411-B739-BB5726CF8A07}"/>
    <cellStyle name="40% - Ênfase2 192 3" xfId="13662" xr:uid="{5A97E0DA-61BA-4C10-83EA-962B32415266}"/>
    <cellStyle name="40% - Ênfase2 192 3 2" xfId="34108" xr:uid="{BAFC471D-AB1C-4018-9EA6-B0EBD3C26485}"/>
    <cellStyle name="40% - Ênfase2 192 4" xfId="23892" xr:uid="{CC72640F-5C7B-41EB-93CA-FABA98E3B0D9}"/>
    <cellStyle name="40% - Ênfase2 193" xfId="3369" xr:uid="{C2786071-1058-4466-ADCB-2BC55EAA621A}"/>
    <cellStyle name="40% - Ênfase2 193 2" xfId="8503" xr:uid="{3F96CBFE-5678-49A9-AA96-7732F3BD6C28}"/>
    <cellStyle name="40% - Ênfase2 193 2 2" xfId="18730" xr:uid="{1EED7A68-7634-4E2D-B609-10343C3B2C31}"/>
    <cellStyle name="40% - Ênfase2 193 2 2 2" xfId="39174" xr:uid="{B3079B5A-64FB-4D81-8D1F-599C881C2E51}"/>
    <cellStyle name="40% - Ênfase2 193 2 3" xfId="28958" xr:uid="{B76436CA-4C1A-429C-BFF3-9B46B262155C}"/>
    <cellStyle name="40% - Ênfase2 193 3" xfId="13676" xr:uid="{47FAE1EE-F720-4B34-9239-94BC19786FD7}"/>
    <cellStyle name="40% - Ênfase2 193 3 2" xfId="34122" xr:uid="{2895D2D4-A7C1-48F6-935D-2A27D082B28C}"/>
    <cellStyle name="40% - Ênfase2 193 4" xfId="23906" xr:uid="{D0E9176C-B33D-4E21-9539-C55C8735ECC1}"/>
    <cellStyle name="40% - Ênfase2 194" xfId="3383" xr:uid="{914FE89F-385C-4711-AA04-BE64831251F9}"/>
    <cellStyle name="40% - Ênfase2 194 2" xfId="8517" xr:uid="{C1E714D1-E5D4-458E-98DE-2100CDAF5AF3}"/>
    <cellStyle name="40% - Ênfase2 194 2 2" xfId="18744" xr:uid="{D47E3D11-59BA-4DC5-BA44-728316C5609C}"/>
    <cellStyle name="40% - Ênfase2 194 2 2 2" xfId="39188" xr:uid="{7569D360-1870-4A0E-90F0-99E5131D82C1}"/>
    <cellStyle name="40% - Ênfase2 194 2 3" xfId="28972" xr:uid="{A6633258-7DD6-4249-ADF2-51DA9FC95E6A}"/>
    <cellStyle name="40% - Ênfase2 194 3" xfId="13690" xr:uid="{39F8B737-5728-4430-B421-354EA88D636A}"/>
    <cellStyle name="40% - Ênfase2 194 3 2" xfId="34136" xr:uid="{0F9D9FA5-2805-4FB1-A189-F121403B1AB2}"/>
    <cellStyle name="40% - Ênfase2 194 4" xfId="23920" xr:uid="{AA3A4397-5EEF-4822-8E4F-FA57AA84B7D4}"/>
    <cellStyle name="40% - Ênfase2 195" xfId="3397" xr:uid="{D003E68D-D71F-4796-968E-771C2C290A74}"/>
    <cellStyle name="40% - Ênfase2 195 2" xfId="8531" xr:uid="{C7D5397A-6D47-4ED5-91CA-0828F6174EB0}"/>
    <cellStyle name="40% - Ênfase2 195 2 2" xfId="18758" xr:uid="{894A9A8D-219C-4111-9E75-29F36EDD03D1}"/>
    <cellStyle name="40% - Ênfase2 195 2 2 2" xfId="39202" xr:uid="{33C60CF5-FD63-49D2-BF64-5F9709DEFF2B}"/>
    <cellStyle name="40% - Ênfase2 195 2 3" xfId="28986" xr:uid="{AE40B80C-97B1-4185-B514-CC2771CF84C9}"/>
    <cellStyle name="40% - Ênfase2 195 3" xfId="13704" xr:uid="{9A878F82-BB9C-474D-AFD7-5FD0A09EDFE5}"/>
    <cellStyle name="40% - Ênfase2 195 3 2" xfId="34150" xr:uid="{DA506161-86CC-44B2-9A97-67A5F723CC6B}"/>
    <cellStyle name="40% - Ênfase2 195 4" xfId="23934" xr:uid="{DB959FE0-CCD6-46D4-A90C-8A6AB83CBEA9}"/>
    <cellStyle name="40% - Ênfase2 196" xfId="3411" xr:uid="{A93CB660-7BA0-4B1F-B702-AF2FAB2588CD}"/>
    <cellStyle name="40% - Ênfase2 196 2" xfId="8545" xr:uid="{1BA7683C-F4D5-4996-A443-59C5EC2CC412}"/>
    <cellStyle name="40% - Ênfase2 196 2 2" xfId="18772" xr:uid="{8769FED7-F361-4404-B18A-51EBC1D49BCD}"/>
    <cellStyle name="40% - Ênfase2 196 2 2 2" xfId="39216" xr:uid="{665AD910-7326-4B53-A031-7BF04FFA35C4}"/>
    <cellStyle name="40% - Ênfase2 196 2 3" xfId="29000" xr:uid="{01C1F024-F19B-44AE-B969-ADB5D7D772A8}"/>
    <cellStyle name="40% - Ênfase2 196 3" xfId="13718" xr:uid="{EB15DA2B-97DB-4654-9BDA-236CAD40F53A}"/>
    <cellStyle name="40% - Ênfase2 196 3 2" xfId="34164" xr:uid="{338FBA46-C063-4800-8171-E5628EA69C56}"/>
    <cellStyle name="40% - Ênfase2 196 4" xfId="23948" xr:uid="{EC2BC8E1-7327-4E8D-B5B3-F589A6668CEF}"/>
    <cellStyle name="40% - Ênfase2 197" xfId="3425" xr:uid="{FF5C9203-CD6D-4548-AA69-C60D56A6B0B7}"/>
    <cellStyle name="40% - Ênfase2 197 2" xfId="8559" xr:uid="{439A41A6-DC51-47D8-84CF-D701E6FE4F56}"/>
    <cellStyle name="40% - Ênfase2 197 2 2" xfId="18786" xr:uid="{AB3D938B-3DCB-4EE8-8F04-ADE879B04E7F}"/>
    <cellStyle name="40% - Ênfase2 197 2 2 2" xfId="39230" xr:uid="{328561B4-E660-40A7-A904-8C5B8090A48C}"/>
    <cellStyle name="40% - Ênfase2 197 2 3" xfId="29014" xr:uid="{79D6941E-4D7A-40B0-9679-273984913305}"/>
    <cellStyle name="40% - Ênfase2 197 3" xfId="13732" xr:uid="{56DFB1E2-BD70-4570-996E-CEAD5855B33B}"/>
    <cellStyle name="40% - Ênfase2 197 3 2" xfId="34178" xr:uid="{235359AA-E916-4A0A-9F31-BC152A9B1CC2}"/>
    <cellStyle name="40% - Ênfase2 197 4" xfId="23962" xr:uid="{3100297B-110E-4D3E-8701-8BBD4AA86077}"/>
    <cellStyle name="40% - Ênfase2 198" xfId="3439" xr:uid="{483C851C-B4C4-4618-949E-367D17F8EF9D}"/>
    <cellStyle name="40% - Ênfase2 198 2" xfId="8573" xr:uid="{17D21060-A207-45D0-A748-F1A803A283E4}"/>
    <cellStyle name="40% - Ênfase2 198 2 2" xfId="18800" xr:uid="{B97001B8-BD01-4B70-AF2B-F512125DAA10}"/>
    <cellStyle name="40% - Ênfase2 198 2 2 2" xfId="39244" xr:uid="{96A62CA2-6A7D-4B43-97EA-E3443A4A533F}"/>
    <cellStyle name="40% - Ênfase2 198 2 3" xfId="29028" xr:uid="{7BB05957-2C3E-4E78-AD73-C01B5051AE81}"/>
    <cellStyle name="40% - Ênfase2 198 3" xfId="13746" xr:uid="{B5746349-85B7-4088-AF6F-1704A33BD71B}"/>
    <cellStyle name="40% - Ênfase2 198 3 2" xfId="34192" xr:uid="{1FF4DE97-4E18-41CB-8673-763E3AC40268}"/>
    <cellStyle name="40% - Ênfase2 198 4" xfId="23976" xr:uid="{C2E29D25-EB6F-4FED-9FBF-2860B2D5AEF8}"/>
    <cellStyle name="40% - Ênfase2 199" xfId="3453" xr:uid="{EDA3A58E-0E53-41D8-B4E0-7C261552F36D}"/>
    <cellStyle name="40% - Ênfase2 199 2" xfId="8587" xr:uid="{592FEB07-AB17-4B5C-8CF3-26CDF0A516CC}"/>
    <cellStyle name="40% - Ênfase2 199 2 2" xfId="18814" xr:uid="{97C62094-269F-4A16-849C-A75DC1938FA3}"/>
    <cellStyle name="40% - Ênfase2 199 2 2 2" xfId="39258" xr:uid="{257004BE-74BD-49A1-8033-7A8DAB73CDBB}"/>
    <cellStyle name="40% - Ênfase2 199 2 3" xfId="29042" xr:uid="{6F4C2849-FA41-4162-ADB7-484DB2C14785}"/>
    <cellStyle name="40% - Ênfase2 199 3" xfId="13760" xr:uid="{2DED8F64-D59E-43DD-8A78-FE7A92E7C699}"/>
    <cellStyle name="40% - Ênfase2 199 3 2" xfId="34206" xr:uid="{CF560EDA-B21E-413E-BDBD-4311B63180CC}"/>
    <cellStyle name="40% - Ênfase2 199 4" xfId="23990" xr:uid="{03D674DC-7ABD-4F82-A966-9C317159C17D}"/>
    <cellStyle name="40% - Ênfase2 2" xfId="111" xr:uid="{C453F254-82F1-4D14-B327-D67EEAE3A94B}"/>
    <cellStyle name="40% - Ênfase2 2 2" xfId="724" xr:uid="{542AFFC2-5990-425C-BE84-EA6BAFD9E292}"/>
    <cellStyle name="40% - Ênfase2 2 2 2" xfId="5871" xr:uid="{5302E257-CE58-4E03-ACB6-626ED687BEC0}"/>
    <cellStyle name="40% - Ênfase2 2 2 2 2" xfId="16140" xr:uid="{ED569A5B-A4E1-4E23-BAE5-56C5AE117CDA}"/>
    <cellStyle name="40% - Ênfase2 2 2 2 2 2" xfId="36584" xr:uid="{02555622-5F2A-45AB-A408-1CB0F0D0BB88}"/>
    <cellStyle name="40% - Ênfase2 2 2 2 3" xfId="26368" xr:uid="{79E48986-4269-4240-8623-C28793CD8B58}"/>
    <cellStyle name="40% - Ênfase2 2 2 3" xfId="11086" xr:uid="{84E0379C-91B6-49BE-A098-56C7AB149BAF}"/>
    <cellStyle name="40% - Ênfase2 2 2 3 2" xfId="31532" xr:uid="{AE8854EF-2EF6-4401-B6FD-DE6BD9834EFC}"/>
    <cellStyle name="40% - Ênfase2 2 2 4" xfId="21316" xr:uid="{B8CCA14E-5B6C-4A61-A4BE-41966C2320D3}"/>
    <cellStyle name="40% - Ênfase2 2 3" xfId="5258" xr:uid="{7C48F415-32F7-4B0F-95FC-8FEE80BA43C3}"/>
    <cellStyle name="40% - Ênfase2 2 3 2" xfId="15560" xr:uid="{A62346B9-87C3-4309-8EF9-8EB684EAB051}"/>
    <cellStyle name="40% - Ênfase2 2 3 2 2" xfId="36004" xr:uid="{D45C6366-95B3-4218-A383-DD147B22240D}"/>
    <cellStyle name="40% - Ênfase2 2 3 3" xfId="25788" xr:uid="{E1183343-E8F1-42EC-B3BD-017EF43EF488}"/>
    <cellStyle name="40% - Ênfase2 2 4" xfId="10506" xr:uid="{9CB2F746-528B-4D7A-87EC-C817ACAFFED5}"/>
    <cellStyle name="40% - Ênfase2 2 4 2" xfId="30952" xr:uid="{95894254-3F07-4BE8-864C-64CB4CB9E4B3}"/>
    <cellStyle name="40% - Ênfase2 2 5" xfId="20736" xr:uid="{8EF16C8F-A6CD-43AB-A7F2-522200F55137}"/>
    <cellStyle name="40% - Ênfase2 20" xfId="363" xr:uid="{92AA3FD9-BA5C-436F-B2AE-5D1CDB49C11F}"/>
    <cellStyle name="40% - Ênfase2 20 2" xfId="962" xr:uid="{52E3289E-C28F-4998-8ECA-29185E963AD3}"/>
    <cellStyle name="40% - Ênfase2 20 2 2" xfId="6109" xr:uid="{FB6B5859-515D-4F9B-A9BB-D47008C01E0D}"/>
    <cellStyle name="40% - Ênfase2 20 2 2 2" xfId="16364" xr:uid="{7727C449-497F-40A4-9E46-F59AF595ED91}"/>
    <cellStyle name="40% - Ênfase2 20 2 2 2 2" xfId="36808" xr:uid="{71EBC56D-614F-46D5-B6DD-3BAE7B94DF1C}"/>
    <cellStyle name="40% - Ênfase2 20 2 2 3" xfId="26592" xr:uid="{4A0DF74C-B6CF-4C01-9383-62671E56FBE8}"/>
    <cellStyle name="40% - Ênfase2 20 2 3" xfId="11310" xr:uid="{2AA9E7A1-2D81-4FD3-BF19-FCF2399CC120}"/>
    <cellStyle name="40% - Ênfase2 20 2 3 2" xfId="31756" xr:uid="{55EA5B0D-FADE-4574-92AB-CA980E36A0D2}"/>
    <cellStyle name="40% - Ênfase2 20 2 4" xfId="21540" xr:uid="{A7458E21-C600-4EA4-B0C0-B026604B6E7C}"/>
    <cellStyle name="40% - Ênfase2 20 3" xfId="5510" xr:uid="{7973F2DC-772B-4BF0-8518-9AE29D338CE3}"/>
    <cellStyle name="40% - Ênfase2 20 3 2" xfId="15784" xr:uid="{087D7951-7730-454D-A0C0-F0E857100B2F}"/>
    <cellStyle name="40% - Ênfase2 20 3 2 2" xfId="36228" xr:uid="{22588382-C60E-43EE-B728-590640AAA2C5}"/>
    <cellStyle name="40% - Ênfase2 20 3 3" xfId="26012" xr:uid="{2BA8EBB6-001D-4323-964F-6F4FEBD56E4B}"/>
    <cellStyle name="40% - Ênfase2 20 4" xfId="10730" xr:uid="{0E04076B-CD3C-4951-92B9-D80282EEAC85}"/>
    <cellStyle name="40% - Ênfase2 20 4 2" xfId="31176" xr:uid="{723C3CFA-5D37-4863-BC00-47E39327ED35}"/>
    <cellStyle name="40% - Ênfase2 20 5" xfId="20960" xr:uid="{BF2D022D-B02C-4C1E-8E5A-6C06CCE45C44}"/>
    <cellStyle name="40% - Ênfase2 200" xfId="3467" xr:uid="{29427554-8E53-459B-BEE2-B64DB987CEB8}"/>
    <cellStyle name="40% - Ênfase2 200 2" xfId="8601" xr:uid="{084B0435-95B1-4292-AD0A-5619E2A0ABA5}"/>
    <cellStyle name="40% - Ênfase2 200 2 2" xfId="18828" xr:uid="{A5EAE827-38EA-48D7-BEC8-51083ACAF286}"/>
    <cellStyle name="40% - Ênfase2 200 2 2 2" xfId="39272" xr:uid="{9F21DAA8-0657-4685-A724-5B29290499B8}"/>
    <cellStyle name="40% - Ênfase2 200 2 3" xfId="29056" xr:uid="{68B8BADF-7123-4ACE-8A2D-801BE984887F}"/>
    <cellStyle name="40% - Ênfase2 200 3" xfId="13774" xr:uid="{14FBC360-900D-4963-B6A0-E7BB916FFA0B}"/>
    <cellStyle name="40% - Ênfase2 200 3 2" xfId="34220" xr:uid="{50D8E3F2-F9E7-48C9-B7AC-7D894FD2DFEE}"/>
    <cellStyle name="40% - Ênfase2 200 4" xfId="24004" xr:uid="{C9878B28-AB30-4E2B-A09B-895ED0F3F66C}"/>
    <cellStyle name="40% - Ênfase2 201" xfId="3481" xr:uid="{262B1857-2FDF-4923-BBF7-AE191108B38A}"/>
    <cellStyle name="40% - Ênfase2 201 2" xfId="8615" xr:uid="{78B54D26-6565-460D-93CE-3BD5FA1DD6BB}"/>
    <cellStyle name="40% - Ênfase2 201 2 2" xfId="18842" xr:uid="{E6FB63A9-DE64-45E1-AF8D-9391B0774A31}"/>
    <cellStyle name="40% - Ênfase2 201 2 2 2" xfId="39286" xr:uid="{6B6B03D7-108D-4DA3-BD4D-E455F1228788}"/>
    <cellStyle name="40% - Ênfase2 201 2 3" xfId="29070" xr:uid="{6E0097DC-9FBA-487D-B142-0FFE93F2F013}"/>
    <cellStyle name="40% - Ênfase2 201 3" xfId="13788" xr:uid="{C47311DD-A81A-44E5-BFE8-A4B19D2614AF}"/>
    <cellStyle name="40% - Ênfase2 201 3 2" xfId="34234" xr:uid="{38E37E2D-6046-4A3F-AD66-63EADA5E86E0}"/>
    <cellStyle name="40% - Ênfase2 201 4" xfId="24018" xr:uid="{42B7FB2D-1152-4283-B104-45C66C9852F8}"/>
    <cellStyle name="40% - Ênfase2 202" xfId="3495" xr:uid="{C56B4FEF-44E2-4E6D-AB31-56BD538938AD}"/>
    <cellStyle name="40% - Ênfase2 202 2" xfId="8629" xr:uid="{FA82FA61-564D-43D3-B6DB-BB38B96987D2}"/>
    <cellStyle name="40% - Ênfase2 202 2 2" xfId="18856" xr:uid="{127D721A-8709-413A-B775-B5E98AF93954}"/>
    <cellStyle name="40% - Ênfase2 202 2 2 2" xfId="39300" xr:uid="{6AE96ECB-E6FA-430F-BF40-F0060A0B546D}"/>
    <cellStyle name="40% - Ênfase2 202 2 3" xfId="29084" xr:uid="{9D1EBF66-4985-4DD4-8A93-2F94173BF6CD}"/>
    <cellStyle name="40% - Ênfase2 202 3" xfId="13802" xr:uid="{D690709E-4978-44B9-9384-21DFAFCB4675}"/>
    <cellStyle name="40% - Ênfase2 202 3 2" xfId="34248" xr:uid="{3DE36BDF-3FB9-4D85-AB15-661851BDF5C6}"/>
    <cellStyle name="40% - Ênfase2 202 4" xfId="24032" xr:uid="{E89B6C70-4572-4951-BFFA-864786A841CA}"/>
    <cellStyle name="40% - Ênfase2 203" xfId="3509" xr:uid="{2E4007CB-2092-4EB1-9506-1A03DC5FF4A2}"/>
    <cellStyle name="40% - Ênfase2 203 2" xfId="8643" xr:uid="{E8D0E272-F2A6-48A1-A6D9-4B0A84FC3E13}"/>
    <cellStyle name="40% - Ênfase2 203 2 2" xfId="18870" xr:uid="{BC5B3D94-5ADA-490A-86C1-9035DC3F565D}"/>
    <cellStyle name="40% - Ênfase2 203 2 2 2" xfId="39314" xr:uid="{D0420E2E-A893-49C0-AA6B-378B5A748308}"/>
    <cellStyle name="40% - Ênfase2 203 2 3" xfId="29098" xr:uid="{3BADBDCF-8A3D-423E-A745-96C45A990687}"/>
    <cellStyle name="40% - Ênfase2 203 3" xfId="13816" xr:uid="{734DC6C2-1ABB-46C5-B5BE-19759B2C453D}"/>
    <cellStyle name="40% - Ênfase2 203 3 2" xfId="34262" xr:uid="{EBF7C9B6-B4A3-4760-B950-6121FFE93E7B}"/>
    <cellStyle name="40% - Ênfase2 203 4" xfId="24046" xr:uid="{D770A8E8-72B5-4ED9-B450-A9A703CA9A79}"/>
    <cellStyle name="40% - Ênfase2 204" xfId="3523" xr:uid="{3FDE1874-EA25-4B44-B784-2C3652873C3C}"/>
    <cellStyle name="40% - Ênfase2 204 2" xfId="8657" xr:uid="{1721BD4C-2303-4279-BA26-F8558623A8EB}"/>
    <cellStyle name="40% - Ênfase2 204 2 2" xfId="18884" xr:uid="{5402A546-93C0-4B72-BC7A-2C1594C8D698}"/>
    <cellStyle name="40% - Ênfase2 204 2 2 2" xfId="39328" xr:uid="{2E55AB99-30DD-4D36-AA65-F2AB27A376AB}"/>
    <cellStyle name="40% - Ênfase2 204 2 3" xfId="29112" xr:uid="{6946B49F-74B1-4D42-8B8F-11AD5029642A}"/>
    <cellStyle name="40% - Ênfase2 204 3" xfId="13830" xr:uid="{02EB6594-3BF8-414B-BF66-426081BB9B04}"/>
    <cellStyle name="40% - Ênfase2 204 3 2" xfId="34276" xr:uid="{06682714-DAAE-4FC7-9544-46F6341FF35D}"/>
    <cellStyle name="40% - Ênfase2 204 4" xfId="24060" xr:uid="{D61E16BB-914C-4F89-8373-4D975DE1099C}"/>
    <cellStyle name="40% - Ênfase2 205" xfId="3537" xr:uid="{7BC1C44F-52F0-4B6F-862B-298A254250EA}"/>
    <cellStyle name="40% - Ênfase2 205 2" xfId="8671" xr:uid="{92DFCF22-7FAC-4573-B4A9-F53115C6CA59}"/>
    <cellStyle name="40% - Ênfase2 205 2 2" xfId="18898" xr:uid="{8CDC6E2F-9097-46F3-A2EA-A60ACC7CC7D1}"/>
    <cellStyle name="40% - Ênfase2 205 2 2 2" xfId="39342" xr:uid="{BCB4D6DE-48EF-4C34-A18B-E11F14D6D0E1}"/>
    <cellStyle name="40% - Ênfase2 205 2 3" xfId="29126" xr:uid="{D195573E-3001-4D3C-BC8E-6E8400F5BD5D}"/>
    <cellStyle name="40% - Ênfase2 205 3" xfId="13844" xr:uid="{689EC067-652E-4ED6-8E64-01298151AA31}"/>
    <cellStyle name="40% - Ênfase2 205 3 2" xfId="34290" xr:uid="{5D4036A7-DF7F-45D9-ABB1-E62FD0761D6E}"/>
    <cellStyle name="40% - Ênfase2 205 4" xfId="24074" xr:uid="{BB1E4413-40F6-4271-AB95-A1A244B326B8}"/>
    <cellStyle name="40% - Ênfase2 206" xfId="3551" xr:uid="{0B61412E-7727-45E6-A05F-F9C3432ACC1A}"/>
    <cellStyle name="40% - Ênfase2 206 2" xfId="8685" xr:uid="{9784AB29-44C0-4F3A-B4EA-C1AF5BB959C8}"/>
    <cellStyle name="40% - Ênfase2 206 2 2" xfId="18912" xr:uid="{D13DF1FA-915A-4F4A-9BD5-775A5B233243}"/>
    <cellStyle name="40% - Ênfase2 206 2 2 2" xfId="39356" xr:uid="{36A63472-52B5-49A9-9416-07B39B9AC605}"/>
    <cellStyle name="40% - Ênfase2 206 2 3" xfId="29140" xr:uid="{6088BEBB-9F10-4D2B-802C-77523D83D3CB}"/>
    <cellStyle name="40% - Ênfase2 206 3" xfId="13858" xr:uid="{B6187AA3-A6C4-4E0C-8B4A-B838B3CACCAE}"/>
    <cellStyle name="40% - Ênfase2 206 3 2" xfId="34304" xr:uid="{E7089860-E21E-4CD2-8791-7302180E2814}"/>
    <cellStyle name="40% - Ênfase2 206 4" xfId="24088" xr:uid="{2AC65A89-F524-4560-8E85-17B8722648CD}"/>
    <cellStyle name="40% - Ênfase2 207" xfId="3565" xr:uid="{C1A02B5E-87D0-4176-9AEF-79FBC7283875}"/>
    <cellStyle name="40% - Ênfase2 207 2" xfId="8699" xr:uid="{1500AFE8-A91B-406D-A1A6-0C76B47C6532}"/>
    <cellStyle name="40% - Ênfase2 207 2 2" xfId="18926" xr:uid="{D9C1D010-C674-4A01-B054-3479E856D4F5}"/>
    <cellStyle name="40% - Ênfase2 207 2 2 2" xfId="39370" xr:uid="{FFA577AB-F379-4C6F-95D9-DF952AE88F55}"/>
    <cellStyle name="40% - Ênfase2 207 2 3" xfId="29154" xr:uid="{BD78DB4D-068C-4682-91FD-56B40842AC3E}"/>
    <cellStyle name="40% - Ênfase2 207 3" xfId="13872" xr:uid="{B3DB2170-C8AF-4DFC-A79E-F1D3591F8E0A}"/>
    <cellStyle name="40% - Ênfase2 207 3 2" xfId="34318" xr:uid="{7A951A81-5CB1-443C-BB2F-D75630E1C3CD}"/>
    <cellStyle name="40% - Ênfase2 207 4" xfId="24102" xr:uid="{93734D44-0498-4044-8602-15670472957F}"/>
    <cellStyle name="40% - Ênfase2 208" xfId="3579" xr:uid="{6E5AE735-D88A-4D6B-9ECC-37DB088E66A4}"/>
    <cellStyle name="40% - Ênfase2 208 2" xfId="8713" xr:uid="{2E399058-BD31-41E0-83C4-44662C929E29}"/>
    <cellStyle name="40% - Ênfase2 208 2 2" xfId="18940" xr:uid="{A3EEC75E-9081-4FB5-9687-0CF35F708287}"/>
    <cellStyle name="40% - Ênfase2 208 2 2 2" xfId="39384" xr:uid="{A3778FCB-BC61-4A84-8439-9EF95CC0B96F}"/>
    <cellStyle name="40% - Ênfase2 208 2 3" xfId="29168" xr:uid="{61CFE7D3-78AA-441B-852E-97A2A8BB10E0}"/>
    <cellStyle name="40% - Ênfase2 208 3" xfId="13886" xr:uid="{DC9E0A2B-9A84-4017-9EFF-FDC847EF7D06}"/>
    <cellStyle name="40% - Ênfase2 208 3 2" xfId="34332" xr:uid="{EA74226C-5B02-45A3-95E3-D7EDD311690B}"/>
    <cellStyle name="40% - Ênfase2 208 4" xfId="24116" xr:uid="{2D653E63-FDF5-4EC4-B48A-09E4E76AF326}"/>
    <cellStyle name="40% - Ênfase2 209" xfId="3593" xr:uid="{68354992-138F-422E-95ED-D78389C5C23A}"/>
    <cellStyle name="40% - Ênfase2 209 2" xfId="8727" xr:uid="{AEAF7930-01C2-450E-87CE-2FE83FD21912}"/>
    <cellStyle name="40% - Ênfase2 209 2 2" xfId="18954" xr:uid="{0E1DBC55-27BF-477A-BD72-F27FD54C9286}"/>
    <cellStyle name="40% - Ênfase2 209 2 2 2" xfId="39398" xr:uid="{6BAFF396-AF8D-4C93-A80D-D4417020724C}"/>
    <cellStyle name="40% - Ênfase2 209 2 3" xfId="29182" xr:uid="{B629E77E-FE62-41B9-B5F4-2A359E115547}"/>
    <cellStyle name="40% - Ênfase2 209 3" xfId="13900" xr:uid="{74AB4451-4818-4EF2-9C23-8AE0765C07C4}"/>
    <cellStyle name="40% - Ênfase2 209 3 2" xfId="34346" xr:uid="{62607F21-4A7F-4E38-BD55-156D6E49C0F2}"/>
    <cellStyle name="40% - Ênfase2 209 4" xfId="24130" xr:uid="{D2C7F113-5E08-45FE-806F-E784633C36CD}"/>
    <cellStyle name="40% - Ênfase2 21" xfId="377" xr:uid="{220D5CEE-7F4E-4F1F-B873-B86EFF58F6DE}"/>
    <cellStyle name="40% - Ênfase2 21 2" xfId="976" xr:uid="{6F85A54B-3FA2-46DB-8632-A971F9CA8E0D}"/>
    <cellStyle name="40% - Ênfase2 21 2 2" xfId="6123" xr:uid="{A88D6AEE-923D-406C-A424-E7B6A09DB43F}"/>
    <cellStyle name="40% - Ênfase2 21 2 2 2" xfId="16378" xr:uid="{F4CEFB79-02E5-47BB-A740-37C831EE92E8}"/>
    <cellStyle name="40% - Ênfase2 21 2 2 2 2" xfId="36822" xr:uid="{430EF3CC-2EFF-4631-9A12-C48D15D44970}"/>
    <cellStyle name="40% - Ênfase2 21 2 2 3" xfId="26606" xr:uid="{0C40BBD6-95CD-4C16-99F4-83133BED0039}"/>
    <cellStyle name="40% - Ênfase2 21 2 3" xfId="11324" xr:uid="{7AF17E5A-F41F-4F60-8979-8AEA1E8172AF}"/>
    <cellStyle name="40% - Ênfase2 21 2 3 2" xfId="31770" xr:uid="{A3AA007E-102C-4186-AC4B-F9782873ED4F}"/>
    <cellStyle name="40% - Ênfase2 21 2 4" xfId="21554" xr:uid="{25F617C4-E2C9-456B-882C-A578BA64A9EB}"/>
    <cellStyle name="40% - Ênfase2 21 3" xfId="5524" xr:uid="{BC9796F1-4CF9-40A2-B227-9A30FC39705E}"/>
    <cellStyle name="40% - Ênfase2 21 3 2" xfId="15798" xr:uid="{2A7C182E-69D0-49C0-93B2-40AAEB9FBC06}"/>
    <cellStyle name="40% - Ênfase2 21 3 2 2" xfId="36242" xr:uid="{8649EE13-3F7D-4D2E-B277-B071B325D13A}"/>
    <cellStyle name="40% - Ênfase2 21 3 3" xfId="26026" xr:uid="{08AAE95F-F37D-42E7-8A96-F48B63930467}"/>
    <cellStyle name="40% - Ênfase2 21 4" xfId="10744" xr:uid="{B6335F9E-5664-49C5-9756-2B09A3F112D6}"/>
    <cellStyle name="40% - Ênfase2 21 4 2" xfId="31190" xr:uid="{1FADDF28-D732-424E-BA3F-CD3F193A7EAB}"/>
    <cellStyle name="40% - Ênfase2 21 5" xfId="20974" xr:uid="{D9EF836B-71F5-4B68-8837-98F39E3E847B}"/>
    <cellStyle name="40% - Ênfase2 210" xfId="3607" xr:uid="{5655B135-47E8-4027-AEFC-B2676F9CFE7D}"/>
    <cellStyle name="40% - Ênfase2 210 2" xfId="8741" xr:uid="{80D43990-74EB-4BD0-AF07-9104A54A948B}"/>
    <cellStyle name="40% - Ênfase2 210 2 2" xfId="18968" xr:uid="{730F48B8-72A5-465F-BAA0-CC860C1BDD35}"/>
    <cellStyle name="40% - Ênfase2 210 2 2 2" xfId="39412" xr:uid="{837B3AE4-4A12-4F0F-9725-129C418402C1}"/>
    <cellStyle name="40% - Ênfase2 210 2 3" xfId="29196" xr:uid="{12631458-A170-41E9-9297-B09CADC30E30}"/>
    <cellStyle name="40% - Ênfase2 210 3" xfId="13914" xr:uid="{8D30124A-2774-4EF6-8BC3-148035180FA7}"/>
    <cellStyle name="40% - Ênfase2 210 3 2" xfId="34360" xr:uid="{56BDD1BB-525B-45BB-87CC-8884FA1B7D00}"/>
    <cellStyle name="40% - Ênfase2 210 4" xfId="24144" xr:uid="{19A4AE27-AFAD-4716-AA19-37E90DFFD339}"/>
    <cellStyle name="40% - Ênfase2 211" xfId="3621" xr:uid="{A4211388-6EB0-461B-B5E3-8B890BBA2BB4}"/>
    <cellStyle name="40% - Ênfase2 211 2" xfId="8755" xr:uid="{E0787E1D-6629-4A97-9929-D7A6820A81FB}"/>
    <cellStyle name="40% - Ênfase2 211 2 2" xfId="18982" xr:uid="{BFE4F50D-46BB-4C62-8626-48901C9F1CF4}"/>
    <cellStyle name="40% - Ênfase2 211 2 2 2" xfId="39426" xr:uid="{78BF3364-71B1-47E3-B9FD-CA753746C0F0}"/>
    <cellStyle name="40% - Ênfase2 211 2 3" xfId="29210" xr:uid="{DC8FE00D-A300-4104-8B6F-F6595E6E8B40}"/>
    <cellStyle name="40% - Ênfase2 211 3" xfId="13928" xr:uid="{80E17B3E-BF72-41BB-B89D-056F0E900052}"/>
    <cellStyle name="40% - Ênfase2 211 3 2" xfId="34374" xr:uid="{E78C0F0C-0A68-43B7-91C1-4EC754A879E3}"/>
    <cellStyle name="40% - Ênfase2 211 4" xfId="24158" xr:uid="{B985E22D-2EF4-4AE2-9272-EB660961923C}"/>
    <cellStyle name="40% - Ênfase2 212" xfId="3635" xr:uid="{0C22B1C6-178B-4B20-9D47-CE199532D636}"/>
    <cellStyle name="40% - Ênfase2 212 2" xfId="8769" xr:uid="{4C8F75E4-7F48-4545-A310-697D0DCFEC4D}"/>
    <cellStyle name="40% - Ênfase2 212 2 2" xfId="18996" xr:uid="{D9785470-EDEE-43DB-825B-100080D937DC}"/>
    <cellStyle name="40% - Ênfase2 212 2 2 2" xfId="39440" xr:uid="{61EFD23B-F87F-44E4-92E9-9C11D47DA5FC}"/>
    <cellStyle name="40% - Ênfase2 212 2 3" xfId="29224" xr:uid="{C8DAA46A-742D-44A6-8CF1-B673A591A278}"/>
    <cellStyle name="40% - Ênfase2 212 3" xfId="13942" xr:uid="{BAF0D5F4-9C00-4C64-AE89-39FC5E370F88}"/>
    <cellStyle name="40% - Ênfase2 212 3 2" xfId="34388" xr:uid="{20DA46DD-C809-46A6-9448-D19B544BD844}"/>
    <cellStyle name="40% - Ênfase2 212 4" xfId="24172" xr:uid="{A7EAD277-6A1F-4BDA-8B56-59CD4D3179EF}"/>
    <cellStyle name="40% - Ênfase2 213" xfId="3649" xr:uid="{8C5E2ED5-9A31-4F57-975B-B35FA209E8CB}"/>
    <cellStyle name="40% - Ênfase2 213 2" xfId="8783" xr:uid="{455FA291-8FDA-4E90-9F23-B9517C7487A8}"/>
    <cellStyle name="40% - Ênfase2 213 2 2" xfId="19010" xr:uid="{968B6E65-9AB5-46F0-A8BF-6DD055606DC9}"/>
    <cellStyle name="40% - Ênfase2 213 2 2 2" xfId="39454" xr:uid="{AA489CCE-260F-412C-8423-60C38955B255}"/>
    <cellStyle name="40% - Ênfase2 213 2 3" xfId="29238" xr:uid="{6E73800B-8182-4273-B40D-389D69FAFA41}"/>
    <cellStyle name="40% - Ênfase2 213 3" xfId="13956" xr:uid="{BF15C3FF-5C38-4B2B-A882-3C6E565CFC16}"/>
    <cellStyle name="40% - Ênfase2 213 3 2" xfId="34402" xr:uid="{1DADF8B1-10A5-4B9E-B003-EFB99B9E02B9}"/>
    <cellStyle name="40% - Ênfase2 213 4" xfId="24186" xr:uid="{DFE2191B-8E74-4274-A5CD-8276DB8D7D73}"/>
    <cellStyle name="40% - Ênfase2 214" xfId="3663" xr:uid="{4540460E-0673-405F-A325-11716E4DA0C2}"/>
    <cellStyle name="40% - Ênfase2 214 2" xfId="8797" xr:uid="{933B596F-80FA-49AA-B849-59B9B08BFB43}"/>
    <cellStyle name="40% - Ênfase2 214 2 2" xfId="19024" xr:uid="{1B8B8456-336F-4AEB-8A2A-5DD7999F4C2F}"/>
    <cellStyle name="40% - Ênfase2 214 2 2 2" xfId="39468" xr:uid="{87126D87-9578-4486-ABF6-7A45D794F17E}"/>
    <cellStyle name="40% - Ênfase2 214 2 3" xfId="29252" xr:uid="{F9135745-4EE1-418A-8D66-6873E7AF3FD2}"/>
    <cellStyle name="40% - Ênfase2 214 3" xfId="13970" xr:uid="{2052C35D-ECAE-4088-9DB7-52A7E32F4F82}"/>
    <cellStyle name="40% - Ênfase2 214 3 2" xfId="34416" xr:uid="{DA4C426B-FFF6-4B06-B8DB-07E1B125B9DB}"/>
    <cellStyle name="40% - Ênfase2 214 4" xfId="24200" xr:uid="{429F2161-3694-4972-9CA9-F2634C59731D}"/>
    <cellStyle name="40% - Ênfase2 215" xfId="3677" xr:uid="{E09253C4-BFF5-4273-92FE-287DBEAB5070}"/>
    <cellStyle name="40% - Ênfase2 215 2" xfId="8811" xr:uid="{AFC60E41-43E2-4666-A346-E813C3EF3AE8}"/>
    <cellStyle name="40% - Ênfase2 215 2 2" xfId="19038" xr:uid="{B53C92C1-6914-4AC6-A428-988AF4AC7214}"/>
    <cellStyle name="40% - Ênfase2 215 2 2 2" xfId="39482" xr:uid="{BA18E2EC-AC19-46BB-9C6D-053F24682BFD}"/>
    <cellStyle name="40% - Ênfase2 215 2 3" xfId="29266" xr:uid="{9E160DB4-1DA7-42C3-AC39-B4C28515CB7A}"/>
    <cellStyle name="40% - Ênfase2 215 3" xfId="13984" xr:uid="{980D8C16-6468-43F8-A2D1-E4D5334C9410}"/>
    <cellStyle name="40% - Ênfase2 215 3 2" xfId="34430" xr:uid="{9D0F37C6-0BC0-45DB-B993-48904A1AA41A}"/>
    <cellStyle name="40% - Ênfase2 215 4" xfId="24214" xr:uid="{5C4A5CFC-ED77-4745-AF7C-57CD5C1BF92D}"/>
    <cellStyle name="40% - Ênfase2 216" xfId="3691" xr:uid="{473D92C8-451F-426E-B178-3541E703DB48}"/>
    <cellStyle name="40% - Ênfase2 216 2" xfId="8825" xr:uid="{DBDA505B-580D-417E-91B9-A3E961AF62B4}"/>
    <cellStyle name="40% - Ênfase2 216 2 2" xfId="19052" xr:uid="{35EC45DF-9185-46D3-BA35-FA19C5D5C50E}"/>
    <cellStyle name="40% - Ênfase2 216 2 2 2" xfId="39496" xr:uid="{4ECF2423-4521-4827-9BA4-08BD5182C8DC}"/>
    <cellStyle name="40% - Ênfase2 216 2 3" xfId="29280" xr:uid="{7236DF94-25BE-43EC-BFE6-241591609C79}"/>
    <cellStyle name="40% - Ênfase2 216 3" xfId="13998" xr:uid="{B4FFCE5A-E698-45B7-A058-D94423FCB319}"/>
    <cellStyle name="40% - Ênfase2 216 3 2" xfId="34444" xr:uid="{49FE344E-6200-43B6-89EA-6288C204428E}"/>
    <cellStyle name="40% - Ênfase2 216 4" xfId="24228" xr:uid="{1F4E579B-71DC-40D9-A49B-2CA941D95C47}"/>
    <cellStyle name="40% - Ênfase2 217" xfId="3705" xr:uid="{C3338EB1-5B02-4793-B9BA-B960C65300BD}"/>
    <cellStyle name="40% - Ênfase2 217 2" xfId="8839" xr:uid="{9334F93B-466E-4B1B-8EC9-F982F2B4D9B9}"/>
    <cellStyle name="40% - Ênfase2 217 2 2" xfId="19066" xr:uid="{6199ED34-0BFC-4E52-BD9B-BFCD62B8B681}"/>
    <cellStyle name="40% - Ênfase2 217 2 2 2" xfId="39510" xr:uid="{D6239AD6-8568-4E17-9F73-AD4A6300C773}"/>
    <cellStyle name="40% - Ênfase2 217 2 3" xfId="29294" xr:uid="{FA64118C-DF4D-4BB6-B07C-614075544A5C}"/>
    <cellStyle name="40% - Ênfase2 217 3" xfId="14012" xr:uid="{3E348029-C21A-4D58-A6EB-DF3993F94890}"/>
    <cellStyle name="40% - Ênfase2 217 3 2" xfId="34458" xr:uid="{20A6D332-2ECA-44D7-8126-FB4F336E79C6}"/>
    <cellStyle name="40% - Ênfase2 217 4" xfId="24242" xr:uid="{BF7C12FC-299D-472F-859D-BA9E30AEFB0A}"/>
    <cellStyle name="40% - Ênfase2 218" xfId="3719" xr:uid="{3FB40AE3-F622-45C9-A67E-0E552E6FB11A}"/>
    <cellStyle name="40% - Ênfase2 218 2" xfId="8853" xr:uid="{9FEEDD2B-A68A-4ADB-8663-7594BB2B38E0}"/>
    <cellStyle name="40% - Ênfase2 218 2 2" xfId="19080" xr:uid="{DA568F8B-3B73-4AD5-8EB7-4BA80B43D614}"/>
    <cellStyle name="40% - Ênfase2 218 2 2 2" xfId="39524" xr:uid="{C48DACFA-966E-484D-AF06-AC2AD7DC6138}"/>
    <cellStyle name="40% - Ênfase2 218 2 3" xfId="29308" xr:uid="{562AB787-FCC7-46EE-9154-F14B4D6C2527}"/>
    <cellStyle name="40% - Ênfase2 218 3" xfId="14026" xr:uid="{897C3AE7-1643-48C8-A1BC-54C6283FB656}"/>
    <cellStyle name="40% - Ênfase2 218 3 2" xfId="34472" xr:uid="{F27D90ED-5A4A-4C5B-9B4E-116A03620568}"/>
    <cellStyle name="40% - Ênfase2 218 4" xfId="24256" xr:uid="{8D75C759-829E-48B1-AB33-6CB41F430675}"/>
    <cellStyle name="40% - Ênfase2 219" xfId="3735" xr:uid="{A6123FB3-C758-41AA-BD47-351D478B5E7D}"/>
    <cellStyle name="40% - Ênfase2 219 2" xfId="8869" xr:uid="{DAA8BFF7-B582-4091-ACF1-BF2F0BEF97EE}"/>
    <cellStyle name="40% - Ênfase2 219 2 2" xfId="19096" xr:uid="{75C07884-A05E-46B7-8B4F-401AE874A300}"/>
    <cellStyle name="40% - Ênfase2 219 2 2 2" xfId="39540" xr:uid="{137A421A-F0E1-4E0E-B0A5-6B47081AF212}"/>
    <cellStyle name="40% - Ênfase2 219 2 3" xfId="29324" xr:uid="{765B2EA2-3DF6-4F65-A37B-EB3D5BB92B1E}"/>
    <cellStyle name="40% - Ênfase2 219 3" xfId="14042" xr:uid="{DABD4895-7C2A-4091-8702-28868A3A08D0}"/>
    <cellStyle name="40% - Ênfase2 219 3 2" xfId="34488" xr:uid="{F35EDB12-9D70-43DA-A25C-298739C66F6B}"/>
    <cellStyle name="40% - Ênfase2 219 4" xfId="24272" xr:uid="{A699C420-3D4A-4CE6-B141-3BE906F99E20}"/>
    <cellStyle name="40% - Ênfase2 22" xfId="391" xr:uid="{683E7D3F-B823-46D7-B92A-36EBAF606A07}"/>
    <cellStyle name="40% - Ênfase2 22 2" xfId="990" xr:uid="{E23D5587-B0ED-48F8-BBF2-98537C1F2F71}"/>
    <cellStyle name="40% - Ênfase2 22 2 2" xfId="6137" xr:uid="{7ACBE838-13C1-46B4-AA25-D4CFB9D7ECFF}"/>
    <cellStyle name="40% - Ênfase2 22 2 2 2" xfId="16392" xr:uid="{555611C6-19F1-4C9E-B81D-8AD1910AF3E7}"/>
    <cellStyle name="40% - Ênfase2 22 2 2 2 2" xfId="36836" xr:uid="{4EB18A29-6F10-4D47-B236-8272B97F08A5}"/>
    <cellStyle name="40% - Ênfase2 22 2 2 3" xfId="26620" xr:uid="{9799E4CE-C6C4-4833-AACC-7DA733EE4BED}"/>
    <cellStyle name="40% - Ênfase2 22 2 3" xfId="11338" xr:uid="{6E7F0BBF-B639-4832-8B66-F1EC779F2283}"/>
    <cellStyle name="40% - Ênfase2 22 2 3 2" xfId="31784" xr:uid="{134DC90A-B4F0-404B-A0DB-86A263425AF8}"/>
    <cellStyle name="40% - Ênfase2 22 2 4" xfId="21568" xr:uid="{DB1D7769-5A87-49B8-BC08-81D5FC2BE1EC}"/>
    <cellStyle name="40% - Ênfase2 22 3" xfId="5538" xr:uid="{F7BBF7E9-F471-44A4-B790-BA33E8165D17}"/>
    <cellStyle name="40% - Ênfase2 22 3 2" xfId="15812" xr:uid="{8F526BB8-EA5B-4F75-AC36-41EA0928C13C}"/>
    <cellStyle name="40% - Ênfase2 22 3 2 2" xfId="36256" xr:uid="{E7D72D8B-803E-4C0D-B5BD-0EE95AE978CC}"/>
    <cellStyle name="40% - Ênfase2 22 3 3" xfId="26040" xr:uid="{6A636AE8-8B0E-42CE-84CA-DDAA6B4CC93B}"/>
    <cellStyle name="40% - Ênfase2 22 4" xfId="10758" xr:uid="{5E43B3AA-E7C3-4DF7-855D-7B0C68E7F99D}"/>
    <cellStyle name="40% - Ênfase2 22 4 2" xfId="31204" xr:uid="{3C40E6B1-36AE-4F1A-B5B0-09BA31BCE746}"/>
    <cellStyle name="40% - Ênfase2 22 5" xfId="20988" xr:uid="{9FDD7EB2-4AB7-4422-8AA7-23EA875C4C84}"/>
    <cellStyle name="40% - Ênfase2 220" xfId="3749" xr:uid="{3A288E23-7B25-428E-9749-52AA49EF4A2E}"/>
    <cellStyle name="40% - Ênfase2 220 2" xfId="8883" xr:uid="{DE78B69C-8173-4066-9CAF-96AE6A0BE84D}"/>
    <cellStyle name="40% - Ênfase2 220 2 2" xfId="19110" xr:uid="{896E33E1-C093-48D3-B46E-8714D065AD14}"/>
    <cellStyle name="40% - Ênfase2 220 2 2 2" xfId="39554" xr:uid="{D924478F-1747-4FF5-831C-402FED11D22B}"/>
    <cellStyle name="40% - Ênfase2 220 2 3" xfId="29338" xr:uid="{C8DBC143-FADA-40F6-959D-F9F251A96DB2}"/>
    <cellStyle name="40% - Ênfase2 220 3" xfId="14056" xr:uid="{15B60392-96D7-4817-AE71-2B99D391A860}"/>
    <cellStyle name="40% - Ênfase2 220 3 2" xfId="34502" xr:uid="{B9F2010F-5CCD-404D-AA79-A0D069C43BA2}"/>
    <cellStyle name="40% - Ênfase2 220 4" xfId="24286" xr:uid="{00D7EEF6-42C3-4477-936E-5934EA16B969}"/>
    <cellStyle name="40% - Ênfase2 221" xfId="3763" xr:uid="{4005A179-7BAF-496D-992F-4DED8B4A06D3}"/>
    <cellStyle name="40% - Ênfase2 221 2" xfId="8897" xr:uid="{72125C77-44A1-4DE5-A19B-A62FFFD48E7B}"/>
    <cellStyle name="40% - Ênfase2 221 2 2" xfId="19124" xr:uid="{2E96328B-8DF4-4FDF-9F0E-7E6C49740CAB}"/>
    <cellStyle name="40% - Ênfase2 221 2 2 2" xfId="39568" xr:uid="{26721906-007C-4906-B4BF-09ECBE41EF98}"/>
    <cellStyle name="40% - Ênfase2 221 2 3" xfId="29352" xr:uid="{39C42D59-D097-425F-946C-39E91CC63EE5}"/>
    <cellStyle name="40% - Ênfase2 221 3" xfId="14070" xr:uid="{3EE30118-BC09-4460-8248-86BF46A8AF65}"/>
    <cellStyle name="40% - Ênfase2 221 3 2" xfId="34516" xr:uid="{2843A357-673D-47B5-810C-A23768F34222}"/>
    <cellStyle name="40% - Ênfase2 221 4" xfId="24300" xr:uid="{5AC8F656-18EE-4889-9F7A-10567680A95D}"/>
    <cellStyle name="40% - Ênfase2 222" xfId="3777" xr:uid="{EB4CF378-A45B-43E7-A1DD-17C774BF383F}"/>
    <cellStyle name="40% - Ênfase2 222 2" xfId="8911" xr:uid="{D67C26B7-8A9B-4BBF-AEF8-EE6429A1DFF0}"/>
    <cellStyle name="40% - Ênfase2 222 2 2" xfId="19138" xr:uid="{40306AA7-E2F3-453E-B7D0-15CB4F38ED6F}"/>
    <cellStyle name="40% - Ênfase2 222 2 2 2" xfId="39582" xr:uid="{BA1AC7DF-8F69-44B1-982D-4C66CC02D94E}"/>
    <cellStyle name="40% - Ênfase2 222 2 3" xfId="29366" xr:uid="{9758738E-B096-4600-A565-BFCA015F76DC}"/>
    <cellStyle name="40% - Ênfase2 222 3" xfId="14084" xr:uid="{848C3B8A-04CA-4E0B-9125-6B627F4A39B7}"/>
    <cellStyle name="40% - Ênfase2 222 3 2" xfId="34530" xr:uid="{F04DF531-2774-4312-8DE9-4D3E5C2F25F9}"/>
    <cellStyle name="40% - Ênfase2 222 4" xfId="24314" xr:uid="{11209F34-AAF4-45DD-A547-7FB01190AFBD}"/>
    <cellStyle name="40% - Ênfase2 223" xfId="3791" xr:uid="{4E4C2DA9-3233-4363-9687-CD89D00A03DB}"/>
    <cellStyle name="40% - Ênfase2 223 2" xfId="8925" xr:uid="{70EBBBE4-4931-4C05-87AC-402C0DADAD67}"/>
    <cellStyle name="40% - Ênfase2 223 2 2" xfId="19152" xr:uid="{92A03EB3-4510-43EE-87CA-7C2004A7CFE2}"/>
    <cellStyle name="40% - Ênfase2 223 2 2 2" xfId="39596" xr:uid="{E084C77D-06C4-4132-98F7-96F4BB2B7B2A}"/>
    <cellStyle name="40% - Ênfase2 223 2 3" xfId="29380" xr:uid="{68DC20A9-07CF-4520-B2FB-85D8B585384B}"/>
    <cellStyle name="40% - Ênfase2 223 3" xfId="14098" xr:uid="{93D9D24D-BFB7-4476-80B6-797D7F553E73}"/>
    <cellStyle name="40% - Ênfase2 223 3 2" xfId="34544" xr:uid="{2ACCE873-93E3-40DF-8B86-35E1ADFE9CD1}"/>
    <cellStyle name="40% - Ênfase2 223 4" xfId="24328" xr:uid="{1AF24C3A-0379-459F-9692-033483B4D264}"/>
    <cellStyle name="40% - Ênfase2 224" xfId="3805" xr:uid="{8C2CE4A6-32DF-4BA6-B137-0B10437A9BED}"/>
    <cellStyle name="40% - Ênfase2 224 2" xfId="8939" xr:uid="{69AFC2AA-F41D-4A72-BA08-A4EB939569DE}"/>
    <cellStyle name="40% - Ênfase2 224 2 2" xfId="19166" xr:uid="{CA8ECA38-6C07-4972-99FE-FCE0A2A029EA}"/>
    <cellStyle name="40% - Ênfase2 224 2 2 2" xfId="39610" xr:uid="{BCA6A444-D111-47AC-8837-28BDF232AD9D}"/>
    <cellStyle name="40% - Ênfase2 224 2 3" xfId="29394" xr:uid="{CE838D5A-1649-4B75-86E4-A3C4F29BE9D1}"/>
    <cellStyle name="40% - Ênfase2 224 3" xfId="14112" xr:uid="{5C5C403B-19BF-4B53-A030-74219A1A7F4C}"/>
    <cellStyle name="40% - Ênfase2 224 3 2" xfId="34558" xr:uid="{33D25099-16A4-4E8C-81AF-BF3B52A15E7E}"/>
    <cellStyle name="40% - Ênfase2 224 4" xfId="24342" xr:uid="{C835006B-8A94-483E-9B26-84DA0328430C}"/>
    <cellStyle name="40% - Ênfase2 225" xfId="3819" xr:uid="{8AAB1906-CB1E-4A47-911B-E67832A0B69D}"/>
    <cellStyle name="40% - Ênfase2 225 2" xfId="8953" xr:uid="{42DFA47D-7B7F-488C-91C0-C4C193090B07}"/>
    <cellStyle name="40% - Ênfase2 225 2 2" xfId="19180" xr:uid="{8B1BA25E-B804-4F35-887B-35E8A0AEE03A}"/>
    <cellStyle name="40% - Ênfase2 225 2 2 2" xfId="39624" xr:uid="{4AE52C6E-A2ED-479B-844D-DC31243D84FE}"/>
    <cellStyle name="40% - Ênfase2 225 2 3" xfId="29408" xr:uid="{1D8D5ECF-B56C-4C8D-9423-A92B45E25E3F}"/>
    <cellStyle name="40% - Ênfase2 225 3" xfId="14126" xr:uid="{1E0AB233-9CF0-4C6B-84CB-ACFF3C571D9E}"/>
    <cellStyle name="40% - Ênfase2 225 3 2" xfId="34572" xr:uid="{45A7D988-255A-4AD9-BE60-869EB0777346}"/>
    <cellStyle name="40% - Ênfase2 225 4" xfId="24356" xr:uid="{F0716F1D-DC8E-4E3A-B12C-7A34CBC62A78}"/>
    <cellStyle name="40% - Ênfase2 226" xfId="3833" xr:uid="{3130DA2A-8CD9-4E0F-A661-CF264B9CAEEC}"/>
    <cellStyle name="40% - Ênfase2 226 2" xfId="8967" xr:uid="{1D0E37A0-2833-4F76-9AF7-5E120F3B0EEB}"/>
    <cellStyle name="40% - Ênfase2 226 2 2" xfId="19194" xr:uid="{95CFF986-8C37-42EA-BC0D-EE7FA9413287}"/>
    <cellStyle name="40% - Ênfase2 226 2 2 2" xfId="39638" xr:uid="{802B35FB-FF28-4CB5-9080-3F9996DDBCDA}"/>
    <cellStyle name="40% - Ênfase2 226 2 3" xfId="29422" xr:uid="{6A62C364-6A53-4263-AB6D-07270D98D218}"/>
    <cellStyle name="40% - Ênfase2 226 3" xfId="14140" xr:uid="{2D7B2F03-F943-4D6A-A0D0-F8963F5B4200}"/>
    <cellStyle name="40% - Ênfase2 226 3 2" xfId="34586" xr:uid="{7AB4D9B2-E0C2-4B43-8723-FC93DF87A2B9}"/>
    <cellStyle name="40% - Ênfase2 226 4" xfId="24370" xr:uid="{44BFAF9D-7B1E-4809-BDCC-2EAB0C6836DF}"/>
    <cellStyle name="40% - Ênfase2 227" xfId="3847" xr:uid="{9254F04F-E5C6-4F15-835E-B7C6A4CD6FDF}"/>
    <cellStyle name="40% - Ênfase2 227 2" xfId="8981" xr:uid="{6E9E4ED5-54D6-47AF-94B4-BDBD9C7D19C7}"/>
    <cellStyle name="40% - Ênfase2 227 2 2" xfId="19208" xr:uid="{D513ACE2-8D64-42D3-B287-BFB0F492B478}"/>
    <cellStyle name="40% - Ênfase2 227 2 2 2" xfId="39652" xr:uid="{3EF6B8AC-A6BC-4162-B776-939E2ACFC239}"/>
    <cellStyle name="40% - Ênfase2 227 2 3" xfId="29436" xr:uid="{06BE5665-0859-4704-B6BD-ED7018808EA1}"/>
    <cellStyle name="40% - Ênfase2 227 3" xfId="14154" xr:uid="{B1F1F327-BC31-467A-835C-914149567A6E}"/>
    <cellStyle name="40% - Ênfase2 227 3 2" xfId="34600" xr:uid="{7C336E89-3B05-488E-BBC9-6AA07E451817}"/>
    <cellStyle name="40% - Ênfase2 227 4" xfId="24384" xr:uid="{54831A45-6384-4D46-9EA2-2BFBFDBFA80E}"/>
    <cellStyle name="40% - Ênfase2 228" xfId="3861" xr:uid="{235A712C-E208-4D71-8E57-164D6743A08F}"/>
    <cellStyle name="40% - Ênfase2 228 2" xfId="8995" xr:uid="{45CA2CED-EF54-44CB-8A66-2765D6AA4363}"/>
    <cellStyle name="40% - Ênfase2 228 2 2" xfId="19222" xr:uid="{D42FA8BC-ABCB-4FCB-A26B-E3D700ABECD3}"/>
    <cellStyle name="40% - Ênfase2 228 2 2 2" xfId="39666" xr:uid="{9CF95F63-BE62-4D0F-B44C-8EA7EB506890}"/>
    <cellStyle name="40% - Ênfase2 228 2 3" xfId="29450" xr:uid="{A66D6D79-2EF7-4C3B-BE95-EEF87077D4C3}"/>
    <cellStyle name="40% - Ênfase2 228 3" xfId="14168" xr:uid="{2FC9B6FF-B4B3-4AB3-B7FB-4338C1E023B5}"/>
    <cellStyle name="40% - Ênfase2 228 3 2" xfId="34614" xr:uid="{DB3BC278-DA1F-4D74-843A-FABF4992F4B2}"/>
    <cellStyle name="40% - Ênfase2 228 4" xfId="24398" xr:uid="{1F2EBA41-98F1-4010-9881-99D5873759B5}"/>
    <cellStyle name="40% - Ênfase2 229" xfId="3875" xr:uid="{62CBB1BC-D56D-4752-A6F1-992CF9046DFF}"/>
    <cellStyle name="40% - Ênfase2 229 2" xfId="9009" xr:uid="{F68F4065-FBB7-4158-8A2E-4F9B1A0B6D3D}"/>
    <cellStyle name="40% - Ênfase2 229 2 2" xfId="19236" xr:uid="{95D79F30-CE93-4D48-8C7F-C31D22680AEA}"/>
    <cellStyle name="40% - Ênfase2 229 2 2 2" xfId="39680" xr:uid="{A01BBB0C-345E-4171-885F-E8B1A0826434}"/>
    <cellStyle name="40% - Ênfase2 229 2 3" xfId="29464" xr:uid="{0CE13B03-3422-4B9A-AF24-058E155D237A}"/>
    <cellStyle name="40% - Ênfase2 229 3" xfId="14182" xr:uid="{76B744C4-C9D6-4A23-87B3-C273552C3F9A}"/>
    <cellStyle name="40% - Ênfase2 229 3 2" xfId="34628" xr:uid="{FA6EA9CB-AC19-4BB0-828F-ED299195C6A0}"/>
    <cellStyle name="40% - Ênfase2 229 4" xfId="24412" xr:uid="{1D670909-A287-4CAA-A694-1B0BF79C435C}"/>
    <cellStyle name="40% - Ênfase2 23" xfId="405" xr:uid="{237CE5FA-2B8E-4A45-BF30-EA14FC6BE264}"/>
    <cellStyle name="40% - Ênfase2 23 2" xfId="1004" xr:uid="{74397950-B7D0-452C-91E2-5E76421BFD62}"/>
    <cellStyle name="40% - Ênfase2 23 2 2" xfId="6151" xr:uid="{0688EC04-5CBC-4CF8-817F-FEC6D78BE72F}"/>
    <cellStyle name="40% - Ênfase2 23 2 2 2" xfId="16406" xr:uid="{D695BF1A-3CEB-4B19-9A20-C7F9F1FAD74F}"/>
    <cellStyle name="40% - Ênfase2 23 2 2 2 2" xfId="36850" xr:uid="{0E3C5C72-460C-414B-9CEA-58EEC7390CED}"/>
    <cellStyle name="40% - Ênfase2 23 2 2 3" xfId="26634" xr:uid="{0ACB2A91-8A77-49CE-9782-EB3FCC34482B}"/>
    <cellStyle name="40% - Ênfase2 23 2 3" xfId="11352" xr:uid="{5FC05569-F8C7-4254-A6FC-952D59AA328F}"/>
    <cellStyle name="40% - Ênfase2 23 2 3 2" xfId="31798" xr:uid="{A3DE2CB0-DB5A-43BE-8B39-4474581CEF52}"/>
    <cellStyle name="40% - Ênfase2 23 2 4" xfId="21582" xr:uid="{271D81C1-F214-48F7-8D77-0F39863A6B00}"/>
    <cellStyle name="40% - Ênfase2 23 3" xfId="5552" xr:uid="{8A1AAEDB-CB29-4AC6-95C1-5826EF83E2A0}"/>
    <cellStyle name="40% - Ênfase2 23 3 2" xfId="15826" xr:uid="{5BFEBBC3-124A-4E3F-BAE8-AA01BECB9E9D}"/>
    <cellStyle name="40% - Ênfase2 23 3 2 2" xfId="36270" xr:uid="{35772AE0-56D9-480C-8B85-035C596D8BE0}"/>
    <cellStyle name="40% - Ênfase2 23 3 3" xfId="26054" xr:uid="{F0129FAF-13DD-473D-BB79-195670B0A442}"/>
    <cellStyle name="40% - Ênfase2 23 4" xfId="10772" xr:uid="{16EE1500-C502-48F7-B278-4C01DF3851E6}"/>
    <cellStyle name="40% - Ênfase2 23 4 2" xfId="31218" xr:uid="{88D7513B-4909-4C0B-AC1B-C16A02B2CEDD}"/>
    <cellStyle name="40% - Ênfase2 23 5" xfId="21002" xr:uid="{AC46ADCF-4383-4856-B1F8-74C87586C9B1}"/>
    <cellStyle name="40% - Ênfase2 230" xfId="3889" xr:uid="{006C672A-1FC1-4558-9598-B2C97A04EEC7}"/>
    <cellStyle name="40% - Ênfase2 230 2" xfId="9023" xr:uid="{78543027-E4E7-4AE7-A367-21A695C79B0E}"/>
    <cellStyle name="40% - Ênfase2 230 2 2" xfId="19250" xr:uid="{79AF364B-87A3-4BC8-8D87-5DE7D763F31D}"/>
    <cellStyle name="40% - Ênfase2 230 2 2 2" xfId="39694" xr:uid="{451F5BB5-2DC6-428F-A4F5-FC4189FCB96D}"/>
    <cellStyle name="40% - Ênfase2 230 2 3" xfId="29478" xr:uid="{D53CE130-2EDF-4F27-A339-456C0EF7B21F}"/>
    <cellStyle name="40% - Ênfase2 230 3" xfId="14196" xr:uid="{777DA871-EE9F-4A7F-BB12-86EEC6C9BFFA}"/>
    <cellStyle name="40% - Ênfase2 230 3 2" xfId="34642" xr:uid="{570C0660-157C-4B76-8C97-D8550294375F}"/>
    <cellStyle name="40% - Ênfase2 230 4" xfId="24426" xr:uid="{41FA5D6C-B9CD-4241-86D5-1CCB2F295D7F}"/>
    <cellStyle name="40% - Ênfase2 231" xfId="3903" xr:uid="{50EF0C3C-C595-4DA0-8874-A230F455376F}"/>
    <cellStyle name="40% - Ênfase2 231 2" xfId="9037" xr:uid="{51E7F4B2-F084-4BD7-9362-0C5C94128B46}"/>
    <cellStyle name="40% - Ênfase2 231 2 2" xfId="19264" xr:uid="{16577403-9157-4F30-A96B-68E5328EDFBA}"/>
    <cellStyle name="40% - Ênfase2 231 2 2 2" xfId="39708" xr:uid="{4E27312D-CA40-480E-89B4-2E378F6082B1}"/>
    <cellStyle name="40% - Ênfase2 231 2 3" xfId="29492" xr:uid="{476CB7B4-87AB-47AC-BDE6-035916DA14C2}"/>
    <cellStyle name="40% - Ênfase2 231 3" xfId="14210" xr:uid="{E9CA1269-0457-478A-A36D-E72D00B8C61F}"/>
    <cellStyle name="40% - Ênfase2 231 3 2" xfId="34656" xr:uid="{D9DDAC9E-4633-4A37-8D4C-5DD3AFA5DDA7}"/>
    <cellStyle name="40% - Ênfase2 231 4" xfId="24440" xr:uid="{A012D074-7CAC-4568-B41B-6B42FC3F8F63}"/>
    <cellStyle name="40% - Ênfase2 232" xfId="3917" xr:uid="{B6752D24-6F1F-449C-8609-D2962DFB6DB7}"/>
    <cellStyle name="40% - Ênfase2 232 2" xfId="9051" xr:uid="{F614FE65-F78E-40B6-9855-A24A9F63B745}"/>
    <cellStyle name="40% - Ênfase2 232 2 2" xfId="19278" xr:uid="{620A5059-EF2F-4D25-A904-42F28F779722}"/>
    <cellStyle name="40% - Ênfase2 232 2 2 2" xfId="39722" xr:uid="{F15907C8-0085-4058-A974-E9D8E59FF630}"/>
    <cellStyle name="40% - Ênfase2 232 2 3" xfId="29506" xr:uid="{CFAB29E2-D7E4-4253-A83B-F837F45FB264}"/>
    <cellStyle name="40% - Ênfase2 232 3" xfId="14224" xr:uid="{0AC471C4-566C-49F2-BE25-A5A4696F13BB}"/>
    <cellStyle name="40% - Ênfase2 232 3 2" xfId="34670" xr:uid="{660655E3-5DF7-4A6C-98D0-7BAA8F598136}"/>
    <cellStyle name="40% - Ênfase2 232 4" xfId="24454" xr:uid="{12193FF3-F61E-40CA-A00F-998810A4B52B}"/>
    <cellStyle name="40% - Ênfase2 233" xfId="3931" xr:uid="{6B64C81C-F957-4A4F-B9DB-A79D4E801362}"/>
    <cellStyle name="40% - Ênfase2 233 2" xfId="9065" xr:uid="{BC20C4A6-CBE9-4CAF-B2B6-B41F4FD23157}"/>
    <cellStyle name="40% - Ênfase2 233 2 2" xfId="19292" xr:uid="{31ACF898-439D-454B-A7AA-5F89F49BBA30}"/>
    <cellStyle name="40% - Ênfase2 233 2 2 2" xfId="39736" xr:uid="{CAE25FA8-8DCA-4C8B-AC9B-A712CBAEC96E}"/>
    <cellStyle name="40% - Ênfase2 233 2 3" xfId="29520" xr:uid="{1AC3AAA1-FA5F-43AE-BB14-F75B26CB2E70}"/>
    <cellStyle name="40% - Ênfase2 233 3" xfId="14238" xr:uid="{21F14891-D046-4184-8130-EF8CD7965D1F}"/>
    <cellStyle name="40% - Ênfase2 233 3 2" xfId="34684" xr:uid="{1DECCC63-C88B-4E12-AA13-7492574407D8}"/>
    <cellStyle name="40% - Ênfase2 233 4" xfId="24468" xr:uid="{CE9486E7-5EAD-4F1D-A96B-E63D851C0773}"/>
    <cellStyle name="40% - Ênfase2 234" xfId="3945" xr:uid="{8DA31242-68E4-48FB-990E-617AE4F40CB6}"/>
    <cellStyle name="40% - Ênfase2 234 2" xfId="9079" xr:uid="{BED042D9-C3D2-40A3-B9BD-7201E83D0EA3}"/>
    <cellStyle name="40% - Ênfase2 234 2 2" xfId="19306" xr:uid="{4F5C09C9-D4F6-45E8-8B2E-39367D88C3B2}"/>
    <cellStyle name="40% - Ênfase2 234 2 2 2" xfId="39750" xr:uid="{452807BA-A63D-4319-8754-6A2ABBABD29D}"/>
    <cellStyle name="40% - Ênfase2 234 2 3" xfId="29534" xr:uid="{F898101C-300C-46DE-8F36-9C2ED6B7393F}"/>
    <cellStyle name="40% - Ênfase2 234 3" xfId="14252" xr:uid="{8E5EC0CA-9F71-455A-A405-ED75C1FF716C}"/>
    <cellStyle name="40% - Ênfase2 234 3 2" xfId="34698" xr:uid="{520DF7C0-7E4A-4028-AB94-3FB62A083B1A}"/>
    <cellStyle name="40% - Ênfase2 234 4" xfId="24482" xr:uid="{6701BFA4-0B3F-428E-AB01-F20B55B82343}"/>
    <cellStyle name="40% - Ênfase2 235" xfId="3959" xr:uid="{2A2C2F78-7D5B-446E-A424-2DA7BB813E5D}"/>
    <cellStyle name="40% - Ênfase2 235 2" xfId="9093" xr:uid="{9D3CA5A4-DA9E-4739-AE08-ED7D854112F0}"/>
    <cellStyle name="40% - Ênfase2 235 2 2" xfId="19320" xr:uid="{0B091E39-AE92-40EF-8D0B-B676F16D97D8}"/>
    <cellStyle name="40% - Ênfase2 235 2 2 2" xfId="39764" xr:uid="{5B5A2EAB-49B9-4059-84C4-E71F14C2C416}"/>
    <cellStyle name="40% - Ênfase2 235 2 3" xfId="29548" xr:uid="{E9D5A1DD-0732-4DB6-9CC4-7B33FC51DF03}"/>
    <cellStyle name="40% - Ênfase2 235 3" xfId="14266" xr:uid="{7DAE8246-9E12-4A94-9029-31F92D089031}"/>
    <cellStyle name="40% - Ênfase2 235 3 2" xfId="34712" xr:uid="{1AEA765D-6A3B-4CA1-A8B7-A38729F01065}"/>
    <cellStyle name="40% - Ênfase2 235 4" xfId="24496" xr:uid="{95E8E210-8E59-4B63-B043-76653A0DBCBF}"/>
    <cellStyle name="40% - Ênfase2 236" xfId="3973" xr:uid="{873AC9A1-8F80-43BB-A5AE-3F18E23803B0}"/>
    <cellStyle name="40% - Ênfase2 236 2" xfId="9107" xr:uid="{F96359C4-D36D-43BF-A430-EA7A40EDC9F0}"/>
    <cellStyle name="40% - Ênfase2 236 2 2" xfId="19334" xr:uid="{252194DD-917C-4DA5-B860-E68598DC01B3}"/>
    <cellStyle name="40% - Ênfase2 236 2 2 2" xfId="39778" xr:uid="{49DED114-CC0C-4B16-8318-9C7F697DB63F}"/>
    <cellStyle name="40% - Ênfase2 236 2 3" xfId="29562" xr:uid="{C489B20D-86F6-4A39-AF72-091A40DF2B67}"/>
    <cellStyle name="40% - Ênfase2 236 3" xfId="14280" xr:uid="{B9B553BB-9B88-4524-917B-F119B178EAB3}"/>
    <cellStyle name="40% - Ênfase2 236 3 2" xfId="34726" xr:uid="{2445976C-6843-4AF7-8F0D-02B4FBCC8CFE}"/>
    <cellStyle name="40% - Ênfase2 236 4" xfId="24510" xr:uid="{4E5F35C6-FDF9-4F67-8B22-7CF7EF7370AC}"/>
    <cellStyle name="40% - Ênfase2 237" xfId="3987" xr:uid="{4E9C7208-0C0B-463A-83D2-84C5308574C7}"/>
    <cellStyle name="40% - Ênfase2 237 2" xfId="9121" xr:uid="{5B94B7B2-7BCB-4B2A-AAC3-33853E0FDD7C}"/>
    <cellStyle name="40% - Ênfase2 237 2 2" xfId="19348" xr:uid="{FA010DF9-9E18-41E8-B939-E8517AD8D8E1}"/>
    <cellStyle name="40% - Ênfase2 237 2 2 2" xfId="39792" xr:uid="{70EAE117-01F0-47F3-A6F1-6FAE9CDFC6FF}"/>
    <cellStyle name="40% - Ênfase2 237 2 3" xfId="29576" xr:uid="{A04B5423-12F4-4FEC-8177-725472A70870}"/>
    <cellStyle name="40% - Ênfase2 237 3" xfId="14294" xr:uid="{E2091145-EED4-4818-A385-1D73707E3FEF}"/>
    <cellStyle name="40% - Ênfase2 237 3 2" xfId="34740" xr:uid="{D225589B-29DD-4E10-AA3C-2DD254BB4C02}"/>
    <cellStyle name="40% - Ênfase2 237 4" xfId="24524" xr:uid="{52591BEC-A2A5-49C7-95D9-5FBA34343240}"/>
    <cellStyle name="40% - Ênfase2 238" xfId="4001" xr:uid="{680E20C4-E680-4283-B9A8-3A47E3BC919B}"/>
    <cellStyle name="40% - Ênfase2 238 2" xfId="9135" xr:uid="{FC1B7CB6-C83C-4417-9F20-69B4F740A3F6}"/>
    <cellStyle name="40% - Ênfase2 238 2 2" xfId="19362" xr:uid="{0396C3CC-05E8-413F-8F5D-7D53B56E53A9}"/>
    <cellStyle name="40% - Ênfase2 238 2 2 2" xfId="39806" xr:uid="{29B7CA9A-B8E2-41C4-8D76-D7100C3EF3DC}"/>
    <cellStyle name="40% - Ênfase2 238 2 3" xfId="29590" xr:uid="{3845AE4D-329C-480B-9596-F8DC1010E000}"/>
    <cellStyle name="40% - Ênfase2 238 3" xfId="14308" xr:uid="{CAAA5050-D6BF-49A6-A88A-3E7293E0C8FB}"/>
    <cellStyle name="40% - Ênfase2 238 3 2" xfId="34754" xr:uid="{138ED27A-50AE-4342-9235-F72A822F6C47}"/>
    <cellStyle name="40% - Ênfase2 238 4" xfId="24538" xr:uid="{C1243018-23AF-464D-8A95-20CF6AAD49C4}"/>
    <cellStyle name="40% - Ênfase2 239" xfId="4015" xr:uid="{33F03B99-E9B1-4D3B-AECF-7F21BEF698A3}"/>
    <cellStyle name="40% - Ênfase2 239 2" xfId="9149" xr:uid="{E369C542-589A-44D1-86AE-FAEFF9F4AD2D}"/>
    <cellStyle name="40% - Ênfase2 239 2 2" xfId="19376" xr:uid="{342AD65B-BEBA-454E-BDF6-109DB325BE26}"/>
    <cellStyle name="40% - Ênfase2 239 2 2 2" xfId="39820" xr:uid="{1E2C97FC-9887-4EC4-AB4A-2DADA9C63F74}"/>
    <cellStyle name="40% - Ênfase2 239 2 3" xfId="29604" xr:uid="{FB203609-A236-4371-8468-389844645476}"/>
    <cellStyle name="40% - Ênfase2 239 3" xfId="14322" xr:uid="{39091716-F6C9-4410-9BED-8E418E65740D}"/>
    <cellStyle name="40% - Ênfase2 239 3 2" xfId="34768" xr:uid="{64313206-C6D2-4A60-AF4F-968D04253FB1}"/>
    <cellStyle name="40% - Ênfase2 239 4" xfId="24552" xr:uid="{E3C8DFE4-0562-491B-83C5-1085254BD40D}"/>
    <cellStyle name="40% - Ênfase2 24" xfId="419" xr:uid="{AA1300D9-629E-454E-B74D-6B16989577FF}"/>
    <cellStyle name="40% - Ênfase2 24 2" xfId="1018" xr:uid="{B7ED08B4-9B42-40EA-9670-FA8E2029112B}"/>
    <cellStyle name="40% - Ênfase2 24 2 2" xfId="6165" xr:uid="{375FC4BC-9661-4DCE-A415-501D73A6B72F}"/>
    <cellStyle name="40% - Ênfase2 24 2 2 2" xfId="16420" xr:uid="{40FB7814-20DD-45DD-B1C1-1B941B308108}"/>
    <cellStyle name="40% - Ênfase2 24 2 2 2 2" xfId="36864" xr:uid="{0EFF4415-4191-4516-8FC2-7E68A799EEB2}"/>
    <cellStyle name="40% - Ênfase2 24 2 2 3" xfId="26648" xr:uid="{973500B1-25FC-4EB1-B741-AE64159F09A4}"/>
    <cellStyle name="40% - Ênfase2 24 2 3" xfId="11366" xr:uid="{8B8EEFDD-1A65-49F0-B8F9-7D0C80780A0C}"/>
    <cellStyle name="40% - Ênfase2 24 2 3 2" xfId="31812" xr:uid="{D8F390AD-2495-47CE-875C-9B364D8AA39E}"/>
    <cellStyle name="40% - Ênfase2 24 2 4" xfId="21596" xr:uid="{52892FFF-EBA6-4B0D-81EA-C75E87B11F9D}"/>
    <cellStyle name="40% - Ênfase2 24 3" xfId="5566" xr:uid="{57C5C925-810C-456C-AB9C-8EEE6C0E6177}"/>
    <cellStyle name="40% - Ênfase2 24 3 2" xfId="15840" xr:uid="{44704E68-FBAF-476F-B9C7-22ED04D4F745}"/>
    <cellStyle name="40% - Ênfase2 24 3 2 2" xfId="36284" xr:uid="{D29CA268-CE61-4473-A6FC-703541752E1E}"/>
    <cellStyle name="40% - Ênfase2 24 3 3" xfId="26068" xr:uid="{D5239D64-EDBC-45AA-B918-AE4E400AE64B}"/>
    <cellStyle name="40% - Ênfase2 24 4" xfId="10786" xr:uid="{2B0264C5-5E01-40E1-B343-CE0773EB6BCB}"/>
    <cellStyle name="40% - Ênfase2 24 4 2" xfId="31232" xr:uid="{C113C778-F267-452B-BA56-C7EA6087627F}"/>
    <cellStyle name="40% - Ênfase2 24 5" xfId="21016" xr:uid="{8CF6D1A3-B953-4AC9-ADB6-C958E4183FED}"/>
    <cellStyle name="40% - Ênfase2 240" xfId="4029" xr:uid="{2BE4851F-CF51-4F4B-83A7-FCE5CA859864}"/>
    <cellStyle name="40% - Ênfase2 240 2" xfId="9163" xr:uid="{5F98EC84-939D-4557-B63E-4326CA14363D}"/>
    <cellStyle name="40% - Ênfase2 240 2 2" xfId="19390" xr:uid="{47DDC411-8837-4CF2-B328-2CC022238C6E}"/>
    <cellStyle name="40% - Ênfase2 240 2 2 2" xfId="39834" xr:uid="{C38EA161-564C-4F6D-B047-6AB867C8C89B}"/>
    <cellStyle name="40% - Ênfase2 240 2 3" xfId="29618" xr:uid="{D3850DD8-E56F-4D0D-B38E-6B078F08509F}"/>
    <cellStyle name="40% - Ênfase2 240 3" xfId="14336" xr:uid="{17543248-8CAA-4A30-B111-E17582376013}"/>
    <cellStyle name="40% - Ênfase2 240 3 2" xfId="34782" xr:uid="{37E68E25-E277-4D45-97A1-8D834B38CBED}"/>
    <cellStyle name="40% - Ênfase2 240 4" xfId="24566" xr:uid="{12FB6898-FCD7-4779-BAB1-9DDB77ADEBBF}"/>
    <cellStyle name="40% - Ênfase2 241" xfId="4043" xr:uid="{0C4FD5A4-A953-4C76-BC6D-E670CE3FDF1A}"/>
    <cellStyle name="40% - Ênfase2 241 2" xfId="9177" xr:uid="{EC8D7C60-DD6C-4B8B-AB86-753973CEE4AF}"/>
    <cellStyle name="40% - Ênfase2 241 2 2" xfId="19404" xr:uid="{EE2C6F3E-417C-49A4-BF48-FE0DEE9FB6BD}"/>
    <cellStyle name="40% - Ênfase2 241 2 2 2" xfId="39848" xr:uid="{B078F216-728D-46B8-92B9-76694F3A3D0D}"/>
    <cellStyle name="40% - Ênfase2 241 2 3" xfId="29632" xr:uid="{CFB4DE12-5090-49C4-AF1E-45B1D4B703EB}"/>
    <cellStyle name="40% - Ênfase2 241 3" xfId="14350" xr:uid="{453317EB-5263-4EA5-AE00-E5A4D77D53E3}"/>
    <cellStyle name="40% - Ênfase2 241 3 2" xfId="34796" xr:uid="{272E88C0-F70B-4C5A-91D7-8D176CB907A4}"/>
    <cellStyle name="40% - Ênfase2 241 4" xfId="24580" xr:uid="{C4C1626E-27CE-42BB-88FB-FC7E8C93FF27}"/>
    <cellStyle name="40% - Ênfase2 242" xfId="4057" xr:uid="{EEDBD8BA-E6E5-4935-82E6-954B83F3D2AE}"/>
    <cellStyle name="40% - Ênfase2 242 2" xfId="9191" xr:uid="{E3DC780D-9EC6-487C-80B5-34D9E7907F9F}"/>
    <cellStyle name="40% - Ênfase2 242 2 2" xfId="19418" xr:uid="{0BC09960-605F-44F0-98C5-0389698E5454}"/>
    <cellStyle name="40% - Ênfase2 242 2 2 2" xfId="39862" xr:uid="{4527106E-3F64-49AD-9272-53EB1ED7627A}"/>
    <cellStyle name="40% - Ênfase2 242 2 3" xfId="29646" xr:uid="{26C60139-FC29-463F-9219-A3802578153A}"/>
    <cellStyle name="40% - Ênfase2 242 3" xfId="14364" xr:uid="{BB1E5CCB-9034-46CB-B4A2-875D43D8402F}"/>
    <cellStyle name="40% - Ênfase2 242 3 2" xfId="34810" xr:uid="{36A02A2D-9D9B-4E1F-8B2E-5FC9596F31DC}"/>
    <cellStyle name="40% - Ênfase2 242 4" xfId="24594" xr:uid="{332D52E9-D862-46D6-8AD6-C8477571E088}"/>
    <cellStyle name="40% - Ênfase2 243" xfId="4071" xr:uid="{B87A121D-7E1D-4A03-9A9C-560E223C4160}"/>
    <cellStyle name="40% - Ênfase2 243 2" xfId="9205" xr:uid="{885DE8E9-F3B5-456E-A4E3-FA219983C507}"/>
    <cellStyle name="40% - Ênfase2 243 2 2" xfId="19432" xr:uid="{A51335AE-0FC6-4997-B010-A0B862E99D98}"/>
    <cellStyle name="40% - Ênfase2 243 2 2 2" xfId="39876" xr:uid="{6FC99071-203C-44D3-80B8-D061CC7E0817}"/>
    <cellStyle name="40% - Ênfase2 243 2 3" xfId="29660" xr:uid="{26F56D22-A5C0-4707-9270-CCB1141E9595}"/>
    <cellStyle name="40% - Ênfase2 243 3" xfId="14378" xr:uid="{676E8132-23DE-449B-BDA6-9034BC780C77}"/>
    <cellStyle name="40% - Ênfase2 243 3 2" xfId="34824" xr:uid="{E8238934-7493-41AE-9625-F5BB98AAF4AB}"/>
    <cellStyle name="40% - Ênfase2 243 4" xfId="24608" xr:uid="{31138338-56C8-40F5-9563-E19D1507F11D}"/>
    <cellStyle name="40% - Ênfase2 244" xfId="4085" xr:uid="{23146060-8473-4910-9AB5-4E258305C3AC}"/>
    <cellStyle name="40% - Ênfase2 244 2" xfId="9219" xr:uid="{61C9E667-18CC-438A-BE7D-D83BC28F57F7}"/>
    <cellStyle name="40% - Ênfase2 244 2 2" xfId="19446" xr:uid="{3CB94F73-E808-4AD7-8459-6BCB957EA5D5}"/>
    <cellStyle name="40% - Ênfase2 244 2 2 2" xfId="39890" xr:uid="{4F41BF62-26AE-46D9-9D82-642CD2E4AF18}"/>
    <cellStyle name="40% - Ênfase2 244 2 3" xfId="29674" xr:uid="{A9B88251-A806-44A4-9154-C4B62CD19749}"/>
    <cellStyle name="40% - Ênfase2 244 3" xfId="14392" xr:uid="{7C98440A-CB76-4F60-BBF2-3FD2DFCD0422}"/>
    <cellStyle name="40% - Ênfase2 244 3 2" xfId="34838" xr:uid="{1BE88DA8-794A-4B93-8DD3-9AB179D142C5}"/>
    <cellStyle name="40% - Ênfase2 244 4" xfId="24622" xr:uid="{CC0146B8-F526-414D-B6BF-2BDF72078F9B}"/>
    <cellStyle name="40% - Ênfase2 245" xfId="4099" xr:uid="{B5FC6700-E7B7-4DE4-9482-39A738E145CF}"/>
    <cellStyle name="40% - Ênfase2 245 2" xfId="9233" xr:uid="{FF7C1EEC-0596-4D4E-86AB-E437E19F8B41}"/>
    <cellStyle name="40% - Ênfase2 245 2 2" xfId="19460" xr:uid="{2C8726C7-2C03-414B-B439-D4C630AB5566}"/>
    <cellStyle name="40% - Ênfase2 245 2 2 2" xfId="39904" xr:uid="{E7B10526-1971-42F9-9C25-7B6312AA1E7E}"/>
    <cellStyle name="40% - Ênfase2 245 2 3" xfId="29688" xr:uid="{03AA248F-637C-48E4-BFDC-D9C62A1F8324}"/>
    <cellStyle name="40% - Ênfase2 245 3" xfId="14406" xr:uid="{6AAD0C7B-8A79-4A43-9F23-F95429A8C02D}"/>
    <cellStyle name="40% - Ênfase2 245 3 2" xfId="34852" xr:uid="{301663C6-4EF0-447E-93B2-245A9A5647C7}"/>
    <cellStyle name="40% - Ênfase2 245 4" xfId="24636" xr:uid="{2B38345F-01DE-45D2-8E0B-5ECD03001D99}"/>
    <cellStyle name="40% - Ênfase2 246" xfId="4113" xr:uid="{019A97BD-C16F-400C-9669-A1BE065CB6DC}"/>
    <cellStyle name="40% - Ênfase2 246 2" xfId="9247" xr:uid="{180AFFFF-2699-4A47-AB2C-3FAF1EFC0998}"/>
    <cellStyle name="40% - Ênfase2 246 2 2" xfId="19474" xr:uid="{E1023C89-571B-4824-A033-862B37F3A3B7}"/>
    <cellStyle name="40% - Ênfase2 246 2 2 2" xfId="39918" xr:uid="{508D4E38-1732-4670-888C-484D7CA190B8}"/>
    <cellStyle name="40% - Ênfase2 246 2 3" xfId="29702" xr:uid="{C1ABDC76-57B6-4EEB-86B8-596715E5D4E5}"/>
    <cellStyle name="40% - Ênfase2 246 3" xfId="14420" xr:uid="{DECA21A1-E212-4955-A740-D5F9EAC82BEF}"/>
    <cellStyle name="40% - Ênfase2 246 3 2" xfId="34866" xr:uid="{7E1976FD-EC41-40EF-9907-553A949A2985}"/>
    <cellStyle name="40% - Ênfase2 246 4" xfId="24650" xr:uid="{47231054-A12C-4D37-B1B1-6EA06719D777}"/>
    <cellStyle name="40% - Ênfase2 247" xfId="4127" xr:uid="{DD94AC9A-BC5D-472F-B83A-CDA22CA4B018}"/>
    <cellStyle name="40% - Ênfase2 247 2" xfId="9261" xr:uid="{80433518-5573-4ABB-8DF3-8254E7138D12}"/>
    <cellStyle name="40% - Ênfase2 247 2 2" xfId="19488" xr:uid="{0682D19D-37DA-4379-A14C-AAF5C3E76FBD}"/>
    <cellStyle name="40% - Ênfase2 247 2 2 2" xfId="39932" xr:uid="{3E0952F5-4EEF-4B5A-8846-3A385675AFF5}"/>
    <cellStyle name="40% - Ênfase2 247 2 3" xfId="29716" xr:uid="{CC04E673-5B2C-4472-94B1-E8D473CDEE43}"/>
    <cellStyle name="40% - Ênfase2 247 3" xfId="14434" xr:uid="{806F0FDA-8047-4790-B917-B8F520864D97}"/>
    <cellStyle name="40% - Ênfase2 247 3 2" xfId="34880" xr:uid="{B26D16B6-7FEB-4BE8-A1E7-BF052597AF21}"/>
    <cellStyle name="40% - Ênfase2 247 4" xfId="24664" xr:uid="{FF25864F-A9B9-4C4E-B3F0-E9F1F10DE30B}"/>
    <cellStyle name="40% - Ênfase2 248" xfId="4141" xr:uid="{9546BED0-37CC-417A-9D30-9F58027C8837}"/>
    <cellStyle name="40% - Ênfase2 248 2" xfId="9275" xr:uid="{422A8CC4-A49F-4624-AD05-479A02482CEA}"/>
    <cellStyle name="40% - Ênfase2 248 2 2" xfId="19502" xr:uid="{0E9255A3-7292-4871-B260-CD431E940DC9}"/>
    <cellStyle name="40% - Ênfase2 248 2 2 2" xfId="39946" xr:uid="{18697920-49A9-45C2-A054-564C1894A800}"/>
    <cellStyle name="40% - Ênfase2 248 2 3" xfId="29730" xr:uid="{679ED1F7-8AB6-493D-897D-FD06442D46AE}"/>
    <cellStyle name="40% - Ênfase2 248 3" xfId="14448" xr:uid="{BF532485-608B-49C0-999A-066900AA880B}"/>
    <cellStyle name="40% - Ênfase2 248 3 2" xfId="34894" xr:uid="{FC6496B7-F8E5-4DEF-8B71-F2F4B97B05DA}"/>
    <cellStyle name="40% - Ênfase2 248 4" xfId="24678" xr:uid="{008DD2D6-0682-403D-88F0-67B7BA4BEBAE}"/>
    <cellStyle name="40% - Ênfase2 249" xfId="4155" xr:uid="{55A66793-D762-4ACB-97C0-6034050CCCDA}"/>
    <cellStyle name="40% - Ênfase2 249 2" xfId="9289" xr:uid="{C26D2899-60B5-4001-9A00-5197AC9AF76A}"/>
    <cellStyle name="40% - Ênfase2 249 2 2" xfId="19516" xr:uid="{C18C35F0-84B7-407F-9412-675D5C6B8D61}"/>
    <cellStyle name="40% - Ênfase2 249 2 2 2" xfId="39960" xr:uid="{5AB59A0F-C5E0-45A6-9BB6-9569D730FC1E}"/>
    <cellStyle name="40% - Ênfase2 249 2 3" xfId="29744" xr:uid="{39592534-94F2-460F-BCFF-EBD6A7CEC5CF}"/>
    <cellStyle name="40% - Ênfase2 249 3" xfId="14462" xr:uid="{F462777D-2C6C-494B-B260-BE8EF8799609}"/>
    <cellStyle name="40% - Ênfase2 249 3 2" xfId="34908" xr:uid="{46C8BF67-6601-4318-BCB0-AAA6F982C71B}"/>
    <cellStyle name="40% - Ênfase2 249 4" xfId="24692" xr:uid="{1CE7386F-AE6F-4615-B823-FA8CA6B5C837}"/>
    <cellStyle name="40% - Ênfase2 25" xfId="433" xr:uid="{05788268-684E-4146-BD29-6FA3B4EFBA5A}"/>
    <cellStyle name="40% - Ênfase2 25 2" xfId="1032" xr:uid="{87A899E3-3042-46B8-97E1-FDA302B86081}"/>
    <cellStyle name="40% - Ênfase2 25 2 2" xfId="6179" xr:uid="{FE6CD8FC-81A4-4A76-98E3-11AABF31CAF6}"/>
    <cellStyle name="40% - Ênfase2 25 2 2 2" xfId="16434" xr:uid="{456CD3B3-50C0-48D6-9AB0-CE6CD8D4FBE0}"/>
    <cellStyle name="40% - Ênfase2 25 2 2 2 2" xfId="36878" xr:uid="{2C5395FE-4FB1-42D2-B752-96D41DCF1F34}"/>
    <cellStyle name="40% - Ênfase2 25 2 2 3" xfId="26662" xr:uid="{FE6CB37D-B193-4E30-87C2-6B59F05071EE}"/>
    <cellStyle name="40% - Ênfase2 25 2 3" xfId="11380" xr:uid="{B73CC10B-D927-4443-9016-B27350C8F744}"/>
    <cellStyle name="40% - Ênfase2 25 2 3 2" xfId="31826" xr:uid="{099553CE-E183-40B8-9E79-514A84FC3369}"/>
    <cellStyle name="40% - Ênfase2 25 2 4" xfId="21610" xr:uid="{56CDDED8-8E59-4991-94DF-89053D61805B}"/>
    <cellStyle name="40% - Ênfase2 25 3" xfId="5580" xr:uid="{8150A214-BA11-4CB2-94E1-EE5B77CBCB6B}"/>
    <cellStyle name="40% - Ênfase2 25 3 2" xfId="15854" xr:uid="{67147A81-67CC-48E4-8E09-DD1C471CD65B}"/>
    <cellStyle name="40% - Ênfase2 25 3 2 2" xfId="36298" xr:uid="{362DCE38-2474-4233-90DE-F75946698DCA}"/>
    <cellStyle name="40% - Ênfase2 25 3 3" xfId="26082" xr:uid="{1A473092-28DC-458F-8431-C4E3C67256D4}"/>
    <cellStyle name="40% - Ênfase2 25 4" xfId="10800" xr:uid="{BB497F8A-C7B1-4EEC-8648-4CAAF3129C1E}"/>
    <cellStyle name="40% - Ênfase2 25 4 2" xfId="31246" xr:uid="{4001BF30-E169-4688-BD96-C23430DF08B7}"/>
    <cellStyle name="40% - Ênfase2 25 5" xfId="21030" xr:uid="{7141D3D6-CC9B-462A-8EDE-C091A23AD59F}"/>
    <cellStyle name="40% - Ênfase2 250" xfId="4169" xr:uid="{70B2437E-AB13-486B-AEE7-A65BABEF8CF4}"/>
    <cellStyle name="40% - Ênfase2 250 2" xfId="9303" xr:uid="{16C36D50-C527-4414-86A3-65EB1F0E6ABB}"/>
    <cellStyle name="40% - Ênfase2 250 2 2" xfId="19530" xr:uid="{8A2CFBED-12A2-4FC4-A800-F14CDEBCB176}"/>
    <cellStyle name="40% - Ênfase2 250 2 2 2" xfId="39974" xr:uid="{CE55BB56-B492-4C85-B1B6-C031ABBBC556}"/>
    <cellStyle name="40% - Ênfase2 250 2 3" xfId="29758" xr:uid="{1CB78060-12ED-4A4B-9E0D-C495E4CA474E}"/>
    <cellStyle name="40% - Ênfase2 250 3" xfId="14476" xr:uid="{48ECA526-4C09-4FC3-9EC1-E986682A9DE0}"/>
    <cellStyle name="40% - Ênfase2 250 3 2" xfId="34922" xr:uid="{2FEBCAC5-FB34-49CD-820A-7ADD6D1435FB}"/>
    <cellStyle name="40% - Ênfase2 250 4" xfId="24706" xr:uid="{BCC8F06F-3B81-4943-AC8A-8ADB6DBA6D7E}"/>
    <cellStyle name="40% - Ênfase2 251" xfId="4183" xr:uid="{E2AEFE09-7E5E-4F1D-B986-670B7B6DB0CF}"/>
    <cellStyle name="40% - Ênfase2 251 2" xfId="9317" xr:uid="{286888C4-14F2-4847-A906-B059E95401B4}"/>
    <cellStyle name="40% - Ênfase2 251 2 2" xfId="19544" xr:uid="{BFC58D76-1C4F-4BDC-88EA-CEC6275DF2DC}"/>
    <cellStyle name="40% - Ênfase2 251 2 2 2" xfId="39988" xr:uid="{BF67771B-D075-460A-B13E-04CC0C938C86}"/>
    <cellStyle name="40% - Ênfase2 251 2 3" xfId="29772" xr:uid="{40EDB7C1-5531-459F-A4B2-6A0D6135D94C}"/>
    <cellStyle name="40% - Ênfase2 251 3" xfId="14490" xr:uid="{7A77AB4D-B957-4D0F-BAE8-9E01625606DA}"/>
    <cellStyle name="40% - Ênfase2 251 3 2" xfId="34936" xr:uid="{9661AF9C-C686-40DD-8906-168ECB7B9FCB}"/>
    <cellStyle name="40% - Ênfase2 251 4" xfId="24720" xr:uid="{8C0D43CA-C2DB-4FA8-9D31-437BA1A3F508}"/>
    <cellStyle name="40% - Ênfase2 252" xfId="4197" xr:uid="{07B03686-0BDF-46A0-992B-429FFE736B5B}"/>
    <cellStyle name="40% - Ênfase2 252 2" xfId="9331" xr:uid="{02B440DC-7522-4A8C-82ED-497177ACD2A4}"/>
    <cellStyle name="40% - Ênfase2 252 2 2" xfId="19558" xr:uid="{3A4268DE-6802-4F0D-AC75-369449AE6F2D}"/>
    <cellStyle name="40% - Ênfase2 252 2 2 2" xfId="40002" xr:uid="{A4588BF6-2774-4B4E-9E8D-7AFFD4016064}"/>
    <cellStyle name="40% - Ênfase2 252 2 3" xfId="29786" xr:uid="{06F14121-4CD4-430F-88B5-FB6C49A23712}"/>
    <cellStyle name="40% - Ênfase2 252 3" xfId="14504" xr:uid="{AACFAF5D-AFE4-43A6-8CC7-37695D296312}"/>
    <cellStyle name="40% - Ênfase2 252 3 2" xfId="34950" xr:uid="{E9A97EC0-6F41-4104-99EF-78FA593C9053}"/>
    <cellStyle name="40% - Ênfase2 252 4" xfId="24734" xr:uid="{555E49B3-13BA-472D-A0F3-5C18DF91CEE3}"/>
    <cellStyle name="40% - Ênfase2 253" xfId="4211" xr:uid="{F79DCA2D-F73E-4647-9DB0-DCA480842F64}"/>
    <cellStyle name="40% - Ênfase2 253 2" xfId="9345" xr:uid="{E7B63FE8-DFA8-44F6-8B10-EF8184892D13}"/>
    <cellStyle name="40% - Ênfase2 253 2 2" xfId="19572" xr:uid="{810EF866-CAAD-4CAD-9E18-3A77CD593FEB}"/>
    <cellStyle name="40% - Ênfase2 253 2 2 2" xfId="40016" xr:uid="{4461C5BF-113D-406D-B2A7-4CBF0943E3F1}"/>
    <cellStyle name="40% - Ênfase2 253 2 3" xfId="29800" xr:uid="{168A6CB8-66D9-4EB9-9AC3-639DD71C6AB7}"/>
    <cellStyle name="40% - Ênfase2 253 3" xfId="14518" xr:uid="{F89530AA-C8F6-4182-B337-7D102A25946F}"/>
    <cellStyle name="40% - Ênfase2 253 3 2" xfId="34964" xr:uid="{DA95193A-A7E4-4CB8-9F55-4288F020A604}"/>
    <cellStyle name="40% - Ênfase2 253 4" xfId="24748" xr:uid="{BABC06EB-2577-4EA7-9B20-74905FD62CCF}"/>
    <cellStyle name="40% - Ênfase2 254" xfId="4225" xr:uid="{9FB9EAC1-4A2A-4B9D-82BD-5E8237B1E316}"/>
    <cellStyle name="40% - Ênfase2 254 2" xfId="9359" xr:uid="{74488E5D-EF23-43A5-9C73-5171E696BA5C}"/>
    <cellStyle name="40% - Ênfase2 254 2 2" xfId="19586" xr:uid="{E0CAE14A-7DED-4DE9-B9DC-4D06863BA30E}"/>
    <cellStyle name="40% - Ênfase2 254 2 2 2" xfId="40030" xr:uid="{EB2EDCAC-2625-4A85-B3B8-EBFE756BF7BD}"/>
    <cellStyle name="40% - Ênfase2 254 2 3" xfId="29814" xr:uid="{8BAF08B0-5E72-4C8E-B51C-3740A6D6FC4C}"/>
    <cellStyle name="40% - Ênfase2 254 3" xfId="14532" xr:uid="{D218DDC4-58A5-44A3-8655-B939A49AB645}"/>
    <cellStyle name="40% - Ênfase2 254 3 2" xfId="34978" xr:uid="{2DE6F5C5-3BA3-4A3B-BA1E-7D9CB0837F7F}"/>
    <cellStyle name="40% - Ênfase2 254 4" xfId="24762" xr:uid="{96DCB85D-6D79-4F17-B1FA-0CC089AC9D85}"/>
    <cellStyle name="40% - Ênfase2 255" xfId="4239" xr:uid="{A3DAC32D-A295-4871-9D60-0C9447524D3A}"/>
    <cellStyle name="40% - Ênfase2 255 2" xfId="9373" xr:uid="{7B98E964-3EDE-4303-AEC4-F42E8427A607}"/>
    <cellStyle name="40% - Ênfase2 255 2 2" xfId="19600" xr:uid="{FB634062-637D-4700-863B-B5B9B63A0691}"/>
    <cellStyle name="40% - Ênfase2 255 2 2 2" xfId="40044" xr:uid="{98345E97-3DB1-48A3-A3C8-39426F219798}"/>
    <cellStyle name="40% - Ênfase2 255 2 3" xfId="29828" xr:uid="{F2E1E7F8-B9E8-4B15-B72B-81D85BC379F4}"/>
    <cellStyle name="40% - Ênfase2 255 3" xfId="14546" xr:uid="{56733721-3A4A-41F4-9A26-204648B3D3AD}"/>
    <cellStyle name="40% - Ênfase2 255 3 2" xfId="34992" xr:uid="{3F9A5AD5-DECB-4E76-81BB-C8E8827E3089}"/>
    <cellStyle name="40% - Ênfase2 255 4" xfId="24776" xr:uid="{125E8F71-A6D9-4CAF-A5D7-A0B08E6F5E64}"/>
    <cellStyle name="40% - Ênfase2 256" xfId="4253" xr:uid="{7DDD5A69-59E7-495C-9202-F9068E11F69C}"/>
    <cellStyle name="40% - Ênfase2 256 2" xfId="9387" xr:uid="{153F6702-3C86-4426-AF97-27099FCC1E0A}"/>
    <cellStyle name="40% - Ênfase2 256 2 2" xfId="19614" xr:uid="{2BA5E3D2-E031-47C0-A689-FCAB879E1DF2}"/>
    <cellStyle name="40% - Ênfase2 256 2 2 2" xfId="40058" xr:uid="{8A572A24-6217-42DB-9F3A-DFC25702CE26}"/>
    <cellStyle name="40% - Ênfase2 256 2 3" xfId="29842" xr:uid="{8780586E-AD7E-49DC-B9AE-BACB1B6D7A0D}"/>
    <cellStyle name="40% - Ênfase2 256 3" xfId="14560" xr:uid="{F04E24E1-D5DA-47B5-8149-784DE39224ED}"/>
    <cellStyle name="40% - Ênfase2 256 3 2" xfId="35006" xr:uid="{6EB433B6-F623-4309-9E1C-101674CBC97B}"/>
    <cellStyle name="40% - Ênfase2 256 4" xfId="24790" xr:uid="{30DC7EBB-18F8-43BB-AF88-DA0BD93C3F8F}"/>
    <cellStyle name="40% - Ênfase2 257" xfId="4267" xr:uid="{BAEB36C6-4782-4529-BAC4-D7F49130CB7B}"/>
    <cellStyle name="40% - Ênfase2 257 2" xfId="9401" xr:uid="{021DBCFC-2957-451A-A3A0-6DF650F6BFDB}"/>
    <cellStyle name="40% - Ênfase2 257 2 2" xfId="19628" xr:uid="{5E47913B-D9D1-44B3-BB8B-038FD1860214}"/>
    <cellStyle name="40% - Ênfase2 257 2 2 2" xfId="40072" xr:uid="{2ED0DB77-2B18-4797-B9CE-B9FF56D8CC90}"/>
    <cellStyle name="40% - Ênfase2 257 2 3" xfId="29856" xr:uid="{0CEFD38F-1D75-47FD-BA4A-4296AB96E771}"/>
    <cellStyle name="40% - Ênfase2 257 3" xfId="14574" xr:uid="{3C9018EF-3EC0-419E-8250-01D261939D2E}"/>
    <cellStyle name="40% - Ênfase2 257 3 2" xfId="35020" xr:uid="{6E6CCB67-3DE1-4295-91CB-CC43A485BC86}"/>
    <cellStyle name="40% - Ênfase2 257 4" xfId="24804" xr:uid="{BD691DE6-5F1D-4372-8C7B-3F6DEF8C588B}"/>
    <cellStyle name="40% - Ênfase2 258" xfId="4281" xr:uid="{396DC642-AE3A-4C13-9550-82C7DCA77EC1}"/>
    <cellStyle name="40% - Ênfase2 258 2" xfId="9415" xr:uid="{F778FDB5-A919-4A6F-B500-F24C5BF154D1}"/>
    <cellStyle name="40% - Ênfase2 258 2 2" xfId="19642" xr:uid="{B56F60F1-F046-46A2-8539-482B7F89B3BD}"/>
    <cellStyle name="40% - Ênfase2 258 2 2 2" xfId="40086" xr:uid="{50B1C134-1199-4F01-9D68-ED295B02CD41}"/>
    <cellStyle name="40% - Ênfase2 258 2 3" xfId="29870" xr:uid="{0096EF1F-7548-4672-9ABF-F2014581392F}"/>
    <cellStyle name="40% - Ênfase2 258 3" xfId="14588" xr:uid="{637904DA-66AB-4E3E-AFC2-B7E01FF992A9}"/>
    <cellStyle name="40% - Ênfase2 258 3 2" xfId="35034" xr:uid="{229BF7C0-BA74-4FA8-9820-36DAA108443D}"/>
    <cellStyle name="40% - Ênfase2 258 4" xfId="24818" xr:uid="{1D28AA62-DD81-4586-BFAC-DEA579B8064E}"/>
    <cellStyle name="40% - Ênfase2 259" xfId="4295" xr:uid="{541F0F4B-BA77-45B4-8D16-2BE0BFE0D023}"/>
    <cellStyle name="40% - Ênfase2 259 2" xfId="9429" xr:uid="{4301AA23-90BF-4231-BF2C-11E2FF14E2A0}"/>
    <cellStyle name="40% - Ênfase2 259 2 2" xfId="19656" xr:uid="{3AD30AD9-6B15-4BE9-A104-CD5C61EDB1D8}"/>
    <cellStyle name="40% - Ênfase2 259 2 2 2" xfId="40100" xr:uid="{C738064B-3920-4C79-AE54-C55B12EBE939}"/>
    <cellStyle name="40% - Ênfase2 259 2 3" xfId="29884" xr:uid="{4CA14F28-4A1C-4880-AF23-FABAD6D5301C}"/>
    <cellStyle name="40% - Ênfase2 259 3" xfId="14602" xr:uid="{AD7F8846-4ECF-41C3-BC12-C85740D87B58}"/>
    <cellStyle name="40% - Ênfase2 259 3 2" xfId="35048" xr:uid="{EA3EA9F0-A9E6-4885-A36F-56748FA4600C}"/>
    <cellStyle name="40% - Ênfase2 259 4" xfId="24832" xr:uid="{1EBA567F-79AB-4B2C-B4F2-297E767E3284}"/>
    <cellStyle name="40% - Ênfase2 26" xfId="447" xr:uid="{8334272A-BCFA-4DBD-85E1-989E5C546750}"/>
    <cellStyle name="40% - Ênfase2 26 2" xfId="1046" xr:uid="{66352406-3892-40EC-B6DF-5A52CFF6F908}"/>
    <cellStyle name="40% - Ênfase2 26 2 2" xfId="6193" xr:uid="{7B44FC35-3995-4A02-A1C5-830C287DA11F}"/>
    <cellStyle name="40% - Ênfase2 26 2 2 2" xfId="16448" xr:uid="{FCE1AD02-0943-43E4-82B5-953C61533DE9}"/>
    <cellStyle name="40% - Ênfase2 26 2 2 2 2" xfId="36892" xr:uid="{26BF27E8-BF4F-4F30-B23F-C72C3DF5D3E9}"/>
    <cellStyle name="40% - Ênfase2 26 2 2 3" xfId="26676" xr:uid="{18CBA6EE-C469-4800-B0D2-D3C26046C5D5}"/>
    <cellStyle name="40% - Ênfase2 26 2 3" xfId="11394" xr:uid="{3C304F80-DEB6-4CD7-9984-15387DA13045}"/>
    <cellStyle name="40% - Ênfase2 26 2 3 2" xfId="31840" xr:uid="{7009073F-BE0C-4C35-9407-26C8E132C5FC}"/>
    <cellStyle name="40% - Ênfase2 26 2 4" xfId="21624" xr:uid="{56391288-BE67-45BF-A88F-8598A89C5D8B}"/>
    <cellStyle name="40% - Ênfase2 26 3" xfId="5594" xr:uid="{F9407C8F-5AD0-4271-88CF-FB19C5F891DB}"/>
    <cellStyle name="40% - Ênfase2 26 3 2" xfId="15868" xr:uid="{D743149D-3E43-4D08-95FF-0BB9EE4E758F}"/>
    <cellStyle name="40% - Ênfase2 26 3 2 2" xfId="36312" xr:uid="{B9286D62-94E0-4667-8E86-1F20CEE1AB36}"/>
    <cellStyle name="40% - Ênfase2 26 3 3" xfId="26096" xr:uid="{6D4D45FA-A5D4-4ACE-B49C-84CC97DB4A91}"/>
    <cellStyle name="40% - Ênfase2 26 4" xfId="10814" xr:uid="{8008BAB5-89C0-4A0B-B173-0B1731D24748}"/>
    <cellStyle name="40% - Ênfase2 26 4 2" xfId="31260" xr:uid="{0CDABC3E-AE30-43E8-9750-B333474A303C}"/>
    <cellStyle name="40% - Ênfase2 26 5" xfId="21044" xr:uid="{5ADC3AC0-2BF7-479F-A522-A9345C2E6601}"/>
    <cellStyle name="40% - Ênfase2 260" xfId="4309" xr:uid="{EC39AEDC-AB04-4EDA-B420-FCD34472A8D6}"/>
    <cellStyle name="40% - Ênfase2 260 2" xfId="9443" xr:uid="{65930F09-0997-45E8-A24D-985EE6696FF9}"/>
    <cellStyle name="40% - Ênfase2 260 2 2" xfId="19670" xr:uid="{47BDB712-1BD9-44C7-9156-AF646FC016AE}"/>
    <cellStyle name="40% - Ênfase2 260 2 2 2" xfId="40114" xr:uid="{B7A28EBA-A45D-4307-A5C2-7F74EFE3560F}"/>
    <cellStyle name="40% - Ênfase2 260 2 3" xfId="29898" xr:uid="{DFFF6FA5-F190-4B2F-BAC2-6ABB4218A09F}"/>
    <cellStyle name="40% - Ênfase2 260 3" xfId="14616" xr:uid="{232B77CB-A474-4178-A68E-FA3E681A034D}"/>
    <cellStyle name="40% - Ênfase2 260 3 2" xfId="35062" xr:uid="{D5C1231C-8510-4A5F-AF82-93A6E0A9C3F0}"/>
    <cellStyle name="40% - Ênfase2 260 4" xfId="24846" xr:uid="{FC9E4E35-EAEB-4A51-9342-FAFBB50F459B}"/>
    <cellStyle name="40% - Ênfase2 261" xfId="4323" xr:uid="{C916C883-35A1-41DD-A61D-33B7CC12B586}"/>
    <cellStyle name="40% - Ênfase2 261 2" xfId="9457" xr:uid="{EE596680-C34F-496E-BA7C-00CB8A74BE39}"/>
    <cellStyle name="40% - Ênfase2 261 2 2" xfId="19684" xr:uid="{7139D7F0-BBEA-46E5-B253-5390F9BA76BB}"/>
    <cellStyle name="40% - Ênfase2 261 2 2 2" xfId="40128" xr:uid="{DA239C6B-1943-4913-B19B-71731ECF50A5}"/>
    <cellStyle name="40% - Ênfase2 261 2 3" xfId="29912" xr:uid="{4596B80E-481B-48D7-ACB5-C0180FAA3DD5}"/>
    <cellStyle name="40% - Ênfase2 261 3" xfId="14630" xr:uid="{07EA314A-BB6B-4F9A-AAEF-1E227972CECE}"/>
    <cellStyle name="40% - Ênfase2 261 3 2" xfId="35076" xr:uid="{52E43892-6844-4E83-AE06-5E07A3AC7DC4}"/>
    <cellStyle name="40% - Ênfase2 261 4" xfId="24860" xr:uid="{92AE6707-972A-46D9-87EB-F23A264936B4}"/>
    <cellStyle name="40% - Ênfase2 262" xfId="4337" xr:uid="{69285596-2765-4BFD-BC58-1901E0C93C53}"/>
    <cellStyle name="40% - Ênfase2 262 2" xfId="9471" xr:uid="{BF2D6CC7-8C96-4526-A771-45D234744621}"/>
    <cellStyle name="40% - Ênfase2 262 2 2" xfId="19698" xr:uid="{3ABFB94F-B27A-488E-A79B-80F80FC6813C}"/>
    <cellStyle name="40% - Ênfase2 262 2 2 2" xfId="40142" xr:uid="{BE381DB2-9F39-4CE7-9AAD-A8C78B402A41}"/>
    <cellStyle name="40% - Ênfase2 262 2 3" xfId="29926" xr:uid="{E009FE1D-8799-4ACC-8117-FAF6B36EA596}"/>
    <cellStyle name="40% - Ênfase2 262 3" xfId="14644" xr:uid="{F53C1837-2611-4697-B539-C913BC5B6245}"/>
    <cellStyle name="40% - Ênfase2 262 3 2" xfId="35090" xr:uid="{41683D96-183D-4719-9CA2-228109CB089A}"/>
    <cellStyle name="40% - Ênfase2 262 4" xfId="24874" xr:uid="{082E171B-848B-44B2-B7A6-3F3AB4281CD2}"/>
    <cellStyle name="40% - Ênfase2 263" xfId="4351" xr:uid="{C8A120AB-671A-4342-9D63-2FB7F1138544}"/>
    <cellStyle name="40% - Ênfase2 263 2" xfId="9485" xr:uid="{DD386FE2-EAA3-47EA-A4F2-254565A6D610}"/>
    <cellStyle name="40% - Ênfase2 263 2 2" xfId="19712" xr:uid="{6728B97D-7FD1-4D90-9E73-CDE1CDE9A521}"/>
    <cellStyle name="40% - Ênfase2 263 2 2 2" xfId="40156" xr:uid="{E3638E4E-3ECB-4209-BE1F-B91456A04259}"/>
    <cellStyle name="40% - Ênfase2 263 2 3" xfId="29940" xr:uid="{191B6989-EBDF-4D7A-A626-0350F5C5FF3B}"/>
    <cellStyle name="40% - Ênfase2 263 3" xfId="14658" xr:uid="{0F58DFAF-0D94-4A24-A67E-01A3BCCCBA32}"/>
    <cellStyle name="40% - Ênfase2 263 3 2" xfId="35104" xr:uid="{CD41B0B4-B742-47E9-8839-290E02B0B4CF}"/>
    <cellStyle name="40% - Ênfase2 263 4" xfId="24888" xr:uid="{6F6C2D85-C9E5-43D0-8B15-0FB3ADFE0465}"/>
    <cellStyle name="40% - Ênfase2 264" xfId="4365" xr:uid="{3E580528-ABF0-4847-8A5D-9C84FD78917F}"/>
    <cellStyle name="40% - Ênfase2 264 2" xfId="9499" xr:uid="{E339A2C2-A6C1-4AAB-83EF-1385ED683C88}"/>
    <cellStyle name="40% - Ênfase2 264 2 2" xfId="19726" xr:uid="{2379B1A4-5B96-4BE3-A664-A1ADA4082A5E}"/>
    <cellStyle name="40% - Ênfase2 264 2 2 2" xfId="40170" xr:uid="{D7419E50-6412-417E-BBBA-831EA25F4865}"/>
    <cellStyle name="40% - Ênfase2 264 2 3" xfId="29954" xr:uid="{A6A599EC-76AF-4C2B-AB86-C8401250E9A1}"/>
    <cellStyle name="40% - Ênfase2 264 3" xfId="14672" xr:uid="{9B9C2F62-0972-4865-A87C-F771DF8E6296}"/>
    <cellStyle name="40% - Ênfase2 264 3 2" xfId="35118" xr:uid="{D2239BD1-ED1E-4572-8AE2-825E7B651C8D}"/>
    <cellStyle name="40% - Ênfase2 264 4" xfId="24902" xr:uid="{F96FDBD8-09C0-4652-B1C1-9D0AF24EA3E4}"/>
    <cellStyle name="40% - Ênfase2 265" xfId="4379" xr:uid="{6F23A7ED-DBB8-40CD-BE76-23C512C2209D}"/>
    <cellStyle name="40% - Ênfase2 265 2" xfId="9513" xr:uid="{9CCEE9D1-0382-496F-9220-AB882B0C6B34}"/>
    <cellStyle name="40% - Ênfase2 265 2 2" xfId="19740" xr:uid="{A0C9DB57-154B-413C-AAC2-5218E6CD92FC}"/>
    <cellStyle name="40% - Ênfase2 265 2 2 2" xfId="40184" xr:uid="{0BC1F283-B53A-4F56-A877-DB1792FB38E1}"/>
    <cellStyle name="40% - Ênfase2 265 2 3" xfId="29968" xr:uid="{725B9539-E695-42FA-B48D-A51ACA520E43}"/>
    <cellStyle name="40% - Ênfase2 265 3" xfId="14686" xr:uid="{A050DF7D-4CB5-424D-AAC2-7DF83A539837}"/>
    <cellStyle name="40% - Ênfase2 265 3 2" xfId="35132" xr:uid="{3294D14E-F1B7-487F-A0BE-174428A75A11}"/>
    <cellStyle name="40% - Ênfase2 265 4" xfId="24916" xr:uid="{1006DF63-ABC1-4629-A861-234A7AE51270}"/>
    <cellStyle name="40% - Ênfase2 266" xfId="4393" xr:uid="{41775C04-4406-4229-A5BF-4634AA7654B2}"/>
    <cellStyle name="40% - Ênfase2 266 2" xfId="9527" xr:uid="{1544F677-F244-4535-B7B6-CC4A526FF3DC}"/>
    <cellStyle name="40% - Ênfase2 266 2 2" xfId="19754" xr:uid="{5DCEBA41-2FA8-44CF-873B-4302588C7BD2}"/>
    <cellStyle name="40% - Ênfase2 266 2 2 2" xfId="40198" xr:uid="{9B794930-601B-42BD-9ABB-17117520C532}"/>
    <cellStyle name="40% - Ênfase2 266 2 3" xfId="29982" xr:uid="{69B46513-9736-408D-B410-66854E1ECF93}"/>
    <cellStyle name="40% - Ênfase2 266 3" xfId="14700" xr:uid="{A1C9926A-C619-427D-8426-69BB012719CA}"/>
    <cellStyle name="40% - Ênfase2 266 3 2" xfId="35146" xr:uid="{0CDB7534-E61D-4EB8-B1A8-5E4988125254}"/>
    <cellStyle name="40% - Ênfase2 266 4" xfId="24930" xr:uid="{555AA4C1-ADEB-48EE-AEED-4654DCCD32C4}"/>
    <cellStyle name="40% - Ênfase2 267" xfId="4407" xr:uid="{9CBD91B6-9B65-4D9C-88BA-CBD82463717A}"/>
    <cellStyle name="40% - Ênfase2 267 2" xfId="9541" xr:uid="{5BA5C8C8-D662-40AE-8035-3CBE891145DA}"/>
    <cellStyle name="40% - Ênfase2 267 2 2" xfId="19768" xr:uid="{06E20FCE-5A86-4D7F-9E61-4600E5033CD7}"/>
    <cellStyle name="40% - Ênfase2 267 2 2 2" xfId="40212" xr:uid="{60B132DD-893E-4DFD-B080-A105B5F60B10}"/>
    <cellStyle name="40% - Ênfase2 267 2 3" xfId="29996" xr:uid="{24251619-331A-4AE4-B179-2BBE1CAD0D77}"/>
    <cellStyle name="40% - Ênfase2 267 3" xfId="14714" xr:uid="{C88BB306-405C-4099-B3C1-703CDA756A28}"/>
    <cellStyle name="40% - Ênfase2 267 3 2" xfId="35160" xr:uid="{A9AE4D13-417A-4F69-88D3-544515884FAF}"/>
    <cellStyle name="40% - Ênfase2 267 4" xfId="24944" xr:uid="{0F3DB94C-07E9-4535-A79D-87CD98F7BC50}"/>
    <cellStyle name="40% - Ênfase2 268" xfId="4421" xr:uid="{5C9B5492-7DDF-48B8-A307-44327E4E706C}"/>
    <cellStyle name="40% - Ênfase2 268 2" xfId="9555" xr:uid="{81420069-5F19-4B0F-BA48-E969E5749D9F}"/>
    <cellStyle name="40% - Ênfase2 268 2 2" xfId="19782" xr:uid="{BBFB52E3-F5FF-4857-8255-BEDB12C394DA}"/>
    <cellStyle name="40% - Ênfase2 268 2 2 2" xfId="40226" xr:uid="{E4AB81D5-B4A1-44A6-B066-0518731D0E90}"/>
    <cellStyle name="40% - Ênfase2 268 2 3" xfId="30010" xr:uid="{D1AD8D5D-6817-4A96-A09B-98F4FFFEBB34}"/>
    <cellStyle name="40% - Ênfase2 268 3" xfId="14728" xr:uid="{6D7AE450-FA7F-4C14-9269-3C471E4F4904}"/>
    <cellStyle name="40% - Ênfase2 268 3 2" xfId="35174" xr:uid="{925BC0D9-A94E-4848-B5C3-F14DCA19CD2D}"/>
    <cellStyle name="40% - Ênfase2 268 4" xfId="24958" xr:uid="{624A1E58-FC36-45FD-AD0F-B615FAC703A6}"/>
    <cellStyle name="40% - Ênfase2 269" xfId="4435" xr:uid="{44FCBA85-0F76-4650-9276-D8174A4B6F09}"/>
    <cellStyle name="40% - Ênfase2 269 2" xfId="9569" xr:uid="{5865E4A8-CECA-4F4C-AB3F-DD24114B4809}"/>
    <cellStyle name="40% - Ênfase2 269 2 2" xfId="19796" xr:uid="{6281FAF6-5460-4DFA-B14B-33D06D72DBDF}"/>
    <cellStyle name="40% - Ênfase2 269 2 2 2" xfId="40240" xr:uid="{8516DAAE-2891-4840-BE88-B3181C8CC70C}"/>
    <cellStyle name="40% - Ênfase2 269 2 3" xfId="30024" xr:uid="{C85B8FAA-FA04-45A1-8D10-D770A0F706AD}"/>
    <cellStyle name="40% - Ênfase2 269 3" xfId="14742" xr:uid="{BF8074B5-4DFE-4297-81AA-8F44A90001E3}"/>
    <cellStyle name="40% - Ênfase2 269 3 2" xfId="35188" xr:uid="{CE52B36F-B698-4BE6-BCA5-3A7E3348636D}"/>
    <cellStyle name="40% - Ênfase2 269 4" xfId="24972" xr:uid="{D3576963-599C-472F-BA79-E403DFE020BC}"/>
    <cellStyle name="40% - Ênfase2 27" xfId="461" xr:uid="{74D28C15-7EFE-4A3A-B2A7-8E7EFAF301D2}"/>
    <cellStyle name="40% - Ênfase2 27 2" xfId="1060" xr:uid="{443B54C2-B7E2-45E6-944D-1E8ECA3F80ED}"/>
    <cellStyle name="40% - Ênfase2 27 2 2" xfId="6207" xr:uid="{F194D2D5-6F27-4A01-8041-8498825699EF}"/>
    <cellStyle name="40% - Ênfase2 27 2 2 2" xfId="16462" xr:uid="{5333AD9A-CA0F-454D-998C-55EAA3A35E61}"/>
    <cellStyle name="40% - Ênfase2 27 2 2 2 2" xfId="36906" xr:uid="{F9A45A5C-E2E8-42B1-ABCE-D26A4E8C2D86}"/>
    <cellStyle name="40% - Ênfase2 27 2 2 3" xfId="26690" xr:uid="{0632CF6A-2CEB-4EF3-ABFE-34B9A86E4937}"/>
    <cellStyle name="40% - Ênfase2 27 2 3" xfId="11408" xr:uid="{50408D12-A385-4389-BE22-9599806077AA}"/>
    <cellStyle name="40% - Ênfase2 27 2 3 2" xfId="31854" xr:uid="{96D6896B-E30B-4921-8861-4B740FB5F119}"/>
    <cellStyle name="40% - Ênfase2 27 2 4" xfId="21638" xr:uid="{2DCF3FC8-7D2C-4A97-81AD-ABEB1F9B7B97}"/>
    <cellStyle name="40% - Ênfase2 27 3" xfId="5608" xr:uid="{0B062A09-46B6-48FF-B9E5-B6EB4AB493E6}"/>
    <cellStyle name="40% - Ênfase2 27 3 2" xfId="15882" xr:uid="{65D155F0-8146-4979-8684-CFC48A011023}"/>
    <cellStyle name="40% - Ênfase2 27 3 2 2" xfId="36326" xr:uid="{0C4FCE00-D4E3-4EF5-BAF6-11676171DD1A}"/>
    <cellStyle name="40% - Ênfase2 27 3 3" xfId="26110" xr:uid="{D4439087-C3F0-4CD7-A95A-91730E98C975}"/>
    <cellStyle name="40% - Ênfase2 27 4" xfId="10828" xr:uid="{44461C23-5978-45FD-956F-3BB497A12A22}"/>
    <cellStyle name="40% - Ênfase2 27 4 2" xfId="31274" xr:uid="{19D37786-DFDD-4160-861A-0052EAF68D76}"/>
    <cellStyle name="40% - Ênfase2 27 5" xfId="21058" xr:uid="{4A1C6103-3CE7-4A54-8CB7-3941FBB82475}"/>
    <cellStyle name="40% - Ênfase2 270" xfId="4449" xr:uid="{5C7E138B-FFEB-43C7-A02A-E642D2837E2B}"/>
    <cellStyle name="40% - Ênfase2 270 2" xfId="9583" xr:uid="{1B7AA111-16E4-4CC7-8CF2-99CE271FC8E4}"/>
    <cellStyle name="40% - Ênfase2 270 2 2" xfId="19810" xr:uid="{A37597B1-6005-4C51-B893-271EA145B873}"/>
    <cellStyle name="40% - Ênfase2 270 2 2 2" xfId="40254" xr:uid="{DD79D4BA-C87C-425E-8060-37F5FFC1C4FB}"/>
    <cellStyle name="40% - Ênfase2 270 2 3" xfId="30038" xr:uid="{047E9CA9-FD1C-40B7-8FD7-D266F1AEC7DC}"/>
    <cellStyle name="40% - Ênfase2 270 3" xfId="14756" xr:uid="{A4D80A88-7A61-4A44-96B3-D62E5F3D8954}"/>
    <cellStyle name="40% - Ênfase2 270 3 2" xfId="35202" xr:uid="{C158636F-E659-481D-86D7-C090831A6CE3}"/>
    <cellStyle name="40% - Ênfase2 270 4" xfId="24986" xr:uid="{39C8A7A7-C35F-4C6D-A83C-603C84473B13}"/>
    <cellStyle name="40% - Ênfase2 271" xfId="4463" xr:uid="{880B0422-F870-4AAB-948B-1E4235552E28}"/>
    <cellStyle name="40% - Ênfase2 271 2" xfId="9597" xr:uid="{0DFB8851-71A2-432E-80FF-1487A2F30172}"/>
    <cellStyle name="40% - Ênfase2 271 2 2" xfId="19824" xr:uid="{87394FA4-DBB1-4B5A-BDC3-521515AACDE5}"/>
    <cellStyle name="40% - Ênfase2 271 2 2 2" xfId="40268" xr:uid="{B1EDF932-BF77-4871-A55F-AD858AD69FF6}"/>
    <cellStyle name="40% - Ênfase2 271 2 3" xfId="30052" xr:uid="{E3905CF4-F5BC-4E56-975B-520B48D492C0}"/>
    <cellStyle name="40% - Ênfase2 271 3" xfId="14770" xr:uid="{340A5C43-A5E7-412B-BFF0-D92BACF9419D}"/>
    <cellStyle name="40% - Ênfase2 271 3 2" xfId="35216" xr:uid="{E5AB1D51-C290-4B7F-899C-28FEB73F7A47}"/>
    <cellStyle name="40% - Ênfase2 271 4" xfId="25000" xr:uid="{A8B5BC1B-64B8-467A-88E7-2910386ADBAB}"/>
    <cellStyle name="40% - Ênfase2 272" xfId="4477" xr:uid="{A478F409-0E29-47C2-B61C-5433E3344782}"/>
    <cellStyle name="40% - Ênfase2 272 2" xfId="9611" xr:uid="{8CA8C8CF-398F-448F-8BE6-8A2FE23D78BE}"/>
    <cellStyle name="40% - Ênfase2 272 2 2" xfId="19838" xr:uid="{9E0AD115-9C48-4E2B-ADC7-5747A70157D3}"/>
    <cellStyle name="40% - Ênfase2 272 2 2 2" xfId="40282" xr:uid="{B17744DB-8118-4C77-83C5-7D8C7E137A4F}"/>
    <cellStyle name="40% - Ênfase2 272 2 3" xfId="30066" xr:uid="{E2979B18-D226-4F7C-83D5-03297652E5E6}"/>
    <cellStyle name="40% - Ênfase2 272 3" xfId="14784" xr:uid="{77B1C89F-1614-4AEC-820F-0DA4B848D737}"/>
    <cellStyle name="40% - Ênfase2 272 3 2" xfId="35230" xr:uid="{53BB8970-99DB-4065-9732-2A0EE6700C0B}"/>
    <cellStyle name="40% - Ênfase2 272 4" xfId="25014" xr:uid="{D8B290F1-DCE9-4685-B2BE-2A36F156541B}"/>
    <cellStyle name="40% - Ênfase2 273" xfId="4491" xr:uid="{773FAA08-33A8-41F0-81F1-E0079BDAF389}"/>
    <cellStyle name="40% - Ênfase2 273 2" xfId="9625" xr:uid="{E080EC5C-0239-41F2-BDB9-2F6E830852C6}"/>
    <cellStyle name="40% - Ênfase2 273 2 2" xfId="19852" xr:uid="{D980E016-9AC5-4DE7-9328-55BAAD36E5E5}"/>
    <cellStyle name="40% - Ênfase2 273 2 2 2" xfId="40296" xr:uid="{46DFDFD5-D78E-44F2-8B38-9ADB973619DE}"/>
    <cellStyle name="40% - Ênfase2 273 2 3" xfId="30080" xr:uid="{24DE09F7-EED7-4CA7-9037-843146F1510E}"/>
    <cellStyle name="40% - Ênfase2 273 3" xfId="14798" xr:uid="{46BB7BF2-618C-4B64-9033-E0C707F5971F}"/>
    <cellStyle name="40% - Ênfase2 273 3 2" xfId="35244" xr:uid="{68CB7CFD-8A22-4FDE-BF27-88A150589AC5}"/>
    <cellStyle name="40% - Ênfase2 273 4" xfId="25028" xr:uid="{D35BE405-0B24-4D98-ABBB-44AE786E1283}"/>
    <cellStyle name="40% - Ênfase2 274" xfId="4505" xr:uid="{2D02982B-1D75-4F16-A3D4-A5B40F1D9282}"/>
    <cellStyle name="40% - Ênfase2 274 2" xfId="9639" xr:uid="{37D5DBC0-8999-46DD-8BCA-242BA76EFDBD}"/>
    <cellStyle name="40% - Ênfase2 274 2 2" xfId="19866" xr:uid="{CCC50B1E-5332-4818-A852-49B929501D82}"/>
    <cellStyle name="40% - Ênfase2 274 2 2 2" xfId="40310" xr:uid="{46C95C47-A39F-4981-B064-D2AF92DFF2FC}"/>
    <cellStyle name="40% - Ênfase2 274 2 3" xfId="30094" xr:uid="{9377405B-3435-4970-A4A5-9FA3C3E3ACD5}"/>
    <cellStyle name="40% - Ênfase2 274 3" xfId="14812" xr:uid="{C4631DAE-B4EA-431A-8666-A48F0C485732}"/>
    <cellStyle name="40% - Ênfase2 274 3 2" xfId="35258" xr:uid="{77CF1AA2-C1C4-4E75-A37B-44ADC68BCC2C}"/>
    <cellStyle name="40% - Ênfase2 274 4" xfId="25042" xr:uid="{BFB36A6D-BF10-460F-A288-18D5836545C2}"/>
    <cellStyle name="40% - Ênfase2 275" xfId="4519" xr:uid="{AAD03037-3EE4-40CD-997E-2BB0E195695A}"/>
    <cellStyle name="40% - Ênfase2 275 2" xfId="9653" xr:uid="{24DEE8D5-EB4C-446F-AD5A-BFCD24686F7A}"/>
    <cellStyle name="40% - Ênfase2 275 2 2" xfId="19880" xr:uid="{E18C1511-CD27-4507-A904-A5CB4B8C1850}"/>
    <cellStyle name="40% - Ênfase2 275 2 2 2" xfId="40324" xr:uid="{FB5AA56E-8EB8-4407-B5A5-4027BFD44BB7}"/>
    <cellStyle name="40% - Ênfase2 275 2 3" xfId="30108" xr:uid="{4109A36F-711A-4A88-BD7C-B70B4C83AA57}"/>
    <cellStyle name="40% - Ênfase2 275 3" xfId="14826" xr:uid="{241312AC-9AD4-4A44-A898-3DFB27D97A47}"/>
    <cellStyle name="40% - Ênfase2 275 3 2" xfId="35272" xr:uid="{D441ED13-E8C4-452F-BA80-3DCEB88CF6F6}"/>
    <cellStyle name="40% - Ênfase2 275 4" xfId="25056" xr:uid="{B5934DA9-739D-42AB-AD05-1B7A13C9B297}"/>
    <cellStyle name="40% - Ênfase2 276" xfId="4532" xr:uid="{A0FB3721-BCD7-4E86-850D-EAB6E352C8BE}"/>
    <cellStyle name="40% - Ênfase2 276 2" xfId="9667" xr:uid="{B6CFBD77-82E1-46DC-B317-D36E4DF6B169}"/>
    <cellStyle name="40% - Ênfase2 276 2 2" xfId="19894" xr:uid="{C7018067-2ACF-4C4A-8538-11AB2A4410BA}"/>
    <cellStyle name="40% - Ênfase2 276 2 2 2" xfId="40338" xr:uid="{2EC302DF-11F2-41EA-ABC8-DACC05D5CD4E}"/>
    <cellStyle name="40% - Ênfase2 276 2 3" xfId="30122" xr:uid="{B6861EBB-FB80-4177-8F4C-781B35F97EFB}"/>
    <cellStyle name="40% - Ênfase2 276 3" xfId="14840" xr:uid="{814B01B5-619E-44F4-A42F-3EC7576910A4}"/>
    <cellStyle name="40% - Ênfase2 276 3 2" xfId="35286" xr:uid="{1D744AC3-EB2B-4AD9-84AB-F62D77238C3A}"/>
    <cellStyle name="40% - Ênfase2 276 4" xfId="25070" xr:uid="{E60FE22D-50C4-403C-82C9-07C51D666810}"/>
    <cellStyle name="40% - Ênfase2 277" xfId="4546" xr:uid="{256041A7-BC98-4348-A2EE-8496518CE31D}"/>
    <cellStyle name="40% - Ênfase2 277 2" xfId="9681" xr:uid="{090DADE9-FD5B-4BA6-ABBB-01B13380ED61}"/>
    <cellStyle name="40% - Ênfase2 277 2 2" xfId="19908" xr:uid="{5CD40A9E-93A8-4EE8-968B-D53A140C1350}"/>
    <cellStyle name="40% - Ênfase2 277 2 2 2" xfId="40352" xr:uid="{05554019-F793-4B16-9D5A-F1CFFC920CB0}"/>
    <cellStyle name="40% - Ênfase2 277 2 3" xfId="30136" xr:uid="{CCFF7093-CB4C-4623-AB82-09ED0A16ADA9}"/>
    <cellStyle name="40% - Ênfase2 277 3" xfId="14854" xr:uid="{C3833DAB-A35A-4F3B-9400-4070093854D9}"/>
    <cellStyle name="40% - Ênfase2 277 3 2" xfId="35300" xr:uid="{FF63C427-4A74-474E-BA76-2D7225F781C9}"/>
    <cellStyle name="40% - Ênfase2 277 4" xfId="25084" xr:uid="{A7F5AE04-3D2F-4CAE-88C7-32F07402EF8B}"/>
    <cellStyle name="40% - Ênfase2 278" xfId="4560" xr:uid="{96497E13-A184-4BB0-9025-9B77113AEAB4}"/>
    <cellStyle name="40% - Ênfase2 278 2" xfId="9695" xr:uid="{8CBB2C1E-4D49-4C14-932E-43F2C49ED81F}"/>
    <cellStyle name="40% - Ênfase2 278 2 2" xfId="19922" xr:uid="{7A34B4EA-C9F8-41B8-B948-F52BC018C198}"/>
    <cellStyle name="40% - Ênfase2 278 2 2 2" xfId="40366" xr:uid="{1F2F5A25-DF8D-4F1E-94F2-E9A5FAABD332}"/>
    <cellStyle name="40% - Ênfase2 278 2 3" xfId="30150" xr:uid="{5D62B6AC-85CA-41A3-8381-1E6515BCC312}"/>
    <cellStyle name="40% - Ênfase2 278 3" xfId="14868" xr:uid="{0197B576-D629-4F59-BCE8-E2851CA6A716}"/>
    <cellStyle name="40% - Ênfase2 278 3 2" xfId="35314" xr:uid="{A4A00AA8-CBCC-4212-91E3-42B223A37B9D}"/>
    <cellStyle name="40% - Ênfase2 278 4" xfId="25098" xr:uid="{704D7597-8F94-4E03-A37C-97817297B325}"/>
    <cellStyle name="40% - Ênfase2 279" xfId="4574" xr:uid="{6E9D8A88-8E27-4CE3-8D60-23E79A346481}"/>
    <cellStyle name="40% - Ênfase2 279 2" xfId="9709" xr:uid="{99A99DCE-5D6E-4AA3-A0FD-4240C480B4B5}"/>
    <cellStyle name="40% - Ênfase2 279 2 2" xfId="19936" xr:uid="{4EF5EA07-CE6E-4ED6-8E43-5875C5C87826}"/>
    <cellStyle name="40% - Ênfase2 279 2 2 2" xfId="40380" xr:uid="{18293E84-DA1F-4646-98F7-1111F1189305}"/>
    <cellStyle name="40% - Ênfase2 279 2 3" xfId="30164" xr:uid="{A65D7F26-B1FC-45B4-A7D9-7A84B0051B27}"/>
    <cellStyle name="40% - Ênfase2 279 3" xfId="14882" xr:uid="{D0C2BB21-A943-42BB-8390-49D4BF81F758}"/>
    <cellStyle name="40% - Ênfase2 279 3 2" xfId="35328" xr:uid="{DA43DFFD-D387-48D9-909C-A9D15F92EEC2}"/>
    <cellStyle name="40% - Ênfase2 279 4" xfId="25112" xr:uid="{898A893F-2488-4F36-AE2E-B3533DC9B627}"/>
    <cellStyle name="40% - Ênfase2 28" xfId="475" xr:uid="{F66696C4-6D2E-44DA-B562-4A6EAEEB3C84}"/>
    <cellStyle name="40% - Ênfase2 28 2" xfId="1074" xr:uid="{23795721-32F7-4F4E-8E50-EEAECE44BF5E}"/>
    <cellStyle name="40% - Ênfase2 28 2 2" xfId="6221" xr:uid="{26F59D88-67FC-4A4E-B6FE-81612B31D6CF}"/>
    <cellStyle name="40% - Ênfase2 28 2 2 2" xfId="16476" xr:uid="{FDBC32B2-6752-4FEB-926F-CDFCB46C56D0}"/>
    <cellStyle name="40% - Ênfase2 28 2 2 2 2" xfId="36920" xr:uid="{035FF227-7742-490E-B596-E67F5D3C5851}"/>
    <cellStyle name="40% - Ênfase2 28 2 2 3" xfId="26704" xr:uid="{3A6C379A-B557-48D0-BD57-E003EFF04FFE}"/>
    <cellStyle name="40% - Ênfase2 28 2 3" xfId="11422" xr:uid="{6400B168-5922-4B87-A131-B5E319D4FF97}"/>
    <cellStyle name="40% - Ênfase2 28 2 3 2" xfId="31868" xr:uid="{6B7E48B9-426E-4601-B20C-6D60D9A0C3E2}"/>
    <cellStyle name="40% - Ênfase2 28 2 4" xfId="21652" xr:uid="{AD334592-E2C1-4308-A500-4BBE6DEF4047}"/>
    <cellStyle name="40% - Ênfase2 28 3" xfId="5622" xr:uid="{0A6D79EF-B77F-4A9F-8693-D78ADE031774}"/>
    <cellStyle name="40% - Ênfase2 28 3 2" xfId="15896" xr:uid="{37C43717-15C0-4683-8A4B-AD5612C08123}"/>
    <cellStyle name="40% - Ênfase2 28 3 2 2" xfId="36340" xr:uid="{B8714737-F67D-476E-8EC4-7C4A88175671}"/>
    <cellStyle name="40% - Ênfase2 28 3 3" xfId="26124" xr:uid="{304A374E-5E54-4C8A-AC69-BD25863C344C}"/>
    <cellStyle name="40% - Ênfase2 28 4" xfId="10842" xr:uid="{017D021B-E894-4724-931C-8E7B87E7FA22}"/>
    <cellStyle name="40% - Ênfase2 28 4 2" xfId="31288" xr:uid="{1BBDAC6F-E8B4-43CD-9228-F94C969C3062}"/>
    <cellStyle name="40% - Ênfase2 28 5" xfId="21072" xr:uid="{0BE13EAC-B062-4EFE-8D0C-348A5F4266BE}"/>
    <cellStyle name="40% - Ênfase2 280" xfId="4588" xr:uid="{E21FC6AB-1814-4242-9888-4A92B697635D}"/>
    <cellStyle name="40% - Ênfase2 280 2" xfId="9723" xr:uid="{A5E4CDB3-96A2-4307-A9DD-D34E7A20D4F6}"/>
    <cellStyle name="40% - Ênfase2 280 2 2" xfId="19950" xr:uid="{5B11E271-8DD8-41B9-8068-40C1F23B9108}"/>
    <cellStyle name="40% - Ênfase2 280 2 2 2" xfId="40394" xr:uid="{938EFCD8-83C6-4BFF-8721-B69AFF7F1EC3}"/>
    <cellStyle name="40% - Ênfase2 280 2 3" xfId="30178" xr:uid="{C5B20076-C47A-42F8-A8E2-BF4ED8767BE7}"/>
    <cellStyle name="40% - Ênfase2 280 3" xfId="14896" xr:uid="{2F09743C-C449-4F39-93D6-9E3369DC3ECA}"/>
    <cellStyle name="40% - Ênfase2 280 3 2" xfId="35342" xr:uid="{3E7BBB6A-6A08-4966-8185-FA4AE65FECED}"/>
    <cellStyle name="40% - Ênfase2 280 4" xfId="25126" xr:uid="{1DEB63DF-E9DD-4A90-99E8-0875CDA4F1BD}"/>
    <cellStyle name="40% - Ênfase2 281" xfId="4602" xr:uid="{A5BCD326-3F00-4AB1-97D7-68E6CA31A661}"/>
    <cellStyle name="40% - Ênfase2 281 2" xfId="9737" xr:uid="{F59DFB09-163D-414E-9D01-3682DB1946F2}"/>
    <cellStyle name="40% - Ênfase2 281 2 2" xfId="19964" xr:uid="{93892BBF-E0CF-4A48-BFA1-7C1AF11083F0}"/>
    <cellStyle name="40% - Ênfase2 281 2 2 2" xfId="40408" xr:uid="{06584796-ABD4-49D8-A146-3421C5417EDC}"/>
    <cellStyle name="40% - Ênfase2 281 2 3" xfId="30192" xr:uid="{3B559E80-BE79-4A4B-995D-94E471EB4DC3}"/>
    <cellStyle name="40% - Ênfase2 281 3" xfId="14910" xr:uid="{FE3441AA-1B77-4227-9CDA-65128A03AB69}"/>
    <cellStyle name="40% - Ênfase2 281 3 2" xfId="35356" xr:uid="{2FA7B0DE-C3F8-4289-835A-E6BB6A5E504C}"/>
    <cellStyle name="40% - Ênfase2 281 4" xfId="25140" xr:uid="{6FACF87F-1071-4D1A-B5C9-269A548872D3}"/>
    <cellStyle name="40% - Ênfase2 282" xfId="4616" xr:uid="{11338159-E714-4EB4-BC7A-08A3E706F3D6}"/>
    <cellStyle name="40% - Ênfase2 282 2" xfId="9751" xr:uid="{AB1CA746-DB59-440F-B4FB-8C9234FA5DEE}"/>
    <cellStyle name="40% - Ênfase2 282 2 2" xfId="19978" xr:uid="{88657205-1E9F-4C70-BF2C-85898404A2F1}"/>
    <cellStyle name="40% - Ênfase2 282 2 2 2" xfId="40422" xr:uid="{B7BB83BB-8A4A-480A-8546-55DFA69862CF}"/>
    <cellStyle name="40% - Ênfase2 282 2 3" xfId="30206" xr:uid="{89EAE33D-004C-4357-87FA-D7DAF9A68806}"/>
    <cellStyle name="40% - Ênfase2 282 3" xfId="14924" xr:uid="{579A39D7-6EEE-417B-B0AE-B9C8F39676E3}"/>
    <cellStyle name="40% - Ênfase2 282 3 2" xfId="35370" xr:uid="{EDD9BC21-A22E-4F4B-8FDA-DA4B32936064}"/>
    <cellStyle name="40% - Ênfase2 282 4" xfId="25154" xr:uid="{704AF414-CFCE-4A45-8DDA-8D1E2CCCFB32}"/>
    <cellStyle name="40% - Ênfase2 283" xfId="4630" xr:uid="{BDAD3F34-3C2A-433E-9B2C-5EF14BA4E3E1}"/>
    <cellStyle name="40% - Ênfase2 283 2" xfId="9765" xr:uid="{F90ECD9C-36BD-43E3-8F06-DFFAFB4AF191}"/>
    <cellStyle name="40% - Ênfase2 283 2 2" xfId="19992" xr:uid="{2B15877C-E6D3-479E-B6F8-229CC7D8D176}"/>
    <cellStyle name="40% - Ênfase2 283 2 2 2" xfId="40436" xr:uid="{C2C8C180-1D7E-4F8A-9CB1-D832AE65A3AD}"/>
    <cellStyle name="40% - Ênfase2 283 2 3" xfId="30220" xr:uid="{199A868B-2D7F-4242-A4D1-28765EC17D68}"/>
    <cellStyle name="40% - Ênfase2 283 3" xfId="14938" xr:uid="{6C671521-84B0-4B2E-AC35-F5D51BB1BCFE}"/>
    <cellStyle name="40% - Ênfase2 283 3 2" xfId="35384" xr:uid="{99312C17-32FA-4BD9-B447-4E49C2CA20F7}"/>
    <cellStyle name="40% - Ênfase2 283 4" xfId="25168" xr:uid="{A8398760-B299-48BC-BCB4-1EECA5E01135}"/>
    <cellStyle name="40% - Ênfase2 284" xfId="4644" xr:uid="{E82595BF-C45D-41B6-BCB7-EE8A3409B1A9}"/>
    <cellStyle name="40% - Ênfase2 284 2" xfId="9779" xr:uid="{A23661F0-6F19-4B81-AD68-6E4ED2232DB5}"/>
    <cellStyle name="40% - Ênfase2 284 2 2" xfId="20006" xr:uid="{10DFEC5F-2EF2-4E72-A6BA-A730C6743B52}"/>
    <cellStyle name="40% - Ênfase2 284 2 2 2" xfId="40450" xr:uid="{55E53DA7-1782-46B1-A309-EC9F369E85EC}"/>
    <cellStyle name="40% - Ênfase2 284 2 3" xfId="30234" xr:uid="{9A711DD7-736A-427E-908E-641D8D43E5CA}"/>
    <cellStyle name="40% - Ênfase2 284 3" xfId="14952" xr:uid="{41E46E3E-AAFF-4977-8D08-84D8759E7F4E}"/>
    <cellStyle name="40% - Ênfase2 284 3 2" xfId="35398" xr:uid="{861CB574-5199-491B-A1B7-162B0554090A}"/>
    <cellStyle name="40% - Ênfase2 284 4" xfId="25182" xr:uid="{246600BD-370A-4EF6-9F29-F2B715848D7C}"/>
    <cellStyle name="40% - Ênfase2 285" xfId="4658" xr:uid="{B81E52E8-A28B-48EF-9116-88FABDD7E3B8}"/>
    <cellStyle name="40% - Ênfase2 285 2" xfId="9793" xr:uid="{2895DFF7-9439-49A8-A2C5-5CDBFE377FA3}"/>
    <cellStyle name="40% - Ênfase2 285 2 2" xfId="20020" xr:uid="{738617A9-1FA2-4DD8-BEAD-CAE4A02887A9}"/>
    <cellStyle name="40% - Ênfase2 285 2 2 2" xfId="40464" xr:uid="{56078071-5C86-4FB6-AF6D-E99F5596F900}"/>
    <cellStyle name="40% - Ênfase2 285 2 3" xfId="30248" xr:uid="{0B45177A-5395-4249-AA59-BFE07189B12A}"/>
    <cellStyle name="40% - Ênfase2 285 3" xfId="14966" xr:uid="{2F200A41-AFC2-4DF4-A3D0-B57272A77491}"/>
    <cellStyle name="40% - Ênfase2 285 3 2" xfId="35412" xr:uid="{8363E745-2D20-4C61-88B8-AA18A42C851D}"/>
    <cellStyle name="40% - Ênfase2 285 4" xfId="25196" xr:uid="{3FE64E7A-7723-4F6D-8CB8-6039D0DD6806}"/>
    <cellStyle name="40% - Ênfase2 286" xfId="4672" xr:uid="{BAEDE31B-CDDF-46C1-AFE9-E1A03CC5DF6E}"/>
    <cellStyle name="40% - Ênfase2 286 2" xfId="9807" xr:uid="{96FF992A-86D7-4FD4-BAAD-27F0BB716C11}"/>
    <cellStyle name="40% - Ênfase2 286 2 2" xfId="20034" xr:uid="{E9DA23FB-37C8-4B04-A6CA-C727AC59B655}"/>
    <cellStyle name="40% - Ênfase2 286 2 2 2" xfId="40478" xr:uid="{5F2A9CFA-B285-457C-A2C1-315799AA471B}"/>
    <cellStyle name="40% - Ênfase2 286 2 3" xfId="30262" xr:uid="{767BDC67-4E1E-4E1C-B8B5-8EBA5619EDF1}"/>
    <cellStyle name="40% - Ênfase2 286 3" xfId="14980" xr:uid="{48F9F348-D312-42F9-B4DC-B90CDB8B5264}"/>
    <cellStyle name="40% - Ênfase2 286 3 2" xfId="35426" xr:uid="{13C85421-E94C-453D-AAC1-F7DEB5ADAB10}"/>
    <cellStyle name="40% - Ênfase2 286 4" xfId="25210" xr:uid="{623E83D9-A289-4E2F-8E8C-022A032626E8}"/>
    <cellStyle name="40% - Ênfase2 287" xfId="4686" xr:uid="{260BC875-B9F7-4B5C-A2C9-5B9C23405C6F}"/>
    <cellStyle name="40% - Ênfase2 287 2" xfId="9821" xr:uid="{A161BEE3-75DA-47E0-8061-F56A82A0353F}"/>
    <cellStyle name="40% - Ênfase2 287 2 2" xfId="20048" xr:uid="{26A740CE-8F3E-464B-AB70-ED89A971E91E}"/>
    <cellStyle name="40% - Ênfase2 287 2 2 2" xfId="40492" xr:uid="{F48FA3A3-4DCD-4CC3-A4D5-698F3A911394}"/>
    <cellStyle name="40% - Ênfase2 287 2 3" xfId="30276" xr:uid="{79409D36-9AE7-43A3-B7ED-0B90E70C01EE}"/>
    <cellStyle name="40% - Ênfase2 287 3" xfId="14994" xr:uid="{C2017B30-088C-4FF8-9693-2EBCF3A91D57}"/>
    <cellStyle name="40% - Ênfase2 287 3 2" xfId="35440" xr:uid="{A159B04A-4F22-4152-9EC8-CBBE0B06ECC0}"/>
    <cellStyle name="40% - Ênfase2 287 4" xfId="25224" xr:uid="{5BED949D-705C-4589-B488-1326307EDA8D}"/>
    <cellStyle name="40% - Ênfase2 288" xfId="4700" xr:uid="{34E2C4E4-4F24-47F7-88B9-B9509D9B5A1A}"/>
    <cellStyle name="40% - Ênfase2 288 2" xfId="9835" xr:uid="{4D6176A1-95AB-47CA-9D3C-6BFFAF83F4D6}"/>
    <cellStyle name="40% - Ênfase2 288 2 2" xfId="20062" xr:uid="{84963593-88C9-4DB7-93B2-7532E3BCFA4F}"/>
    <cellStyle name="40% - Ênfase2 288 2 2 2" xfId="40506" xr:uid="{CF41F113-0ED6-48A9-AF69-0785AC17758F}"/>
    <cellStyle name="40% - Ênfase2 288 2 3" xfId="30290" xr:uid="{80802EC3-7EE3-48E7-AAE4-EA825BD787A2}"/>
    <cellStyle name="40% - Ênfase2 288 3" xfId="15008" xr:uid="{6116DE39-9D1F-411A-A2ED-30511E608FF3}"/>
    <cellStyle name="40% - Ênfase2 288 3 2" xfId="35454" xr:uid="{5467D0BC-DB18-4A39-B47C-270910406628}"/>
    <cellStyle name="40% - Ênfase2 288 4" xfId="25238" xr:uid="{7798418C-A002-4631-A434-CC5AEA5A533B}"/>
    <cellStyle name="40% - Ênfase2 289" xfId="4714" xr:uid="{33D8071D-D278-49FE-8B29-D820F5D183DF}"/>
    <cellStyle name="40% - Ênfase2 289 2" xfId="9849" xr:uid="{E3D87AAA-8273-4E0F-9837-A6F71C8168E1}"/>
    <cellStyle name="40% - Ênfase2 289 2 2" xfId="20076" xr:uid="{21BF8C42-08F0-4A6C-9A80-97CBC6A9C82E}"/>
    <cellStyle name="40% - Ênfase2 289 2 2 2" xfId="40520" xr:uid="{E5939A8D-7275-4CAB-B39B-66401E092C28}"/>
    <cellStyle name="40% - Ênfase2 289 2 3" xfId="30304" xr:uid="{5C571090-AB45-4D79-B716-5A4147D9048E}"/>
    <cellStyle name="40% - Ênfase2 289 3" xfId="15022" xr:uid="{94952E11-F3D2-49F0-A4F6-D6EBD6976EEC}"/>
    <cellStyle name="40% - Ênfase2 289 3 2" xfId="35468" xr:uid="{276F7484-BDF6-4EED-86D0-582189492A75}"/>
    <cellStyle name="40% - Ênfase2 289 4" xfId="25252" xr:uid="{37171387-6D64-45E7-9A3A-E69ABC6E84A9}"/>
    <cellStyle name="40% - Ênfase2 29" xfId="489" xr:uid="{D80158C3-5386-4D3A-81E5-B19E792DD6C7}"/>
    <cellStyle name="40% - Ênfase2 29 2" xfId="1088" xr:uid="{FF9C9F59-5257-47D5-BB75-F1D1FF819B02}"/>
    <cellStyle name="40% - Ênfase2 29 2 2" xfId="6235" xr:uid="{8AAAB373-48DD-4060-B92A-4CED9CC607D3}"/>
    <cellStyle name="40% - Ênfase2 29 2 2 2" xfId="16490" xr:uid="{D96A88A6-603B-4461-8114-1BDE01EB680A}"/>
    <cellStyle name="40% - Ênfase2 29 2 2 2 2" xfId="36934" xr:uid="{EDC52EC0-5273-4B73-84A2-6485FDB3822E}"/>
    <cellStyle name="40% - Ênfase2 29 2 2 3" xfId="26718" xr:uid="{65E12FDA-28BA-4482-9FC0-32F27777BF6E}"/>
    <cellStyle name="40% - Ênfase2 29 2 3" xfId="11436" xr:uid="{8F3BC090-E5D3-4E02-AC91-0B2084E62B0A}"/>
    <cellStyle name="40% - Ênfase2 29 2 3 2" xfId="31882" xr:uid="{0C00CD3F-02DD-40BC-A025-9DBA2D2CF0F5}"/>
    <cellStyle name="40% - Ênfase2 29 2 4" xfId="21666" xr:uid="{87DE0316-EF27-4867-87E4-40E4654F92E0}"/>
    <cellStyle name="40% - Ênfase2 29 3" xfId="5636" xr:uid="{6F604CB6-F145-4C65-B297-8237E23F2311}"/>
    <cellStyle name="40% - Ênfase2 29 3 2" xfId="15910" xr:uid="{C946919F-C142-45CA-8C1C-8F95C4F0E936}"/>
    <cellStyle name="40% - Ênfase2 29 3 2 2" xfId="36354" xr:uid="{5746B713-FC16-4C10-840C-18E800A953BB}"/>
    <cellStyle name="40% - Ênfase2 29 3 3" xfId="26138" xr:uid="{91DBF791-746C-481B-A61C-03CFD8824A8E}"/>
    <cellStyle name="40% - Ênfase2 29 4" xfId="10856" xr:uid="{E759D499-5A7F-4CC9-ABEB-B766892F6105}"/>
    <cellStyle name="40% - Ênfase2 29 4 2" xfId="31302" xr:uid="{5ED4BD51-6B48-453A-9D55-E210F129C000}"/>
    <cellStyle name="40% - Ênfase2 29 5" xfId="21086" xr:uid="{985041EE-857A-4287-86BC-08F82DD9DF47}"/>
    <cellStyle name="40% - Ênfase2 290" xfId="4728" xr:uid="{3D7878BB-1470-4532-B4AB-531C6699458A}"/>
    <cellStyle name="40% - Ênfase2 290 2" xfId="9863" xr:uid="{41FFA7D0-0267-41A4-A115-AEF2E0C885A6}"/>
    <cellStyle name="40% - Ênfase2 290 2 2" xfId="20090" xr:uid="{B6B7CECA-DA01-4E2A-A23A-2595A2310EFA}"/>
    <cellStyle name="40% - Ênfase2 290 2 2 2" xfId="40534" xr:uid="{0B97F6E1-99BD-4312-80B4-C0D6B1636B4C}"/>
    <cellStyle name="40% - Ênfase2 290 2 3" xfId="30318" xr:uid="{22EC8CBB-7D25-471D-B3F2-1030181A9456}"/>
    <cellStyle name="40% - Ênfase2 290 3" xfId="15036" xr:uid="{22815D29-E510-4035-A090-D1F5BBB3FE19}"/>
    <cellStyle name="40% - Ênfase2 290 3 2" xfId="35482" xr:uid="{AF8EC1E3-5957-401B-BC38-4F9F206B1500}"/>
    <cellStyle name="40% - Ênfase2 290 4" xfId="25266" xr:uid="{010206F2-D203-4106-A76C-00454EC038B6}"/>
    <cellStyle name="40% - Ênfase2 291" xfId="4742" xr:uid="{19C2E0B0-C7A4-4658-8B36-2937B2EA182D}"/>
    <cellStyle name="40% - Ênfase2 291 2" xfId="9877" xr:uid="{F82E07B4-DF2B-4627-85EA-C3B82989DACE}"/>
    <cellStyle name="40% - Ênfase2 291 2 2" xfId="20104" xr:uid="{B9B224D6-0D00-4F14-9F74-FE8E2D795BE4}"/>
    <cellStyle name="40% - Ênfase2 291 2 2 2" xfId="40548" xr:uid="{38470023-EDD0-45AE-A64F-AFF95A8523AF}"/>
    <cellStyle name="40% - Ênfase2 291 2 3" xfId="30332" xr:uid="{E0B9B466-5AAB-4860-8EAD-09C3E3D56FFF}"/>
    <cellStyle name="40% - Ênfase2 291 3" xfId="15050" xr:uid="{2A9E961A-C8CE-4AF8-B312-53FA55EEE1AB}"/>
    <cellStyle name="40% - Ênfase2 291 3 2" xfId="35496" xr:uid="{8A4957ED-A808-42FD-82E2-6CC1744D3C55}"/>
    <cellStyle name="40% - Ênfase2 291 4" xfId="25280" xr:uid="{1B783AE2-D0B4-4523-A744-06642B286BD6}"/>
    <cellStyle name="40% - Ênfase2 292" xfId="4756" xr:uid="{1F3129E8-96C7-4C38-ABC2-C35965272311}"/>
    <cellStyle name="40% - Ênfase2 292 2" xfId="9891" xr:uid="{896211A8-B033-4D8A-A32E-ED2E92948581}"/>
    <cellStyle name="40% - Ênfase2 292 2 2" xfId="20118" xr:uid="{9301E9E8-28E8-48BA-9C81-4770472111DE}"/>
    <cellStyle name="40% - Ênfase2 292 2 2 2" xfId="40562" xr:uid="{52D68C26-0325-49B0-9A29-38A9A9902110}"/>
    <cellStyle name="40% - Ênfase2 292 2 3" xfId="30346" xr:uid="{370B18CE-91A9-4C65-9B3F-0BF057BDB305}"/>
    <cellStyle name="40% - Ênfase2 292 3" xfId="15064" xr:uid="{9D8FB8CD-07C4-4A99-931F-AEBEE7745044}"/>
    <cellStyle name="40% - Ênfase2 292 3 2" xfId="35510" xr:uid="{B3E54C5B-FC8E-403C-A94B-C4B9DCF5CF0F}"/>
    <cellStyle name="40% - Ênfase2 292 4" xfId="25294" xr:uid="{3E767FF8-164A-44D5-BB32-C5994E1BDD0F}"/>
    <cellStyle name="40% - Ênfase2 293" xfId="4770" xr:uid="{89C0D853-1FF8-4D89-B5AF-9E81A5CD3ABD}"/>
    <cellStyle name="40% - Ênfase2 293 2" xfId="9905" xr:uid="{7EE4B7CF-B724-4307-83D0-0F437405D630}"/>
    <cellStyle name="40% - Ênfase2 293 2 2" xfId="20132" xr:uid="{6258E6E7-2BE3-4822-9C06-A84A21048631}"/>
    <cellStyle name="40% - Ênfase2 293 2 2 2" xfId="40576" xr:uid="{0E95E2D7-E89F-4CEB-8910-7F84A6C42BD4}"/>
    <cellStyle name="40% - Ênfase2 293 2 3" xfId="30360" xr:uid="{F716CC47-0FB0-4EC2-AF9B-AE68F4D8FF66}"/>
    <cellStyle name="40% - Ênfase2 293 3" xfId="15078" xr:uid="{24EF493B-CF99-466C-8EF9-28DDD799C923}"/>
    <cellStyle name="40% - Ênfase2 293 3 2" xfId="35524" xr:uid="{2259786E-EB12-4D6B-A1CE-162B519C9641}"/>
    <cellStyle name="40% - Ênfase2 293 4" xfId="25308" xr:uid="{385713B0-21BF-4916-9554-D35FA4A5CB1C}"/>
    <cellStyle name="40% - Ênfase2 294" xfId="4784" xr:uid="{DB085B88-1AA0-45B6-8379-2CA84977B0B1}"/>
    <cellStyle name="40% - Ênfase2 294 2" xfId="9919" xr:uid="{DF32BCE3-00AD-4775-9C94-ADCB999CEB3A}"/>
    <cellStyle name="40% - Ênfase2 294 2 2" xfId="20146" xr:uid="{E8F5C319-AA45-4A0E-B597-08E2C8E59E16}"/>
    <cellStyle name="40% - Ênfase2 294 2 2 2" xfId="40590" xr:uid="{445889B1-7515-40C8-8406-593BDC65DF11}"/>
    <cellStyle name="40% - Ênfase2 294 2 3" xfId="30374" xr:uid="{1EB63B12-99E7-4CE5-9456-956D04F206E7}"/>
    <cellStyle name="40% - Ênfase2 294 3" xfId="15092" xr:uid="{05E6A92D-845E-4C73-99DD-218566FEA868}"/>
    <cellStyle name="40% - Ênfase2 294 3 2" xfId="35538" xr:uid="{C61B0AB9-EF1A-488F-B975-245265FB50A7}"/>
    <cellStyle name="40% - Ênfase2 294 4" xfId="25322" xr:uid="{C4B7BB68-464E-44CF-986D-A606598A946F}"/>
    <cellStyle name="40% - Ênfase2 295" xfId="4798" xr:uid="{E91AADAA-61B6-48A4-8C43-20107289A41C}"/>
    <cellStyle name="40% - Ênfase2 295 2" xfId="9933" xr:uid="{2CBE3FA5-5D4C-4E53-8919-D3DB59112763}"/>
    <cellStyle name="40% - Ênfase2 295 2 2" xfId="20160" xr:uid="{9950F32F-8B8D-4867-8DDA-2538D1F2E4E1}"/>
    <cellStyle name="40% - Ênfase2 295 2 2 2" xfId="40604" xr:uid="{11C26291-8EF3-4D1E-BD04-166AE266825F}"/>
    <cellStyle name="40% - Ênfase2 295 2 3" xfId="30388" xr:uid="{384156A0-8D8E-4266-869F-F4C2224B19D9}"/>
    <cellStyle name="40% - Ênfase2 295 3" xfId="15106" xr:uid="{B6A3CFE3-EE7F-4C0B-9452-148499344B35}"/>
    <cellStyle name="40% - Ênfase2 295 3 2" xfId="35552" xr:uid="{1CD8A312-AB53-4C72-B6F3-1FD68F1C52A7}"/>
    <cellStyle name="40% - Ênfase2 295 4" xfId="25336" xr:uid="{F1D87E68-D68E-455A-B3C7-403592FF8A5F}"/>
    <cellStyle name="40% - Ênfase2 296" xfId="4812" xr:uid="{6E31F069-B1A5-424D-96A3-988C8E22A020}"/>
    <cellStyle name="40% - Ênfase2 296 2" xfId="9947" xr:uid="{A97B22DF-ACC6-44BD-9694-04DA0E592EE3}"/>
    <cellStyle name="40% - Ênfase2 296 2 2" xfId="20174" xr:uid="{BB906C30-7698-413A-AADC-EC759336FF96}"/>
    <cellStyle name="40% - Ênfase2 296 2 2 2" xfId="40618" xr:uid="{252D77C8-8C61-40B3-9F67-0F30FFD7C3BE}"/>
    <cellStyle name="40% - Ênfase2 296 2 3" xfId="30402" xr:uid="{3C101DB1-6DC8-4E10-8679-39EF384F279F}"/>
    <cellStyle name="40% - Ênfase2 296 3" xfId="15120" xr:uid="{78A773A9-16D9-4FBB-A85F-38C54765ED30}"/>
    <cellStyle name="40% - Ênfase2 296 3 2" xfId="35566" xr:uid="{6DEF3AF3-89C5-427C-B30B-086E094758FF}"/>
    <cellStyle name="40% - Ênfase2 296 4" xfId="25350" xr:uid="{5431F5B7-824F-42E0-91C5-9E316C70BB32}"/>
    <cellStyle name="40% - Ênfase2 297" xfId="4826" xr:uid="{6B06D2D3-92BD-4E0D-84DE-06186DBFD47B}"/>
    <cellStyle name="40% - Ênfase2 297 2" xfId="9961" xr:uid="{1BF42AD0-8DBF-4974-9CB4-737D366A8BB4}"/>
    <cellStyle name="40% - Ênfase2 297 2 2" xfId="20188" xr:uid="{8C10F425-8ABB-4A4C-B96A-F5BB26F77E5B}"/>
    <cellStyle name="40% - Ênfase2 297 2 2 2" xfId="40632" xr:uid="{124865B9-AEA3-43EC-8183-A8F2597A4F87}"/>
    <cellStyle name="40% - Ênfase2 297 2 3" xfId="30416" xr:uid="{B6F7EDE9-D6A5-4035-B705-BEFCB0CC6A1E}"/>
    <cellStyle name="40% - Ênfase2 297 3" xfId="15134" xr:uid="{C64B764A-F084-4670-B518-9B615F40AA1F}"/>
    <cellStyle name="40% - Ênfase2 297 3 2" xfId="35580" xr:uid="{CC832DAD-5297-474E-9EEB-7CE92A4D8B75}"/>
    <cellStyle name="40% - Ênfase2 297 4" xfId="25364" xr:uid="{1D525BC2-D756-44D0-AD50-498EDE62FC1D}"/>
    <cellStyle name="40% - Ênfase2 298" xfId="4840" xr:uid="{B70A8DFB-E2A6-4795-85C1-FD690A8CEA7D}"/>
    <cellStyle name="40% - Ênfase2 298 2" xfId="9975" xr:uid="{5AFBE514-EBA1-4D3B-B7A3-6D9C3FD16AF4}"/>
    <cellStyle name="40% - Ênfase2 298 2 2" xfId="20202" xr:uid="{D49E5CBB-DE81-4BC3-83C0-DA754F29AD4A}"/>
    <cellStyle name="40% - Ênfase2 298 2 2 2" xfId="40646" xr:uid="{E7AF902B-76BB-4E8E-8D6F-E81C74493228}"/>
    <cellStyle name="40% - Ênfase2 298 2 3" xfId="30430" xr:uid="{B140A547-A568-4863-AB59-903BA7676506}"/>
    <cellStyle name="40% - Ênfase2 298 3" xfId="15148" xr:uid="{BDC6D790-2CE4-48CB-B45A-84991AFF6FC0}"/>
    <cellStyle name="40% - Ênfase2 298 3 2" xfId="35594" xr:uid="{3070C38F-5BB0-41B6-8AFE-F9DD0526AFA9}"/>
    <cellStyle name="40% - Ênfase2 298 4" xfId="25378" xr:uid="{BE666724-43A3-4419-B570-F17AA1B4DC74}"/>
    <cellStyle name="40% - Ênfase2 299" xfId="4854" xr:uid="{F484B9EE-EDAF-46B1-8EBD-CD858854D9F6}"/>
    <cellStyle name="40% - Ênfase2 299 2" xfId="9989" xr:uid="{E2C24555-9B16-489F-8187-196958F80A1D}"/>
    <cellStyle name="40% - Ênfase2 299 2 2" xfId="20216" xr:uid="{73BDBC83-E948-4E4B-8DB0-86FFBCA4AF6D}"/>
    <cellStyle name="40% - Ênfase2 299 2 2 2" xfId="40660" xr:uid="{958901E0-19D7-444B-928F-4283B81283AA}"/>
    <cellStyle name="40% - Ênfase2 299 2 3" xfId="30444" xr:uid="{A47954C6-50AD-4BF0-B71B-EBC8F3B12087}"/>
    <cellStyle name="40% - Ênfase2 299 3" xfId="15162" xr:uid="{33C8A758-B7B7-4F4C-B576-106B28900009}"/>
    <cellStyle name="40% - Ênfase2 299 3 2" xfId="35608" xr:uid="{EA828024-44E8-4364-B202-33A882772B4E}"/>
    <cellStyle name="40% - Ênfase2 299 4" xfId="25392" xr:uid="{E5EC9533-7100-4D6D-8203-CC2ABABA11AC}"/>
    <cellStyle name="40% - Ênfase2 3" xfId="125" xr:uid="{5C863EFD-58C5-41A9-BEF6-30DCDCAB25B8}"/>
    <cellStyle name="40% - Ênfase2 3 2" xfId="738" xr:uid="{7252ABB9-5A5C-4E25-AC51-5B4B57C4880E}"/>
    <cellStyle name="40% - Ênfase2 3 2 2" xfId="5885" xr:uid="{A214E85E-7B40-477E-9180-3575D9C49A01}"/>
    <cellStyle name="40% - Ênfase2 3 2 2 2" xfId="16154" xr:uid="{5DD4FFCC-8222-4334-8ABB-7DFA3458A962}"/>
    <cellStyle name="40% - Ênfase2 3 2 2 2 2" xfId="36598" xr:uid="{1C554FD2-AB0F-4C9F-9810-F1C517BCA6CB}"/>
    <cellStyle name="40% - Ênfase2 3 2 2 3" xfId="26382" xr:uid="{185FB7FF-B008-46FF-84BB-4476695A8DB7}"/>
    <cellStyle name="40% - Ênfase2 3 2 3" xfId="11100" xr:uid="{EEFE5571-9F57-4269-B6C2-D706ADAF62E7}"/>
    <cellStyle name="40% - Ênfase2 3 2 3 2" xfId="31546" xr:uid="{12F1E52D-213A-45EA-A080-578C8C501C82}"/>
    <cellStyle name="40% - Ênfase2 3 2 4" xfId="21330" xr:uid="{7CCBF208-1BED-4BEA-A908-209E8A35726E}"/>
    <cellStyle name="40% - Ênfase2 3 3" xfId="5272" xr:uid="{EB740F64-911F-4B13-BB69-9CB9635C38F3}"/>
    <cellStyle name="40% - Ênfase2 3 3 2" xfId="15574" xr:uid="{45B022E1-90D5-4EF7-8AD0-437793617DBA}"/>
    <cellStyle name="40% - Ênfase2 3 3 2 2" xfId="36018" xr:uid="{AD0B8875-0C52-40A1-882E-62C8AED0213A}"/>
    <cellStyle name="40% - Ênfase2 3 3 3" xfId="25802" xr:uid="{E666E70F-4F51-4851-BE37-0A2EBFDAD8C8}"/>
    <cellStyle name="40% - Ênfase2 3 4" xfId="10520" xr:uid="{0F7341DE-4C83-4246-A700-CEF350110DFF}"/>
    <cellStyle name="40% - Ênfase2 3 4 2" xfId="30966" xr:uid="{262D906E-EE32-47FD-87FE-50653085F217}"/>
    <cellStyle name="40% - Ênfase2 3 5" xfId="20750" xr:uid="{93070823-1211-47A6-9600-6F37A41CEBA1}"/>
    <cellStyle name="40% - Ênfase2 30" xfId="503" xr:uid="{44985501-A5B6-423F-BDC7-7DFB42A28BF2}"/>
    <cellStyle name="40% - Ênfase2 30 2" xfId="1102" xr:uid="{B5E476DC-9F3F-4474-8A10-B8B68F15D1C1}"/>
    <cellStyle name="40% - Ênfase2 30 2 2" xfId="6249" xr:uid="{4B0D4B22-ADE9-4DA6-9E66-F2E30AFCE609}"/>
    <cellStyle name="40% - Ênfase2 30 2 2 2" xfId="16504" xr:uid="{CEDAB719-C0AE-445E-943A-BC3E43B234A6}"/>
    <cellStyle name="40% - Ênfase2 30 2 2 2 2" xfId="36948" xr:uid="{D5DE6DC4-9019-41DA-B452-8C904AB5EA94}"/>
    <cellStyle name="40% - Ênfase2 30 2 2 3" xfId="26732" xr:uid="{A6A308C8-DF0F-4AE1-9157-428A204D6F9B}"/>
    <cellStyle name="40% - Ênfase2 30 2 3" xfId="11450" xr:uid="{F83F3B4A-8B9D-4048-AFF6-0F175A5E14F3}"/>
    <cellStyle name="40% - Ênfase2 30 2 3 2" xfId="31896" xr:uid="{5F430F40-B1A9-442E-BFD8-2026984DF9DF}"/>
    <cellStyle name="40% - Ênfase2 30 2 4" xfId="21680" xr:uid="{C115C3E9-F508-43CC-981B-49A180EA43E4}"/>
    <cellStyle name="40% - Ênfase2 30 3" xfId="5650" xr:uid="{74B51D28-AE5E-4666-AD36-43C5A9403F9F}"/>
    <cellStyle name="40% - Ênfase2 30 3 2" xfId="15924" xr:uid="{C4A0BE25-0B8B-4B74-9F1F-7FA47A5776B0}"/>
    <cellStyle name="40% - Ênfase2 30 3 2 2" xfId="36368" xr:uid="{F81ABFBA-3D87-4580-9028-169B1F8ED322}"/>
    <cellStyle name="40% - Ênfase2 30 3 3" xfId="26152" xr:uid="{1F93B26A-C6CC-45BD-88B8-202CAD731886}"/>
    <cellStyle name="40% - Ênfase2 30 4" xfId="10870" xr:uid="{E083E3C7-726F-4606-B667-ACA09A8EEBC7}"/>
    <cellStyle name="40% - Ênfase2 30 4 2" xfId="31316" xr:uid="{6ED7B41D-1011-41C4-A788-D245441DFD50}"/>
    <cellStyle name="40% - Ênfase2 30 5" xfId="21100" xr:uid="{1E13E334-3FE3-44C3-872D-55B3094ACF13}"/>
    <cellStyle name="40% - Ênfase2 300" xfId="4868" xr:uid="{E7330527-ADCA-4C66-8F77-59A3AC5F3B49}"/>
    <cellStyle name="40% - Ênfase2 300 2" xfId="10003" xr:uid="{0DEAA4CA-B86C-4275-8F32-4F75E3D97F3E}"/>
    <cellStyle name="40% - Ênfase2 300 2 2" xfId="20230" xr:uid="{4FFD9510-95AF-4725-8A4B-32C84D15C2D8}"/>
    <cellStyle name="40% - Ênfase2 300 2 2 2" xfId="40674" xr:uid="{E8090C78-5B0F-44EE-86AD-0C0772B948E1}"/>
    <cellStyle name="40% - Ênfase2 300 2 3" xfId="30458" xr:uid="{E515AB3B-F3DC-4B1A-B4E9-A2F4F50CA320}"/>
    <cellStyle name="40% - Ênfase2 300 3" xfId="15176" xr:uid="{231FF795-0D52-4DC8-87E6-832C85C91D5E}"/>
    <cellStyle name="40% - Ênfase2 300 3 2" xfId="35622" xr:uid="{70A9CED6-F779-4F71-AB98-A5CF815CABEB}"/>
    <cellStyle name="40% - Ênfase2 300 4" xfId="25406" xr:uid="{70BED97C-587D-44BB-A889-ADCBBB8A7690}"/>
    <cellStyle name="40% - Ênfase2 301" xfId="4882" xr:uid="{3C5F95BD-3876-4A75-9EFC-1611409E5183}"/>
    <cellStyle name="40% - Ênfase2 301 2" xfId="10017" xr:uid="{1AFE02D5-86B1-4A3B-80B5-2AD357878CD6}"/>
    <cellStyle name="40% - Ênfase2 301 2 2" xfId="20244" xr:uid="{00FC0DD9-FDF5-48DE-8FA6-138214C1BEF8}"/>
    <cellStyle name="40% - Ênfase2 301 2 2 2" xfId="40688" xr:uid="{9D19559D-8475-418F-96F0-2DE4FD750FE1}"/>
    <cellStyle name="40% - Ênfase2 301 2 3" xfId="30472" xr:uid="{9CBD4072-9ECB-46EA-871E-0B6A9B61EC30}"/>
    <cellStyle name="40% - Ênfase2 301 3" xfId="15190" xr:uid="{72D3486D-55A8-471E-84E4-10308F5C019F}"/>
    <cellStyle name="40% - Ênfase2 301 3 2" xfId="35636" xr:uid="{DA8CA1FE-E09B-4955-A8A1-015113713B9E}"/>
    <cellStyle name="40% - Ênfase2 301 4" xfId="25420" xr:uid="{1B8F20C2-89BD-4FC8-A608-B063123D8520}"/>
    <cellStyle name="40% - Ênfase2 302" xfId="4896" xr:uid="{DF4FDBA1-7E50-46C1-838D-630E72680449}"/>
    <cellStyle name="40% - Ênfase2 302 2" xfId="10031" xr:uid="{978CF0F4-E28C-44D5-815B-9E5156592F50}"/>
    <cellStyle name="40% - Ênfase2 302 2 2" xfId="20258" xr:uid="{14B3A3D4-84A1-4797-A6B3-96A7844016E0}"/>
    <cellStyle name="40% - Ênfase2 302 2 2 2" xfId="40702" xr:uid="{0F295B97-16E8-4BA7-BFD8-C1ABB6C94EE0}"/>
    <cellStyle name="40% - Ênfase2 302 2 3" xfId="30486" xr:uid="{70B8504E-85FC-4A31-B347-116CC61C9EE5}"/>
    <cellStyle name="40% - Ênfase2 302 3" xfId="15204" xr:uid="{3E255529-A4A4-419B-9AA1-A8499901500B}"/>
    <cellStyle name="40% - Ênfase2 302 3 2" xfId="35650" xr:uid="{020D7EFC-14BC-4FD9-80E3-E333C7D95A59}"/>
    <cellStyle name="40% - Ênfase2 302 4" xfId="25434" xr:uid="{45CF2A31-CCDA-4871-87AF-17E80608FCCF}"/>
    <cellStyle name="40% - Ênfase2 303" xfId="4910" xr:uid="{4C5B0D3B-26F1-4940-8227-C3108A1A1356}"/>
    <cellStyle name="40% - Ênfase2 303 2" xfId="10045" xr:uid="{1142DC81-0192-4757-AB49-24DF9EA0532C}"/>
    <cellStyle name="40% - Ênfase2 303 2 2" xfId="20272" xr:uid="{DC29E6FD-BD6E-40B0-B051-F528CABBE984}"/>
    <cellStyle name="40% - Ênfase2 303 2 2 2" xfId="40716" xr:uid="{51FE5E49-6AC9-4561-8C48-5B6EA137781A}"/>
    <cellStyle name="40% - Ênfase2 303 2 3" xfId="30500" xr:uid="{E1EA13F6-7F8B-4831-AD96-0D621157F55D}"/>
    <cellStyle name="40% - Ênfase2 303 3" xfId="15218" xr:uid="{10F34C1C-F26A-4E81-8BBF-7E37C6487806}"/>
    <cellStyle name="40% - Ênfase2 303 3 2" xfId="35664" xr:uid="{F171FF5E-FDD4-4ADC-8AB4-09443013E506}"/>
    <cellStyle name="40% - Ênfase2 303 4" xfId="25448" xr:uid="{17251F50-D84D-4B11-A47B-4B1EFBCE56EA}"/>
    <cellStyle name="40% - Ênfase2 304" xfId="4924" xr:uid="{AA40825A-65C0-4AE7-8551-01F7D17BFDFB}"/>
    <cellStyle name="40% - Ênfase2 304 2" xfId="10059" xr:uid="{5406A00A-9502-4FFA-92CF-9344C8D7164E}"/>
    <cellStyle name="40% - Ênfase2 304 2 2" xfId="20286" xr:uid="{32DE795F-5932-4C58-A15C-B11CC0CD0F0B}"/>
    <cellStyle name="40% - Ênfase2 304 2 2 2" xfId="40730" xr:uid="{BB29E823-6B6A-4DE2-B5FF-8FADF8877B04}"/>
    <cellStyle name="40% - Ênfase2 304 2 3" xfId="30514" xr:uid="{8C9B0EF5-29F7-4043-AD6F-B19F2959ED8A}"/>
    <cellStyle name="40% - Ênfase2 304 3" xfId="15232" xr:uid="{22F78ECF-A520-41C1-ADC1-175E8980E8CF}"/>
    <cellStyle name="40% - Ênfase2 304 3 2" xfId="35678" xr:uid="{35E5A682-CAB7-48BE-B8EA-F6A32767E26B}"/>
    <cellStyle name="40% - Ênfase2 304 4" xfId="25462" xr:uid="{3B840405-8FDC-45F2-B6AE-729C0EE64158}"/>
    <cellStyle name="40% - Ênfase2 305" xfId="4938" xr:uid="{83F01196-B22D-4D8D-8F88-475B183AB327}"/>
    <cellStyle name="40% - Ênfase2 305 2" xfId="10073" xr:uid="{939DE5BF-3327-4D26-A8F8-4C7229673DA7}"/>
    <cellStyle name="40% - Ênfase2 305 2 2" xfId="20300" xr:uid="{DDEE9F28-EE2F-4E0E-B1A8-68684EB1373D}"/>
    <cellStyle name="40% - Ênfase2 305 2 2 2" xfId="40744" xr:uid="{26F112FA-CA2C-4493-82B6-5AE61F9CF5E6}"/>
    <cellStyle name="40% - Ênfase2 305 2 3" xfId="30528" xr:uid="{CE23140F-FDAE-4EB9-BC13-D0DE821AA60D}"/>
    <cellStyle name="40% - Ênfase2 305 3" xfId="15246" xr:uid="{A3F4AA6B-D2B2-4EE5-B7C3-1FD697E4C24E}"/>
    <cellStyle name="40% - Ênfase2 305 3 2" xfId="35692" xr:uid="{4F755A1C-ED5B-4004-A11D-06FB90A0F679}"/>
    <cellStyle name="40% - Ênfase2 305 4" xfId="25476" xr:uid="{D634CDE4-F48E-41BA-851C-CAC6D455BE02}"/>
    <cellStyle name="40% - Ênfase2 306" xfId="4952" xr:uid="{3B1700AE-4B1D-499C-8D57-A97B749E30B9}"/>
    <cellStyle name="40% - Ênfase2 306 2" xfId="10087" xr:uid="{C923DD63-A60B-48CA-952E-117E01214FFD}"/>
    <cellStyle name="40% - Ênfase2 306 2 2" xfId="20314" xr:uid="{F1C470E8-86EA-43AA-9EDB-3AC46CDE7689}"/>
    <cellStyle name="40% - Ênfase2 306 2 2 2" xfId="40758" xr:uid="{787A04DB-0201-4539-94D0-E1220F2E51C6}"/>
    <cellStyle name="40% - Ênfase2 306 2 3" xfId="30542" xr:uid="{CE27174E-8398-410C-955B-A00A4534EC27}"/>
    <cellStyle name="40% - Ênfase2 306 3" xfId="15260" xr:uid="{E9F47231-98B5-4172-B378-6ADC3D733398}"/>
    <cellStyle name="40% - Ênfase2 306 3 2" xfId="35706" xr:uid="{C3372B2A-3180-4C8A-A128-36EC84154317}"/>
    <cellStyle name="40% - Ênfase2 306 4" xfId="25490" xr:uid="{5262E087-32F8-4781-BED6-B3E237FF7EB2}"/>
    <cellStyle name="40% - Ênfase2 307" xfId="4966" xr:uid="{F9015CBE-6C03-4E84-9B2A-29B6D39F655D}"/>
    <cellStyle name="40% - Ênfase2 307 2" xfId="10101" xr:uid="{30BDD302-BA24-4D46-8B42-8CAE24B4A896}"/>
    <cellStyle name="40% - Ênfase2 307 2 2" xfId="20328" xr:uid="{4AF91364-DF69-4BEA-8426-7B872B9DE167}"/>
    <cellStyle name="40% - Ênfase2 307 2 2 2" xfId="40772" xr:uid="{F42E6790-F0FB-496E-9C38-B576CA8F68D7}"/>
    <cellStyle name="40% - Ênfase2 307 2 3" xfId="30556" xr:uid="{756BA114-F692-4CCE-AB0E-95D62EE80426}"/>
    <cellStyle name="40% - Ênfase2 307 3" xfId="15274" xr:uid="{C16B9163-1FFE-4F1A-86A3-2EC43EEDBFA7}"/>
    <cellStyle name="40% - Ênfase2 307 3 2" xfId="35720" xr:uid="{E1D09B62-0E20-41A9-968B-43CCD1F777FB}"/>
    <cellStyle name="40% - Ênfase2 307 4" xfId="25504" xr:uid="{DE760C62-4B8E-4E39-9DF4-C4C064283D88}"/>
    <cellStyle name="40% - Ênfase2 308" xfId="4980" xr:uid="{076F37F3-60D8-4841-9666-FD9C75318157}"/>
    <cellStyle name="40% - Ênfase2 308 2" xfId="10115" xr:uid="{573C6696-D7E4-4CF4-9427-7931F7DEF6C8}"/>
    <cellStyle name="40% - Ênfase2 308 2 2" xfId="20342" xr:uid="{DDC40619-9040-40FF-99CD-9C0FC7F17F1D}"/>
    <cellStyle name="40% - Ênfase2 308 2 2 2" xfId="40786" xr:uid="{F7F7CCFE-B822-4826-8845-EF34C7676382}"/>
    <cellStyle name="40% - Ênfase2 308 2 3" xfId="30570" xr:uid="{084AA38D-B141-4084-B781-0406C9747210}"/>
    <cellStyle name="40% - Ênfase2 308 3" xfId="15288" xr:uid="{C11D224B-0960-4CA2-9B51-C91E69078B41}"/>
    <cellStyle name="40% - Ênfase2 308 3 2" xfId="35734" xr:uid="{E98BE580-1E4E-4E73-8F3A-24707B0C357B}"/>
    <cellStyle name="40% - Ênfase2 308 4" xfId="25518" xr:uid="{E022F14D-B9BB-4263-A768-D6749836EBD5}"/>
    <cellStyle name="40% - Ênfase2 309" xfId="4994" xr:uid="{2AF7629B-360C-4027-9AA2-0CE04D981759}"/>
    <cellStyle name="40% - Ênfase2 309 2" xfId="10129" xr:uid="{73CEC25D-C153-4081-90D6-C9CB0EE3584E}"/>
    <cellStyle name="40% - Ênfase2 309 2 2" xfId="20356" xr:uid="{86C07704-221D-4034-8444-DA724224B3A3}"/>
    <cellStyle name="40% - Ênfase2 309 2 2 2" xfId="40800" xr:uid="{B977D76B-67A5-4B79-9BD9-EF332BCD604E}"/>
    <cellStyle name="40% - Ênfase2 309 2 3" xfId="30584" xr:uid="{783DED88-96A2-4884-A37C-D407ACB6CF15}"/>
    <cellStyle name="40% - Ênfase2 309 3" xfId="15302" xr:uid="{26D1465E-5ED7-42A3-B2C7-3968F9C84503}"/>
    <cellStyle name="40% - Ênfase2 309 3 2" xfId="35748" xr:uid="{1354D841-2493-433D-83C8-28579B084C24}"/>
    <cellStyle name="40% - Ênfase2 309 4" xfId="25532" xr:uid="{7D23FE15-A213-4731-AF0E-DCA4B9DF9EA8}"/>
    <cellStyle name="40% - Ênfase2 31" xfId="517" xr:uid="{209E121A-D891-47B5-8882-5DEDCA2AFC31}"/>
    <cellStyle name="40% - Ênfase2 31 2" xfId="1116" xr:uid="{E7FDC83C-15DC-42BA-8AA4-5607BE834099}"/>
    <cellStyle name="40% - Ênfase2 31 2 2" xfId="6263" xr:uid="{30922EF5-88C1-4EB0-8E1B-4E53A0D192AD}"/>
    <cellStyle name="40% - Ênfase2 31 2 2 2" xfId="16518" xr:uid="{3DB8FC1D-ECD9-41B6-B9C7-3D0FD19076B5}"/>
    <cellStyle name="40% - Ênfase2 31 2 2 2 2" xfId="36962" xr:uid="{6F0A4443-E57F-484A-895F-9CA9F1928D93}"/>
    <cellStyle name="40% - Ênfase2 31 2 2 3" xfId="26746" xr:uid="{BDD4ECB1-FDB9-4AE3-A02E-02B7C09DF6C1}"/>
    <cellStyle name="40% - Ênfase2 31 2 3" xfId="11464" xr:uid="{30DF0126-98CF-428B-80BF-54B92EC9A3D2}"/>
    <cellStyle name="40% - Ênfase2 31 2 3 2" xfId="31910" xr:uid="{D633592A-A2D8-4C27-96FE-424CE1C72E8F}"/>
    <cellStyle name="40% - Ênfase2 31 2 4" xfId="21694" xr:uid="{50670461-8FF3-46BA-9A0C-16A51A116DD1}"/>
    <cellStyle name="40% - Ênfase2 31 3" xfId="5664" xr:uid="{6222E542-E385-41E4-A253-360E39A7412F}"/>
    <cellStyle name="40% - Ênfase2 31 3 2" xfId="15938" xr:uid="{04AF5347-977E-4828-9B29-E4FBCEE8BC4F}"/>
    <cellStyle name="40% - Ênfase2 31 3 2 2" xfId="36382" xr:uid="{00B8501B-330A-4305-B547-C67DF2370443}"/>
    <cellStyle name="40% - Ênfase2 31 3 3" xfId="26166" xr:uid="{C943CDB1-AB32-4F36-90FE-34DDBED717D4}"/>
    <cellStyle name="40% - Ênfase2 31 4" xfId="10884" xr:uid="{EBBEFD0C-32B5-4190-ACF9-4CFA0C59F7A5}"/>
    <cellStyle name="40% - Ênfase2 31 4 2" xfId="31330" xr:uid="{6EC78FC2-67C4-4B97-BB7A-0CB4D2B6BFDF}"/>
    <cellStyle name="40% - Ênfase2 31 5" xfId="21114" xr:uid="{22D4D1B2-DF27-4109-B565-9F93EA6A3017}"/>
    <cellStyle name="40% - Ênfase2 310" xfId="5008" xr:uid="{F6AE04AE-AAD2-41D1-82F4-45FB9DD8B704}"/>
    <cellStyle name="40% - Ênfase2 310 2" xfId="10143" xr:uid="{7F6B9526-8DFA-4E4B-A283-ACA6815D034B}"/>
    <cellStyle name="40% - Ênfase2 310 2 2" xfId="20370" xr:uid="{091293F8-145C-4F9F-A290-0D79546F26F5}"/>
    <cellStyle name="40% - Ênfase2 310 2 2 2" xfId="40814" xr:uid="{67FAB858-2688-4243-B5C4-AC37666EBCDC}"/>
    <cellStyle name="40% - Ênfase2 310 2 3" xfId="30598" xr:uid="{C1B98678-FC7D-4B99-BA67-F5EE5FDAE703}"/>
    <cellStyle name="40% - Ênfase2 310 3" xfId="15316" xr:uid="{A3D4E05E-2E8F-4FC7-B4CC-64922170195C}"/>
    <cellStyle name="40% - Ênfase2 310 3 2" xfId="35762" xr:uid="{BE84298C-32F0-4170-9B48-9A0486BF528E}"/>
    <cellStyle name="40% - Ênfase2 310 4" xfId="25546" xr:uid="{0D08E28A-9CAA-4085-B215-FA6C26C7F2E6}"/>
    <cellStyle name="40% - Ênfase2 311" xfId="5022" xr:uid="{22A23786-98DA-448A-9E57-FD618FE4B133}"/>
    <cellStyle name="40% - Ênfase2 311 2" xfId="10157" xr:uid="{54282CA8-C53E-4B31-8B0E-BAB17643E420}"/>
    <cellStyle name="40% - Ênfase2 311 2 2" xfId="20384" xr:uid="{9C3015D3-B3A1-404B-A520-2906A356F755}"/>
    <cellStyle name="40% - Ênfase2 311 2 2 2" xfId="40828" xr:uid="{B1BB7151-D629-41FA-8849-D6106E2BEDA2}"/>
    <cellStyle name="40% - Ênfase2 311 2 3" xfId="30612" xr:uid="{53F77BD5-9501-4AA1-B1FE-51D7C7DA36F1}"/>
    <cellStyle name="40% - Ênfase2 311 3" xfId="15330" xr:uid="{F9124676-A2BE-4DB9-9C66-40197352583A}"/>
    <cellStyle name="40% - Ênfase2 311 3 2" xfId="35776" xr:uid="{D64D145C-A208-424D-A0B5-5B75FDBA3861}"/>
    <cellStyle name="40% - Ênfase2 311 4" xfId="25560" xr:uid="{EF114D60-9154-45E7-9DCB-4E6694690D8C}"/>
    <cellStyle name="40% - Ênfase2 312" xfId="5036" xr:uid="{6EE3E7E9-585B-460F-9A47-4613FA37972A}"/>
    <cellStyle name="40% - Ênfase2 312 2" xfId="10171" xr:uid="{DDFF931A-6C4F-4151-949D-AE5EFC122BE4}"/>
    <cellStyle name="40% - Ênfase2 312 2 2" xfId="20398" xr:uid="{6C9E1B1D-4966-45F0-950B-007CBB3BF48A}"/>
    <cellStyle name="40% - Ênfase2 312 2 2 2" xfId="40842" xr:uid="{F834F17C-B0E3-4649-8369-5C465169ED70}"/>
    <cellStyle name="40% - Ênfase2 312 2 3" xfId="30626" xr:uid="{629D77EC-C3C3-4049-A715-A171B769A798}"/>
    <cellStyle name="40% - Ênfase2 312 3" xfId="15344" xr:uid="{EEBBA9D2-FA22-42B5-9E41-3A199845AC09}"/>
    <cellStyle name="40% - Ênfase2 312 3 2" xfId="35790" xr:uid="{D94C88FC-2A56-4F80-99E5-995211A95A1B}"/>
    <cellStyle name="40% - Ênfase2 312 4" xfId="25574" xr:uid="{9B8A3757-0670-4EBB-A4D7-F38F94AF5C25}"/>
    <cellStyle name="40% - Ênfase2 313" xfId="5050" xr:uid="{C3D85E53-1DB6-4DE9-9AA4-6B443ED8DEC2}"/>
    <cellStyle name="40% - Ênfase2 313 2" xfId="10185" xr:uid="{25352911-9233-478E-B941-1B3CF70ECD7E}"/>
    <cellStyle name="40% - Ênfase2 313 2 2" xfId="20412" xr:uid="{CF781367-EF28-4054-9748-05001A424F0C}"/>
    <cellStyle name="40% - Ênfase2 313 2 2 2" xfId="40856" xr:uid="{7BF03204-F42A-4D7A-A5A5-FE20A5BAF8DD}"/>
    <cellStyle name="40% - Ênfase2 313 2 3" xfId="30640" xr:uid="{2A44D42D-8DB4-468A-9545-3F4CCD072B04}"/>
    <cellStyle name="40% - Ênfase2 313 3" xfId="15358" xr:uid="{9989A87D-4070-4CCA-BAE9-39B1941185B9}"/>
    <cellStyle name="40% - Ênfase2 313 3 2" xfId="35804" xr:uid="{E0F9C15E-21F8-4224-A1D9-CC8B369FCF64}"/>
    <cellStyle name="40% - Ênfase2 313 4" xfId="25588" xr:uid="{3C56BA46-1089-4644-8FD4-7D234F907958}"/>
    <cellStyle name="40% - Ênfase2 314" xfId="5064" xr:uid="{21B3D7CC-D9C2-408E-BE14-D1986E30FA3C}"/>
    <cellStyle name="40% - Ênfase2 314 2" xfId="10199" xr:uid="{3E7A1C84-4FF5-4382-B302-2393729839D2}"/>
    <cellStyle name="40% - Ênfase2 314 2 2" xfId="20426" xr:uid="{17B0EE09-F239-47F5-AA52-43FF15F85A10}"/>
    <cellStyle name="40% - Ênfase2 314 2 2 2" xfId="40870" xr:uid="{538E7BB6-5103-4961-A2C3-4E3696CD5DBA}"/>
    <cellStyle name="40% - Ênfase2 314 2 3" xfId="30654" xr:uid="{EAF74651-D25F-47FB-BDE7-02273A333165}"/>
    <cellStyle name="40% - Ênfase2 314 3" xfId="15372" xr:uid="{5F9EFA47-5E89-4EAF-82AF-2888B16642BE}"/>
    <cellStyle name="40% - Ênfase2 314 3 2" xfId="35818" xr:uid="{A7F55BDD-FF55-4847-B134-C875CC1DBBD2}"/>
    <cellStyle name="40% - Ênfase2 314 4" xfId="25602" xr:uid="{91E21FB8-5AFA-4516-BCB5-B42578767D4C}"/>
    <cellStyle name="40% - Ênfase2 315" xfId="5078" xr:uid="{96B614AB-09E9-4F3B-BFB6-2D445CA2113D}"/>
    <cellStyle name="40% - Ênfase2 315 2" xfId="10213" xr:uid="{477C66DC-3DCF-4EC2-8A9F-D4F0D9985862}"/>
    <cellStyle name="40% - Ênfase2 315 2 2" xfId="20440" xr:uid="{DDC2BF1C-FB26-4D85-8976-5F957F8D6B3A}"/>
    <cellStyle name="40% - Ênfase2 315 2 2 2" xfId="40884" xr:uid="{651CB807-ECA3-47B1-89EE-5E7209FD9390}"/>
    <cellStyle name="40% - Ênfase2 315 2 3" xfId="30668" xr:uid="{682D4CF6-FBB5-4E25-81C1-4C2CE68DF805}"/>
    <cellStyle name="40% - Ênfase2 315 3" xfId="15386" xr:uid="{25FC5493-6CB7-46DA-AD72-6473DCDD45C2}"/>
    <cellStyle name="40% - Ênfase2 315 3 2" xfId="35832" xr:uid="{1C93143D-BB07-442F-916A-97717E99AD52}"/>
    <cellStyle name="40% - Ênfase2 315 4" xfId="25616" xr:uid="{3F3B8D2C-4BFC-4A21-A1A2-6FF68D7894C6}"/>
    <cellStyle name="40% - Ênfase2 316" xfId="5092" xr:uid="{828445B8-E601-4661-A928-2B87F69C35C3}"/>
    <cellStyle name="40% - Ênfase2 316 2" xfId="10227" xr:uid="{1288C50B-D69D-4B72-86F7-C2C92EA88999}"/>
    <cellStyle name="40% - Ênfase2 316 2 2" xfId="20454" xr:uid="{142AB893-C8AE-46D6-9AE4-0437337374A5}"/>
    <cellStyle name="40% - Ênfase2 316 2 2 2" xfId="40898" xr:uid="{579E535B-550B-41D3-B0AE-E688DEB5D94F}"/>
    <cellStyle name="40% - Ênfase2 316 2 3" xfId="30682" xr:uid="{B7F6BFDB-A9BD-40F2-9DD3-DDA842A13621}"/>
    <cellStyle name="40% - Ênfase2 316 3" xfId="15400" xr:uid="{77324C8F-D689-40A5-97E5-D95780FD63FA}"/>
    <cellStyle name="40% - Ênfase2 316 3 2" xfId="35846" xr:uid="{713BD902-D75F-4BDB-B54E-FD2D07087B59}"/>
    <cellStyle name="40% - Ênfase2 316 4" xfId="25630" xr:uid="{16E45BFD-2D8D-4AC9-9286-D76B673CD9E3}"/>
    <cellStyle name="40% - Ênfase2 317" xfId="5105" xr:uid="{FF26F1A2-EFBC-4C48-95F7-69EDBF4D922B}"/>
    <cellStyle name="40% - Ênfase2 317 2" xfId="10241" xr:uid="{02C4ADAC-E484-44AE-A877-DEC27BA99DB7}"/>
    <cellStyle name="40% - Ênfase2 317 2 2" xfId="20468" xr:uid="{8DDCD395-DE66-4628-B8EB-1D9FFC71A397}"/>
    <cellStyle name="40% - Ênfase2 317 2 2 2" xfId="40912" xr:uid="{9E8185FD-60B7-4A5D-A42E-46412B80B947}"/>
    <cellStyle name="40% - Ênfase2 317 2 3" xfId="30696" xr:uid="{D3ECA9F8-7A6F-4B51-9300-C4540CDEE8E7}"/>
    <cellStyle name="40% - Ênfase2 317 3" xfId="15414" xr:uid="{B5F91107-EA78-4310-803D-F577BD301041}"/>
    <cellStyle name="40% - Ênfase2 317 3 2" xfId="35860" xr:uid="{8823C939-1486-4F0B-9DA9-32F4D90BED12}"/>
    <cellStyle name="40% - Ênfase2 317 4" xfId="25644" xr:uid="{3F1C88BF-A6DC-472C-A93D-7712E1699787}"/>
    <cellStyle name="40% - Ênfase2 318" xfId="5119" xr:uid="{F069F6FD-9E0A-456B-BFF3-1B6323DCC577}"/>
    <cellStyle name="40% - Ênfase2 318 2" xfId="10255" xr:uid="{D58B13FE-BF18-45FE-8E12-CA9E0CA775B2}"/>
    <cellStyle name="40% - Ênfase2 318 2 2" xfId="20482" xr:uid="{C6B416F5-5C55-457F-91E0-FE52AF95CE99}"/>
    <cellStyle name="40% - Ênfase2 318 2 2 2" xfId="40926" xr:uid="{DD435FC5-E597-4BF8-B2B4-D0DE4F6E6F19}"/>
    <cellStyle name="40% - Ênfase2 318 2 3" xfId="30710" xr:uid="{0DF3FF99-519E-41AC-87B1-DC91340393D9}"/>
    <cellStyle name="40% - Ênfase2 318 3" xfId="15428" xr:uid="{D7460545-BA7E-4F05-A272-398BCE835BE0}"/>
    <cellStyle name="40% - Ênfase2 318 3 2" xfId="35874" xr:uid="{D17A73FC-665E-4DD1-9C32-3A3388F13D0C}"/>
    <cellStyle name="40% - Ênfase2 318 4" xfId="25658" xr:uid="{8A46FF34-8F43-4033-B366-34F8793C973A}"/>
    <cellStyle name="40% - Ênfase2 319" xfId="5194" xr:uid="{08BFBBD7-9975-491D-97FE-8A1D1AE95EFF}"/>
    <cellStyle name="40% - Ênfase2 319 2" xfId="15501" xr:uid="{8DBF2C7D-5223-4922-95DC-CD7B31B59EF3}"/>
    <cellStyle name="40% - Ênfase2 319 2 2" xfId="35946" xr:uid="{4F5F8115-5304-49CA-88E9-CD038545AF20}"/>
    <cellStyle name="40% - Ênfase2 319 3" xfId="25730" xr:uid="{B6C324E5-7468-4EE3-81AF-70E073C12DB3}"/>
    <cellStyle name="40% - Ênfase2 32" xfId="531" xr:uid="{069BB7D2-35BA-4B5C-AEA3-6482CCF053E8}"/>
    <cellStyle name="40% - Ênfase2 32 2" xfId="1130" xr:uid="{3EB27F3C-F083-42CB-A975-47C783F6F830}"/>
    <cellStyle name="40% - Ênfase2 32 2 2" xfId="6277" xr:uid="{058F9778-B59D-4805-B58F-01D33FE323B9}"/>
    <cellStyle name="40% - Ênfase2 32 2 2 2" xfId="16532" xr:uid="{0F39F6A5-F9AD-49E3-825C-B99584761E26}"/>
    <cellStyle name="40% - Ênfase2 32 2 2 2 2" xfId="36976" xr:uid="{36A041CD-D1AA-4C8E-8A4D-457E36CDDEC8}"/>
    <cellStyle name="40% - Ênfase2 32 2 2 3" xfId="26760" xr:uid="{B9C83CB7-0DCA-4B9E-9876-89707371FE55}"/>
    <cellStyle name="40% - Ênfase2 32 2 3" xfId="11478" xr:uid="{9939D68B-12FC-4020-9913-0F255A85FB50}"/>
    <cellStyle name="40% - Ênfase2 32 2 3 2" xfId="31924" xr:uid="{85CE40A0-7F53-469B-AEC8-6DB085895EA7}"/>
    <cellStyle name="40% - Ênfase2 32 2 4" xfId="21708" xr:uid="{AD139C2B-FB08-4EC7-8476-1665B96CEC1E}"/>
    <cellStyle name="40% - Ênfase2 32 3" xfId="5678" xr:uid="{87508FAA-D8B5-496A-B528-F4D026947C17}"/>
    <cellStyle name="40% - Ênfase2 32 3 2" xfId="15952" xr:uid="{FF460225-7025-43C8-A6B6-1796293A4C25}"/>
    <cellStyle name="40% - Ênfase2 32 3 2 2" xfId="36396" xr:uid="{F64734BE-9C5A-4AE3-955D-B68C45077787}"/>
    <cellStyle name="40% - Ênfase2 32 3 3" xfId="26180" xr:uid="{891E64F3-CF3C-4A2C-859D-D9D64728AB78}"/>
    <cellStyle name="40% - Ênfase2 32 4" xfId="10898" xr:uid="{C9562BE3-A029-4691-898B-47B4BA8859D6}"/>
    <cellStyle name="40% - Ênfase2 32 4 2" xfId="31344" xr:uid="{AE963BCA-D532-4734-8E92-CBDD93501755}"/>
    <cellStyle name="40% - Ênfase2 32 5" xfId="21128" xr:uid="{5AED1A11-126E-4171-8E17-9542D23EFD37}"/>
    <cellStyle name="40% - Ênfase2 320" xfId="5236" xr:uid="{1A60AA22-CC13-4155-9D80-E0BD4E2FC64B}"/>
    <cellStyle name="40% - Ênfase2 320 2" xfId="15543" xr:uid="{BB7A7820-FFCF-48BD-8E65-E3F81F5CDD3B}"/>
    <cellStyle name="40% - Ênfase2 320 2 2" xfId="35987" xr:uid="{227D25D5-917D-4861-9F56-50E0D3C945BC}"/>
    <cellStyle name="40% - Ênfase2 320 3" xfId="25771" xr:uid="{15FAB519-3D93-40CA-B361-79E1CA8B5D80}"/>
    <cellStyle name="40% - Ênfase2 321" xfId="10484" xr:uid="{76C76730-CFD8-4EDA-8B0E-BDF87FD2EAC1}"/>
    <cellStyle name="40% - Ênfase2 321 2" xfId="30933" xr:uid="{18B0321E-2478-49EF-A93C-A4B7A938A905}"/>
    <cellStyle name="40% - Ênfase2 322" xfId="20708" xr:uid="{4FD1648D-02D0-4B57-A103-6429BE4ED4CE}"/>
    <cellStyle name="40% - Ênfase2 33" xfId="545" xr:uid="{C0F0261C-4051-4B75-9BCE-440A3558C95B}"/>
    <cellStyle name="40% - Ênfase2 33 2" xfId="1144" xr:uid="{FF1E2ACF-6651-4A50-A3D7-4261FB850B77}"/>
    <cellStyle name="40% - Ênfase2 33 2 2" xfId="6291" xr:uid="{60492487-FB9E-4F6F-AE31-AAAD52319A8B}"/>
    <cellStyle name="40% - Ênfase2 33 2 2 2" xfId="16546" xr:uid="{9955F47D-51A8-4F2D-BFF2-5CD1B9A4BC71}"/>
    <cellStyle name="40% - Ênfase2 33 2 2 2 2" xfId="36990" xr:uid="{156E0F35-0781-4913-B4C2-3BE2DBC774C9}"/>
    <cellStyle name="40% - Ênfase2 33 2 2 3" xfId="26774" xr:uid="{F204EC7D-A01D-469A-975D-F5A520E492ED}"/>
    <cellStyle name="40% - Ênfase2 33 2 3" xfId="11492" xr:uid="{ECDB804B-6788-4B28-AEDF-B7C6BD66B1C0}"/>
    <cellStyle name="40% - Ênfase2 33 2 3 2" xfId="31938" xr:uid="{C5156F1E-E936-4D59-89DA-90BCC653CD31}"/>
    <cellStyle name="40% - Ênfase2 33 2 4" xfId="21722" xr:uid="{B67321F5-0721-472F-B458-59245FE15AB2}"/>
    <cellStyle name="40% - Ênfase2 33 3" xfId="5692" xr:uid="{D46296FE-0CCA-4BA4-BCC3-7AD84120F6D2}"/>
    <cellStyle name="40% - Ênfase2 33 3 2" xfId="15966" xr:uid="{69924116-4550-4729-ADF5-789BB66E67F4}"/>
    <cellStyle name="40% - Ênfase2 33 3 2 2" xfId="36410" xr:uid="{22D95652-0D4A-4B7C-BCD7-916538990BC7}"/>
    <cellStyle name="40% - Ênfase2 33 3 3" xfId="26194" xr:uid="{1224AC68-CCAA-4231-A9E7-FD50BAB3967A}"/>
    <cellStyle name="40% - Ênfase2 33 4" xfId="10912" xr:uid="{0AF95092-0D08-47DC-8450-CE6A4BE8295C}"/>
    <cellStyle name="40% - Ênfase2 33 4 2" xfId="31358" xr:uid="{4F380462-DE30-4223-97EF-96E458028D71}"/>
    <cellStyle name="40% - Ênfase2 33 5" xfId="21142" xr:uid="{B40E00B7-A60B-4F00-94BC-AD9F6DCB600F}"/>
    <cellStyle name="40% - Ênfase2 34" xfId="559" xr:uid="{6C57DAB4-3257-4866-9455-BCB4E91E317E}"/>
    <cellStyle name="40% - Ênfase2 34 2" xfId="1158" xr:uid="{C62F70E2-DDED-41BB-BCF5-B604D337A400}"/>
    <cellStyle name="40% - Ênfase2 34 2 2" xfId="6305" xr:uid="{D444AB7B-67E5-4EAA-9975-D85D5A516331}"/>
    <cellStyle name="40% - Ênfase2 34 2 2 2" xfId="16560" xr:uid="{2C4CC006-2294-4ECE-AF2E-B5E38C7936AA}"/>
    <cellStyle name="40% - Ênfase2 34 2 2 2 2" xfId="37004" xr:uid="{2A0918FE-B0C6-4AF1-9DEF-6301E2F17756}"/>
    <cellStyle name="40% - Ênfase2 34 2 2 3" xfId="26788" xr:uid="{644583A0-4871-4109-A937-C91BC6BCA66E}"/>
    <cellStyle name="40% - Ênfase2 34 2 3" xfId="11506" xr:uid="{814EEEF9-FFDE-48B7-853D-EC6634D17E02}"/>
    <cellStyle name="40% - Ênfase2 34 2 3 2" xfId="31952" xr:uid="{82B34852-FC9F-47C4-B855-9112CBAB9C27}"/>
    <cellStyle name="40% - Ênfase2 34 2 4" xfId="21736" xr:uid="{336B44F2-43EE-440C-9008-444CAAF86573}"/>
    <cellStyle name="40% - Ênfase2 34 3" xfId="5706" xr:uid="{BB4AB1AD-82B4-4783-B69F-741A907B8F93}"/>
    <cellStyle name="40% - Ênfase2 34 3 2" xfId="15980" xr:uid="{BCA1C6A1-6B66-49AF-A15E-5939F9B18C94}"/>
    <cellStyle name="40% - Ênfase2 34 3 2 2" xfId="36424" xr:uid="{2E62D188-9532-48D8-A9DD-F9F68A1FA219}"/>
    <cellStyle name="40% - Ênfase2 34 3 3" xfId="26208" xr:uid="{9439898E-ACD4-436A-BDD8-D6F04C96C43C}"/>
    <cellStyle name="40% - Ênfase2 34 4" xfId="10926" xr:uid="{57D619A2-8DB3-4E08-9128-42FFE10D4063}"/>
    <cellStyle name="40% - Ênfase2 34 4 2" xfId="31372" xr:uid="{9A5A5FD8-786D-48DD-8E56-8BAE25B82325}"/>
    <cellStyle name="40% - Ênfase2 34 5" xfId="21156" xr:uid="{3EE9A920-1DF2-424F-A6B1-EC59A7BCE733}"/>
    <cellStyle name="40% - Ênfase2 35" xfId="573" xr:uid="{BB286705-6FA1-4F96-8228-AA9672745FCA}"/>
    <cellStyle name="40% - Ênfase2 35 2" xfId="1172" xr:uid="{9955B300-3B5E-4A47-B54C-459B2A28E863}"/>
    <cellStyle name="40% - Ênfase2 35 2 2" xfId="6319" xr:uid="{98E55914-5DC8-4AD9-9A89-62D964B420B0}"/>
    <cellStyle name="40% - Ênfase2 35 2 2 2" xfId="16574" xr:uid="{1084E96B-BE15-45A2-81ED-B7037BF32A30}"/>
    <cellStyle name="40% - Ênfase2 35 2 2 2 2" xfId="37018" xr:uid="{9FE966BD-BFA4-4638-AC12-0ACCA1FF5BBA}"/>
    <cellStyle name="40% - Ênfase2 35 2 2 3" xfId="26802" xr:uid="{0029ABFB-40BF-4E9E-9FA3-34DC81DE4245}"/>
    <cellStyle name="40% - Ênfase2 35 2 3" xfId="11520" xr:uid="{A86E6292-0AF5-4533-BF5F-8A0BC6572ADC}"/>
    <cellStyle name="40% - Ênfase2 35 2 3 2" xfId="31966" xr:uid="{6EC70F66-D257-43F7-BAC6-892216C97360}"/>
    <cellStyle name="40% - Ênfase2 35 2 4" xfId="21750" xr:uid="{AC278237-5E93-454D-B0E4-C70956235972}"/>
    <cellStyle name="40% - Ênfase2 35 3" xfId="5720" xr:uid="{BECAB27A-76C3-4FA8-A51D-914CF2290072}"/>
    <cellStyle name="40% - Ênfase2 35 3 2" xfId="15994" xr:uid="{BE503CFF-661D-4645-91BF-8C62605E136A}"/>
    <cellStyle name="40% - Ênfase2 35 3 2 2" xfId="36438" xr:uid="{703CC6DF-FF78-4BFF-8B12-B0F6FBE37011}"/>
    <cellStyle name="40% - Ênfase2 35 3 3" xfId="26222" xr:uid="{3285C4F0-90D3-48A2-9527-63606C4C0370}"/>
    <cellStyle name="40% - Ênfase2 35 4" xfId="10940" xr:uid="{39CD51A8-5836-4292-B374-D9ED40D84C57}"/>
    <cellStyle name="40% - Ênfase2 35 4 2" xfId="31386" xr:uid="{2891434F-9858-46C8-8F34-582BE1D79C86}"/>
    <cellStyle name="40% - Ênfase2 35 5" xfId="21170" xr:uid="{8A3F135B-9F3D-4432-B3C6-E51F8E59B0FF}"/>
    <cellStyle name="40% - Ênfase2 36" xfId="587" xr:uid="{952436F0-AC4D-4BD9-9018-9FD02FAD3A86}"/>
    <cellStyle name="40% - Ênfase2 36 2" xfId="1186" xr:uid="{6E98F250-3C41-4730-A33E-F4C4DE88C8AF}"/>
    <cellStyle name="40% - Ênfase2 36 2 2" xfId="6333" xr:uid="{3EC8648B-3A7B-488E-8E24-E275AC7C5B49}"/>
    <cellStyle name="40% - Ênfase2 36 2 2 2" xfId="16588" xr:uid="{9910FA27-3726-4291-BEBE-239140F7AE1A}"/>
    <cellStyle name="40% - Ênfase2 36 2 2 2 2" xfId="37032" xr:uid="{764E1A7B-8DD4-4AFA-8026-F2FA16F203FB}"/>
    <cellStyle name="40% - Ênfase2 36 2 2 3" xfId="26816" xr:uid="{D7CEC840-5B94-4B42-88D7-5D4F10BC9F05}"/>
    <cellStyle name="40% - Ênfase2 36 2 3" xfId="11534" xr:uid="{BEB8E35F-3CB2-4BCC-A34A-7BF63438DA0D}"/>
    <cellStyle name="40% - Ênfase2 36 2 3 2" xfId="31980" xr:uid="{8B1A4230-8E75-433A-8659-C30EC9C90894}"/>
    <cellStyle name="40% - Ênfase2 36 2 4" xfId="21764" xr:uid="{DDE947DA-FECD-4A9D-8498-CBED4FB53E5B}"/>
    <cellStyle name="40% - Ênfase2 36 3" xfId="5734" xr:uid="{F1C2BC4A-ED84-4AEB-8AEE-010254334764}"/>
    <cellStyle name="40% - Ênfase2 36 3 2" xfId="16008" xr:uid="{B6A5E2A0-6AF4-4C86-A363-BF0D3FD95D8A}"/>
    <cellStyle name="40% - Ênfase2 36 3 2 2" xfId="36452" xr:uid="{9998545C-158B-4F9C-BE6D-09DACF2E54E3}"/>
    <cellStyle name="40% - Ênfase2 36 3 3" xfId="26236" xr:uid="{305C1575-DF08-483A-B207-FA96E84BC317}"/>
    <cellStyle name="40% - Ênfase2 36 4" xfId="10954" xr:uid="{7241973B-645C-49B2-BF16-37591D066CAF}"/>
    <cellStyle name="40% - Ênfase2 36 4 2" xfId="31400" xr:uid="{45404076-E7A8-45AC-B8FA-89CE2F0C4D87}"/>
    <cellStyle name="40% - Ênfase2 36 5" xfId="21184" xr:uid="{0FD96A55-F630-4F2D-A968-9E616856E050}"/>
    <cellStyle name="40% - Ênfase2 37" xfId="601" xr:uid="{EDD2F0F8-1F52-47EA-821D-7D6C15EFAB1C}"/>
    <cellStyle name="40% - Ênfase2 37 2" xfId="1200" xr:uid="{14731735-BAEC-4306-BC2F-20FB577808FE}"/>
    <cellStyle name="40% - Ênfase2 37 2 2" xfId="6347" xr:uid="{33E6E09A-FDEC-483D-8A7D-124EF49823E3}"/>
    <cellStyle name="40% - Ênfase2 37 2 2 2" xfId="16602" xr:uid="{4B09FC68-CAD0-46E6-A22A-C0F8CEF9066A}"/>
    <cellStyle name="40% - Ênfase2 37 2 2 2 2" xfId="37046" xr:uid="{6297E348-8B1D-426A-B2CD-FF9F712DB276}"/>
    <cellStyle name="40% - Ênfase2 37 2 2 3" xfId="26830" xr:uid="{9F31AB16-F8D9-40D8-BAFA-6DC740CF27CF}"/>
    <cellStyle name="40% - Ênfase2 37 2 3" xfId="11548" xr:uid="{89AB2871-2A4E-47C7-9170-FF4B41E1A2A8}"/>
    <cellStyle name="40% - Ênfase2 37 2 3 2" xfId="31994" xr:uid="{8E2306FB-3135-4884-8AFA-4C1FB13D0E40}"/>
    <cellStyle name="40% - Ênfase2 37 2 4" xfId="21778" xr:uid="{D352FAE3-0E80-48B4-8B79-C4F8D32DFF79}"/>
    <cellStyle name="40% - Ênfase2 37 3" xfId="5748" xr:uid="{A4BB9807-6F19-4FDF-BA05-4B0E79996FD3}"/>
    <cellStyle name="40% - Ênfase2 37 3 2" xfId="16022" xr:uid="{ACCCAB39-16CD-4EE6-89EA-C1B4DE241369}"/>
    <cellStyle name="40% - Ênfase2 37 3 2 2" xfId="36466" xr:uid="{9340294F-820D-45FC-AB7D-046853DDD3D5}"/>
    <cellStyle name="40% - Ênfase2 37 3 3" xfId="26250" xr:uid="{648032AD-A38E-4D53-BACE-E52A9E2D452E}"/>
    <cellStyle name="40% - Ênfase2 37 4" xfId="10968" xr:uid="{B2BF2611-156F-4CE0-A9A9-F4416A9CCBA5}"/>
    <cellStyle name="40% - Ênfase2 37 4 2" xfId="31414" xr:uid="{664C3A78-29CF-44C2-83F5-70E00E78C9CE}"/>
    <cellStyle name="40% - Ênfase2 37 5" xfId="21198" xr:uid="{6FA03FE9-D716-41AB-9258-2C251D9B1363}"/>
    <cellStyle name="40% - Ênfase2 38" xfId="615" xr:uid="{6AA344AC-BC24-4B6C-9DF1-47B07ECD792A}"/>
    <cellStyle name="40% - Ênfase2 38 2" xfId="1214" xr:uid="{13D447AD-D5A1-4702-ABAB-5935A2570267}"/>
    <cellStyle name="40% - Ênfase2 38 2 2" xfId="6361" xr:uid="{2BF836A7-E761-4C13-A2FC-D243A54D72A7}"/>
    <cellStyle name="40% - Ênfase2 38 2 2 2" xfId="16616" xr:uid="{EF650A97-5DF8-456D-985A-D8371CD4A57E}"/>
    <cellStyle name="40% - Ênfase2 38 2 2 2 2" xfId="37060" xr:uid="{FECE5355-ECE9-4F2C-9062-2B2D573727FB}"/>
    <cellStyle name="40% - Ênfase2 38 2 2 3" xfId="26844" xr:uid="{5D413D4D-29DB-46C0-9F35-DCDCA94961C0}"/>
    <cellStyle name="40% - Ênfase2 38 2 3" xfId="11562" xr:uid="{A339DF0B-0417-412B-9B56-11B9D2A4DDE1}"/>
    <cellStyle name="40% - Ênfase2 38 2 3 2" xfId="32008" xr:uid="{6AC4E2B8-A1E3-4C78-908C-FE9DE5D3C8F9}"/>
    <cellStyle name="40% - Ênfase2 38 2 4" xfId="21792" xr:uid="{EFB8F9AB-3A0F-4000-8090-BE47F75BE234}"/>
    <cellStyle name="40% - Ênfase2 38 3" xfId="5762" xr:uid="{5692CACB-B6C0-448F-87D9-6DE376A53C71}"/>
    <cellStyle name="40% - Ênfase2 38 3 2" xfId="16036" xr:uid="{0558E1EE-455E-4C3F-8821-4CF35231F775}"/>
    <cellStyle name="40% - Ênfase2 38 3 2 2" xfId="36480" xr:uid="{2F22C3D5-FD08-48A1-8387-C04CCD7FF721}"/>
    <cellStyle name="40% - Ênfase2 38 3 3" xfId="26264" xr:uid="{EE833C10-CFEA-4A4F-8BEE-DBC3C381993A}"/>
    <cellStyle name="40% - Ênfase2 38 4" xfId="10982" xr:uid="{F4134DAB-D80E-4217-9823-877F3C19B4B4}"/>
    <cellStyle name="40% - Ênfase2 38 4 2" xfId="31428" xr:uid="{A406B162-E4D9-4712-96A4-D717599A465E}"/>
    <cellStyle name="40% - Ênfase2 38 5" xfId="21212" xr:uid="{7FDB35FF-5795-434B-AF35-D43D3B9A32E7}"/>
    <cellStyle name="40% - Ênfase2 39" xfId="629" xr:uid="{974642BF-94C1-457E-9EA1-149CFDF31167}"/>
    <cellStyle name="40% - Ênfase2 39 2" xfId="1228" xr:uid="{0179C0A4-A632-4789-A955-CFE8D15DF822}"/>
    <cellStyle name="40% - Ênfase2 39 2 2" xfId="6375" xr:uid="{E207A81C-0DFB-4C42-8013-2F637F5736BF}"/>
    <cellStyle name="40% - Ênfase2 39 2 2 2" xfId="16630" xr:uid="{8F1AA1B0-1BE9-4C46-A847-8BB6511A7EF7}"/>
    <cellStyle name="40% - Ênfase2 39 2 2 2 2" xfId="37074" xr:uid="{8965571C-1252-47C6-BB47-AFD2854F00E7}"/>
    <cellStyle name="40% - Ênfase2 39 2 2 3" xfId="26858" xr:uid="{0FAB4101-B5D6-42F0-9204-3CB266E090C4}"/>
    <cellStyle name="40% - Ênfase2 39 2 3" xfId="11576" xr:uid="{A1FEE7AD-09BD-4E0E-A115-8699C0FAB2BB}"/>
    <cellStyle name="40% - Ênfase2 39 2 3 2" xfId="32022" xr:uid="{CA76EC9B-1243-47ED-B482-9E812706657D}"/>
    <cellStyle name="40% - Ênfase2 39 2 4" xfId="21806" xr:uid="{9491A223-0D7C-4ABC-9397-CBAF19744538}"/>
    <cellStyle name="40% - Ênfase2 39 3" xfId="5776" xr:uid="{F25A0B6F-C6D2-4781-BAE9-68CA34895593}"/>
    <cellStyle name="40% - Ênfase2 39 3 2" xfId="16050" xr:uid="{CC03F384-1A26-42C1-9A1B-E1EFE5FC2278}"/>
    <cellStyle name="40% - Ênfase2 39 3 2 2" xfId="36494" xr:uid="{B3B075DB-FA5C-4DE9-9A2A-12AF6DF9B830}"/>
    <cellStyle name="40% - Ênfase2 39 3 3" xfId="26278" xr:uid="{A8DF804E-079C-44D1-B3C7-20CA269D43D5}"/>
    <cellStyle name="40% - Ênfase2 39 4" xfId="10996" xr:uid="{200BF6A9-39EC-4970-A218-1CB5EBB2176A}"/>
    <cellStyle name="40% - Ênfase2 39 4 2" xfId="31442" xr:uid="{3C91D4E2-94B8-4B7C-90A7-0940E1AF6A3D}"/>
    <cellStyle name="40% - Ênfase2 39 5" xfId="21226" xr:uid="{48CBA0F3-AADD-42F2-84E3-D5AC9D5D420F}"/>
    <cellStyle name="40% - Ênfase2 4" xfId="139" xr:uid="{3E5B2FF9-C104-4D00-B8D1-8862260E85C8}"/>
    <cellStyle name="40% - Ênfase2 4 2" xfId="752" xr:uid="{2BABA959-02A0-4BB5-AEB2-DF01ACEDAF25}"/>
    <cellStyle name="40% - Ênfase2 4 2 2" xfId="5899" xr:uid="{BEC54DF2-310D-4AFC-AA27-7AE98E2FA7DC}"/>
    <cellStyle name="40% - Ênfase2 4 2 2 2" xfId="16168" xr:uid="{558453D1-D990-4150-832B-EEBCF41B7BA5}"/>
    <cellStyle name="40% - Ênfase2 4 2 2 2 2" xfId="36612" xr:uid="{0DB6210F-AA9E-47D3-8281-C8DACF96EE0C}"/>
    <cellStyle name="40% - Ênfase2 4 2 2 3" xfId="26396" xr:uid="{9D51A249-DA67-4D6E-B146-117788ABC530}"/>
    <cellStyle name="40% - Ênfase2 4 2 3" xfId="11114" xr:uid="{953549B1-B22D-4E8F-81AD-DEB4C55DF57F}"/>
    <cellStyle name="40% - Ênfase2 4 2 3 2" xfId="31560" xr:uid="{A23218E6-9D18-4601-9A84-C6A3A1FDDAEA}"/>
    <cellStyle name="40% - Ênfase2 4 2 4" xfId="21344" xr:uid="{4BDEC930-53DE-4C67-B2EE-C7E1504A4DB3}"/>
    <cellStyle name="40% - Ênfase2 4 3" xfId="5286" xr:uid="{0A704CAA-289F-4642-AD0B-EE4794CE2F88}"/>
    <cellStyle name="40% - Ênfase2 4 3 2" xfId="15588" xr:uid="{1696EEF6-7CA7-46B7-8C76-A0ED05A16A15}"/>
    <cellStyle name="40% - Ênfase2 4 3 2 2" xfId="36032" xr:uid="{35744E26-30BF-42DD-A6A6-B7E26211EB11}"/>
    <cellStyle name="40% - Ênfase2 4 3 3" xfId="25816" xr:uid="{4C66B5F4-BA5E-4D7F-8D24-C2BC96179B69}"/>
    <cellStyle name="40% - Ênfase2 4 4" xfId="10534" xr:uid="{FDDA56D7-BEB0-4E7B-8E7A-F6B9DF036937}"/>
    <cellStyle name="40% - Ênfase2 4 4 2" xfId="30980" xr:uid="{C2640B07-DFAB-4E8F-A551-2B5734E3F8A8}"/>
    <cellStyle name="40% - Ênfase2 4 5" xfId="20764" xr:uid="{5B84C168-CC54-48EC-90A5-C229A4F334D4}"/>
    <cellStyle name="40% - Ênfase2 40" xfId="643" xr:uid="{17CEEDAB-65F0-46D4-92EF-FFDB4057CA2D}"/>
    <cellStyle name="40% - Ênfase2 40 2" xfId="1242" xr:uid="{45644E10-A3B0-4043-90B2-65D7FD599309}"/>
    <cellStyle name="40% - Ênfase2 40 2 2" xfId="6389" xr:uid="{FECA7FD8-50D8-4383-B355-A076B1B9F3C0}"/>
    <cellStyle name="40% - Ênfase2 40 2 2 2" xfId="16644" xr:uid="{D24B6782-FE30-4584-A280-004791B0E723}"/>
    <cellStyle name="40% - Ênfase2 40 2 2 2 2" xfId="37088" xr:uid="{6F928BA8-BF38-4AFA-A199-65CB3AB9059B}"/>
    <cellStyle name="40% - Ênfase2 40 2 2 3" xfId="26872" xr:uid="{145658A1-2AB0-4728-B383-8C06D4D3B848}"/>
    <cellStyle name="40% - Ênfase2 40 2 3" xfId="11590" xr:uid="{3150977B-911F-4F0F-AE55-4F0D227CEE56}"/>
    <cellStyle name="40% - Ênfase2 40 2 3 2" xfId="32036" xr:uid="{F44553B4-818D-4595-A6B1-0BF2F36D7A43}"/>
    <cellStyle name="40% - Ênfase2 40 2 4" xfId="21820" xr:uid="{5CFFE1CD-8A73-43C3-9DD9-183B97E8BBDB}"/>
    <cellStyle name="40% - Ênfase2 40 3" xfId="5790" xr:uid="{6FF2A416-21D5-4633-A02C-85642C0E22F5}"/>
    <cellStyle name="40% - Ênfase2 40 3 2" xfId="16064" xr:uid="{186D3B3B-DEEF-47E6-B1D7-A742494AEC99}"/>
    <cellStyle name="40% - Ênfase2 40 3 2 2" xfId="36508" xr:uid="{ECF0676E-494C-48E2-8A30-40521E6E9002}"/>
    <cellStyle name="40% - Ênfase2 40 3 3" xfId="26292" xr:uid="{586B3DC6-44C2-46B5-BBD9-5E6AA2D9B1C3}"/>
    <cellStyle name="40% - Ênfase2 40 4" xfId="11010" xr:uid="{7CFF44BE-2D76-4339-AB4B-90B2EEDE1D76}"/>
    <cellStyle name="40% - Ênfase2 40 4 2" xfId="31456" xr:uid="{2298DF9A-7298-4884-A738-06C5D00058B6}"/>
    <cellStyle name="40% - Ênfase2 40 5" xfId="21240" xr:uid="{FE2C4B73-C875-4200-BBFC-D3289A99E672}"/>
    <cellStyle name="40% - Ênfase2 41" xfId="657" xr:uid="{94648642-D714-4254-9FBE-F379432D19BB}"/>
    <cellStyle name="40% - Ênfase2 41 2" xfId="1256" xr:uid="{900E88E3-9C9B-46E7-AF5A-FCD54E9656F8}"/>
    <cellStyle name="40% - Ênfase2 41 2 2" xfId="6403" xr:uid="{C26257FD-4736-4B49-9698-D1AA8A3D04FF}"/>
    <cellStyle name="40% - Ênfase2 41 2 2 2" xfId="16658" xr:uid="{2AD63095-5C45-468A-A020-7642B27C15E3}"/>
    <cellStyle name="40% - Ênfase2 41 2 2 2 2" xfId="37102" xr:uid="{2C1B0CC1-1CAA-4730-8175-03A5E0F91190}"/>
    <cellStyle name="40% - Ênfase2 41 2 2 3" xfId="26886" xr:uid="{2B208D3B-A722-4719-A87D-6F8118FA3C0C}"/>
    <cellStyle name="40% - Ênfase2 41 2 3" xfId="11604" xr:uid="{65AD6F2F-60AE-4031-AFFD-6D4B8F750307}"/>
    <cellStyle name="40% - Ênfase2 41 2 3 2" xfId="32050" xr:uid="{20AA5719-0B9A-4979-99A2-0AE9C0EC7EB6}"/>
    <cellStyle name="40% - Ênfase2 41 2 4" xfId="21834" xr:uid="{4391634D-FA27-4FF0-8E0D-CD7E2CCB7C8A}"/>
    <cellStyle name="40% - Ênfase2 41 3" xfId="5804" xr:uid="{8D00AA51-6395-43E7-AE38-0F53F1C2B269}"/>
    <cellStyle name="40% - Ênfase2 41 3 2" xfId="16078" xr:uid="{56330300-57D3-4207-814B-9C6EA25510A4}"/>
    <cellStyle name="40% - Ênfase2 41 3 2 2" xfId="36522" xr:uid="{CDE13D9C-C859-47A3-94A0-09631A392021}"/>
    <cellStyle name="40% - Ênfase2 41 3 3" xfId="26306" xr:uid="{0A65603F-DA83-4C50-AE71-20F6543EDA0E}"/>
    <cellStyle name="40% - Ênfase2 41 4" xfId="11024" xr:uid="{8F45D6A6-C70F-475E-B486-C8EC8CCB2B50}"/>
    <cellStyle name="40% - Ênfase2 41 4 2" xfId="31470" xr:uid="{CAEC232C-9571-4A6A-83F5-031CE530DABE}"/>
    <cellStyle name="40% - Ênfase2 41 5" xfId="21254" xr:uid="{F7A4A336-AAC1-401F-8ECA-E5B16365F2A3}"/>
    <cellStyle name="40% - Ênfase2 42" xfId="671" xr:uid="{28F3001D-E7FD-41FE-AFC8-A18356CC8EAD}"/>
    <cellStyle name="40% - Ênfase2 42 2" xfId="1270" xr:uid="{8B243A80-65F0-494A-94B9-3735BDD21CF3}"/>
    <cellStyle name="40% - Ênfase2 42 2 2" xfId="6417" xr:uid="{C2090770-7C44-43DF-BB3D-163EFD8E6CBF}"/>
    <cellStyle name="40% - Ênfase2 42 2 2 2" xfId="16672" xr:uid="{02E9474C-17E5-4096-9FC6-70F6FF3903B9}"/>
    <cellStyle name="40% - Ênfase2 42 2 2 2 2" xfId="37116" xr:uid="{FD61A502-7113-4F0D-B629-269ECCBEE42D}"/>
    <cellStyle name="40% - Ênfase2 42 2 2 3" xfId="26900" xr:uid="{61FC33D3-1196-40B6-821F-014E3331FD65}"/>
    <cellStyle name="40% - Ênfase2 42 2 3" xfId="11618" xr:uid="{997E3F39-FB55-4D9E-B1A7-4DE07BF12380}"/>
    <cellStyle name="40% - Ênfase2 42 2 3 2" xfId="32064" xr:uid="{792A7C6C-5A6B-4766-8244-617D2A18ADE8}"/>
    <cellStyle name="40% - Ênfase2 42 2 4" xfId="21848" xr:uid="{04777513-00CE-4167-8F0A-D5CCE8F481D9}"/>
    <cellStyle name="40% - Ênfase2 42 3" xfId="5818" xr:uid="{A7DD162E-3F9E-473E-A46F-40C90555FF70}"/>
    <cellStyle name="40% - Ênfase2 42 3 2" xfId="16092" xr:uid="{D77C8A06-DED6-44B9-ADDD-CC9DF3877D04}"/>
    <cellStyle name="40% - Ênfase2 42 3 2 2" xfId="36536" xr:uid="{01B15DA3-7C19-4B08-B15E-E8BB78A24181}"/>
    <cellStyle name="40% - Ênfase2 42 3 3" xfId="26320" xr:uid="{4492D4E2-CF4C-4B8F-A801-4B130EEA94E3}"/>
    <cellStyle name="40% - Ênfase2 42 4" xfId="11038" xr:uid="{B6648C06-5B36-42E2-B581-A82E89D5647E}"/>
    <cellStyle name="40% - Ênfase2 42 4 2" xfId="31484" xr:uid="{47E5073B-2328-4E0D-8D04-09B6E002ED87}"/>
    <cellStyle name="40% - Ênfase2 42 5" xfId="21268" xr:uid="{252FC672-B180-4E87-90AC-C7590842880B}"/>
    <cellStyle name="40% - Ênfase2 43" xfId="685" xr:uid="{BC7B2359-ED51-4747-BA2B-90DFFF2ADB1F}"/>
    <cellStyle name="40% - Ênfase2 43 2" xfId="1284" xr:uid="{EF3F844B-B25C-4109-96A3-567C63628FAD}"/>
    <cellStyle name="40% - Ênfase2 43 2 2" xfId="6431" xr:uid="{B1181F9A-F57C-433F-9F8D-11769A9A8ABB}"/>
    <cellStyle name="40% - Ênfase2 43 2 2 2" xfId="16686" xr:uid="{799D2D24-0FE1-41A9-AAEA-38A6809CB265}"/>
    <cellStyle name="40% - Ênfase2 43 2 2 2 2" xfId="37130" xr:uid="{692AEEF8-3293-4747-BB6E-7126960C3324}"/>
    <cellStyle name="40% - Ênfase2 43 2 2 3" xfId="26914" xr:uid="{3F7C0256-DD75-4B92-AB57-55B159A85DEB}"/>
    <cellStyle name="40% - Ênfase2 43 2 3" xfId="11632" xr:uid="{8EE3D924-434D-4A94-9934-7CA10F891A90}"/>
    <cellStyle name="40% - Ênfase2 43 2 3 2" xfId="32078" xr:uid="{95D6DA05-10C1-4213-995E-CEE93FE1317C}"/>
    <cellStyle name="40% - Ênfase2 43 2 4" xfId="21862" xr:uid="{CF06985C-FC43-430D-AA49-41A731182534}"/>
    <cellStyle name="40% - Ênfase2 43 3" xfId="5832" xr:uid="{1FE4F400-4656-4C92-8C0B-48A3249F2A71}"/>
    <cellStyle name="40% - Ênfase2 43 3 2" xfId="16106" xr:uid="{73D6112B-C06C-4690-8E99-8C0781B4F564}"/>
    <cellStyle name="40% - Ênfase2 43 3 2 2" xfId="36550" xr:uid="{D3896F5B-514E-4B99-A367-C7F56306E742}"/>
    <cellStyle name="40% - Ênfase2 43 3 3" xfId="26334" xr:uid="{397189FF-FAC6-445A-BE19-C74F9A07C417}"/>
    <cellStyle name="40% - Ênfase2 43 4" xfId="11052" xr:uid="{AE4D33D8-3103-41C3-9A4D-EC2A13769161}"/>
    <cellStyle name="40% - Ênfase2 43 4 2" xfId="31498" xr:uid="{6785BFF6-0D76-4F62-BD3A-70A0709647F7}"/>
    <cellStyle name="40% - Ênfase2 43 5" xfId="21282" xr:uid="{6FEF74FA-CD0C-4297-A41F-BFEFE65C20A7}"/>
    <cellStyle name="40% - Ênfase2 44" xfId="699" xr:uid="{7452142B-285B-4E7E-89F1-B8FC807D7676}"/>
    <cellStyle name="40% - Ênfase2 44 2" xfId="5846" xr:uid="{FB73B5D4-47A8-4A92-B817-F456577207D1}"/>
    <cellStyle name="40% - Ênfase2 44 2 2" xfId="16120" xr:uid="{9816517A-A865-47E7-A159-0C0E91E36DC0}"/>
    <cellStyle name="40% - Ênfase2 44 2 2 2" xfId="36564" xr:uid="{91834CF2-ED5D-4FC7-8266-F3C2E11600D2}"/>
    <cellStyle name="40% - Ênfase2 44 2 3" xfId="26348" xr:uid="{EACA4F49-E7B4-42FC-9204-575E01FDBC58}"/>
    <cellStyle name="40% - Ênfase2 44 3" xfId="11066" xr:uid="{8889D68F-0FEF-4130-AC90-51FED5D15391}"/>
    <cellStyle name="40% - Ênfase2 44 3 2" xfId="31512" xr:uid="{F2B5FB27-741C-4985-A676-0987ECCEBB73}"/>
    <cellStyle name="40% - Ênfase2 44 4" xfId="21296" xr:uid="{E6854845-EFB4-4B86-AB7A-56D189FBFEC6}"/>
    <cellStyle name="40% - Ênfase2 45" xfId="1298" xr:uid="{D29006F6-9055-40CF-8B54-53917F375F39}"/>
    <cellStyle name="40% - Ênfase2 45 2" xfId="6445" xr:uid="{C705E329-66E4-4360-92ED-47518895D38E}"/>
    <cellStyle name="40% - Ênfase2 45 2 2" xfId="16700" xr:uid="{26C68F05-1154-4EC9-B317-AB028C027102}"/>
    <cellStyle name="40% - Ênfase2 45 2 2 2" xfId="37144" xr:uid="{150D0B9C-1565-4F38-ADBA-40B21BAF6161}"/>
    <cellStyle name="40% - Ênfase2 45 2 3" xfId="26928" xr:uid="{91669C61-7476-4F22-AA15-20CF4F6342DF}"/>
    <cellStyle name="40% - Ênfase2 45 3" xfId="11646" xr:uid="{86F4CF0B-FB10-4E32-BB27-74FC966BFE09}"/>
    <cellStyle name="40% - Ênfase2 45 3 2" xfId="32092" xr:uid="{10754307-2C39-4155-845E-BA42410D3266}"/>
    <cellStyle name="40% - Ênfase2 45 4" xfId="21876" xr:uid="{87DC422C-ABDA-4D00-90AE-3571ACF241DC}"/>
    <cellStyle name="40% - Ênfase2 46" xfId="1312" xr:uid="{AFAC3BBB-C9D8-4906-B403-13B097A95795}"/>
    <cellStyle name="40% - Ênfase2 46 2" xfId="6459" xr:uid="{6969B9E9-BFC8-4CBC-9C4F-3A8FEA9A5202}"/>
    <cellStyle name="40% - Ênfase2 46 2 2" xfId="16714" xr:uid="{D0EE80E2-A811-4CA5-96D5-3A7343429569}"/>
    <cellStyle name="40% - Ênfase2 46 2 2 2" xfId="37158" xr:uid="{3AA866A7-40D8-4243-B72C-71177D15626D}"/>
    <cellStyle name="40% - Ênfase2 46 2 3" xfId="26942" xr:uid="{CD8085AF-C003-4F33-B28E-55A63EAF95C7}"/>
    <cellStyle name="40% - Ênfase2 46 3" xfId="11660" xr:uid="{0E9939B6-255F-4F96-B6A2-029B45B632D6}"/>
    <cellStyle name="40% - Ênfase2 46 3 2" xfId="32106" xr:uid="{7ABA98AF-4B6E-4095-9C2D-68DDB95D23D7}"/>
    <cellStyle name="40% - Ênfase2 46 4" xfId="21890" xr:uid="{0DE08E1A-EAC2-4880-9BE5-D1F5CCE4A9BA}"/>
    <cellStyle name="40% - Ênfase2 47" xfId="1326" xr:uid="{85C42456-316E-4951-B015-F04C26DEE69F}"/>
    <cellStyle name="40% - Ênfase2 47 2" xfId="6473" xr:uid="{59EC4FD3-9863-4D57-93B4-CEBEECB9F170}"/>
    <cellStyle name="40% - Ênfase2 47 2 2" xfId="16728" xr:uid="{BFB2C4AE-1A3C-483D-8DE0-B2C2BC81980D}"/>
    <cellStyle name="40% - Ênfase2 47 2 2 2" xfId="37172" xr:uid="{30D5BC3F-BCD7-4702-B809-C04BE71A6081}"/>
    <cellStyle name="40% - Ênfase2 47 2 3" xfId="26956" xr:uid="{074BE8D6-3528-4C9C-9CE4-9CC9DC572456}"/>
    <cellStyle name="40% - Ênfase2 47 3" xfId="11674" xr:uid="{B67B3132-A711-4EA5-981E-A1D6428DDD40}"/>
    <cellStyle name="40% - Ênfase2 47 3 2" xfId="32120" xr:uid="{78150535-761C-4A2A-A14B-C4D65FA86923}"/>
    <cellStyle name="40% - Ênfase2 47 4" xfId="21904" xr:uid="{70AD88CA-3F01-4A7C-A58F-0CAC64F12153}"/>
    <cellStyle name="40% - Ênfase2 48" xfId="1340" xr:uid="{41DD3884-0434-4F99-BE1E-2C9E79AFDCD1}"/>
    <cellStyle name="40% - Ênfase2 48 2" xfId="6487" xr:uid="{529157D1-4102-4E84-951A-FEE64FAE6726}"/>
    <cellStyle name="40% - Ênfase2 48 2 2" xfId="16742" xr:uid="{0DA09717-255D-44F3-8A25-DD57A05F0416}"/>
    <cellStyle name="40% - Ênfase2 48 2 2 2" xfId="37186" xr:uid="{B56C390F-B9DE-48F6-9381-8FEC4D9398D7}"/>
    <cellStyle name="40% - Ênfase2 48 2 3" xfId="26970" xr:uid="{4237A268-F9B9-4368-9858-52914F6C8C03}"/>
    <cellStyle name="40% - Ênfase2 48 3" xfId="11688" xr:uid="{D0297F69-534E-44CB-B5DD-3737FE49A285}"/>
    <cellStyle name="40% - Ênfase2 48 3 2" xfId="32134" xr:uid="{A8A0F084-9A81-4D3A-A83D-877616F2031E}"/>
    <cellStyle name="40% - Ênfase2 48 4" xfId="21918" xr:uid="{FDA3EFA3-6306-4830-9155-8D442E5280F5}"/>
    <cellStyle name="40% - Ênfase2 49" xfId="1354" xr:uid="{9F3AA242-8364-4405-A882-74219A4CD66C}"/>
    <cellStyle name="40% - Ênfase2 49 2" xfId="6501" xr:uid="{C171E920-6279-46B5-A669-9F12CDA0B9B7}"/>
    <cellStyle name="40% - Ênfase2 49 2 2" xfId="16756" xr:uid="{0111F112-2B83-4B01-9F4E-A1E9B3E34D0D}"/>
    <cellStyle name="40% - Ênfase2 49 2 2 2" xfId="37200" xr:uid="{367A2BA4-2ABD-4CBC-8B3E-C4B62120A80B}"/>
    <cellStyle name="40% - Ênfase2 49 2 3" xfId="26984" xr:uid="{F8FC8AD6-DAA6-4DF4-93D5-4453357BF41A}"/>
    <cellStyle name="40% - Ênfase2 49 3" xfId="11702" xr:uid="{3AD6498C-BC29-4691-A49E-D4162A8B1663}"/>
    <cellStyle name="40% - Ênfase2 49 3 2" xfId="32148" xr:uid="{D7DD2FCA-2494-4C09-B553-23DA082D1B97}"/>
    <cellStyle name="40% - Ênfase2 49 4" xfId="21932" xr:uid="{4040B96B-1E0C-4F33-9B3A-7E38FFA8287C}"/>
    <cellStyle name="40% - Ênfase2 5" xfId="153" xr:uid="{5043D96C-3094-4276-BDB6-D8EEB76F629E}"/>
    <cellStyle name="40% - Ênfase2 5 2" xfId="766" xr:uid="{2A6F0C02-347C-4793-8D44-433489B27886}"/>
    <cellStyle name="40% - Ênfase2 5 2 2" xfId="5913" xr:uid="{B7B34AEA-A241-41BD-B84B-B41587C0EE2A}"/>
    <cellStyle name="40% - Ênfase2 5 3" xfId="5300" xr:uid="{94C9F66C-EB5D-469F-9085-A5D677B2945E}"/>
    <cellStyle name="40% - Ênfase2 50" xfId="1368" xr:uid="{44056319-B606-40B7-A448-D9A348D49C52}"/>
    <cellStyle name="40% - Ênfase2 50 2" xfId="6515" xr:uid="{2B46C812-C94D-4A41-B758-F2484A525E82}"/>
    <cellStyle name="40% - Ênfase2 50 2 2" xfId="16770" xr:uid="{511B097B-2899-42D7-B8A4-264D62EC512A}"/>
    <cellStyle name="40% - Ênfase2 50 2 2 2" xfId="37214" xr:uid="{5B8583B3-4003-4203-9715-975A2599117F}"/>
    <cellStyle name="40% - Ênfase2 50 2 3" xfId="26998" xr:uid="{7B18F472-2335-494E-B218-549239454EA0}"/>
    <cellStyle name="40% - Ênfase2 50 3" xfId="11716" xr:uid="{B4FE5EF7-F0B3-4871-B133-E485325A642C}"/>
    <cellStyle name="40% - Ênfase2 50 3 2" xfId="32162" xr:uid="{F5C79C82-EA09-486B-B052-F4A1889C2D6A}"/>
    <cellStyle name="40% - Ênfase2 50 4" xfId="21946" xr:uid="{99B5ACBD-25A3-483A-9295-9C7D7EAFC8E2}"/>
    <cellStyle name="40% - Ênfase2 51" xfId="1382" xr:uid="{1A6A893E-6DBB-4DA5-AA16-A8AB792132FC}"/>
    <cellStyle name="40% - Ênfase2 51 2" xfId="6529" xr:uid="{14698FCE-99D3-42C1-A127-6DF8E369B3A8}"/>
    <cellStyle name="40% - Ênfase2 51 2 2" xfId="16784" xr:uid="{C5976076-0DEB-4379-8FC1-A6F7C86719C6}"/>
    <cellStyle name="40% - Ênfase2 51 2 2 2" xfId="37228" xr:uid="{F2C5971D-6E0A-4B0B-BD97-09DEB394842A}"/>
    <cellStyle name="40% - Ênfase2 51 2 3" xfId="27012" xr:uid="{B4DFAF85-8D7D-40D1-8908-612FA84CD875}"/>
    <cellStyle name="40% - Ênfase2 51 3" xfId="11730" xr:uid="{3044371E-2725-41F4-89F7-A7A4CA027672}"/>
    <cellStyle name="40% - Ênfase2 51 3 2" xfId="32176" xr:uid="{983E2986-0028-40CD-813C-D7268B423E8A}"/>
    <cellStyle name="40% - Ênfase2 51 4" xfId="21960" xr:uid="{169FC528-A20D-447A-B52E-3F8F1CCAFF10}"/>
    <cellStyle name="40% - Ênfase2 52" xfId="1396" xr:uid="{9A120D0F-5587-4C2C-BE1D-4A6F4EE98991}"/>
    <cellStyle name="40% - Ênfase2 52 2" xfId="6543" xr:uid="{C1393A68-E666-4F8C-802F-2F84DDC53488}"/>
    <cellStyle name="40% - Ênfase2 52 2 2" xfId="16798" xr:uid="{190F4699-B249-43B0-8665-A99121B439ED}"/>
    <cellStyle name="40% - Ênfase2 52 2 2 2" xfId="37242" xr:uid="{0255CBDA-47AF-4A28-8CE1-9699E4DAE779}"/>
    <cellStyle name="40% - Ênfase2 52 2 3" xfId="27026" xr:uid="{43B074A4-5AED-4D37-8F7E-D138F71F21ED}"/>
    <cellStyle name="40% - Ênfase2 52 3" xfId="11744" xr:uid="{8098F06D-F39E-4229-B8BA-5618A04E7E47}"/>
    <cellStyle name="40% - Ênfase2 52 3 2" xfId="32190" xr:uid="{E0708B47-7FD3-46F1-8376-5F527732EF67}"/>
    <cellStyle name="40% - Ênfase2 52 4" xfId="21974" xr:uid="{FEBAC9F4-3B50-4962-8BF5-17B9540ECE2B}"/>
    <cellStyle name="40% - Ênfase2 53" xfId="1410" xr:uid="{DE8088D0-F2A7-41D0-B359-A3B4D3AC7C45}"/>
    <cellStyle name="40% - Ênfase2 53 2" xfId="6557" xr:uid="{7FE99273-A852-4728-8696-D3FBEE20E4BE}"/>
    <cellStyle name="40% - Ênfase2 53 2 2" xfId="16812" xr:uid="{FA8763E4-BE92-4606-87D8-08D43C05FC44}"/>
    <cellStyle name="40% - Ênfase2 53 2 2 2" xfId="37256" xr:uid="{B7199EEF-02CF-4698-ACB6-695216E9D801}"/>
    <cellStyle name="40% - Ênfase2 53 2 3" xfId="27040" xr:uid="{E4EC941E-C67E-4CDD-8495-3D90E521F4A2}"/>
    <cellStyle name="40% - Ênfase2 53 3" xfId="11758" xr:uid="{BFD8FEE4-D7A2-4F7E-9623-9E7FCE689EB5}"/>
    <cellStyle name="40% - Ênfase2 53 3 2" xfId="32204" xr:uid="{8B03C617-3372-4BF3-B37D-8BDA4EEC4637}"/>
    <cellStyle name="40% - Ênfase2 53 4" xfId="21988" xr:uid="{2494B4C0-89B1-40C6-9BCE-E2170C7A0C10}"/>
    <cellStyle name="40% - Ênfase2 54" xfId="1424" xr:uid="{15237AB9-B3E8-4CE0-B50D-C810902F339E}"/>
    <cellStyle name="40% - Ênfase2 54 2" xfId="6571" xr:uid="{E6C77EC3-9FE9-4A0B-B8F8-65C52A41D700}"/>
    <cellStyle name="40% - Ênfase2 54 2 2" xfId="16826" xr:uid="{9F911493-72F2-4BD7-B0C7-FA2DE669DCC4}"/>
    <cellStyle name="40% - Ênfase2 54 2 2 2" xfId="37270" xr:uid="{E1D87B52-F982-4A9D-AE1A-A9D14C56A54B}"/>
    <cellStyle name="40% - Ênfase2 54 2 3" xfId="27054" xr:uid="{A953037A-C6C2-418C-929A-BC33FAC13D58}"/>
    <cellStyle name="40% - Ênfase2 54 3" xfId="11772" xr:uid="{EF1D1DB6-8218-4764-B21A-E22E1E136342}"/>
    <cellStyle name="40% - Ênfase2 54 3 2" xfId="32218" xr:uid="{65774375-7F10-4127-81ED-B140C02F071B}"/>
    <cellStyle name="40% - Ênfase2 54 4" xfId="22002" xr:uid="{96ECE6A4-FF12-4B5E-AFD8-45D82C8F5ADE}"/>
    <cellStyle name="40% - Ênfase2 55" xfId="1438" xr:uid="{E243BA39-9BEC-48FE-B8B1-6E3C83A98C1E}"/>
    <cellStyle name="40% - Ênfase2 55 2" xfId="6585" xr:uid="{4589E204-167E-4067-AB84-0A7202219602}"/>
    <cellStyle name="40% - Ênfase2 55 2 2" xfId="16840" xr:uid="{2FCB8679-CD41-4744-8134-0194F943930F}"/>
    <cellStyle name="40% - Ênfase2 55 2 2 2" xfId="37284" xr:uid="{3CB4D732-7386-4A9B-8A1C-D777A89BB7B5}"/>
    <cellStyle name="40% - Ênfase2 55 2 3" xfId="27068" xr:uid="{CC1D7B15-D025-47BF-8F50-6AE94BCCA29F}"/>
    <cellStyle name="40% - Ênfase2 55 3" xfId="11786" xr:uid="{BD3ABA61-4A6C-46C3-9D98-23FBF9EFA6D6}"/>
    <cellStyle name="40% - Ênfase2 55 3 2" xfId="32232" xr:uid="{F366ADD9-0E4E-4A61-B56A-FCFAFDE5D733}"/>
    <cellStyle name="40% - Ênfase2 55 4" xfId="22016" xr:uid="{B4BF80B0-86EC-4560-8FD4-8D04CD5C8D0B}"/>
    <cellStyle name="40% - Ênfase2 56" xfId="1452" xr:uid="{ED35F4AA-4D17-496C-A4DD-16553887EF0E}"/>
    <cellStyle name="40% - Ênfase2 56 2" xfId="6599" xr:uid="{5AC07552-1EE3-44F8-B023-51D84DBE432B}"/>
    <cellStyle name="40% - Ênfase2 56 2 2" xfId="16854" xr:uid="{3E25087A-FC3F-42AD-9CC5-2ACD458AEBB1}"/>
    <cellStyle name="40% - Ênfase2 56 2 2 2" xfId="37298" xr:uid="{C07CA595-B907-4679-BAD4-FE4DEB57E438}"/>
    <cellStyle name="40% - Ênfase2 56 2 3" xfId="27082" xr:uid="{883441AF-DABF-47E4-B1DC-15E111056250}"/>
    <cellStyle name="40% - Ênfase2 56 3" xfId="11800" xr:uid="{46137FC3-71CE-45D7-A287-ED935B1A87E2}"/>
    <cellStyle name="40% - Ênfase2 56 3 2" xfId="32246" xr:uid="{B1113C8E-C853-462A-89D8-F39A888154D8}"/>
    <cellStyle name="40% - Ênfase2 56 4" xfId="22030" xr:uid="{B485050A-F99E-489E-82F7-DAE4E03045FF}"/>
    <cellStyle name="40% - Ênfase2 57" xfId="1466" xr:uid="{C68BEB60-DB11-4082-B252-897BDF58419D}"/>
    <cellStyle name="40% - Ênfase2 57 2" xfId="6613" xr:uid="{E9A29540-D03D-4208-AAB9-8154C91B1C54}"/>
    <cellStyle name="40% - Ênfase2 57 2 2" xfId="16868" xr:uid="{451E5E0B-5423-4515-8EE4-CBECC6C64A47}"/>
    <cellStyle name="40% - Ênfase2 57 2 2 2" xfId="37312" xr:uid="{FC8EE48B-022A-43AA-8ADE-FBCE278C9B13}"/>
    <cellStyle name="40% - Ênfase2 57 2 3" xfId="27096" xr:uid="{57555485-5017-4F3C-BF03-43DEE56264B4}"/>
    <cellStyle name="40% - Ênfase2 57 3" xfId="11814" xr:uid="{090D1144-0D1D-42CC-98EE-952253B04785}"/>
    <cellStyle name="40% - Ênfase2 57 3 2" xfId="32260" xr:uid="{19201CD7-CF47-4F46-B7F4-ED481149EA62}"/>
    <cellStyle name="40% - Ênfase2 57 4" xfId="22044" xr:uid="{599B6770-03D3-4964-82F4-E9F7B8C3A673}"/>
    <cellStyle name="40% - Ênfase2 58" xfId="1480" xr:uid="{98EA521C-2303-4889-A48B-D12320E4A897}"/>
    <cellStyle name="40% - Ênfase2 58 2" xfId="6627" xr:uid="{5DE6B1AC-5F67-44DF-94AC-0CDC0E1804A9}"/>
    <cellStyle name="40% - Ênfase2 58 2 2" xfId="16882" xr:uid="{E1163EA1-E370-4DFE-88FF-609A44C7891D}"/>
    <cellStyle name="40% - Ênfase2 58 2 2 2" xfId="37326" xr:uid="{7F45AC5B-B5D7-4374-BEEB-0FCA47DEDF47}"/>
    <cellStyle name="40% - Ênfase2 58 2 3" xfId="27110" xr:uid="{D7FF4E0A-0EC8-4836-A1B1-70849323C79F}"/>
    <cellStyle name="40% - Ênfase2 58 3" xfId="11828" xr:uid="{3FAABE4B-4554-45C0-868C-771C32FDA1C4}"/>
    <cellStyle name="40% - Ênfase2 58 3 2" xfId="32274" xr:uid="{19071D11-DCE3-4E06-A2D9-8D752A93A7CF}"/>
    <cellStyle name="40% - Ênfase2 58 4" xfId="22058" xr:uid="{8B3DBACC-4FAF-4F4F-97FE-87154F537EF3}"/>
    <cellStyle name="40% - Ênfase2 59" xfId="1494" xr:uid="{5158FCFC-5359-4266-A1A6-F654FBED3B7F}"/>
    <cellStyle name="40% - Ênfase2 59 2" xfId="6641" xr:uid="{5EEBC7E0-0838-4D66-A397-ACBBA535B4DC}"/>
    <cellStyle name="40% - Ênfase2 59 2 2" xfId="16896" xr:uid="{7EA79190-57CF-42F0-AA41-9422017436F1}"/>
    <cellStyle name="40% - Ênfase2 59 2 2 2" xfId="37340" xr:uid="{8A0A9D60-74CF-4B26-AFDC-7B8EA45713C2}"/>
    <cellStyle name="40% - Ênfase2 59 2 3" xfId="27124" xr:uid="{4EE3AFCB-CD73-4BBD-97A6-77B251167F2D}"/>
    <cellStyle name="40% - Ênfase2 59 3" xfId="11842" xr:uid="{3AD66BF8-F694-483F-8A92-D66BB937600B}"/>
    <cellStyle name="40% - Ênfase2 59 3 2" xfId="32288" xr:uid="{E1068D8F-7C75-4533-8D13-CA5A235B7FB2}"/>
    <cellStyle name="40% - Ênfase2 59 4" xfId="22072" xr:uid="{C3B847E9-A596-484A-BDE4-77865A9DD8C2}"/>
    <cellStyle name="40% - Ênfase2 6" xfId="167" xr:uid="{7627EF9B-02DD-4562-94BA-E9B00948BE12}"/>
    <cellStyle name="40% - Ênfase2 6 2" xfId="780" xr:uid="{7F210B13-EDBB-47EB-8196-3ED2B1D258B8}"/>
    <cellStyle name="40% - Ênfase2 6 2 2" xfId="5927" xr:uid="{1D6C561E-F824-44E6-92EA-0B2FABF7A76C}"/>
    <cellStyle name="40% - Ênfase2 6 2 2 2" xfId="16182" xr:uid="{5D8011E2-B332-445F-AEAA-DF383360BBD0}"/>
    <cellStyle name="40% - Ênfase2 6 2 2 2 2" xfId="36626" xr:uid="{AF9644ED-C083-48C1-AFA0-D6BC143D9EBF}"/>
    <cellStyle name="40% - Ênfase2 6 2 2 3" xfId="26410" xr:uid="{0606F46A-EFE9-4072-90FE-0027C1397383}"/>
    <cellStyle name="40% - Ênfase2 6 2 3" xfId="11128" xr:uid="{0E12ACA0-8A55-49F1-B0FB-F34E9084528A}"/>
    <cellStyle name="40% - Ênfase2 6 2 3 2" xfId="31574" xr:uid="{C3E48859-E5F3-4469-A8B3-3EBC1E5A2703}"/>
    <cellStyle name="40% - Ênfase2 6 2 4" xfId="21358" xr:uid="{45D4CB84-C0B5-4DDA-8EB4-31C2251EBE80}"/>
    <cellStyle name="40% - Ênfase2 6 3" xfId="5314" xr:uid="{37BFA056-C736-4869-9385-3E11427476EA}"/>
    <cellStyle name="40% - Ênfase2 6 3 2" xfId="15602" xr:uid="{24A96CE3-E907-49B1-B734-E74D1593A0F7}"/>
    <cellStyle name="40% - Ênfase2 6 3 2 2" xfId="36046" xr:uid="{0E58A3F8-89C1-44A8-A569-996722F503E5}"/>
    <cellStyle name="40% - Ênfase2 6 3 3" xfId="25830" xr:uid="{C45FE1E6-555C-4171-B487-5AED333C2A19}"/>
    <cellStyle name="40% - Ênfase2 6 4" xfId="10548" xr:uid="{08027C7A-A5CA-4E64-AA23-A2A3439362AF}"/>
    <cellStyle name="40% - Ênfase2 6 4 2" xfId="30994" xr:uid="{8E5644CB-DDBF-45DE-B8B2-CE722EF827BF}"/>
    <cellStyle name="40% - Ênfase2 6 5" xfId="20778" xr:uid="{4D18CB5B-2DC1-48CF-AEA6-1A337FFE3078}"/>
    <cellStyle name="40% - Ênfase2 60" xfId="1508" xr:uid="{EF6227AD-2FD1-42EA-889A-057F2BD0B581}"/>
    <cellStyle name="40% - Ênfase2 60 2" xfId="6655" xr:uid="{EF777E46-F197-4A75-8208-27550DE5D9D2}"/>
    <cellStyle name="40% - Ênfase2 60 2 2" xfId="16910" xr:uid="{588F2D76-C5BA-42AB-9581-E4029A62A12A}"/>
    <cellStyle name="40% - Ênfase2 60 2 2 2" xfId="37354" xr:uid="{2A95E501-44D1-49C9-B3A6-1D348FFB18AB}"/>
    <cellStyle name="40% - Ênfase2 60 2 3" xfId="27138" xr:uid="{60875BCD-DBC0-45F4-B768-A9AD7A6AC259}"/>
    <cellStyle name="40% - Ênfase2 60 3" xfId="11856" xr:uid="{C9CA9CDB-167A-42E6-BF2A-75D69C12F897}"/>
    <cellStyle name="40% - Ênfase2 60 3 2" xfId="32302" xr:uid="{CD130B37-4108-4C0B-8241-9034BA927BB1}"/>
    <cellStyle name="40% - Ênfase2 60 4" xfId="22086" xr:uid="{CBA90D2E-1A63-4285-9637-F7C1334C1F19}"/>
    <cellStyle name="40% - Ênfase2 61" xfId="1522" xr:uid="{57A84C6B-4F88-4408-83D8-9EB68B20EB07}"/>
    <cellStyle name="40% - Ênfase2 61 2" xfId="6669" xr:uid="{5A41A834-C3E0-41A8-8361-8E83178D649F}"/>
    <cellStyle name="40% - Ênfase2 61 2 2" xfId="16924" xr:uid="{8AFAC7D1-F565-4508-8CA1-FA2F778E5C44}"/>
    <cellStyle name="40% - Ênfase2 61 2 2 2" xfId="37368" xr:uid="{49DE9138-F50D-4E3B-B22F-0B8E60A61F3F}"/>
    <cellStyle name="40% - Ênfase2 61 2 3" xfId="27152" xr:uid="{DDB9859B-63E0-4F7F-B5F6-8EF2161A8494}"/>
    <cellStyle name="40% - Ênfase2 61 3" xfId="11870" xr:uid="{01831B5A-A4A3-4EEE-A408-CAE52047FF7E}"/>
    <cellStyle name="40% - Ênfase2 61 3 2" xfId="32316" xr:uid="{C9876C56-7678-4D01-BFD2-0239BF641A5C}"/>
    <cellStyle name="40% - Ênfase2 61 4" xfId="22100" xr:uid="{6F98DFAC-DC7D-428A-8733-1674CEBFAC09}"/>
    <cellStyle name="40% - Ênfase2 62" xfId="1536" xr:uid="{C3E664CC-0A31-4716-A4D7-CDE684ECAF5D}"/>
    <cellStyle name="40% - Ênfase2 62 2" xfId="6683" xr:uid="{C627B3A3-5880-4A16-B474-2437405C4E07}"/>
    <cellStyle name="40% - Ênfase2 62 2 2" xfId="16938" xr:uid="{2507BF98-2097-451F-B162-5B3F8AAB4512}"/>
    <cellStyle name="40% - Ênfase2 62 2 2 2" xfId="37382" xr:uid="{EB682F45-B6E4-45D5-8571-DCA0AC3A09AE}"/>
    <cellStyle name="40% - Ênfase2 62 2 3" xfId="27166" xr:uid="{5EE127D3-9664-4783-BB17-90D4E22E5A17}"/>
    <cellStyle name="40% - Ênfase2 62 3" xfId="11884" xr:uid="{40720F40-DBAD-48A7-A54C-EB191EE638BE}"/>
    <cellStyle name="40% - Ênfase2 62 3 2" xfId="32330" xr:uid="{BD8E3459-BC54-4BB9-8303-3FE298A1972E}"/>
    <cellStyle name="40% - Ênfase2 62 4" xfId="22114" xr:uid="{A163DFBF-94F8-4DDB-8AFB-A466A841D94B}"/>
    <cellStyle name="40% - Ênfase2 63" xfId="1550" xr:uid="{34E83A95-FCDE-4D9E-858A-2C4A3932D34E}"/>
    <cellStyle name="40% - Ênfase2 63 2" xfId="6697" xr:uid="{37D65619-D6FF-4385-A218-1403BFB2BD96}"/>
    <cellStyle name="40% - Ênfase2 63 2 2" xfId="16952" xr:uid="{9D516FB3-F836-49A9-92C4-A0224750D4C7}"/>
    <cellStyle name="40% - Ênfase2 63 2 2 2" xfId="37396" xr:uid="{55A86914-E16E-4A1C-B101-26C41ACEE40E}"/>
    <cellStyle name="40% - Ênfase2 63 2 3" xfId="27180" xr:uid="{64C19672-C25E-4FF7-820B-75F4453CDB82}"/>
    <cellStyle name="40% - Ênfase2 63 3" xfId="11898" xr:uid="{7AB6EAB1-9375-487B-BFAD-8908C68DDA4B}"/>
    <cellStyle name="40% - Ênfase2 63 3 2" xfId="32344" xr:uid="{F8A739CA-C75A-42AB-8CF3-294DF16CB423}"/>
    <cellStyle name="40% - Ênfase2 63 4" xfId="22128" xr:uid="{B9157E8F-BF8B-45DB-8FD8-A2BF2D94CAEC}"/>
    <cellStyle name="40% - Ênfase2 64" xfId="1564" xr:uid="{03B92CA6-D04C-4EB2-9EBC-78EAF3002F9B}"/>
    <cellStyle name="40% - Ênfase2 64 2" xfId="6711" xr:uid="{9BD51F42-E747-4681-A976-5499D6FA13DA}"/>
    <cellStyle name="40% - Ênfase2 64 2 2" xfId="16966" xr:uid="{66C2BB67-6DC5-47E9-9226-14F4D02E400B}"/>
    <cellStyle name="40% - Ênfase2 64 2 2 2" xfId="37410" xr:uid="{162A072F-141E-4AA9-98F9-56D13BFA024A}"/>
    <cellStyle name="40% - Ênfase2 64 2 3" xfId="27194" xr:uid="{DD4B3525-45DB-4E62-BD7D-97DC505BBF25}"/>
    <cellStyle name="40% - Ênfase2 64 3" xfId="11912" xr:uid="{CCF5EE08-41EE-49AB-9D19-E3164244851D}"/>
    <cellStyle name="40% - Ênfase2 64 3 2" xfId="32358" xr:uid="{F77A2ADF-4371-4C6A-A073-53EFA52A2C38}"/>
    <cellStyle name="40% - Ênfase2 64 4" xfId="22142" xr:uid="{E8E38C9A-0D60-4FC1-AC3F-2DAFFBD91B53}"/>
    <cellStyle name="40% - Ênfase2 65" xfId="1578" xr:uid="{A6A02DF0-1BA0-4606-A237-E339FDB334B6}"/>
    <cellStyle name="40% - Ênfase2 65 2" xfId="6725" xr:uid="{2FBDC96F-DD4B-420E-8CD4-B25AA4C4FB0A}"/>
    <cellStyle name="40% - Ênfase2 65 2 2" xfId="16980" xr:uid="{6C58D29C-8E3B-488C-A811-594A9B109EA7}"/>
    <cellStyle name="40% - Ênfase2 65 2 2 2" xfId="37424" xr:uid="{8B6E2805-F164-4188-A4FF-07726A9C1E0E}"/>
    <cellStyle name="40% - Ênfase2 65 2 3" xfId="27208" xr:uid="{F325720C-B3B8-41A7-A82B-868D75E6A45C}"/>
    <cellStyle name="40% - Ênfase2 65 3" xfId="11926" xr:uid="{F95AC009-A6EE-4DCB-AD1E-15D99D823CA8}"/>
    <cellStyle name="40% - Ênfase2 65 3 2" xfId="32372" xr:uid="{929F82FE-8313-434B-922E-9CEA8DBDEF7B}"/>
    <cellStyle name="40% - Ênfase2 65 4" xfId="22156" xr:uid="{6798593F-957F-46AA-BBC1-42B8B63BCAF6}"/>
    <cellStyle name="40% - Ênfase2 66" xfId="1592" xr:uid="{46419A69-7B8B-40CB-BACE-FF330E0C6109}"/>
    <cellStyle name="40% - Ênfase2 66 2" xfId="6739" xr:uid="{9CBD68DC-CBB7-4285-805A-4F5D9F68C8C5}"/>
    <cellStyle name="40% - Ênfase2 66 2 2" xfId="16994" xr:uid="{09F8D839-F695-4DC5-BE36-66D4035DBC19}"/>
    <cellStyle name="40% - Ênfase2 66 2 2 2" xfId="37438" xr:uid="{ACA6E821-6142-4CFE-8952-A3D02D0F715B}"/>
    <cellStyle name="40% - Ênfase2 66 2 3" xfId="27222" xr:uid="{13DA5466-1696-469B-B439-D6B8260CF95D}"/>
    <cellStyle name="40% - Ênfase2 66 3" xfId="11940" xr:uid="{42C23291-6A0D-4A11-AD11-35A5B80C4962}"/>
    <cellStyle name="40% - Ênfase2 66 3 2" xfId="32386" xr:uid="{8A8F1B98-EF55-4988-9C93-703287639037}"/>
    <cellStyle name="40% - Ênfase2 66 4" xfId="22170" xr:uid="{691A2AB1-C3ED-45B2-AAED-DFC2022BF8D3}"/>
    <cellStyle name="40% - Ênfase2 67" xfId="1606" xr:uid="{4E93899E-E3B6-4AAB-BB32-B0881342D5A5}"/>
    <cellStyle name="40% - Ênfase2 67 2" xfId="6753" xr:uid="{BA7806BE-E6E8-48EA-AF83-75C0E2B882B7}"/>
    <cellStyle name="40% - Ênfase2 67 2 2" xfId="17008" xr:uid="{3F18520F-15AD-42CA-8DD3-5DD157E88E81}"/>
    <cellStyle name="40% - Ênfase2 67 2 2 2" xfId="37452" xr:uid="{5F35C209-A44D-4723-B3E9-6F2771EBE8EC}"/>
    <cellStyle name="40% - Ênfase2 67 2 3" xfId="27236" xr:uid="{918E7E89-774B-45C1-A94B-944CDEE428D1}"/>
    <cellStyle name="40% - Ênfase2 67 3" xfId="11954" xr:uid="{553BF314-DD1F-48CD-9B90-D8AB5F98E19B}"/>
    <cellStyle name="40% - Ênfase2 67 3 2" xfId="32400" xr:uid="{345A6109-90A9-4FA6-90CC-DA5CEC1CB320}"/>
    <cellStyle name="40% - Ênfase2 67 4" xfId="22184" xr:uid="{FD1969DD-F985-4329-86A5-482B03F926A9}"/>
    <cellStyle name="40% - Ênfase2 68" xfId="1620" xr:uid="{CCC6110C-76E8-40C2-A240-1F2C4E783C4B}"/>
    <cellStyle name="40% - Ênfase2 68 2" xfId="6767" xr:uid="{11C28F92-A345-4ABA-A315-2F129703AA48}"/>
    <cellStyle name="40% - Ênfase2 68 2 2" xfId="17022" xr:uid="{866C1612-408C-4F38-9167-75F113B13B0E}"/>
    <cellStyle name="40% - Ênfase2 68 2 2 2" xfId="37466" xr:uid="{EF74949E-0093-40C2-B3A9-935F3FD7E399}"/>
    <cellStyle name="40% - Ênfase2 68 2 3" xfId="27250" xr:uid="{D323654F-0B43-48D8-B05E-9D8125B8C2FC}"/>
    <cellStyle name="40% - Ênfase2 68 3" xfId="11968" xr:uid="{26243E20-8E3D-4E63-8129-74C38274C2DF}"/>
    <cellStyle name="40% - Ênfase2 68 3 2" xfId="32414" xr:uid="{04A957D0-E8CC-450A-93D1-0354E51AD4EC}"/>
    <cellStyle name="40% - Ênfase2 68 4" xfId="22198" xr:uid="{7762AE32-6664-4BF6-9868-4030FBB82F40}"/>
    <cellStyle name="40% - Ênfase2 69" xfId="1634" xr:uid="{2101BBC7-4389-4D75-8D3C-0650FFD2B517}"/>
    <cellStyle name="40% - Ênfase2 69 2" xfId="6781" xr:uid="{9BA337BF-90C2-47DC-BD3C-AEC127745B5A}"/>
    <cellStyle name="40% - Ênfase2 69 2 2" xfId="17036" xr:uid="{A655242B-DA95-4CF2-8FF8-008DF50DBD73}"/>
    <cellStyle name="40% - Ênfase2 69 2 2 2" xfId="37480" xr:uid="{9765A5AC-3BEB-4D2E-B413-0494A4C6B65A}"/>
    <cellStyle name="40% - Ênfase2 69 2 3" xfId="27264" xr:uid="{565796E3-62E4-4DF3-AB37-FB81105BFF21}"/>
    <cellStyle name="40% - Ênfase2 69 3" xfId="11982" xr:uid="{1598F336-A3A3-4897-A550-F853046A5586}"/>
    <cellStyle name="40% - Ênfase2 69 3 2" xfId="32428" xr:uid="{ECE824AC-D4A8-4834-BAF8-8128D8CFCE4D}"/>
    <cellStyle name="40% - Ênfase2 69 4" xfId="22212" xr:uid="{56DB02FB-A261-4605-8BAF-5A02B92B8493}"/>
    <cellStyle name="40% - Ênfase2 7" xfId="181" xr:uid="{31FC113D-E39D-45FA-B1C4-4C4C33E58A9D}"/>
    <cellStyle name="40% - Ênfase2 7 2" xfId="794" xr:uid="{E405A8B0-F8DD-4B42-9420-E4DD1D526DAF}"/>
    <cellStyle name="40% - Ênfase2 7 2 2" xfId="5941" xr:uid="{7C66D8E2-B386-445D-967B-4519490A704C}"/>
    <cellStyle name="40% - Ênfase2 7 2 2 2" xfId="16196" xr:uid="{0A2983E1-B667-41C6-8252-C34C1B7B5D4C}"/>
    <cellStyle name="40% - Ênfase2 7 2 2 2 2" xfId="36640" xr:uid="{1CADCC75-7FD5-4122-BFC0-F5416725E3E1}"/>
    <cellStyle name="40% - Ênfase2 7 2 2 3" xfId="26424" xr:uid="{3AC128C6-4434-4FB9-A514-B83F7E7C6B3F}"/>
    <cellStyle name="40% - Ênfase2 7 2 3" xfId="11142" xr:uid="{76DE47B6-0885-4BE3-9C67-D040498FFFD9}"/>
    <cellStyle name="40% - Ênfase2 7 2 3 2" xfId="31588" xr:uid="{F50F26E8-7038-4A27-922A-44F8C373EA4A}"/>
    <cellStyle name="40% - Ênfase2 7 2 4" xfId="21372" xr:uid="{3E774CC0-860D-4031-896C-E3163E2304EA}"/>
    <cellStyle name="40% - Ênfase2 7 3" xfId="5328" xr:uid="{BC386730-35DD-4A12-A671-3C3BBC352963}"/>
    <cellStyle name="40% - Ênfase2 7 3 2" xfId="15616" xr:uid="{B5B7448D-B936-4A00-B3E6-C2ACC791055D}"/>
    <cellStyle name="40% - Ênfase2 7 3 2 2" xfId="36060" xr:uid="{44B36C8E-179E-433D-922B-5DF665CD0CE7}"/>
    <cellStyle name="40% - Ênfase2 7 3 3" xfId="25844" xr:uid="{4674CB65-7936-4295-A806-37A165B1EDFC}"/>
    <cellStyle name="40% - Ênfase2 7 4" xfId="10562" xr:uid="{F070A7EB-F4CF-45DC-AFA8-6F7A14236A33}"/>
    <cellStyle name="40% - Ênfase2 7 4 2" xfId="31008" xr:uid="{C76C378D-7A17-4A91-97A3-DEF264F24323}"/>
    <cellStyle name="40% - Ênfase2 7 5" xfId="20792" xr:uid="{14F613E1-F10C-45B8-9D35-19154022B5E1}"/>
    <cellStyle name="40% - Ênfase2 70" xfId="1648" xr:uid="{91C31BC7-E333-4C65-A590-8AF4648FA1D6}"/>
    <cellStyle name="40% - Ênfase2 70 2" xfId="6795" xr:uid="{D38C16EE-D112-4D50-B096-026818E039F3}"/>
    <cellStyle name="40% - Ênfase2 70 2 2" xfId="17050" xr:uid="{23D90DD9-8551-409F-8E89-F5ED39B0D0D6}"/>
    <cellStyle name="40% - Ênfase2 70 2 2 2" xfId="37494" xr:uid="{AF30289C-E23F-4135-B536-60DD67235975}"/>
    <cellStyle name="40% - Ênfase2 70 2 3" xfId="27278" xr:uid="{6F846527-C400-4885-ACCE-F539EBE5A3CF}"/>
    <cellStyle name="40% - Ênfase2 70 3" xfId="11996" xr:uid="{AC509FDC-D0F0-4BF2-9A9A-EB7AE5430F42}"/>
    <cellStyle name="40% - Ênfase2 70 3 2" xfId="32442" xr:uid="{5227F2B7-5AEE-41C8-8A43-E844F8F34AA0}"/>
    <cellStyle name="40% - Ênfase2 70 4" xfId="22226" xr:uid="{CAB54C48-F1E3-4DD2-A685-D5A963BE3182}"/>
    <cellStyle name="40% - Ênfase2 71" xfId="1662" xr:uid="{A805CE47-E400-4833-A0B0-31E39BA0C6DC}"/>
    <cellStyle name="40% - Ênfase2 71 2" xfId="6809" xr:uid="{D87FC861-C758-4171-B1CE-66BD3341C891}"/>
    <cellStyle name="40% - Ênfase2 71 2 2" xfId="17064" xr:uid="{C8A5F1F4-C6AF-4405-9D44-59D686F08070}"/>
    <cellStyle name="40% - Ênfase2 71 2 2 2" xfId="37508" xr:uid="{92052DE4-7347-4363-ADAC-08E1CCE01F95}"/>
    <cellStyle name="40% - Ênfase2 71 2 3" xfId="27292" xr:uid="{256F82BA-D166-49E3-84F3-D7E45E0B6376}"/>
    <cellStyle name="40% - Ênfase2 71 3" xfId="12010" xr:uid="{B39FA05C-8BEE-4C42-9FE6-3152B561ED39}"/>
    <cellStyle name="40% - Ênfase2 71 3 2" xfId="32456" xr:uid="{15194A46-C15A-4872-BE1D-D40356A1BF82}"/>
    <cellStyle name="40% - Ênfase2 71 4" xfId="22240" xr:uid="{1B3F8E8A-B5BE-4898-A693-AE7E56ED350D}"/>
    <cellStyle name="40% - Ênfase2 72" xfId="1676" xr:uid="{8168E97D-E945-4B2C-8DFD-A4BCD56B6B94}"/>
    <cellStyle name="40% - Ênfase2 72 2" xfId="6823" xr:uid="{D33D4553-7C1F-44DE-82D0-5245E5D1916D}"/>
    <cellStyle name="40% - Ênfase2 72 2 2" xfId="17078" xr:uid="{085F4FA4-F0D0-4521-8B42-9A9026164442}"/>
    <cellStyle name="40% - Ênfase2 72 2 2 2" xfId="37522" xr:uid="{61512BF6-1FBA-40C4-859C-1D922386BA28}"/>
    <cellStyle name="40% - Ênfase2 72 2 3" xfId="27306" xr:uid="{64A84E2A-F72F-4CCD-8690-D48A1AC25025}"/>
    <cellStyle name="40% - Ênfase2 72 3" xfId="12024" xr:uid="{2D39891E-3A15-46EE-8627-E5198C8F7BE2}"/>
    <cellStyle name="40% - Ênfase2 72 3 2" xfId="32470" xr:uid="{36371806-E761-4753-A120-AD3F92921D73}"/>
    <cellStyle name="40% - Ênfase2 72 4" xfId="22254" xr:uid="{76401C86-2D29-473C-AFB1-AD4D07F704FE}"/>
    <cellStyle name="40% - Ênfase2 73" xfId="1690" xr:uid="{7F082545-DF64-4022-8104-125173ACB4C2}"/>
    <cellStyle name="40% - Ênfase2 73 2" xfId="6837" xr:uid="{209B8709-652B-4001-A278-3A5EF4881CB8}"/>
    <cellStyle name="40% - Ênfase2 73 2 2" xfId="17092" xr:uid="{D508ECDB-D429-4283-AD63-3091BF9FA7DD}"/>
    <cellStyle name="40% - Ênfase2 73 2 2 2" xfId="37536" xr:uid="{CA888AA5-BEB0-4396-97EE-3CC12C334369}"/>
    <cellStyle name="40% - Ênfase2 73 2 3" xfId="27320" xr:uid="{DFBD54D8-36EA-45CB-ACE2-6A149A2B2A49}"/>
    <cellStyle name="40% - Ênfase2 73 3" xfId="12038" xr:uid="{1153104E-E075-4346-8B47-34C862CC5F6F}"/>
    <cellStyle name="40% - Ênfase2 73 3 2" xfId="32484" xr:uid="{4EF62114-B98A-43B2-80FF-BA558162B9E5}"/>
    <cellStyle name="40% - Ênfase2 73 4" xfId="22268" xr:uid="{9CD119B7-71E1-4C33-A11D-5645B63EC279}"/>
    <cellStyle name="40% - Ênfase2 74" xfId="1704" xr:uid="{F0EA52AE-2A27-4161-813B-DDA14CA6F1D2}"/>
    <cellStyle name="40% - Ênfase2 74 2" xfId="6851" xr:uid="{5238D92D-E179-42BD-B056-A69A9F724F4A}"/>
    <cellStyle name="40% - Ênfase2 75" xfId="1718" xr:uid="{530330D1-2154-48F5-B772-DD01768D4D6F}"/>
    <cellStyle name="40% - Ênfase2 75 2" xfId="6865" xr:uid="{887052D7-5153-4584-B1C0-CE862E558BFF}"/>
    <cellStyle name="40% - Ênfase2 75 2 2" xfId="17106" xr:uid="{94EF5673-DE41-426D-9E06-DF96B1A42E7C}"/>
    <cellStyle name="40% - Ênfase2 75 2 2 2" xfId="37550" xr:uid="{9B024AC6-B382-4646-88B3-937289FD8824}"/>
    <cellStyle name="40% - Ênfase2 75 2 3" xfId="27334" xr:uid="{BC0CBDBE-E860-494E-942B-4E559006612B}"/>
    <cellStyle name="40% - Ênfase2 75 3" xfId="12052" xr:uid="{6B059DA3-B6C7-436D-ACBF-A06A868AF5EE}"/>
    <cellStyle name="40% - Ênfase2 75 3 2" xfId="32498" xr:uid="{3097A170-9056-4425-8AF4-24914FD41F71}"/>
    <cellStyle name="40% - Ênfase2 75 4" xfId="22282" xr:uid="{393EDD1C-16D9-4C6B-8EDB-94AA7AF30463}"/>
    <cellStyle name="40% - Ênfase2 76" xfId="1732" xr:uid="{D7DCE525-C331-4932-B70C-4788849A8C6B}"/>
    <cellStyle name="40% - Ênfase2 76 2" xfId="6879" xr:uid="{D4B77B70-9894-4067-8B78-4AFEE3559E86}"/>
    <cellStyle name="40% - Ênfase2 77" xfId="1746" xr:uid="{4F8B0385-525D-4937-9826-6858E899CAD9}"/>
    <cellStyle name="40% - Ênfase2 77 2" xfId="6893" xr:uid="{05A92223-BEDC-4564-AF07-F5D854D90199}"/>
    <cellStyle name="40% - Ênfase2 77 2 2" xfId="17120" xr:uid="{04775E8F-25D6-456A-B4FB-DB00FCA09511}"/>
    <cellStyle name="40% - Ênfase2 77 2 2 2" xfId="37564" xr:uid="{F0F1E61A-8E9F-494B-BF30-8DE88B91A5DC}"/>
    <cellStyle name="40% - Ênfase2 77 2 3" xfId="27348" xr:uid="{71F3828A-260D-4055-BB21-70ED61498EAD}"/>
    <cellStyle name="40% - Ênfase2 77 3" xfId="12066" xr:uid="{94158FE1-395D-49A5-AFA8-F1CE470A6025}"/>
    <cellStyle name="40% - Ênfase2 77 3 2" xfId="32512" xr:uid="{4457E8E7-1FB8-41D3-BC01-4B9E846A187A}"/>
    <cellStyle name="40% - Ênfase2 77 4" xfId="22296" xr:uid="{0D754B8F-4E28-48BE-8B5F-36DA7ABCF7CB}"/>
    <cellStyle name="40% - Ênfase2 78" xfId="1760" xr:uid="{1B23532A-8000-41FC-9A9C-6B4407A4B6D4}"/>
    <cellStyle name="40% - Ênfase2 78 2" xfId="6907" xr:uid="{ABB2BA0C-8B68-421D-A3CD-FC7EF4D67BCD}"/>
    <cellStyle name="40% - Ênfase2 78 2 2" xfId="17134" xr:uid="{7761737F-B7F8-43C7-8283-19D2019E24B3}"/>
    <cellStyle name="40% - Ênfase2 78 2 2 2" xfId="37578" xr:uid="{3D7B7BED-D199-42D6-B783-E9820733ED52}"/>
    <cellStyle name="40% - Ênfase2 78 2 3" xfId="27362" xr:uid="{F4ACBAB8-AB67-4C93-9510-5D67270C0788}"/>
    <cellStyle name="40% - Ênfase2 78 3" xfId="12080" xr:uid="{63B962D4-6A96-46D1-9C64-905BCB048B3F}"/>
    <cellStyle name="40% - Ênfase2 78 3 2" xfId="32526" xr:uid="{0AC08A2C-6F19-4B20-818E-EBF76EA30C76}"/>
    <cellStyle name="40% - Ênfase2 78 4" xfId="22310" xr:uid="{B502689C-C539-44D8-9C22-3D7BEFB46E94}"/>
    <cellStyle name="40% - Ênfase2 79" xfId="1774" xr:uid="{5D973D34-A677-4646-B578-F2523FAA0950}"/>
    <cellStyle name="40% - Ênfase2 79 2" xfId="6921" xr:uid="{55F1BF2B-2C2B-43BA-A205-560E75141456}"/>
    <cellStyle name="40% - Ênfase2 79 2 2" xfId="17148" xr:uid="{EBB5BC73-04E9-433C-B850-B90D85C640A4}"/>
    <cellStyle name="40% - Ênfase2 79 2 2 2" xfId="37592" xr:uid="{B9E7552D-EE74-472D-AB96-43E3A3960B26}"/>
    <cellStyle name="40% - Ênfase2 79 2 3" xfId="27376" xr:uid="{24EF643B-9BF4-4712-A7CA-616D62049979}"/>
    <cellStyle name="40% - Ênfase2 79 3" xfId="12094" xr:uid="{C3D057D5-208B-48E3-8137-99FCC5A79EAA}"/>
    <cellStyle name="40% - Ênfase2 79 3 2" xfId="32540" xr:uid="{4D631DB6-ED0E-4786-913C-4735BFF8D0A7}"/>
    <cellStyle name="40% - Ênfase2 79 4" xfId="22324" xr:uid="{8F957D01-413F-447A-BCD3-0A9C0E2EF942}"/>
    <cellStyle name="40% - Ênfase2 8" xfId="195" xr:uid="{F9EC77DA-F860-4DAD-A435-6B17AF2DCA72}"/>
    <cellStyle name="40% - Ênfase2 8 2" xfId="808" xr:uid="{20ED8FAC-09C2-4595-97DE-715A72C13D9B}"/>
    <cellStyle name="40% - Ênfase2 8 2 2" xfId="5955" xr:uid="{49823228-846E-4077-B3E6-DEB2E4A433D4}"/>
    <cellStyle name="40% - Ênfase2 8 2 2 2" xfId="16210" xr:uid="{AE2C315B-D5F9-4098-98E7-0F13CBE54981}"/>
    <cellStyle name="40% - Ênfase2 8 2 2 2 2" xfId="36654" xr:uid="{19F1E68B-29BD-49D6-AAD1-481D1DD81A80}"/>
    <cellStyle name="40% - Ênfase2 8 2 2 3" xfId="26438" xr:uid="{8DF3263E-104E-4431-8269-32BD8BBD5D9F}"/>
    <cellStyle name="40% - Ênfase2 8 2 3" xfId="11156" xr:uid="{40644CF8-CECF-4276-93D8-9E9B6F234E3D}"/>
    <cellStyle name="40% - Ênfase2 8 2 3 2" xfId="31602" xr:uid="{9E932935-AF3E-4193-BB41-152DA541F439}"/>
    <cellStyle name="40% - Ênfase2 8 2 4" xfId="21386" xr:uid="{16D9269E-FDA3-43E3-849C-299C5E4CBDF0}"/>
    <cellStyle name="40% - Ênfase2 8 3" xfId="5342" xr:uid="{98F620CE-9DA2-43A6-8405-EDF2C30F3B35}"/>
    <cellStyle name="40% - Ênfase2 8 3 2" xfId="15630" xr:uid="{D78B0EF8-8F1E-4235-A4D4-787618AA2C04}"/>
    <cellStyle name="40% - Ênfase2 8 3 2 2" xfId="36074" xr:uid="{FF84E896-605D-4073-80FF-9F63E2C49B2D}"/>
    <cellStyle name="40% - Ênfase2 8 3 3" xfId="25858" xr:uid="{7ED11FCF-298B-4F52-8DD3-8A2151A37A79}"/>
    <cellStyle name="40% - Ênfase2 8 4" xfId="10576" xr:uid="{5A4A0D41-DA68-48B0-BEE4-AD6FE0AC147B}"/>
    <cellStyle name="40% - Ênfase2 8 4 2" xfId="31022" xr:uid="{6251EB17-3235-4B15-B4AC-C4CDD8BF9F64}"/>
    <cellStyle name="40% - Ênfase2 8 5" xfId="20806" xr:uid="{CA905D2D-276B-4F04-96B2-3EC1FD2FAC70}"/>
    <cellStyle name="40% - Ênfase2 80" xfId="1788" xr:uid="{04B6639D-217C-44EF-826D-82BDC5AA054C}"/>
    <cellStyle name="40% - Ênfase2 80 2" xfId="6935" xr:uid="{9DB3623F-4D56-4566-B83A-C77C9039070F}"/>
    <cellStyle name="40% - Ênfase2 80 2 2" xfId="17162" xr:uid="{95B53BA4-7BF9-45A0-A10E-D89DAB6514F9}"/>
    <cellStyle name="40% - Ênfase2 80 2 2 2" xfId="37606" xr:uid="{6E5449AE-A1E7-45A6-8106-A614F4858D4D}"/>
    <cellStyle name="40% - Ênfase2 80 2 3" xfId="27390" xr:uid="{32481F83-52FD-434D-A0C7-F2234514EC6F}"/>
    <cellStyle name="40% - Ênfase2 80 3" xfId="12108" xr:uid="{BA21DF67-3490-403F-B223-693928ED0FD8}"/>
    <cellStyle name="40% - Ênfase2 80 3 2" xfId="32554" xr:uid="{03BCF4C1-9B40-4774-A9BB-707DEE006987}"/>
    <cellStyle name="40% - Ênfase2 80 4" xfId="22338" xr:uid="{B123E93D-0E48-4B6C-B780-792D779F699C}"/>
    <cellStyle name="40% - Ênfase2 81" xfId="1802" xr:uid="{FE2A59FF-2FCD-4417-9232-B5EF50B08A93}"/>
    <cellStyle name="40% - Ênfase2 81 2" xfId="6949" xr:uid="{8D132D75-80E5-4817-BA2A-421488577D33}"/>
    <cellStyle name="40% - Ênfase2 81 2 2" xfId="17176" xr:uid="{E2783606-540E-4F49-A723-AA2B81862691}"/>
    <cellStyle name="40% - Ênfase2 81 2 2 2" xfId="37620" xr:uid="{EAF4E586-D3DB-4B00-92A9-8A8CF5683C1E}"/>
    <cellStyle name="40% - Ênfase2 81 2 3" xfId="27404" xr:uid="{4AD1EF2D-F29D-472E-A00D-A7BBDCED81E9}"/>
    <cellStyle name="40% - Ênfase2 81 3" xfId="12122" xr:uid="{CABE3C99-9AF8-45DB-A4D1-561A2689D43F}"/>
    <cellStyle name="40% - Ênfase2 81 3 2" xfId="32568" xr:uid="{20767AE1-623F-4BA4-AFAF-FC18821C7E5F}"/>
    <cellStyle name="40% - Ênfase2 81 4" xfId="22352" xr:uid="{82651159-4059-4A78-9546-77983D82BCD7}"/>
    <cellStyle name="40% - Ênfase2 82" xfId="1816" xr:uid="{3217A639-DB04-47BA-BA8A-2ABE81578F3A}"/>
    <cellStyle name="40% - Ênfase2 82 2" xfId="6963" xr:uid="{F955E7B6-481E-4944-BB15-8A7F357DC6EF}"/>
    <cellStyle name="40% - Ênfase2 82 2 2" xfId="17190" xr:uid="{1B5136A2-FC0B-4C0C-A17D-3F7FBD926E61}"/>
    <cellStyle name="40% - Ênfase2 82 2 2 2" xfId="37634" xr:uid="{176E2CC3-03E7-4E1C-9695-B4B0A938B652}"/>
    <cellStyle name="40% - Ênfase2 82 2 3" xfId="27418" xr:uid="{F85928B4-2A8A-4615-BC01-C9826D127063}"/>
    <cellStyle name="40% - Ênfase2 82 3" xfId="12136" xr:uid="{4FB6A94C-B41C-45D0-9ED9-AFB6EB02A48D}"/>
    <cellStyle name="40% - Ênfase2 82 3 2" xfId="32582" xr:uid="{9CA85EAC-40BA-4588-8E64-1F1524466C8F}"/>
    <cellStyle name="40% - Ênfase2 82 4" xfId="22366" xr:uid="{5DB265DC-C49D-4D1D-8432-787BD9C33FCF}"/>
    <cellStyle name="40% - Ênfase2 83" xfId="1830" xr:uid="{7611A236-001A-4215-8376-05EB4FBF529F}"/>
    <cellStyle name="40% - Ênfase2 83 2" xfId="6977" xr:uid="{20CAFE64-FDD3-4086-A5EB-26DD09129513}"/>
    <cellStyle name="40% - Ênfase2 83 2 2" xfId="17204" xr:uid="{926A63B4-E119-4E2D-86E6-AA7553848AED}"/>
    <cellStyle name="40% - Ênfase2 83 2 2 2" xfId="37648" xr:uid="{0A7DF241-1656-48DA-9BFB-FA0595A49644}"/>
    <cellStyle name="40% - Ênfase2 83 2 3" xfId="27432" xr:uid="{FDD3D8A9-F390-4FD5-9696-91FAC8747F0C}"/>
    <cellStyle name="40% - Ênfase2 83 3" xfId="12150" xr:uid="{A67DD49E-1595-496F-930D-0E7A9CA083C7}"/>
    <cellStyle name="40% - Ênfase2 83 3 2" xfId="32596" xr:uid="{8AFB9E4B-1FCE-41BD-99FE-90F47029BF39}"/>
    <cellStyle name="40% - Ênfase2 83 4" xfId="22380" xr:uid="{D03C65C7-6A44-4660-90EC-898765BEE8D2}"/>
    <cellStyle name="40% - Ênfase2 84" xfId="1844" xr:uid="{3A14CD6B-1D3F-4106-8AC1-1B941BC2AB81}"/>
    <cellStyle name="40% - Ênfase2 84 2" xfId="6991" xr:uid="{B1F69346-C001-470E-A66D-842068DF8249}"/>
    <cellStyle name="40% - Ênfase2 84 2 2" xfId="17218" xr:uid="{6544CB7C-97AF-4BBB-91F1-B8EBB1811AB6}"/>
    <cellStyle name="40% - Ênfase2 84 2 2 2" xfId="37662" xr:uid="{CEB49439-F11B-4ADD-B1A8-C953DF19A7A7}"/>
    <cellStyle name="40% - Ênfase2 84 2 3" xfId="27446" xr:uid="{6AAA7F68-0210-43FA-92CA-63CCF1570990}"/>
    <cellStyle name="40% - Ênfase2 84 3" xfId="12164" xr:uid="{8B0D5ACB-74AA-4F69-A937-479ECFD973F9}"/>
    <cellStyle name="40% - Ênfase2 84 3 2" xfId="32610" xr:uid="{3EC6F00A-670B-4C0D-B3E9-8F6AC610D990}"/>
    <cellStyle name="40% - Ênfase2 84 4" xfId="22394" xr:uid="{B3719B27-BB8E-4F4B-9902-8007F473257B}"/>
    <cellStyle name="40% - Ênfase2 85" xfId="1858" xr:uid="{91DCBBFC-C9ED-4538-B974-614AA979A389}"/>
    <cellStyle name="40% - Ênfase2 86" xfId="1872" xr:uid="{96BBD6C3-4328-4E35-B3E3-ABB98798E6E2}"/>
    <cellStyle name="40% - Ênfase2 86 2" xfId="7005" xr:uid="{98C248C5-BBC2-4683-A72C-51B94293ACD2}"/>
    <cellStyle name="40% - Ênfase2 86 2 2" xfId="17232" xr:uid="{3EA2AA75-DF00-49CA-8B5C-128D1F94FA58}"/>
    <cellStyle name="40% - Ênfase2 86 2 2 2" xfId="37676" xr:uid="{C00D2B46-E0F2-4271-94AC-BF867BD48DC4}"/>
    <cellStyle name="40% - Ênfase2 86 2 3" xfId="27460" xr:uid="{EEB8C84B-8653-4A35-A927-54261FE9C67A}"/>
    <cellStyle name="40% - Ênfase2 86 3" xfId="12178" xr:uid="{06108CAE-50AE-4F74-BE8C-2C7033EC4F25}"/>
    <cellStyle name="40% - Ênfase2 86 3 2" xfId="32624" xr:uid="{1BCFC0E8-C1A1-4439-B714-3232CBC9975E}"/>
    <cellStyle name="40% - Ênfase2 86 4" xfId="22408" xr:uid="{D5B873BF-A958-4DF2-B397-BDE6CFA60F02}"/>
    <cellStyle name="40% - Ênfase2 87" xfId="1886" xr:uid="{E9800261-8397-4E8D-9460-B8C4A57BC169}"/>
    <cellStyle name="40% - Ênfase2 87 2" xfId="7019" xr:uid="{80B724DE-57E3-48EB-98A5-20FDE06573FE}"/>
    <cellStyle name="40% - Ênfase2 87 2 2" xfId="17246" xr:uid="{609C1EFC-F0D3-4BAD-A5CB-53DF99121B88}"/>
    <cellStyle name="40% - Ênfase2 87 2 2 2" xfId="37690" xr:uid="{F555F971-BA0D-4FBC-99D2-83BE1BE0B747}"/>
    <cellStyle name="40% - Ênfase2 87 2 3" xfId="27474" xr:uid="{E5698332-7151-4971-A404-E3F129625C81}"/>
    <cellStyle name="40% - Ênfase2 87 3" xfId="12192" xr:uid="{A975804F-6555-48DC-9535-237F40004741}"/>
    <cellStyle name="40% - Ênfase2 87 3 2" xfId="32638" xr:uid="{B5B1178D-F140-40A1-84E6-FA03143CF935}"/>
    <cellStyle name="40% - Ênfase2 87 4" xfId="22422" xr:uid="{41E5AA25-AB81-435A-A153-062EAB642325}"/>
    <cellStyle name="40% - Ênfase2 88" xfId="1900" xr:uid="{4FAC2439-E126-4001-9196-F92F85A90288}"/>
    <cellStyle name="40% - Ênfase2 88 2" xfId="7033" xr:uid="{3634FB8C-ABA3-406B-ABFB-3A1EF93B2569}"/>
    <cellStyle name="40% - Ênfase2 88 2 2" xfId="17260" xr:uid="{73430BE4-9510-47EC-85A6-1DBBC97AA2F1}"/>
    <cellStyle name="40% - Ênfase2 88 2 2 2" xfId="37704" xr:uid="{08B05352-FDCA-4EA9-A96B-61DF9DDB7222}"/>
    <cellStyle name="40% - Ênfase2 88 2 3" xfId="27488" xr:uid="{747F91EF-FA87-4C42-9952-32A53C8BAA88}"/>
    <cellStyle name="40% - Ênfase2 88 3" xfId="12206" xr:uid="{83C8A3B6-B2E3-42AB-9773-1AE1099FAF98}"/>
    <cellStyle name="40% - Ênfase2 88 3 2" xfId="32652" xr:uid="{BEBCB909-D36D-4154-8593-6B4B00AA2DC1}"/>
    <cellStyle name="40% - Ênfase2 88 4" xfId="22436" xr:uid="{E892D98B-ABD5-4F09-8530-AE528B578419}"/>
    <cellStyle name="40% - Ênfase2 89" xfId="1914" xr:uid="{14840336-F2C4-4C9B-A6FE-879CE942CD3A}"/>
    <cellStyle name="40% - Ênfase2 89 2" xfId="7047" xr:uid="{C28145BA-2447-42F9-B822-A981ABCEA0D8}"/>
    <cellStyle name="40% - Ênfase2 89 2 2" xfId="17274" xr:uid="{039F3C1D-E8E9-4AF3-8390-FD6E101ABAE7}"/>
    <cellStyle name="40% - Ênfase2 89 2 2 2" xfId="37718" xr:uid="{BAB2B010-5D34-497B-9179-8D01F433A5DF}"/>
    <cellStyle name="40% - Ênfase2 89 2 3" xfId="27502" xr:uid="{012ED6D6-12BC-46CE-A2AE-D2F291A6161A}"/>
    <cellStyle name="40% - Ênfase2 89 3" xfId="12220" xr:uid="{989C3451-DB22-4FEC-834A-44544E2EE14B}"/>
    <cellStyle name="40% - Ênfase2 89 3 2" xfId="32666" xr:uid="{52733CD4-77F3-4527-85EE-C9C6061D7BC5}"/>
    <cellStyle name="40% - Ênfase2 89 4" xfId="22450" xr:uid="{2A3EBEBD-42DD-4D5E-9ED1-B7D0C96564EC}"/>
    <cellStyle name="40% - Ênfase2 9" xfId="209" xr:uid="{8F1A64F6-7AC2-46EF-9329-5C617BF23DDE}"/>
    <cellStyle name="40% - Ênfase2 9 2" xfId="5356" xr:uid="{61850774-E70E-4B7F-BF90-85EFAD5BB757}"/>
    <cellStyle name="40% - Ênfase2 90" xfId="1928" xr:uid="{29606F5A-A8AC-4BD1-98FA-7D999A448DE0}"/>
    <cellStyle name="40% - Ênfase2 90 2" xfId="7061" xr:uid="{CDB42904-D61C-4400-996A-3E0013FB9F1A}"/>
    <cellStyle name="40% - Ênfase2 90 2 2" xfId="17288" xr:uid="{527E16B0-2460-43AD-98B3-355A207B00DB}"/>
    <cellStyle name="40% - Ênfase2 90 2 2 2" xfId="37732" xr:uid="{7EE185B0-9B9D-4733-B99C-E08B20BDA776}"/>
    <cellStyle name="40% - Ênfase2 90 2 3" xfId="27516" xr:uid="{76006A43-06E1-44D2-B4EF-654108370E2C}"/>
    <cellStyle name="40% - Ênfase2 90 3" xfId="12234" xr:uid="{A94F8206-00FC-46B9-9D6A-6D7C7C2643FF}"/>
    <cellStyle name="40% - Ênfase2 90 3 2" xfId="32680" xr:uid="{8D7F9907-331B-4061-A433-BDB6ED5F0B74}"/>
    <cellStyle name="40% - Ênfase2 90 4" xfId="22464" xr:uid="{8480135B-9172-4622-938B-4DBE8619E885}"/>
    <cellStyle name="40% - Ênfase2 91" xfId="1942" xr:uid="{FE18D2A2-35D3-4F7A-BBF0-298FB4D824C7}"/>
    <cellStyle name="40% - Ênfase2 91 2" xfId="7075" xr:uid="{3A0D307E-1A0B-4E2B-BDF4-927420A2ECD4}"/>
    <cellStyle name="40% - Ênfase2 91 2 2" xfId="17302" xr:uid="{D6BF297D-E620-4108-8BF3-AE52D9EF2D92}"/>
    <cellStyle name="40% - Ênfase2 91 2 2 2" xfId="37746" xr:uid="{673AEED2-0C27-417C-B7BD-C53820CD196F}"/>
    <cellStyle name="40% - Ênfase2 91 2 3" xfId="27530" xr:uid="{DFE594D0-4EC4-4495-8B7F-CC23211BB660}"/>
    <cellStyle name="40% - Ênfase2 91 3" xfId="12248" xr:uid="{02DF2A0B-EF6E-488B-BD27-7B45D843EA1B}"/>
    <cellStyle name="40% - Ênfase2 91 3 2" xfId="32694" xr:uid="{CAFA0968-013B-43C0-95D4-DA71B13B4A46}"/>
    <cellStyle name="40% - Ênfase2 91 4" xfId="22478" xr:uid="{EE6DCD24-393E-445D-84BB-85DD20062942}"/>
    <cellStyle name="40% - Ênfase2 92" xfId="1956" xr:uid="{1C5D6A76-0911-4CA6-92F6-3554678B8D9F}"/>
    <cellStyle name="40% - Ênfase2 92 2" xfId="7089" xr:uid="{B7947B5F-879E-4CFC-BD1C-A882F62495FF}"/>
    <cellStyle name="40% - Ênfase2 92 2 2" xfId="17316" xr:uid="{C1E7D452-49BE-43EE-B08B-A064C6D8B354}"/>
    <cellStyle name="40% - Ênfase2 92 2 2 2" xfId="37760" xr:uid="{B377AC00-E693-4A40-9788-1A2B09D07E70}"/>
    <cellStyle name="40% - Ênfase2 92 2 3" xfId="27544" xr:uid="{597A6713-91D7-4DDD-8FE3-15C94DE52B0A}"/>
    <cellStyle name="40% - Ênfase2 92 3" xfId="12262" xr:uid="{8570AD54-93F7-4B31-9535-B90E5B409958}"/>
    <cellStyle name="40% - Ênfase2 92 3 2" xfId="32708" xr:uid="{B7F35953-3287-4AA2-8F92-6A6AD2B3C7EA}"/>
    <cellStyle name="40% - Ênfase2 92 4" xfId="22492" xr:uid="{CA9FCE89-53B5-4CEE-B402-9E90B2399F85}"/>
    <cellStyle name="40% - Ênfase2 93" xfId="1970" xr:uid="{0C06B937-1CFB-4E26-82F8-AF21C2271429}"/>
    <cellStyle name="40% - Ênfase2 93 2" xfId="7103" xr:uid="{93D198ED-19F5-4280-BB7B-6B08FD7EAA13}"/>
    <cellStyle name="40% - Ênfase2 93 2 2" xfId="17330" xr:uid="{748E75AA-32A9-4634-847F-D9097579754D}"/>
    <cellStyle name="40% - Ênfase2 93 2 2 2" xfId="37774" xr:uid="{1C0697D0-0ACA-4FFA-ABD8-CBFF37B9243A}"/>
    <cellStyle name="40% - Ênfase2 93 2 3" xfId="27558" xr:uid="{217C9B27-1795-41F0-B738-DE6F48DF900B}"/>
    <cellStyle name="40% - Ênfase2 93 3" xfId="12276" xr:uid="{2D91B345-914E-4D45-94E3-F193F9FA2F32}"/>
    <cellStyle name="40% - Ênfase2 93 3 2" xfId="32722" xr:uid="{4D9BF3BF-DDC4-4CF8-BC29-7268959E15B5}"/>
    <cellStyle name="40% - Ênfase2 93 4" xfId="22506" xr:uid="{B6CE802E-BF9C-4175-B6CA-F0692EB31569}"/>
    <cellStyle name="40% - Ênfase2 94" xfId="1984" xr:uid="{E1D07A7D-DF09-4F68-92A0-82AB0160D211}"/>
    <cellStyle name="40% - Ênfase2 94 2" xfId="7117" xr:uid="{F6A4AFF7-9B47-40A0-9C6A-91305B8CBA54}"/>
    <cellStyle name="40% - Ênfase2 94 2 2" xfId="17344" xr:uid="{3F0767A8-AFDB-43B4-88AC-AE1A0F34BC7C}"/>
    <cellStyle name="40% - Ênfase2 94 2 2 2" xfId="37788" xr:uid="{51D31E67-7B92-4664-9915-0AB48E3A8289}"/>
    <cellStyle name="40% - Ênfase2 94 2 3" xfId="27572" xr:uid="{39387573-18A4-40D1-B9A4-BF727E89A6DA}"/>
    <cellStyle name="40% - Ênfase2 94 3" xfId="12290" xr:uid="{CF15C724-CFBB-4EC6-8FB7-F7AE61552BA3}"/>
    <cellStyle name="40% - Ênfase2 94 3 2" xfId="32736" xr:uid="{0A7A073B-59EE-4F18-832B-481F8A26BD29}"/>
    <cellStyle name="40% - Ênfase2 94 4" xfId="22520" xr:uid="{48183043-D110-4BBD-88F4-E7FCE67A471B}"/>
    <cellStyle name="40% - Ênfase2 95" xfId="1998" xr:uid="{8091955D-CFE9-4FD7-B0B1-361871638112}"/>
    <cellStyle name="40% - Ênfase2 95 2" xfId="7131" xr:uid="{D7101E14-978E-4E75-A884-F0239C26511B}"/>
    <cellStyle name="40% - Ênfase2 95 2 2" xfId="17358" xr:uid="{C33F83BF-2F9A-4D02-981F-490FBE2A4763}"/>
    <cellStyle name="40% - Ênfase2 95 2 2 2" xfId="37802" xr:uid="{0334A3D5-B168-4F18-9255-003EA25E3CD7}"/>
    <cellStyle name="40% - Ênfase2 95 2 3" xfId="27586" xr:uid="{4EA7D86D-04F5-4185-8A4A-2A08BA0F0C81}"/>
    <cellStyle name="40% - Ênfase2 95 3" xfId="12304" xr:uid="{263C955D-CB3F-4954-ABB4-3A68BFA4717D}"/>
    <cellStyle name="40% - Ênfase2 95 3 2" xfId="32750" xr:uid="{E9A59E2B-C272-4C84-9EDD-16935D6F528A}"/>
    <cellStyle name="40% - Ênfase2 95 4" xfId="22534" xr:uid="{1CC5F02B-2805-4627-9816-D6A70550200E}"/>
    <cellStyle name="40% - Ênfase2 96" xfId="2012" xr:uid="{186455A4-5D9B-49AF-BFF5-FE6A9C0B7016}"/>
    <cellStyle name="40% - Ênfase2 96 2" xfId="7145" xr:uid="{C15862CD-3A9D-4867-A9B5-38DE705AE938}"/>
    <cellStyle name="40% - Ênfase2 96 2 2" xfId="17372" xr:uid="{5EF4E7E4-A2B9-463A-9E9E-2DF12257ED49}"/>
    <cellStyle name="40% - Ênfase2 96 2 2 2" xfId="37816" xr:uid="{C9CF837C-5FD9-44B4-8E67-5B35AA2CD185}"/>
    <cellStyle name="40% - Ênfase2 96 2 3" xfId="27600" xr:uid="{E46ECA62-2530-4D3C-A81E-2C6BE9F5B486}"/>
    <cellStyle name="40% - Ênfase2 96 3" xfId="12318" xr:uid="{46551C59-348F-437A-9FC8-40A7B24405C4}"/>
    <cellStyle name="40% - Ênfase2 96 3 2" xfId="32764" xr:uid="{CBAB9FB8-76EA-4FCD-8B34-BF32DCC01148}"/>
    <cellStyle name="40% - Ênfase2 96 4" xfId="22548" xr:uid="{31681C2C-7009-429E-8B5F-9911885DCA73}"/>
    <cellStyle name="40% - Ênfase2 97" xfId="2026" xr:uid="{44F3D9BE-8F96-4BFF-A254-045939669EFB}"/>
    <cellStyle name="40% - Ênfase2 97 2" xfId="7159" xr:uid="{87F71368-1B66-4953-9AC8-4A6263E37BE9}"/>
    <cellStyle name="40% - Ênfase2 97 2 2" xfId="17386" xr:uid="{972F4CEE-7818-4E16-A07F-3DFEF86613B6}"/>
    <cellStyle name="40% - Ênfase2 97 2 2 2" xfId="37830" xr:uid="{E1432210-39AA-4F2B-AC25-49A4ED7746BF}"/>
    <cellStyle name="40% - Ênfase2 97 2 3" xfId="27614" xr:uid="{C95C83CB-AAF8-4455-82E0-21834D16D6A8}"/>
    <cellStyle name="40% - Ênfase2 97 3" xfId="12332" xr:uid="{1ECF1096-C47A-4332-ACAC-C91820CEEAC3}"/>
    <cellStyle name="40% - Ênfase2 97 3 2" xfId="32778" xr:uid="{CDB0AA8D-224A-4624-8BAF-A7CFB2979986}"/>
    <cellStyle name="40% - Ênfase2 97 4" xfId="22562" xr:uid="{19099428-1097-4934-A204-504957184C46}"/>
    <cellStyle name="40% - Ênfase2 98" xfId="2040" xr:uid="{06DE1608-B42C-4E63-BDC5-C31AF7A4F3DB}"/>
    <cellStyle name="40% - Ênfase2 98 2" xfId="7173" xr:uid="{4538914F-D263-4D98-B1A7-605CB0EF2A12}"/>
    <cellStyle name="40% - Ênfase2 98 2 2" xfId="17400" xr:uid="{CEF9EEED-18A6-48F1-A27A-9E7C4DC43330}"/>
    <cellStyle name="40% - Ênfase2 98 2 2 2" xfId="37844" xr:uid="{93DF7310-68AF-4B2C-A239-98A095EE956A}"/>
    <cellStyle name="40% - Ênfase2 98 2 3" xfId="27628" xr:uid="{31C2F54E-96C4-4170-BA89-F12F9631BFFB}"/>
    <cellStyle name="40% - Ênfase2 98 3" xfId="12346" xr:uid="{20B60616-D8C3-4AE8-AA5A-463B9E72D16E}"/>
    <cellStyle name="40% - Ênfase2 98 3 2" xfId="32792" xr:uid="{DB2D7AF5-821C-4781-A503-307C86466844}"/>
    <cellStyle name="40% - Ênfase2 98 4" xfId="22576" xr:uid="{5374115E-668D-40A4-A5F3-4CE988A75822}"/>
    <cellStyle name="40% - Ênfase2 99" xfId="2054" xr:uid="{B81512D7-4CA5-40C3-82CC-2E8C9D304284}"/>
    <cellStyle name="40% - Ênfase2 99 2" xfId="7187" xr:uid="{70B7B6FF-02F7-4E18-9A64-FF00352196A6}"/>
    <cellStyle name="40% - Ênfase2 99 2 2" xfId="17414" xr:uid="{F8A43C56-7BE9-4087-94A5-77F256279308}"/>
    <cellStyle name="40% - Ênfase2 99 2 2 2" xfId="37858" xr:uid="{2023CF07-9AFA-454B-9FFD-19B0BBA47C4C}"/>
    <cellStyle name="40% - Ênfase2 99 2 3" xfId="27642" xr:uid="{6DAA4777-28F8-4D15-9C49-EC317FC12ED1}"/>
    <cellStyle name="40% - Ênfase2 99 3" xfId="12360" xr:uid="{D8323165-EFD6-43D4-90F0-ECA14B314732}"/>
    <cellStyle name="40% - Ênfase2 99 3 2" xfId="32806" xr:uid="{00D60A53-A6A8-4392-9BDB-6781B488EC8C}"/>
    <cellStyle name="40% - Ênfase2 99 4" xfId="22590" xr:uid="{E04E805A-5E0A-46D5-9F60-9CF6132364F4}"/>
    <cellStyle name="40% - Ênfase3" xfId="9" builtinId="39" customBuiltin="1"/>
    <cellStyle name="40% - Ênfase3 10" xfId="225" xr:uid="{9D802DBD-13DD-4800-9147-77C6EB1D1A73}"/>
    <cellStyle name="40% - Ênfase3 10 2" xfId="824" xr:uid="{24DECFA9-8F18-4AEF-9494-A8CFBA553107}"/>
    <cellStyle name="40% - Ênfase3 10 2 2" xfId="5971" xr:uid="{5782853A-9556-4144-B642-1D458BA56380}"/>
    <cellStyle name="40% - Ênfase3 10 2 2 2" xfId="16226" xr:uid="{D9E8B643-1064-493B-951C-681BF48201B6}"/>
    <cellStyle name="40% - Ênfase3 10 2 2 2 2" xfId="36670" xr:uid="{63307029-C2FA-4B02-9FB8-BC8E568AC9AE}"/>
    <cellStyle name="40% - Ênfase3 10 2 2 3" xfId="26454" xr:uid="{944996E0-2A8E-4809-B223-91D57A3C8E73}"/>
    <cellStyle name="40% - Ênfase3 10 2 3" xfId="11172" xr:uid="{7E70546D-33D4-423A-9F90-EE53311F741A}"/>
    <cellStyle name="40% - Ênfase3 10 2 3 2" xfId="31618" xr:uid="{1C1574DE-6CCE-4149-AB60-19A9C734C02F}"/>
    <cellStyle name="40% - Ênfase3 10 2 4" xfId="21402" xr:uid="{5440E49F-43B2-4239-82E2-C6C3CF68C649}"/>
    <cellStyle name="40% - Ênfase3 10 3" xfId="5372" xr:uid="{97556643-E398-486D-800F-CE22E1D9D9EA}"/>
    <cellStyle name="40% - Ênfase3 10 3 2" xfId="15646" xr:uid="{B85DAD34-5E24-4090-B993-8C8AD5014058}"/>
    <cellStyle name="40% - Ênfase3 10 3 2 2" xfId="36090" xr:uid="{312F911C-BCBC-42BA-8DEF-267818773326}"/>
    <cellStyle name="40% - Ênfase3 10 3 3" xfId="25874" xr:uid="{12C4C08D-69C8-42B4-B00F-62FA4F6CF753}"/>
    <cellStyle name="40% - Ênfase3 10 4" xfId="10592" xr:uid="{025FCAB6-ABB9-4FC9-8541-52A1FB1F571E}"/>
    <cellStyle name="40% - Ênfase3 10 4 2" xfId="31038" xr:uid="{E65CE8D5-19F3-44BA-9507-D2E0D267D4FE}"/>
    <cellStyle name="40% - Ênfase3 10 5" xfId="20822" xr:uid="{21D7F238-9F5F-4352-98DE-858356A0BD25}"/>
    <cellStyle name="40% - Ênfase3 100" xfId="2070" xr:uid="{7263F70D-71EA-432F-B9F0-F1F08A85CC7B}"/>
    <cellStyle name="40% - Ênfase3 100 2" xfId="7203" xr:uid="{5266FA7D-12BF-4F34-A001-2F7EADBD7F49}"/>
    <cellStyle name="40% - Ênfase3 100 2 2" xfId="17430" xr:uid="{A7DD8F16-F411-457D-A202-A3B54EB3F228}"/>
    <cellStyle name="40% - Ênfase3 100 2 2 2" xfId="37874" xr:uid="{33932518-05A5-4034-98EF-36E3D7571328}"/>
    <cellStyle name="40% - Ênfase3 100 2 3" xfId="27658" xr:uid="{A4E07C49-C24B-4A76-835E-FDAF7C6523EE}"/>
    <cellStyle name="40% - Ênfase3 100 3" xfId="12376" xr:uid="{624FB822-F8BD-4FC4-AD9B-77ED6C5C16EE}"/>
    <cellStyle name="40% - Ênfase3 100 3 2" xfId="32822" xr:uid="{65362F52-A9C2-45F0-9DC6-6D93F4A77831}"/>
    <cellStyle name="40% - Ênfase3 100 4" xfId="22606" xr:uid="{9E63ED62-446E-4FBF-97CA-1EEE013CD019}"/>
    <cellStyle name="40% - Ênfase3 101" xfId="2084" xr:uid="{E259959B-41C4-4FDF-808A-44CBC69252C3}"/>
    <cellStyle name="40% - Ênfase3 101 2" xfId="7217" xr:uid="{552F748A-42B9-4540-98C0-E34EAAA485CE}"/>
    <cellStyle name="40% - Ênfase3 101 2 2" xfId="17444" xr:uid="{D30ECAC5-56AA-46D3-88CB-1B53301BA700}"/>
    <cellStyle name="40% - Ênfase3 101 2 2 2" xfId="37888" xr:uid="{E087192C-01D2-4DBB-AB04-81CAA8E14CC5}"/>
    <cellStyle name="40% - Ênfase3 101 2 3" xfId="27672" xr:uid="{6BC614AE-32A5-4B28-855C-A801388A3C78}"/>
    <cellStyle name="40% - Ênfase3 101 3" xfId="12390" xr:uid="{B23BE6FE-08FE-4204-B683-9B1353746311}"/>
    <cellStyle name="40% - Ênfase3 101 3 2" xfId="32836" xr:uid="{686697DE-B68C-4B62-A461-EB27CF1CA0EE}"/>
    <cellStyle name="40% - Ênfase3 101 4" xfId="22620" xr:uid="{1B80A363-AC83-4458-AE27-9CCA940064E6}"/>
    <cellStyle name="40% - Ênfase3 102" xfId="2098" xr:uid="{929BC133-26EF-46FB-9F31-67536BFA59BB}"/>
    <cellStyle name="40% - Ênfase3 102 2" xfId="7231" xr:uid="{12FE52DB-D814-4F28-B099-3119A2FA972D}"/>
    <cellStyle name="40% - Ênfase3 102 2 2" xfId="17458" xr:uid="{671D43CD-B2C4-4AE0-A786-EC899D650C6E}"/>
    <cellStyle name="40% - Ênfase3 102 2 2 2" xfId="37902" xr:uid="{6863C9D0-965A-4E66-B33F-B993927A487D}"/>
    <cellStyle name="40% - Ênfase3 102 2 3" xfId="27686" xr:uid="{54AD4CE8-4A4F-4E43-B1B5-9A261C0B557F}"/>
    <cellStyle name="40% - Ênfase3 102 3" xfId="12404" xr:uid="{C8D04C3F-543A-4887-9A97-33CF111C707F}"/>
    <cellStyle name="40% - Ênfase3 102 3 2" xfId="32850" xr:uid="{0EC03D8B-18A0-443E-BCA9-17B2B46DFF35}"/>
    <cellStyle name="40% - Ênfase3 102 4" xfId="22634" xr:uid="{820366AF-9FCD-4957-B524-97DF7C74F192}"/>
    <cellStyle name="40% - Ênfase3 103" xfId="2112" xr:uid="{4393AD12-3919-4A60-A9F4-188135717398}"/>
    <cellStyle name="40% - Ênfase3 103 2" xfId="7245" xr:uid="{A5428F5E-9350-4103-AC38-581CDA04255E}"/>
    <cellStyle name="40% - Ênfase3 103 2 2" xfId="17472" xr:uid="{3E77C9DF-FA77-4559-BC72-9DC455766F94}"/>
    <cellStyle name="40% - Ênfase3 103 2 2 2" xfId="37916" xr:uid="{8E3955CC-E648-4520-BC3A-0D4072F31314}"/>
    <cellStyle name="40% - Ênfase3 103 2 3" xfId="27700" xr:uid="{2E80FDF6-0156-4626-BCE7-D743DF9DD9D6}"/>
    <cellStyle name="40% - Ênfase3 103 3" xfId="12418" xr:uid="{CB18A4EB-C3C2-47EC-B953-69788E7B0627}"/>
    <cellStyle name="40% - Ênfase3 103 3 2" xfId="32864" xr:uid="{16D0E546-5570-4C12-A24E-1824BE9CEC74}"/>
    <cellStyle name="40% - Ênfase3 103 4" xfId="22648" xr:uid="{AC732637-93AD-4E5C-93A4-4458F0F9D619}"/>
    <cellStyle name="40% - Ênfase3 104" xfId="2126" xr:uid="{169CBECA-E410-4246-832C-BEFC2005F582}"/>
    <cellStyle name="40% - Ênfase3 104 2" xfId="7259" xr:uid="{FD8CDB21-E66A-4A05-8CF5-298EC3FE1966}"/>
    <cellStyle name="40% - Ênfase3 104 2 2" xfId="17486" xr:uid="{4EF3319E-A082-4A02-B6C2-19FA1877615E}"/>
    <cellStyle name="40% - Ênfase3 104 2 2 2" xfId="37930" xr:uid="{69A26E61-8F10-4E69-8A03-28BA3EDB2C84}"/>
    <cellStyle name="40% - Ênfase3 104 2 3" xfId="27714" xr:uid="{54115BCF-29E0-4CB9-861E-4F6114139A9C}"/>
    <cellStyle name="40% - Ênfase3 104 3" xfId="12432" xr:uid="{52553452-B3E1-47B1-AF46-ED05A8815A56}"/>
    <cellStyle name="40% - Ênfase3 104 3 2" xfId="32878" xr:uid="{ADB6A751-8905-4335-B1D9-7ED3BA0192B2}"/>
    <cellStyle name="40% - Ênfase3 104 4" xfId="22662" xr:uid="{FD79B2C0-6746-4512-8650-A5D1BD85AD2A}"/>
    <cellStyle name="40% - Ênfase3 105" xfId="2140" xr:uid="{B7757FC4-EF1C-4A48-99C5-141752EBB7EA}"/>
    <cellStyle name="40% - Ênfase3 105 2" xfId="7273" xr:uid="{BBAB3CA8-E0E7-49D3-9C30-67AF9757273B}"/>
    <cellStyle name="40% - Ênfase3 105 2 2" xfId="17500" xr:uid="{4E05CA62-E9CB-4524-B1BC-57CC0A54F99F}"/>
    <cellStyle name="40% - Ênfase3 105 2 2 2" xfId="37944" xr:uid="{47FBC587-C2FD-4651-8626-80F57D6D5151}"/>
    <cellStyle name="40% - Ênfase3 105 2 3" xfId="27728" xr:uid="{D75DA07A-1EA4-424C-9F4B-0A95CA3AEE19}"/>
    <cellStyle name="40% - Ênfase3 105 3" xfId="12446" xr:uid="{CF523F97-CC42-4440-802F-6909B0353329}"/>
    <cellStyle name="40% - Ênfase3 105 3 2" xfId="32892" xr:uid="{99467497-55D5-43CA-BF87-5EF1EA4C3C6B}"/>
    <cellStyle name="40% - Ênfase3 105 4" xfId="22676" xr:uid="{FBBFBD77-DBB3-4FC7-996B-690A9E3011C7}"/>
    <cellStyle name="40% - Ênfase3 106" xfId="2154" xr:uid="{401955AB-9CB2-41C3-B078-69972B040B16}"/>
    <cellStyle name="40% - Ênfase3 106 2" xfId="7287" xr:uid="{721FD49A-421B-4F83-BF83-5382CD8862C2}"/>
    <cellStyle name="40% - Ênfase3 106 2 2" xfId="17514" xr:uid="{E95467CB-2182-4DC2-BAC9-4A20BD20E422}"/>
    <cellStyle name="40% - Ênfase3 106 2 2 2" xfId="37958" xr:uid="{2E8C8111-41AC-46DF-BDAD-C1468D8F60D7}"/>
    <cellStyle name="40% - Ênfase3 106 2 3" xfId="27742" xr:uid="{B1197962-7C3B-4B1D-A84D-2868956F7D91}"/>
    <cellStyle name="40% - Ênfase3 106 3" xfId="12460" xr:uid="{DAD5661C-615C-4E27-B5EC-A921D785C611}"/>
    <cellStyle name="40% - Ênfase3 106 3 2" xfId="32906" xr:uid="{73E28F2A-5511-48D0-B096-CD644B5E7C4B}"/>
    <cellStyle name="40% - Ênfase3 106 4" xfId="22690" xr:uid="{464724F7-81DA-425F-A696-E359B008A98D}"/>
    <cellStyle name="40% - Ênfase3 107" xfId="2168" xr:uid="{F904A128-4BC9-4DB2-8400-4F32A95D2409}"/>
    <cellStyle name="40% - Ênfase3 107 2" xfId="7301" xr:uid="{A15980E0-E0D9-44FA-9320-CEDFF3C031C0}"/>
    <cellStyle name="40% - Ênfase3 107 2 2" xfId="17528" xr:uid="{309210C3-E036-4163-8A13-AE5D487A9F84}"/>
    <cellStyle name="40% - Ênfase3 107 2 2 2" xfId="37972" xr:uid="{04953A19-E4AE-49EE-93B9-D83CA6F2956D}"/>
    <cellStyle name="40% - Ênfase3 107 2 3" xfId="27756" xr:uid="{41B49833-309B-47AF-A801-36B190361AA4}"/>
    <cellStyle name="40% - Ênfase3 107 3" xfId="12474" xr:uid="{EEA98E39-70AF-4862-A9CC-7073A071F8F6}"/>
    <cellStyle name="40% - Ênfase3 107 3 2" xfId="32920" xr:uid="{43C6E1B2-BCC6-4DA4-8B8C-4DA9EBDA908B}"/>
    <cellStyle name="40% - Ênfase3 107 4" xfId="22704" xr:uid="{4163A7E0-053D-4E3C-A57C-5DA703C08F07}"/>
    <cellStyle name="40% - Ênfase3 108" xfId="2182" xr:uid="{A8C75501-33E8-43F3-A0E3-A49B8C701EE6}"/>
    <cellStyle name="40% - Ênfase3 108 2" xfId="7315" xr:uid="{AA5AEAD3-ABD0-4B8B-B930-58C1E5E95BEF}"/>
    <cellStyle name="40% - Ênfase3 108 2 2" xfId="17542" xr:uid="{920BF355-6C82-4C16-A9C0-A73F33A49445}"/>
    <cellStyle name="40% - Ênfase3 108 2 2 2" xfId="37986" xr:uid="{45565118-DD37-4F0B-AD65-35D7193DF2D1}"/>
    <cellStyle name="40% - Ênfase3 108 2 3" xfId="27770" xr:uid="{4366D973-4FC3-453B-92E4-9D69862F2E41}"/>
    <cellStyle name="40% - Ênfase3 108 3" xfId="12488" xr:uid="{A3CDE7E1-2E0A-4F09-8A65-A6D60D31468D}"/>
    <cellStyle name="40% - Ênfase3 108 3 2" xfId="32934" xr:uid="{B9FB81D3-37D9-4C6F-A2F6-FD48F2DF180B}"/>
    <cellStyle name="40% - Ênfase3 108 4" xfId="22718" xr:uid="{518979C2-96A1-484F-AA35-697E367B1F12}"/>
    <cellStyle name="40% - Ênfase3 109" xfId="2196" xr:uid="{BF55B6DE-B3B4-4258-AC7B-53967CB161E5}"/>
    <cellStyle name="40% - Ênfase3 109 2" xfId="7329" xr:uid="{C844778E-C1E6-4C6A-9413-AF5CC98CB181}"/>
    <cellStyle name="40% - Ênfase3 109 2 2" xfId="17556" xr:uid="{96562170-1B27-4ABA-A23F-656BA222A0C0}"/>
    <cellStyle name="40% - Ênfase3 109 2 2 2" xfId="38000" xr:uid="{95ACE3E1-1E27-4BF0-BC24-BFADF15CD0D9}"/>
    <cellStyle name="40% - Ênfase3 109 2 3" xfId="27784" xr:uid="{7263D9C4-BD73-471F-9CF5-43EC953C47A1}"/>
    <cellStyle name="40% - Ênfase3 109 3" xfId="12502" xr:uid="{6467C17D-3CA8-4E4A-8A3C-5C5A76249091}"/>
    <cellStyle name="40% - Ênfase3 109 3 2" xfId="32948" xr:uid="{49C5EB47-0AEE-4F8D-835F-D42A9BB97F34}"/>
    <cellStyle name="40% - Ênfase3 109 4" xfId="22732" xr:uid="{7D7AFB22-A3A9-4AA4-84B7-EB2D1C02C588}"/>
    <cellStyle name="40% - Ênfase3 11" xfId="239" xr:uid="{8914ED82-E45A-43E3-8069-3B50FEE2469E}"/>
    <cellStyle name="40% - Ênfase3 11 2" xfId="838" xr:uid="{52FCB59F-AC14-4FF3-B9CA-FBC8887403DB}"/>
    <cellStyle name="40% - Ênfase3 11 2 2" xfId="5985" xr:uid="{078AEB06-0A75-4FC4-ACBE-1F1D0E9C1E76}"/>
    <cellStyle name="40% - Ênfase3 11 2 2 2" xfId="16240" xr:uid="{1E2F1990-A924-4CAB-B673-44CDE2DA7990}"/>
    <cellStyle name="40% - Ênfase3 11 2 2 2 2" xfId="36684" xr:uid="{61C0330C-ECDD-4F91-AEAA-04AE58ADAE52}"/>
    <cellStyle name="40% - Ênfase3 11 2 2 3" xfId="26468" xr:uid="{065A0FEB-1A36-40FC-A95E-51F34A8389FC}"/>
    <cellStyle name="40% - Ênfase3 11 2 3" xfId="11186" xr:uid="{DBA9F7DC-2FF0-4151-9A04-02F19E1C6210}"/>
    <cellStyle name="40% - Ênfase3 11 2 3 2" xfId="31632" xr:uid="{6F388D3B-89AA-46B6-BBAF-4B12570A7DDB}"/>
    <cellStyle name="40% - Ênfase3 11 2 4" xfId="21416" xr:uid="{0E0E4C27-AA72-443E-A67E-B53AC6E5424C}"/>
    <cellStyle name="40% - Ênfase3 11 3" xfId="5386" xr:uid="{F3DDB319-F26E-471F-8B63-62F593801776}"/>
    <cellStyle name="40% - Ênfase3 11 3 2" xfId="15660" xr:uid="{D011E247-9126-45D3-A8F7-0054628B3F66}"/>
    <cellStyle name="40% - Ênfase3 11 3 2 2" xfId="36104" xr:uid="{0DB33161-36E3-4DAB-BBF8-23EBEE544C60}"/>
    <cellStyle name="40% - Ênfase3 11 3 3" xfId="25888" xr:uid="{166FEB97-EA50-4E74-852D-3CE594FCC33A}"/>
    <cellStyle name="40% - Ênfase3 11 4" xfId="10606" xr:uid="{35975987-A4F4-49CE-957F-CAA27D171FFD}"/>
    <cellStyle name="40% - Ênfase3 11 4 2" xfId="31052" xr:uid="{47CF7FEB-7E42-4B22-AEC8-8F9FB7480C19}"/>
    <cellStyle name="40% - Ênfase3 11 5" xfId="20836" xr:uid="{8F416851-2636-4196-9169-6D922EEC5DC0}"/>
    <cellStyle name="40% - Ênfase3 110" xfId="2210" xr:uid="{7C24210D-C85C-43BF-A253-69D80C2B09A7}"/>
    <cellStyle name="40% - Ênfase3 110 2" xfId="7343" xr:uid="{648C88B4-5806-4445-B0D5-F8DFA7CD996D}"/>
    <cellStyle name="40% - Ênfase3 110 2 2" xfId="17570" xr:uid="{438A0E96-B09F-4882-B2A9-9467D8A65038}"/>
    <cellStyle name="40% - Ênfase3 110 2 2 2" xfId="38014" xr:uid="{5C2F90A8-8035-4726-988C-EC821643326E}"/>
    <cellStyle name="40% - Ênfase3 110 2 3" xfId="27798" xr:uid="{0EFC497E-A1A7-4F20-AC27-F735FB3DD19B}"/>
    <cellStyle name="40% - Ênfase3 110 3" xfId="12516" xr:uid="{3F41F4F6-1207-4D8A-8065-EE2F21CAF6CD}"/>
    <cellStyle name="40% - Ênfase3 110 3 2" xfId="32962" xr:uid="{1E604C18-5F8A-44B9-A811-BB11D7680D5D}"/>
    <cellStyle name="40% - Ênfase3 110 4" xfId="22746" xr:uid="{F43FC0D9-1CB1-4B57-BEE8-9D213EEA1F15}"/>
    <cellStyle name="40% - Ênfase3 111" xfId="2224" xr:uid="{C0089BE5-73EC-4D98-80E0-2EE6342D1F90}"/>
    <cellStyle name="40% - Ênfase3 111 2" xfId="7357" xr:uid="{14AE338B-5036-412A-A0AD-570B886C6035}"/>
    <cellStyle name="40% - Ênfase3 111 2 2" xfId="17584" xr:uid="{89645167-6251-4E8B-BA95-F7DF38B10708}"/>
    <cellStyle name="40% - Ênfase3 111 2 2 2" xfId="38028" xr:uid="{666DB797-8979-465B-81CA-A526C716E813}"/>
    <cellStyle name="40% - Ênfase3 111 2 3" xfId="27812" xr:uid="{BED89C03-BB59-48D0-B5D1-35081A109E8B}"/>
    <cellStyle name="40% - Ênfase3 111 3" xfId="12530" xr:uid="{C4643EF4-5E1F-46D1-81C1-F89DE2562319}"/>
    <cellStyle name="40% - Ênfase3 111 3 2" xfId="32976" xr:uid="{EE17B314-2DBF-4D28-86A7-DF64BCE89637}"/>
    <cellStyle name="40% - Ênfase3 111 4" xfId="22760" xr:uid="{DE8FFB0F-8D30-4098-897E-CC4B0FBA30CC}"/>
    <cellStyle name="40% - Ênfase3 112" xfId="2238" xr:uid="{CA3D26FA-D394-4B06-9C95-99B9C0AA9BB3}"/>
    <cellStyle name="40% - Ênfase3 112 2" xfId="7371" xr:uid="{32B0ACB0-149B-48A7-8C76-852E8EE9B18A}"/>
    <cellStyle name="40% - Ênfase3 112 2 2" xfId="17598" xr:uid="{37FC3F5D-B500-443E-A3F4-348C1EDF2F43}"/>
    <cellStyle name="40% - Ênfase3 112 2 2 2" xfId="38042" xr:uid="{4DFE6EAE-D5C1-4CDE-AD0A-1DE9ADC10258}"/>
    <cellStyle name="40% - Ênfase3 112 2 3" xfId="27826" xr:uid="{8991E102-53BC-4283-876F-3EF03AB3C4D7}"/>
    <cellStyle name="40% - Ênfase3 112 3" xfId="12544" xr:uid="{051143A0-6628-4836-8904-4813C91ECD67}"/>
    <cellStyle name="40% - Ênfase3 112 3 2" xfId="32990" xr:uid="{72437040-CDFE-45F8-B328-9E3C0C9570FF}"/>
    <cellStyle name="40% - Ênfase3 112 4" xfId="22774" xr:uid="{60E8D563-C2A8-4FBA-AF17-A091CE4B226D}"/>
    <cellStyle name="40% - Ênfase3 113" xfId="2252" xr:uid="{3408CA35-1561-4617-8E40-475753141AA9}"/>
    <cellStyle name="40% - Ênfase3 113 2" xfId="7385" xr:uid="{A077DACC-B7A1-4270-ABDC-5DDF598E85C8}"/>
    <cellStyle name="40% - Ênfase3 113 2 2" xfId="17612" xr:uid="{BB90BB44-601F-4C8A-9777-591858FF461C}"/>
    <cellStyle name="40% - Ênfase3 113 2 2 2" xfId="38056" xr:uid="{825D4E06-09DB-4CA2-9560-E14DC051B2C4}"/>
    <cellStyle name="40% - Ênfase3 113 2 3" xfId="27840" xr:uid="{95ECBC07-00E3-4E0D-86C1-FDCD725ED8A9}"/>
    <cellStyle name="40% - Ênfase3 113 3" xfId="12558" xr:uid="{EC1EE853-BCE5-4B8C-B112-D8A4FFC2C9D1}"/>
    <cellStyle name="40% - Ênfase3 113 3 2" xfId="33004" xr:uid="{DE2AD086-100E-43F8-B099-A0102938C1E4}"/>
    <cellStyle name="40% - Ênfase3 113 4" xfId="22788" xr:uid="{AA4CDE4D-ECF7-4904-85D6-FD3ECA1C0C54}"/>
    <cellStyle name="40% - Ênfase3 114" xfId="2266" xr:uid="{D648545B-0B1B-4D3B-90B0-F6CF9F45BB3E}"/>
    <cellStyle name="40% - Ênfase3 114 2" xfId="7399" xr:uid="{1E00D3E4-37C6-4B0A-AA8A-23C20921FFBA}"/>
    <cellStyle name="40% - Ênfase3 114 2 2" xfId="17626" xr:uid="{5C7870C8-489F-4EFD-9258-A00F8B6F5988}"/>
    <cellStyle name="40% - Ênfase3 114 2 2 2" xfId="38070" xr:uid="{A399E0AE-1ECF-4726-9C89-CAB0CE0DFFE6}"/>
    <cellStyle name="40% - Ênfase3 114 2 3" xfId="27854" xr:uid="{2C8A1383-267C-468C-AAFA-6424E6A45D01}"/>
    <cellStyle name="40% - Ênfase3 114 3" xfId="12572" xr:uid="{3B05D328-A9B7-4971-9285-F22E876A2AAD}"/>
    <cellStyle name="40% - Ênfase3 114 3 2" xfId="33018" xr:uid="{628EA012-251C-4077-A2E6-15ABA7A64233}"/>
    <cellStyle name="40% - Ênfase3 114 4" xfId="22802" xr:uid="{D1BE0277-F7E4-423C-8D22-EABFDCEF3F86}"/>
    <cellStyle name="40% - Ênfase3 115" xfId="2280" xr:uid="{2E1C2CE6-C8B8-488D-ACAD-0EA4EC4C2804}"/>
    <cellStyle name="40% - Ênfase3 115 2" xfId="7413" xr:uid="{21799A36-76AB-4700-8BA3-9047B93AF64D}"/>
    <cellStyle name="40% - Ênfase3 115 2 2" xfId="17640" xr:uid="{ACB44DB8-7CE5-4C7D-982A-8D61EBA2F847}"/>
    <cellStyle name="40% - Ênfase3 115 2 2 2" xfId="38084" xr:uid="{209C4DCA-ABB6-4D21-BBF7-139DE2449916}"/>
    <cellStyle name="40% - Ênfase3 115 2 3" xfId="27868" xr:uid="{2CF63B56-15EE-4D72-95A0-4B4A19EC4E3F}"/>
    <cellStyle name="40% - Ênfase3 115 3" xfId="12586" xr:uid="{2E0B7EAC-6F6F-4F9A-9BAF-FA2405028A60}"/>
    <cellStyle name="40% - Ênfase3 115 3 2" xfId="33032" xr:uid="{6DAF67AE-EBE0-428F-984C-00CAC19822CE}"/>
    <cellStyle name="40% - Ênfase3 115 4" xfId="22816" xr:uid="{39749893-FF7F-492D-BC73-BBB63E127EE1}"/>
    <cellStyle name="40% - Ênfase3 116" xfId="2294" xr:uid="{BEC8ED58-E7B3-4719-8EBF-D6AEC7A91FAC}"/>
    <cellStyle name="40% - Ênfase3 116 2" xfId="7427" xr:uid="{D8DB4DC5-CE6C-4F75-B08E-1817FBFC517D}"/>
    <cellStyle name="40% - Ênfase3 116 2 2" xfId="17654" xr:uid="{90FEA23F-372F-46A2-BE8E-D2F5DCDFD0B8}"/>
    <cellStyle name="40% - Ênfase3 116 2 2 2" xfId="38098" xr:uid="{E935697E-2035-47A0-B674-EDCDF1F994C6}"/>
    <cellStyle name="40% - Ênfase3 116 2 3" xfId="27882" xr:uid="{DA2DE892-AB04-41C9-9140-9D7576B27139}"/>
    <cellStyle name="40% - Ênfase3 116 3" xfId="12600" xr:uid="{37C34C2B-2888-4DE7-90FA-06A76A7C1AE1}"/>
    <cellStyle name="40% - Ênfase3 116 3 2" xfId="33046" xr:uid="{7A5A8CBF-80A8-4E2E-AFB7-B6B78B0B65DE}"/>
    <cellStyle name="40% - Ênfase3 116 4" xfId="22830" xr:uid="{496B58FF-DD36-410A-BA0A-A76EE0E7F9A2}"/>
    <cellStyle name="40% - Ênfase3 117" xfId="2308" xr:uid="{797E8ABE-6D6A-4DEC-88D8-8D829B697125}"/>
    <cellStyle name="40% - Ênfase3 117 2" xfId="7441" xr:uid="{1071E9DC-3EF3-4D27-B558-35B01AD9D979}"/>
    <cellStyle name="40% - Ênfase3 117 2 2" xfId="17668" xr:uid="{1C1B6F70-E54E-4DB5-B98B-41B162ED6CFC}"/>
    <cellStyle name="40% - Ênfase3 117 2 2 2" xfId="38112" xr:uid="{88857413-481C-4906-845F-FFA1A9CF7B92}"/>
    <cellStyle name="40% - Ênfase3 117 2 3" xfId="27896" xr:uid="{3F01B9E0-6691-486A-A5E6-74C4D96E6A4E}"/>
    <cellStyle name="40% - Ênfase3 117 3" xfId="12614" xr:uid="{4CF96AA0-A987-46D4-863F-08A89DFCFD3C}"/>
    <cellStyle name="40% - Ênfase3 117 3 2" xfId="33060" xr:uid="{E9BFF568-C258-4DCD-9732-419EEB3839D1}"/>
    <cellStyle name="40% - Ênfase3 117 4" xfId="22844" xr:uid="{4A8B5D41-7735-4B37-B1EE-F293BCD2D131}"/>
    <cellStyle name="40% - Ênfase3 118" xfId="2322" xr:uid="{6660FC7A-AE87-4A3D-BE59-D79383A69AFF}"/>
    <cellStyle name="40% - Ênfase3 118 2" xfId="7455" xr:uid="{D9DF3D17-0D33-4181-B7A8-D2B195018399}"/>
    <cellStyle name="40% - Ênfase3 118 2 2" xfId="17682" xr:uid="{A6D83A01-13BB-4983-BC53-05046592815F}"/>
    <cellStyle name="40% - Ênfase3 118 2 2 2" xfId="38126" xr:uid="{E86922A9-948A-468A-ABFB-B62201F9BA1E}"/>
    <cellStyle name="40% - Ênfase3 118 2 3" xfId="27910" xr:uid="{18B178EA-9B4C-4613-B70C-D285F0C0A166}"/>
    <cellStyle name="40% - Ênfase3 118 3" xfId="12628" xr:uid="{0834F77F-535F-4E58-A0D3-FE60589D040D}"/>
    <cellStyle name="40% - Ênfase3 118 3 2" xfId="33074" xr:uid="{F83CE93E-BAC2-4D6C-961D-28653B399401}"/>
    <cellStyle name="40% - Ênfase3 118 4" xfId="22858" xr:uid="{F7063967-4598-47A1-8599-900092F866AB}"/>
    <cellStyle name="40% - Ênfase3 119" xfId="2336" xr:uid="{EAE85833-DF9E-4EFF-BA39-D946B122E867}"/>
    <cellStyle name="40% - Ênfase3 119 2" xfId="7469" xr:uid="{742F04BF-6823-4278-92AC-71A8CC26F4D7}"/>
    <cellStyle name="40% - Ênfase3 119 2 2" xfId="17696" xr:uid="{0B7D680D-535A-41D1-9001-F27ECE1917CF}"/>
    <cellStyle name="40% - Ênfase3 119 2 2 2" xfId="38140" xr:uid="{1975FC1A-1D98-4057-AC1F-E20097B38E7E}"/>
    <cellStyle name="40% - Ênfase3 119 2 3" xfId="27924" xr:uid="{2AB89C88-BA8A-48C9-A495-AEEACF69019E}"/>
    <cellStyle name="40% - Ênfase3 119 3" xfId="12642" xr:uid="{39974EFC-6D3C-4854-991C-5776593E0887}"/>
    <cellStyle name="40% - Ênfase3 119 3 2" xfId="33088" xr:uid="{83164FE0-123E-4B2E-B73A-E7BA93F56840}"/>
    <cellStyle name="40% - Ênfase3 119 4" xfId="22872" xr:uid="{36C64F13-0D06-4A32-B3A7-017644299161}"/>
    <cellStyle name="40% - Ênfase3 12" xfId="253" xr:uid="{10F298FB-D046-4E24-B918-23D504ACA449}"/>
    <cellStyle name="40% - Ênfase3 12 2" xfId="852" xr:uid="{C0E607D8-0376-494B-99C4-D5A517C694F6}"/>
    <cellStyle name="40% - Ênfase3 12 2 2" xfId="5999" xr:uid="{B95CB482-7431-444A-9091-70FB70E7938B}"/>
    <cellStyle name="40% - Ênfase3 12 2 2 2" xfId="16254" xr:uid="{E2D89FC6-8761-4C5A-899D-DB6B385352EF}"/>
    <cellStyle name="40% - Ênfase3 12 2 2 2 2" xfId="36698" xr:uid="{ECFFA67D-2E65-46FA-9EEF-65C13E602857}"/>
    <cellStyle name="40% - Ênfase3 12 2 2 3" xfId="26482" xr:uid="{16283A42-7A76-43C0-AB48-3DF14BA299A5}"/>
    <cellStyle name="40% - Ênfase3 12 2 3" xfId="11200" xr:uid="{4BD5D93F-751C-4126-9409-A7EDCCCFAB49}"/>
    <cellStyle name="40% - Ênfase3 12 2 3 2" xfId="31646" xr:uid="{A1ABA779-E6A5-4B1E-A3B8-A33E26FFC361}"/>
    <cellStyle name="40% - Ênfase3 12 2 4" xfId="21430" xr:uid="{02B38203-5081-4055-BEFB-9CCCC865993F}"/>
    <cellStyle name="40% - Ênfase3 12 3" xfId="5400" xr:uid="{B682DDC1-58D3-4B03-A7BC-7A8516AD5925}"/>
    <cellStyle name="40% - Ênfase3 12 3 2" xfId="15674" xr:uid="{99704108-828E-4FD4-8F3C-1286DE37E666}"/>
    <cellStyle name="40% - Ênfase3 12 3 2 2" xfId="36118" xr:uid="{408B625E-DF45-48E2-82D2-92E5D0762457}"/>
    <cellStyle name="40% - Ênfase3 12 3 3" xfId="25902" xr:uid="{03347AFF-117C-43A9-9381-3533C83985D6}"/>
    <cellStyle name="40% - Ênfase3 12 4" xfId="10620" xr:uid="{470AF89C-50B1-4597-932B-5275E8999259}"/>
    <cellStyle name="40% - Ênfase3 12 4 2" xfId="31066" xr:uid="{D8291638-E296-403B-B32B-C309F6869ED6}"/>
    <cellStyle name="40% - Ênfase3 12 5" xfId="20850" xr:uid="{E52D1F59-DA7C-4B6A-90E8-B1B76B198552}"/>
    <cellStyle name="40% - Ênfase3 120" xfId="2350" xr:uid="{AC702560-D8CA-4D36-B7C4-3A27177E77BD}"/>
    <cellStyle name="40% - Ênfase3 120 2" xfId="7483" xr:uid="{B528A716-9442-42E4-A323-0D0A21D2AB36}"/>
    <cellStyle name="40% - Ênfase3 120 2 2" xfId="17710" xr:uid="{4E3323B1-014B-4FFC-BC03-D86D065E0579}"/>
    <cellStyle name="40% - Ênfase3 120 2 2 2" xfId="38154" xr:uid="{54AC04FA-713E-45F0-A3FA-F71A9D226CAC}"/>
    <cellStyle name="40% - Ênfase3 120 2 3" xfId="27938" xr:uid="{47EE9C51-23D1-4085-8080-524CA9A9855E}"/>
    <cellStyle name="40% - Ênfase3 120 3" xfId="12656" xr:uid="{42EE160A-586B-42B6-B579-23704C0A0FBD}"/>
    <cellStyle name="40% - Ênfase3 120 3 2" xfId="33102" xr:uid="{1A3B720C-7593-43A0-A03C-9FF437B8E600}"/>
    <cellStyle name="40% - Ênfase3 120 4" xfId="22886" xr:uid="{7D585AC3-768F-4B92-B503-FE5B51A4513F}"/>
    <cellStyle name="40% - Ênfase3 121" xfId="2364" xr:uid="{433982FF-C8E5-4F5E-889D-706788A89B19}"/>
    <cellStyle name="40% - Ênfase3 121 2" xfId="7497" xr:uid="{6FB49D55-5170-4704-B49E-9056D7C39D89}"/>
    <cellStyle name="40% - Ênfase3 121 2 2" xfId="17724" xr:uid="{50946B4E-D27F-4FC0-8700-5B2EAD71DE2D}"/>
    <cellStyle name="40% - Ênfase3 121 2 2 2" xfId="38168" xr:uid="{562E2389-FA57-4010-BF09-88141D84B9B5}"/>
    <cellStyle name="40% - Ênfase3 121 2 3" xfId="27952" xr:uid="{FDE3159E-7CC1-4548-92EF-EBD89B051EF2}"/>
    <cellStyle name="40% - Ênfase3 121 3" xfId="12670" xr:uid="{3E68C941-E3A0-4132-A016-017103A8D161}"/>
    <cellStyle name="40% - Ênfase3 121 3 2" xfId="33116" xr:uid="{02F94B33-462B-4E5B-8691-FBF04C82FEF4}"/>
    <cellStyle name="40% - Ênfase3 121 4" xfId="22900" xr:uid="{0E18CF29-2D63-439C-9469-D1332B120443}"/>
    <cellStyle name="40% - Ênfase3 122" xfId="2378" xr:uid="{DF2498D4-31C6-4088-8F7C-D3DFDF611021}"/>
    <cellStyle name="40% - Ênfase3 122 2" xfId="7511" xr:uid="{74F422AC-3D97-4246-B7F7-B8279178B965}"/>
    <cellStyle name="40% - Ênfase3 122 2 2" xfId="17738" xr:uid="{BC45D34A-B53C-479A-BE8E-B37C45B022D5}"/>
    <cellStyle name="40% - Ênfase3 122 2 2 2" xfId="38182" xr:uid="{0EE8F07F-F54A-4215-82B3-379B1953BDBE}"/>
    <cellStyle name="40% - Ênfase3 122 2 3" xfId="27966" xr:uid="{F417E058-524B-4F8C-9FB5-2EF56C5E9FBE}"/>
    <cellStyle name="40% - Ênfase3 122 3" xfId="12684" xr:uid="{74F9CD4D-2CDE-483E-8372-ED50061AAD45}"/>
    <cellStyle name="40% - Ênfase3 122 3 2" xfId="33130" xr:uid="{78DFA3D4-4A85-4B2A-AFD7-98E53552BB71}"/>
    <cellStyle name="40% - Ênfase3 122 4" xfId="22914" xr:uid="{BCF409E5-F24C-4AF0-9546-DB7BE7623F62}"/>
    <cellStyle name="40% - Ênfase3 123" xfId="2392" xr:uid="{CF7C52DD-CB32-408D-A194-9E3B26732C10}"/>
    <cellStyle name="40% - Ênfase3 123 2" xfId="7525" xr:uid="{15A5A7EB-0B9E-4484-8BB2-A24F15A25420}"/>
    <cellStyle name="40% - Ênfase3 123 2 2" xfId="17752" xr:uid="{666EB2AA-3FB9-4C5D-B81C-D4A5A58D50E2}"/>
    <cellStyle name="40% - Ênfase3 123 2 2 2" xfId="38196" xr:uid="{7972118F-39CD-4D77-AD6C-E8C2E3F88520}"/>
    <cellStyle name="40% - Ênfase3 123 2 3" xfId="27980" xr:uid="{A20750C0-07C5-44C1-9220-4E128F757DFD}"/>
    <cellStyle name="40% - Ênfase3 123 3" xfId="12698" xr:uid="{43A99101-0665-4C32-A63D-1F512D77984A}"/>
    <cellStyle name="40% - Ênfase3 123 3 2" xfId="33144" xr:uid="{81122F6D-05E2-4E9D-9C26-F833CADE325D}"/>
    <cellStyle name="40% - Ênfase3 123 4" xfId="22928" xr:uid="{4ECFE534-8DCA-48FD-93EF-E7EEE8C09678}"/>
    <cellStyle name="40% - Ênfase3 124" xfId="2406" xr:uid="{F484DB47-47DE-4B96-80D5-01F5E462166A}"/>
    <cellStyle name="40% - Ênfase3 124 2" xfId="7539" xr:uid="{821195E2-70AD-40AC-B1EC-258F42447269}"/>
    <cellStyle name="40% - Ênfase3 124 2 2" xfId="17766" xr:uid="{5AC6CA90-C006-4153-B193-02E8505F2499}"/>
    <cellStyle name="40% - Ênfase3 124 2 2 2" xfId="38210" xr:uid="{78258E78-89A4-4D93-9F8F-C82304F11868}"/>
    <cellStyle name="40% - Ênfase3 124 2 3" xfId="27994" xr:uid="{C75DBE9D-DA3B-4194-B307-58A0B70043E2}"/>
    <cellStyle name="40% - Ênfase3 124 3" xfId="12712" xr:uid="{68066EE3-C55A-491F-B9F3-8B447C99A77A}"/>
    <cellStyle name="40% - Ênfase3 124 3 2" xfId="33158" xr:uid="{5E57D0B5-4C4D-4A2A-BFF7-2DEBFC9C8E9C}"/>
    <cellStyle name="40% - Ênfase3 124 4" xfId="22942" xr:uid="{87065664-CD0F-402F-A47C-D1FF3467A742}"/>
    <cellStyle name="40% - Ênfase3 125" xfId="2420" xr:uid="{8FA38D6F-7591-459E-BE3F-12298CA75256}"/>
    <cellStyle name="40% - Ênfase3 125 2" xfId="7553" xr:uid="{C7CFCAE6-8A8A-4B62-B52D-DD64DDDB6A24}"/>
    <cellStyle name="40% - Ênfase3 125 2 2" xfId="17780" xr:uid="{A1D271E8-7334-46B3-B8A6-46FCCAB88BFF}"/>
    <cellStyle name="40% - Ênfase3 125 2 2 2" xfId="38224" xr:uid="{2DE888F8-6C2C-4B7B-A94C-212AE991311B}"/>
    <cellStyle name="40% - Ênfase3 125 2 3" xfId="28008" xr:uid="{6E9E9826-33DD-4031-980B-7B7E8F760EC6}"/>
    <cellStyle name="40% - Ênfase3 125 3" xfId="12726" xr:uid="{188E5DFC-3533-41F2-9E81-D57188160EC4}"/>
    <cellStyle name="40% - Ênfase3 125 3 2" xfId="33172" xr:uid="{9F664AB1-E4BF-453B-BB13-8C68AE59F2FF}"/>
    <cellStyle name="40% - Ênfase3 125 4" xfId="22956" xr:uid="{57BD8C34-4F11-49D5-820C-7EE7969C2F31}"/>
    <cellStyle name="40% - Ênfase3 126" xfId="2434" xr:uid="{78B68F22-50E5-4DE3-88F7-6C83EB1E6878}"/>
    <cellStyle name="40% - Ênfase3 126 2" xfId="7567" xr:uid="{F265B58C-F216-4145-AE69-7FD0AB367DC3}"/>
    <cellStyle name="40% - Ênfase3 126 2 2" xfId="17794" xr:uid="{3F64501D-C6E9-4006-88B3-817351FFC4D4}"/>
    <cellStyle name="40% - Ênfase3 126 2 2 2" xfId="38238" xr:uid="{E46D4D46-B580-47F6-A579-B01FFC17B36B}"/>
    <cellStyle name="40% - Ênfase3 126 2 3" xfId="28022" xr:uid="{F0FFA051-103B-4982-9855-D157E8224C6E}"/>
    <cellStyle name="40% - Ênfase3 126 3" xfId="12740" xr:uid="{7A916A4C-2CBA-462A-A89E-14B8636A92FC}"/>
    <cellStyle name="40% - Ênfase3 126 3 2" xfId="33186" xr:uid="{B73606E0-07A8-4CE4-ABE3-D5FC41215EAB}"/>
    <cellStyle name="40% - Ênfase3 126 4" xfId="22970" xr:uid="{0AE69DFA-28BA-4FDA-A45A-6F502E748E4E}"/>
    <cellStyle name="40% - Ênfase3 127" xfId="2448" xr:uid="{10F7470E-3BB6-4A36-894C-330F67E03EF1}"/>
    <cellStyle name="40% - Ênfase3 127 2" xfId="7581" xr:uid="{9816FA52-8D0E-4AEA-B8BE-D9EDB6B9326A}"/>
    <cellStyle name="40% - Ênfase3 127 2 2" xfId="17808" xr:uid="{948B7784-905B-418A-96B6-F85CF5AA5D61}"/>
    <cellStyle name="40% - Ênfase3 127 2 2 2" xfId="38252" xr:uid="{A77A37BC-6D77-4811-B3A6-7B3EC014C928}"/>
    <cellStyle name="40% - Ênfase3 127 2 3" xfId="28036" xr:uid="{84E69C0D-EBC5-45C2-A863-3972D0627C8F}"/>
    <cellStyle name="40% - Ênfase3 127 3" xfId="12754" xr:uid="{3858381D-0715-4923-876B-7F027766B1F5}"/>
    <cellStyle name="40% - Ênfase3 127 3 2" xfId="33200" xr:uid="{7CAE1835-90A3-493A-A309-081B723A3117}"/>
    <cellStyle name="40% - Ênfase3 127 4" xfId="22984" xr:uid="{C525F511-B25C-4EE0-AFB6-21AA597B3855}"/>
    <cellStyle name="40% - Ênfase3 128" xfId="2462" xr:uid="{75BB7827-6160-45D9-90CB-B58E54BD5830}"/>
    <cellStyle name="40% - Ênfase3 128 2" xfId="7595" xr:uid="{37B90426-9A32-4149-B28C-355B0CFBCE7C}"/>
    <cellStyle name="40% - Ênfase3 128 2 2" xfId="17822" xr:uid="{2D79A6D7-240F-466E-B604-8B84534BEC9B}"/>
    <cellStyle name="40% - Ênfase3 128 2 2 2" xfId="38266" xr:uid="{E3C3DC86-3CA3-4638-B261-E4D614948D55}"/>
    <cellStyle name="40% - Ênfase3 128 2 3" xfId="28050" xr:uid="{B8D26F3D-50A5-4B7E-B906-E6AC24112002}"/>
    <cellStyle name="40% - Ênfase3 128 3" xfId="12768" xr:uid="{88D320E0-6D98-4FB5-94C1-DF44E2E8B334}"/>
    <cellStyle name="40% - Ênfase3 128 3 2" xfId="33214" xr:uid="{C1C672DF-7B06-47A5-8625-2EB9BB3FCAE3}"/>
    <cellStyle name="40% - Ênfase3 128 4" xfId="22998" xr:uid="{623EC0B9-AF1F-4C7F-AD07-0396EAE91561}"/>
    <cellStyle name="40% - Ênfase3 129" xfId="2476" xr:uid="{22C6B3B5-A9C0-4654-BC19-F9410083BC92}"/>
    <cellStyle name="40% - Ênfase3 129 2" xfId="7609" xr:uid="{9BB5E6D3-F169-4358-9FBB-16FA1BFA6FE4}"/>
    <cellStyle name="40% - Ênfase3 129 2 2" xfId="17836" xr:uid="{CDB36FE2-8420-4C69-B9DB-A3521A7A2D0A}"/>
    <cellStyle name="40% - Ênfase3 129 2 2 2" xfId="38280" xr:uid="{FBFA361C-7EFD-486A-A807-EAB27BEDF187}"/>
    <cellStyle name="40% - Ênfase3 129 2 3" xfId="28064" xr:uid="{E51ABA9A-C353-49BE-9D16-257CC317C051}"/>
    <cellStyle name="40% - Ênfase3 129 3" xfId="12782" xr:uid="{1CAF7F96-5982-45BD-A1DD-262EA4B92819}"/>
    <cellStyle name="40% - Ênfase3 129 3 2" xfId="33228" xr:uid="{2681E3D4-DD88-43B2-B7EF-77B7AA15B1C2}"/>
    <cellStyle name="40% - Ênfase3 129 4" xfId="23012" xr:uid="{A9D2A922-652A-45DA-8BF1-5F9851D05106}"/>
    <cellStyle name="40% - Ênfase3 13" xfId="267" xr:uid="{8B5D220F-7499-4592-8B87-3A16CB587089}"/>
    <cellStyle name="40% - Ênfase3 13 2" xfId="866" xr:uid="{E258C302-3A7E-4FEB-A139-8E5F5E4CFCA9}"/>
    <cellStyle name="40% - Ênfase3 13 2 2" xfId="6013" xr:uid="{F2F12859-5C0E-4713-AA5E-846D408293A0}"/>
    <cellStyle name="40% - Ênfase3 13 2 2 2" xfId="16268" xr:uid="{504BEC10-A57C-44AF-A0CF-FF4DDC6960D5}"/>
    <cellStyle name="40% - Ênfase3 13 2 2 2 2" xfId="36712" xr:uid="{806EBF60-968F-443D-A9BE-CAB827943578}"/>
    <cellStyle name="40% - Ênfase3 13 2 2 3" xfId="26496" xr:uid="{DED2CA17-8A94-4CDF-9940-44563908A8F9}"/>
    <cellStyle name="40% - Ênfase3 13 2 3" xfId="11214" xr:uid="{2E23E18F-0D0D-406E-A7E7-6449B048EE1C}"/>
    <cellStyle name="40% - Ênfase3 13 2 3 2" xfId="31660" xr:uid="{8FB7FA02-B5C0-4312-8A43-929F8E8A0C0C}"/>
    <cellStyle name="40% - Ênfase3 13 2 4" xfId="21444" xr:uid="{E4AEDE04-FDCD-48AD-8BD2-55570E411E2E}"/>
    <cellStyle name="40% - Ênfase3 13 3" xfId="5414" xr:uid="{8BAB8EC3-A3ED-4ABB-8FB6-653E2F1B4763}"/>
    <cellStyle name="40% - Ênfase3 13 3 2" xfId="15688" xr:uid="{E5BB285E-1E88-4471-A1DF-A3B37C6E6CEE}"/>
    <cellStyle name="40% - Ênfase3 13 3 2 2" xfId="36132" xr:uid="{D040C65A-E46D-4A6C-85C2-4263E18B1399}"/>
    <cellStyle name="40% - Ênfase3 13 3 3" xfId="25916" xr:uid="{04FA9E23-4EF5-47AF-A088-196CE912BE57}"/>
    <cellStyle name="40% - Ênfase3 13 4" xfId="10634" xr:uid="{B70F0060-464D-40BE-9F2E-ACE960D83F2A}"/>
    <cellStyle name="40% - Ênfase3 13 4 2" xfId="31080" xr:uid="{A96D041D-C6E4-4352-8E0F-77A48EAB3C40}"/>
    <cellStyle name="40% - Ênfase3 13 5" xfId="20864" xr:uid="{B2CF3206-4543-452A-9D1D-C78DFBE0D58A}"/>
    <cellStyle name="40% - Ênfase3 130" xfId="2490" xr:uid="{128AF8FC-1998-4CDD-B590-799A5C7303CC}"/>
    <cellStyle name="40% - Ênfase3 130 2" xfId="7623" xr:uid="{173D4B63-2502-4524-85D5-A1433830F8E8}"/>
    <cellStyle name="40% - Ênfase3 130 2 2" xfId="17850" xr:uid="{015C555B-7D2F-4F61-A3C1-E4E79878F1F3}"/>
    <cellStyle name="40% - Ênfase3 130 2 2 2" xfId="38294" xr:uid="{B6566AA3-9B41-4483-AE52-7F849A8B1692}"/>
    <cellStyle name="40% - Ênfase3 130 2 3" xfId="28078" xr:uid="{A116BE0B-1ECA-4584-B8A4-C0C24A6D0359}"/>
    <cellStyle name="40% - Ênfase3 130 3" xfId="12796" xr:uid="{ED56A4EC-928F-466D-A25D-BE496DE6AB4A}"/>
    <cellStyle name="40% - Ênfase3 130 3 2" xfId="33242" xr:uid="{A5F3FBEA-6120-445F-A351-198DF2B06808}"/>
    <cellStyle name="40% - Ênfase3 130 4" xfId="23026" xr:uid="{2E973744-AB3C-4ADA-BAF3-7BEF587827C2}"/>
    <cellStyle name="40% - Ênfase3 131" xfId="2504" xr:uid="{3634516C-FE98-4159-B663-49A4A17648FA}"/>
    <cellStyle name="40% - Ênfase3 131 2" xfId="7637" xr:uid="{A0D2B287-E261-40C8-B607-9982248A6902}"/>
    <cellStyle name="40% - Ênfase3 131 2 2" xfId="17864" xr:uid="{5E253F64-0690-42A1-BC8F-D4D23D940B69}"/>
    <cellStyle name="40% - Ênfase3 131 2 2 2" xfId="38308" xr:uid="{45F961D1-D9ED-478E-9319-D1DDD79A2243}"/>
    <cellStyle name="40% - Ênfase3 131 2 3" xfId="28092" xr:uid="{7C258BB8-CD51-4EEA-9ABA-2116D6B582CD}"/>
    <cellStyle name="40% - Ênfase3 131 3" xfId="12810" xr:uid="{E5EE32CB-C8EF-4B27-9E87-3D88CE009338}"/>
    <cellStyle name="40% - Ênfase3 131 3 2" xfId="33256" xr:uid="{50B6645D-7D29-43BA-B1B1-B2B6657E22A9}"/>
    <cellStyle name="40% - Ênfase3 131 4" xfId="23040" xr:uid="{49B1899D-4436-4E7D-9D4E-9DD55D74BDD8}"/>
    <cellStyle name="40% - Ênfase3 132" xfId="2518" xr:uid="{7A216D68-FE44-4631-8A87-C519217A923B}"/>
    <cellStyle name="40% - Ênfase3 132 2" xfId="7651" xr:uid="{1D816096-DC9E-4BDE-869F-6B43500C9246}"/>
    <cellStyle name="40% - Ênfase3 132 2 2" xfId="17878" xr:uid="{F41ED4B3-09D3-42B9-ACDB-8CB3B97DE973}"/>
    <cellStyle name="40% - Ênfase3 132 2 2 2" xfId="38322" xr:uid="{2530A4BE-02F1-4DA1-982C-C6E6EEB01DC2}"/>
    <cellStyle name="40% - Ênfase3 132 2 3" xfId="28106" xr:uid="{877C5203-0C05-4184-A82E-55FE2C41F10B}"/>
    <cellStyle name="40% - Ênfase3 132 3" xfId="12824" xr:uid="{84B33E0B-FAF4-4EDF-A04E-DFC729362FFE}"/>
    <cellStyle name="40% - Ênfase3 132 3 2" xfId="33270" xr:uid="{1201EFFC-7220-448E-8E2F-00C408E08BB3}"/>
    <cellStyle name="40% - Ênfase3 132 4" xfId="23054" xr:uid="{B2CF19F5-2AA5-4AA3-8F86-8AEC0DEB223F}"/>
    <cellStyle name="40% - Ênfase3 133" xfId="2532" xr:uid="{E5BC979E-8FA9-48F1-9E50-654C0C807A94}"/>
    <cellStyle name="40% - Ênfase3 133 2" xfId="7665" xr:uid="{B82DAEF3-4E64-477F-AACB-A1F0DF1F8A26}"/>
    <cellStyle name="40% - Ênfase3 133 2 2" xfId="17892" xr:uid="{00E46F18-5BE2-4287-8E1C-8D7BD195AE8B}"/>
    <cellStyle name="40% - Ênfase3 133 2 2 2" xfId="38336" xr:uid="{F872BCFB-97B4-4466-9D81-272A7FCC0D99}"/>
    <cellStyle name="40% - Ênfase3 133 2 3" xfId="28120" xr:uid="{94E981ED-B68B-461C-AFAD-AE82A1E98F12}"/>
    <cellStyle name="40% - Ênfase3 133 3" xfId="12838" xr:uid="{045C8937-2E39-4C5D-97EC-9D9DD80D51E8}"/>
    <cellStyle name="40% - Ênfase3 133 3 2" xfId="33284" xr:uid="{8F1C5C17-E846-460D-B96F-16A966B1C75A}"/>
    <cellStyle name="40% - Ênfase3 133 4" xfId="23068" xr:uid="{DDB29C83-9A1C-4FF5-A929-6645CBA84B95}"/>
    <cellStyle name="40% - Ênfase3 134" xfId="2546" xr:uid="{B5812ACD-BADE-43D0-B501-142EA84631B3}"/>
    <cellStyle name="40% - Ênfase3 134 2" xfId="7679" xr:uid="{11662332-33C9-47B2-AC64-CCF132AC56C1}"/>
    <cellStyle name="40% - Ênfase3 134 2 2" xfId="17906" xr:uid="{78B77A43-E4A7-4D8B-8406-2F58FB5087D5}"/>
    <cellStyle name="40% - Ênfase3 134 2 2 2" xfId="38350" xr:uid="{F425E713-1C77-4BF0-B94A-E1C94571B544}"/>
    <cellStyle name="40% - Ênfase3 134 2 3" xfId="28134" xr:uid="{AF0215A1-E80C-4330-A433-45FCE8CA5C43}"/>
    <cellStyle name="40% - Ênfase3 134 3" xfId="12852" xr:uid="{4B4B83ED-DEE2-4E4C-85F8-17512492BCA9}"/>
    <cellStyle name="40% - Ênfase3 134 3 2" xfId="33298" xr:uid="{62B85A30-DC7A-4A57-9087-FED2F29D5E57}"/>
    <cellStyle name="40% - Ênfase3 134 4" xfId="23082" xr:uid="{484CA766-890A-4FAA-9809-411CB931325A}"/>
    <cellStyle name="40% - Ênfase3 135" xfId="2560" xr:uid="{CD22D6DF-8CD4-4A4C-A424-55F0A3C8BA17}"/>
    <cellStyle name="40% - Ênfase3 135 2" xfId="7693" xr:uid="{EAA84818-CA39-4CF2-8CB8-4ECBC6968D89}"/>
    <cellStyle name="40% - Ênfase3 135 2 2" xfId="17920" xr:uid="{11320EB5-4AA7-45EE-9A1C-6DBBE79E045F}"/>
    <cellStyle name="40% - Ênfase3 135 2 2 2" xfId="38364" xr:uid="{6E2B259A-403C-4B71-934C-8DC376644758}"/>
    <cellStyle name="40% - Ênfase3 135 2 3" xfId="28148" xr:uid="{2034BF3C-1E32-40AC-9730-7B73654F2982}"/>
    <cellStyle name="40% - Ênfase3 135 3" xfId="12866" xr:uid="{84544E32-BA32-4FEB-8553-65D567312AE1}"/>
    <cellStyle name="40% - Ênfase3 135 3 2" xfId="33312" xr:uid="{692EAA85-09B0-4FB3-A576-44521E2EF18D}"/>
    <cellStyle name="40% - Ênfase3 135 4" xfId="23096" xr:uid="{2DD7BF5F-F4DB-424D-A140-4716C5A29AAB}"/>
    <cellStyle name="40% - Ênfase3 136" xfId="2574" xr:uid="{1E968895-47B6-458E-86E5-23AED861B02A}"/>
    <cellStyle name="40% - Ênfase3 136 2" xfId="7707" xr:uid="{2D202AEA-93F6-4414-A724-88E5CA1D1238}"/>
    <cellStyle name="40% - Ênfase3 136 2 2" xfId="17934" xr:uid="{F9566E43-E30B-494B-8D61-A37C69124942}"/>
    <cellStyle name="40% - Ênfase3 136 2 2 2" xfId="38378" xr:uid="{3EE9FDE4-3C35-41FF-94CF-7EB408A0AC35}"/>
    <cellStyle name="40% - Ênfase3 136 2 3" xfId="28162" xr:uid="{009AF462-AA43-4777-82B2-211462C0A165}"/>
    <cellStyle name="40% - Ênfase3 136 3" xfId="12880" xr:uid="{D3B77EC4-3F90-46BC-9886-71C69CA36130}"/>
    <cellStyle name="40% - Ênfase3 136 3 2" xfId="33326" xr:uid="{F3337449-F348-4D04-AA2C-B2073D137755}"/>
    <cellStyle name="40% - Ênfase3 136 4" xfId="23110" xr:uid="{6BD42C09-6B15-4E59-B542-F0ABA4C4BF42}"/>
    <cellStyle name="40% - Ênfase3 137" xfId="2588" xr:uid="{31259BFF-0C2D-4C3A-8930-677E3D9E5FB8}"/>
    <cellStyle name="40% - Ênfase3 137 2" xfId="7721" xr:uid="{58E60016-234D-4D98-9A08-0DC5F7E6B5F9}"/>
    <cellStyle name="40% - Ênfase3 137 2 2" xfId="17948" xr:uid="{C5DF14E1-9D7C-4774-975A-5EA5043ABAE0}"/>
    <cellStyle name="40% - Ênfase3 137 2 2 2" xfId="38392" xr:uid="{99D554B0-A954-4129-8501-583B0124E4D9}"/>
    <cellStyle name="40% - Ênfase3 137 2 3" xfId="28176" xr:uid="{020758DF-B1B2-4840-9BE2-6CF2E428A8C0}"/>
    <cellStyle name="40% - Ênfase3 137 3" xfId="12894" xr:uid="{4D605D74-C6AD-4CB8-9F39-9FADB04B10E8}"/>
    <cellStyle name="40% - Ênfase3 137 3 2" xfId="33340" xr:uid="{F478751A-7304-4615-97C7-A75ED84E77CD}"/>
    <cellStyle name="40% - Ênfase3 137 4" xfId="23124" xr:uid="{B27AECEC-FF2A-4903-8A19-10A8E71AA8D0}"/>
    <cellStyle name="40% - Ênfase3 138" xfId="2602" xr:uid="{61D2E26E-4C4E-4114-8E91-D3353CDD281D}"/>
    <cellStyle name="40% - Ênfase3 138 2" xfId="7735" xr:uid="{D3D4C44E-D739-4E77-88D3-E9D87145294A}"/>
    <cellStyle name="40% - Ênfase3 138 2 2" xfId="17962" xr:uid="{7335DAF7-D763-43B5-91C9-7F78745FCDF3}"/>
    <cellStyle name="40% - Ênfase3 138 2 2 2" xfId="38406" xr:uid="{8441FA35-A81D-4B78-BAE1-BA8F1171D7AA}"/>
    <cellStyle name="40% - Ênfase3 138 2 3" xfId="28190" xr:uid="{B6400ECA-BE0C-4D58-AAAD-9C9E899674A2}"/>
    <cellStyle name="40% - Ênfase3 138 3" xfId="12908" xr:uid="{BC82C7FB-1E02-4F85-A7DE-93E745E69141}"/>
    <cellStyle name="40% - Ênfase3 138 3 2" xfId="33354" xr:uid="{8B89A1BA-7F82-41FA-B4FF-CB956B936956}"/>
    <cellStyle name="40% - Ênfase3 138 4" xfId="23138" xr:uid="{C8BA8DC2-C18F-4396-9619-E4D792CCEF91}"/>
    <cellStyle name="40% - Ênfase3 139" xfId="2616" xr:uid="{590DD59C-EBB2-4FE0-84D0-2C845FFF28C0}"/>
    <cellStyle name="40% - Ênfase3 139 2" xfId="7749" xr:uid="{5C742EC7-0E14-4832-8EFF-E36E3C4369BF}"/>
    <cellStyle name="40% - Ênfase3 139 2 2" xfId="17976" xr:uid="{51CB141D-6FAA-4056-B673-50D1000E5298}"/>
    <cellStyle name="40% - Ênfase3 139 2 2 2" xfId="38420" xr:uid="{642298A1-9622-43AE-9D27-F2F972F69E54}"/>
    <cellStyle name="40% - Ênfase3 139 2 3" xfId="28204" xr:uid="{B8998E69-52A8-45E9-B7A4-43A742DD7250}"/>
    <cellStyle name="40% - Ênfase3 139 3" xfId="12922" xr:uid="{CB73417E-41DD-48E7-933A-55D156002641}"/>
    <cellStyle name="40% - Ênfase3 139 3 2" xfId="33368" xr:uid="{C76C204A-8264-41BD-BF71-6AE7C2CF46B6}"/>
    <cellStyle name="40% - Ênfase3 139 4" xfId="23152" xr:uid="{6DDEC9B3-D5F6-4773-8F1B-9F2D0D259D4A}"/>
    <cellStyle name="40% - Ênfase3 14" xfId="281" xr:uid="{E4FFADEE-BC13-4365-B536-C5CBB5DED1E2}"/>
    <cellStyle name="40% - Ênfase3 14 2" xfId="880" xr:uid="{0B7D7607-8FE4-427B-A15E-F32289C545C8}"/>
    <cellStyle name="40% - Ênfase3 14 2 2" xfId="6027" xr:uid="{59CC1B29-5576-44F8-9280-E37669FCBDF8}"/>
    <cellStyle name="40% - Ênfase3 14 2 2 2" xfId="16282" xr:uid="{670681EB-6C21-4801-895C-36F2A3345D75}"/>
    <cellStyle name="40% - Ênfase3 14 2 2 2 2" xfId="36726" xr:uid="{A719E70D-DA1F-4E43-94B5-E1331921E7B7}"/>
    <cellStyle name="40% - Ênfase3 14 2 2 3" xfId="26510" xr:uid="{F54DFE50-F408-4949-B2FC-DCEA57EA7C53}"/>
    <cellStyle name="40% - Ênfase3 14 2 3" xfId="11228" xr:uid="{C98D39CE-35F5-4D32-8836-7C07D0DDB04B}"/>
    <cellStyle name="40% - Ênfase3 14 2 3 2" xfId="31674" xr:uid="{671988FF-B99D-41EA-AE3A-FB8967BF1819}"/>
    <cellStyle name="40% - Ênfase3 14 2 4" xfId="21458" xr:uid="{25C60171-2EAE-46FE-9897-A9F5DEF6BB97}"/>
    <cellStyle name="40% - Ênfase3 14 3" xfId="5428" xr:uid="{29E75F08-7326-4135-A849-102DDA7EEAC7}"/>
    <cellStyle name="40% - Ênfase3 14 3 2" xfId="15702" xr:uid="{D2E194A7-B815-4B98-9EDA-E60D6149CDD5}"/>
    <cellStyle name="40% - Ênfase3 14 3 2 2" xfId="36146" xr:uid="{A3BFD947-4F07-45C4-A291-3F30CAB86F42}"/>
    <cellStyle name="40% - Ênfase3 14 3 3" xfId="25930" xr:uid="{65B12EFF-D57A-4AAD-9633-AE0E338D4D3A}"/>
    <cellStyle name="40% - Ênfase3 14 4" xfId="10648" xr:uid="{B9DCE046-DAB5-4A99-BE42-78C768ED688F}"/>
    <cellStyle name="40% - Ênfase3 14 4 2" xfId="31094" xr:uid="{47C7122A-4608-4C54-B3F5-9BFE6E3BB61C}"/>
    <cellStyle name="40% - Ênfase3 14 5" xfId="20878" xr:uid="{4D6F85DD-6D42-4E92-8B4D-ADCB7C61ED44}"/>
    <cellStyle name="40% - Ênfase3 140" xfId="2630" xr:uid="{D6AE8830-F14E-4EEB-B954-4ADA8C139979}"/>
    <cellStyle name="40% - Ênfase3 140 2" xfId="7763" xr:uid="{EB9C99F1-A657-4D80-85DC-F01B8E11ED6E}"/>
    <cellStyle name="40% - Ênfase3 140 2 2" xfId="17990" xr:uid="{151117F6-DE75-4109-B4E8-13867E735C09}"/>
    <cellStyle name="40% - Ênfase3 140 2 2 2" xfId="38434" xr:uid="{A49E1163-8339-46BA-8310-5E78F7499349}"/>
    <cellStyle name="40% - Ênfase3 140 2 3" xfId="28218" xr:uid="{30C1976D-31EE-4A4A-9223-407D99D42AD6}"/>
    <cellStyle name="40% - Ênfase3 140 3" xfId="12936" xr:uid="{F8729B2E-563B-4420-ADBD-AE7244755087}"/>
    <cellStyle name="40% - Ênfase3 140 3 2" xfId="33382" xr:uid="{6AC61ABA-34FE-4742-A560-AC0D7C7AAA24}"/>
    <cellStyle name="40% - Ênfase3 140 4" xfId="23166" xr:uid="{4F76B733-2B68-4AA2-A905-402495D07784}"/>
    <cellStyle name="40% - Ênfase3 141" xfId="2644" xr:uid="{3DB9F718-4C86-4D06-8325-3692FC557D1B}"/>
    <cellStyle name="40% - Ênfase3 141 2" xfId="7777" xr:uid="{B7E9B8FB-B73E-42F1-90F0-763EF7EF8DAA}"/>
    <cellStyle name="40% - Ênfase3 141 2 2" xfId="18004" xr:uid="{104FF7E3-FDCB-40DC-8D85-C43805FF1131}"/>
    <cellStyle name="40% - Ênfase3 141 2 2 2" xfId="38448" xr:uid="{5A40D39D-A332-431D-99B1-E6AB9F7B5DEE}"/>
    <cellStyle name="40% - Ênfase3 141 2 3" xfId="28232" xr:uid="{DE0FF6E1-E69C-4E8A-9702-1F2A1D1F09A2}"/>
    <cellStyle name="40% - Ênfase3 141 3" xfId="12950" xr:uid="{6BF23469-69C5-4441-A6E9-649A9EF29E8E}"/>
    <cellStyle name="40% - Ênfase3 141 3 2" xfId="33396" xr:uid="{FBA44964-ABB1-43F8-BF12-B468319CFFBE}"/>
    <cellStyle name="40% - Ênfase3 141 4" xfId="23180" xr:uid="{B4AF4233-19D5-4D54-8402-870043369309}"/>
    <cellStyle name="40% - Ênfase3 142" xfId="2658" xr:uid="{4E83312B-1E55-462A-877F-261CFBD29FB5}"/>
    <cellStyle name="40% - Ênfase3 142 2" xfId="7791" xr:uid="{49B9EF36-E443-4E9F-9E73-3CDE435CEECF}"/>
    <cellStyle name="40% - Ênfase3 142 2 2" xfId="18018" xr:uid="{056931B6-C7E8-4431-914F-E8B0725FFDA1}"/>
    <cellStyle name="40% - Ênfase3 142 2 2 2" xfId="38462" xr:uid="{4A23EEFC-1953-4BFA-A88E-04B7CC87A6E5}"/>
    <cellStyle name="40% - Ênfase3 142 2 3" xfId="28246" xr:uid="{0CF6AFA7-4FD1-440A-B6B0-5214386271AE}"/>
    <cellStyle name="40% - Ênfase3 142 3" xfId="12964" xr:uid="{BB045162-6D7B-437E-81B8-47A76983ECDD}"/>
    <cellStyle name="40% - Ênfase3 142 3 2" xfId="33410" xr:uid="{EA9AC73C-0967-42A5-9358-7408F9305512}"/>
    <cellStyle name="40% - Ênfase3 142 4" xfId="23194" xr:uid="{F3C8A692-6125-41CD-BD06-B7E58D1A28EA}"/>
    <cellStyle name="40% - Ênfase3 143" xfId="2672" xr:uid="{6978DCFC-88C2-4A17-8B9E-EE527E573278}"/>
    <cellStyle name="40% - Ênfase3 143 2" xfId="7805" xr:uid="{9F8A8DB6-9380-4A2E-A45F-9A1B9181DE79}"/>
    <cellStyle name="40% - Ênfase3 143 2 2" xfId="18032" xr:uid="{BB0C472C-85E0-4AB9-910C-8774A06C33DA}"/>
    <cellStyle name="40% - Ênfase3 143 2 2 2" xfId="38476" xr:uid="{0DD1D259-9F48-4674-9DA3-BF4BC427BAA8}"/>
    <cellStyle name="40% - Ênfase3 143 2 3" xfId="28260" xr:uid="{AC17F8AC-DD6A-4C3B-B634-A886F25C4FD2}"/>
    <cellStyle name="40% - Ênfase3 143 3" xfId="12978" xr:uid="{C355BD8B-3F20-4F74-B2E2-B3C8E611CEA0}"/>
    <cellStyle name="40% - Ênfase3 143 3 2" xfId="33424" xr:uid="{02E7FE8F-2F0F-4A31-82FE-69C442773B85}"/>
    <cellStyle name="40% - Ênfase3 143 4" xfId="23208" xr:uid="{FA3BF7C2-7A52-4A80-8F9B-2775C6AEB7B3}"/>
    <cellStyle name="40% - Ênfase3 144" xfId="2686" xr:uid="{880E62DD-D40E-4696-A676-AE3E5D03A82E}"/>
    <cellStyle name="40% - Ênfase3 144 2" xfId="7819" xr:uid="{E9AAE1DA-81DD-4800-9EEA-482F9070FC6F}"/>
    <cellStyle name="40% - Ênfase3 144 2 2" xfId="18046" xr:uid="{3122FCBC-B8EA-4DC8-8863-8DD6CFEA5692}"/>
    <cellStyle name="40% - Ênfase3 144 2 2 2" xfId="38490" xr:uid="{B77C390F-EE7E-4117-9E84-901E2301059B}"/>
    <cellStyle name="40% - Ênfase3 144 2 3" xfId="28274" xr:uid="{E65E0D3B-F6AE-4C9F-8D25-DDD3523C2A20}"/>
    <cellStyle name="40% - Ênfase3 144 3" xfId="12992" xr:uid="{03122EA4-00F7-4700-AE5A-55FF78F226B5}"/>
    <cellStyle name="40% - Ênfase3 144 3 2" xfId="33438" xr:uid="{210C46EE-7AF8-45DE-861D-E449910F10F3}"/>
    <cellStyle name="40% - Ênfase3 144 4" xfId="23222" xr:uid="{2C546F0D-C8C4-499E-A1DF-45E73269362A}"/>
    <cellStyle name="40% - Ênfase3 145" xfId="2700" xr:uid="{AF5C37CC-9A35-4B70-8723-BE33606C7CA7}"/>
    <cellStyle name="40% - Ênfase3 145 2" xfId="7833" xr:uid="{A47CFECD-CA3C-4F63-BF31-8B0DB76C3584}"/>
    <cellStyle name="40% - Ênfase3 145 2 2" xfId="18060" xr:uid="{0843EA7E-F40E-4621-A044-9C1744DA58CB}"/>
    <cellStyle name="40% - Ênfase3 145 2 2 2" xfId="38504" xr:uid="{4B67D090-DD22-4AC3-BC02-03A624D09896}"/>
    <cellStyle name="40% - Ênfase3 145 2 3" xfId="28288" xr:uid="{7105FB53-EA48-4FB4-A2C0-8AC245185FC8}"/>
    <cellStyle name="40% - Ênfase3 145 3" xfId="13006" xr:uid="{AE7C93E5-4741-4A4D-A68A-C8DA81C280D4}"/>
    <cellStyle name="40% - Ênfase3 145 3 2" xfId="33452" xr:uid="{1955A7BD-0E43-4BBE-A383-8D405034AFCA}"/>
    <cellStyle name="40% - Ênfase3 145 4" xfId="23236" xr:uid="{3AD269C8-C38D-40C0-A506-BCD4BF02C298}"/>
    <cellStyle name="40% - Ênfase3 146" xfId="2714" xr:uid="{6A0CBA1A-D540-4DA9-A82D-6B9A4398B293}"/>
    <cellStyle name="40% - Ênfase3 146 2" xfId="7847" xr:uid="{7C3922DF-68F8-42AD-A238-16A43664CFF3}"/>
    <cellStyle name="40% - Ênfase3 146 2 2" xfId="18074" xr:uid="{45691797-2F72-441C-AAA8-8AA7B79EA8EC}"/>
    <cellStyle name="40% - Ênfase3 146 2 2 2" xfId="38518" xr:uid="{1B01B234-B225-4A33-90BC-6681F7F12AC2}"/>
    <cellStyle name="40% - Ênfase3 146 2 3" xfId="28302" xr:uid="{26641ACE-AEFE-4299-B7EE-64B24FFA37F9}"/>
    <cellStyle name="40% - Ênfase3 146 3" xfId="13020" xr:uid="{10562875-10AA-45F0-9A0C-01CC18871C3E}"/>
    <cellStyle name="40% - Ênfase3 146 3 2" xfId="33466" xr:uid="{9C021F67-AD24-4A67-93BF-F0F6E573F0C2}"/>
    <cellStyle name="40% - Ênfase3 146 4" xfId="23250" xr:uid="{5A43E2AB-86DB-41D7-9CD1-0B1E16B9016E}"/>
    <cellStyle name="40% - Ênfase3 147" xfId="2728" xr:uid="{62D4F289-0461-496C-8D51-EA77E36EF3EE}"/>
    <cellStyle name="40% - Ênfase3 147 2" xfId="7861" xr:uid="{E06F576F-E91D-4E11-A6E2-BE2C6E6CB7B6}"/>
    <cellStyle name="40% - Ênfase3 147 2 2" xfId="18088" xr:uid="{A3FAA52D-9E3A-472B-80A9-9FD18953313D}"/>
    <cellStyle name="40% - Ênfase3 147 2 2 2" xfId="38532" xr:uid="{5A8245C1-5A53-4B9B-9212-DDFE48EFCCD6}"/>
    <cellStyle name="40% - Ênfase3 147 2 3" xfId="28316" xr:uid="{60110654-1ADF-444B-A554-E910627B70B5}"/>
    <cellStyle name="40% - Ênfase3 147 3" xfId="13034" xr:uid="{5DA54481-3070-4E07-A166-EB96EE2483CD}"/>
    <cellStyle name="40% - Ênfase3 147 3 2" xfId="33480" xr:uid="{CDC5D0AA-3332-402A-B6DC-6261D380A9D7}"/>
    <cellStyle name="40% - Ênfase3 147 4" xfId="23264" xr:uid="{4F635EAB-A03A-4729-AC83-C6173A51D35A}"/>
    <cellStyle name="40% - Ênfase3 148" xfId="2742" xr:uid="{D53BA595-A39B-4A09-B800-3D61FB28E151}"/>
    <cellStyle name="40% - Ênfase3 148 2" xfId="7875" xr:uid="{E3455804-D3DD-4338-B51C-005F6FAB2C2C}"/>
    <cellStyle name="40% - Ênfase3 148 2 2" xfId="18102" xr:uid="{040D9588-D2A3-47AC-9725-1D48B6D0EB4F}"/>
    <cellStyle name="40% - Ênfase3 148 2 2 2" xfId="38546" xr:uid="{32F9C60B-9C6E-4AD4-B0C3-FA7EC0229E34}"/>
    <cellStyle name="40% - Ênfase3 148 2 3" xfId="28330" xr:uid="{FCE9A5DF-08CD-42DA-B8C2-C72B05B4545B}"/>
    <cellStyle name="40% - Ênfase3 148 3" xfId="13048" xr:uid="{F725DDE8-5C63-4CD4-A611-9259C290380F}"/>
    <cellStyle name="40% - Ênfase3 148 3 2" xfId="33494" xr:uid="{56D64884-AD77-41F7-9DD5-91CB8D774F43}"/>
    <cellStyle name="40% - Ênfase3 148 4" xfId="23278" xr:uid="{92B32FA9-8F63-4ED1-B8BB-906C63710BA7}"/>
    <cellStyle name="40% - Ênfase3 149" xfId="2756" xr:uid="{DF3FF4DA-D564-4E18-BDF4-E0EB4EBA3977}"/>
    <cellStyle name="40% - Ênfase3 149 2" xfId="7889" xr:uid="{CCDA9754-32BA-417C-B1F5-B14E7BCBE52E}"/>
    <cellStyle name="40% - Ênfase3 149 2 2" xfId="18116" xr:uid="{38D7E77D-BC5D-45C7-B5E9-3E0C00041168}"/>
    <cellStyle name="40% - Ênfase3 149 2 2 2" xfId="38560" xr:uid="{BB9727C6-6385-4A40-8E66-E7C8DC8109D1}"/>
    <cellStyle name="40% - Ênfase3 149 2 3" xfId="28344" xr:uid="{5A20830C-57D8-4B54-BC83-D4726FA0078E}"/>
    <cellStyle name="40% - Ênfase3 149 3" xfId="13062" xr:uid="{16B9C70B-34EF-4101-A9D6-7FDEA4A4CF15}"/>
    <cellStyle name="40% - Ênfase3 149 3 2" xfId="33508" xr:uid="{BBAE474E-B2FC-4012-B12F-C944C5A19C50}"/>
    <cellStyle name="40% - Ênfase3 149 4" xfId="23292" xr:uid="{5FE11BA1-0625-4C07-AA50-FA05E40832C3}"/>
    <cellStyle name="40% - Ênfase3 15" xfId="295" xr:uid="{F054501A-B328-408D-8E4D-D3D215BAF2A0}"/>
    <cellStyle name="40% - Ênfase3 15 2" xfId="894" xr:uid="{EBD39768-846F-4466-817B-84AC02D4B54B}"/>
    <cellStyle name="40% - Ênfase3 15 2 2" xfId="6041" xr:uid="{78C5A770-D824-4E93-AFF2-B30E95B0A3D2}"/>
    <cellStyle name="40% - Ênfase3 15 2 2 2" xfId="16296" xr:uid="{E7B80759-2429-4DBD-AF30-B7B6AECD07A6}"/>
    <cellStyle name="40% - Ênfase3 15 2 2 2 2" xfId="36740" xr:uid="{4BF1945D-D9D5-4547-B04B-06CF109062C1}"/>
    <cellStyle name="40% - Ênfase3 15 2 2 3" xfId="26524" xr:uid="{9B23BF43-F3B8-4377-9CD4-5B162F900569}"/>
    <cellStyle name="40% - Ênfase3 15 2 3" xfId="11242" xr:uid="{8ED790C1-D613-48EF-9C9D-43957FFF55FB}"/>
    <cellStyle name="40% - Ênfase3 15 2 3 2" xfId="31688" xr:uid="{8DCDAADC-8901-4CD3-A732-980156232A8B}"/>
    <cellStyle name="40% - Ênfase3 15 2 4" xfId="21472" xr:uid="{4DFEA4DC-A1E5-4F0B-BF5B-88DBE71E8AF3}"/>
    <cellStyle name="40% - Ênfase3 15 3" xfId="5442" xr:uid="{C3236877-E1DE-49B6-B98D-A60AAC347F27}"/>
    <cellStyle name="40% - Ênfase3 15 3 2" xfId="15716" xr:uid="{D35F8EBF-34A8-400F-BE6B-815327348ECE}"/>
    <cellStyle name="40% - Ênfase3 15 3 2 2" xfId="36160" xr:uid="{AF945CE5-731C-4046-B42B-87E730047ACE}"/>
    <cellStyle name="40% - Ênfase3 15 3 3" xfId="25944" xr:uid="{17526A1A-324C-4828-9AC1-6E8D78EB771F}"/>
    <cellStyle name="40% - Ênfase3 15 4" xfId="10662" xr:uid="{C0B5D81E-B6C6-400F-AE03-FC720B227F03}"/>
    <cellStyle name="40% - Ênfase3 15 4 2" xfId="31108" xr:uid="{F69772EF-FC6F-4EC9-9BCD-9C1D41131086}"/>
    <cellStyle name="40% - Ênfase3 15 5" xfId="20892" xr:uid="{80D38566-177E-4DD4-86D5-AC59A09CC641}"/>
    <cellStyle name="40% - Ênfase3 150" xfId="2770" xr:uid="{97788116-88C1-418D-8CD0-7EC216ECA3CC}"/>
    <cellStyle name="40% - Ênfase3 150 2" xfId="7903" xr:uid="{927BB9EB-4AF7-493E-8148-8D2BF5569563}"/>
    <cellStyle name="40% - Ênfase3 150 2 2" xfId="18130" xr:uid="{A209422D-C92A-4D39-9DAB-1AD1A9CC29A6}"/>
    <cellStyle name="40% - Ênfase3 150 2 2 2" xfId="38574" xr:uid="{BF96CA87-BCE2-4B0D-A5BE-7E0D2DBA0E93}"/>
    <cellStyle name="40% - Ênfase3 150 2 3" xfId="28358" xr:uid="{39AF9828-AECD-4D5B-9EE2-273CF64DAA87}"/>
    <cellStyle name="40% - Ênfase3 150 3" xfId="13076" xr:uid="{9CAEB819-2D18-4BAD-9F90-7DB87AF328E2}"/>
    <cellStyle name="40% - Ênfase3 150 3 2" xfId="33522" xr:uid="{AFFF156F-AB27-4B13-82A8-350A4CE025D8}"/>
    <cellStyle name="40% - Ênfase3 150 4" xfId="23306" xr:uid="{30323299-64F4-475D-8586-0191CC7C4FAA}"/>
    <cellStyle name="40% - Ênfase3 151" xfId="2784" xr:uid="{2BA0BB22-C5ED-40FE-8F48-F213C3DC0484}"/>
    <cellStyle name="40% - Ênfase3 151 2" xfId="7917" xr:uid="{7B9A4A9F-580B-4F83-B922-FE419175B253}"/>
    <cellStyle name="40% - Ênfase3 151 2 2" xfId="18144" xr:uid="{A685DED5-7750-474C-8422-43786172FF01}"/>
    <cellStyle name="40% - Ênfase3 151 2 2 2" xfId="38588" xr:uid="{E4241740-9336-4980-9A6E-43AA6DB4CA26}"/>
    <cellStyle name="40% - Ênfase3 151 2 3" xfId="28372" xr:uid="{C4575251-4FE9-4D08-9890-DAA71636851B}"/>
    <cellStyle name="40% - Ênfase3 151 3" xfId="13090" xr:uid="{7D783F0A-89B5-4295-B152-ACB0E1FB6831}"/>
    <cellStyle name="40% - Ênfase3 151 3 2" xfId="33536" xr:uid="{67561F1A-660B-4A63-A876-2ECF67A9F605}"/>
    <cellStyle name="40% - Ênfase3 151 4" xfId="23320" xr:uid="{C2DE11B7-A179-4C66-8940-DF0D1C71E51A}"/>
    <cellStyle name="40% - Ênfase3 152" xfId="2798" xr:uid="{AB757D67-059F-4858-A8CA-B5BF21641E30}"/>
    <cellStyle name="40% - Ênfase3 152 2" xfId="7931" xr:uid="{9862D290-87E1-448C-8477-B7E47BB75E1B}"/>
    <cellStyle name="40% - Ênfase3 152 2 2" xfId="18158" xr:uid="{C91A5B3A-9DE1-4E2B-A3CE-089B45E089BB}"/>
    <cellStyle name="40% - Ênfase3 152 2 2 2" xfId="38602" xr:uid="{0EEC61C3-C948-4721-8FC1-89B0FC750114}"/>
    <cellStyle name="40% - Ênfase3 152 2 3" xfId="28386" xr:uid="{A7E7B9AA-D1A0-4BA9-A687-26DD1A9857F5}"/>
    <cellStyle name="40% - Ênfase3 152 3" xfId="13104" xr:uid="{20525F94-E862-49F5-B4F5-3FA39A809521}"/>
    <cellStyle name="40% - Ênfase3 152 3 2" xfId="33550" xr:uid="{BAADB85D-A900-44AC-A405-AC358884CF1F}"/>
    <cellStyle name="40% - Ênfase3 152 4" xfId="23334" xr:uid="{90AD76D8-C1F5-4BEC-9858-97E6C777B268}"/>
    <cellStyle name="40% - Ênfase3 153" xfId="2812" xr:uid="{EEE3411E-B13D-4A45-ABAA-2530FD9ECACB}"/>
    <cellStyle name="40% - Ênfase3 153 2" xfId="7945" xr:uid="{858F8324-F119-4B7D-992A-EA85361C0E38}"/>
    <cellStyle name="40% - Ênfase3 153 2 2" xfId="18172" xr:uid="{614257EC-C2E7-40BA-8D67-8E11C7E739CD}"/>
    <cellStyle name="40% - Ênfase3 153 2 2 2" xfId="38616" xr:uid="{F5984A75-DFE9-49D0-9451-EDD3297767DD}"/>
    <cellStyle name="40% - Ênfase3 153 2 3" xfId="28400" xr:uid="{1D23005F-2A9C-4568-8AFB-F837CAC96571}"/>
    <cellStyle name="40% - Ênfase3 153 3" xfId="13118" xr:uid="{F08B8D8B-BFAD-4D8E-AE8F-F866FE96D562}"/>
    <cellStyle name="40% - Ênfase3 153 3 2" xfId="33564" xr:uid="{17CAD37D-5571-48A6-9C04-DE1CF9DEF455}"/>
    <cellStyle name="40% - Ênfase3 153 4" xfId="23348" xr:uid="{4F0A18AB-584E-4896-8F0D-28B845D9450B}"/>
    <cellStyle name="40% - Ênfase3 154" xfId="2826" xr:uid="{E4494C1E-D0E2-4CB5-AAAD-C8A7A6598660}"/>
    <cellStyle name="40% - Ênfase3 154 2" xfId="7959" xr:uid="{1F68AB4E-9EF0-41C5-9D44-0E8C27E1F6D3}"/>
    <cellStyle name="40% - Ênfase3 154 2 2" xfId="18186" xr:uid="{10778E24-27F8-40CB-B5D2-4D4479FF3C82}"/>
    <cellStyle name="40% - Ênfase3 154 2 2 2" xfId="38630" xr:uid="{D054CA60-CE19-47AD-AA2C-8554F348532A}"/>
    <cellStyle name="40% - Ênfase3 154 2 3" xfId="28414" xr:uid="{1150B553-F979-4B09-9A0E-F348262C3E40}"/>
    <cellStyle name="40% - Ênfase3 154 3" xfId="13132" xr:uid="{5FF8360A-F557-4F69-92AD-E21389188E23}"/>
    <cellStyle name="40% - Ênfase3 154 3 2" xfId="33578" xr:uid="{39E96AF4-68B9-4F62-AC1C-BAA60CE0F0DD}"/>
    <cellStyle name="40% - Ênfase3 154 4" xfId="23362" xr:uid="{0CE04F65-FA52-4CF1-B36D-AACA89FAFF71}"/>
    <cellStyle name="40% - Ênfase3 155" xfId="2840" xr:uid="{5ECDE0A5-ECD8-4D5F-944F-525D98CA09F2}"/>
    <cellStyle name="40% - Ênfase3 155 2" xfId="7973" xr:uid="{367FF509-F8CD-4237-B5D5-93A46580F1B6}"/>
    <cellStyle name="40% - Ênfase3 155 2 2" xfId="18200" xr:uid="{89FDF3C9-3B0B-4F51-BBDE-7140B389219C}"/>
    <cellStyle name="40% - Ênfase3 155 2 2 2" xfId="38644" xr:uid="{D0C38AEE-F784-4192-BC60-38F25BEE2795}"/>
    <cellStyle name="40% - Ênfase3 155 2 3" xfId="28428" xr:uid="{FE417A53-61A4-4006-AEC5-8DEB815B8C20}"/>
    <cellStyle name="40% - Ênfase3 155 3" xfId="13146" xr:uid="{16887DDF-3A1A-4330-998D-9E3E9CCF0BDB}"/>
    <cellStyle name="40% - Ênfase3 155 3 2" xfId="33592" xr:uid="{8E95FFDE-CC01-45C8-B5CB-2F9CD431BE71}"/>
    <cellStyle name="40% - Ênfase3 155 4" xfId="23376" xr:uid="{A7B007F6-1C7F-4A17-A0A5-8AAFD45CD181}"/>
    <cellStyle name="40% - Ênfase3 156" xfId="2854" xr:uid="{90325F53-439C-441C-B5AE-B72DA08ABD37}"/>
    <cellStyle name="40% - Ênfase3 156 2" xfId="7987" xr:uid="{3297D959-D454-4036-B117-237A4B02A7FE}"/>
    <cellStyle name="40% - Ênfase3 156 2 2" xfId="18214" xr:uid="{433DF7CA-6FBF-4D65-AEA6-22DE4DD6D46B}"/>
    <cellStyle name="40% - Ênfase3 156 2 2 2" xfId="38658" xr:uid="{3665273A-D6D6-4153-A951-FFE18AFD5496}"/>
    <cellStyle name="40% - Ênfase3 156 2 3" xfId="28442" xr:uid="{6E2A275B-50AF-411F-BA27-532D3C4D3225}"/>
    <cellStyle name="40% - Ênfase3 156 3" xfId="13160" xr:uid="{8553CA3E-D9C0-4EA8-A734-A1AD3618FF09}"/>
    <cellStyle name="40% - Ênfase3 156 3 2" xfId="33606" xr:uid="{691DF7DF-4704-4934-BC89-C191510FEE9A}"/>
    <cellStyle name="40% - Ênfase3 156 4" xfId="23390" xr:uid="{4DB36C78-D193-4A60-B9FA-E848D6C476BE}"/>
    <cellStyle name="40% - Ênfase3 157" xfId="2868" xr:uid="{01EE1096-F63F-41E8-B715-A734156AD03A}"/>
    <cellStyle name="40% - Ênfase3 157 2" xfId="8001" xr:uid="{9E4CD122-D3C2-45F0-B128-C38A4AFEBE3B}"/>
    <cellStyle name="40% - Ênfase3 157 2 2" xfId="18228" xr:uid="{58C5888F-35EC-4B2E-BB1C-309229461127}"/>
    <cellStyle name="40% - Ênfase3 157 2 2 2" xfId="38672" xr:uid="{D95DF0D3-F4ED-47A9-A1BC-8C9728FE5334}"/>
    <cellStyle name="40% - Ênfase3 157 2 3" xfId="28456" xr:uid="{61E16C72-4233-4A72-B732-C7B759245DFC}"/>
    <cellStyle name="40% - Ênfase3 157 3" xfId="13174" xr:uid="{F8209BC4-0C32-4049-8D7E-6C680F457F3C}"/>
    <cellStyle name="40% - Ênfase3 157 3 2" xfId="33620" xr:uid="{0EAE386A-A0E6-4200-9E2F-3417E1254CAB}"/>
    <cellStyle name="40% - Ênfase3 157 4" xfId="23404" xr:uid="{55210891-E963-45DD-B8B8-C52E1F597E05}"/>
    <cellStyle name="40% - Ênfase3 158" xfId="2882" xr:uid="{4BFC3834-74AD-408F-A999-58488D9718D4}"/>
    <cellStyle name="40% - Ênfase3 158 2" xfId="8015" xr:uid="{AF7E5105-DC10-4D89-84D3-CD42CD14F903}"/>
    <cellStyle name="40% - Ênfase3 158 2 2" xfId="18242" xr:uid="{76542123-D117-4993-85C0-91F56BA0A457}"/>
    <cellStyle name="40% - Ênfase3 158 2 2 2" xfId="38686" xr:uid="{673E1B13-8C87-457F-B2B4-D1959511186C}"/>
    <cellStyle name="40% - Ênfase3 158 2 3" xfId="28470" xr:uid="{307C1CAE-2047-4D8B-BA57-C9AD174FE143}"/>
    <cellStyle name="40% - Ênfase3 158 3" xfId="13188" xr:uid="{3F1FFF64-05E2-4660-8777-359169EFCA7D}"/>
    <cellStyle name="40% - Ênfase3 158 3 2" xfId="33634" xr:uid="{F5D55740-9671-46BE-AD1C-902FF30460BC}"/>
    <cellStyle name="40% - Ênfase3 158 4" xfId="23418" xr:uid="{7DF8BEA5-E1AD-4502-ACCB-85364BE7FCC0}"/>
    <cellStyle name="40% - Ênfase3 159" xfId="2896" xr:uid="{6E96FB91-603E-46EC-9960-9C566BCED51C}"/>
    <cellStyle name="40% - Ênfase3 159 2" xfId="8029" xr:uid="{60EFBDF5-DBA6-4DB0-941B-AB05B0F0B202}"/>
    <cellStyle name="40% - Ênfase3 159 2 2" xfId="18256" xr:uid="{596236B1-7E29-45FB-B9F6-3789C2CDBFF4}"/>
    <cellStyle name="40% - Ênfase3 159 2 2 2" xfId="38700" xr:uid="{1C22EF29-576F-4F71-9771-0A30EA088C69}"/>
    <cellStyle name="40% - Ênfase3 159 2 3" xfId="28484" xr:uid="{33FA4B26-F489-4100-8F0A-D14A7555C581}"/>
    <cellStyle name="40% - Ênfase3 159 3" xfId="13202" xr:uid="{2A3D27F7-8B3E-4936-A9D2-5ED417B4EC16}"/>
    <cellStyle name="40% - Ênfase3 159 3 2" xfId="33648" xr:uid="{53C2C9B4-DA85-47BE-A413-2DB3E99B02AD}"/>
    <cellStyle name="40% - Ênfase3 159 4" xfId="23432" xr:uid="{0AEB6B95-660B-4A01-BA46-BEA0A876D875}"/>
    <cellStyle name="40% - Ênfase3 16" xfId="309" xr:uid="{92C231C3-D92C-4BD1-99F4-82344673C7F1}"/>
    <cellStyle name="40% - Ênfase3 16 2" xfId="908" xr:uid="{33843561-617A-4AD5-AC47-A7481846913F}"/>
    <cellStyle name="40% - Ênfase3 16 2 2" xfId="6055" xr:uid="{03E919C9-D8DE-41DD-B9D2-ECD870C81049}"/>
    <cellStyle name="40% - Ênfase3 16 2 2 2" xfId="16310" xr:uid="{85B1A963-3F9D-409B-8AB6-05D380DA1B45}"/>
    <cellStyle name="40% - Ênfase3 16 2 2 2 2" xfId="36754" xr:uid="{FCF31D5B-C517-4511-978B-3959589D4AFB}"/>
    <cellStyle name="40% - Ênfase3 16 2 2 3" xfId="26538" xr:uid="{E0FDD349-5624-48D7-A62F-ABBE83EC4869}"/>
    <cellStyle name="40% - Ênfase3 16 2 3" xfId="11256" xr:uid="{B83282D9-DD5C-4280-8CF4-920DFE5182E8}"/>
    <cellStyle name="40% - Ênfase3 16 2 3 2" xfId="31702" xr:uid="{A06E6ED2-638F-48AF-9CED-A97F017C73F0}"/>
    <cellStyle name="40% - Ênfase3 16 2 4" xfId="21486" xr:uid="{062ACE93-F3C6-4979-95D2-823AA43B8F63}"/>
    <cellStyle name="40% - Ênfase3 16 3" xfId="5456" xr:uid="{7A17BC82-2823-4120-B932-C71FD7BFC7A5}"/>
    <cellStyle name="40% - Ênfase3 16 3 2" xfId="15730" xr:uid="{3A665395-3E23-4F75-B710-118AD541CD03}"/>
    <cellStyle name="40% - Ênfase3 16 3 2 2" xfId="36174" xr:uid="{A348BD6B-E17E-44EF-8879-B63CDC404531}"/>
    <cellStyle name="40% - Ênfase3 16 3 3" xfId="25958" xr:uid="{4606B7C5-DCB1-43E3-B2F7-D1A354174D03}"/>
    <cellStyle name="40% - Ênfase3 16 4" xfId="10676" xr:uid="{D3798F1E-9522-4392-8B05-A39CB948E952}"/>
    <cellStyle name="40% - Ênfase3 16 4 2" xfId="31122" xr:uid="{C15E8B86-9FF3-4421-B5BE-27E936CA173A}"/>
    <cellStyle name="40% - Ênfase3 16 5" xfId="20906" xr:uid="{9449798D-02A4-4B44-96DA-5999AE5BEBE9}"/>
    <cellStyle name="40% - Ênfase3 160" xfId="2910" xr:uid="{139B556D-23A7-4E1E-88A2-5AC7AC0405A5}"/>
    <cellStyle name="40% - Ênfase3 160 2" xfId="8043" xr:uid="{32BD40A4-7046-4D6B-8388-E74D1964403B}"/>
    <cellStyle name="40% - Ênfase3 160 2 2" xfId="18270" xr:uid="{3617C654-C212-4F4E-9FFD-9BEF0C7FAA67}"/>
    <cellStyle name="40% - Ênfase3 160 2 2 2" xfId="38714" xr:uid="{A997135C-5170-40E4-A452-6E8B03ED2EE3}"/>
    <cellStyle name="40% - Ênfase3 160 2 3" xfId="28498" xr:uid="{02682D23-6695-4793-ABFC-B9E2DF1B51AC}"/>
    <cellStyle name="40% - Ênfase3 160 3" xfId="13216" xr:uid="{856320E2-78EA-419F-A666-A4464F96D7A0}"/>
    <cellStyle name="40% - Ênfase3 160 3 2" xfId="33662" xr:uid="{F2723877-7F36-4262-9746-F2800D5E4849}"/>
    <cellStyle name="40% - Ênfase3 160 4" xfId="23446" xr:uid="{4CAEE56E-D89B-4AFA-8CA3-7C9BF7BAA83D}"/>
    <cellStyle name="40% - Ênfase3 161" xfId="2924" xr:uid="{F5445AE3-428D-41B3-B2B3-49146842DAAE}"/>
    <cellStyle name="40% - Ênfase3 161 2" xfId="8057" xr:uid="{92D012EA-1CB1-48BA-BC81-081E83AD8A5E}"/>
    <cellStyle name="40% - Ênfase3 161 2 2" xfId="18284" xr:uid="{52CCE9F7-3754-47A3-BDC3-20BE4B8BBC2B}"/>
    <cellStyle name="40% - Ênfase3 161 2 2 2" xfId="38728" xr:uid="{425406B8-2080-4337-B5C9-A50A54785C01}"/>
    <cellStyle name="40% - Ênfase3 161 2 3" xfId="28512" xr:uid="{5662423D-A654-4454-B45D-EF083A61BBCE}"/>
    <cellStyle name="40% - Ênfase3 161 3" xfId="13230" xr:uid="{652BB500-B8F5-4622-A2CA-B5778ACD52A0}"/>
    <cellStyle name="40% - Ênfase3 161 3 2" xfId="33676" xr:uid="{FB31E683-9D99-4B08-A1A8-F54515064BCF}"/>
    <cellStyle name="40% - Ênfase3 161 4" xfId="23460" xr:uid="{5BC4F237-50BD-4BD1-931D-362AF80DD077}"/>
    <cellStyle name="40% - Ênfase3 162" xfId="2938" xr:uid="{5DB70D3D-2F83-446E-AE7E-D5870DBBC35A}"/>
    <cellStyle name="40% - Ênfase3 162 2" xfId="8071" xr:uid="{72A1BB0F-44E7-40AC-932D-C40B6BE8BB71}"/>
    <cellStyle name="40% - Ênfase3 162 2 2" xfId="18298" xr:uid="{8F46481C-30F6-40DD-BB0C-5B014275DC81}"/>
    <cellStyle name="40% - Ênfase3 162 2 2 2" xfId="38742" xr:uid="{87C89418-6A8F-4C81-86A7-322F3B6E3136}"/>
    <cellStyle name="40% - Ênfase3 162 2 3" xfId="28526" xr:uid="{2CE1C20F-5678-425F-9DE0-03750F73284F}"/>
    <cellStyle name="40% - Ênfase3 162 3" xfId="13244" xr:uid="{FD8352C9-B035-4F96-9EDA-407DB922F80A}"/>
    <cellStyle name="40% - Ênfase3 162 3 2" xfId="33690" xr:uid="{2CA953A2-8E17-4059-BDDE-A7F3F16DF2FB}"/>
    <cellStyle name="40% - Ênfase3 162 4" xfId="23474" xr:uid="{6C7A63BD-3A6B-4900-B205-71CC0D5845E0}"/>
    <cellStyle name="40% - Ênfase3 163" xfId="2952" xr:uid="{E0FE575D-1212-4CE4-8490-3338023D5832}"/>
    <cellStyle name="40% - Ênfase3 163 2" xfId="8085" xr:uid="{11746376-EF55-45CC-9A0E-313F37412240}"/>
    <cellStyle name="40% - Ênfase3 163 2 2" xfId="18312" xr:uid="{D9ED3637-76D0-49D1-8F51-DDFCE5C513FB}"/>
    <cellStyle name="40% - Ênfase3 163 2 2 2" xfId="38756" xr:uid="{8D409333-6EDC-4B6B-A938-B94D2A337944}"/>
    <cellStyle name="40% - Ênfase3 163 2 3" xfId="28540" xr:uid="{1A7CED07-97F2-4B26-B09B-C05F0B3F616E}"/>
    <cellStyle name="40% - Ênfase3 163 3" xfId="13258" xr:uid="{F3D106E1-D069-4498-B359-8FDE45F32899}"/>
    <cellStyle name="40% - Ênfase3 163 3 2" xfId="33704" xr:uid="{58844390-07AE-423B-9B2C-567D607CF4C1}"/>
    <cellStyle name="40% - Ênfase3 163 4" xfId="23488" xr:uid="{A2BFBA27-0E23-4598-B1EB-A059BAC3B6C3}"/>
    <cellStyle name="40% - Ênfase3 164" xfId="2966" xr:uid="{99E6E940-8722-4B1C-AB4F-4E4B4602DA6C}"/>
    <cellStyle name="40% - Ênfase3 164 2" xfId="8099" xr:uid="{3CFE0E59-9941-4DFC-BCBA-EAE3A12BAF7A}"/>
    <cellStyle name="40% - Ênfase3 164 2 2" xfId="18326" xr:uid="{B4948615-09CA-4F92-A4AB-5A0DFA9C3D04}"/>
    <cellStyle name="40% - Ênfase3 164 2 2 2" xfId="38770" xr:uid="{0A830668-06F3-4269-8F3D-4DB5240D1707}"/>
    <cellStyle name="40% - Ênfase3 164 2 3" xfId="28554" xr:uid="{41A6B7E3-D8A1-41C7-BFE0-150A03D6AAB1}"/>
    <cellStyle name="40% - Ênfase3 164 3" xfId="13272" xr:uid="{97712AAB-6A65-47B5-A227-E46A58D89F37}"/>
    <cellStyle name="40% - Ênfase3 164 3 2" xfId="33718" xr:uid="{84835408-59D2-44A2-B2F5-77BE12149F9C}"/>
    <cellStyle name="40% - Ênfase3 164 4" xfId="23502" xr:uid="{5F7BA317-1E9E-4A21-B93E-A20072554184}"/>
    <cellStyle name="40% - Ênfase3 165" xfId="2980" xr:uid="{80D7A025-851B-45E9-8DCD-0113C040B641}"/>
    <cellStyle name="40% - Ênfase3 165 2" xfId="8113" xr:uid="{6559EE30-74A3-4CC7-A91C-84EEA019B17E}"/>
    <cellStyle name="40% - Ênfase3 165 2 2" xfId="18340" xr:uid="{A61BBF6C-66E6-47E3-A491-8593E11F0671}"/>
    <cellStyle name="40% - Ênfase3 165 2 2 2" xfId="38784" xr:uid="{EA138B5F-5E32-414A-9937-945CF770E433}"/>
    <cellStyle name="40% - Ênfase3 165 2 3" xfId="28568" xr:uid="{563BE828-F7E2-4AC7-91A5-F1BDF0C93467}"/>
    <cellStyle name="40% - Ênfase3 165 3" xfId="13286" xr:uid="{C5397659-6D68-4311-A939-B51E902F34E0}"/>
    <cellStyle name="40% - Ênfase3 165 3 2" xfId="33732" xr:uid="{68EBF916-F161-4707-96E4-E9979164A330}"/>
    <cellStyle name="40% - Ênfase3 165 4" xfId="23516" xr:uid="{54B265DB-6A7F-44CC-9D64-7DF00AD7A983}"/>
    <cellStyle name="40% - Ênfase3 166" xfId="2994" xr:uid="{E0B66BB2-56A0-444E-9DD5-C749F200107E}"/>
    <cellStyle name="40% - Ênfase3 166 2" xfId="8127" xr:uid="{71C2611A-DD51-4F7A-A9AD-844DACE4DBA5}"/>
    <cellStyle name="40% - Ênfase3 166 2 2" xfId="18354" xr:uid="{5309E070-8419-400B-80AB-5A972951BC68}"/>
    <cellStyle name="40% - Ênfase3 166 2 2 2" xfId="38798" xr:uid="{29BCC29A-8689-4A8A-939F-A5A6C994DB75}"/>
    <cellStyle name="40% - Ênfase3 166 2 3" xfId="28582" xr:uid="{36632A2D-072D-4BB2-859E-9AB7BDF2704D}"/>
    <cellStyle name="40% - Ênfase3 166 3" xfId="13300" xr:uid="{726DFD35-6656-43CF-AF62-3F939CB055BB}"/>
    <cellStyle name="40% - Ênfase3 166 3 2" xfId="33746" xr:uid="{3CF27DBC-2D67-43A3-BAB2-E05159E84A36}"/>
    <cellStyle name="40% - Ênfase3 166 4" xfId="23530" xr:uid="{43D9DED0-DF2A-45C1-9A1D-AFE35637C703}"/>
    <cellStyle name="40% - Ênfase3 167" xfId="3008" xr:uid="{B05A3C83-54A1-4D65-B393-FD65307486E5}"/>
    <cellStyle name="40% - Ênfase3 167 2" xfId="8141" xr:uid="{60821610-73E6-4900-BB27-EFE7638C8E6F}"/>
    <cellStyle name="40% - Ênfase3 167 2 2" xfId="18368" xr:uid="{C49B3007-2238-4D98-BE17-87FCA2F2A19F}"/>
    <cellStyle name="40% - Ênfase3 167 2 2 2" xfId="38812" xr:uid="{BAEE2647-4019-4BE2-A054-C2CF3B4255AB}"/>
    <cellStyle name="40% - Ênfase3 167 2 3" xfId="28596" xr:uid="{24A77FC3-3B8C-4492-B616-BDEE89EB1E67}"/>
    <cellStyle name="40% - Ênfase3 167 3" xfId="13314" xr:uid="{E8E3AF98-423A-4D5C-B5F1-C173851B62B4}"/>
    <cellStyle name="40% - Ênfase3 167 3 2" xfId="33760" xr:uid="{4A024FB6-EA25-45E1-8264-A0A5E713FE4C}"/>
    <cellStyle name="40% - Ênfase3 167 4" xfId="23544" xr:uid="{8C10A8DD-9523-4D38-95C1-68EC8D5C5BB8}"/>
    <cellStyle name="40% - Ênfase3 168" xfId="3022" xr:uid="{8B1CAB76-3C88-4F5A-B136-C5D75A13B6E4}"/>
    <cellStyle name="40% - Ênfase3 168 2" xfId="8155" xr:uid="{15E9DA69-DC0B-4B65-95DD-070C5D896FCF}"/>
    <cellStyle name="40% - Ênfase3 168 2 2" xfId="18382" xr:uid="{701507AB-E03B-455A-B8DA-A861CAD0F44B}"/>
    <cellStyle name="40% - Ênfase3 168 2 2 2" xfId="38826" xr:uid="{63923DE8-9AAD-405C-AD8B-9F93C98F5065}"/>
    <cellStyle name="40% - Ênfase3 168 2 3" xfId="28610" xr:uid="{067ED5E4-F7D1-490D-9BDB-82DB0484F674}"/>
    <cellStyle name="40% - Ênfase3 168 3" xfId="13328" xr:uid="{890C24B0-FFC9-47BE-A05D-6BC948048BF2}"/>
    <cellStyle name="40% - Ênfase3 168 3 2" xfId="33774" xr:uid="{233D3DFD-1E4E-43BC-B140-DECCD64A6CD6}"/>
    <cellStyle name="40% - Ênfase3 168 4" xfId="23558" xr:uid="{6C5531E5-6919-4482-A8C6-948559DEEB49}"/>
    <cellStyle name="40% - Ênfase3 169" xfId="3036" xr:uid="{B830FC08-445A-41B6-B44B-FFF351FEE6F2}"/>
    <cellStyle name="40% - Ênfase3 169 2" xfId="8169" xr:uid="{66E75BF9-5691-4583-929E-0C8CC170FBBF}"/>
    <cellStyle name="40% - Ênfase3 169 2 2" xfId="18396" xr:uid="{91C3971C-07CD-49CC-9BD0-249A10867D3E}"/>
    <cellStyle name="40% - Ênfase3 169 2 2 2" xfId="38840" xr:uid="{99B1FCDD-3E9C-4960-9CB1-1FD20A338E91}"/>
    <cellStyle name="40% - Ênfase3 169 2 3" xfId="28624" xr:uid="{13B46F27-BC02-40E6-9B58-73DA7FF73E1E}"/>
    <cellStyle name="40% - Ênfase3 169 3" xfId="13342" xr:uid="{8BA414A6-CAB6-43FC-8923-224B12F8769A}"/>
    <cellStyle name="40% - Ênfase3 169 3 2" xfId="33788" xr:uid="{D8F5A005-5A46-4627-91EA-FEF287B8EC7F}"/>
    <cellStyle name="40% - Ênfase3 169 4" xfId="23572" xr:uid="{24E9B1F6-B4E7-4B6B-ACBF-9B04FE9FB2E9}"/>
    <cellStyle name="40% - Ênfase3 17" xfId="323" xr:uid="{13436715-5AAC-433C-9818-78B33DEEACCE}"/>
    <cellStyle name="40% - Ênfase3 17 2" xfId="922" xr:uid="{FEF9CD3A-9839-418C-AF90-E080390609E4}"/>
    <cellStyle name="40% - Ênfase3 17 2 2" xfId="6069" xr:uid="{C2EE072D-6DC8-4552-B70B-503E40FB9E61}"/>
    <cellStyle name="40% - Ênfase3 17 2 2 2" xfId="16324" xr:uid="{8FAF15E6-7020-401A-9A9E-756F37CE4BA7}"/>
    <cellStyle name="40% - Ênfase3 17 2 2 2 2" xfId="36768" xr:uid="{92B649D4-8F08-4E82-947C-115FD82C3F23}"/>
    <cellStyle name="40% - Ênfase3 17 2 2 3" xfId="26552" xr:uid="{2CAF2F29-9BF2-44D0-928E-F766A426A455}"/>
    <cellStyle name="40% - Ênfase3 17 2 3" xfId="11270" xr:uid="{33BC1C32-2DA2-4C7E-AEC5-9E3AA270B3EA}"/>
    <cellStyle name="40% - Ênfase3 17 2 3 2" xfId="31716" xr:uid="{3F6ED5F0-C68A-4A78-B23F-9EAE5276F284}"/>
    <cellStyle name="40% - Ênfase3 17 2 4" xfId="21500" xr:uid="{653E55EB-6969-4C0E-A960-5934A4E647B3}"/>
    <cellStyle name="40% - Ênfase3 17 3" xfId="5470" xr:uid="{5062B28C-2EB4-49ED-98F0-F25284BC4CD5}"/>
    <cellStyle name="40% - Ênfase3 17 3 2" xfId="15744" xr:uid="{EBAFAC53-0125-41E7-9F90-96C04F50C2E7}"/>
    <cellStyle name="40% - Ênfase3 17 3 2 2" xfId="36188" xr:uid="{8C9E7F60-C2D9-4251-9C10-E2AC9F70A822}"/>
    <cellStyle name="40% - Ênfase3 17 3 3" xfId="25972" xr:uid="{DB853BBD-8205-4FFE-AA5E-799F61C60FFC}"/>
    <cellStyle name="40% - Ênfase3 17 4" xfId="10690" xr:uid="{930974C2-CAC5-4F5D-A178-C10407DF71A6}"/>
    <cellStyle name="40% - Ênfase3 17 4 2" xfId="31136" xr:uid="{8B36E201-A1FF-471E-85EB-45508A2007B4}"/>
    <cellStyle name="40% - Ênfase3 17 5" xfId="20920" xr:uid="{CCCF711B-4743-4CED-8C29-5E29076E91E7}"/>
    <cellStyle name="40% - Ênfase3 170" xfId="3050" xr:uid="{0C68B371-DAFE-4DE8-99D6-94D60E69F829}"/>
    <cellStyle name="40% - Ênfase3 170 2" xfId="8183" xr:uid="{67D3C7A6-FA9E-4D10-8440-6BCBC9425760}"/>
    <cellStyle name="40% - Ênfase3 170 2 2" xfId="18410" xr:uid="{BE6B4B45-D4F7-48CE-87D0-D467EB83A91F}"/>
    <cellStyle name="40% - Ênfase3 170 2 2 2" xfId="38854" xr:uid="{BAE8D4FD-EF63-42E0-BC42-EE2DA57ED98A}"/>
    <cellStyle name="40% - Ênfase3 170 2 3" xfId="28638" xr:uid="{872C4AB4-7C54-44F7-81F6-A753FA117CD9}"/>
    <cellStyle name="40% - Ênfase3 170 3" xfId="13356" xr:uid="{1C6CC2D9-93DE-45A4-8078-393A07CB1A61}"/>
    <cellStyle name="40% - Ênfase3 170 3 2" xfId="33802" xr:uid="{D37B2ED2-CAC9-4C79-84DE-1F91B18A66E7}"/>
    <cellStyle name="40% - Ênfase3 170 4" xfId="23586" xr:uid="{7A75669D-426A-49F0-B166-6B25B1FF91E0}"/>
    <cellStyle name="40% - Ênfase3 171" xfId="3064" xr:uid="{CE788E37-02EC-47D1-8938-971B704126E7}"/>
    <cellStyle name="40% - Ênfase3 171 2" xfId="8197" xr:uid="{A8518472-A43E-415C-8E15-98E2411FD489}"/>
    <cellStyle name="40% - Ênfase3 171 2 2" xfId="18424" xr:uid="{C1D79E85-F4E9-4715-BC94-1F1214E29D4E}"/>
    <cellStyle name="40% - Ênfase3 171 2 2 2" xfId="38868" xr:uid="{9549DDBD-BCA3-43AD-ABFE-E1814CA4410C}"/>
    <cellStyle name="40% - Ênfase3 171 2 3" xfId="28652" xr:uid="{6130E5F9-670F-4E21-9F1C-9EAA79E1E230}"/>
    <cellStyle name="40% - Ênfase3 171 3" xfId="13370" xr:uid="{21626C13-C198-43C4-93C6-3E862C373758}"/>
    <cellStyle name="40% - Ênfase3 171 3 2" xfId="33816" xr:uid="{D386A49E-269A-4143-9820-1CB1B2BD3A5E}"/>
    <cellStyle name="40% - Ênfase3 171 4" xfId="23600" xr:uid="{9D31136C-E2F4-4C20-8588-73AB018CE643}"/>
    <cellStyle name="40% - Ênfase3 172" xfId="3078" xr:uid="{91D1963E-A0A2-4545-965C-71D13689DC48}"/>
    <cellStyle name="40% - Ênfase3 172 2" xfId="8211" xr:uid="{C22C6BCA-4EF8-45FB-A413-1FA5D7E5337A}"/>
    <cellStyle name="40% - Ênfase3 172 2 2" xfId="18438" xr:uid="{D4E44851-1088-4081-90FA-AEF7D60BD041}"/>
    <cellStyle name="40% - Ênfase3 172 2 2 2" xfId="38882" xr:uid="{F6EFB57D-5424-4156-A6F7-F1C11A2ED000}"/>
    <cellStyle name="40% - Ênfase3 172 2 3" xfId="28666" xr:uid="{156E716E-61AB-4899-B989-726501DB122D}"/>
    <cellStyle name="40% - Ênfase3 172 3" xfId="13384" xr:uid="{13488737-1EC9-4968-85F5-E260A0FE32C6}"/>
    <cellStyle name="40% - Ênfase3 172 3 2" xfId="33830" xr:uid="{22FAD8FF-0D8E-40D9-93B4-3208966C10CB}"/>
    <cellStyle name="40% - Ênfase3 172 4" xfId="23614" xr:uid="{70DBB608-70E6-4FD3-A9D0-E74DBF4FC46F}"/>
    <cellStyle name="40% - Ênfase3 173" xfId="3092" xr:uid="{E19B1C2E-B794-41B6-83DB-EE5961511428}"/>
    <cellStyle name="40% - Ênfase3 173 2" xfId="8225" xr:uid="{2A8FC74A-61F1-4109-9408-E0D15F9E1E7E}"/>
    <cellStyle name="40% - Ênfase3 173 2 2" xfId="18452" xr:uid="{9ADBE52A-6012-414F-8630-174D91C67505}"/>
    <cellStyle name="40% - Ênfase3 173 2 2 2" xfId="38896" xr:uid="{F222CF1B-532D-4549-9A95-57D1FAC28788}"/>
    <cellStyle name="40% - Ênfase3 173 2 3" xfId="28680" xr:uid="{674ABBB0-47A4-4AE8-8382-372290402E03}"/>
    <cellStyle name="40% - Ênfase3 173 3" xfId="13398" xr:uid="{6D32B5D7-E67C-4978-AE54-5DAC2368B3E0}"/>
    <cellStyle name="40% - Ênfase3 173 3 2" xfId="33844" xr:uid="{27B31F3A-5E12-4214-A3CB-76FF2B0EC212}"/>
    <cellStyle name="40% - Ênfase3 173 4" xfId="23628" xr:uid="{42A8D97B-DB33-4BB2-9D62-8B9B477465D6}"/>
    <cellStyle name="40% - Ênfase3 174" xfId="3106" xr:uid="{5219549E-94C2-4494-BA2B-8E9CEE3AF6A2}"/>
    <cellStyle name="40% - Ênfase3 174 2" xfId="8239" xr:uid="{DFCFFB90-F300-49E6-953D-C1BE5CAC5DA3}"/>
    <cellStyle name="40% - Ênfase3 174 2 2" xfId="18466" xr:uid="{3CE24025-F683-40ED-AF5C-A9D5480A6317}"/>
    <cellStyle name="40% - Ênfase3 174 2 2 2" xfId="38910" xr:uid="{CA61FD27-4086-41CD-A722-CFF49FFF2E3E}"/>
    <cellStyle name="40% - Ênfase3 174 2 3" xfId="28694" xr:uid="{812A220F-6E5A-4D91-87D4-FBFBC349CFDE}"/>
    <cellStyle name="40% - Ênfase3 174 3" xfId="13412" xr:uid="{D4B3CD38-FA3E-44D8-9098-BBD40F3F1352}"/>
    <cellStyle name="40% - Ênfase3 174 3 2" xfId="33858" xr:uid="{B0713C7E-26C3-4962-B0D0-98F24196AE3F}"/>
    <cellStyle name="40% - Ênfase3 174 4" xfId="23642" xr:uid="{E8BF984C-5EA7-452A-A18C-5FD03E7DB17E}"/>
    <cellStyle name="40% - Ênfase3 175" xfId="3120" xr:uid="{1F9B2CB0-F791-4E60-8AA8-F7AECCD491E8}"/>
    <cellStyle name="40% - Ênfase3 175 2" xfId="8253" xr:uid="{F938DCE0-D0BC-4AE8-9F34-36622FBEDFB1}"/>
    <cellStyle name="40% - Ênfase3 175 2 2" xfId="18480" xr:uid="{550E9D73-A8C6-4993-823E-F374D26BBDB8}"/>
    <cellStyle name="40% - Ênfase3 175 2 2 2" xfId="38924" xr:uid="{0B848360-DCFE-4C40-BF42-CD817E3744F7}"/>
    <cellStyle name="40% - Ênfase3 175 2 3" xfId="28708" xr:uid="{5C088812-8CA8-4169-AE3C-8A53662C71E6}"/>
    <cellStyle name="40% - Ênfase3 175 3" xfId="13426" xr:uid="{9F98E429-4C0F-497A-9834-60FF87E5162F}"/>
    <cellStyle name="40% - Ênfase3 175 3 2" xfId="33872" xr:uid="{9A9946DD-7D6B-4BF2-B065-BC4A9B5299E6}"/>
    <cellStyle name="40% - Ênfase3 175 4" xfId="23656" xr:uid="{37636EEA-485C-4137-BD24-DE6945D267DE}"/>
    <cellStyle name="40% - Ênfase3 176" xfId="3134" xr:uid="{ECA777C1-B813-46EB-A6DB-B24ED4E90282}"/>
    <cellStyle name="40% - Ênfase3 176 2" xfId="8267" xr:uid="{F33566D8-DB09-4B03-A787-90B568B47506}"/>
    <cellStyle name="40% - Ênfase3 176 2 2" xfId="18494" xr:uid="{40BA7ADC-9346-490F-8EFC-81C62069A8E6}"/>
    <cellStyle name="40% - Ênfase3 176 2 2 2" xfId="38938" xr:uid="{0FF9D7EC-2684-4D25-82AA-E4777617D451}"/>
    <cellStyle name="40% - Ênfase3 176 2 3" xfId="28722" xr:uid="{68A95E56-174C-4B74-AD93-87A5AE8E4477}"/>
    <cellStyle name="40% - Ênfase3 176 3" xfId="13440" xr:uid="{7D09D297-B4F3-41DA-BCDE-2A3E1A9EFD53}"/>
    <cellStyle name="40% - Ênfase3 176 3 2" xfId="33886" xr:uid="{047442E2-DB80-44B5-B274-272DED47E372}"/>
    <cellStyle name="40% - Ênfase3 176 4" xfId="23670" xr:uid="{3245A42B-A9C6-4D2D-9A17-92A06617BFED}"/>
    <cellStyle name="40% - Ênfase3 177" xfId="3148" xr:uid="{563140EF-EBBE-4CC8-8F15-CD10195FBD82}"/>
    <cellStyle name="40% - Ênfase3 177 2" xfId="8281" xr:uid="{D94E4060-E435-426D-A6DF-721E1DFED70D}"/>
    <cellStyle name="40% - Ênfase3 177 2 2" xfId="18508" xr:uid="{99B2FEEB-7D68-48A3-9251-DA8BAD9CA1E8}"/>
    <cellStyle name="40% - Ênfase3 177 2 2 2" xfId="38952" xr:uid="{CA397291-FE69-4C58-B7CC-864FE68413E0}"/>
    <cellStyle name="40% - Ênfase3 177 2 3" xfId="28736" xr:uid="{46B542FD-9C6D-4CE1-99D6-4D16E0AA8226}"/>
    <cellStyle name="40% - Ênfase3 177 3" xfId="13454" xr:uid="{1C18747E-F0EB-499A-BE78-B473F4ABA912}"/>
    <cellStyle name="40% - Ênfase3 177 3 2" xfId="33900" xr:uid="{D485CBA9-8630-4A66-82F0-095E0C6F406B}"/>
    <cellStyle name="40% - Ênfase3 177 4" xfId="23684" xr:uid="{4EBBF753-0A26-40BA-9561-3DB1D2AEF399}"/>
    <cellStyle name="40% - Ênfase3 178" xfId="3162" xr:uid="{A2270664-E45E-41AC-8283-9FA191D27F26}"/>
    <cellStyle name="40% - Ênfase3 178 2" xfId="8295" xr:uid="{6F288F3C-FF0B-4964-A969-8C730C17ED37}"/>
    <cellStyle name="40% - Ênfase3 178 2 2" xfId="18522" xr:uid="{0967D490-0606-4A45-A633-028B9427F684}"/>
    <cellStyle name="40% - Ênfase3 178 2 2 2" xfId="38966" xr:uid="{E1D1A479-936D-4718-B738-5EC7E1241263}"/>
    <cellStyle name="40% - Ênfase3 178 2 3" xfId="28750" xr:uid="{5E3B6BEF-6E27-469A-A135-7BD77D1D8D38}"/>
    <cellStyle name="40% - Ênfase3 178 3" xfId="13468" xr:uid="{FD5D9DB7-B2C9-4F4A-8337-6ECCDFEDBFE6}"/>
    <cellStyle name="40% - Ênfase3 178 3 2" xfId="33914" xr:uid="{CD0FDB70-D268-4547-99A9-E55496DE3CBC}"/>
    <cellStyle name="40% - Ênfase3 178 4" xfId="23698" xr:uid="{88991B51-7C0D-48C0-997A-A642126AE2E9}"/>
    <cellStyle name="40% - Ênfase3 179" xfId="3176" xr:uid="{2C1E8494-2905-40A4-BE85-AD1ECE7BA728}"/>
    <cellStyle name="40% - Ênfase3 179 2" xfId="8309" xr:uid="{94C04988-1C0A-41C5-9A27-A8B325452298}"/>
    <cellStyle name="40% - Ênfase3 179 2 2" xfId="18536" xr:uid="{7E667C42-EAE9-4F98-BCAE-CA71808A73FA}"/>
    <cellStyle name="40% - Ênfase3 179 2 2 2" xfId="38980" xr:uid="{9507FAA5-12BD-444B-B25A-AF1BD3BABEC2}"/>
    <cellStyle name="40% - Ênfase3 179 2 3" xfId="28764" xr:uid="{B211EB2F-FEBF-4518-A7FE-1DE74881C1F1}"/>
    <cellStyle name="40% - Ênfase3 179 3" xfId="13482" xr:uid="{FE0DEF17-219C-47C7-95DA-0BC763075E05}"/>
    <cellStyle name="40% - Ênfase3 179 3 2" xfId="33928" xr:uid="{9C8C5AEF-6785-4B0B-B0CF-E7821A2C3AB8}"/>
    <cellStyle name="40% - Ênfase3 179 4" xfId="23712" xr:uid="{AA4BDB52-8345-4D2F-BFED-5988F97C95F8}"/>
    <cellStyle name="40% - Ênfase3 18" xfId="337" xr:uid="{0BE2A393-30ED-42CC-9931-44DC20E17D16}"/>
    <cellStyle name="40% - Ênfase3 18 2" xfId="936" xr:uid="{14048161-418E-43C9-B9EA-543AEF86D5A7}"/>
    <cellStyle name="40% - Ênfase3 18 2 2" xfId="6083" xr:uid="{18D633DF-BEA0-4D7D-A135-B5E647C40446}"/>
    <cellStyle name="40% - Ênfase3 18 2 2 2" xfId="16338" xr:uid="{84604073-8689-4F4C-AA0F-C082C6975709}"/>
    <cellStyle name="40% - Ênfase3 18 2 2 2 2" xfId="36782" xr:uid="{FB9223CE-3F88-4985-8176-81A382C5E8A1}"/>
    <cellStyle name="40% - Ênfase3 18 2 2 3" xfId="26566" xr:uid="{1D179620-8BAB-4E1C-9126-59F5407D58CF}"/>
    <cellStyle name="40% - Ênfase3 18 2 3" xfId="11284" xr:uid="{26947EC2-722B-4C42-BD4B-F410641F81CA}"/>
    <cellStyle name="40% - Ênfase3 18 2 3 2" xfId="31730" xr:uid="{5378EAB5-1153-46C8-AABF-8DE0725DEE8C}"/>
    <cellStyle name="40% - Ênfase3 18 2 4" xfId="21514" xr:uid="{857B4655-9F09-49AC-B799-74724890E511}"/>
    <cellStyle name="40% - Ênfase3 18 3" xfId="5484" xr:uid="{6C364508-8B40-42BB-8322-6E5CF4ECEF89}"/>
    <cellStyle name="40% - Ênfase3 18 3 2" xfId="15758" xr:uid="{C0E65CEF-3977-4967-B123-728AD4EB0AC2}"/>
    <cellStyle name="40% - Ênfase3 18 3 2 2" xfId="36202" xr:uid="{1DE559CE-5720-4A6C-B2B4-95EA236A6330}"/>
    <cellStyle name="40% - Ênfase3 18 3 3" xfId="25986" xr:uid="{06532C72-1E1D-4923-9E58-A331E2B0981C}"/>
    <cellStyle name="40% - Ênfase3 18 4" xfId="10704" xr:uid="{9CC85BE7-1B14-4380-81F6-2EFE88787B33}"/>
    <cellStyle name="40% - Ênfase3 18 4 2" xfId="31150" xr:uid="{98F98269-E5E6-4689-AFE9-8E52E56CD343}"/>
    <cellStyle name="40% - Ênfase3 18 5" xfId="20934" xr:uid="{A9C1C21C-C442-482C-9362-EAF1A99EDB2A}"/>
    <cellStyle name="40% - Ênfase3 180" xfId="3189" xr:uid="{BEF9B874-F143-4F2B-8BA8-BA576E565F0C}"/>
    <cellStyle name="40% - Ênfase3 180 2" xfId="8323" xr:uid="{8A9A80B8-8221-47B7-8C77-2355F682C508}"/>
    <cellStyle name="40% - Ênfase3 180 2 2" xfId="18550" xr:uid="{5574938A-DA72-4419-8B1A-03593AEEB690}"/>
    <cellStyle name="40% - Ênfase3 180 2 2 2" xfId="38994" xr:uid="{514E96E1-2941-444D-8E26-DCD2965D99FE}"/>
    <cellStyle name="40% - Ênfase3 180 2 3" xfId="28778" xr:uid="{4946B640-E02B-4B97-9661-843B185EA418}"/>
    <cellStyle name="40% - Ênfase3 180 3" xfId="13496" xr:uid="{B4C7EFD7-6200-46A5-9165-AC190E2B953C}"/>
    <cellStyle name="40% - Ênfase3 180 3 2" xfId="33942" xr:uid="{1BA850C1-AD75-41C5-9BB4-973D9B938033}"/>
    <cellStyle name="40% - Ênfase3 180 4" xfId="23726" xr:uid="{D36AD510-FFAC-451D-B33B-D4DED38EF257}"/>
    <cellStyle name="40% - Ênfase3 181" xfId="3203" xr:uid="{FCE93077-D27D-4DFE-8B6D-4AD423A69FC1}"/>
    <cellStyle name="40% - Ênfase3 181 2" xfId="8337" xr:uid="{E8DB8769-6ACD-4F32-8F80-9F39EF5B8155}"/>
    <cellStyle name="40% - Ênfase3 181 2 2" xfId="18564" xr:uid="{27498967-B98B-4063-B88D-8FC04D178466}"/>
    <cellStyle name="40% - Ênfase3 181 2 2 2" xfId="39008" xr:uid="{BD17337A-5728-4B18-A59D-CE3630605BAF}"/>
    <cellStyle name="40% - Ênfase3 181 2 3" xfId="28792" xr:uid="{AE986891-152B-47FC-BB76-5B2951419428}"/>
    <cellStyle name="40% - Ênfase3 181 3" xfId="13510" xr:uid="{BA9DD17E-52B5-4389-B7A7-5FC3E8755425}"/>
    <cellStyle name="40% - Ênfase3 181 3 2" xfId="33956" xr:uid="{ED056EF0-2686-43F8-85E1-D7D85F377CEC}"/>
    <cellStyle name="40% - Ênfase3 181 4" xfId="23740" xr:uid="{C3BAB991-FCD1-4111-8468-BC1091249743}"/>
    <cellStyle name="40% - Ênfase3 182" xfId="3217" xr:uid="{6CF6ECF6-1472-4026-A186-2DC007428FF8}"/>
    <cellStyle name="40% - Ênfase3 182 2" xfId="8351" xr:uid="{6155934B-C83B-484C-BE87-8EAE0573159E}"/>
    <cellStyle name="40% - Ênfase3 182 2 2" xfId="18578" xr:uid="{E36DEEBC-B462-421E-A5B4-26828DD27899}"/>
    <cellStyle name="40% - Ênfase3 182 2 2 2" xfId="39022" xr:uid="{E6939103-D474-4A40-A8A5-1568CC2BB740}"/>
    <cellStyle name="40% - Ênfase3 182 2 3" xfId="28806" xr:uid="{D8212276-77A4-4853-9A52-68EF934208E7}"/>
    <cellStyle name="40% - Ênfase3 182 3" xfId="13524" xr:uid="{BFA6B2C7-118C-4E4B-A25C-2FD867461262}"/>
    <cellStyle name="40% - Ênfase3 182 3 2" xfId="33970" xr:uid="{2C6CB3FD-5490-4FAC-B982-A7463AFA5B4C}"/>
    <cellStyle name="40% - Ênfase3 182 4" xfId="23754" xr:uid="{FED70A4A-341D-4A09-A816-884D3A039B33}"/>
    <cellStyle name="40% - Ênfase3 183" xfId="3231" xr:uid="{48448EAF-BEE7-41B3-9EC9-4A9ED2F77EA3}"/>
    <cellStyle name="40% - Ênfase3 183 2" xfId="8365" xr:uid="{190360CE-CF7E-4F1C-BE24-EF3D3BE3F5FD}"/>
    <cellStyle name="40% - Ênfase3 183 2 2" xfId="18592" xr:uid="{97DD34FA-5330-4731-82F6-FA01F01F61E2}"/>
    <cellStyle name="40% - Ênfase3 183 2 2 2" xfId="39036" xr:uid="{3E8DB2CB-2F7D-4657-BA38-EE48E728A7B2}"/>
    <cellStyle name="40% - Ênfase3 183 2 3" xfId="28820" xr:uid="{3D4B14BE-A1A5-48CB-98F2-B1F70D24F13D}"/>
    <cellStyle name="40% - Ênfase3 183 3" xfId="13538" xr:uid="{B8F4859E-1873-46A8-9330-6DAE4623FD96}"/>
    <cellStyle name="40% - Ênfase3 183 3 2" xfId="33984" xr:uid="{FBD9A9D0-DA15-46BB-9D22-4F39CA25D0DD}"/>
    <cellStyle name="40% - Ênfase3 183 4" xfId="23768" xr:uid="{E66A817A-B578-42C2-ABB3-F1EB8D42FF0D}"/>
    <cellStyle name="40% - Ênfase3 184" xfId="3245" xr:uid="{5B8D799E-6342-412D-976A-4A11C9B05E8B}"/>
    <cellStyle name="40% - Ênfase3 184 2" xfId="8379" xr:uid="{F92ECEB4-8322-419B-A433-E9213477A65C}"/>
    <cellStyle name="40% - Ênfase3 184 2 2" xfId="18606" xr:uid="{9A94C5BD-EE72-4C95-A048-713F7B7EF29D}"/>
    <cellStyle name="40% - Ênfase3 184 2 2 2" xfId="39050" xr:uid="{12D4F154-42C1-4A33-AAC4-C1E26F820105}"/>
    <cellStyle name="40% - Ênfase3 184 2 3" xfId="28834" xr:uid="{BC7580FC-C09A-4CD4-B714-201916C99B07}"/>
    <cellStyle name="40% - Ênfase3 184 3" xfId="13552" xr:uid="{826E726A-6C90-41C5-981A-5A116798C63A}"/>
    <cellStyle name="40% - Ênfase3 184 3 2" xfId="33998" xr:uid="{BB4CA839-061C-46BC-896F-AB53946A7F24}"/>
    <cellStyle name="40% - Ênfase3 184 4" xfId="23782" xr:uid="{CB6DB0B0-7629-4509-B792-B9C607B1A84F}"/>
    <cellStyle name="40% - Ênfase3 185" xfId="3259" xr:uid="{8D72B205-EB8C-414D-8D8F-17779DCBE3A1}"/>
    <cellStyle name="40% - Ênfase3 185 2" xfId="8393" xr:uid="{02A6DDB1-76C1-4E28-BAFE-5F783E34BDB5}"/>
    <cellStyle name="40% - Ênfase3 185 2 2" xfId="18620" xr:uid="{3E3A11AF-B794-40EA-A7C3-60BC79DCB1E7}"/>
    <cellStyle name="40% - Ênfase3 185 2 2 2" xfId="39064" xr:uid="{55F1B1BB-7172-497E-839F-BEA5D890D005}"/>
    <cellStyle name="40% - Ênfase3 185 2 3" xfId="28848" xr:uid="{9B1F7612-B601-4883-91D2-63770E9DE56E}"/>
    <cellStyle name="40% - Ênfase3 185 3" xfId="13566" xr:uid="{D807A76C-5CA3-4060-9C4E-98DC871E8E3B}"/>
    <cellStyle name="40% - Ênfase3 185 3 2" xfId="34012" xr:uid="{67C2ADC1-5A56-4220-96FF-3006A3FF5E75}"/>
    <cellStyle name="40% - Ênfase3 185 4" xfId="23796" xr:uid="{BE12C840-3F41-4748-A91E-6B74BC348821}"/>
    <cellStyle name="40% - Ênfase3 186" xfId="3273" xr:uid="{27F5F410-E30A-4466-88D8-21553CEAC963}"/>
    <cellStyle name="40% - Ênfase3 186 2" xfId="8407" xr:uid="{FCB2AFE0-9C7F-45D9-9BD0-6CA30A6D1326}"/>
    <cellStyle name="40% - Ênfase3 186 2 2" xfId="18634" xr:uid="{5B7F982C-2E43-4A0E-A466-D1BBFEE52D65}"/>
    <cellStyle name="40% - Ênfase3 186 2 2 2" xfId="39078" xr:uid="{64D65910-A4AB-445F-A827-F652E821D2AF}"/>
    <cellStyle name="40% - Ênfase3 186 2 3" xfId="28862" xr:uid="{82F265EF-6D0C-4E5C-AA6A-8129B6D5C0E2}"/>
    <cellStyle name="40% - Ênfase3 186 3" xfId="13580" xr:uid="{D39FA9E7-3213-4220-82E8-150E3B5D2BBE}"/>
    <cellStyle name="40% - Ênfase3 186 3 2" xfId="34026" xr:uid="{913D7831-CFB0-4E90-85CD-B1D97F0B4B28}"/>
    <cellStyle name="40% - Ênfase3 186 4" xfId="23810" xr:uid="{184FD80D-144F-4979-8F86-14A7E6D0C29C}"/>
    <cellStyle name="40% - Ênfase3 187" xfId="3287" xr:uid="{FD09E7E9-E090-43B1-8183-B2BFF62861F3}"/>
    <cellStyle name="40% - Ênfase3 187 2" xfId="8421" xr:uid="{7D13E528-3A7F-485C-89E5-1CD7D7DA88ED}"/>
    <cellStyle name="40% - Ênfase3 187 2 2" xfId="18648" xr:uid="{FDFBA8B7-E1DD-4D65-98FE-B4874D5B87C2}"/>
    <cellStyle name="40% - Ênfase3 187 2 2 2" xfId="39092" xr:uid="{DF0061C4-A615-4F6C-9918-B6A3927131BE}"/>
    <cellStyle name="40% - Ênfase3 187 2 3" xfId="28876" xr:uid="{B73DFD73-AA04-4C67-9A1E-025E974D8550}"/>
    <cellStyle name="40% - Ênfase3 187 3" xfId="13594" xr:uid="{1BEE75A8-FAD6-419A-9364-D256BF6EFD63}"/>
    <cellStyle name="40% - Ênfase3 187 3 2" xfId="34040" xr:uid="{38656AE9-97CA-470C-B309-43F808A6853E}"/>
    <cellStyle name="40% - Ênfase3 187 4" xfId="23824" xr:uid="{07C6B17B-514F-4FD3-A8FA-CA79FFEA3851}"/>
    <cellStyle name="40% - Ênfase3 188" xfId="3301" xr:uid="{EAEA6B5B-E043-42B9-BE62-65669E7C1679}"/>
    <cellStyle name="40% - Ênfase3 188 2" xfId="8435" xr:uid="{1DDE6D12-DD13-4108-90AC-B7C8CC250DB5}"/>
    <cellStyle name="40% - Ênfase3 188 2 2" xfId="18662" xr:uid="{648187C6-28C0-4BF6-B7D3-6BD970958BE8}"/>
    <cellStyle name="40% - Ênfase3 188 2 2 2" xfId="39106" xr:uid="{088B8DDD-9C82-4AE3-8099-8C04C5836577}"/>
    <cellStyle name="40% - Ênfase3 188 2 3" xfId="28890" xr:uid="{428A34D7-A082-49E8-97EB-5A44676813E1}"/>
    <cellStyle name="40% - Ênfase3 188 3" xfId="13608" xr:uid="{1129DED5-8101-462A-8DFC-C9A60A64E371}"/>
    <cellStyle name="40% - Ênfase3 188 3 2" xfId="34054" xr:uid="{6287717B-23FE-430D-9D8F-FB768E965B15}"/>
    <cellStyle name="40% - Ênfase3 188 4" xfId="23838" xr:uid="{EE084E93-E84F-4070-9F04-F7E3AEFB37F9}"/>
    <cellStyle name="40% - Ênfase3 189" xfId="3315" xr:uid="{4D3D1887-A880-48A8-9EDE-AD838E2534D1}"/>
    <cellStyle name="40% - Ênfase3 189 2" xfId="8449" xr:uid="{AD150ECA-CC96-47DB-B22C-EF4002539CE6}"/>
    <cellStyle name="40% - Ênfase3 189 2 2" xfId="18676" xr:uid="{CE08B48C-CE69-46F9-B797-7A38F49C82A2}"/>
    <cellStyle name="40% - Ênfase3 189 2 2 2" xfId="39120" xr:uid="{2DC82D3C-EEA6-4DF3-B0BB-2552C1D6D673}"/>
    <cellStyle name="40% - Ênfase3 189 2 3" xfId="28904" xr:uid="{DD9FFC97-7AAE-4780-A3B6-B704C19B884D}"/>
    <cellStyle name="40% - Ênfase3 189 3" xfId="13622" xr:uid="{8F3F7937-0897-4C79-9D9E-979CA0F08684}"/>
    <cellStyle name="40% - Ênfase3 189 3 2" xfId="34068" xr:uid="{31FE9754-9BD3-4648-ACB3-7B055D25F97D}"/>
    <cellStyle name="40% - Ênfase3 189 4" xfId="23852" xr:uid="{C6DA10E8-2365-4F7A-B9C8-91F5506FD0B8}"/>
    <cellStyle name="40% - Ênfase3 19" xfId="351" xr:uid="{8D965B7E-36DD-47A3-874B-230935A7BA2F}"/>
    <cellStyle name="40% - Ênfase3 19 2" xfId="950" xr:uid="{0200DA3F-4CBD-4575-9F3F-7579C8AD6BE4}"/>
    <cellStyle name="40% - Ênfase3 19 2 2" xfId="6097" xr:uid="{BB5D34AF-6AC7-4116-BAE8-63BDF74CE6FB}"/>
    <cellStyle name="40% - Ênfase3 19 2 2 2" xfId="16352" xr:uid="{19B8CBF9-9413-40B6-B6CA-3BCF3F6D7138}"/>
    <cellStyle name="40% - Ênfase3 19 2 2 2 2" xfId="36796" xr:uid="{F11881BF-6143-4C5E-87E0-8ABDE70B1022}"/>
    <cellStyle name="40% - Ênfase3 19 2 2 3" xfId="26580" xr:uid="{AA1C5F2A-4D72-42CD-A325-07FBBE581B2B}"/>
    <cellStyle name="40% - Ênfase3 19 2 3" xfId="11298" xr:uid="{62091BC9-3387-40DC-ABAA-5DE5BA3FA3D3}"/>
    <cellStyle name="40% - Ênfase3 19 2 3 2" xfId="31744" xr:uid="{D721C855-5D7A-475E-B1B1-7067B96735D4}"/>
    <cellStyle name="40% - Ênfase3 19 2 4" xfId="21528" xr:uid="{C406F813-A863-41EE-8EBE-98071318C795}"/>
    <cellStyle name="40% - Ênfase3 19 3" xfId="5498" xr:uid="{7E2ABACC-3510-45C4-8922-517E13FC097B}"/>
    <cellStyle name="40% - Ênfase3 19 3 2" xfId="15772" xr:uid="{FF6332EE-ABED-45BE-9EE2-3536E58CC5B5}"/>
    <cellStyle name="40% - Ênfase3 19 3 2 2" xfId="36216" xr:uid="{01C9C4E7-7BB8-47FD-BE1F-F239D8AA518E}"/>
    <cellStyle name="40% - Ênfase3 19 3 3" xfId="26000" xr:uid="{FC947773-9A90-49DB-84F1-90F2BFE47D27}"/>
    <cellStyle name="40% - Ênfase3 19 4" xfId="10718" xr:uid="{2F4015A6-E125-43E4-9D1B-00416A96A47A}"/>
    <cellStyle name="40% - Ênfase3 19 4 2" xfId="31164" xr:uid="{0750FF67-81C0-4AD7-905B-1AE369456A72}"/>
    <cellStyle name="40% - Ênfase3 19 5" xfId="20948" xr:uid="{80CDE479-1AD5-4942-9F29-42BDDA17BC38}"/>
    <cellStyle name="40% - Ênfase3 190" xfId="3329" xr:uid="{8AF76F93-DA68-45AA-94A9-4DE95653C88D}"/>
    <cellStyle name="40% - Ênfase3 190 2" xfId="8463" xr:uid="{C51A8E95-F57A-4A7C-A35D-10E2052ED98B}"/>
    <cellStyle name="40% - Ênfase3 190 2 2" xfId="18690" xr:uid="{D2887D50-C259-4138-9F8F-197543FCFD51}"/>
    <cellStyle name="40% - Ênfase3 190 2 2 2" xfId="39134" xr:uid="{36495DB6-2D51-4421-B200-0D32E460F2F3}"/>
    <cellStyle name="40% - Ênfase3 190 2 3" xfId="28918" xr:uid="{75038588-5737-4A58-B892-E71E622A84B1}"/>
    <cellStyle name="40% - Ênfase3 190 3" xfId="13636" xr:uid="{5FE30755-930B-4A57-9520-686C6B8ED507}"/>
    <cellStyle name="40% - Ênfase3 190 3 2" xfId="34082" xr:uid="{3F6F6E5A-24D1-442E-AF0A-FF62097730AB}"/>
    <cellStyle name="40% - Ênfase3 190 4" xfId="23866" xr:uid="{85DFA91F-2177-4047-8AE0-118A93CBD68A}"/>
    <cellStyle name="40% - Ênfase3 191" xfId="3343" xr:uid="{D7292BAA-37EF-4B29-A85B-3F0B9224747E}"/>
    <cellStyle name="40% - Ênfase3 191 2" xfId="8477" xr:uid="{E4BA1E87-96F2-48C2-ADEC-634A16AEE428}"/>
    <cellStyle name="40% - Ênfase3 191 2 2" xfId="18704" xr:uid="{4532A4FB-3244-411F-822A-166758428B6B}"/>
    <cellStyle name="40% - Ênfase3 191 2 2 2" xfId="39148" xr:uid="{B18E119A-BD85-4579-960B-4D7AA1B7008A}"/>
    <cellStyle name="40% - Ênfase3 191 2 3" xfId="28932" xr:uid="{0185B1A9-4B0A-40B5-93BE-D225F773455A}"/>
    <cellStyle name="40% - Ênfase3 191 3" xfId="13650" xr:uid="{383A942E-5E14-4650-A965-75A222A38D7A}"/>
    <cellStyle name="40% - Ênfase3 191 3 2" xfId="34096" xr:uid="{EBED104C-ADF1-42E1-B2A8-D9B00DE05306}"/>
    <cellStyle name="40% - Ênfase3 191 4" xfId="23880" xr:uid="{482A7052-C68F-47D2-B185-8D188F37C022}"/>
    <cellStyle name="40% - Ênfase3 192" xfId="3357" xr:uid="{0185288B-8D7F-4CFB-9552-31E0A916A861}"/>
    <cellStyle name="40% - Ênfase3 192 2" xfId="8491" xr:uid="{103D2DE8-181A-49CC-9BB5-72B2BC3754F1}"/>
    <cellStyle name="40% - Ênfase3 192 2 2" xfId="18718" xr:uid="{ACEAB62A-6998-438C-AD2E-BFB6F72EA199}"/>
    <cellStyle name="40% - Ênfase3 192 2 2 2" xfId="39162" xr:uid="{9EB369E6-9B93-4E85-A54F-1D3F6ABC06FB}"/>
    <cellStyle name="40% - Ênfase3 192 2 3" xfId="28946" xr:uid="{DABD5AA9-0C4C-4EB5-81A0-29A2278A3115}"/>
    <cellStyle name="40% - Ênfase3 192 3" xfId="13664" xr:uid="{B63B324D-F7EA-4A2D-A73C-2A1720152A05}"/>
    <cellStyle name="40% - Ênfase3 192 3 2" xfId="34110" xr:uid="{4B4D8ED7-E392-45E6-B9B3-D59DE1493D0D}"/>
    <cellStyle name="40% - Ênfase3 192 4" xfId="23894" xr:uid="{4C5B93AE-3BAD-4923-86E4-243DE38C607D}"/>
    <cellStyle name="40% - Ênfase3 193" xfId="3371" xr:uid="{3C159309-766F-4F20-9E5A-F296218F7B3C}"/>
    <cellStyle name="40% - Ênfase3 193 2" xfId="8505" xr:uid="{D5626BE0-338C-406F-91CC-8BF51B2E4CD0}"/>
    <cellStyle name="40% - Ênfase3 193 2 2" xfId="18732" xr:uid="{199CAB0D-5ED7-431F-8361-E523AFD91FA0}"/>
    <cellStyle name="40% - Ênfase3 193 2 2 2" xfId="39176" xr:uid="{D627CD8D-86D9-44F2-9C44-A92F985E7613}"/>
    <cellStyle name="40% - Ênfase3 193 2 3" xfId="28960" xr:uid="{AE79D75C-75DE-4022-B5D4-3DE40E21FE69}"/>
    <cellStyle name="40% - Ênfase3 193 3" xfId="13678" xr:uid="{A8A2D9C4-7A8C-4DD2-8601-6F7A71351988}"/>
    <cellStyle name="40% - Ênfase3 193 3 2" xfId="34124" xr:uid="{292A1F9E-0B78-4A92-9F98-A23B2F3436A9}"/>
    <cellStyle name="40% - Ênfase3 193 4" xfId="23908" xr:uid="{2CDFA2A5-9964-4F6C-B06C-52742AF28474}"/>
    <cellStyle name="40% - Ênfase3 194" xfId="3385" xr:uid="{35A53EDA-EA0E-41AC-A29E-6C8BDBC410C1}"/>
    <cellStyle name="40% - Ênfase3 194 2" xfId="8519" xr:uid="{AC9E4301-CF63-4BAD-98DE-921CC25A1127}"/>
    <cellStyle name="40% - Ênfase3 194 2 2" xfId="18746" xr:uid="{098D4BC1-57E4-44E0-AFCF-01C7B40BBBD2}"/>
    <cellStyle name="40% - Ênfase3 194 2 2 2" xfId="39190" xr:uid="{99BB6A82-0C16-4D52-A364-0BE002F2FD75}"/>
    <cellStyle name="40% - Ênfase3 194 2 3" xfId="28974" xr:uid="{51D30051-1107-4BD8-9145-FD9A1FB7275C}"/>
    <cellStyle name="40% - Ênfase3 194 3" xfId="13692" xr:uid="{D54E6363-C2DA-4697-A6AE-1199DA56A4F3}"/>
    <cellStyle name="40% - Ênfase3 194 3 2" xfId="34138" xr:uid="{38BECE66-4DF9-4886-BD62-390DE152E0DE}"/>
    <cellStyle name="40% - Ênfase3 194 4" xfId="23922" xr:uid="{024F7406-43D3-48F9-ADC0-8B52C6445047}"/>
    <cellStyle name="40% - Ênfase3 195" xfId="3399" xr:uid="{8E849AAB-57E0-4B39-B3A4-E51E2D41D818}"/>
    <cellStyle name="40% - Ênfase3 195 2" xfId="8533" xr:uid="{AF14A081-724E-437D-8B2E-DBE3E9B139C6}"/>
    <cellStyle name="40% - Ênfase3 195 2 2" xfId="18760" xr:uid="{ECFD9B50-825F-4A67-86CC-07205D343EB5}"/>
    <cellStyle name="40% - Ênfase3 195 2 2 2" xfId="39204" xr:uid="{37C02A43-7A27-4525-8C25-6AD16883978B}"/>
    <cellStyle name="40% - Ênfase3 195 2 3" xfId="28988" xr:uid="{F330FD06-112D-47DA-8AC4-87BAE5FBAEA0}"/>
    <cellStyle name="40% - Ênfase3 195 3" xfId="13706" xr:uid="{0664DBDC-64A2-4F30-848C-9CCA94C170AC}"/>
    <cellStyle name="40% - Ênfase3 195 3 2" xfId="34152" xr:uid="{22E3418F-D764-419F-A448-7860E4A623E0}"/>
    <cellStyle name="40% - Ênfase3 195 4" xfId="23936" xr:uid="{3B9DDCAB-8EA5-4359-B0FD-591ADFD4B3F1}"/>
    <cellStyle name="40% - Ênfase3 196" xfId="3413" xr:uid="{40F93CB1-5681-461E-8C90-6070D3BD41E4}"/>
    <cellStyle name="40% - Ênfase3 196 2" xfId="8547" xr:uid="{7185F544-F4AB-43D6-96DC-00A2722D40E2}"/>
    <cellStyle name="40% - Ênfase3 196 2 2" xfId="18774" xr:uid="{6531BBCE-791B-410A-9E52-51A8F8010120}"/>
    <cellStyle name="40% - Ênfase3 196 2 2 2" xfId="39218" xr:uid="{7144E5A7-4D8C-4E8C-8472-24991C5684D9}"/>
    <cellStyle name="40% - Ênfase3 196 2 3" xfId="29002" xr:uid="{1501EFB7-086A-4423-8B2A-068508A5CCF6}"/>
    <cellStyle name="40% - Ênfase3 196 3" xfId="13720" xr:uid="{BFF11A24-E494-4E94-B149-D45EB10F3E1E}"/>
    <cellStyle name="40% - Ênfase3 196 3 2" xfId="34166" xr:uid="{A589FF41-0600-4B44-AA33-47E7DA4D30D9}"/>
    <cellStyle name="40% - Ênfase3 196 4" xfId="23950" xr:uid="{21A0991D-6BDC-40C9-8F48-63FCB44C9A61}"/>
    <cellStyle name="40% - Ênfase3 197" xfId="3427" xr:uid="{7A8F8972-84D5-4E4F-8F98-BFF7EF5746B0}"/>
    <cellStyle name="40% - Ênfase3 197 2" xfId="8561" xr:uid="{0D04C70F-A309-45D4-9E1F-A64CAB7E700C}"/>
    <cellStyle name="40% - Ênfase3 197 2 2" xfId="18788" xr:uid="{46A0BAEC-153A-4BA1-B076-2D3E5B923A1E}"/>
    <cellStyle name="40% - Ênfase3 197 2 2 2" xfId="39232" xr:uid="{EA59BB0F-ABCE-4099-B63B-98E9AE88045E}"/>
    <cellStyle name="40% - Ênfase3 197 2 3" xfId="29016" xr:uid="{2B0C64A5-7D2B-4F7E-A4AC-DEB95D07BEE9}"/>
    <cellStyle name="40% - Ênfase3 197 3" xfId="13734" xr:uid="{312AA5AF-AD99-46B8-A9C3-F6DD4F4ECB83}"/>
    <cellStyle name="40% - Ênfase3 197 3 2" xfId="34180" xr:uid="{30977254-FD48-4F37-8500-FBA2685B00CB}"/>
    <cellStyle name="40% - Ênfase3 197 4" xfId="23964" xr:uid="{F45F2A40-EA3A-4046-98BF-F71E5DC81072}"/>
    <cellStyle name="40% - Ênfase3 198" xfId="3441" xr:uid="{2D6702F8-6E27-4896-AEAB-1C5450BD56C4}"/>
    <cellStyle name="40% - Ênfase3 198 2" xfId="8575" xr:uid="{A1C2C171-3B66-461D-A2E0-0CA8DCBD0651}"/>
    <cellStyle name="40% - Ênfase3 198 2 2" xfId="18802" xr:uid="{2D0758A4-467D-431F-AD38-BF72EEF2309C}"/>
    <cellStyle name="40% - Ênfase3 198 2 2 2" xfId="39246" xr:uid="{D3AA2DCE-2F70-4B7B-ADEB-B08A54683A25}"/>
    <cellStyle name="40% - Ênfase3 198 2 3" xfId="29030" xr:uid="{29A1761F-762B-4BE7-8DE5-6F794487CEDB}"/>
    <cellStyle name="40% - Ênfase3 198 3" xfId="13748" xr:uid="{14F99BE4-8F41-4266-AB6E-02D08A479BA8}"/>
    <cellStyle name="40% - Ênfase3 198 3 2" xfId="34194" xr:uid="{8450A6D8-0049-4A54-8426-04D8B13CFF2B}"/>
    <cellStyle name="40% - Ênfase3 198 4" xfId="23978" xr:uid="{DBA26F3D-AF2A-49CD-91B7-7612E7D515C8}"/>
    <cellStyle name="40% - Ênfase3 199" xfId="3455" xr:uid="{9D0C2E83-9593-464B-93A7-2D805005EFE3}"/>
    <cellStyle name="40% - Ênfase3 199 2" xfId="8589" xr:uid="{4F89EF23-04F3-4F2A-A2EE-0AE5A423439E}"/>
    <cellStyle name="40% - Ênfase3 199 2 2" xfId="18816" xr:uid="{A035CFF6-253A-49D3-B6F2-60CF577E601C}"/>
    <cellStyle name="40% - Ênfase3 199 2 2 2" xfId="39260" xr:uid="{64C1F910-1AE5-475C-972C-D2AB38DEB08C}"/>
    <cellStyle name="40% - Ênfase3 199 2 3" xfId="29044" xr:uid="{72A3C4DE-F3AB-44FD-9452-400A3145FDB4}"/>
    <cellStyle name="40% - Ênfase3 199 3" xfId="13762" xr:uid="{788B6A3D-A0D5-4EC6-A3A2-F5EE5B37D73E}"/>
    <cellStyle name="40% - Ênfase3 199 3 2" xfId="34208" xr:uid="{F52E5D9D-C563-4D92-BC42-369C68DD0058}"/>
    <cellStyle name="40% - Ênfase3 199 4" xfId="23992" xr:uid="{0B578C19-621E-4F7F-B917-55A1FFA7A803}"/>
    <cellStyle name="40% - Ênfase3 2" xfId="113" xr:uid="{E6BBA605-D5E8-4601-B553-DB9F905B0BC6}"/>
    <cellStyle name="40% - Ênfase3 2 2" xfId="726" xr:uid="{A77E3D3B-D608-496F-B9AB-B3D6B284D503}"/>
    <cellStyle name="40% - Ênfase3 2 2 2" xfId="5873" xr:uid="{3E5613C0-3809-40A0-9FD5-0B096285D8E1}"/>
    <cellStyle name="40% - Ênfase3 2 2 2 2" xfId="16142" xr:uid="{8EBB969A-CD6A-4567-98EE-B8FEE8E99FB6}"/>
    <cellStyle name="40% - Ênfase3 2 2 2 2 2" xfId="36586" xr:uid="{7AFB5138-9AF1-45C0-8064-C4C6C0D06C8D}"/>
    <cellStyle name="40% - Ênfase3 2 2 2 3" xfId="26370" xr:uid="{C2711B7C-4042-44F7-AB98-48A603DC9A91}"/>
    <cellStyle name="40% - Ênfase3 2 2 3" xfId="11088" xr:uid="{35D79173-7116-4CC1-BA04-D86AF58E5E4E}"/>
    <cellStyle name="40% - Ênfase3 2 2 3 2" xfId="31534" xr:uid="{323E1654-9102-4E93-997C-9A234DFA0D27}"/>
    <cellStyle name="40% - Ênfase3 2 2 4" xfId="21318" xr:uid="{74A861B6-81D6-480B-87FB-3CBD12C73285}"/>
    <cellStyle name="40% - Ênfase3 2 3" xfId="5260" xr:uid="{518946E6-52A3-470F-B798-4F0467C1BED0}"/>
    <cellStyle name="40% - Ênfase3 2 3 2" xfId="15562" xr:uid="{45065C5A-B563-4BB9-8D4E-B414BC1E3F59}"/>
    <cellStyle name="40% - Ênfase3 2 3 2 2" xfId="36006" xr:uid="{50F60336-94A3-43CA-BB9F-E6D4992AA3B1}"/>
    <cellStyle name="40% - Ênfase3 2 3 3" xfId="25790" xr:uid="{0EF9BAC9-ED6B-4704-B9CF-266F8E1CDAD6}"/>
    <cellStyle name="40% - Ênfase3 2 4" xfId="10508" xr:uid="{53986DA8-5429-4AED-A437-7950F2286A9A}"/>
    <cellStyle name="40% - Ênfase3 2 4 2" xfId="30954" xr:uid="{6D292CB4-BBC0-470F-9C10-A227FD5D4EA6}"/>
    <cellStyle name="40% - Ênfase3 2 5" xfId="20738" xr:uid="{E09D03B4-BF20-4536-8B90-B97B7063DC21}"/>
    <cellStyle name="40% - Ênfase3 20" xfId="365" xr:uid="{AF402802-7811-4027-BF18-615CCC6CE9F9}"/>
    <cellStyle name="40% - Ênfase3 20 2" xfId="964" xr:uid="{1228A8E6-D686-4BD3-A509-946BE91D527D}"/>
    <cellStyle name="40% - Ênfase3 20 2 2" xfId="6111" xr:uid="{5646A2A3-74C6-4066-A9DC-F64CCA7DE560}"/>
    <cellStyle name="40% - Ênfase3 20 2 2 2" xfId="16366" xr:uid="{A263FD36-9524-4463-BD63-75A8DBD65001}"/>
    <cellStyle name="40% - Ênfase3 20 2 2 2 2" xfId="36810" xr:uid="{C6C48763-372D-48AE-B2F2-BAB7CA943C2B}"/>
    <cellStyle name="40% - Ênfase3 20 2 2 3" xfId="26594" xr:uid="{B03A9D15-A9A3-4343-9324-6B703E103AC3}"/>
    <cellStyle name="40% - Ênfase3 20 2 3" xfId="11312" xr:uid="{9D33E1B7-7801-423B-A45A-EECEC6D373A9}"/>
    <cellStyle name="40% - Ênfase3 20 2 3 2" xfId="31758" xr:uid="{6EB39CA3-FC0F-41F7-B799-8E1B9910BBA4}"/>
    <cellStyle name="40% - Ênfase3 20 2 4" xfId="21542" xr:uid="{C1A7C806-2DA9-478D-84B7-DDCA21A3380B}"/>
    <cellStyle name="40% - Ênfase3 20 3" xfId="5512" xr:uid="{C345FA67-7016-4B17-985D-8946E808B48C}"/>
    <cellStyle name="40% - Ênfase3 20 3 2" xfId="15786" xr:uid="{9A55A51A-F27D-42BA-9862-D1D75464153E}"/>
    <cellStyle name="40% - Ênfase3 20 3 2 2" xfId="36230" xr:uid="{6C849EA2-A1F5-4EAE-849D-9948ABCE6E23}"/>
    <cellStyle name="40% - Ênfase3 20 3 3" xfId="26014" xr:uid="{D31707FA-D030-45BF-ACC0-289AE78C8E70}"/>
    <cellStyle name="40% - Ênfase3 20 4" xfId="10732" xr:uid="{8FA89139-3442-4D15-B3F3-219520EB14F4}"/>
    <cellStyle name="40% - Ênfase3 20 4 2" xfId="31178" xr:uid="{1A563863-E245-42D1-A04C-818DB62BC571}"/>
    <cellStyle name="40% - Ênfase3 20 5" xfId="20962" xr:uid="{B108A591-3377-43A8-83B9-634D89BA1184}"/>
    <cellStyle name="40% - Ênfase3 200" xfId="3469" xr:uid="{62BE2879-CA28-4508-B781-415A44E54C34}"/>
    <cellStyle name="40% - Ênfase3 200 2" xfId="8603" xr:uid="{CF9618BA-C091-409A-8A89-6EDB8E0026BA}"/>
    <cellStyle name="40% - Ênfase3 200 2 2" xfId="18830" xr:uid="{C117B85F-9349-43A9-9EF9-659E143F0AF4}"/>
    <cellStyle name="40% - Ênfase3 200 2 2 2" xfId="39274" xr:uid="{DCC3728E-CEE6-4727-99B3-EBD14A1866E2}"/>
    <cellStyle name="40% - Ênfase3 200 2 3" xfId="29058" xr:uid="{C7CEDFB9-B6AF-4209-A834-18CCBFBEC3DF}"/>
    <cellStyle name="40% - Ênfase3 200 3" xfId="13776" xr:uid="{6F63B877-D89B-4BA4-A174-EB363940E65D}"/>
    <cellStyle name="40% - Ênfase3 200 3 2" xfId="34222" xr:uid="{0C40D9A0-FB7D-4013-9AC3-1B8BB05A6677}"/>
    <cellStyle name="40% - Ênfase3 200 4" xfId="24006" xr:uid="{7BA0EB63-B963-419D-ADB7-34D533FDEBCF}"/>
    <cellStyle name="40% - Ênfase3 201" xfId="3483" xr:uid="{A7F6D2B2-79D1-4C30-BF9C-C6F2E79A9D42}"/>
    <cellStyle name="40% - Ênfase3 201 2" xfId="8617" xr:uid="{D4733E01-C224-4145-84C0-67F6625AAED4}"/>
    <cellStyle name="40% - Ênfase3 201 2 2" xfId="18844" xr:uid="{651424FD-9AF7-456C-B0BD-05ABE197C5C2}"/>
    <cellStyle name="40% - Ênfase3 201 2 2 2" xfId="39288" xr:uid="{9E043588-DACF-4A5E-98C8-23ED0201A311}"/>
    <cellStyle name="40% - Ênfase3 201 2 3" xfId="29072" xr:uid="{516B1923-026C-4D36-9E68-FC44C61972B2}"/>
    <cellStyle name="40% - Ênfase3 201 3" xfId="13790" xr:uid="{28E27615-6FEC-4C37-A08C-31D2368B3792}"/>
    <cellStyle name="40% - Ênfase3 201 3 2" xfId="34236" xr:uid="{4B2D0B5B-EDAA-4576-A227-6060733A3556}"/>
    <cellStyle name="40% - Ênfase3 201 4" xfId="24020" xr:uid="{15E0A772-AD60-4FD0-A2F7-3DA12F8443C6}"/>
    <cellStyle name="40% - Ênfase3 202" xfId="3497" xr:uid="{D55E73CB-FF05-4251-8713-88F46FECB022}"/>
    <cellStyle name="40% - Ênfase3 202 2" xfId="8631" xr:uid="{14D9B370-B0BB-442A-BE18-4D8E779AAB2D}"/>
    <cellStyle name="40% - Ênfase3 202 2 2" xfId="18858" xr:uid="{2509F43B-821C-4467-AC2F-586DA20C4C6D}"/>
    <cellStyle name="40% - Ênfase3 202 2 2 2" xfId="39302" xr:uid="{9466098E-40C0-4F9D-8886-705A8462D955}"/>
    <cellStyle name="40% - Ênfase3 202 2 3" xfId="29086" xr:uid="{1D6E67B6-6802-4673-9515-A4CA3F43A506}"/>
    <cellStyle name="40% - Ênfase3 202 3" xfId="13804" xr:uid="{95078737-5CC8-4296-97B4-4E0E6D3C2B69}"/>
    <cellStyle name="40% - Ênfase3 202 3 2" xfId="34250" xr:uid="{0552A8CD-CE4E-48BE-8AF7-5857B889E30D}"/>
    <cellStyle name="40% - Ênfase3 202 4" xfId="24034" xr:uid="{3400CF0A-06D3-4592-9E47-D94D282DBF26}"/>
    <cellStyle name="40% - Ênfase3 203" xfId="3511" xr:uid="{BB4FEF00-4D08-4F30-AA9D-41D66A95B586}"/>
    <cellStyle name="40% - Ênfase3 203 2" xfId="8645" xr:uid="{889A467A-9316-4F04-AC41-00B0473D022E}"/>
    <cellStyle name="40% - Ênfase3 203 2 2" xfId="18872" xr:uid="{A2115BF7-E4CA-45A7-856B-AE175114E759}"/>
    <cellStyle name="40% - Ênfase3 203 2 2 2" xfId="39316" xr:uid="{23C7CD04-63A7-4092-85FB-A4048C3AEFD2}"/>
    <cellStyle name="40% - Ênfase3 203 2 3" xfId="29100" xr:uid="{1B1B5163-755B-45B9-88BB-07CD3CA6C0B5}"/>
    <cellStyle name="40% - Ênfase3 203 3" xfId="13818" xr:uid="{36D2EA6B-6B58-4441-B5F3-8DC5E2B98CA2}"/>
    <cellStyle name="40% - Ênfase3 203 3 2" xfId="34264" xr:uid="{0C0D4895-7F2F-4079-B701-ACA9222D47E4}"/>
    <cellStyle name="40% - Ênfase3 203 4" xfId="24048" xr:uid="{4AA6DA3D-1562-49BA-9152-C4A4AC1CB9DB}"/>
    <cellStyle name="40% - Ênfase3 204" xfId="3525" xr:uid="{4788ED35-65A6-460C-8D51-6CC7B62C7350}"/>
    <cellStyle name="40% - Ênfase3 204 2" xfId="8659" xr:uid="{7F02907C-268C-4D50-A464-D4979E939AA0}"/>
    <cellStyle name="40% - Ênfase3 204 2 2" xfId="18886" xr:uid="{28C42312-DE4F-483A-9721-6CBD11321F1D}"/>
    <cellStyle name="40% - Ênfase3 204 2 2 2" xfId="39330" xr:uid="{05E0245E-F8F7-47CF-BF12-E475F7DBCBCB}"/>
    <cellStyle name="40% - Ênfase3 204 2 3" xfId="29114" xr:uid="{1D6637B2-1AE4-48A0-A6D1-FF22B624D24E}"/>
    <cellStyle name="40% - Ênfase3 204 3" xfId="13832" xr:uid="{00B5ACE1-02BE-4356-92BA-C31B6AFD84EC}"/>
    <cellStyle name="40% - Ênfase3 204 3 2" xfId="34278" xr:uid="{EB135894-4874-4CBC-9691-5A7088D516BD}"/>
    <cellStyle name="40% - Ênfase3 204 4" xfId="24062" xr:uid="{92B0D679-AB7D-453C-BA7A-35B5FD03E2F5}"/>
    <cellStyle name="40% - Ênfase3 205" xfId="3539" xr:uid="{BCC72B7A-1C9A-43E0-AD26-5EC1FB8B1CC8}"/>
    <cellStyle name="40% - Ênfase3 205 2" xfId="8673" xr:uid="{45925D04-FEFE-452D-B30B-B25618E2219A}"/>
    <cellStyle name="40% - Ênfase3 205 2 2" xfId="18900" xr:uid="{6EBD4E61-9F44-43C4-8BC6-E25795787C01}"/>
    <cellStyle name="40% - Ênfase3 205 2 2 2" xfId="39344" xr:uid="{5C0325CA-8B58-4EE3-B485-7A6AC3FBD57B}"/>
    <cellStyle name="40% - Ênfase3 205 2 3" xfId="29128" xr:uid="{8AD35965-4B8E-45B9-ADD6-8D28CF0F95A7}"/>
    <cellStyle name="40% - Ênfase3 205 3" xfId="13846" xr:uid="{7810B60D-68E7-4E27-ADBA-06D1E8CF0699}"/>
    <cellStyle name="40% - Ênfase3 205 3 2" xfId="34292" xr:uid="{C1CA2CC5-18AA-4D3F-A3D0-00921B6FD04A}"/>
    <cellStyle name="40% - Ênfase3 205 4" xfId="24076" xr:uid="{0EE6663B-0F68-4071-980D-1FDE032DD29F}"/>
    <cellStyle name="40% - Ênfase3 206" xfId="3553" xr:uid="{20B71199-E85F-42E5-805E-FCC78CA99C52}"/>
    <cellStyle name="40% - Ênfase3 206 2" xfId="8687" xr:uid="{40BF3B21-EA84-4B0E-89E3-46C244DD82F2}"/>
    <cellStyle name="40% - Ênfase3 206 2 2" xfId="18914" xr:uid="{14916F75-E36F-4C9D-8C07-733F9324CE05}"/>
    <cellStyle name="40% - Ênfase3 206 2 2 2" xfId="39358" xr:uid="{BC861E1D-4678-45C8-878C-057DC33905CB}"/>
    <cellStyle name="40% - Ênfase3 206 2 3" xfId="29142" xr:uid="{D893925C-298A-4B64-A1C3-30D0CCE7A32B}"/>
    <cellStyle name="40% - Ênfase3 206 3" xfId="13860" xr:uid="{FD69ABD9-B397-44C1-BA39-174B9849CB06}"/>
    <cellStyle name="40% - Ênfase3 206 3 2" xfId="34306" xr:uid="{E91A6782-88E0-4CF1-9473-454230504DE0}"/>
    <cellStyle name="40% - Ênfase3 206 4" xfId="24090" xr:uid="{3D1433FC-B984-486B-9CB4-2FDD5BF69428}"/>
    <cellStyle name="40% - Ênfase3 207" xfId="3567" xr:uid="{0EC58720-8FDA-424A-B302-DB93C2BD269E}"/>
    <cellStyle name="40% - Ênfase3 207 2" xfId="8701" xr:uid="{28A2CA8A-E111-46A0-9D36-8F6CD89E8F2C}"/>
    <cellStyle name="40% - Ênfase3 207 2 2" xfId="18928" xr:uid="{F9038A7D-7078-4694-9D10-4F89F786D6D3}"/>
    <cellStyle name="40% - Ênfase3 207 2 2 2" xfId="39372" xr:uid="{B791BE51-2525-4E6F-86CE-237E033A7E64}"/>
    <cellStyle name="40% - Ênfase3 207 2 3" xfId="29156" xr:uid="{E830F107-233B-4D2D-8558-BD32DCD91F3C}"/>
    <cellStyle name="40% - Ênfase3 207 3" xfId="13874" xr:uid="{A3B78E5E-AB90-45F5-859E-0FC931C177F4}"/>
    <cellStyle name="40% - Ênfase3 207 3 2" xfId="34320" xr:uid="{74859229-2EF0-4FCA-8C4B-1704A37428A6}"/>
    <cellStyle name="40% - Ênfase3 207 4" xfId="24104" xr:uid="{E17408BC-1BB5-4077-A66C-46C2DED37AC3}"/>
    <cellStyle name="40% - Ênfase3 208" xfId="3581" xr:uid="{952CFDE9-0C25-445E-A89F-19F1A734B5FB}"/>
    <cellStyle name="40% - Ênfase3 208 2" xfId="8715" xr:uid="{71920415-0E1B-4D55-8E38-A8B02C987964}"/>
    <cellStyle name="40% - Ênfase3 208 2 2" xfId="18942" xr:uid="{0AF01C8F-1374-4B32-9165-9ECBE7FD6E1F}"/>
    <cellStyle name="40% - Ênfase3 208 2 2 2" xfId="39386" xr:uid="{66DA0CC1-ADFF-4C7D-9CCB-61BAD0302282}"/>
    <cellStyle name="40% - Ênfase3 208 2 3" xfId="29170" xr:uid="{4D38BD37-52C6-4A7D-8B32-913C57A01723}"/>
    <cellStyle name="40% - Ênfase3 208 3" xfId="13888" xr:uid="{7CDE0430-E360-40FB-9003-B7665921670B}"/>
    <cellStyle name="40% - Ênfase3 208 3 2" xfId="34334" xr:uid="{C69DA08B-7A3E-4862-901B-4C57A62E2D9F}"/>
    <cellStyle name="40% - Ênfase3 208 4" xfId="24118" xr:uid="{C646DBC3-F778-4632-ABFE-B927B45BD6C8}"/>
    <cellStyle name="40% - Ênfase3 209" xfId="3595" xr:uid="{E3588DFB-03B6-4A43-9A69-F630548C7BD4}"/>
    <cellStyle name="40% - Ênfase3 209 2" xfId="8729" xr:uid="{4E7CE1D6-B82B-42FC-B816-5854DA1D5138}"/>
    <cellStyle name="40% - Ênfase3 209 2 2" xfId="18956" xr:uid="{2A51BB02-2214-4841-AB51-B1C00599898C}"/>
    <cellStyle name="40% - Ênfase3 209 2 2 2" xfId="39400" xr:uid="{FDC91E6E-6B08-47C7-A867-A3543511AF9C}"/>
    <cellStyle name="40% - Ênfase3 209 2 3" xfId="29184" xr:uid="{BBBC4AAA-8E33-410D-89CC-08EFFCA2075F}"/>
    <cellStyle name="40% - Ênfase3 209 3" xfId="13902" xr:uid="{EAC156A3-E2B2-47DA-9FCA-FED61A47BAF4}"/>
    <cellStyle name="40% - Ênfase3 209 3 2" xfId="34348" xr:uid="{EA55CDE4-5DEC-449F-A0F8-339E0BFD436F}"/>
    <cellStyle name="40% - Ênfase3 209 4" xfId="24132" xr:uid="{697663A3-0A0F-4E4C-ACE2-DD6D4EE1FD0F}"/>
    <cellStyle name="40% - Ênfase3 21" xfId="379" xr:uid="{6EF42DAB-470C-4824-8679-627A67B22280}"/>
    <cellStyle name="40% - Ênfase3 21 2" xfId="978" xr:uid="{C074FAC4-4EEE-4506-B1F0-A6B63747DE91}"/>
    <cellStyle name="40% - Ênfase3 21 2 2" xfId="6125" xr:uid="{14CF3EBB-DB6D-430F-AF26-678B19107AC9}"/>
    <cellStyle name="40% - Ênfase3 21 2 2 2" xfId="16380" xr:uid="{6A9B856E-BA2A-4A40-BA0D-F28BD33054A0}"/>
    <cellStyle name="40% - Ênfase3 21 2 2 2 2" xfId="36824" xr:uid="{BFD35492-CC1A-47FE-9894-56D81C7B3D49}"/>
    <cellStyle name="40% - Ênfase3 21 2 2 3" xfId="26608" xr:uid="{E826EE96-1731-4627-A59C-109B439EF15B}"/>
    <cellStyle name="40% - Ênfase3 21 2 3" xfId="11326" xr:uid="{84536DBA-8C8D-44DB-9B24-212E89938ECE}"/>
    <cellStyle name="40% - Ênfase3 21 2 3 2" xfId="31772" xr:uid="{96B23D37-52CF-47CB-AA23-0F87C1AC6590}"/>
    <cellStyle name="40% - Ênfase3 21 2 4" xfId="21556" xr:uid="{55490530-11D7-444A-8ADC-2822CC5A8567}"/>
    <cellStyle name="40% - Ênfase3 21 3" xfId="5526" xr:uid="{224323B0-E618-46FA-8FF1-9AC525C39B60}"/>
    <cellStyle name="40% - Ênfase3 21 3 2" xfId="15800" xr:uid="{84C5FE10-570A-4FA3-9229-4903DABC6045}"/>
    <cellStyle name="40% - Ênfase3 21 3 2 2" xfId="36244" xr:uid="{7A5AFBE3-C0F7-467C-BD9D-ECE2271C9623}"/>
    <cellStyle name="40% - Ênfase3 21 3 3" xfId="26028" xr:uid="{D4F6F128-3952-45A2-8049-72716C87DD49}"/>
    <cellStyle name="40% - Ênfase3 21 4" xfId="10746" xr:uid="{72E62B24-8E47-496C-924F-A155D38791F5}"/>
    <cellStyle name="40% - Ênfase3 21 4 2" xfId="31192" xr:uid="{A54CB08A-9324-40F5-AC2C-8D36F613C6B8}"/>
    <cellStyle name="40% - Ênfase3 21 5" xfId="20976" xr:uid="{81122789-3B7C-4AD0-8669-76AF290D7E42}"/>
    <cellStyle name="40% - Ênfase3 210" xfId="3609" xr:uid="{C3F1411A-8F6D-4C7D-8B55-27378108A7FC}"/>
    <cellStyle name="40% - Ênfase3 210 2" xfId="8743" xr:uid="{7B9E0815-4920-447D-9019-2BF82464BE30}"/>
    <cellStyle name="40% - Ênfase3 210 2 2" xfId="18970" xr:uid="{E8446265-D72F-4CC7-95E8-544F962503C2}"/>
    <cellStyle name="40% - Ênfase3 210 2 2 2" xfId="39414" xr:uid="{F5C2A251-C3A7-4B6D-9076-4CE4B460A80F}"/>
    <cellStyle name="40% - Ênfase3 210 2 3" xfId="29198" xr:uid="{9B812AE3-1AB2-4FC4-9D3C-0EA75725667B}"/>
    <cellStyle name="40% - Ênfase3 210 3" xfId="13916" xr:uid="{F95334E9-58E4-46D8-B5AA-E7F11F924315}"/>
    <cellStyle name="40% - Ênfase3 210 3 2" xfId="34362" xr:uid="{778611F5-6E96-4942-8B73-D014B364530E}"/>
    <cellStyle name="40% - Ênfase3 210 4" xfId="24146" xr:uid="{B0AD5763-75B5-476B-B2AC-0E8D84B7BFA1}"/>
    <cellStyle name="40% - Ênfase3 211" xfId="3623" xr:uid="{6C92D5D3-3951-44F5-BC0E-6A841B3433A0}"/>
    <cellStyle name="40% - Ênfase3 211 2" xfId="8757" xr:uid="{44E37FD5-3840-441F-B7EF-05F63CDFBD66}"/>
    <cellStyle name="40% - Ênfase3 211 2 2" xfId="18984" xr:uid="{7811AA0D-9369-4039-95BD-A9839A8C7380}"/>
    <cellStyle name="40% - Ênfase3 211 2 2 2" xfId="39428" xr:uid="{EE29BD00-80B1-4B91-89DD-057F4B856386}"/>
    <cellStyle name="40% - Ênfase3 211 2 3" xfId="29212" xr:uid="{E01B762B-CE4B-402B-A7C6-F2DE7941609C}"/>
    <cellStyle name="40% - Ênfase3 211 3" xfId="13930" xr:uid="{B46D3D90-F21B-4D7F-880A-B6DCCED8C918}"/>
    <cellStyle name="40% - Ênfase3 211 3 2" xfId="34376" xr:uid="{90E5EF47-514E-46C3-ACE5-5C7132487E6D}"/>
    <cellStyle name="40% - Ênfase3 211 4" xfId="24160" xr:uid="{45A04E9B-CB6E-466B-9AD6-54074A705E25}"/>
    <cellStyle name="40% - Ênfase3 212" xfId="3637" xr:uid="{DBEE0E88-64D5-4657-9093-804C1F9BDB8B}"/>
    <cellStyle name="40% - Ênfase3 212 2" xfId="8771" xr:uid="{75739075-597F-4F31-BF86-FEE6D73919A6}"/>
    <cellStyle name="40% - Ênfase3 212 2 2" xfId="18998" xr:uid="{9A58A8BB-6855-4359-96AC-D019A3152989}"/>
    <cellStyle name="40% - Ênfase3 212 2 2 2" xfId="39442" xr:uid="{E671A7CE-FEC2-4D77-8286-01B1BD7243EF}"/>
    <cellStyle name="40% - Ênfase3 212 2 3" xfId="29226" xr:uid="{5A4E50F9-62E5-4899-9ABC-D590E3A0EDE3}"/>
    <cellStyle name="40% - Ênfase3 212 3" xfId="13944" xr:uid="{A4D6A69A-2919-4576-A0CA-031D6E5A2FCC}"/>
    <cellStyle name="40% - Ênfase3 212 3 2" xfId="34390" xr:uid="{08BA46AC-8247-4381-B750-5BD6922020F7}"/>
    <cellStyle name="40% - Ênfase3 212 4" xfId="24174" xr:uid="{5E5C0D56-0C04-46B9-949F-B3C1BAADC0A2}"/>
    <cellStyle name="40% - Ênfase3 213" xfId="3651" xr:uid="{5233F61F-F450-413F-8E72-29F04F1440C8}"/>
    <cellStyle name="40% - Ênfase3 213 2" xfId="8785" xr:uid="{6137E626-84B4-45C3-8BCE-B1F2AB42B06F}"/>
    <cellStyle name="40% - Ênfase3 213 2 2" xfId="19012" xr:uid="{9DE38854-2171-4401-A890-F162A58368CB}"/>
    <cellStyle name="40% - Ênfase3 213 2 2 2" xfId="39456" xr:uid="{42314B5C-8834-4319-877E-FB00C9A8F391}"/>
    <cellStyle name="40% - Ênfase3 213 2 3" xfId="29240" xr:uid="{40FA6B49-8038-4C1C-BBF0-2F16DCDAAA73}"/>
    <cellStyle name="40% - Ênfase3 213 3" xfId="13958" xr:uid="{6DBAC7AE-81FB-4637-B0A9-06A300DD3530}"/>
    <cellStyle name="40% - Ênfase3 213 3 2" xfId="34404" xr:uid="{9585857F-B566-425E-A022-3988F58FD6AF}"/>
    <cellStyle name="40% - Ênfase3 213 4" xfId="24188" xr:uid="{FD92A21D-ADDC-4226-9C46-F9E2603BA496}"/>
    <cellStyle name="40% - Ênfase3 214" xfId="3665" xr:uid="{251558D4-BB06-405F-8373-51DA37E472A4}"/>
    <cellStyle name="40% - Ênfase3 214 2" xfId="8799" xr:uid="{8C3C7980-65BB-41A7-ABCE-AF25FFB4AF15}"/>
    <cellStyle name="40% - Ênfase3 214 2 2" xfId="19026" xr:uid="{0E28FE47-EBD4-44FC-961D-EA3B5C9A1B2C}"/>
    <cellStyle name="40% - Ênfase3 214 2 2 2" xfId="39470" xr:uid="{E7908DD4-C162-4130-A46F-00F56120BA54}"/>
    <cellStyle name="40% - Ênfase3 214 2 3" xfId="29254" xr:uid="{BCE9BBE6-99F8-4461-8D2E-7AAAE744E416}"/>
    <cellStyle name="40% - Ênfase3 214 3" xfId="13972" xr:uid="{06904B4B-729F-4CF0-8E45-5AB2867E38D8}"/>
    <cellStyle name="40% - Ênfase3 214 3 2" xfId="34418" xr:uid="{2BE09EB7-B9FB-4359-ABBD-F5E31558ECD8}"/>
    <cellStyle name="40% - Ênfase3 214 4" xfId="24202" xr:uid="{D9B005AA-268D-40DB-A58B-4A6EB765A73B}"/>
    <cellStyle name="40% - Ênfase3 215" xfId="3679" xr:uid="{CDCBAF7E-E519-44B2-814B-06B71114679E}"/>
    <cellStyle name="40% - Ênfase3 215 2" xfId="8813" xr:uid="{0A99684C-593D-4248-9B35-C621B872D13D}"/>
    <cellStyle name="40% - Ênfase3 215 2 2" xfId="19040" xr:uid="{39E7923D-CA90-42A1-B312-BE96CEB8F79E}"/>
    <cellStyle name="40% - Ênfase3 215 2 2 2" xfId="39484" xr:uid="{8A94C02D-668D-4AA7-9B49-F229C1BCA672}"/>
    <cellStyle name="40% - Ênfase3 215 2 3" xfId="29268" xr:uid="{DED183CD-6494-4C52-8BED-BB6ACDA0BF19}"/>
    <cellStyle name="40% - Ênfase3 215 3" xfId="13986" xr:uid="{36FE563F-F765-44EE-AA26-CBCB7E5ACD44}"/>
    <cellStyle name="40% - Ênfase3 215 3 2" xfId="34432" xr:uid="{3EF7BFAC-DB1B-4D52-A353-7026A0B93F1A}"/>
    <cellStyle name="40% - Ênfase3 215 4" xfId="24216" xr:uid="{AF0F9BF0-26F0-435A-BF4B-1E0D3DEC5D2F}"/>
    <cellStyle name="40% - Ênfase3 216" xfId="3693" xr:uid="{D21E3984-39CD-4C8C-B29D-9652989EE25F}"/>
    <cellStyle name="40% - Ênfase3 216 2" xfId="8827" xr:uid="{FD69978E-D90E-4BBB-B9C3-DEE06C091ACF}"/>
    <cellStyle name="40% - Ênfase3 216 2 2" xfId="19054" xr:uid="{F2070088-31F3-4221-A43E-89D4B636C5D2}"/>
    <cellStyle name="40% - Ênfase3 216 2 2 2" xfId="39498" xr:uid="{3633218F-B9EE-4C29-AA22-E1EA7FC4923C}"/>
    <cellStyle name="40% - Ênfase3 216 2 3" xfId="29282" xr:uid="{96DD3DBD-3816-435B-9669-AA2E3DB08037}"/>
    <cellStyle name="40% - Ênfase3 216 3" xfId="14000" xr:uid="{2854E347-E396-4969-9B1C-F76BB5DE7662}"/>
    <cellStyle name="40% - Ênfase3 216 3 2" xfId="34446" xr:uid="{56A0E139-1436-47CD-B554-9CDC8E7D6623}"/>
    <cellStyle name="40% - Ênfase3 216 4" xfId="24230" xr:uid="{34AB9BD3-E89F-4FB3-983E-9C49F3FBF164}"/>
    <cellStyle name="40% - Ênfase3 217" xfId="3707" xr:uid="{7D77E899-7C31-419E-A7A9-51EC10738AD2}"/>
    <cellStyle name="40% - Ênfase3 217 2" xfId="8841" xr:uid="{63CAFC18-B4A0-48B7-AF0E-C003CBF88CE1}"/>
    <cellStyle name="40% - Ênfase3 217 2 2" xfId="19068" xr:uid="{EEAE243D-1AAD-4ACA-ABF4-2608ADAFECB2}"/>
    <cellStyle name="40% - Ênfase3 217 2 2 2" xfId="39512" xr:uid="{59944887-281E-4991-B47F-F82D2F19F3A4}"/>
    <cellStyle name="40% - Ênfase3 217 2 3" xfId="29296" xr:uid="{EABD1385-3491-474B-BA66-6C503044E417}"/>
    <cellStyle name="40% - Ênfase3 217 3" xfId="14014" xr:uid="{829C1C4D-A99D-4068-8076-D68FDEC7C83A}"/>
    <cellStyle name="40% - Ênfase3 217 3 2" xfId="34460" xr:uid="{4A4F6244-5421-47BF-853F-9333EBFABAA6}"/>
    <cellStyle name="40% - Ênfase3 217 4" xfId="24244" xr:uid="{93B9D266-3089-41B1-90E7-7D53BEA9A4F2}"/>
    <cellStyle name="40% - Ênfase3 218" xfId="3721" xr:uid="{B50CD6AF-DF85-48BF-9891-6DC0D2609C04}"/>
    <cellStyle name="40% - Ênfase3 218 2" xfId="8855" xr:uid="{B280B58B-9987-41C7-A27F-C28B3179ECC5}"/>
    <cellStyle name="40% - Ênfase3 218 2 2" xfId="19082" xr:uid="{35FD3305-8C85-4ACC-9685-510282B2EC8A}"/>
    <cellStyle name="40% - Ênfase3 218 2 2 2" xfId="39526" xr:uid="{BF7231F5-0403-4346-87A1-CB2B3AFC08B8}"/>
    <cellStyle name="40% - Ênfase3 218 2 3" xfId="29310" xr:uid="{4E572D43-86B2-4781-BCB2-981711121CBD}"/>
    <cellStyle name="40% - Ênfase3 218 3" xfId="14028" xr:uid="{CA223AD6-4535-41C7-8800-35E10CF408BA}"/>
    <cellStyle name="40% - Ênfase3 218 3 2" xfId="34474" xr:uid="{B13AD356-D332-4A45-843E-1BC5654B6C2B}"/>
    <cellStyle name="40% - Ênfase3 218 4" xfId="24258" xr:uid="{1EDE128B-A7D6-41A9-A694-58ECB8D2BA4A}"/>
    <cellStyle name="40% - Ênfase3 219" xfId="3737" xr:uid="{4CAE4AC4-75F8-47A3-BDE3-58A818F577C0}"/>
    <cellStyle name="40% - Ênfase3 219 2" xfId="8871" xr:uid="{397C8370-54C3-422C-BB83-79FC3D476E7C}"/>
    <cellStyle name="40% - Ênfase3 219 2 2" xfId="19098" xr:uid="{051E3EA3-65D7-46A1-A977-45FB59D8E9D8}"/>
    <cellStyle name="40% - Ênfase3 219 2 2 2" xfId="39542" xr:uid="{15060022-FAA2-4E9A-BEB1-50B795AA6EA6}"/>
    <cellStyle name="40% - Ênfase3 219 2 3" xfId="29326" xr:uid="{D30D8660-0DC2-415F-8D44-39130A6E0859}"/>
    <cellStyle name="40% - Ênfase3 219 3" xfId="14044" xr:uid="{47963512-734D-4593-98E6-BCCA507952F8}"/>
    <cellStyle name="40% - Ênfase3 219 3 2" xfId="34490" xr:uid="{1EC7803D-50B6-4BA3-9F85-129630251DEE}"/>
    <cellStyle name="40% - Ênfase3 219 4" xfId="24274" xr:uid="{04D6B295-A0CA-4C43-861C-58785986CA2B}"/>
    <cellStyle name="40% - Ênfase3 22" xfId="393" xr:uid="{3FD88303-B4FD-4CF6-83C7-A33D5EBEE176}"/>
    <cellStyle name="40% - Ênfase3 22 2" xfId="992" xr:uid="{6144A847-8E02-485F-980D-6E66007E1807}"/>
    <cellStyle name="40% - Ênfase3 22 2 2" xfId="6139" xr:uid="{3EFF93BA-8B50-497A-A624-66673ED9EF91}"/>
    <cellStyle name="40% - Ênfase3 22 2 2 2" xfId="16394" xr:uid="{8BEC0282-E420-4E20-BC1A-12DBAB7AB8FC}"/>
    <cellStyle name="40% - Ênfase3 22 2 2 2 2" xfId="36838" xr:uid="{02479FA3-FB41-46DF-A3F1-FC9490B7070D}"/>
    <cellStyle name="40% - Ênfase3 22 2 2 3" xfId="26622" xr:uid="{E68E5EE2-1857-48D1-8985-77C2C03349B4}"/>
    <cellStyle name="40% - Ênfase3 22 2 3" xfId="11340" xr:uid="{E84F941F-0ABB-4114-8539-74195E9902FE}"/>
    <cellStyle name="40% - Ênfase3 22 2 3 2" xfId="31786" xr:uid="{AE751DC0-BB33-4DBD-8174-B1F025626EDB}"/>
    <cellStyle name="40% - Ênfase3 22 2 4" xfId="21570" xr:uid="{12CBB42E-40B3-401C-92ED-B7087A5F0C3E}"/>
    <cellStyle name="40% - Ênfase3 22 3" xfId="5540" xr:uid="{B4CA0526-37E2-4D85-8F76-C9460AA1B240}"/>
    <cellStyle name="40% - Ênfase3 22 3 2" xfId="15814" xr:uid="{709E1A4D-C2F6-4A03-9747-FD07C7BA00A9}"/>
    <cellStyle name="40% - Ênfase3 22 3 2 2" xfId="36258" xr:uid="{F5A75319-DD60-434A-8EC3-7E17CE73AC60}"/>
    <cellStyle name="40% - Ênfase3 22 3 3" xfId="26042" xr:uid="{2B2281F1-2A49-44B1-9ECF-74FE6505CAEC}"/>
    <cellStyle name="40% - Ênfase3 22 4" xfId="10760" xr:uid="{A4928EEF-E070-47A4-BE89-6A5B12FE7C8D}"/>
    <cellStyle name="40% - Ênfase3 22 4 2" xfId="31206" xr:uid="{CFB7B52C-5D90-479F-98FE-AD9FF54A5C5C}"/>
    <cellStyle name="40% - Ênfase3 22 5" xfId="20990" xr:uid="{ED27432A-CBBF-41DA-B155-3C252DAAF3B1}"/>
    <cellStyle name="40% - Ênfase3 220" xfId="3751" xr:uid="{D953E198-6E25-4618-98A6-253FB3673419}"/>
    <cellStyle name="40% - Ênfase3 220 2" xfId="8885" xr:uid="{ED1102AC-A1F7-4920-AC44-EB689C4C74E2}"/>
    <cellStyle name="40% - Ênfase3 220 2 2" xfId="19112" xr:uid="{65FFA161-5F60-4337-8744-96B059786B46}"/>
    <cellStyle name="40% - Ênfase3 220 2 2 2" xfId="39556" xr:uid="{1BA88C56-D331-4F7D-B4C2-C1219505C90B}"/>
    <cellStyle name="40% - Ênfase3 220 2 3" xfId="29340" xr:uid="{45B6233B-FAC0-4C84-8DF0-142750371618}"/>
    <cellStyle name="40% - Ênfase3 220 3" xfId="14058" xr:uid="{3C9DDD42-5706-4012-813F-94AF775683A3}"/>
    <cellStyle name="40% - Ênfase3 220 3 2" xfId="34504" xr:uid="{CA436395-76AB-429B-A5FD-9527FB58BB91}"/>
    <cellStyle name="40% - Ênfase3 220 4" xfId="24288" xr:uid="{CC3A7E20-40C8-4A57-8FC0-12AA63643AAD}"/>
    <cellStyle name="40% - Ênfase3 221" xfId="3765" xr:uid="{65F8B3AF-ADCF-4A92-88C7-2E8DBDB54C8B}"/>
    <cellStyle name="40% - Ênfase3 221 2" xfId="8899" xr:uid="{02D0176E-E068-4F24-93FB-B33DFE3D065D}"/>
    <cellStyle name="40% - Ênfase3 221 2 2" xfId="19126" xr:uid="{2A3C7862-CE33-48DA-839A-DDA924EADCDB}"/>
    <cellStyle name="40% - Ênfase3 221 2 2 2" xfId="39570" xr:uid="{46E28E70-C50A-40C0-86F9-2C630D5D28C2}"/>
    <cellStyle name="40% - Ênfase3 221 2 3" xfId="29354" xr:uid="{CCFA31F4-B01B-4234-AC09-9E7879D33CF5}"/>
    <cellStyle name="40% - Ênfase3 221 3" xfId="14072" xr:uid="{10C3F48D-9206-4C45-B869-483EBF5FDAC8}"/>
    <cellStyle name="40% - Ênfase3 221 3 2" xfId="34518" xr:uid="{638480BC-9D6D-4F71-9191-6E102E23CB4B}"/>
    <cellStyle name="40% - Ênfase3 221 4" xfId="24302" xr:uid="{E334E594-BB99-4996-BAB0-4187D68FB573}"/>
    <cellStyle name="40% - Ênfase3 222" xfId="3779" xr:uid="{C39C1375-C7CF-477A-A432-886450BEF892}"/>
    <cellStyle name="40% - Ênfase3 222 2" xfId="8913" xr:uid="{6C99169A-5A31-4D64-BA18-9DE1D5740D87}"/>
    <cellStyle name="40% - Ênfase3 222 2 2" xfId="19140" xr:uid="{745BAEAF-3A3F-4516-AF4C-67556E8DB671}"/>
    <cellStyle name="40% - Ênfase3 222 2 2 2" xfId="39584" xr:uid="{1DFDA22B-0776-4099-B6E5-B5E3665AFA2E}"/>
    <cellStyle name="40% - Ênfase3 222 2 3" xfId="29368" xr:uid="{9656F8C4-AD4E-4DEF-8DDC-7EA4C2779276}"/>
    <cellStyle name="40% - Ênfase3 222 3" xfId="14086" xr:uid="{44668E40-F8C8-4FF0-A602-5DFA77E9E9B1}"/>
    <cellStyle name="40% - Ênfase3 222 3 2" xfId="34532" xr:uid="{FBDCBF77-C6E0-40F5-A31E-45813424EE9F}"/>
    <cellStyle name="40% - Ênfase3 222 4" xfId="24316" xr:uid="{50D5FDF1-FE1E-4D39-8166-FF4CCB88748C}"/>
    <cellStyle name="40% - Ênfase3 223" xfId="3793" xr:uid="{AD181475-1BD6-4EB3-A4CB-3454F82D1F12}"/>
    <cellStyle name="40% - Ênfase3 223 2" xfId="8927" xr:uid="{B1C432F2-C6DA-49E0-A9E7-339EBFACCD93}"/>
    <cellStyle name="40% - Ênfase3 223 2 2" xfId="19154" xr:uid="{6742DCF3-250F-41B0-B0A1-280623CF6679}"/>
    <cellStyle name="40% - Ênfase3 223 2 2 2" xfId="39598" xr:uid="{22329F10-C81D-4EF4-8997-102319BF7979}"/>
    <cellStyle name="40% - Ênfase3 223 2 3" xfId="29382" xr:uid="{F03FB3AF-C791-464A-8CDD-1523B52ED3FF}"/>
    <cellStyle name="40% - Ênfase3 223 3" xfId="14100" xr:uid="{A6078F52-2B8B-4E59-85C6-524296C3C040}"/>
    <cellStyle name="40% - Ênfase3 223 3 2" xfId="34546" xr:uid="{926A0B29-C6D8-4657-AE34-D6A663EC8407}"/>
    <cellStyle name="40% - Ênfase3 223 4" xfId="24330" xr:uid="{F33B35C0-E0F5-407E-8D04-B2D8E3AD2504}"/>
    <cellStyle name="40% - Ênfase3 224" xfId="3807" xr:uid="{FC36EB42-1398-4824-9AB9-9D0691E0D0F0}"/>
    <cellStyle name="40% - Ênfase3 224 2" xfId="8941" xr:uid="{E95DEF6B-29F7-4B03-B5E9-1C1548235B20}"/>
    <cellStyle name="40% - Ênfase3 224 2 2" xfId="19168" xr:uid="{C47C5473-EA55-4E1D-8F44-CCC90AF305E9}"/>
    <cellStyle name="40% - Ênfase3 224 2 2 2" xfId="39612" xr:uid="{10C6AED7-A92D-4693-929F-88619CFD5D81}"/>
    <cellStyle name="40% - Ênfase3 224 2 3" xfId="29396" xr:uid="{3670CEEF-3DC4-44E2-BAF3-921CF796AF34}"/>
    <cellStyle name="40% - Ênfase3 224 3" xfId="14114" xr:uid="{4F17F78A-6462-4747-8C46-6B1E4A329103}"/>
    <cellStyle name="40% - Ênfase3 224 3 2" xfId="34560" xr:uid="{3E550986-0122-402B-9644-C7973C62F6C0}"/>
    <cellStyle name="40% - Ênfase3 224 4" xfId="24344" xr:uid="{FF59834D-0C79-44AD-BD9E-A23814F536D6}"/>
    <cellStyle name="40% - Ênfase3 225" xfId="3821" xr:uid="{9EA17A45-A96C-4840-8F93-D6E2A3DC62D7}"/>
    <cellStyle name="40% - Ênfase3 225 2" xfId="8955" xr:uid="{ADC716C2-F615-4BA0-A17A-9ACE3CA9E029}"/>
    <cellStyle name="40% - Ênfase3 225 2 2" xfId="19182" xr:uid="{E42A4B48-9B14-4816-A798-D2646AF6C6EE}"/>
    <cellStyle name="40% - Ênfase3 225 2 2 2" xfId="39626" xr:uid="{EFED56AE-A354-45F7-B85C-5C34F85F7D71}"/>
    <cellStyle name="40% - Ênfase3 225 2 3" xfId="29410" xr:uid="{71FB5343-007A-42AA-8DF4-E5F1EE513110}"/>
    <cellStyle name="40% - Ênfase3 225 3" xfId="14128" xr:uid="{011F95B8-940C-4E5C-82E9-1D56A3B7D1BF}"/>
    <cellStyle name="40% - Ênfase3 225 3 2" xfId="34574" xr:uid="{DA4A944C-0ECC-4AFA-8049-3CC5CD113FC0}"/>
    <cellStyle name="40% - Ênfase3 225 4" xfId="24358" xr:uid="{92BBECB4-A2C2-408C-8EA6-705CDFFBF696}"/>
    <cellStyle name="40% - Ênfase3 226" xfId="3835" xr:uid="{B531999C-0DA5-41AD-BC28-07D2074604BB}"/>
    <cellStyle name="40% - Ênfase3 226 2" xfId="8969" xr:uid="{8D286006-6611-4BFC-8732-23279A024BB2}"/>
    <cellStyle name="40% - Ênfase3 226 2 2" xfId="19196" xr:uid="{EFDFA108-0806-4A72-A8B5-F440C9CC4269}"/>
    <cellStyle name="40% - Ênfase3 226 2 2 2" xfId="39640" xr:uid="{E03D9E41-2A16-4D27-BC76-37CB137DAEB5}"/>
    <cellStyle name="40% - Ênfase3 226 2 3" xfId="29424" xr:uid="{ADA0D528-C497-47BD-A40B-560541C6E310}"/>
    <cellStyle name="40% - Ênfase3 226 3" xfId="14142" xr:uid="{47081B19-35ED-464B-ACF2-FF8B750E4899}"/>
    <cellStyle name="40% - Ênfase3 226 3 2" xfId="34588" xr:uid="{A312DB99-AB55-4CCF-903D-C8C7F96CF50C}"/>
    <cellStyle name="40% - Ênfase3 226 4" xfId="24372" xr:uid="{9342D1FA-A4FB-4583-A3D2-8D422803E9D3}"/>
    <cellStyle name="40% - Ênfase3 227" xfId="3849" xr:uid="{4B178D1B-3202-4409-8AC4-A0B6A1554050}"/>
    <cellStyle name="40% - Ênfase3 227 2" xfId="8983" xr:uid="{CD86B693-04F4-446A-8A58-A519C04BF26B}"/>
    <cellStyle name="40% - Ênfase3 227 2 2" xfId="19210" xr:uid="{5215984C-D358-4C50-A5DE-336797BD2838}"/>
    <cellStyle name="40% - Ênfase3 227 2 2 2" xfId="39654" xr:uid="{0F48DF0F-EEA8-4224-A277-72649B2F8AC0}"/>
    <cellStyle name="40% - Ênfase3 227 2 3" xfId="29438" xr:uid="{2B8A5CD8-C121-431D-A1FD-B4B2E42C2E68}"/>
    <cellStyle name="40% - Ênfase3 227 3" xfId="14156" xr:uid="{EDB8962C-D68B-47D5-A619-C51358ED77A5}"/>
    <cellStyle name="40% - Ênfase3 227 3 2" xfId="34602" xr:uid="{AA1AADBC-FAFD-4812-AE21-C1752331EF37}"/>
    <cellStyle name="40% - Ênfase3 227 4" xfId="24386" xr:uid="{EA43A258-359E-465E-AC2A-BCE1DCB8AF71}"/>
    <cellStyle name="40% - Ênfase3 228" xfId="3863" xr:uid="{6375A00C-B8B1-47CB-84CD-8667F55B3F0C}"/>
    <cellStyle name="40% - Ênfase3 228 2" xfId="8997" xr:uid="{046213E0-E678-48F0-9189-FA4E242E0951}"/>
    <cellStyle name="40% - Ênfase3 228 2 2" xfId="19224" xr:uid="{57EA33E6-D122-4846-B374-E1CD13D28A79}"/>
    <cellStyle name="40% - Ênfase3 228 2 2 2" xfId="39668" xr:uid="{7F2FB3F3-18DC-4D6A-A118-4B0406D7ED21}"/>
    <cellStyle name="40% - Ênfase3 228 2 3" xfId="29452" xr:uid="{236298F3-AE48-4253-B976-81E0F3A5F7D8}"/>
    <cellStyle name="40% - Ênfase3 228 3" xfId="14170" xr:uid="{FC28A3A2-203D-4DBC-A561-7FBDDB1E824F}"/>
    <cellStyle name="40% - Ênfase3 228 3 2" xfId="34616" xr:uid="{32A9B718-3B1B-43B1-826B-6EAD2156EFD6}"/>
    <cellStyle name="40% - Ênfase3 228 4" xfId="24400" xr:uid="{1FCD4A4D-C1DB-4EDE-B23D-E4584708B371}"/>
    <cellStyle name="40% - Ênfase3 229" xfId="3877" xr:uid="{AAB48BDB-432D-4D33-B6D1-3E9C6BD600B8}"/>
    <cellStyle name="40% - Ênfase3 229 2" xfId="9011" xr:uid="{A229DC07-7E77-4AEE-B930-74637F855D37}"/>
    <cellStyle name="40% - Ênfase3 229 2 2" xfId="19238" xr:uid="{F0164AE2-753B-4731-B2FA-F210C91A6E29}"/>
    <cellStyle name="40% - Ênfase3 229 2 2 2" xfId="39682" xr:uid="{535570F9-2DA9-43F8-A957-92B831E1209F}"/>
    <cellStyle name="40% - Ênfase3 229 2 3" xfId="29466" xr:uid="{57E0547F-CF82-4564-A7CD-8C785D0C91B4}"/>
    <cellStyle name="40% - Ênfase3 229 3" xfId="14184" xr:uid="{6D72A50D-2963-45F3-8C46-500C1B0FD6E4}"/>
    <cellStyle name="40% - Ênfase3 229 3 2" xfId="34630" xr:uid="{B3BB3509-CE27-4222-AF0B-BAEEE0020F31}"/>
    <cellStyle name="40% - Ênfase3 229 4" xfId="24414" xr:uid="{6D6317F4-56C0-466A-9D65-FC9D7C5B2AD8}"/>
    <cellStyle name="40% - Ênfase3 23" xfId="407" xr:uid="{EE0645AB-08ED-464B-AF54-E9DA17A30827}"/>
    <cellStyle name="40% - Ênfase3 23 2" xfId="1006" xr:uid="{52B7C35B-9B4D-4EDC-8512-EA4F4ED68A95}"/>
    <cellStyle name="40% - Ênfase3 23 2 2" xfId="6153" xr:uid="{A8F3CE1E-C3C9-4889-89E7-215AAB348FA1}"/>
    <cellStyle name="40% - Ênfase3 23 2 2 2" xfId="16408" xr:uid="{28EE5E7C-7A39-449A-97E2-A576F3DBC894}"/>
    <cellStyle name="40% - Ênfase3 23 2 2 2 2" xfId="36852" xr:uid="{70DC267F-709D-4AA0-9848-EAD33926995F}"/>
    <cellStyle name="40% - Ênfase3 23 2 2 3" xfId="26636" xr:uid="{8F6975DB-19B0-4EC6-9382-C5ACE9E6275D}"/>
    <cellStyle name="40% - Ênfase3 23 2 3" xfId="11354" xr:uid="{176062E4-A1CC-40FE-9F80-332638980FF9}"/>
    <cellStyle name="40% - Ênfase3 23 2 3 2" xfId="31800" xr:uid="{DD93A28E-BA0C-4213-8E9A-2DF47778F331}"/>
    <cellStyle name="40% - Ênfase3 23 2 4" xfId="21584" xr:uid="{120FA5EA-D180-442D-B6AC-E8199F3DA0F9}"/>
    <cellStyle name="40% - Ênfase3 23 3" xfId="5554" xr:uid="{1733BA6F-DB3E-46F9-9D2E-2D7E4022316B}"/>
    <cellStyle name="40% - Ênfase3 23 3 2" xfId="15828" xr:uid="{2E6B0CA2-2FDA-486E-B825-BDFD33FAF91C}"/>
    <cellStyle name="40% - Ênfase3 23 3 2 2" xfId="36272" xr:uid="{BA73978B-1E1A-4829-8293-9AF46836EFAC}"/>
    <cellStyle name="40% - Ênfase3 23 3 3" xfId="26056" xr:uid="{8C2680D0-D0B9-49AF-ADCB-B986C808F9CF}"/>
    <cellStyle name="40% - Ênfase3 23 4" xfId="10774" xr:uid="{61502F4E-3985-47A8-8F4F-ED290734C9C7}"/>
    <cellStyle name="40% - Ênfase3 23 4 2" xfId="31220" xr:uid="{B8D9AD6D-072B-4B81-BE8F-680E7C42BE83}"/>
    <cellStyle name="40% - Ênfase3 23 5" xfId="21004" xr:uid="{67D39354-EB76-41AD-8BC1-A22A4E0A3229}"/>
    <cellStyle name="40% - Ênfase3 230" xfId="3891" xr:uid="{FEBCA245-DF35-499D-A61D-AAEFF4DC5327}"/>
    <cellStyle name="40% - Ênfase3 230 2" xfId="9025" xr:uid="{5A58A341-76AC-48DF-A5FA-05FF238F1856}"/>
    <cellStyle name="40% - Ênfase3 230 2 2" xfId="19252" xr:uid="{9FBA4A4B-0BE7-4BEC-9353-CDD7C8F7B248}"/>
    <cellStyle name="40% - Ênfase3 230 2 2 2" xfId="39696" xr:uid="{084E2664-7567-40C9-B6E4-2DC703D5B37B}"/>
    <cellStyle name="40% - Ênfase3 230 2 3" xfId="29480" xr:uid="{A91DD13C-451E-432D-96C3-2752605727C4}"/>
    <cellStyle name="40% - Ênfase3 230 3" xfId="14198" xr:uid="{6B54703D-BE3D-43D2-A0FB-0614A95128F7}"/>
    <cellStyle name="40% - Ênfase3 230 3 2" xfId="34644" xr:uid="{64267E64-62F0-483A-BE18-D22F60FC038D}"/>
    <cellStyle name="40% - Ênfase3 230 4" xfId="24428" xr:uid="{80A2BF95-5864-4288-A082-15F68728024C}"/>
    <cellStyle name="40% - Ênfase3 231" xfId="3905" xr:uid="{7C149344-7F65-4F2F-B65D-DD9B0683E3B9}"/>
    <cellStyle name="40% - Ênfase3 231 2" xfId="9039" xr:uid="{F5B75DB4-17B7-461A-BC95-03263DFA6855}"/>
    <cellStyle name="40% - Ênfase3 231 2 2" xfId="19266" xr:uid="{DB9CDE02-DA58-4741-BC3C-429C37B7D9BF}"/>
    <cellStyle name="40% - Ênfase3 231 2 2 2" xfId="39710" xr:uid="{D00DDA99-0AC0-4BAB-9318-8B15A7F9CB2B}"/>
    <cellStyle name="40% - Ênfase3 231 2 3" xfId="29494" xr:uid="{6260B2DE-F1E1-4DE6-AE27-FCEB8F561B64}"/>
    <cellStyle name="40% - Ênfase3 231 3" xfId="14212" xr:uid="{E1725BD4-F1E1-45C2-BCBE-74E3802F673B}"/>
    <cellStyle name="40% - Ênfase3 231 3 2" xfId="34658" xr:uid="{081EDD3D-2191-4094-9F50-4114A727A832}"/>
    <cellStyle name="40% - Ênfase3 231 4" xfId="24442" xr:uid="{6674A079-7B71-4F39-A780-4874330CA16D}"/>
    <cellStyle name="40% - Ênfase3 232" xfId="3919" xr:uid="{4303F1EB-994C-4C92-8ED1-510D36641AD2}"/>
    <cellStyle name="40% - Ênfase3 232 2" xfId="9053" xr:uid="{3AAE6D60-D13C-42E8-9354-9F258EE5B122}"/>
    <cellStyle name="40% - Ênfase3 232 2 2" xfId="19280" xr:uid="{7E38855C-5497-4ECD-891E-0E868C8E2561}"/>
    <cellStyle name="40% - Ênfase3 232 2 2 2" xfId="39724" xr:uid="{806D767A-C7E1-447A-87E9-DE16FE09226F}"/>
    <cellStyle name="40% - Ênfase3 232 2 3" xfId="29508" xr:uid="{1054F22C-6B8B-4A19-9046-1BBD6B945A53}"/>
    <cellStyle name="40% - Ênfase3 232 3" xfId="14226" xr:uid="{D933CC60-E445-43D1-850F-45C929C67B4D}"/>
    <cellStyle name="40% - Ênfase3 232 3 2" xfId="34672" xr:uid="{6AB6E712-ADE1-4C51-944E-F99D811C000A}"/>
    <cellStyle name="40% - Ênfase3 232 4" xfId="24456" xr:uid="{7F13F7A6-72E8-4DA0-8EE8-493E88B9923A}"/>
    <cellStyle name="40% - Ênfase3 233" xfId="3933" xr:uid="{96EEFDE9-8E6E-4660-A74F-34E9F1A3A875}"/>
    <cellStyle name="40% - Ênfase3 233 2" xfId="9067" xr:uid="{02E0EC85-403D-423B-A0ED-2B868ACCD495}"/>
    <cellStyle name="40% - Ênfase3 233 2 2" xfId="19294" xr:uid="{CCDC21F4-D034-4B18-8AE3-5B9856D41B56}"/>
    <cellStyle name="40% - Ênfase3 233 2 2 2" xfId="39738" xr:uid="{FCDE0AA8-B128-49CE-A409-D535A03595DE}"/>
    <cellStyle name="40% - Ênfase3 233 2 3" xfId="29522" xr:uid="{179C01A1-064C-4C04-8698-29E2A535F2A8}"/>
    <cellStyle name="40% - Ênfase3 233 3" xfId="14240" xr:uid="{1D1AF1DE-D009-4809-B978-4031E771C080}"/>
    <cellStyle name="40% - Ênfase3 233 3 2" xfId="34686" xr:uid="{30237FE1-D20B-4FBC-A60B-A04FB9A7EB3E}"/>
    <cellStyle name="40% - Ênfase3 233 4" xfId="24470" xr:uid="{7FE9CC9D-E212-4501-9437-9C535435C887}"/>
    <cellStyle name="40% - Ênfase3 234" xfId="3947" xr:uid="{FA0EDE2B-1492-4AD0-8233-C9350BB4DB70}"/>
    <cellStyle name="40% - Ênfase3 234 2" xfId="9081" xr:uid="{1EEE67A9-7498-4DBA-9E89-CDCBCE0A8D0F}"/>
    <cellStyle name="40% - Ênfase3 234 2 2" xfId="19308" xr:uid="{BC163DEB-4DD3-4A23-AABE-765B916C2B04}"/>
    <cellStyle name="40% - Ênfase3 234 2 2 2" xfId="39752" xr:uid="{2FEC646F-B743-4A46-92AC-A0AC74D4AFAF}"/>
    <cellStyle name="40% - Ênfase3 234 2 3" xfId="29536" xr:uid="{B0A83E66-B9A7-44ED-B8E3-C3DE13232DE6}"/>
    <cellStyle name="40% - Ênfase3 234 3" xfId="14254" xr:uid="{4F6F0565-DEE0-48D2-8560-55F42027E91D}"/>
    <cellStyle name="40% - Ênfase3 234 3 2" xfId="34700" xr:uid="{16451EBA-8D67-47DF-BAC8-6BB8110D30C2}"/>
    <cellStyle name="40% - Ênfase3 234 4" xfId="24484" xr:uid="{D4094E36-7FF2-4D22-8D8A-5A2A9A717DB9}"/>
    <cellStyle name="40% - Ênfase3 235" xfId="3961" xr:uid="{C635F240-C61F-485C-9379-7FA33234C70C}"/>
    <cellStyle name="40% - Ênfase3 235 2" xfId="9095" xr:uid="{27D369F0-8440-49D7-BB5B-A5B83E4F0119}"/>
    <cellStyle name="40% - Ênfase3 235 2 2" xfId="19322" xr:uid="{88C59BE1-909B-4AA8-9D35-D4279946F635}"/>
    <cellStyle name="40% - Ênfase3 235 2 2 2" xfId="39766" xr:uid="{439D574C-E332-4EF7-9C7C-613DA5752B17}"/>
    <cellStyle name="40% - Ênfase3 235 2 3" xfId="29550" xr:uid="{F5B0EFF8-3893-4D40-A206-DC6606DF636F}"/>
    <cellStyle name="40% - Ênfase3 235 3" xfId="14268" xr:uid="{2C3153D4-EC72-4113-9E75-21E3FE1B918A}"/>
    <cellStyle name="40% - Ênfase3 235 3 2" xfId="34714" xr:uid="{82089D46-4D8C-4F5F-B416-CFB16328C591}"/>
    <cellStyle name="40% - Ênfase3 235 4" xfId="24498" xr:uid="{DE630F6C-0671-49CA-84F1-8C29AC8D774F}"/>
    <cellStyle name="40% - Ênfase3 236" xfId="3975" xr:uid="{0C95329E-1496-4676-A97A-4B7A4EB3308E}"/>
    <cellStyle name="40% - Ênfase3 236 2" xfId="9109" xr:uid="{99A14F35-FBDE-4B10-B580-544DA6D432A7}"/>
    <cellStyle name="40% - Ênfase3 236 2 2" xfId="19336" xr:uid="{C8C87538-508C-4E62-8D90-C33E1EBCD880}"/>
    <cellStyle name="40% - Ênfase3 236 2 2 2" xfId="39780" xr:uid="{5A8E7C55-E79C-40DE-A0C4-1D1F0D17B210}"/>
    <cellStyle name="40% - Ênfase3 236 2 3" xfId="29564" xr:uid="{4C05A4DC-6583-41BB-A22F-053BA10C7369}"/>
    <cellStyle name="40% - Ênfase3 236 3" xfId="14282" xr:uid="{7A2B7106-9DC4-49BC-9C95-F15E34119D3C}"/>
    <cellStyle name="40% - Ênfase3 236 3 2" xfId="34728" xr:uid="{E6FA1661-DCDF-495A-BF67-C15BF8BF99B4}"/>
    <cellStyle name="40% - Ênfase3 236 4" xfId="24512" xr:uid="{4E1EDC70-B1CD-46F5-B0A9-E787112F79A3}"/>
    <cellStyle name="40% - Ênfase3 237" xfId="3989" xr:uid="{FDFB0869-F888-484B-A322-B1A125936960}"/>
    <cellStyle name="40% - Ênfase3 237 2" xfId="9123" xr:uid="{FA2A9390-36DB-419D-BA3D-9074E5ACFB70}"/>
    <cellStyle name="40% - Ênfase3 237 2 2" xfId="19350" xr:uid="{7D515506-623E-4520-A8AC-DEB6B7244B95}"/>
    <cellStyle name="40% - Ênfase3 237 2 2 2" xfId="39794" xr:uid="{EA875B78-90DB-45BC-821E-508D384F4CD4}"/>
    <cellStyle name="40% - Ênfase3 237 2 3" xfId="29578" xr:uid="{75722BC8-32ED-40AC-8707-BE44D7470CA3}"/>
    <cellStyle name="40% - Ênfase3 237 3" xfId="14296" xr:uid="{C187A022-68CE-46C0-9F7F-08E0841344B7}"/>
    <cellStyle name="40% - Ênfase3 237 3 2" xfId="34742" xr:uid="{CD358A79-4B55-4FED-BF36-08A205611C59}"/>
    <cellStyle name="40% - Ênfase3 237 4" xfId="24526" xr:uid="{5BFFA93B-5744-42F5-AB26-1749527B3BA8}"/>
    <cellStyle name="40% - Ênfase3 238" xfId="4003" xr:uid="{DC439BF6-0008-483A-A563-64C9A5B793D2}"/>
    <cellStyle name="40% - Ênfase3 238 2" xfId="9137" xr:uid="{6278E812-967D-47FF-8DD8-990869DB658A}"/>
    <cellStyle name="40% - Ênfase3 238 2 2" xfId="19364" xr:uid="{83D441D1-6679-4811-89F6-537D76F01F90}"/>
    <cellStyle name="40% - Ênfase3 238 2 2 2" xfId="39808" xr:uid="{2D00651E-DE39-4D75-BE06-1B7817F87E35}"/>
    <cellStyle name="40% - Ênfase3 238 2 3" xfId="29592" xr:uid="{A98F6E8D-9751-4F9B-AC4B-657488CF29F0}"/>
    <cellStyle name="40% - Ênfase3 238 3" xfId="14310" xr:uid="{1A3785C4-D008-4A52-BCE7-D252E674E7DD}"/>
    <cellStyle name="40% - Ênfase3 238 3 2" xfId="34756" xr:uid="{00B3686D-E0EC-4CB2-B3EC-9FC32A1F4F2F}"/>
    <cellStyle name="40% - Ênfase3 238 4" xfId="24540" xr:uid="{ABD4C9A9-AA32-43F4-89C2-9D399FC53FD2}"/>
    <cellStyle name="40% - Ênfase3 239" xfId="4017" xr:uid="{DCE39AF5-C29A-4292-82CA-B50BF5D91FB7}"/>
    <cellStyle name="40% - Ênfase3 239 2" xfId="9151" xr:uid="{2DFE5465-5BAC-4E05-AFFA-CD8340D25BC1}"/>
    <cellStyle name="40% - Ênfase3 239 2 2" xfId="19378" xr:uid="{F1C15C11-6B39-42F1-A063-8DC4C54F74E8}"/>
    <cellStyle name="40% - Ênfase3 239 2 2 2" xfId="39822" xr:uid="{C1B9B3C9-DDCA-4409-804B-C2C1345A5568}"/>
    <cellStyle name="40% - Ênfase3 239 2 3" xfId="29606" xr:uid="{70EA1963-3EFE-4893-A96F-4DFD288D5696}"/>
    <cellStyle name="40% - Ênfase3 239 3" xfId="14324" xr:uid="{F3DF69A7-2AB8-42E2-A43E-60B037E235C3}"/>
    <cellStyle name="40% - Ênfase3 239 3 2" xfId="34770" xr:uid="{488F47D4-5A3F-4F27-A35E-CEEB131731EE}"/>
    <cellStyle name="40% - Ênfase3 239 4" xfId="24554" xr:uid="{E7494277-D857-4B44-AE78-BD603453F0F7}"/>
    <cellStyle name="40% - Ênfase3 24" xfId="421" xr:uid="{2D36F0BA-E1A4-4196-9BF5-02C045462781}"/>
    <cellStyle name="40% - Ênfase3 24 2" xfId="1020" xr:uid="{C760AC95-A0EA-4B08-B389-34415611DE03}"/>
    <cellStyle name="40% - Ênfase3 24 2 2" xfId="6167" xr:uid="{3636EB39-AAA3-4590-9815-5A45F85FBC22}"/>
    <cellStyle name="40% - Ênfase3 24 2 2 2" xfId="16422" xr:uid="{6EE2DE94-6D78-4B9E-8DCB-7E09414BB52E}"/>
    <cellStyle name="40% - Ênfase3 24 2 2 2 2" xfId="36866" xr:uid="{A1AAF03B-7D03-45E4-AE34-193406220D93}"/>
    <cellStyle name="40% - Ênfase3 24 2 2 3" xfId="26650" xr:uid="{6937503D-5A54-4496-9948-0D2C89887BB7}"/>
    <cellStyle name="40% - Ênfase3 24 2 3" xfId="11368" xr:uid="{98D032E0-9466-45D3-B52D-2E563EEDBE15}"/>
    <cellStyle name="40% - Ênfase3 24 2 3 2" xfId="31814" xr:uid="{DD467FC6-F0E1-48DB-8772-CA3FC30CE142}"/>
    <cellStyle name="40% - Ênfase3 24 2 4" xfId="21598" xr:uid="{A4C2AE30-AFC3-4CE2-9FFE-0D5BDB3E0311}"/>
    <cellStyle name="40% - Ênfase3 24 3" xfId="5568" xr:uid="{592F99DD-0E69-424C-BF77-483D94DB45CB}"/>
    <cellStyle name="40% - Ênfase3 24 3 2" xfId="15842" xr:uid="{EF31FDAB-C992-45FD-9F01-184E26171A14}"/>
    <cellStyle name="40% - Ênfase3 24 3 2 2" xfId="36286" xr:uid="{2FC87605-99B9-45A0-9997-13E15366834C}"/>
    <cellStyle name="40% - Ênfase3 24 3 3" xfId="26070" xr:uid="{DB92D77C-ECE8-4CA8-BF65-AC12797B6325}"/>
    <cellStyle name="40% - Ênfase3 24 4" xfId="10788" xr:uid="{448A5572-23AD-4E6D-9097-6A15424F8CD9}"/>
    <cellStyle name="40% - Ênfase3 24 4 2" xfId="31234" xr:uid="{878A01E8-1437-44D9-A9FA-0D308E99C34E}"/>
    <cellStyle name="40% - Ênfase3 24 5" xfId="21018" xr:uid="{8586EAB2-6A0B-4E0E-9817-B773283BC812}"/>
    <cellStyle name="40% - Ênfase3 240" xfId="4031" xr:uid="{1ACAEF4F-1AD6-4AF9-AA3F-3499BC25A275}"/>
    <cellStyle name="40% - Ênfase3 240 2" xfId="9165" xr:uid="{9BEB5BAE-E6F9-4B7E-AD10-CA45CF48E01A}"/>
    <cellStyle name="40% - Ênfase3 240 2 2" xfId="19392" xr:uid="{17DF15B8-F0CD-4D59-969E-ECAEAC6A2BE6}"/>
    <cellStyle name="40% - Ênfase3 240 2 2 2" xfId="39836" xr:uid="{E1FD648C-1879-4E8D-AD8F-5AC0B019AB25}"/>
    <cellStyle name="40% - Ênfase3 240 2 3" xfId="29620" xr:uid="{FF11D8F3-59CA-4DE9-B29E-9D32338C0859}"/>
    <cellStyle name="40% - Ênfase3 240 3" xfId="14338" xr:uid="{7354D384-6AE2-4D96-B75C-9ED1658E811E}"/>
    <cellStyle name="40% - Ênfase3 240 3 2" xfId="34784" xr:uid="{2B4E65F3-2420-41A0-9A64-072319D2D05E}"/>
    <cellStyle name="40% - Ênfase3 240 4" xfId="24568" xr:uid="{6B72BDBE-CCD8-49A5-A616-E1FBC67FD113}"/>
    <cellStyle name="40% - Ênfase3 241" xfId="4045" xr:uid="{C70AA757-9427-417D-AC68-E58662127CD8}"/>
    <cellStyle name="40% - Ênfase3 241 2" xfId="9179" xr:uid="{D79A164E-9487-45C8-8F9D-61E9C22791AF}"/>
    <cellStyle name="40% - Ênfase3 241 2 2" xfId="19406" xr:uid="{3E0B93E1-799C-4A80-A7C9-E32A3887E536}"/>
    <cellStyle name="40% - Ênfase3 241 2 2 2" xfId="39850" xr:uid="{FBC8E094-C004-40A9-9CF0-F416E0FBAD72}"/>
    <cellStyle name="40% - Ênfase3 241 2 3" xfId="29634" xr:uid="{12FAFFFF-B6D4-4430-882C-10B019285FFD}"/>
    <cellStyle name="40% - Ênfase3 241 3" xfId="14352" xr:uid="{20C1E9E1-2A78-41B4-9FAF-79A71A13676E}"/>
    <cellStyle name="40% - Ênfase3 241 3 2" xfId="34798" xr:uid="{E0721061-B945-49A8-9B21-6DC6B12A1376}"/>
    <cellStyle name="40% - Ênfase3 241 4" xfId="24582" xr:uid="{21D1849C-FC23-4CF5-A989-BE5E5E5DA8E9}"/>
    <cellStyle name="40% - Ênfase3 242" xfId="4059" xr:uid="{86384E9B-9CE7-4CB7-9302-ECBAE80186B0}"/>
    <cellStyle name="40% - Ênfase3 242 2" xfId="9193" xr:uid="{5514DBB3-2BC9-40D6-A527-67D51AF65B95}"/>
    <cellStyle name="40% - Ênfase3 242 2 2" xfId="19420" xr:uid="{50C9C6F8-732B-48FE-BD46-722BA5E10557}"/>
    <cellStyle name="40% - Ênfase3 242 2 2 2" xfId="39864" xr:uid="{01205476-43DA-436F-B4A9-C5F0BC514B7B}"/>
    <cellStyle name="40% - Ênfase3 242 2 3" xfId="29648" xr:uid="{1AF19283-7467-4ED7-826D-C3FC086BA794}"/>
    <cellStyle name="40% - Ênfase3 242 3" xfId="14366" xr:uid="{3569D3C9-1505-46F8-983A-2ECD446CE6DE}"/>
    <cellStyle name="40% - Ênfase3 242 3 2" xfId="34812" xr:uid="{C6770449-2ED0-4A0F-97F8-D5A44B9F8D40}"/>
    <cellStyle name="40% - Ênfase3 242 4" xfId="24596" xr:uid="{B72A58AA-2392-48B7-8EAF-FE36FD7223AA}"/>
    <cellStyle name="40% - Ênfase3 243" xfId="4073" xr:uid="{2DCD5E30-A9A8-465A-B7C0-356DBB0AE097}"/>
    <cellStyle name="40% - Ênfase3 243 2" xfId="9207" xr:uid="{61A66CFD-B7FF-49E4-B112-8B369C92FAC1}"/>
    <cellStyle name="40% - Ênfase3 243 2 2" xfId="19434" xr:uid="{D4B08867-AA9B-468D-8A6C-2CFE3E598FB9}"/>
    <cellStyle name="40% - Ênfase3 243 2 2 2" xfId="39878" xr:uid="{1ECC7546-E35E-4620-BE0D-526E0F785419}"/>
    <cellStyle name="40% - Ênfase3 243 2 3" xfId="29662" xr:uid="{4C94743D-E892-4DBA-A400-D2238AA9834C}"/>
    <cellStyle name="40% - Ênfase3 243 3" xfId="14380" xr:uid="{B657A85C-AB71-4285-958D-0347F6AB3ADC}"/>
    <cellStyle name="40% - Ênfase3 243 3 2" xfId="34826" xr:uid="{3628373F-4313-4396-944B-5612B047E38C}"/>
    <cellStyle name="40% - Ênfase3 243 4" xfId="24610" xr:uid="{A49031CD-CF4B-41AE-9513-BB18B7BB5AF2}"/>
    <cellStyle name="40% - Ênfase3 244" xfId="4087" xr:uid="{6B96A1D4-BBCD-4812-91B1-31EB87104E7F}"/>
    <cellStyle name="40% - Ênfase3 244 2" xfId="9221" xr:uid="{715C153B-06A6-4246-AB65-AB02337A2A8B}"/>
    <cellStyle name="40% - Ênfase3 244 2 2" xfId="19448" xr:uid="{5A961B7C-F47E-4641-A9F6-806063950A8B}"/>
    <cellStyle name="40% - Ênfase3 244 2 2 2" xfId="39892" xr:uid="{9486D4D7-4AAC-4629-8A58-76BE151525D8}"/>
    <cellStyle name="40% - Ênfase3 244 2 3" xfId="29676" xr:uid="{B19BB822-A97D-44B6-9CE6-2BDF1F8D7801}"/>
    <cellStyle name="40% - Ênfase3 244 3" xfId="14394" xr:uid="{6DBA5258-A2AB-490E-B520-33CB28BF37D0}"/>
    <cellStyle name="40% - Ênfase3 244 3 2" xfId="34840" xr:uid="{C7DB68EB-193B-43BF-BC08-EB9D555FF801}"/>
    <cellStyle name="40% - Ênfase3 244 4" xfId="24624" xr:uid="{051017B9-B682-43A0-82C4-5A29F090090D}"/>
    <cellStyle name="40% - Ênfase3 245" xfId="4101" xr:uid="{4018FC53-F035-4987-9060-65F2B170EB65}"/>
    <cellStyle name="40% - Ênfase3 245 2" xfId="9235" xr:uid="{2FC9C749-5D6F-414C-8337-1489F01E53ED}"/>
    <cellStyle name="40% - Ênfase3 245 2 2" xfId="19462" xr:uid="{230C10F8-4B1E-46DF-BB10-EA878D51E256}"/>
    <cellStyle name="40% - Ênfase3 245 2 2 2" xfId="39906" xr:uid="{C6624555-B87C-4F4B-9444-DDAAB43DED07}"/>
    <cellStyle name="40% - Ênfase3 245 2 3" xfId="29690" xr:uid="{0599AD2F-9E5F-4652-98A0-B1917314EB0E}"/>
    <cellStyle name="40% - Ênfase3 245 3" xfId="14408" xr:uid="{F8676597-B0A5-49E7-B61D-DA23CDCE1C5F}"/>
    <cellStyle name="40% - Ênfase3 245 3 2" xfId="34854" xr:uid="{CB7EFA3C-6675-4B19-B8D2-E5BCA7470334}"/>
    <cellStyle name="40% - Ênfase3 245 4" xfId="24638" xr:uid="{17BC9CD1-1541-4FEA-A7E6-AC0952473CA7}"/>
    <cellStyle name="40% - Ênfase3 246" xfId="4115" xr:uid="{75CB9D4C-FCD9-4D97-A2BD-90C192F0C99D}"/>
    <cellStyle name="40% - Ênfase3 246 2" xfId="9249" xr:uid="{0A3BEDB3-5A21-41AA-B3A4-5BC5BD9919FB}"/>
    <cellStyle name="40% - Ênfase3 246 2 2" xfId="19476" xr:uid="{8DA0409C-2ED6-4F26-B108-644DE5BE5F4E}"/>
    <cellStyle name="40% - Ênfase3 246 2 2 2" xfId="39920" xr:uid="{DAEE02F5-CCCE-4558-BC73-921CD94155B8}"/>
    <cellStyle name="40% - Ênfase3 246 2 3" xfId="29704" xr:uid="{3852A666-66B4-415B-B030-6E8AFF41D9F5}"/>
    <cellStyle name="40% - Ênfase3 246 3" xfId="14422" xr:uid="{38A129FD-CF5B-4860-B2F0-F620D7014813}"/>
    <cellStyle name="40% - Ênfase3 246 3 2" xfId="34868" xr:uid="{BDB3185C-2077-4340-8F5C-867B3DC93DA9}"/>
    <cellStyle name="40% - Ênfase3 246 4" xfId="24652" xr:uid="{32811C0C-0DF9-4DE4-88B7-E1F9A0CF6AB3}"/>
    <cellStyle name="40% - Ênfase3 247" xfId="4129" xr:uid="{9FF0C808-E2AF-4B27-80F8-C2D3E2702D77}"/>
    <cellStyle name="40% - Ênfase3 247 2" xfId="9263" xr:uid="{9314D87D-B28F-43A9-886A-ABF0530CC2E7}"/>
    <cellStyle name="40% - Ênfase3 247 2 2" xfId="19490" xr:uid="{2E0A4352-AF6A-481D-8D82-442D0352799F}"/>
    <cellStyle name="40% - Ênfase3 247 2 2 2" xfId="39934" xr:uid="{35DA825C-5C03-4640-BE1D-E8C6BD7A2D61}"/>
    <cellStyle name="40% - Ênfase3 247 2 3" xfId="29718" xr:uid="{EA5C804E-0561-4074-91FE-8459DB234455}"/>
    <cellStyle name="40% - Ênfase3 247 3" xfId="14436" xr:uid="{28A509A0-9105-4871-9DF7-67227870BF29}"/>
    <cellStyle name="40% - Ênfase3 247 3 2" xfId="34882" xr:uid="{6681E6F0-58EC-4205-A503-EDFC7876C86C}"/>
    <cellStyle name="40% - Ênfase3 247 4" xfId="24666" xr:uid="{8EF4C7CB-0AC7-41F6-A888-3CFB4A84CB87}"/>
    <cellStyle name="40% - Ênfase3 248" xfId="4143" xr:uid="{9962592D-74D5-4AF4-9196-0D4761CA8C97}"/>
    <cellStyle name="40% - Ênfase3 248 2" xfId="9277" xr:uid="{6E21D3F6-8B38-41CF-8CDD-79815D5ED7F3}"/>
    <cellStyle name="40% - Ênfase3 248 2 2" xfId="19504" xr:uid="{DCA10465-E2A6-4990-9903-CB44E30FAC52}"/>
    <cellStyle name="40% - Ênfase3 248 2 2 2" xfId="39948" xr:uid="{F50F0B0E-F03D-443D-AB61-E2493F34C7BA}"/>
    <cellStyle name="40% - Ênfase3 248 2 3" xfId="29732" xr:uid="{AAFFCF48-A6D1-4AAB-BF4B-A84903F2375D}"/>
    <cellStyle name="40% - Ênfase3 248 3" xfId="14450" xr:uid="{DD6FA28F-A1CC-446B-B070-2E3DC66BA6C3}"/>
    <cellStyle name="40% - Ênfase3 248 3 2" xfId="34896" xr:uid="{B208906B-D6F3-4BD8-AB95-31C3740A12AF}"/>
    <cellStyle name="40% - Ênfase3 248 4" xfId="24680" xr:uid="{8A4BD3CD-5E0E-4B31-AB0F-10BAEA875ADF}"/>
    <cellStyle name="40% - Ênfase3 249" xfId="4157" xr:uid="{2A1A08F1-A8EE-4783-A79B-5725C08514B8}"/>
    <cellStyle name="40% - Ênfase3 249 2" xfId="9291" xr:uid="{F2B69D66-A222-481C-88EE-B7C5690126E8}"/>
    <cellStyle name="40% - Ênfase3 249 2 2" xfId="19518" xr:uid="{0796D659-8A06-466F-8117-C735B289DF80}"/>
    <cellStyle name="40% - Ênfase3 249 2 2 2" xfId="39962" xr:uid="{9AAB4B53-97D3-41BA-9C30-D26216712E2D}"/>
    <cellStyle name="40% - Ênfase3 249 2 3" xfId="29746" xr:uid="{B886AC1C-3CC2-4510-99BB-318748555BF2}"/>
    <cellStyle name="40% - Ênfase3 249 3" xfId="14464" xr:uid="{5A62BA93-A931-4521-8699-4C648D649AE1}"/>
    <cellStyle name="40% - Ênfase3 249 3 2" xfId="34910" xr:uid="{9E80A21E-AF0C-43D4-B088-F6DD45503017}"/>
    <cellStyle name="40% - Ênfase3 249 4" xfId="24694" xr:uid="{319A5AF2-96CD-4D47-AA45-CAD9010FC332}"/>
    <cellStyle name="40% - Ênfase3 25" xfId="435" xr:uid="{6CDD79CE-ABE9-4DB6-8128-B5A25A82B564}"/>
    <cellStyle name="40% - Ênfase3 25 2" xfId="1034" xr:uid="{DACBBCB8-D50B-4D68-A830-D87C89C37F04}"/>
    <cellStyle name="40% - Ênfase3 25 2 2" xfId="6181" xr:uid="{9909A616-39D3-4231-907E-DD48E3BC1961}"/>
    <cellStyle name="40% - Ênfase3 25 2 2 2" xfId="16436" xr:uid="{16705FB6-EF58-491C-BC73-BD6310C4F410}"/>
    <cellStyle name="40% - Ênfase3 25 2 2 2 2" xfId="36880" xr:uid="{ED6D1085-AE1D-4171-A402-8490BB73BA82}"/>
    <cellStyle name="40% - Ênfase3 25 2 2 3" xfId="26664" xr:uid="{D0594C85-B545-46FD-B8F1-95E35CDC2DE2}"/>
    <cellStyle name="40% - Ênfase3 25 2 3" xfId="11382" xr:uid="{90A70AFA-4D56-47B3-A515-59F97897E937}"/>
    <cellStyle name="40% - Ênfase3 25 2 3 2" xfId="31828" xr:uid="{6F97F2F8-CF0D-4521-8B91-A366CC904DBE}"/>
    <cellStyle name="40% - Ênfase3 25 2 4" xfId="21612" xr:uid="{A5278CD8-E5CC-4A9D-8A06-B89F280C177E}"/>
    <cellStyle name="40% - Ênfase3 25 3" xfId="5582" xr:uid="{2ADF3FDE-FF21-4872-BC9D-5989892914ED}"/>
    <cellStyle name="40% - Ênfase3 25 3 2" xfId="15856" xr:uid="{55E5F66E-2355-4FED-91EB-A8C766574557}"/>
    <cellStyle name="40% - Ênfase3 25 3 2 2" xfId="36300" xr:uid="{A992B0FB-110B-430B-8A03-33EAA245F853}"/>
    <cellStyle name="40% - Ênfase3 25 3 3" xfId="26084" xr:uid="{45FBF922-ACDE-4446-AAAA-795D566E6D3E}"/>
    <cellStyle name="40% - Ênfase3 25 4" xfId="10802" xr:uid="{00B72FE1-DED9-4719-A188-EE889325F525}"/>
    <cellStyle name="40% - Ênfase3 25 4 2" xfId="31248" xr:uid="{1266484B-C62B-45EE-B512-3F1B5668760B}"/>
    <cellStyle name="40% - Ênfase3 25 5" xfId="21032" xr:uid="{FE16D2F2-8CE8-4C0C-B584-7CDF9EF36571}"/>
    <cellStyle name="40% - Ênfase3 250" xfId="4171" xr:uid="{35D2787B-2979-4FA3-BC65-550624C91A5B}"/>
    <cellStyle name="40% - Ênfase3 250 2" xfId="9305" xr:uid="{23222A7B-4F82-404E-9FE5-12509DB148BE}"/>
    <cellStyle name="40% - Ênfase3 250 2 2" xfId="19532" xr:uid="{0F0ABC49-EBEB-4B59-A9AC-969685BA3C2A}"/>
    <cellStyle name="40% - Ênfase3 250 2 2 2" xfId="39976" xr:uid="{EAA89499-CBDD-4367-B895-C09C2F130CD7}"/>
    <cellStyle name="40% - Ênfase3 250 2 3" xfId="29760" xr:uid="{EFBCF1EB-8792-4C72-A45E-428A5E81C983}"/>
    <cellStyle name="40% - Ênfase3 250 3" xfId="14478" xr:uid="{71023893-4F8E-4950-B9F7-BEDBE132DB36}"/>
    <cellStyle name="40% - Ênfase3 250 3 2" xfId="34924" xr:uid="{438DA696-CDCB-42BE-8418-47A62ADF3A33}"/>
    <cellStyle name="40% - Ênfase3 250 4" xfId="24708" xr:uid="{AEE12B40-B9EE-49CC-9DAD-51324AEC964D}"/>
    <cellStyle name="40% - Ênfase3 251" xfId="4185" xr:uid="{E4C1D9A8-D3E1-4CF5-AE42-786CE9564809}"/>
    <cellStyle name="40% - Ênfase3 251 2" xfId="9319" xr:uid="{A9DC04A9-065C-4A68-BF44-49BDF89219C0}"/>
    <cellStyle name="40% - Ênfase3 251 2 2" xfId="19546" xr:uid="{44BB8AE7-7C66-4D2F-92B3-3FC32398EA96}"/>
    <cellStyle name="40% - Ênfase3 251 2 2 2" xfId="39990" xr:uid="{7CADBE85-8312-4BC7-906A-3FF75BCF84F4}"/>
    <cellStyle name="40% - Ênfase3 251 2 3" xfId="29774" xr:uid="{C60E718B-08E2-465E-9E9A-5C35CE9C4B0A}"/>
    <cellStyle name="40% - Ênfase3 251 3" xfId="14492" xr:uid="{C4893B86-981E-4A8F-AC2C-44B2BF5BBD56}"/>
    <cellStyle name="40% - Ênfase3 251 3 2" xfId="34938" xr:uid="{95F31131-23B3-402D-9D40-5D9C5E8816A1}"/>
    <cellStyle name="40% - Ênfase3 251 4" xfId="24722" xr:uid="{7750E162-CED6-4A97-8759-E4A449B2A21D}"/>
    <cellStyle name="40% - Ênfase3 252" xfId="4199" xr:uid="{F2946EBD-50B0-480D-A3E6-EA3BCC2627FC}"/>
    <cellStyle name="40% - Ênfase3 252 2" xfId="9333" xr:uid="{439F5EA1-4FCE-4032-B3AB-E0BEE497D67E}"/>
    <cellStyle name="40% - Ênfase3 252 2 2" xfId="19560" xr:uid="{8A413818-7D97-4A29-8B50-30B8131D217E}"/>
    <cellStyle name="40% - Ênfase3 252 2 2 2" xfId="40004" xr:uid="{2D23C6D0-9F66-4C4F-91CF-F570AD97335A}"/>
    <cellStyle name="40% - Ênfase3 252 2 3" xfId="29788" xr:uid="{E872DF2B-8213-4F5A-B7E7-86265447F660}"/>
    <cellStyle name="40% - Ênfase3 252 3" xfId="14506" xr:uid="{941667A1-CF23-41F5-AFC1-EFD380566DE8}"/>
    <cellStyle name="40% - Ênfase3 252 3 2" xfId="34952" xr:uid="{6DFD4070-45FF-48C5-9E14-EED1D06BC63E}"/>
    <cellStyle name="40% - Ênfase3 252 4" xfId="24736" xr:uid="{C6A6E4EC-C7E0-49C2-A936-32D701E585FC}"/>
    <cellStyle name="40% - Ênfase3 253" xfId="4213" xr:uid="{F05CD55B-F445-4A00-BB5E-C35DB5056A1C}"/>
    <cellStyle name="40% - Ênfase3 253 2" xfId="9347" xr:uid="{26357E2D-C1A9-4065-8129-3739429472B8}"/>
    <cellStyle name="40% - Ênfase3 253 2 2" xfId="19574" xr:uid="{D7673233-C72B-4203-BDF3-B75EEB3BC3AA}"/>
    <cellStyle name="40% - Ênfase3 253 2 2 2" xfId="40018" xr:uid="{DBE36EA8-E4CC-4652-BD93-C1826BF3C271}"/>
    <cellStyle name="40% - Ênfase3 253 2 3" xfId="29802" xr:uid="{87E7E1E5-9534-4DA4-BA1A-F56194A0D1B7}"/>
    <cellStyle name="40% - Ênfase3 253 3" xfId="14520" xr:uid="{A3EEE3EA-8139-4A5D-B4EE-67B97CFD5E77}"/>
    <cellStyle name="40% - Ênfase3 253 3 2" xfId="34966" xr:uid="{582DD662-3407-4801-B80E-73BCDA0FFCEA}"/>
    <cellStyle name="40% - Ênfase3 253 4" xfId="24750" xr:uid="{B8D338D7-7AC8-4263-A41F-5EC9F0828374}"/>
    <cellStyle name="40% - Ênfase3 254" xfId="4227" xr:uid="{77CDC647-26AC-456F-88DB-7FEDB7528BE6}"/>
    <cellStyle name="40% - Ênfase3 254 2" xfId="9361" xr:uid="{DED3D506-9461-4C10-A4AC-3E068B485B9E}"/>
    <cellStyle name="40% - Ênfase3 254 2 2" xfId="19588" xr:uid="{DB0C41D3-69E5-45B7-96B9-075F60B4A1B2}"/>
    <cellStyle name="40% - Ênfase3 254 2 2 2" xfId="40032" xr:uid="{0EC81110-4959-405B-AC8A-181A2EF207FB}"/>
    <cellStyle name="40% - Ênfase3 254 2 3" xfId="29816" xr:uid="{0CA3D94A-F790-4D17-B6A1-0790DF9BBC73}"/>
    <cellStyle name="40% - Ênfase3 254 3" xfId="14534" xr:uid="{3EF524DC-6941-40E3-810F-2BB0EFD1032F}"/>
    <cellStyle name="40% - Ênfase3 254 3 2" xfId="34980" xr:uid="{E374BA06-C751-4595-B91E-A1BB834B85FE}"/>
    <cellStyle name="40% - Ênfase3 254 4" xfId="24764" xr:uid="{A5000460-6923-4FF3-9840-3748EE7287FF}"/>
    <cellStyle name="40% - Ênfase3 255" xfId="4241" xr:uid="{73A788D5-73C6-4CA0-B914-7DEAEEA467F8}"/>
    <cellStyle name="40% - Ênfase3 255 2" xfId="9375" xr:uid="{44A6C7A6-08B4-4BC7-9F3B-B96FC35628F3}"/>
    <cellStyle name="40% - Ênfase3 255 2 2" xfId="19602" xr:uid="{1123E9E9-FC7E-4AC1-8493-BBD45BC66787}"/>
    <cellStyle name="40% - Ênfase3 255 2 2 2" xfId="40046" xr:uid="{CF288DE5-D1F9-46C3-9F30-6A71803A7979}"/>
    <cellStyle name="40% - Ênfase3 255 2 3" xfId="29830" xr:uid="{3FE2DFB4-7549-44E6-829C-A523EA086C0D}"/>
    <cellStyle name="40% - Ênfase3 255 3" xfId="14548" xr:uid="{5DDDC141-D31D-49B9-A4D6-6D96E19EC65F}"/>
    <cellStyle name="40% - Ênfase3 255 3 2" xfId="34994" xr:uid="{81961CC8-0E9F-42BD-9AB4-F0FE11DA569F}"/>
    <cellStyle name="40% - Ênfase3 255 4" xfId="24778" xr:uid="{97D91D2C-676E-4B17-82CF-45F07BC8E37D}"/>
    <cellStyle name="40% - Ênfase3 256" xfId="4255" xr:uid="{C8721201-AFF7-44A0-937A-90FCABE05892}"/>
    <cellStyle name="40% - Ênfase3 256 2" xfId="9389" xr:uid="{89B0A037-CC2A-40A2-A5EB-209CD4F31602}"/>
    <cellStyle name="40% - Ênfase3 256 2 2" xfId="19616" xr:uid="{19B12A74-9F93-4AC0-8281-CA87E9DFB941}"/>
    <cellStyle name="40% - Ênfase3 256 2 2 2" xfId="40060" xr:uid="{9F96B246-A376-48BB-9F6C-5982D9BCE9FF}"/>
    <cellStyle name="40% - Ênfase3 256 2 3" xfId="29844" xr:uid="{6529CF26-06DD-4A36-B98A-1AB48B4EFEEC}"/>
    <cellStyle name="40% - Ênfase3 256 3" xfId="14562" xr:uid="{C428FB78-F9BE-4AAF-838F-22D0DB1F26AD}"/>
    <cellStyle name="40% - Ênfase3 256 3 2" xfId="35008" xr:uid="{3EF7D107-9B2E-444E-9407-408BF3B5F06B}"/>
    <cellStyle name="40% - Ênfase3 256 4" xfId="24792" xr:uid="{B1AB8820-D132-4F5B-A48F-2B06D3D4F709}"/>
    <cellStyle name="40% - Ênfase3 257" xfId="4269" xr:uid="{B5F7979B-6574-486E-B2EA-DB3F6D7DEBE3}"/>
    <cellStyle name="40% - Ênfase3 257 2" xfId="9403" xr:uid="{FCC5F994-60A8-4DDF-8585-A70B7EAA86A9}"/>
    <cellStyle name="40% - Ênfase3 257 2 2" xfId="19630" xr:uid="{BB0B6108-D485-4C6E-9603-53AD69C3FDA3}"/>
    <cellStyle name="40% - Ênfase3 257 2 2 2" xfId="40074" xr:uid="{C94ABDC1-7A3D-4938-868E-6A363A7DCA8D}"/>
    <cellStyle name="40% - Ênfase3 257 2 3" xfId="29858" xr:uid="{57AC5955-1B49-4C4E-9387-9268841D5070}"/>
    <cellStyle name="40% - Ênfase3 257 3" xfId="14576" xr:uid="{3612572B-5F1A-4CF4-BA8C-1C6D593C1C91}"/>
    <cellStyle name="40% - Ênfase3 257 3 2" xfId="35022" xr:uid="{5446ACA1-D588-4DAA-B4AC-14ECDF7FC632}"/>
    <cellStyle name="40% - Ênfase3 257 4" xfId="24806" xr:uid="{45100720-02AE-4264-BB4A-5398186FB822}"/>
    <cellStyle name="40% - Ênfase3 258" xfId="4283" xr:uid="{189518B0-A800-4097-B1BE-C26ED17C2B89}"/>
    <cellStyle name="40% - Ênfase3 258 2" xfId="9417" xr:uid="{A383DAB8-38B9-4CA3-ABFE-D50C8A9B11E4}"/>
    <cellStyle name="40% - Ênfase3 258 2 2" xfId="19644" xr:uid="{1572A781-7E7A-4108-B156-5BAFCA1F80A4}"/>
    <cellStyle name="40% - Ênfase3 258 2 2 2" xfId="40088" xr:uid="{7450FC1D-9F22-4E1F-A520-DAE7896E9BB8}"/>
    <cellStyle name="40% - Ênfase3 258 2 3" xfId="29872" xr:uid="{31B0DC95-BA48-4316-9008-5A67848738DC}"/>
    <cellStyle name="40% - Ênfase3 258 3" xfId="14590" xr:uid="{CC9CE813-5290-4A69-9E4A-627CFF81808D}"/>
    <cellStyle name="40% - Ênfase3 258 3 2" xfId="35036" xr:uid="{AC1714C3-C72E-45A9-85E1-37AD0E9119CF}"/>
    <cellStyle name="40% - Ênfase3 258 4" xfId="24820" xr:uid="{2AE90662-07FB-4153-9C95-2A3330BC6A9D}"/>
    <cellStyle name="40% - Ênfase3 259" xfId="4297" xr:uid="{1B431519-E85D-4C94-B164-1616078C2BF7}"/>
    <cellStyle name="40% - Ênfase3 259 2" xfId="9431" xr:uid="{FCD36DD1-6FED-440A-BE4E-FDDDA57EE5FC}"/>
    <cellStyle name="40% - Ênfase3 259 2 2" xfId="19658" xr:uid="{59AEAE6A-DC89-46A5-A08E-01C10244857A}"/>
    <cellStyle name="40% - Ênfase3 259 2 2 2" xfId="40102" xr:uid="{796860E1-AA38-43D5-BEEA-706FE554CD23}"/>
    <cellStyle name="40% - Ênfase3 259 2 3" xfId="29886" xr:uid="{1D5C0B00-04AA-47F7-A8BE-B0D3ECD4505A}"/>
    <cellStyle name="40% - Ênfase3 259 3" xfId="14604" xr:uid="{4C16E5C9-AC93-4210-9C61-2ECB6C8A90E4}"/>
    <cellStyle name="40% - Ênfase3 259 3 2" xfId="35050" xr:uid="{D9A854BF-7B19-4427-8CC3-6B4BEDBD9363}"/>
    <cellStyle name="40% - Ênfase3 259 4" xfId="24834" xr:uid="{CF68107D-832F-48D8-A186-EC12266CACE8}"/>
    <cellStyle name="40% - Ênfase3 26" xfId="449" xr:uid="{59203DB5-5E7A-46A4-BEE4-D04E1F7350DE}"/>
    <cellStyle name="40% - Ênfase3 26 2" xfId="1048" xr:uid="{C5F71EF1-2964-4E18-82F8-2BE0C6808AE0}"/>
    <cellStyle name="40% - Ênfase3 26 2 2" xfId="6195" xr:uid="{86F8E90A-C638-48B3-8297-CB6A0B5E3706}"/>
    <cellStyle name="40% - Ênfase3 26 2 2 2" xfId="16450" xr:uid="{8C8F6FCC-6FF6-49C2-8908-96132D2098D0}"/>
    <cellStyle name="40% - Ênfase3 26 2 2 2 2" xfId="36894" xr:uid="{E793F38C-B0A3-4079-A43B-FCCA6FB8BCFD}"/>
    <cellStyle name="40% - Ênfase3 26 2 2 3" xfId="26678" xr:uid="{1289198E-0BE7-4F4F-B6DF-927B630D7364}"/>
    <cellStyle name="40% - Ênfase3 26 2 3" xfId="11396" xr:uid="{F697A100-A74E-48EB-AFF7-1950C71B5BF8}"/>
    <cellStyle name="40% - Ênfase3 26 2 3 2" xfId="31842" xr:uid="{D50386BA-27AE-40EF-B7F0-84A3678A9AC2}"/>
    <cellStyle name="40% - Ênfase3 26 2 4" xfId="21626" xr:uid="{DBF3FC3D-C217-4010-A0B9-20930D8C0030}"/>
    <cellStyle name="40% - Ênfase3 26 3" xfId="5596" xr:uid="{7CC51EF1-575A-4C98-BF57-3E8D84E4CC2B}"/>
    <cellStyle name="40% - Ênfase3 26 3 2" xfId="15870" xr:uid="{B994DD30-0220-4DBA-BF99-6D870FF6C801}"/>
    <cellStyle name="40% - Ênfase3 26 3 2 2" xfId="36314" xr:uid="{7AADF638-68F5-4DB8-9702-1268197A41FF}"/>
    <cellStyle name="40% - Ênfase3 26 3 3" xfId="26098" xr:uid="{896B0281-61C8-448B-9244-6ADFF38094F7}"/>
    <cellStyle name="40% - Ênfase3 26 4" xfId="10816" xr:uid="{7CEE426B-344A-49AC-99C9-B794B7007B2E}"/>
    <cellStyle name="40% - Ênfase3 26 4 2" xfId="31262" xr:uid="{EDC05CDE-EBB3-4C98-AB76-6E64ED7577C5}"/>
    <cellStyle name="40% - Ênfase3 26 5" xfId="21046" xr:uid="{D1504405-B525-4895-AAAF-7BFA5485EA3F}"/>
    <cellStyle name="40% - Ênfase3 260" xfId="4311" xr:uid="{0A0ED3FA-3CAB-4B0D-BB4D-9C19708CCAE2}"/>
    <cellStyle name="40% - Ênfase3 260 2" xfId="9445" xr:uid="{534575B7-D81B-4BA8-BAFA-DE8B353DE4C2}"/>
    <cellStyle name="40% - Ênfase3 260 2 2" xfId="19672" xr:uid="{68B7F8FF-32B1-4639-8F53-6E155B8ABCB9}"/>
    <cellStyle name="40% - Ênfase3 260 2 2 2" xfId="40116" xr:uid="{E9748DAA-949C-4E34-B075-832DA0BE3681}"/>
    <cellStyle name="40% - Ênfase3 260 2 3" xfId="29900" xr:uid="{6C71DE07-B7C1-40B2-B04D-E0A16EA3D539}"/>
    <cellStyle name="40% - Ênfase3 260 3" xfId="14618" xr:uid="{96E420A1-57CD-43DD-8392-720776FD7369}"/>
    <cellStyle name="40% - Ênfase3 260 3 2" xfId="35064" xr:uid="{393DC5CD-A0CF-4E14-9733-3E1C9123BD9A}"/>
    <cellStyle name="40% - Ênfase3 260 4" xfId="24848" xr:uid="{BDD2E42F-8941-4F5F-BE81-48CA3B7F6F36}"/>
    <cellStyle name="40% - Ênfase3 261" xfId="4325" xr:uid="{ACAAB9A6-A594-47EE-89E6-2CCCE25E3BC8}"/>
    <cellStyle name="40% - Ênfase3 261 2" xfId="9459" xr:uid="{5E9A93B9-AFA3-4EFF-BC69-D0FE2EFA5556}"/>
    <cellStyle name="40% - Ênfase3 261 2 2" xfId="19686" xr:uid="{3A80FC67-EA72-4712-BF18-7DA8F1951CB4}"/>
    <cellStyle name="40% - Ênfase3 261 2 2 2" xfId="40130" xr:uid="{A3C60289-FDD0-4442-A1F9-77052946C794}"/>
    <cellStyle name="40% - Ênfase3 261 2 3" xfId="29914" xr:uid="{6F3338CA-F943-460A-9A28-9D2ED2A9052F}"/>
    <cellStyle name="40% - Ênfase3 261 3" xfId="14632" xr:uid="{885502D2-1C91-4FFB-BDA7-BC99B70DE2C7}"/>
    <cellStyle name="40% - Ênfase3 261 3 2" xfId="35078" xr:uid="{FC95E86B-78B5-4A4A-82F3-5E615711EA45}"/>
    <cellStyle name="40% - Ênfase3 261 4" xfId="24862" xr:uid="{A8E28B74-630C-44D4-BF9F-66FDFCE729ED}"/>
    <cellStyle name="40% - Ênfase3 262" xfId="4339" xr:uid="{0384CD8D-A79D-4E67-BE54-57594190F377}"/>
    <cellStyle name="40% - Ênfase3 262 2" xfId="9473" xr:uid="{2EF98828-88D3-4F91-9B79-E33B7C02C906}"/>
    <cellStyle name="40% - Ênfase3 262 2 2" xfId="19700" xr:uid="{88FF6162-5826-473A-B658-EEB3B9A332CE}"/>
    <cellStyle name="40% - Ênfase3 262 2 2 2" xfId="40144" xr:uid="{98117852-B810-44FE-87DD-B9278A256AA9}"/>
    <cellStyle name="40% - Ênfase3 262 2 3" xfId="29928" xr:uid="{0EBA9A39-B5E9-47C9-9949-90A9A7FA1EB0}"/>
    <cellStyle name="40% - Ênfase3 262 3" xfId="14646" xr:uid="{0ACA538C-ABBA-4281-AE8F-71AE174FABFA}"/>
    <cellStyle name="40% - Ênfase3 262 3 2" xfId="35092" xr:uid="{0813BF7F-0716-4D0A-91F0-5C350F335E2B}"/>
    <cellStyle name="40% - Ênfase3 262 4" xfId="24876" xr:uid="{590FDD6B-B49A-485C-96C1-3930FFA9BDBC}"/>
    <cellStyle name="40% - Ênfase3 263" xfId="4353" xr:uid="{F4E47C3E-6687-4D97-82D0-DD9045A82441}"/>
    <cellStyle name="40% - Ênfase3 263 2" xfId="9487" xr:uid="{85BBA5D1-D322-456B-A3DD-D3A21DF8A7E9}"/>
    <cellStyle name="40% - Ênfase3 263 2 2" xfId="19714" xr:uid="{066BA0AA-0D6A-4AF8-AF68-4FE9D2BE8734}"/>
    <cellStyle name="40% - Ênfase3 263 2 2 2" xfId="40158" xr:uid="{46699AE2-1ADE-4216-87E7-CC1776DBADA8}"/>
    <cellStyle name="40% - Ênfase3 263 2 3" xfId="29942" xr:uid="{45B60237-4D89-437D-9711-7E4D31CB1BE4}"/>
    <cellStyle name="40% - Ênfase3 263 3" xfId="14660" xr:uid="{895B27E9-ECA3-4A6F-A6F0-0E2937615A4A}"/>
    <cellStyle name="40% - Ênfase3 263 3 2" xfId="35106" xr:uid="{6A354210-34F2-45CB-A89C-CF5699316D7E}"/>
    <cellStyle name="40% - Ênfase3 263 4" xfId="24890" xr:uid="{C12CD68F-0C40-412E-B7C0-00BF182DC446}"/>
    <cellStyle name="40% - Ênfase3 264" xfId="4367" xr:uid="{5C55098D-1D8A-411A-AB64-8A2453B69E91}"/>
    <cellStyle name="40% - Ênfase3 264 2" xfId="9501" xr:uid="{DED3D43B-F101-438A-86F6-6B310FC55C2C}"/>
    <cellStyle name="40% - Ênfase3 264 2 2" xfId="19728" xr:uid="{710B6C9B-F547-44FA-9312-F678358FE94D}"/>
    <cellStyle name="40% - Ênfase3 264 2 2 2" xfId="40172" xr:uid="{47A6A8F4-09FD-4BA8-9507-D4C8CE59FB0F}"/>
    <cellStyle name="40% - Ênfase3 264 2 3" xfId="29956" xr:uid="{BB0B746D-BC4A-4B94-B825-D1ED0A9AA6E1}"/>
    <cellStyle name="40% - Ênfase3 264 3" xfId="14674" xr:uid="{F49371A6-8524-47C4-A273-1493BD8F5DE6}"/>
    <cellStyle name="40% - Ênfase3 264 3 2" xfId="35120" xr:uid="{3FFCD4F6-F7AD-4ACC-B424-7E127DCA2248}"/>
    <cellStyle name="40% - Ênfase3 264 4" xfId="24904" xr:uid="{07C45CDF-9263-48E2-8E73-2C41322AF72E}"/>
    <cellStyle name="40% - Ênfase3 265" xfId="4381" xr:uid="{0181A06E-AC71-4E53-A766-7B69C4AEC2BD}"/>
    <cellStyle name="40% - Ênfase3 265 2" xfId="9515" xr:uid="{42A4B2B9-B8AB-4EFA-96A8-8FC455D1478A}"/>
    <cellStyle name="40% - Ênfase3 265 2 2" xfId="19742" xr:uid="{B28BA9E3-CFA4-438D-8430-EBE494783526}"/>
    <cellStyle name="40% - Ênfase3 265 2 2 2" xfId="40186" xr:uid="{59612D7F-D1F5-4D0D-83CA-2AA059C72A5B}"/>
    <cellStyle name="40% - Ênfase3 265 2 3" xfId="29970" xr:uid="{9922FE55-30EC-4C44-8BAF-81A674AF0DBC}"/>
    <cellStyle name="40% - Ênfase3 265 3" xfId="14688" xr:uid="{B89CE2EF-1180-4F3E-A677-024098720EC6}"/>
    <cellStyle name="40% - Ênfase3 265 3 2" xfId="35134" xr:uid="{9D89816C-8604-4990-A4F9-A558CDD68CF9}"/>
    <cellStyle name="40% - Ênfase3 265 4" xfId="24918" xr:uid="{3AF5FD48-60F8-40A8-93C0-DEA89B73839D}"/>
    <cellStyle name="40% - Ênfase3 266" xfId="4395" xr:uid="{8AE1D9E4-B57D-4BF6-906D-5C02ED867678}"/>
    <cellStyle name="40% - Ênfase3 266 2" xfId="9529" xr:uid="{3C7722B3-55BE-4418-8161-0A17BF7FF31D}"/>
    <cellStyle name="40% - Ênfase3 266 2 2" xfId="19756" xr:uid="{5F798250-AD5B-4B68-8CDD-4374DAFB2C15}"/>
    <cellStyle name="40% - Ênfase3 266 2 2 2" xfId="40200" xr:uid="{8AA75251-2940-4075-9501-D559F89A1DC5}"/>
    <cellStyle name="40% - Ênfase3 266 2 3" xfId="29984" xr:uid="{E86A0314-E320-40F8-BB09-74FEEDC2AF72}"/>
    <cellStyle name="40% - Ênfase3 266 3" xfId="14702" xr:uid="{3F4B23C6-59C6-4C6D-A550-2BCF9DB3003D}"/>
    <cellStyle name="40% - Ênfase3 266 3 2" xfId="35148" xr:uid="{3B932437-12F0-4481-ADE1-2A9D16E64523}"/>
    <cellStyle name="40% - Ênfase3 266 4" xfId="24932" xr:uid="{72EE36C7-8D1A-4E03-9B17-66DF660FD49A}"/>
    <cellStyle name="40% - Ênfase3 267" xfId="4409" xr:uid="{ABE2E3BA-4729-4D39-945F-4A61EF4F5432}"/>
    <cellStyle name="40% - Ênfase3 267 2" xfId="9543" xr:uid="{8B98195E-E8FA-4EC1-ABD7-8CEC6AB45238}"/>
    <cellStyle name="40% - Ênfase3 267 2 2" xfId="19770" xr:uid="{54B50D7E-326D-4930-82B0-0A1592BB0D9D}"/>
    <cellStyle name="40% - Ênfase3 267 2 2 2" xfId="40214" xr:uid="{1E7255A8-6B92-4910-AA08-4DE13EB561DC}"/>
    <cellStyle name="40% - Ênfase3 267 2 3" xfId="29998" xr:uid="{CBADE7F2-8254-4B06-8FD5-C711119C7FDA}"/>
    <cellStyle name="40% - Ênfase3 267 3" xfId="14716" xr:uid="{E113714B-85FD-44A2-82AE-124C6E53A9A8}"/>
    <cellStyle name="40% - Ênfase3 267 3 2" xfId="35162" xr:uid="{BD095B18-4427-4CA2-A70B-43EA83446243}"/>
    <cellStyle name="40% - Ênfase3 267 4" xfId="24946" xr:uid="{F8A7DA16-E1F0-459B-BEA6-5F0ED863E0DE}"/>
    <cellStyle name="40% - Ênfase3 268" xfId="4423" xr:uid="{D13FAFDE-1914-49FC-BC9E-0812E499591D}"/>
    <cellStyle name="40% - Ênfase3 268 2" xfId="9557" xr:uid="{049D210F-DC8F-46E5-AB89-51B488305B59}"/>
    <cellStyle name="40% - Ênfase3 268 2 2" xfId="19784" xr:uid="{AD4A591B-6A19-4923-81AF-BCFA0883321C}"/>
    <cellStyle name="40% - Ênfase3 268 2 2 2" xfId="40228" xr:uid="{CA82D482-635D-4815-A47A-60246D6886B5}"/>
    <cellStyle name="40% - Ênfase3 268 2 3" xfId="30012" xr:uid="{F8B4F3A4-5B2A-413D-96AA-1BFDC9728F43}"/>
    <cellStyle name="40% - Ênfase3 268 3" xfId="14730" xr:uid="{F107ABC4-CE24-44F8-BE6D-390534FF43BF}"/>
    <cellStyle name="40% - Ênfase3 268 3 2" xfId="35176" xr:uid="{4FD4049D-236F-41F3-AF5E-89831D00BCD6}"/>
    <cellStyle name="40% - Ênfase3 268 4" xfId="24960" xr:uid="{B620F46A-B3E9-4354-832A-06D5DF051810}"/>
    <cellStyle name="40% - Ênfase3 269" xfId="4437" xr:uid="{E24407BF-4380-43E7-AEEC-AE22771B39C5}"/>
    <cellStyle name="40% - Ênfase3 269 2" xfId="9571" xr:uid="{879C722E-6BD3-475C-96AD-1C6F3D7A99C4}"/>
    <cellStyle name="40% - Ênfase3 269 2 2" xfId="19798" xr:uid="{86D972C6-64FC-4CE5-9C01-A7AD8E6EF6E3}"/>
    <cellStyle name="40% - Ênfase3 269 2 2 2" xfId="40242" xr:uid="{82F95E33-9155-4F11-A148-CAC0CBEDE01C}"/>
    <cellStyle name="40% - Ênfase3 269 2 3" xfId="30026" xr:uid="{DDFC96C4-FE49-4E12-9421-2F106560B127}"/>
    <cellStyle name="40% - Ênfase3 269 3" xfId="14744" xr:uid="{949BA0FC-5D05-46CE-B4F4-28161A0C3339}"/>
    <cellStyle name="40% - Ênfase3 269 3 2" xfId="35190" xr:uid="{B3AB62E0-65D3-4327-A23F-C8D7C7D3E2CD}"/>
    <cellStyle name="40% - Ênfase3 269 4" xfId="24974" xr:uid="{97AAFB47-63E7-466F-94C3-BFE79411A094}"/>
    <cellStyle name="40% - Ênfase3 27" xfId="463" xr:uid="{739C0304-CFE3-4CA3-A765-A38B2F82CE1C}"/>
    <cellStyle name="40% - Ênfase3 27 2" xfId="1062" xr:uid="{DCC7CDBC-4E35-49AE-916B-1BC7A9B9BAFD}"/>
    <cellStyle name="40% - Ênfase3 27 2 2" xfId="6209" xr:uid="{F29C3420-AE9E-4687-8A7B-78D4E8B71C6E}"/>
    <cellStyle name="40% - Ênfase3 27 2 2 2" xfId="16464" xr:uid="{ABC953DC-28D3-4452-B76D-248B393C629E}"/>
    <cellStyle name="40% - Ênfase3 27 2 2 2 2" xfId="36908" xr:uid="{BC372C34-55AB-440B-B8F4-CF3B3544735A}"/>
    <cellStyle name="40% - Ênfase3 27 2 2 3" xfId="26692" xr:uid="{A2471CFC-A93A-42DB-805B-14D3D483C247}"/>
    <cellStyle name="40% - Ênfase3 27 2 3" xfId="11410" xr:uid="{2D219D01-7485-49D1-BA5C-6EF3784AB8AE}"/>
    <cellStyle name="40% - Ênfase3 27 2 3 2" xfId="31856" xr:uid="{E7FFF4D9-DA9B-41DC-B668-254A6C77CF9B}"/>
    <cellStyle name="40% - Ênfase3 27 2 4" xfId="21640" xr:uid="{F0B4D4AB-B756-44D3-AA25-BE0260194D96}"/>
    <cellStyle name="40% - Ênfase3 27 3" xfId="5610" xr:uid="{5738196A-0D86-4CD0-A12B-1CCC88087433}"/>
    <cellStyle name="40% - Ênfase3 27 3 2" xfId="15884" xr:uid="{A58CD16F-ED80-4DDC-BF11-1D2A08D59731}"/>
    <cellStyle name="40% - Ênfase3 27 3 2 2" xfId="36328" xr:uid="{98F56F46-F5DB-4D09-B5F5-A281FE1A9497}"/>
    <cellStyle name="40% - Ênfase3 27 3 3" xfId="26112" xr:uid="{D4D7DCD4-476E-43EE-9A9B-9B6CAAA59C12}"/>
    <cellStyle name="40% - Ênfase3 27 4" xfId="10830" xr:uid="{818BC51B-8C72-4A16-BFC9-59943DCA1A8C}"/>
    <cellStyle name="40% - Ênfase3 27 4 2" xfId="31276" xr:uid="{572DBABB-C13E-4EE5-A01C-EA76C7714BB1}"/>
    <cellStyle name="40% - Ênfase3 27 5" xfId="21060" xr:uid="{2C31F59F-F70A-4906-A1EF-C321D91C4E89}"/>
    <cellStyle name="40% - Ênfase3 270" xfId="4451" xr:uid="{CCEF97F0-22D2-4641-99CA-AD72E7373B92}"/>
    <cellStyle name="40% - Ênfase3 270 2" xfId="9585" xr:uid="{972D7555-B249-4184-B781-208E5F27EC36}"/>
    <cellStyle name="40% - Ênfase3 270 2 2" xfId="19812" xr:uid="{F89487FA-8F69-44B1-8844-61F1DB6742E7}"/>
    <cellStyle name="40% - Ênfase3 270 2 2 2" xfId="40256" xr:uid="{88C68BD8-F5B9-4DC8-BD7A-853408ACC776}"/>
    <cellStyle name="40% - Ênfase3 270 2 3" xfId="30040" xr:uid="{E4DDEE92-EF80-40AA-8F44-3F647CB0899A}"/>
    <cellStyle name="40% - Ênfase3 270 3" xfId="14758" xr:uid="{FF8FBF2B-10F6-4088-9992-24944D92AABC}"/>
    <cellStyle name="40% - Ênfase3 270 3 2" xfId="35204" xr:uid="{E95E4594-1D73-4A43-802E-9BCE65225496}"/>
    <cellStyle name="40% - Ênfase3 270 4" xfId="24988" xr:uid="{72D8CBC3-E374-41CC-AE0D-37D01FC7BEEF}"/>
    <cellStyle name="40% - Ênfase3 271" xfId="4465" xr:uid="{78D191DF-6BA4-4771-9FD5-E422E6A5A2DE}"/>
    <cellStyle name="40% - Ênfase3 271 2" xfId="9599" xr:uid="{FCF14707-009E-44B0-9E85-B044505244D4}"/>
    <cellStyle name="40% - Ênfase3 271 2 2" xfId="19826" xr:uid="{E5C411F4-ADFB-4628-B1EC-E1FEC5FAB6FD}"/>
    <cellStyle name="40% - Ênfase3 271 2 2 2" xfId="40270" xr:uid="{12DA4471-49C2-4AE3-BCCB-BF756CB7E4EE}"/>
    <cellStyle name="40% - Ênfase3 271 2 3" xfId="30054" xr:uid="{C7481ED2-BDF7-4F28-9D4E-63D36419835A}"/>
    <cellStyle name="40% - Ênfase3 271 3" xfId="14772" xr:uid="{5B2FA5B8-52D4-4629-881E-6CC6EC9F7391}"/>
    <cellStyle name="40% - Ênfase3 271 3 2" xfId="35218" xr:uid="{3FCC00DF-14A4-48E9-802D-F4AEB1E542E3}"/>
    <cellStyle name="40% - Ênfase3 271 4" xfId="25002" xr:uid="{8740CD61-831C-41DC-B0C4-4152E32231B6}"/>
    <cellStyle name="40% - Ênfase3 272" xfId="4479" xr:uid="{7F988ACF-97AE-4DCF-807C-B3916F588FB3}"/>
    <cellStyle name="40% - Ênfase3 272 2" xfId="9613" xr:uid="{BC8ED85D-EFAB-4114-A33A-1D5283A21ADD}"/>
    <cellStyle name="40% - Ênfase3 272 2 2" xfId="19840" xr:uid="{C8C34C5F-216B-4350-B71E-23364D9AF21B}"/>
    <cellStyle name="40% - Ênfase3 272 2 2 2" xfId="40284" xr:uid="{57415DCC-10DF-4C8E-831F-1FE3B7BB2230}"/>
    <cellStyle name="40% - Ênfase3 272 2 3" xfId="30068" xr:uid="{A8467C45-D127-4F72-B0C7-5E8DAF8C091D}"/>
    <cellStyle name="40% - Ênfase3 272 3" xfId="14786" xr:uid="{4D364880-6617-42DF-B195-4331B3A4186D}"/>
    <cellStyle name="40% - Ênfase3 272 3 2" xfId="35232" xr:uid="{94A64F69-38A1-48DA-B3FB-76B508832F7F}"/>
    <cellStyle name="40% - Ênfase3 272 4" xfId="25016" xr:uid="{8FBFF6D0-E259-4B62-820D-F8B33486F864}"/>
    <cellStyle name="40% - Ênfase3 273" xfId="4493" xr:uid="{173BCEE6-C9DC-40DC-B98C-954B5A9425C2}"/>
    <cellStyle name="40% - Ênfase3 273 2" xfId="9627" xr:uid="{1BAE4EE5-CDF9-4F9C-8034-538FDF51A7D1}"/>
    <cellStyle name="40% - Ênfase3 273 2 2" xfId="19854" xr:uid="{676477F7-9950-40AE-A0D8-E1C7E09040BA}"/>
    <cellStyle name="40% - Ênfase3 273 2 2 2" xfId="40298" xr:uid="{1F049E72-0A0E-422B-8008-353256DB5644}"/>
    <cellStyle name="40% - Ênfase3 273 2 3" xfId="30082" xr:uid="{8530315D-3D7E-4205-BFA3-25600CE51E57}"/>
    <cellStyle name="40% - Ênfase3 273 3" xfId="14800" xr:uid="{4AF81AE1-6216-4877-8944-7F63D8FD07FA}"/>
    <cellStyle name="40% - Ênfase3 273 3 2" xfId="35246" xr:uid="{ED680BAF-1A8A-455F-88BE-FDE025CE62D9}"/>
    <cellStyle name="40% - Ênfase3 273 4" xfId="25030" xr:uid="{0FEF6632-6675-4FFE-AEF7-2BB3AA9C9794}"/>
    <cellStyle name="40% - Ênfase3 274" xfId="4507" xr:uid="{A2050161-8B9C-4CBE-A7F3-DBE21935CBAF}"/>
    <cellStyle name="40% - Ênfase3 274 2" xfId="9641" xr:uid="{157A3208-454C-45B9-9B83-A64527A22ABF}"/>
    <cellStyle name="40% - Ênfase3 274 2 2" xfId="19868" xr:uid="{3BEA023A-6CE8-4E8E-900E-C8CA1D880B85}"/>
    <cellStyle name="40% - Ênfase3 274 2 2 2" xfId="40312" xr:uid="{3CC9A6C6-045A-4E64-8E5D-12976261D53C}"/>
    <cellStyle name="40% - Ênfase3 274 2 3" xfId="30096" xr:uid="{99BBB716-4F33-44A9-A9BA-DBD020031373}"/>
    <cellStyle name="40% - Ênfase3 274 3" xfId="14814" xr:uid="{A4758D42-181D-4F7A-A25D-962CFFF2121D}"/>
    <cellStyle name="40% - Ênfase3 274 3 2" xfId="35260" xr:uid="{74DDC240-2C6F-4EBF-B086-FBE607C9AD47}"/>
    <cellStyle name="40% - Ênfase3 274 4" xfId="25044" xr:uid="{530C0974-E730-4A12-99CB-57C578D25BC3}"/>
    <cellStyle name="40% - Ênfase3 275" xfId="4521" xr:uid="{C30B58EF-846D-40E5-AEB2-39AB9D31784B}"/>
    <cellStyle name="40% - Ênfase3 275 2" xfId="9655" xr:uid="{27F7B369-E3FB-44A6-82C8-9EBA3D0A235A}"/>
    <cellStyle name="40% - Ênfase3 275 2 2" xfId="19882" xr:uid="{AA5A97AF-0EEE-4B9B-9115-E966CCB86AC6}"/>
    <cellStyle name="40% - Ênfase3 275 2 2 2" xfId="40326" xr:uid="{15C13985-941C-497C-A0C2-06288404AA72}"/>
    <cellStyle name="40% - Ênfase3 275 2 3" xfId="30110" xr:uid="{1B8108E7-8893-49CC-88D6-936AF08C0FE2}"/>
    <cellStyle name="40% - Ênfase3 275 3" xfId="14828" xr:uid="{09709025-6D5E-4EC6-9037-4BE0CA54AB43}"/>
    <cellStyle name="40% - Ênfase3 275 3 2" xfId="35274" xr:uid="{8D206B32-ABA3-4987-93BF-D6970C10C570}"/>
    <cellStyle name="40% - Ênfase3 275 4" xfId="25058" xr:uid="{066D389F-49E1-4B1C-9D0B-DE03845C4987}"/>
    <cellStyle name="40% - Ênfase3 276" xfId="4534" xr:uid="{E268B68D-0C74-4B93-B8D6-621A96246450}"/>
    <cellStyle name="40% - Ênfase3 276 2" xfId="9669" xr:uid="{EAD6BA68-EB86-4CCF-8AAC-53184327D52F}"/>
    <cellStyle name="40% - Ênfase3 276 2 2" xfId="19896" xr:uid="{44F07DE2-AFD5-4441-90D4-21E9FF6805C0}"/>
    <cellStyle name="40% - Ênfase3 276 2 2 2" xfId="40340" xr:uid="{F532DEC3-3DF5-4B7A-963F-A40E39B9DBAF}"/>
    <cellStyle name="40% - Ênfase3 276 2 3" xfId="30124" xr:uid="{D1323692-392B-4333-90E9-19FC3F0987B2}"/>
    <cellStyle name="40% - Ênfase3 276 3" xfId="14842" xr:uid="{A11EF2F3-6503-4AC8-97CC-E8D0C4905B5B}"/>
    <cellStyle name="40% - Ênfase3 276 3 2" xfId="35288" xr:uid="{7B7A3258-4AAD-4B8D-9A8C-3205F62A1C17}"/>
    <cellStyle name="40% - Ênfase3 276 4" xfId="25072" xr:uid="{84825BBA-23AA-4FEE-814B-3758B9068B0A}"/>
    <cellStyle name="40% - Ênfase3 277" xfId="4548" xr:uid="{DA9FB3AD-FCC4-4D2C-B099-C90D034C63B5}"/>
    <cellStyle name="40% - Ênfase3 277 2" xfId="9683" xr:uid="{4F874F52-AA0C-49F0-98A0-83C70F7CA8EC}"/>
    <cellStyle name="40% - Ênfase3 277 2 2" xfId="19910" xr:uid="{20762417-D6A0-4EEB-915F-99D53927B417}"/>
    <cellStyle name="40% - Ênfase3 277 2 2 2" xfId="40354" xr:uid="{B946D956-FCB1-432D-B191-A8C119F8E44D}"/>
    <cellStyle name="40% - Ênfase3 277 2 3" xfId="30138" xr:uid="{BA92D23C-C333-47E1-AD23-DBB509EBB766}"/>
    <cellStyle name="40% - Ênfase3 277 3" xfId="14856" xr:uid="{E5AAF4C8-2D8D-4E72-A7FB-765644F1271C}"/>
    <cellStyle name="40% - Ênfase3 277 3 2" xfId="35302" xr:uid="{5B12FBCC-4850-4673-A5D5-6FD3CCDE8F04}"/>
    <cellStyle name="40% - Ênfase3 277 4" xfId="25086" xr:uid="{D4DC49EA-41BC-42F7-8E8A-6736E3842702}"/>
    <cellStyle name="40% - Ênfase3 278" xfId="4562" xr:uid="{BC0595EF-C0E6-4BDD-8B19-30B8CB310155}"/>
    <cellStyle name="40% - Ênfase3 278 2" xfId="9697" xr:uid="{B05B52CF-179C-49BE-B77B-40722F439D56}"/>
    <cellStyle name="40% - Ênfase3 278 2 2" xfId="19924" xr:uid="{F01342F7-61C9-4873-9AE7-2CE23FD025B7}"/>
    <cellStyle name="40% - Ênfase3 278 2 2 2" xfId="40368" xr:uid="{9DAD5E66-E93D-4983-9A3A-838578194248}"/>
    <cellStyle name="40% - Ênfase3 278 2 3" xfId="30152" xr:uid="{80DF9367-12C6-4B20-BAF4-0898606C2D7A}"/>
    <cellStyle name="40% - Ênfase3 278 3" xfId="14870" xr:uid="{1534AFB5-8ECB-420A-9D5A-F4A57C73B874}"/>
    <cellStyle name="40% - Ênfase3 278 3 2" xfId="35316" xr:uid="{44E31943-4A53-422F-B3A8-B89860F1F131}"/>
    <cellStyle name="40% - Ênfase3 278 4" xfId="25100" xr:uid="{890F563F-6C5C-4118-9999-34F2A18DD58F}"/>
    <cellStyle name="40% - Ênfase3 279" xfId="4576" xr:uid="{8D169A0E-E098-4B4C-A36D-0C476ADEEDB6}"/>
    <cellStyle name="40% - Ênfase3 279 2" xfId="9711" xr:uid="{A2743250-765A-40BD-A724-279EC00AE731}"/>
    <cellStyle name="40% - Ênfase3 279 2 2" xfId="19938" xr:uid="{BB0C9CA8-863F-480F-A353-6DDE0DDAA6C7}"/>
    <cellStyle name="40% - Ênfase3 279 2 2 2" xfId="40382" xr:uid="{A733C553-62D9-43C4-A62F-115BD384D581}"/>
    <cellStyle name="40% - Ênfase3 279 2 3" xfId="30166" xr:uid="{029348B3-47A7-4410-979B-EB169DAE5415}"/>
    <cellStyle name="40% - Ênfase3 279 3" xfId="14884" xr:uid="{43E2A360-022A-43E6-A279-FB5AAC4E4891}"/>
    <cellStyle name="40% - Ênfase3 279 3 2" xfId="35330" xr:uid="{924F1126-162B-47C3-AC17-EB55E11BF2B0}"/>
    <cellStyle name="40% - Ênfase3 279 4" xfId="25114" xr:uid="{760460C1-D3C8-4290-9151-13C104D26936}"/>
    <cellStyle name="40% - Ênfase3 28" xfId="477" xr:uid="{F0A7607B-DCA2-4CDA-A0D4-56DAD77305BE}"/>
    <cellStyle name="40% - Ênfase3 28 2" xfId="1076" xr:uid="{B94796EF-5008-4F73-A274-DCC3D773DD9C}"/>
    <cellStyle name="40% - Ênfase3 28 2 2" xfId="6223" xr:uid="{B8F804AE-2CA6-4F73-93E8-9F8394A73EDA}"/>
    <cellStyle name="40% - Ênfase3 28 2 2 2" xfId="16478" xr:uid="{412F52AA-16E7-466B-AB4E-FDA34C10C644}"/>
    <cellStyle name="40% - Ênfase3 28 2 2 2 2" xfId="36922" xr:uid="{B2C05A6B-D49D-4ACB-BFD7-56E55F8D2F0A}"/>
    <cellStyle name="40% - Ênfase3 28 2 2 3" xfId="26706" xr:uid="{1E45D5F5-6808-43A2-8BE6-CC10CD57C012}"/>
    <cellStyle name="40% - Ênfase3 28 2 3" xfId="11424" xr:uid="{02B398CE-646A-4E2E-831C-7C9BAD3600E5}"/>
    <cellStyle name="40% - Ênfase3 28 2 3 2" xfId="31870" xr:uid="{8EDA1AA0-37CE-49E0-8DF7-3237F65F057B}"/>
    <cellStyle name="40% - Ênfase3 28 2 4" xfId="21654" xr:uid="{147832C0-5B51-4364-90E9-54BAC851A0C7}"/>
    <cellStyle name="40% - Ênfase3 28 3" xfId="5624" xr:uid="{E6D42D1B-A045-488C-80AA-B305DFB00EA9}"/>
    <cellStyle name="40% - Ênfase3 28 3 2" xfId="15898" xr:uid="{EDEE1133-FE5C-4668-80B0-AAC8FBAB7F65}"/>
    <cellStyle name="40% - Ênfase3 28 3 2 2" xfId="36342" xr:uid="{41FFC098-752F-417B-9D84-0525C4B6E740}"/>
    <cellStyle name="40% - Ênfase3 28 3 3" xfId="26126" xr:uid="{93B2EF6A-C880-43DA-8E56-158E7CCF11AB}"/>
    <cellStyle name="40% - Ênfase3 28 4" xfId="10844" xr:uid="{99131846-A8E7-489F-AC01-A4D8D0C3CC0F}"/>
    <cellStyle name="40% - Ênfase3 28 4 2" xfId="31290" xr:uid="{3F93C61E-26C3-451A-AE0F-0A5CA7B1733E}"/>
    <cellStyle name="40% - Ênfase3 28 5" xfId="21074" xr:uid="{D783553C-37D0-4B8A-860A-111798C22EDE}"/>
    <cellStyle name="40% - Ênfase3 280" xfId="4590" xr:uid="{E8FC00A3-CBAE-454F-82C2-4763DAF966BE}"/>
    <cellStyle name="40% - Ênfase3 280 2" xfId="9725" xr:uid="{8F1A5A61-1370-41A6-8C1F-A20D93A67A06}"/>
    <cellStyle name="40% - Ênfase3 280 2 2" xfId="19952" xr:uid="{25D0A88C-B458-429B-AC53-1E600A289816}"/>
    <cellStyle name="40% - Ênfase3 280 2 2 2" xfId="40396" xr:uid="{80DE8452-D69B-42A0-815B-D986E541E6CC}"/>
    <cellStyle name="40% - Ênfase3 280 2 3" xfId="30180" xr:uid="{C62B8C02-FFB0-4044-9BC4-84EBC82A6B4F}"/>
    <cellStyle name="40% - Ênfase3 280 3" xfId="14898" xr:uid="{32EF27EF-030A-451E-A8D1-6B253170246C}"/>
    <cellStyle name="40% - Ênfase3 280 3 2" xfId="35344" xr:uid="{36C7E96A-832B-4720-B64F-1D70F103EBA9}"/>
    <cellStyle name="40% - Ênfase3 280 4" xfId="25128" xr:uid="{58109084-BD0B-478C-9A17-EDCA75789373}"/>
    <cellStyle name="40% - Ênfase3 281" xfId="4604" xr:uid="{E1409C23-3E75-440B-B63C-43B49334503C}"/>
    <cellStyle name="40% - Ênfase3 281 2" xfId="9739" xr:uid="{085EC505-B34E-4D6F-87C7-35B26CBDFA3F}"/>
    <cellStyle name="40% - Ênfase3 281 2 2" xfId="19966" xr:uid="{88358F42-9DC2-4286-A64F-B91F15A60C34}"/>
    <cellStyle name="40% - Ênfase3 281 2 2 2" xfId="40410" xr:uid="{A3EE03D8-38D0-4E7E-B622-D99637C499E8}"/>
    <cellStyle name="40% - Ênfase3 281 2 3" xfId="30194" xr:uid="{4CE01E61-9E95-41F6-9958-34B51F225B50}"/>
    <cellStyle name="40% - Ênfase3 281 3" xfId="14912" xr:uid="{99ADCD3B-7F84-49A5-A5F5-D7EE204C5CEE}"/>
    <cellStyle name="40% - Ênfase3 281 3 2" xfId="35358" xr:uid="{F3985324-E1BE-4525-85B7-E43804E80A62}"/>
    <cellStyle name="40% - Ênfase3 281 4" xfId="25142" xr:uid="{78D7BB75-8856-4B30-B6EA-DC04D2BD51F1}"/>
    <cellStyle name="40% - Ênfase3 282" xfId="4618" xr:uid="{AF5959D4-6E9F-4B2C-A812-2213EBB39340}"/>
    <cellStyle name="40% - Ênfase3 282 2" xfId="9753" xr:uid="{38E8F0C2-5622-4423-9CF2-AE1C4D3ECD34}"/>
    <cellStyle name="40% - Ênfase3 282 2 2" xfId="19980" xr:uid="{3DEC85F9-7B6D-48C8-8288-5BFBFD4200D4}"/>
    <cellStyle name="40% - Ênfase3 282 2 2 2" xfId="40424" xr:uid="{49A7E017-63C9-47F9-B736-D9BA18E77C5D}"/>
    <cellStyle name="40% - Ênfase3 282 2 3" xfId="30208" xr:uid="{BB1D827D-5755-4BBB-B053-1CA31C9DA947}"/>
    <cellStyle name="40% - Ênfase3 282 3" xfId="14926" xr:uid="{84D32E4F-9C8E-4A9B-8B76-522B1783480C}"/>
    <cellStyle name="40% - Ênfase3 282 3 2" xfId="35372" xr:uid="{9EFBDE54-3FD0-41E0-8037-E35ADEEDC989}"/>
    <cellStyle name="40% - Ênfase3 282 4" xfId="25156" xr:uid="{DBB4D5C1-811F-424B-832E-554DF0F6C7E1}"/>
    <cellStyle name="40% - Ênfase3 283" xfId="4632" xr:uid="{7178EDB2-D2E7-48E5-83E8-488F40AEAC62}"/>
    <cellStyle name="40% - Ênfase3 283 2" xfId="9767" xr:uid="{A0A59D19-D7DF-4706-8792-F4239104CC22}"/>
    <cellStyle name="40% - Ênfase3 283 2 2" xfId="19994" xr:uid="{9D6CDCCA-F367-489E-9DB6-5FA925851BE9}"/>
    <cellStyle name="40% - Ênfase3 283 2 2 2" xfId="40438" xr:uid="{BB607DF4-49BD-4A9D-98A8-6E39E952E975}"/>
    <cellStyle name="40% - Ênfase3 283 2 3" xfId="30222" xr:uid="{C505AF8A-9C5B-421F-9BF5-2AC9246D7CD1}"/>
    <cellStyle name="40% - Ênfase3 283 3" xfId="14940" xr:uid="{96F3575A-F7EE-422E-8A7A-A0B2B2CF1AF1}"/>
    <cellStyle name="40% - Ênfase3 283 3 2" xfId="35386" xr:uid="{D9991D6D-842D-4F4D-A7D7-F61B6E076656}"/>
    <cellStyle name="40% - Ênfase3 283 4" xfId="25170" xr:uid="{792A07FE-F706-4D61-B556-417085931DF9}"/>
    <cellStyle name="40% - Ênfase3 284" xfId="4646" xr:uid="{FD85E7D4-0FC3-48C3-B1DE-9C3AC18744DD}"/>
    <cellStyle name="40% - Ênfase3 284 2" xfId="9781" xr:uid="{4D3CA07A-45F2-4C7B-81A5-847079CAB12A}"/>
    <cellStyle name="40% - Ênfase3 284 2 2" xfId="20008" xr:uid="{5E8DC148-42E5-48A4-A864-BB20E7AD293D}"/>
    <cellStyle name="40% - Ênfase3 284 2 2 2" xfId="40452" xr:uid="{702B6F5E-CDFF-4B8E-9A78-F5F5BE0F5795}"/>
    <cellStyle name="40% - Ênfase3 284 2 3" xfId="30236" xr:uid="{CD1125ED-F7BB-4585-A6CE-F68817565968}"/>
    <cellStyle name="40% - Ênfase3 284 3" xfId="14954" xr:uid="{A5A8233F-4CAC-4745-96FC-92E0762A8935}"/>
    <cellStyle name="40% - Ênfase3 284 3 2" xfId="35400" xr:uid="{D2612F76-2E07-4363-871A-EC76EECC24D6}"/>
    <cellStyle name="40% - Ênfase3 284 4" xfId="25184" xr:uid="{F5C4FD5E-8EEA-4F34-B63D-96C50C3F22F7}"/>
    <cellStyle name="40% - Ênfase3 285" xfId="4660" xr:uid="{293F84AD-C262-46EA-8A0B-FC2F4B07A28E}"/>
    <cellStyle name="40% - Ênfase3 285 2" xfId="9795" xr:uid="{114E7870-B6E7-407B-AE74-190D9D2718E4}"/>
    <cellStyle name="40% - Ênfase3 285 2 2" xfId="20022" xr:uid="{B2A1A48C-0F38-4B1D-BFA5-EE0F6513BE8D}"/>
    <cellStyle name="40% - Ênfase3 285 2 2 2" xfId="40466" xr:uid="{6EA31000-3AFC-47D3-91B4-292B47273220}"/>
    <cellStyle name="40% - Ênfase3 285 2 3" xfId="30250" xr:uid="{62741F21-C559-4C05-A8A7-CFB601A08332}"/>
    <cellStyle name="40% - Ênfase3 285 3" xfId="14968" xr:uid="{4EB56BB9-6B44-4AA1-B39C-72D304FD50C6}"/>
    <cellStyle name="40% - Ênfase3 285 3 2" xfId="35414" xr:uid="{E16A1E41-E560-4B3C-85EA-42C916FB945B}"/>
    <cellStyle name="40% - Ênfase3 285 4" xfId="25198" xr:uid="{A50BC697-7446-4432-825F-6EA13F34AEF4}"/>
    <cellStyle name="40% - Ênfase3 286" xfId="4674" xr:uid="{89243B79-371C-4418-B81F-46AEAA5AB134}"/>
    <cellStyle name="40% - Ênfase3 286 2" xfId="9809" xr:uid="{549D412F-78B5-402A-9B47-2A462FD9B47D}"/>
    <cellStyle name="40% - Ênfase3 286 2 2" xfId="20036" xr:uid="{C36A8EF6-5B16-44C1-8053-A888306AD4C5}"/>
    <cellStyle name="40% - Ênfase3 286 2 2 2" xfId="40480" xr:uid="{1EB8F04D-E2EA-4E60-813C-F2B0A66C1480}"/>
    <cellStyle name="40% - Ênfase3 286 2 3" xfId="30264" xr:uid="{AC46BE56-7C90-421C-B7A4-A5E0AF2E3BB3}"/>
    <cellStyle name="40% - Ênfase3 286 3" xfId="14982" xr:uid="{BDC7FCCC-E66D-4AED-8245-8FDA3A9148BE}"/>
    <cellStyle name="40% - Ênfase3 286 3 2" xfId="35428" xr:uid="{655BC844-5025-4501-9DCA-453BE55F0920}"/>
    <cellStyle name="40% - Ênfase3 286 4" xfId="25212" xr:uid="{01DDAC93-1D1D-47E6-B918-5347BEE21B29}"/>
    <cellStyle name="40% - Ênfase3 287" xfId="4688" xr:uid="{5AD0AC27-F4AC-4D97-96EC-1B55BC318EA8}"/>
    <cellStyle name="40% - Ênfase3 287 2" xfId="9823" xr:uid="{126DB0D9-AE30-4223-9E2F-4A177E05EF99}"/>
    <cellStyle name="40% - Ênfase3 287 2 2" xfId="20050" xr:uid="{1830BDD1-6170-4A95-9D7C-C81B4886D68A}"/>
    <cellStyle name="40% - Ênfase3 287 2 2 2" xfId="40494" xr:uid="{CA3C864D-ABBD-40D0-B7A3-9FD7BB049A6A}"/>
    <cellStyle name="40% - Ênfase3 287 2 3" xfId="30278" xr:uid="{BA279C84-D3EC-44F0-BC4A-185E7488906F}"/>
    <cellStyle name="40% - Ênfase3 287 3" xfId="14996" xr:uid="{8B135B29-F516-46BD-ADAD-70400A2E7DDA}"/>
    <cellStyle name="40% - Ênfase3 287 3 2" xfId="35442" xr:uid="{6E265697-1A36-4EA5-9A46-EB22F1719E05}"/>
    <cellStyle name="40% - Ênfase3 287 4" xfId="25226" xr:uid="{2F7A480F-4FB4-4151-BC4B-A4677FEC0D0A}"/>
    <cellStyle name="40% - Ênfase3 288" xfId="4702" xr:uid="{890380EC-D8DF-42D6-9FE4-5972CF07A27A}"/>
    <cellStyle name="40% - Ênfase3 288 2" xfId="9837" xr:uid="{5D0CF67D-57FE-48E9-9E36-CCEBCD37C4B2}"/>
    <cellStyle name="40% - Ênfase3 288 2 2" xfId="20064" xr:uid="{EE79397E-58CA-4D82-8C9B-38E17FB146F1}"/>
    <cellStyle name="40% - Ênfase3 288 2 2 2" xfId="40508" xr:uid="{A002D665-5CC4-490C-A8A0-BBA4FF41512A}"/>
    <cellStyle name="40% - Ênfase3 288 2 3" xfId="30292" xr:uid="{77809863-7671-4FBB-A775-C5DC34F214AD}"/>
    <cellStyle name="40% - Ênfase3 288 3" xfId="15010" xr:uid="{26445385-DC28-48B6-83B4-6FA7373EAFF0}"/>
    <cellStyle name="40% - Ênfase3 288 3 2" xfId="35456" xr:uid="{05AF042B-DC01-4943-A3D0-62DA56976660}"/>
    <cellStyle name="40% - Ênfase3 288 4" xfId="25240" xr:uid="{81D4E3D3-E3D1-4F52-8182-C7EB824C8FCB}"/>
    <cellStyle name="40% - Ênfase3 289" xfId="4716" xr:uid="{A65ADCA5-3317-43E8-B06F-F8DF0C15863A}"/>
    <cellStyle name="40% - Ênfase3 289 2" xfId="9851" xr:uid="{C7910D9A-838F-4A3B-8D62-872057F5759C}"/>
    <cellStyle name="40% - Ênfase3 289 2 2" xfId="20078" xr:uid="{5771CB50-A7B9-4CD8-A4E2-A17E3327C11B}"/>
    <cellStyle name="40% - Ênfase3 289 2 2 2" xfId="40522" xr:uid="{2DF1FDC0-62FA-4A45-9E1F-749ECD2518E5}"/>
    <cellStyle name="40% - Ênfase3 289 2 3" xfId="30306" xr:uid="{8E040639-79E3-4EF6-AF00-AC30B437C266}"/>
    <cellStyle name="40% - Ênfase3 289 3" xfId="15024" xr:uid="{BB907792-CCD0-477F-B5D7-E3C857BE4F81}"/>
    <cellStyle name="40% - Ênfase3 289 3 2" xfId="35470" xr:uid="{7ED37FEC-32DA-466A-A937-201A3853155B}"/>
    <cellStyle name="40% - Ênfase3 289 4" xfId="25254" xr:uid="{2BA9E170-7943-4AF8-9D7E-85BA69EBCC9D}"/>
    <cellStyle name="40% - Ênfase3 29" xfId="491" xr:uid="{04A0CF8B-AD64-45C9-8F37-FE268B250184}"/>
    <cellStyle name="40% - Ênfase3 29 2" xfId="1090" xr:uid="{026CB7DD-9ECE-4F55-9DC7-4CDC74AFE58E}"/>
    <cellStyle name="40% - Ênfase3 29 2 2" xfId="6237" xr:uid="{65ACB6BE-3178-4139-9661-F8D70855D435}"/>
    <cellStyle name="40% - Ênfase3 29 2 2 2" xfId="16492" xr:uid="{C9175FBD-FF31-4251-B456-AA86206EAE7E}"/>
    <cellStyle name="40% - Ênfase3 29 2 2 2 2" xfId="36936" xr:uid="{57AEFA76-7AF5-4E68-AA99-1BEADC4A4FC8}"/>
    <cellStyle name="40% - Ênfase3 29 2 2 3" xfId="26720" xr:uid="{12D4B767-FC63-48BC-93B3-65C0E1BC6A4A}"/>
    <cellStyle name="40% - Ênfase3 29 2 3" xfId="11438" xr:uid="{CC7DE035-565D-4886-896D-4392BF03710A}"/>
    <cellStyle name="40% - Ênfase3 29 2 3 2" xfId="31884" xr:uid="{C771F83B-507C-4559-8ADF-4BBAC66CC588}"/>
    <cellStyle name="40% - Ênfase3 29 2 4" xfId="21668" xr:uid="{64405DAB-324F-45CF-8CDA-6B66E6561542}"/>
    <cellStyle name="40% - Ênfase3 29 3" xfId="5638" xr:uid="{9CEE9F2B-611E-4C10-95D1-881A86F416BC}"/>
    <cellStyle name="40% - Ênfase3 29 3 2" xfId="15912" xr:uid="{B83B894C-4958-44CB-B183-7FF098FC9BD9}"/>
    <cellStyle name="40% - Ênfase3 29 3 2 2" xfId="36356" xr:uid="{F98AEAC1-7D9A-4D34-9417-5CDA49D2069C}"/>
    <cellStyle name="40% - Ênfase3 29 3 3" xfId="26140" xr:uid="{22EF7EBD-59B2-4105-87C2-C55D27F3C281}"/>
    <cellStyle name="40% - Ênfase3 29 4" xfId="10858" xr:uid="{3635521A-B123-4A6C-82FC-CBD4937D6526}"/>
    <cellStyle name="40% - Ênfase3 29 4 2" xfId="31304" xr:uid="{7F348655-2BBC-4A9F-A71B-3756C94BDDA2}"/>
    <cellStyle name="40% - Ênfase3 29 5" xfId="21088" xr:uid="{48D4FF23-1C9B-4600-82E5-AA28052FB619}"/>
    <cellStyle name="40% - Ênfase3 290" xfId="4730" xr:uid="{C7E4DB93-9D60-4BF9-9CEB-6E91315F92FB}"/>
    <cellStyle name="40% - Ênfase3 290 2" xfId="9865" xr:uid="{7F0BB560-DF94-439D-9011-2DAA7B2DCB5D}"/>
    <cellStyle name="40% - Ênfase3 290 2 2" xfId="20092" xr:uid="{CCBE23F3-CCED-4A35-87F7-13641D78DE6B}"/>
    <cellStyle name="40% - Ênfase3 290 2 2 2" xfId="40536" xr:uid="{5272E0EE-7B3B-4778-BF5B-485C5B468489}"/>
    <cellStyle name="40% - Ênfase3 290 2 3" xfId="30320" xr:uid="{54583722-F090-4D88-943C-D4ABF577532D}"/>
    <cellStyle name="40% - Ênfase3 290 3" xfId="15038" xr:uid="{3EBC6F74-DE61-41AB-A822-30FE9B2E08A7}"/>
    <cellStyle name="40% - Ênfase3 290 3 2" xfId="35484" xr:uid="{859B5741-E454-452B-A135-38C80F645B07}"/>
    <cellStyle name="40% - Ênfase3 290 4" xfId="25268" xr:uid="{0E0D0771-CB76-4B99-BBC2-1A600C23C54C}"/>
    <cellStyle name="40% - Ênfase3 291" xfId="4744" xr:uid="{7B515685-D3A5-4992-B61C-BA063D8EB20D}"/>
    <cellStyle name="40% - Ênfase3 291 2" xfId="9879" xr:uid="{58D1F8FB-947E-48E6-B5F4-30E25F50B1B4}"/>
    <cellStyle name="40% - Ênfase3 291 2 2" xfId="20106" xr:uid="{D8416FEE-AA5B-41AD-AD19-046182EB04AB}"/>
    <cellStyle name="40% - Ênfase3 291 2 2 2" xfId="40550" xr:uid="{EBC5B0F4-CB7C-44B7-A65E-68406BD44DC8}"/>
    <cellStyle name="40% - Ênfase3 291 2 3" xfId="30334" xr:uid="{72C09472-CBA1-4F18-802A-945EF0CA9F69}"/>
    <cellStyle name="40% - Ênfase3 291 3" xfId="15052" xr:uid="{5B20F1CC-9A79-4840-99C1-832B7519D233}"/>
    <cellStyle name="40% - Ênfase3 291 3 2" xfId="35498" xr:uid="{AA77A006-302F-4AF2-BE5D-D477997E8EF4}"/>
    <cellStyle name="40% - Ênfase3 291 4" xfId="25282" xr:uid="{7AB9EE79-70D2-41E1-B5FE-A2768EBD9165}"/>
    <cellStyle name="40% - Ênfase3 292" xfId="4758" xr:uid="{C8669685-502D-449D-A10B-17E4ECBA14C0}"/>
    <cellStyle name="40% - Ênfase3 292 2" xfId="9893" xr:uid="{A4611E81-5FC9-410F-B35E-CF70C0BCE4B2}"/>
    <cellStyle name="40% - Ênfase3 292 2 2" xfId="20120" xr:uid="{55E6F453-D920-4436-B09B-CD501E821C66}"/>
    <cellStyle name="40% - Ênfase3 292 2 2 2" xfId="40564" xr:uid="{DEFA6161-F550-4D66-BCE1-FB071EFF9EAE}"/>
    <cellStyle name="40% - Ênfase3 292 2 3" xfId="30348" xr:uid="{2D722DB4-5923-446D-8482-7401E052BD3B}"/>
    <cellStyle name="40% - Ênfase3 292 3" xfId="15066" xr:uid="{06DBF31E-330F-4059-8074-4E0EF23E7AC6}"/>
    <cellStyle name="40% - Ênfase3 292 3 2" xfId="35512" xr:uid="{B8CE0FB8-B9F0-4DA3-96D0-6397FBD730C6}"/>
    <cellStyle name="40% - Ênfase3 292 4" xfId="25296" xr:uid="{7C92AA3B-4918-4F95-98AE-3404BCC81DFE}"/>
    <cellStyle name="40% - Ênfase3 293" xfId="4772" xr:uid="{00222137-A550-4F17-89E4-F2BDB3EC4BC3}"/>
    <cellStyle name="40% - Ênfase3 293 2" xfId="9907" xr:uid="{90E133B7-6F9E-408A-802C-BCEFE88BB571}"/>
    <cellStyle name="40% - Ênfase3 293 2 2" xfId="20134" xr:uid="{70D87987-431C-4C6F-995E-C37365E21BE0}"/>
    <cellStyle name="40% - Ênfase3 293 2 2 2" xfId="40578" xr:uid="{2A3A8EAF-7BC1-401C-8FC7-6FFBCE585FA0}"/>
    <cellStyle name="40% - Ênfase3 293 2 3" xfId="30362" xr:uid="{D4E4C6F9-B6CC-48CC-B0F8-A69B7429E1BA}"/>
    <cellStyle name="40% - Ênfase3 293 3" xfId="15080" xr:uid="{2AE906C7-AE54-4E70-A7C2-488476CBC058}"/>
    <cellStyle name="40% - Ênfase3 293 3 2" xfId="35526" xr:uid="{B90E29F4-2C0B-4157-8D59-D6F60C687792}"/>
    <cellStyle name="40% - Ênfase3 293 4" xfId="25310" xr:uid="{40F90FDE-FC9C-492E-9EEA-1E64387C4CAB}"/>
    <cellStyle name="40% - Ênfase3 294" xfId="4786" xr:uid="{2497F6C8-05FF-4FFC-82A5-BF6964F38B18}"/>
    <cellStyle name="40% - Ênfase3 294 2" xfId="9921" xr:uid="{70C0D457-29F7-4165-B961-69BEB25402EB}"/>
    <cellStyle name="40% - Ênfase3 294 2 2" xfId="20148" xr:uid="{C41D9364-9C2C-4EC8-A449-9362C253B452}"/>
    <cellStyle name="40% - Ênfase3 294 2 2 2" xfId="40592" xr:uid="{04D5AB6A-3950-47CE-B164-4F2DD0FA53C3}"/>
    <cellStyle name="40% - Ênfase3 294 2 3" xfId="30376" xr:uid="{C471DC6A-39A8-4C29-9B1F-EFD9DD112211}"/>
    <cellStyle name="40% - Ênfase3 294 3" xfId="15094" xr:uid="{33BACF1E-3CD8-4714-89A2-8EEF83222D3D}"/>
    <cellStyle name="40% - Ênfase3 294 3 2" xfId="35540" xr:uid="{E00A8107-8F7C-41CD-8826-7859DAB47E91}"/>
    <cellStyle name="40% - Ênfase3 294 4" xfId="25324" xr:uid="{AC18DE0A-2F89-4348-925B-03B4071706C1}"/>
    <cellStyle name="40% - Ênfase3 295" xfId="4800" xr:uid="{8C4075A2-3503-4DBD-9F8B-3115B7A0486F}"/>
    <cellStyle name="40% - Ênfase3 295 2" xfId="9935" xr:uid="{E2346601-85E6-4AD7-91F2-EA8066368CA9}"/>
    <cellStyle name="40% - Ênfase3 295 2 2" xfId="20162" xr:uid="{C4B89C57-A59A-4FC1-80B7-FEC4F4D2BC4A}"/>
    <cellStyle name="40% - Ênfase3 295 2 2 2" xfId="40606" xr:uid="{C61B8C2D-1D27-42EE-A7AF-7B10171C59CB}"/>
    <cellStyle name="40% - Ênfase3 295 2 3" xfId="30390" xr:uid="{F3FBE243-CF09-4201-823B-CFE22A9B63D6}"/>
    <cellStyle name="40% - Ênfase3 295 3" xfId="15108" xr:uid="{F4019EA7-C23D-4CBE-BB3A-68C01A3AED15}"/>
    <cellStyle name="40% - Ênfase3 295 3 2" xfId="35554" xr:uid="{B0091C44-A92B-4CE2-A41A-ED3ACF7529BE}"/>
    <cellStyle name="40% - Ênfase3 295 4" xfId="25338" xr:uid="{35CAD365-4763-414F-9084-3E68C12891A5}"/>
    <cellStyle name="40% - Ênfase3 296" xfId="4814" xr:uid="{0F8D120F-5AB3-4895-9F9F-E3A0ED3B795F}"/>
    <cellStyle name="40% - Ênfase3 296 2" xfId="9949" xr:uid="{D6B585C0-08DD-4922-9CE0-E6A89A6EA7F6}"/>
    <cellStyle name="40% - Ênfase3 296 2 2" xfId="20176" xr:uid="{05F98B8E-3527-43BC-AB54-F58D72BD59A1}"/>
    <cellStyle name="40% - Ênfase3 296 2 2 2" xfId="40620" xr:uid="{91562FB6-E7C1-4825-991B-EAC662C486F6}"/>
    <cellStyle name="40% - Ênfase3 296 2 3" xfId="30404" xr:uid="{610C9C26-515E-4BFE-B4F3-308447E3D782}"/>
    <cellStyle name="40% - Ênfase3 296 3" xfId="15122" xr:uid="{3239CB8F-12E6-437C-8B6C-FF92641E9161}"/>
    <cellStyle name="40% - Ênfase3 296 3 2" xfId="35568" xr:uid="{44315AC2-3CE7-43BA-90C9-A199BD5D6785}"/>
    <cellStyle name="40% - Ênfase3 296 4" xfId="25352" xr:uid="{B06DC688-5F8B-4076-BCAF-1FD7E4729E51}"/>
    <cellStyle name="40% - Ênfase3 297" xfId="4828" xr:uid="{38226FE9-941C-471E-A7F6-FAFF8C478CC4}"/>
    <cellStyle name="40% - Ênfase3 297 2" xfId="9963" xr:uid="{741FB39A-3935-41B4-9D25-7ACB8D96CBBE}"/>
    <cellStyle name="40% - Ênfase3 297 2 2" xfId="20190" xr:uid="{DED7CA48-A359-4EAC-9EBA-58A3C11E2879}"/>
    <cellStyle name="40% - Ênfase3 297 2 2 2" xfId="40634" xr:uid="{62C75973-6B1B-4F53-9CCE-F8FA519A011F}"/>
    <cellStyle name="40% - Ênfase3 297 2 3" xfId="30418" xr:uid="{96FAA3D1-2CCB-4993-9787-A6A5F3869477}"/>
    <cellStyle name="40% - Ênfase3 297 3" xfId="15136" xr:uid="{95F74E87-E8A9-49B7-89A5-DFDC35852E7E}"/>
    <cellStyle name="40% - Ênfase3 297 3 2" xfId="35582" xr:uid="{39EB0421-81AA-4980-8C34-D33FE1E35EB2}"/>
    <cellStyle name="40% - Ênfase3 297 4" xfId="25366" xr:uid="{D2DE14EB-290B-4B8B-84B3-A85121AF1CD0}"/>
    <cellStyle name="40% - Ênfase3 298" xfId="4842" xr:uid="{6710B6B5-6BAE-4086-A903-D8D72469AD74}"/>
    <cellStyle name="40% - Ênfase3 298 2" xfId="9977" xr:uid="{29667B8F-9E0B-49D5-A0F3-F61C1273E399}"/>
    <cellStyle name="40% - Ênfase3 298 2 2" xfId="20204" xr:uid="{2AD46EEF-5C32-4EF6-A86B-B6CF228AF97B}"/>
    <cellStyle name="40% - Ênfase3 298 2 2 2" xfId="40648" xr:uid="{1EC0B3D7-F9E0-47A3-B860-1E6883567588}"/>
    <cellStyle name="40% - Ênfase3 298 2 3" xfId="30432" xr:uid="{66F1D9D3-D889-4AD5-A6F9-BA11C666BB7E}"/>
    <cellStyle name="40% - Ênfase3 298 3" xfId="15150" xr:uid="{5AA990D0-B7A7-4F19-85CC-01A4010A6EE1}"/>
    <cellStyle name="40% - Ênfase3 298 3 2" xfId="35596" xr:uid="{D6DCAA6C-76F7-4C10-B60A-D767F2F884DB}"/>
    <cellStyle name="40% - Ênfase3 298 4" xfId="25380" xr:uid="{AC21A945-3691-4A60-92E6-284E1E03AA05}"/>
    <cellStyle name="40% - Ênfase3 299" xfId="4856" xr:uid="{7C76DC6A-5EDF-419F-B68F-975CF53378B7}"/>
    <cellStyle name="40% - Ênfase3 299 2" xfId="9991" xr:uid="{DFDA373A-B2BD-464E-8423-19B698DEA38F}"/>
    <cellStyle name="40% - Ênfase3 299 2 2" xfId="20218" xr:uid="{94979361-0C6E-4310-9837-705073C0E333}"/>
    <cellStyle name="40% - Ênfase3 299 2 2 2" xfId="40662" xr:uid="{21320ABC-5C6B-4E6A-AE26-479B28EF36EA}"/>
    <cellStyle name="40% - Ênfase3 299 2 3" xfId="30446" xr:uid="{862F6338-9C12-43D4-B86C-90461D2848E3}"/>
    <cellStyle name="40% - Ênfase3 299 3" xfId="15164" xr:uid="{143E209E-D2D0-4697-AA91-27886F7BEA0D}"/>
    <cellStyle name="40% - Ênfase3 299 3 2" xfId="35610" xr:uid="{CCD47BB0-669D-469D-995B-9707FCEA7555}"/>
    <cellStyle name="40% - Ênfase3 299 4" xfId="25394" xr:uid="{A5DDE7F9-2B56-441B-BCDC-DAE805FB87ED}"/>
    <cellStyle name="40% - Ênfase3 3" xfId="127" xr:uid="{044D8014-BF08-4DDD-B17A-14EF0004DCCC}"/>
    <cellStyle name="40% - Ênfase3 3 2" xfId="740" xr:uid="{12328526-5D82-46E4-8294-B49510A4CB03}"/>
    <cellStyle name="40% - Ênfase3 3 2 2" xfId="5887" xr:uid="{01F5C03D-4B00-4E93-9288-342A0807AF9D}"/>
    <cellStyle name="40% - Ênfase3 3 2 2 2" xfId="16156" xr:uid="{5E8909B2-5005-47D5-BFBB-C2865E21E978}"/>
    <cellStyle name="40% - Ênfase3 3 2 2 2 2" xfId="36600" xr:uid="{418615CA-0EF6-41E1-9141-BB5730A16759}"/>
    <cellStyle name="40% - Ênfase3 3 2 2 3" xfId="26384" xr:uid="{247E24E8-E12A-4815-A01C-DA5F238B3BAA}"/>
    <cellStyle name="40% - Ênfase3 3 2 3" xfId="11102" xr:uid="{0EC9BCCA-B15B-41E1-B538-4672149CA2BC}"/>
    <cellStyle name="40% - Ênfase3 3 2 3 2" xfId="31548" xr:uid="{97F2DE35-99CB-4661-AD0D-ECF5BB01B0E8}"/>
    <cellStyle name="40% - Ênfase3 3 2 4" xfId="21332" xr:uid="{5EC3FAAA-A5B5-47F5-B79F-A07B3932335A}"/>
    <cellStyle name="40% - Ênfase3 3 3" xfId="5274" xr:uid="{F3FCC1D7-BAF5-4CA7-944B-18C0E32C5FDE}"/>
    <cellStyle name="40% - Ênfase3 3 3 2" xfId="15576" xr:uid="{8DD59E55-97A9-4A73-9AB9-4D8A8C12CFDC}"/>
    <cellStyle name="40% - Ênfase3 3 3 2 2" xfId="36020" xr:uid="{DECF28C4-E1DA-403D-A9C6-43B9EA66AAD4}"/>
    <cellStyle name="40% - Ênfase3 3 3 3" xfId="25804" xr:uid="{1B4F13A3-93FD-4D53-97B3-3A9BA7F4E7AF}"/>
    <cellStyle name="40% - Ênfase3 3 4" xfId="10522" xr:uid="{B4AB8529-D5EF-497B-B6F3-79E79DA38DED}"/>
    <cellStyle name="40% - Ênfase3 3 4 2" xfId="30968" xr:uid="{C3BEC5C9-1351-453A-8CE3-B6908BFC7E57}"/>
    <cellStyle name="40% - Ênfase3 3 5" xfId="20752" xr:uid="{7DE3DBB1-84DD-4B3B-9162-15384514E654}"/>
    <cellStyle name="40% - Ênfase3 30" xfId="505" xr:uid="{282DD737-C77B-4781-BBC8-C6CA9F191DA7}"/>
    <cellStyle name="40% - Ênfase3 30 2" xfId="1104" xr:uid="{BB4C2610-E42A-4986-AA4B-CE7CC77E1B1C}"/>
    <cellStyle name="40% - Ênfase3 30 2 2" xfId="6251" xr:uid="{1EE36D4D-0005-4CAC-9D4B-3522FC95CB83}"/>
    <cellStyle name="40% - Ênfase3 30 2 2 2" xfId="16506" xr:uid="{7DE2C537-E910-47A0-953F-293E6A010652}"/>
    <cellStyle name="40% - Ênfase3 30 2 2 2 2" xfId="36950" xr:uid="{AF31A27A-8FE3-48B1-B14E-FEE9F7D6EB2E}"/>
    <cellStyle name="40% - Ênfase3 30 2 2 3" xfId="26734" xr:uid="{B5765727-A07E-4192-B874-1F8671DA3209}"/>
    <cellStyle name="40% - Ênfase3 30 2 3" xfId="11452" xr:uid="{7CE12826-001D-4CF2-9DCD-07C43C6CADA0}"/>
    <cellStyle name="40% - Ênfase3 30 2 3 2" xfId="31898" xr:uid="{9D519E61-1EB9-4611-AD1F-895334C3E641}"/>
    <cellStyle name="40% - Ênfase3 30 2 4" xfId="21682" xr:uid="{170C2075-173A-42E8-BFA4-8E13B6B8758E}"/>
    <cellStyle name="40% - Ênfase3 30 3" xfId="5652" xr:uid="{E05E6968-1620-49C2-B91C-6B89FB446CBF}"/>
    <cellStyle name="40% - Ênfase3 30 3 2" xfId="15926" xr:uid="{CBE09914-AECD-493D-B100-B08AC24FD938}"/>
    <cellStyle name="40% - Ênfase3 30 3 2 2" xfId="36370" xr:uid="{BA5C2C37-6A58-4CE4-9392-84618DCE6416}"/>
    <cellStyle name="40% - Ênfase3 30 3 3" xfId="26154" xr:uid="{82B3945F-86A8-4039-866F-E6D4EFDBA474}"/>
    <cellStyle name="40% - Ênfase3 30 4" xfId="10872" xr:uid="{94607301-4636-4146-8FA1-5A8F3CB173DB}"/>
    <cellStyle name="40% - Ênfase3 30 4 2" xfId="31318" xr:uid="{C39FD80C-6F33-43BF-92F0-0CB5C614E049}"/>
    <cellStyle name="40% - Ênfase3 30 5" xfId="21102" xr:uid="{4E459A42-11DA-4927-8BAB-682FBFA663E2}"/>
    <cellStyle name="40% - Ênfase3 300" xfId="4870" xr:uid="{31BD1E30-E30C-41EC-9DAB-77DFD16CAFC2}"/>
    <cellStyle name="40% - Ênfase3 300 2" xfId="10005" xr:uid="{BCD3C5E2-061A-4ECA-9814-4290159D08C6}"/>
    <cellStyle name="40% - Ênfase3 300 2 2" xfId="20232" xr:uid="{11104DDC-5442-48A6-B369-70B6A1262A81}"/>
    <cellStyle name="40% - Ênfase3 300 2 2 2" xfId="40676" xr:uid="{B702038F-B30F-4397-8AA0-C68A17FB8FEF}"/>
    <cellStyle name="40% - Ênfase3 300 2 3" xfId="30460" xr:uid="{5C1F095F-CB82-4AA1-922E-253BE1A6CFED}"/>
    <cellStyle name="40% - Ênfase3 300 3" xfId="15178" xr:uid="{35025176-9FB2-476A-8A4F-D8006BA1C383}"/>
    <cellStyle name="40% - Ênfase3 300 3 2" xfId="35624" xr:uid="{1848AEF4-0440-4CF9-A4B3-46BEAE5D49C1}"/>
    <cellStyle name="40% - Ênfase3 300 4" xfId="25408" xr:uid="{C82E8B6A-7A46-4E44-91B8-0308578FE9FD}"/>
    <cellStyle name="40% - Ênfase3 301" xfId="4884" xr:uid="{97DE233A-3BA9-4533-85E2-56FE0FA94FB3}"/>
    <cellStyle name="40% - Ênfase3 301 2" xfId="10019" xr:uid="{D6F13B3A-7ECA-4418-8CA1-1E1896688A03}"/>
    <cellStyle name="40% - Ênfase3 301 2 2" xfId="20246" xr:uid="{C836A309-72DA-471D-92C4-D1D9188CFBCD}"/>
    <cellStyle name="40% - Ênfase3 301 2 2 2" xfId="40690" xr:uid="{60982A4F-F8CA-4844-A521-67D315944087}"/>
    <cellStyle name="40% - Ênfase3 301 2 3" xfId="30474" xr:uid="{12FFB7E0-7FF2-435E-B65B-56B3AB185584}"/>
    <cellStyle name="40% - Ênfase3 301 3" xfId="15192" xr:uid="{97ECBBD9-C302-4ED6-B51D-07995313A303}"/>
    <cellStyle name="40% - Ênfase3 301 3 2" xfId="35638" xr:uid="{60915EF4-A8C2-4A39-8BD2-2A552E6A927F}"/>
    <cellStyle name="40% - Ênfase3 301 4" xfId="25422" xr:uid="{B7972CEF-50EE-446D-B273-B36AD764F076}"/>
    <cellStyle name="40% - Ênfase3 302" xfId="4898" xr:uid="{9655BBBD-848E-483E-A45C-FBAF29CAF6D0}"/>
    <cellStyle name="40% - Ênfase3 302 2" xfId="10033" xr:uid="{82991C89-3CD4-41BB-BAB9-74ECD0929A0A}"/>
    <cellStyle name="40% - Ênfase3 302 2 2" xfId="20260" xr:uid="{2BEF1F33-B9E9-4043-A98E-3A4F07519C5C}"/>
    <cellStyle name="40% - Ênfase3 302 2 2 2" xfId="40704" xr:uid="{B6906807-4514-4801-A507-74803DB2FFDF}"/>
    <cellStyle name="40% - Ênfase3 302 2 3" xfId="30488" xr:uid="{480C2F06-0F85-4D8C-9CC7-7489762020F0}"/>
    <cellStyle name="40% - Ênfase3 302 3" xfId="15206" xr:uid="{CF2C4F01-0BC5-459C-8108-A91CFC0ACCE6}"/>
    <cellStyle name="40% - Ênfase3 302 3 2" xfId="35652" xr:uid="{0B6E26E4-869D-4EE7-A500-FD4F80E3E0BD}"/>
    <cellStyle name="40% - Ênfase3 302 4" xfId="25436" xr:uid="{FDEB85BB-E03C-4526-A8E6-87F4FF612B6E}"/>
    <cellStyle name="40% - Ênfase3 303" xfId="4912" xr:uid="{B292ED09-CB6D-442D-81C6-302E7560F925}"/>
    <cellStyle name="40% - Ênfase3 303 2" xfId="10047" xr:uid="{FAE15F71-42DB-4772-9F98-E53C8E5CB32B}"/>
    <cellStyle name="40% - Ênfase3 303 2 2" xfId="20274" xr:uid="{ECA19A5F-C6F6-45E9-A625-F8400DB18731}"/>
    <cellStyle name="40% - Ênfase3 303 2 2 2" xfId="40718" xr:uid="{F3DC2DDE-AF19-40F1-8CAD-7791B7AF0C0B}"/>
    <cellStyle name="40% - Ênfase3 303 2 3" xfId="30502" xr:uid="{027FD858-5BE5-48C7-9574-2C65F07C2971}"/>
    <cellStyle name="40% - Ênfase3 303 3" xfId="15220" xr:uid="{65763273-39FC-42F4-9471-B974995A980F}"/>
    <cellStyle name="40% - Ênfase3 303 3 2" xfId="35666" xr:uid="{23B6B54C-0074-4C07-85FD-85974E841BFF}"/>
    <cellStyle name="40% - Ênfase3 303 4" xfId="25450" xr:uid="{6909BE03-C58A-40CD-BAAD-571FA2E0FC69}"/>
    <cellStyle name="40% - Ênfase3 304" xfId="4926" xr:uid="{D619432A-30D3-48A2-82F9-6CEED9C34068}"/>
    <cellStyle name="40% - Ênfase3 304 2" xfId="10061" xr:uid="{1A46B47D-41C3-44C7-A27B-6BA9E786191F}"/>
    <cellStyle name="40% - Ênfase3 304 2 2" xfId="20288" xr:uid="{DC8AB650-DFDE-4EC3-9EB5-C18E1AE6E0DC}"/>
    <cellStyle name="40% - Ênfase3 304 2 2 2" xfId="40732" xr:uid="{F70B31E2-9EF4-4CAF-8A39-3F8B6B61780C}"/>
    <cellStyle name="40% - Ênfase3 304 2 3" xfId="30516" xr:uid="{B0788AD3-3A01-45E5-BB18-A32803320480}"/>
    <cellStyle name="40% - Ênfase3 304 3" xfId="15234" xr:uid="{528B8AD5-BAAE-4B60-8C7A-5EAAE863ADA1}"/>
    <cellStyle name="40% - Ênfase3 304 3 2" xfId="35680" xr:uid="{093C5609-C32C-4362-8D14-65C7987A6A1D}"/>
    <cellStyle name="40% - Ênfase3 304 4" xfId="25464" xr:uid="{AAB6155F-58E7-491D-B688-0284BC023424}"/>
    <cellStyle name="40% - Ênfase3 305" xfId="4940" xr:uid="{8C0F1947-5927-402F-999E-ED6255A907CA}"/>
    <cellStyle name="40% - Ênfase3 305 2" xfId="10075" xr:uid="{66C88B24-FB53-43B6-853B-3BA583440CE3}"/>
    <cellStyle name="40% - Ênfase3 305 2 2" xfId="20302" xr:uid="{F9D98F3A-F387-4466-8D99-5707B5C00EB0}"/>
    <cellStyle name="40% - Ênfase3 305 2 2 2" xfId="40746" xr:uid="{C1C02384-ED6B-46D1-9B5A-EC5F4BEB712E}"/>
    <cellStyle name="40% - Ênfase3 305 2 3" xfId="30530" xr:uid="{10977F14-E52E-4B7F-8935-0A6607D2A483}"/>
    <cellStyle name="40% - Ênfase3 305 3" xfId="15248" xr:uid="{08E60786-91E1-482B-85D1-403BA8E0F179}"/>
    <cellStyle name="40% - Ênfase3 305 3 2" xfId="35694" xr:uid="{BD7E8C4E-72E6-4475-AE4D-08A9F6420914}"/>
    <cellStyle name="40% - Ênfase3 305 4" xfId="25478" xr:uid="{5C8EC4FE-910F-405A-BC76-F70AB967560F}"/>
    <cellStyle name="40% - Ênfase3 306" xfId="4954" xr:uid="{5211C40B-6125-4AC1-AD9E-30BD093AA383}"/>
    <cellStyle name="40% - Ênfase3 306 2" xfId="10089" xr:uid="{7E7E43C4-F2F4-4F45-9E87-C9343DD62494}"/>
    <cellStyle name="40% - Ênfase3 306 2 2" xfId="20316" xr:uid="{27BB75D8-B2D3-41AB-A11C-3140ECFA123A}"/>
    <cellStyle name="40% - Ênfase3 306 2 2 2" xfId="40760" xr:uid="{7DFAA567-BB8F-4447-8E68-959975460353}"/>
    <cellStyle name="40% - Ênfase3 306 2 3" xfId="30544" xr:uid="{F16B1DBE-60C7-4608-81DE-F0688D0A2CB2}"/>
    <cellStyle name="40% - Ênfase3 306 3" xfId="15262" xr:uid="{0E2D0420-D8FC-4967-88E4-3A61DA12FC91}"/>
    <cellStyle name="40% - Ênfase3 306 3 2" xfId="35708" xr:uid="{D6613AFA-0E62-4EB3-A5D3-7DD21AD231AB}"/>
    <cellStyle name="40% - Ênfase3 306 4" xfId="25492" xr:uid="{2441537A-2D8C-4BB8-B32E-31C39010EF0D}"/>
    <cellStyle name="40% - Ênfase3 307" xfId="4968" xr:uid="{4021C73E-40BE-4E2F-985A-454CD461B3FD}"/>
    <cellStyle name="40% - Ênfase3 307 2" xfId="10103" xr:uid="{F5382EBD-08C6-451C-BF34-2E1A0219BE5E}"/>
    <cellStyle name="40% - Ênfase3 307 2 2" xfId="20330" xr:uid="{86A78132-B187-4160-8A43-DE155D4C75E9}"/>
    <cellStyle name="40% - Ênfase3 307 2 2 2" xfId="40774" xr:uid="{22709F88-7AE7-4653-A2E5-5727F8300F53}"/>
    <cellStyle name="40% - Ênfase3 307 2 3" xfId="30558" xr:uid="{BCDF99A0-A6F3-4763-B2D8-BADB9D0FA697}"/>
    <cellStyle name="40% - Ênfase3 307 3" xfId="15276" xr:uid="{90EA440C-714E-4829-B3CF-06090FE25C39}"/>
    <cellStyle name="40% - Ênfase3 307 3 2" xfId="35722" xr:uid="{C3B62A40-80BD-426B-AD8B-026A846AFB8F}"/>
    <cellStyle name="40% - Ênfase3 307 4" xfId="25506" xr:uid="{D253535E-23F6-46B4-98FF-BD217BEE04FD}"/>
    <cellStyle name="40% - Ênfase3 308" xfId="4982" xr:uid="{FDC562A4-EE7C-49A8-851A-8CFCF7FAF671}"/>
    <cellStyle name="40% - Ênfase3 308 2" xfId="10117" xr:uid="{3CF9D415-1AAB-45E2-8AC0-9FF4F9DE3959}"/>
    <cellStyle name="40% - Ênfase3 308 2 2" xfId="20344" xr:uid="{3FD29A8B-A332-4D87-B06A-503A3E690526}"/>
    <cellStyle name="40% - Ênfase3 308 2 2 2" xfId="40788" xr:uid="{8739A834-7777-450A-901F-BF2995647105}"/>
    <cellStyle name="40% - Ênfase3 308 2 3" xfId="30572" xr:uid="{3CC0BAB3-7D8B-4D5F-BFD5-0889A1C61A11}"/>
    <cellStyle name="40% - Ênfase3 308 3" xfId="15290" xr:uid="{ECC45EBF-9793-465C-BE94-92D7EDD6E719}"/>
    <cellStyle name="40% - Ênfase3 308 3 2" xfId="35736" xr:uid="{25C01F97-E3B9-480E-A240-C6B9FD256676}"/>
    <cellStyle name="40% - Ênfase3 308 4" xfId="25520" xr:uid="{F1A490AE-F631-4BA4-8901-FDD95534FCF7}"/>
    <cellStyle name="40% - Ênfase3 309" xfId="4996" xr:uid="{67D36F12-887C-4984-8317-96009F3AFCA5}"/>
    <cellStyle name="40% - Ênfase3 309 2" xfId="10131" xr:uid="{B4E1FE73-8D1D-417A-B6A1-62D628B69938}"/>
    <cellStyle name="40% - Ênfase3 309 2 2" xfId="20358" xr:uid="{D14BB60B-1724-4F79-9414-D96F1FBB60EA}"/>
    <cellStyle name="40% - Ênfase3 309 2 2 2" xfId="40802" xr:uid="{79422984-AF3D-4A82-BFA6-FED9F675F06D}"/>
    <cellStyle name="40% - Ênfase3 309 2 3" xfId="30586" xr:uid="{C0EF06FF-D31F-4013-BFAC-E2132C658B78}"/>
    <cellStyle name="40% - Ênfase3 309 3" xfId="15304" xr:uid="{933892F7-E1C7-4B19-8B60-DF1344ACDBCA}"/>
    <cellStyle name="40% - Ênfase3 309 3 2" xfId="35750" xr:uid="{97EA7E73-31C3-4E41-ACBF-F66337691B39}"/>
    <cellStyle name="40% - Ênfase3 309 4" xfId="25534" xr:uid="{573F1A6B-39BD-4B15-8A56-C6A9D6BDEB1F}"/>
    <cellStyle name="40% - Ênfase3 31" xfId="519" xr:uid="{591622ED-5CC6-450A-B429-1F531E25D721}"/>
    <cellStyle name="40% - Ênfase3 31 2" xfId="1118" xr:uid="{99276A58-37DB-410F-8C9A-9147ADF73EAB}"/>
    <cellStyle name="40% - Ênfase3 31 2 2" xfId="6265" xr:uid="{77DA5D02-56FF-4F67-8090-EE5B8A41D46A}"/>
    <cellStyle name="40% - Ênfase3 31 2 2 2" xfId="16520" xr:uid="{3644C81C-E34A-4B7E-BD5C-485C614F1E21}"/>
    <cellStyle name="40% - Ênfase3 31 2 2 2 2" xfId="36964" xr:uid="{66C07DAD-5E0C-4FBB-8E50-4EF9B9B6F4FA}"/>
    <cellStyle name="40% - Ênfase3 31 2 2 3" xfId="26748" xr:uid="{6E65F868-67C7-45A3-95FC-5E37FBC4024F}"/>
    <cellStyle name="40% - Ênfase3 31 2 3" xfId="11466" xr:uid="{5006FE94-6261-4D22-B548-EFCBE9DFAD71}"/>
    <cellStyle name="40% - Ênfase3 31 2 3 2" xfId="31912" xr:uid="{5033BAFC-E8FD-4A1A-8659-CD43D8C5897C}"/>
    <cellStyle name="40% - Ênfase3 31 2 4" xfId="21696" xr:uid="{B5910C6C-0AE5-4BFB-90D3-B108849430C3}"/>
    <cellStyle name="40% - Ênfase3 31 3" xfId="5666" xr:uid="{DB73AA5B-56D8-4E9A-8C74-627B320CBAD1}"/>
    <cellStyle name="40% - Ênfase3 31 3 2" xfId="15940" xr:uid="{8407712E-4026-4B66-B058-626DC38D5577}"/>
    <cellStyle name="40% - Ênfase3 31 3 2 2" xfId="36384" xr:uid="{33F8F2D4-1B23-46A5-B03F-07B00B6DB1F2}"/>
    <cellStyle name="40% - Ênfase3 31 3 3" xfId="26168" xr:uid="{C49E258D-9F23-4B3B-A3B9-C972E883C3DC}"/>
    <cellStyle name="40% - Ênfase3 31 4" xfId="10886" xr:uid="{7458B962-5DAD-4028-94B7-5422060A5C17}"/>
    <cellStyle name="40% - Ênfase3 31 4 2" xfId="31332" xr:uid="{CB7EE836-F715-4D0D-9CFA-DC74C6A60777}"/>
    <cellStyle name="40% - Ênfase3 31 5" xfId="21116" xr:uid="{C52ADEE4-2DC4-4972-AC85-050FE941527C}"/>
    <cellStyle name="40% - Ênfase3 310" xfId="5010" xr:uid="{D6FBB418-2B98-4568-954D-E0C6F8C61E5D}"/>
    <cellStyle name="40% - Ênfase3 310 2" xfId="10145" xr:uid="{0D9F636E-C5D9-4F88-969B-2178174E4853}"/>
    <cellStyle name="40% - Ênfase3 310 2 2" xfId="20372" xr:uid="{CEF58CCE-6774-4B0C-93A2-BB72BCE13D8C}"/>
    <cellStyle name="40% - Ênfase3 310 2 2 2" xfId="40816" xr:uid="{A8E32A21-1E7D-4D34-AD40-178EA3499572}"/>
    <cellStyle name="40% - Ênfase3 310 2 3" xfId="30600" xr:uid="{36074DF1-82CF-4F52-B886-421FC5F26137}"/>
    <cellStyle name="40% - Ênfase3 310 3" xfId="15318" xr:uid="{A5D9055F-829E-4462-A7DD-950E6F7E9DB2}"/>
    <cellStyle name="40% - Ênfase3 310 3 2" xfId="35764" xr:uid="{0B4DC3D4-0076-4B83-A4F4-59642E54CB65}"/>
    <cellStyle name="40% - Ênfase3 310 4" xfId="25548" xr:uid="{0CCDB742-F351-4F97-B5B3-0F370B345ABA}"/>
    <cellStyle name="40% - Ênfase3 311" xfId="5024" xr:uid="{85DAF400-AE58-4102-9F56-E653271409B3}"/>
    <cellStyle name="40% - Ênfase3 311 2" xfId="10159" xr:uid="{28C6B89F-9FEA-48D6-BD75-89D0D99FC328}"/>
    <cellStyle name="40% - Ênfase3 311 2 2" xfId="20386" xr:uid="{C5EF530F-C475-4A84-8EE7-31DC95416277}"/>
    <cellStyle name="40% - Ênfase3 311 2 2 2" xfId="40830" xr:uid="{3F4D0053-1FA2-4BB4-B891-528C5730FD77}"/>
    <cellStyle name="40% - Ênfase3 311 2 3" xfId="30614" xr:uid="{5E92FF8C-04C4-4039-9ECE-D4AEF907E980}"/>
    <cellStyle name="40% - Ênfase3 311 3" xfId="15332" xr:uid="{1C976EBF-4D04-4996-B722-BD86F7C55F78}"/>
    <cellStyle name="40% - Ênfase3 311 3 2" xfId="35778" xr:uid="{35B65084-AFC9-4006-BFA3-A757DC6F2762}"/>
    <cellStyle name="40% - Ênfase3 311 4" xfId="25562" xr:uid="{DBD94E89-6BC8-43C7-8C2B-C81A50B0C65E}"/>
    <cellStyle name="40% - Ênfase3 312" xfId="5038" xr:uid="{71936BB8-8C0A-4776-8F02-272311BA2A46}"/>
    <cellStyle name="40% - Ênfase3 312 2" xfId="10173" xr:uid="{F763D5E3-7F40-45E2-8EB4-46418EE94D8E}"/>
    <cellStyle name="40% - Ênfase3 312 2 2" xfId="20400" xr:uid="{794DD79E-3025-415B-AF4C-87CBAD52DE9B}"/>
    <cellStyle name="40% - Ênfase3 312 2 2 2" xfId="40844" xr:uid="{97563C68-085F-497C-BE27-DE803262C173}"/>
    <cellStyle name="40% - Ênfase3 312 2 3" xfId="30628" xr:uid="{2CEDBBA7-1B94-4D7B-AFDA-73A59E7E684E}"/>
    <cellStyle name="40% - Ênfase3 312 3" xfId="15346" xr:uid="{8DD697D4-A3AA-4378-90D5-413A9904DC87}"/>
    <cellStyle name="40% - Ênfase3 312 3 2" xfId="35792" xr:uid="{04A9989E-8D0E-4D3C-8215-0EBDBC7C670C}"/>
    <cellStyle name="40% - Ênfase3 312 4" xfId="25576" xr:uid="{4D68CD4D-DC08-411D-90A8-40C6948F86A6}"/>
    <cellStyle name="40% - Ênfase3 313" xfId="5052" xr:uid="{8E2B0A89-E23A-4938-B7FC-7DD826EE0F22}"/>
    <cellStyle name="40% - Ênfase3 313 2" xfId="10187" xr:uid="{53153199-4510-4F10-A450-F9AAB92B35F0}"/>
    <cellStyle name="40% - Ênfase3 313 2 2" xfId="20414" xr:uid="{54EF9A7C-DBC5-44B1-962D-E081E87A2D02}"/>
    <cellStyle name="40% - Ênfase3 313 2 2 2" xfId="40858" xr:uid="{21436A44-DBD7-411B-9B65-64BD82177969}"/>
    <cellStyle name="40% - Ênfase3 313 2 3" xfId="30642" xr:uid="{41309BE7-0553-4884-A1B6-0C83A27E7A5D}"/>
    <cellStyle name="40% - Ênfase3 313 3" xfId="15360" xr:uid="{1B1E522F-F18F-4D47-BD84-AFFE07AD626F}"/>
    <cellStyle name="40% - Ênfase3 313 3 2" xfId="35806" xr:uid="{77EBB18F-EC24-442D-B6B7-DAC8FF0F5D0D}"/>
    <cellStyle name="40% - Ênfase3 313 4" xfId="25590" xr:uid="{F8B3CC9F-F51F-4EAB-9F68-52E17EC6C5BA}"/>
    <cellStyle name="40% - Ênfase3 314" xfId="5066" xr:uid="{08211D10-533C-43D0-A0F2-3AE8DB0CAC6F}"/>
    <cellStyle name="40% - Ênfase3 314 2" xfId="10201" xr:uid="{5A979718-464C-44A6-AABE-33455BB9B6F4}"/>
    <cellStyle name="40% - Ênfase3 314 2 2" xfId="20428" xr:uid="{31887735-D2D8-4D75-94A3-475F26426DBC}"/>
    <cellStyle name="40% - Ênfase3 314 2 2 2" xfId="40872" xr:uid="{F49E6AE9-3968-43A4-B38E-2F646A85157E}"/>
    <cellStyle name="40% - Ênfase3 314 2 3" xfId="30656" xr:uid="{FECEA011-5321-4A79-AD7D-F9924EA2D8D5}"/>
    <cellStyle name="40% - Ênfase3 314 3" xfId="15374" xr:uid="{B0EDBA32-4E4A-41A1-A8E4-083687530D2C}"/>
    <cellStyle name="40% - Ênfase3 314 3 2" xfId="35820" xr:uid="{7137967C-FD63-4E0A-87B8-219D1957B46A}"/>
    <cellStyle name="40% - Ênfase3 314 4" xfId="25604" xr:uid="{2BD5BFFF-DC16-4CEE-A0A5-6278D57968A0}"/>
    <cellStyle name="40% - Ênfase3 315" xfId="5080" xr:uid="{417047DB-513C-4500-8DDD-8C29EFEB5C72}"/>
    <cellStyle name="40% - Ênfase3 315 2" xfId="10215" xr:uid="{A57106FD-24A6-4C67-BF0D-CCAE289173BD}"/>
    <cellStyle name="40% - Ênfase3 315 2 2" xfId="20442" xr:uid="{6CD69012-86C5-4B53-828D-959E274BDA26}"/>
    <cellStyle name="40% - Ênfase3 315 2 2 2" xfId="40886" xr:uid="{9D9AB9C8-87E9-42F4-AE90-20CE1DD71682}"/>
    <cellStyle name="40% - Ênfase3 315 2 3" xfId="30670" xr:uid="{ED7032C0-AEF2-458E-A2BE-E7B0F9FA8F61}"/>
    <cellStyle name="40% - Ênfase3 315 3" xfId="15388" xr:uid="{28C25004-032A-45E7-B69B-C256DB61447C}"/>
    <cellStyle name="40% - Ênfase3 315 3 2" xfId="35834" xr:uid="{5BCD8144-93D4-43A7-A3E8-14CEA1BE8D57}"/>
    <cellStyle name="40% - Ênfase3 315 4" xfId="25618" xr:uid="{78F8AFC2-CE43-4653-BC4B-A8930D3ACD96}"/>
    <cellStyle name="40% - Ênfase3 316" xfId="5094" xr:uid="{E5562619-6F8F-4707-8316-41DC2670BF5C}"/>
    <cellStyle name="40% - Ênfase3 316 2" xfId="10229" xr:uid="{F011AF3E-5233-4868-8473-FE3B224E553E}"/>
    <cellStyle name="40% - Ênfase3 316 2 2" xfId="20456" xr:uid="{7F097004-4EFE-4FFE-9588-9C0B1C7E6BF0}"/>
    <cellStyle name="40% - Ênfase3 316 2 2 2" xfId="40900" xr:uid="{999BCB65-6692-4F36-B746-C70453B9239A}"/>
    <cellStyle name="40% - Ênfase3 316 2 3" xfId="30684" xr:uid="{407749E8-13BE-4E75-8AB2-CA7AC84DEE84}"/>
    <cellStyle name="40% - Ênfase3 316 3" xfId="15402" xr:uid="{B8DE950C-9625-43F2-9245-563B92D89341}"/>
    <cellStyle name="40% - Ênfase3 316 3 2" xfId="35848" xr:uid="{9539E591-834C-4AEF-B0F2-AD3853511396}"/>
    <cellStyle name="40% - Ênfase3 316 4" xfId="25632" xr:uid="{DF24AF74-8E80-4BA8-9B37-284A97061798}"/>
    <cellStyle name="40% - Ênfase3 317" xfId="5107" xr:uid="{9FE6C55A-EA05-4B06-8AC0-45A3B2862252}"/>
    <cellStyle name="40% - Ênfase3 317 2" xfId="10243" xr:uid="{9BB4455C-6500-4F32-9FA2-A49B305540C4}"/>
    <cellStyle name="40% - Ênfase3 317 2 2" xfId="20470" xr:uid="{0A499916-170D-4286-8F74-E631040590AB}"/>
    <cellStyle name="40% - Ênfase3 317 2 2 2" xfId="40914" xr:uid="{39CA82B1-AF03-4D68-8BD7-8A59062BA7B8}"/>
    <cellStyle name="40% - Ênfase3 317 2 3" xfId="30698" xr:uid="{A0155B51-1B03-46BA-885B-CF81EA18C836}"/>
    <cellStyle name="40% - Ênfase3 317 3" xfId="15416" xr:uid="{A22008BE-AFDC-426E-9475-C900B6B682A1}"/>
    <cellStyle name="40% - Ênfase3 317 3 2" xfId="35862" xr:uid="{7195C73E-8C33-48A6-A05E-DCFB7656483A}"/>
    <cellStyle name="40% - Ênfase3 317 4" xfId="25646" xr:uid="{44771813-821D-40ED-AE19-2D4D9600F44E}"/>
    <cellStyle name="40% - Ênfase3 318" xfId="5121" xr:uid="{97129543-1647-4E96-9157-5EC733586384}"/>
    <cellStyle name="40% - Ênfase3 318 2" xfId="10257" xr:uid="{B776E61B-CADD-409C-8E96-2FA240924F0D}"/>
    <cellStyle name="40% - Ênfase3 318 2 2" xfId="20484" xr:uid="{60C7761B-DEE6-4B50-B4FC-8E2B18B9845A}"/>
    <cellStyle name="40% - Ênfase3 318 2 2 2" xfId="40928" xr:uid="{39BABFC1-1B9C-4B66-92CE-47F16FF1389F}"/>
    <cellStyle name="40% - Ênfase3 318 2 3" xfId="30712" xr:uid="{D4F8B111-EC2B-4966-A7DF-1858BDDBBC28}"/>
    <cellStyle name="40% - Ênfase3 318 3" xfId="15430" xr:uid="{630916AC-6E50-4DAA-B429-3A1B8F1AC999}"/>
    <cellStyle name="40% - Ênfase3 318 3 2" xfId="35876" xr:uid="{22BF81FB-2451-4697-BB93-B73AF9F56B62}"/>
    <cellStyle name="40% - Ênfase3 318 4" xfId="25660" xr:uid="{1EAAA097-2A13-4617-A93B-7B1F8E9D46BC}"/>
    <cellStyle name="40% - Ênfase3 319" xfId="5196" xr:uid="{15D7CF56-46F6-4319-9119-719BA2424CD6}"/>
    <cellStyle name="40% - Ênfase3 319 2" xfId="15503" xr:uid="{BA6B2F08-B230-471D-954E-D6507858082A}"/>
    <cellStyle name="40% - Ênfase3 319 2 2" xfId="35948" xr:uid="{501C51BD-6D40-41C6-8694-A5E47EB43FD2}"/>
    <cellStyle name="40% - Ênfase3 319 3" xfId="25732" xr:uid="{D8360455-C91F-443B-88F0-0F82058E51E6}"/>
    <cellStyle name="40% - Ênfase3 32" xfId="533" xr:uid="{FE75EEFA-15C3-4213-A02B-2E2B2829B998}"/>
    <cellStyle name="40% - Ênfase3 32 2" xfId="1132" xr:uid="{CFC7CCF7-B44A-4F12-8F0C-9A00C05B2FF8}"/>
    <cellStyle name="40% - Ênfase3 32 2 2" xfId="6279" xr:uid="{79966BB3-6AB8-493B-8F88-00B9F693A124}"/>
    <cellStyle name="40% - Ênfase3 32 2 2 2" xfId="16534" xr:uid="{B41C8E4D-7206-4BBF-9184-EC795A620835}"/>
    <cellStyle name="40% - Ênfase3 32 2 2 2 2" xfId="36978" xr:uid="{1AF3C20F-74C4-4AF0-953A-6BF97EFCAD19}"/>
    <cellStyle name="40% - Ênfase3 32 2 2 3" xfId="26762" xr:uid="{EC2445B4-B887-432A-A5D4-F7730ECEC6AD}"/>
    <cellStyle name="40% - Ênfase3 32 2 3" xfId="11480" xr:uid="{B90160D8-382B-44AC-87A0-390A38DCF887}"/>
    <cellStyle name="40% - Ênfase3 32 2 3 2" xfId="31926" xr:uid="{72C7B9F7-86DF-4ED4-B13F-92F8A5740C2B}"/>
    <cellStyle name="40% - Ênfase3 32 2 4" xfId="21710" xr:uid="{A04881FE-6D47-46E1-9984-542BC03D50D9}"/>
    <cellStyle name="40% - Ênfase3 32 3" xfId="5680" xr:uid="{0FB0B9AE-9022-4C24-8145-05F77856A4AF}"/>
    <cellStyle name="40% - Ênfase3 32 3 2" xfId="15954" xr:uid="{D6794CCD-DFFA-41F5-8F35-A75D786E8DB4}"/>
    <cellStyle name="40% - Ênfase3 32 3 2 2" xfId="36398" xr:uid="{224974D0-CED1-4FD1-9549-F7D69AD34FCD}"/>
    <cellStyle name="40% - Ênfase3 32 3 3" xfId="26182" xr:uid="{0676D832-9BBE-402E-894A-5EB26C05CFB4}"/>
    <cellStyle name="40% - Ênfase3 32 4" xfId="10900" xr:uid="{0A44FD75-D76A-4F4D-84EE-F6938F3D0918}"/>
    <cellStyle name="40% - Ênfase3 32 4 2" xfId="31346" xr:uid="{0E30DC1B-388F-469A-919D-D6C112EBC845}"/>
    <cellStyle name="40% - Ênfase3 32 5" xfId="21130" xr:uid="{047F754B-06A4-4DA8-90C1-00179D9E364D}"/>
    <cellStyle name="40% - Ênfase3 320" xfId="5237" xr:uid="{48DBEC37-8C84-4570-BDC6-DCB6D4481E73}"/>
    <cellStyle name="40% - Ênfase3 320 2" xfId="15544" xr:uid="{75A7FEAD-EF05-4E58-82DF-87E58510ABF1}"/>
    <cellStyle name="40% - Ênfase3 320 2 2" xfId="35988" xr:uid="{D5D6124D-7298-444C-BC0D-B1E296CE0CEB}"/>
    <cellStyle name="40% - Ênfase3 320 3" xfId="25772" xr:uid="{D50BCA44-2BDE-4B94-BDFF-EE9AF91A23AA}"/>
    <cellStyle name="40% - Ênfase3 321" xfId="10486" xr:uid="{C6444E8F-EE02-4141-938C-15561FC78AC1}"/>
    <cellStyle name="40% - Ênfase3 321 2" xfId="30935" xr:uid="{350F8A79-0526-4703-A451-621FA4516C53}"/>
    <cellStyle name="40% - Ênfase3 322" xfId="20710" xr:uid="{C62CF3A3-10CE-4E8E-81E2-75A772A8B34C}"/>
    <cellStyle name="40% - Ênfase3 33" xfId="547" xr:uid="{F28A54F3-5AB0-4FD8-B006-01CA8F899BC9}"/>
    <cellStyle name="40% - Ênfase3 33 2" xfId="1146" xr:uid="{4B8F09C3-515B-4938-890B-392BD4BE774D}"/>
    <cellStyle name="40% - Ênfase3 33 2 2" xfId="6293" xr:uid="{571EF4FE-C62E-4865-B201-619235111A7E}"/>
    <cellStyle name="40% - Ênfase3 33 2 2 2" xfId="16548" xr:uid="{CA991AA0-5017-4F80-A58A-31444C96A356}"/>
    <cellStyle name="40% - Ênfase3 33 2 2 2 2" xfId="36992" xr:uid="{FF2EE9D7-4726-4328-BC5C-00AB34EB101C}"/>
    <cellStyle name="40% - Ênfase3 33 2 2 3" xfId="26776" xr:uid="{642232D6-7DC9-4C6F-A107-1B7882CF4F61}"/>
    <cellStyle name="40% - Ênfase3 33 2 3" xfId="11494" xr:uid="{678FBB33-7679-4FF5-98F8-2DAC94F3014F}"/>
    <cellStyle name="40% - Ênfase3 33 2 3 2" xfId="31940" xr:uid="{4DA3DE99-CC7C-4476-B991-BF1128046630}"/>
    <cellStyle name="40% - Ênfase3 33 2 4" xfId="21724" xr:uid="{2EBF0C53-DCDE-445D-82B7-C2BF657BE975}"/>
    <cellStyle name="40% - Ênfase3 33 3" xfId="5694" xr:uid="{D6765DDC-9172-46A4-B40B-11E11E6345D6}"/>
    <cellStyle name="40% - Ênfase3 33 3 2" xfId="15968" xr:uid="{AF4DE5B6-941A-46D3-A7ED-3A5A3CDC6A94}"/>
    <cellStyle name="40% - Ênfase3 33 3 2 2" xfId="36412" xr:uid="{89CA5DE7-5EC1-4371-B764-2271A5129706}"/>
    <cellStyle name="40% - Ênfase3 33 3 3" xfId="26196" xr:uid="{FEB61F09-2CDF-4091-B303-A066EFB6B272}"/>
    <cellStyle name="40% - Ênfase3 33 4" xfId="10914" xr:uid="{FB964A09-3703-45E4-9C3E-5E5C7AE7D962}"/>
    <cellStyle name="40% - Ênfase3 33 4 2" xfId="31360" xr:uid="{1D6968B5-DF7B-41EE-B40A-0CCD957A9B29}"/>
    <cellStyle name="40% - Ênfase3 33 5" xfId="21144" xr:uid="{D5B11AB2-F527-4981-AD90-ED8A2C24BD7F}"/>
    <cellStyle name="40% - Ênfase3 34" xfId="561" xr:uid="{681D36D1-89CC-44D1-96F4-5FF3A8367A42}"/>
    <cellStyle name="40% - Ênfase3 34 2" xfId="1160" xr:uid="{517F7FD3-770A-4FD5-A59A-D4377CB58E32}"/>
    <cellStyle name="40% - Ênfase3 34 2 2" xfId="6307" xr:uid="{717827C2-C54A-4EEB-B168-528911FB9C6D}"/>
    <cellStyle name="40% - Ênfase3 34 2 2 2" xfId="16562" xr:uid="{9AC94AC4-A892-4088-B65C-58913223A401}"/>
    <cellStyle name="40% - Ênfase3 34 2 2 2 2" xfId="37006" xr:uid="{5D34ACFD-8F1A-4879-A16F-28327DA03E85}"/>
    <cellStyle name="40% - Ênfase3 34 2 2 3" xfId="26790" xr:uid="{D4076BF7-7738-4162-AAD1-011C23B9FA2F}"/>
    <cellStyle name="40% - Ênfase3 34 2 3" xfId="11508" xr:uid="{197D9F8A-2539-4793-A278-470624CEEF51}"/>
    <cellStyle name="40% - Ênfase3 34 2 3 2" xfId="31954" xr:uid="{A4CD2805-96CB-405D-B7BD-902381F3E0D7}"/>
    <cellStyle name="40% - Ênfase3 34 2 4" xfId="21738" xr:uid="{6F42ACF7-661C-4D28-BACF-54E020AAEF1D}"/>
    <cellStyle name="40% - Ênfase3 34 3" xfId="5708" xr:uid="{F363749D-637D-40DF-A114-8AC0E7DF03BC}"/>
    <cellStyle name="40% - Ênfase3 34 3 2" xfId="15982" xr:uid="{77578486-E3E2-4816-8CF7-8BE6C1462686}"/>
    <cellStyle name="40% - Ênfase3 34 3 2 2" xfId="36426" xr:uid="{49042151-BDF3-4CEE-A3A2-DB4EC848C7B8}"/>
    <cellStyle name="40% - Ênfase3 34 3 3" xfId="26210" xr:uid="{7F7A086E-7F28-41CF-A466-7FB2F72AD69E}"/>
    <cellStyle name="40% - Ênfase3 34 4" xfId="10928" xr:uid="{A0662A5E-B44B-4C1B-9E8C-37B55DA2A038}"/>
    <cellStyle name="40% - Ênfase3 34 4 2" xfId="31374" xr:uid="{9397BE5F-D11D-4DD6-A5D1-B01E9D8BFC0B}"/>
    <cellStyle name="40% - Ênfase3 34 5" xfId="21158" xr:uid="{6BBF69C9-89DC-4669-B355-EA591E7F383E}"/>
    <cellStyle name="40% - Ênfase3 35" xfId="575" xr:uid="{3B4C9C41-EC4E-4C48-8100-154EF5C44D55}"/>
    <cellStyle name="40% - Ênfase3 35 2" xfId="1174" xr:uid="{0B34C34B-DC32-47F9-B1CB-A1054B253E98}"/>
    <cellStyle name="40% - Ênfase3 35 2 2" xfId="6321" xr:uid="{E3B8F2FC-92FA-44A0-B623-70959409AD78}"/>
    <cellStyle name="40% - Ênfase3 35 2 2 2" xfId="16576" xr:uid="{6AF9C040-9776-44E8-AE7F-FC3A5E979C2A}"/>
    <cellStyle name="40% - Ênfase3 35 2 2 2 2" xfId="37020" xr:uid="{F8490080-ADF6-416D-81D4-7C2504FA4695}"/>
    <cellStyle name="40% - Ênfase3 35 2 2 3" xfId="26804" xr:uid="{A31F2FD6-5060-4D7B-A6BF-CABC227FDD86}"/>
    <cellStyle name="40% - Ênfase3 35 2 3" xfId="11522" xr:uid="{95BABB3B-A078-49D4-8D27-2BC1F0B4AC8F}"/>
    <cellStyle name="40% - Ênfase3 35 2 3 2" xfId="31968" xr:uid="{EF5F806F-F65A-473C-8EAB-876D99013F3A}"/>
    <cellStyle name="40% - Ênfase3 35 2 4" xfId="21752" xr:uid="{9F9FD9C2-5A37-4E76-B667-DD56841F883A}"/>
    <cellStyle name="40% - Ênfase3 35 3" xfId="5722" xr:uid="{E17A94C9-ADD9-43D1-B444-FAC4545A3CC5}"/>
    <cellStyle name="40% - Ênfase3 35 3 2" xfId="15996" xr:uid="{EA873D49-D3BF-4CAB-A2D8-4EFBEA1ADDB4}"/>
    <cellStyle name="40% - Ênfase3 35 3 2 2" xfId="36440" xr:uid="{8C5E0CE1-C7B1-4DE2-AE64-B8D63FC66F46}"/>
    <cellStyle name="40% - Ênfase3 35 3 3" xfId="26224" xr:uid="{420CEBC1-B285-43E9-9D51-2AC0223B071D}"/>
    <cellStyle name="40% - Ênfase3 35 4" xfId="10942" xr:uid="{00B6A9A6-FC0A-4EDC-9AA5-39F7D7F35858}"/>
    <cellStyle name="40% - Ênfase3 35 4 2" xfId="31388" xr:uid="{3B3EEB8E-CC6E-45FF-9CCA-C29CEA603CA0}"/>
    <cellStyle name="40% - Ênfase3 35 5" xfId="21172" xr:uid="{9CED4238-703F-4C65-B640-5878B401C6CF}"/>
    <cellStyle name="40% - Ênfase3 36" xfId="589" xr:uid="{0B7003A7-583C-450D-ACBB-1404F147AC67}"/>
    <cellStyle name="40% - Ênfase3 36 2" xfId="1188" xr:uid="{EB3246DF-2C3D-4382-B92C-79D4ABECAEA6}"/>
    <cellStyle name="40% - Ênfase3 36 2 2" xfId="6335" xr:uid="{EE8C3765-C89A-44F5-87AE-37C83DAD418A}"/>
    <cellStyle name="40% - Ênfase3 36 2 2 2" xfId="16590" xr:uid="{5F3D8AA7-BA5C-43E1-87A4-83830644B695}"/>
    <cellStyle name="40% - Ênfase3 36 2 2 2 2" xfId="37034" xr:uid="{A9E725EF-D8BD-49A5-86DA-1F8B6141FC7F}"/>
    <cellStyle name="40% - Ênfase3 36 2 2 3" xfId="26818" xr:uid="{2F722EB4-64BF-43BF-AF24-716B9DBBFF8C}"/>
    <cellStyle name="40% - Ênfase3 36 2 3" xfId="11536" xr:uid="{E115F641-9881-4C7B-A4D5-95EEE191C2B6}"/>
    <cellStyle name="40% - Ênfase3 36 2 3 2" xfId="31982" xr:uid="{23BB0706-7150-497A-B355-C2C1D04BDFFE}"/>
    <cellStyle name="40% - Ênfase3 36 2 4" xfId="21766" xr:uid="{1272B530-2B72-4F40-886C-59B19DB23D02}"/>
    <cellStyle name="40% - Ênfase3 36 3" xfId="5736" xr:uid="{DC1323E2-BF70-4B9B-804D-2B0D570EBF7D}"/>
    <cellStyle name="40% - Ênfase3 36 3 2" xfId="16010" xr:uid="{D93C87FB-2EC0-4B16-8306-519D8B59E160}"/>
    <cellStyle name="40% - Ênfase3 36 3 2 2" xfId="36454" xr:uid="{3A96CBC9-A62B-4B51-B8C3-CBB5869548EC}"/>
    <cellStyle name="40% - Ênfase3 36 3 3" xfId="26238" xr:uid="{1BECF97C-B81F-432B-9D70-9EA77B19E920}"/>
    <cellStyle name="40% - Ênfase3 36 4" xfId="10956" xr:uid="{049FF1CB-3AD5-4B22-85FD-31135307CF74}"/>
    <cellStyle name="40% - Ênfase3 36 4 2" xfId="31402" xr:uid="{BD5F7415-CDDE-453C-91F7-2F2F88784647}"/>
    <cellStyle name="40% - Ênfase3 36 5" xfId="21186" xr:uid="{2FAC432A-AB3F-4BC8-83D8-E08C9CB79A89}"/>
    <cellStyle name="40% - Ênfase3 37" xfId="603" xr:uid="{7F4FA1F1-08D0-4F49-A044-52516AED3D8A}"/>
    <cellStyle name="40% - Ênfase3 37 2" xfId="1202" xr:uid="{9ADADD3D-F734-42B6-AAD8-7A3B3C1CBF9B}"/>
    <cellStyle name="40% - Ênfase3 37 2 2" xfId="6349" xr:uid="{B47E2CFC-0776-4DD7-8F03-D6CDF7C25E53}"/>
    <cellStyle name="40% - Ênfase3 37 2 2 2" xfId="16604" xr:uid="{30184F08-B498-4AAC-B6D0-D3CD8B758A59}"/>
    <cellStyle name="40% - Ênfase3 37 2 2 2 2" xfId="37048" xr:uid="{7EE0408D-F463-4D84-9903-39EEED340ACC}"/>
    <cellStyle name="40% - Ênfase3 37 2 2 3" xfId="26832" xr:uid="{D7E6B1A4-047B-432F-AB2D-C860CE70ECA3}"/>
    <cellStyle name="40% - Ênfase3 37 2 3" xfId="11550" xr:uid="{05339EC7-579F-499B-A5C1-174B1BE18B8E}"/>
    <cellStyle name="40% - Ênfase3 37 2 3 2" xfId="31996" xr:uid="{868E7EA2-F627-44DB-AE65-89F368DF6DAD}"/>
    <cellStyle name="40% - Ênfase3 37 2 4" xfId="21780" xr:uid="{69D09A95-E21B-4419-8F59-5254FF09DFD6}"/>
    <cellStyle name="40% - Ênfase3 37 3" xfId="5750" xr:uid="{65560831-D3E6-4BA3-8FA6-DC519505CD25}"/>
    <cellStyle name="40% - Ênfase3 37 3 2" xfId="16024" xr:uid="{1311C7C4-F9E5-4824-8E19-7DB2AA0E696B}"/>
    <cellStyle name="40% - Ênfase3 37 3 2 2" xfId="36468" xr:uid="{DC147502-26E2-473A-BF6B-C8B422E2DFBF}"/>
    <cellStyle name="40% - Ênfase3 37 3 3" xfId="26252" xr:uid="{F724E679-0D3D-4FB6-98DD-B6FAA070C65C}"/>
    <cellStyle name="40% - Ênfase3 37 4" xfId="10970" xr:uid="{C367F1B8-599A-4F63-B0B0-3AAFA09105FA}"/>
    <cellStyle name="40% - Ênfase3 37 4 2" xfId="31416" xr:uid="{DE2CE80B-8D85-4B30-83A4-5A0B8BE1BAD1}"/>
    <cellStyle name="40% - Ênfase3 37 5" xfId="21200" xr:uid="{4BB6313F-E96D-4F62-8CB3-E17C38ECB812}"/>
    <cellStyle name="40% - Ênfase3 38" xfId="617" xr:uid="{0BD86FEE-4AEB-45EA-941F-E56488A57EED}"/>
    <cellStyle name="40% - Ênfase3 38 2" xfId="1216" xr:uid="{20D77CF6-9C27-4728-9D26-8FF72FCC4A69}"/>
    <cellStyle name="40% - Ênfase3 38 2 2" xfId="6363" xr:uid="{3E562C4B-B2EC-4787-B318-456D529828B1}"/>
    <cellStyle name="40% - Ênfase3 38 2 2 2" xfId="16618" xr:uid="{542FDB05-A4BB-4E28-B97B-42D2921F2E2F}"/>
    <cellStyle name="40% - Ênfase3 38 2 2 2 2" xfId="37062" xr:uid="{8B2422E4-03F1-4A2D-8F90-7B04FE697CF2}"/>
    <cellStyle name="40% - Ênfase3 38 2 2 3" xfId="26846" xr:uid="{28CFFCEF-556B-47F6-BC29-1AA015598DB4}"/>
    <cellStyle name="40% - Ênfase3 38 2 3" xfId="11564" xr:uid="{32490F8C-9C97-450A-BA89-36CF12C846FD}"/>
    <cellStyle name="40% - Ênfase3 38 2 3 2" xfId="32010" xr:uid="{4524E211-98B9-49B3-8DCE-878C170DAA4C}"/>
    <cellStyle name="40% - Ênfase3 38 2 4" xfId="21794" xr:uid="{2F683796-27D2-4FB4-9FA5-6326A6A9F3BE}"/>
    <cellStyle name="40% - Ênfase3 38 3" xfId="5764" xr:uid="{72A3703A-D512-4CD2-AC11-6D2BDC3A1B45}"/>
    <cellStyle name="40% - Ênfase3 38 3 2" xfId="16038" xr:uid="{1615B9AF-53D4-46DD-8F32-F7BC24434B24}"/>
    <cellStyle name="40% - Ênfase3 38 3 2 2" xfId="36482" xr:uid="{DD7E2F1A-6843-448B-B13C-4C8133790DC0}"/>
    <cellStyle name="40% - Ênfase3 38 3 3" xfId="26266" xr:uid="{6E7B3CD4-D7F7-4EB9-A756-3305EFA09E80}"/>
    <cellStyle name="40% - Ênfase3 38 4" xfId="10984" xr:uid="{C1C56E13-266C-43F9-B0BA-80C43835BD1C}"/>
    <cellStyle name="40% - Ênfase3 38 4 2" xfId="31430" xr:uid="{49D329D9-EFF5-49F5-89CA-298778E2BA30}"/>
    <cellStyle name="40% - Ênfase3 38 5" xfId="21214" xr:uid="{56801371-489A-42EB-8BFB-AC8F085B2F3B}"/>
    <cellStyle name="40% - Ênfase3 39" xfId="631" xr:uid="{33EBE01F-2344-45E9-A760-6AC5101A3479}"/>
    <cellStyle name="40% - Ênfase3 39 2" xfId="1230" xr:uid="{91F8BC0A-F932-4AF6-A355-C7AAB95DCA0E}"/>
    <cellStyle name="40% - Ênfase3 39 2 2" xfId="6377" xr:uid="{C13CDA0A-22E8-49D2-AD6B-482E823F6971}"/>
    <cellStyle name="40% - Ênfase3 39 2 2 2" xfId="16632" xr:uid="{875D6402-4121-46C2-89BF-A181B6CE20FA}"/>
    <cellStyle name="40% - Ênfase3 39 2 2 2 2" xfId="37076" xr:uid="{E38459B1-A57B-4D6C-BF88-72E954E1AFBB}"/>
    <cellStyle name="40% - Ênfase3 39 2 2 3" xfId="26860" xr:uid="{FC1D61E7-6BD0-4D8D-86A3-6E8BC7BFBBC4}"/>
    <cellStyle name="40% - Ênfase3 39 2 3" xfId="11578" xr:uid="{C6457072-37BC-4E00-A3B6-6040E3B33494}"/>
    <cellStyle name="40% - Ênfase3 39 2 3 2" xfId="32024" xr:uid="{6F553B8B-BFD4-4171-A0C1-1C44FDD59D17}"/>
    <cellStyle name="40% - Ênfase3 39 2 4" xfId="21808" xr:uid="{2E13763B-B2A4-49EE-9B4F-B9E2BB316D97}"/>
    <cellStyle name="40% - Ênfase3 39 3" xfId="5778" xr:uid="{165218C9-F258-4B56-8A29-B5D2A1C26ABB}"/>
    <cellStyle name="40% - Ênfase3 39 3 2" xfId="16052" xr:uid="{DB2D807D-5D5A-438A-AAFE-3F8132397EDF}"/>
    <cellStyle name="40% - Ênfase3 39 3 2 2" xfId="36496" xr:uid="{8328D34F-647D-46AC-A6E0-F6414616CDE5}"/>
    <cellStyle name="40% - Ênfase3 39 3 3" xfId="26280" xr:uid="{31451D41-9C7D-4E29-B54A-1520B6C55C0D}"/>
    <cellStyle name="40% - Ênfase3 39 4" xfId="10998" xr:uid="{EE17A25D-6E25-4373-81E3-B25468284237}"/>
    <cellStyle name="40% - Ênfase3 39 4 2" xfId="31444" xr:uid="{B20DAA8F-E35E-46CC-A6BE-7E15C0D47D18}"/>
    <cellStyle name="40% - Ênfase3 39 5" xfId="21228" xr:uid="{81BBC151-BE6A-4C82-A111-4AF5777CE223}"/>
    <cellStyle name="40% - Ênfase3 4" xfId="141" xr:uid="{C415D298-20EA-4EE4-98AB-F46819BCB928}"/>
    <cellStyle name="40% - Ênfase3 4 2" xfId="754" xr:uid="{BB61FDD2-6158-4DE4-A8D2-9E167EB0C04D}"/>
    <cellStyle name="40% - Ênfase3 4 2 2" xfId="5901" xr:uid="{3573135E-EAC0-45C8-9A2A-FD5E3A143275}"/>
    <cellStyle name="40% - Ênfase3 4 2 2 2" xfId="16170" xr:uid="{F519BC2C-778C-48E0-8E88-1608DED3FD6F}"/>
    <cellStyle name="40% - Ênfase3 4 2 2 2 2" xfId="36614" xr:uid="{FB67041C-3C69-4486-8B30-DD52A443B07E}"/>
    <cellStyle name="40% - Ênfase3 4 2 2 3" xfId="26398" xr:uid="{F5BA693A-FEAC-4A49-B418-FD38A1BBE2C8}"/>
    <cellStyle name="40% - Ênfase3 4 2 3" xfId="11116" xr:uid="{F9C72732-9706-40ED-B9E2-DCFBCC3A390D}"/>
    <cellStyle name="40% - Ênfase3 4 2 3 2" xfId="31562" xr:uid="{7D135B10-F078-4A1F-85FB-A14CB1DCBE26}"/>
    <cellStyle name="40% - Ênfase3 4 2 4" xfId="21346" xr:uid="{4BB5ED14-2364-4B36-BC3D-BEE93631D222}"/>
    <cellStyle name="40% - Ênfase3 4 3" xfId="5288" xr:uid="{B4526DDA-62E3-4EA5-8EFF-4B5350AB4DA8}"/>
    <cellStyle name="40% - Ênfase3 4 3 2" xfId="15590" xr:uid="{ACCDB1AB-A29F-4979-B565-F86DB3DFD225}"/>
    <cellStyle name="40% - Ênfase3 4 3 2 2" xfId="36034" xr:uid="{266E12EE-07FD-46E8-8FC0-99B35660DCE7}"/>
    <cellStyle name="40% - Ênfase3 4 3 3" xfId="25818" xr:uid="{2C2758B0-5E49-4699-9A0C-F747F208CFF8}"/>
    <cellStyle name="40% - Ênfase3 4 4" xfId="10536" xr:uid="{3AA52E3C-1894-4A9C-9174-F2EED425F521}"/>
    <cellStyle name="40% - Ênfase3 4 4 2" xfId="30982" xr:uid="{9A712905-1C8F-4504-A2D5-86163B8A553E}"/>
    <cellStyle name="40% - Ênfase3 4 5" xfId="20766" xr:uid="{FA8E3DB6-F882-40F7-9141-916A1518A730}"/>
    <cellStyle name="40% - Ênfase3 40" xfId="645" xr:uid="{3A4EE8F8-980D-404B-8C2A-6A826F9E3684}"/>
    <cellStyle name="40% - Ênfase3 40 2" xfId="1244" xr:uid="{93BAC6A6-143A-4DDF-B36F-B9361A632327}"/>
    <cellStyle name="40% - Ênfase3 40 2 2" xfId="6391" xr:uid="{7961AEEA-9172-4262-B159-FE4E3AF76DB3}"/>
    <cellStyle name="40% - Ênfase3 40 2 2 2" xfId="16646" xr:uid="{C59D792E-7437-47BD-9B8C-6C506CAB2246}"/>
    <cellStyle name="40% - Ênfase3 40 2 2 2 2" xfId="37090" xr:uid="{8AFE0FE2-747D-43C3-8893-9CC1A0D0102D}"/>
    <cellStyle name="40% - Ênfase3 40 2 2 3" xfId="26874" xr:uid="{84BEE195-963D-49B2-8E9B-89C5BD00139B}"/>
    <cellStyle name="40% - Ênfase3 40 2 3" xfId="11592" xr:uid="{20970352-8C86-4432-B495-34219A03C210}"/>
    <cellStyle name="40% - Ênfase3 40 2 3 2" xfId="32038" xr:uid="{445A4706-D639-49D1-9703-9F4DB21682DB}"/>
    <cellStyle name="40% - Ênfase3 40 2 4" xfId="21822" xr:uid="{AD77F1CE-3935-4BD2-B881-573647F813A4}"/>
    <cellStyle name="40% - Ênfase3 40 3" xfId="5792" xr:uid="{C04F680D-0D11-42C7-AF41-E40E6F76311D}"/>
    <cellStyle name="40% - Ênfase3 40 3 2" xfId="16066" xr:uid="{E34655D5-4DDD-4EBD-9A78-132C380EC53D}"/>
    <cellStyle name="40% - Ênfase3 40 3 2 2" xfId="36510" xr:uid="{BB64916D-4F30-4D85-B394-4041487F1E01}"/>
    <cellStyle name="40% - Ênfase3 40 3 3" xfId="26294" xr:uid="{79EC75B7-FB4B-48AA-8748-1CCAA8E63379}"/>
    <cellStyle name="40% - Ênfase3 40 4" xfId="11012" xr:uid="{557A776F-CF38-42D2-9888-EC336CCEE93C}"/>
    <cellStyle name="40% - Ênfase3 40 4 2" xfId="31458" xr:uid="{86F44C1D-65B4-4CF0-8E68-727E671F8CC9}"/>
    <cellStyle name="40% - Ênfase3 40 5" xfId="21242" xr:uid="{BE928FA2-5D17-47ED-9CD4-4B57833C9B73}"/>
    <cellStyle name="40% - Ênfase3 41" xfId="659" xr:uid="{1A99D132-E779-40E7-B3FA-6D3AD8F29568}"/>
    <cellStyle name="40% - Ênfase3 41 2" xfId="1258" xr:uid="{F37977E6-EF34-4A8D-B6E6-3DDD70F5DFF4}"/>
    <cellStyle name="40% - Ênfase3 41 2 2" xfId="6405" xr:uid="{39425D9A-2819-4333-A3A1-01C39FCE99D1}"/>
    <cellStyle name="40% - Ênfase3 41 2 2 2" xfId="16660" xr:uid="{B91F0C1E-A4A5-46EB-BF30-0ECA1328500C}"/>
    <cellStyle name="40% - Ênfase3 41 2 2 2 2" xfId="37104" xr:uid="{2FA304FE-8733-4FCF-938E-30DCBB8FB395}"/>
    <cellStyle name="40% - Ênfase3 41 2 2 3" xfId="26888" xr:uid="{EA177DF2-4ED5-4394-9A74-B7FFC41148CF}"/>
    <cellStyle name="40% - Ênfase3 41 2 3" xfId="11606" xr:uid="{D9BC9139-E992-4D64-AEFE-64965DEAE7FF}"/>
    <cellStyle name="40% - Ênfase3 41 2 3 2" xfId="32052" xr:uid="{276A63D1-D5B9-49F4-97AA-7F79940C5CB5}"/>
    <cellStyle name="40% - Ênfase3 41 2 4" xfId="21836" xr:uid="{D44F33B8-7C82-423D-89CC-98DDDDCFE223}"/>
    <cellStyle name="40% - Ênfase3 41 3" xfId="5806" xr:uid="{BC9E4D1F-9054-4E08-8EEC-9DC3856EA394}"/>
    <cellStyle name="40% - Ênfase3 41 3 2" xfId="16080" xr:uid="{0EA8FDB4-D39A-4B3F-8D08-EC6127BF636C}"/>
    <cellStyle name="40% - Ênfase3 41 3 2 2" xfId="36524" xr:uid="{4FFEF35F-3E55-4373-AF34-25EA1130F848}"/>
    <cellStyle name="40% - Ênfase3 41 3 3" xfId="26308" xr:uid="{55FD9B2A-593F-422C-90DE-FD7C4220D265}"/>
    <cellStyle name="40% - Ênfase3 41 4" xfId="11026" xr:uid="{627AA03B-9D70-4908-9D6E-29CEDD516A88}"/>
    <cellStyle name="40% - Ênfase3 41 4 2" xfId="31472" xr:uid="{EA4ECAFA-61EB-40A8-A123-8368B607D356}"/>
    <cellStyle name="40% - Ênfase3 41 5" xfId="21256" xr:uid="{DD28A42E-EDD1-4C41-9C73-350F18BE5995}"/>
    <cellStyle name="40% - Ênfase3 42" xfId="673" xr:uid="{4D7EFA79-17D2-4D26-997E-86FD1D6B8018}"/>
    <cellStyle name="40% - Ênfase3 42 2" xfId="1272" xr:uid="{081F6CB5-7477-4405-834F-C563A4CD2812}"/>
    <cellStyle name="40% - Ênfase3 42 2 2" xfId="6419" xr:uid="{51D42ADB-945A-42E8-968B-8F0FDF59A807}"/>
    <cellStyle name="40% - Ênfase3 42 2 2 2" xfId="16674" xr:uid="{B3CBA260-19CB-4777-9040-A1BC3302B3F3}"/>
    <cellStyle name="40% - Ênfase3 42 2 2 2 2" xfId="37118" xr:uid="{D1CFC725-7FD5-4465-878F-7B43D9F3C029}"/>
    <cellStyle name="40% - Ênfase3 42 2 2 3" xfId="26902" xr:uid="{15373951-A5C7-4752-8435-C8F01B278FE2}"/>
    <cellStyle name="40% - Ênfase3 42 2 3" xfId="11620" xr:uid="{C5CDA26E-183E-4DC4-B228-DD065657D94B}"/>
    <cellStyle name="40% - Ênfase3 42 2 3 2" xfId="32066" xr:uid="{43F6E632-D6FC-4F4F-BDEC-0C81B8011A1E}"/>
    <cellStyle name="40% - Ênfase3 42 2 4" xfId="21850" xr:uid="{17B1C2B1-E109-48EE-B9C5-3D171BC8DBA0}"/>
    <cellStyle name="40% - Ênfase3 42 3" xfId="5820" xr:uid="{D26C3BAC-5A39-4D73-BE0F-556453AA1F4B}"/>
    <cellStyle name="40% - Ênfase3 42 3 2" xfId="16094" xr:uid="{CB6EF487-9045-4D64-A4D5-3A1E7919207D}"/>
    <cellStyle name="40% - Ênfase3 42 3 2 2" xfId="36538" xr:uid="{5F30401B-E325-4B61-BD5E-1108434360C9}"/>
    <cellStyle name="40% - Ênfase3 42 3 3" xfId="26322" xr:uid="{DD3F25D3-C6DB-4A0A-A20D-9AC993AA55DF}"/>
    <cellStyle name="40% - Ênfase3 42 4" xfId="11040" xr:uid="{F9E29B4A-2651-492E-A2D3-BF2EE41EDE2E}"/>
    <cellStyle name="40% - Ênfase3 42 4 2" xfId="31486" xr:uid="{D9AA0C30-6580-4DA3-A104-B060E82B8CC2}"/>
    <cellStyle name="40% - Ênfase3 42 5" xfId="21270" xr:uid="{2BA4FA59-5348-4CE5-9B4B-FBA4D5E0FFE5}"/>
    <cellStyle name="40% - Ênfase3 43" xfId="687" xr:uid="{73AFECAA-D720-46EA-B4F6-A7BA0E3F004D}"/>
    <cellStyle name="40% - Ênfase3 43 2" xfId="1286" xr:uid="{DB356236-CEDB-4CFE-804C-5917BCD114F0}"/>
    <cellStyle name="40% - Ênfase3 43 2 2" xfId="6433" xr:uid="{B035E7E2-4D73-4AD0-A350-DFC5EBFAAA85}"/>
    <cellStyle name="40% - Ênfase3 43 2 2 2" xfId="16688" xr:uid="{A5726A07-0075-4492-A9CF-219F85CDC1D6}"/>
    <cellStyle name="40% - Ênfase3 43 2 2 2 2" xfId="37132" xr:uid="{828C07C7-D74D-493D-8FCD-6417BFC0E9A8}"/>
    <cellStyle name="40% - Ênfase3 43 2 2 3" xfId="26916" xr:uid="{6A1DEF54-8083-41A4-9DEF-B267CFA92B23}"/>
    <cellStyle name="40% - Ênfase3 43 2 3" xfId="11634" xr:uid="{5C5B083B-C4E2-4FBB-A184-9C1BB2A28739}"/>
    <cellStyle name="40% - Ênfase3 43 2 3 2" xfId="32080" xr:uid="{B9E1D3DB-D153-48D8-BF52-627797D4905A}"/>
    <cellStyle name="40% - Ênfase3 43 2 4" xfId="21864" xr:uid="{77945B80-E03C-4CBC-8286-B8CC4A3DF32B}"/>
    <cellStyle name="40% - Ênfase3 43 3" xfId="5834" xr:uid="{1050901C-5C51-4D86-A5EE-21BC195CF1F7}"/>
    <cellStyle name="40% - Ênfase3 43 3 2" xfId="16108" xr:uid="{613E0ACF-F7EE-414B-AA37-D3610DE06815}"/>
    <cellStyle name="40% - Ênfase3 43 3 2 2" xfId="36552" xr:uid="{2DFF895F-12B8-4612-A663-509BA7582371}"/>
    <cellStyle name="40% - Ênfase3 43 3 3" xfId="26336" xr:uid="{798C4BF6-8E48-4153-B60D-ED82C1AE7379}"/>
    <cellStyle name="40% - Ênfase3 43 4" xfId="11054" xr:uid="{20E611A4-38D1-4894-AEF6-ED99D6DFC480}"/>
    <cellStyle name="40% - Ênfase3 43 4 2" xfId="31500" xr:uid="{CC3B040B-F8A2-41F5-A994-7195F349ABD0}"/>
    <cellStyle name="40% - Ênfase3 43 5" xfId="21284" xr:uid="{BD9AA53D-34F5-4B1F-9F18-870AB712D84B}"/>
    <cellStyle name="40% - Ênfase3 44" xfId="701" xr:uid="{21916667-803C-4B4B-967B-35E17BB46C21}"/>
    <cellStyle name="40% - Ênfase3 44 2" xfId="5848" xr:uid="{F33D7D12-D804-49E8-A23A-C582E240B06C}"/>
    <cellStyle name="40% - Ênfase3 44 2 2" xfId="16122" xr:uid="{20FDE697-00F4-4D5A-B241-C59415E32172}"/>
    <cellStyle name="40% - Ênfase3 44 2 2 2" xfId="36566" xr:uid="{B88561AE-9568-4DFC-BCA9-9E504A76D50C}"/>
    <cellStyle name="40% - Ênfase3 44 2 3" xfId="26350" xr:uid="{33CDA762-A514-4C56-8C08-75AC0CF4D53A}"/>
    <cellStyle name="40% - Ênfase3 44 3" xfId="11068" xr:uid="{603C4452-BB68-4D3B-AB66-FAEF452FE909}"/>
    <cellStyle name="40% - Ênfase3 44 3 2" xfId="31514" xr:uid="{16472AAF-AFC2-486A-8986-3D956C6B7350}"/>
    <cellStyle name="40% - Ênfase3 44 4" xfId="21298" xr:uid="{1CB2AA5C-CC93-40B2-85D6-C5F1E0EEB110}"/>
    <cellStyle name="40% - Ênfase3 45" xfId="1300" xr:uid="{A7883A97-9B3F-4C01-94AA-A84A619E4893}"/>
    <cellStyle name="40% - Ênfase3 45 2" xfId="6447" xr:uid="{211BA5B7-2657-4151-A420-11ECF3B6C913}"/>
    <cellStyle name="40% - Ênfase3 45 2 2" xfId="16702" xr:uid="{787FFBD4-A8E3-4500-8CDF-9B8EB688AA9F}"/>
    <cellStyle name="40% - Ênfase3 45 2 2 2" xfId="37146" xr:uid="{B517AF44-AD81-479C-86F9-9C92009888BF}"/>
    <cellStyle name="40% - Ênfase3 45 2 3" xfId="26930" xr:uid="{01D33046-6EFA-486A-AF72-86D49D7E3009}"/>
    <cellStyle name="40% - Ênfase3 45 3" xfId="11648" xr:uid="{437B90DC-1B20-43D8-8580-F244E8323057}"/>
    <cellStyle name="40% - Ênfase3 45 3 2" xfId="32094" xr:uid="{9CEB3CF4-F238-4BAB-BD15-2F1829A08AD8}"/>
    <cellStyle name="40% - Ênfase3 45 4" xfId="21878" xr:uid="{7F2D5968-589F-4675-AEF4-808A093FDDF2}"/>
    <cellStyle name="40% - Ênfase3 46" xfId="1314" xr:uid="{5A313044-323A-43A6-8CFF-C4F9E0A4A0E4}"/>
    <cellStyle name="40% - Ênfase3 46 2" xfId="6461" xr:uid="{ABB14E5C-7912-499C-82DC-CBE1A0C5DDE1}"/>
    <cellStyle name="40% - Ênfase3 46 2 2" xfId="16716" xr:uid="{5CE7055C-9653-4C6E-B36D-A4660977FA04}"/>
    <cellStyle name="40% - Ênfase3 46 2 2 2" xfId="37160" xr:uid="{843C5543-0E13-47B2-AE88-FF6BB34BEF6E}"/>
    <cellStyle name="40% - Ênfase3 46 2 3" xfId="26944" xr:uid="{B4A56849-9397-48EF-96AC-43BF0BC9F8C4}"/>
    <cellStyle name="40% - Ênfase3 46 3" xfId="11662" xr:uid="{398E94BE-A0B3-419B-A6E3-195F1EF819F0}"/>
    <cellStyle name="40% - Ênfase3 46 3 2" xfId="32108" xr:uid="{115FBC66-0F09-4720-9D1A-D60E3E5B3AA2}"/>
    <cellStyle name="40% - Ênfase3 46 4" xfId="21892" xr:uid="{9CA5FAB3-68F1-4A98-8D2D-1B929BBEAD7F}"/>
    <cellStyle name="40% - Ênfase3 47" xfId="1328" xr:uid="{09421BEC-5ACC-4DBC-892E-20FB3F63680D}"/>
    <cellStyle name="40% - Ênfase3 47 2" xfId="6475" xr:uid="{99DE2B32-1692-41F3-BD31-3AE4BAAE6275}"/>
    <cellStyle name="40% - Ênfase3 47 2 2" xfId="16730" xr:uid="{83569B25-0F6D-4E51-9DA0-3B675B459917}"/>
    <cellStyle name="40% - Ênfase3 47 2 2 2" xfId="37174" xr:uid="{A0637F2D-9941-477C-B6AE-68604587AC6B}"/>
    <cellStyle name="40% - Ênfase3 47 2 3" xfId="26958" xr:uid="{B77F967C-B5CE-4744-A248-29C066F568B6}"/>
    <cellStyle name="40% - Ênfase3 47 3" xfId="11676" xr:uid="{44FB13A9-3F50-436E-9240-8C25D6E10341}"/>
    <cellStyle name="40% - Ênfase3 47 3 2" xfId="32122" xr:uid="{77BD5642-2971-4F8C-A8F4-89E1349BDB53}"/>
    <cellStyle name="40% - Ênfase3 47 4" xfId="21906" xr:uid="{FB4B77A8-4B08-45B2-8146-DA0EDECB268A}"/>
    <cellStyle name="40% - Ênfase3 48" xfId="1342" xr:uid="{3BEFBEE7-CBF6-4A38-98A6-3E6CAB8E4026}"/>
    <cellStyle name="40% - Ênfase3 48 2" xfId="6489" xr:uid="{1B16071D-8A0A-4A71-A5F8-B30E4DB77CBE}"/>
    <cellStyle name="40% - Ênfase3 48 2 2" xfId="16744" xr:uid="{46B8C47A-B6CA-404D-99CB-5736C1FD11F5}"/>
    <cellStyle name="40% - Ênfase3 48 2 2 2" xfId="37188" xr:uid="{612F6BE3-810A-4585-9D35-866AF0F64EFC}"/>
    <cellStyle name="40% - Ênfase3 48 2 3" xfId="26972" xr:uid="{4878B3C2-46EF-49D4-97B1-1B5C2A9CC037}"/>
    <cellStyle name="40% - Ênfase3 48 3" xfId="11690" xr:uid="{70E95ED7-D2B5-4AFD-80B6-72D3ADA05655}"/>
    <cellStyle name="40% - Ênfase3 48 3 2" xfId="32136" xr:uid="{ED2CA9D0-9FD6-41EA-8119-5F2973F077B8}"/>
    <cellStyle name="40% - Ênfase3 48 4" xfId="21920" xr:uid="{4EF27825-386B-4A78-8A11-CC9559937B4F}"/>
    <cellStyle name="40% - Ênfase3 49" xfId="1356" xr:uid="{EF32D6B5-41A5-44ED-8355-73CEDC27DCC4}"/>
    <cellStyle name="40% - Ênfase3 49 2" xfId="6503" xr:uid="{AA675DF3-3C79-4EDF-92B3-20E691F5B109}"/>
    <cellStyle name="40% - Ênfase3 49 2 2" xfId="16758" xr:uid="{C4F890D5-9013-4D5F-9B90-BBB73E0E123A}"/>
    <cellStyle name="40% - Ênfase3 49 2 2 2" xfId="37202" xr:uid="{91F887FD-B868-47CD-9704-F5AC909FDC04}"/>
    <cellStyle name="40% - Ênfase3 49 2 3" xfId="26986" xr:uid="{61375803-EFDE-415D-AA82-1C291BAF0EDA}"/>
    <cellStyle name="40% - Ênfase3 49 3" xfId="11704" xr:uid="{76C9C424-2405-4DAB-AD82-4E82C0528AC1}"/>
    <cellStyle name="40% - Ênfase3 49 3 2" xfId="32150" xr:uid="{98D6D830-3DEA-4707-96DE-4DEF2B1FCDAF}"/>
    <cellStyle name="40% - Ênfase3 49 4" xfId="21934" xr:uid="{5F77C3D8-1517-4266-83A7-8CED5AA0FA07}"/>
    <cellStyle name="40% - Ênfase3 5" xfId="155" xr:uid="{8004E34B-7FCD-459D-8EA6-4805FD893FEA}"/>
    <cellStyle name="40% - Ênfase3 5 2" xfId="768" xr:uid="{B4BD9FAD-00B6-4667-A0A9-BEE146269782}"/>
    <cellStyle name="40% - Ênfase3 5 2 2" xfId="5915" xr:uid="{03B8905C-A3AE-4666-A002-3CBA58E0075F}"/>
    <cellStyle name="40% - Ênfase3 5 3" xfId="5302" xr:uid="{F0E3C59F-59DA-45BF-9BE5-C31FE26954B6}"/>
    <cellStyle name="40% - Ênfase3 50" xfId="1370" xr:uid="{69EF34D3-AE53-48C5-9D61-350752A7F49F}"/>
    <cellStyle name="40% - Ênfase3 50 2" xfId="6517" xr:uid="{D92DBCDE-9EE5-4B74-BB4F-5557E543116C}"/>
    <cellStyle name="40% - Ênfase3 50 2 2" xfId="16772" xr:uid="{88ACF248-E528-4188-A949-74F944D7C5C6}"/>
    <cellStyle name="40% - Ênfase3 50 2 2 2" xfId="37216" xr:uid="{AC890655-4C50-40C1-82DA-2A06CD1C9587}"/>
    <cellStyle name="40% - Ênfase3 50 2 3" xfId="27000" xr:uid="{014AA7BD-8CCA-4791-ACC2-AA1E4B949760}"/>
    <cellStyle name="40% - Ênfase3 50 3" xfId="11718" xr:uid="{09089ED9-2DAD-43BC-9AAE-51A52172B174}"/>
    <cellStyle name="40% - Ênfase3 50 3 2" xfId="32164" xr:uid="{F7425974-7733-4686-9EAA-0FFD64CEDDAA}"/>
    <cellStyle name="40% - Ênfase3 50 4" xfId="21948" xr:uid="{CD27E8AF-44C3-4DD5-A9EF-4FC920CD865D}"/>
    <cellStyle name="40% - Ênfase3 51" xfId="1384" xr:uid="{E7E510B9-C594-4BAA-98DE-DF55047FC444}"/>
    <cellStyle name="40% - Ênfase3 51 2" xfId="6531" xr:uid="{A1221907-8578-4ADF-B725-446E9DA86A68}"/>
    <cellStyle name="40% - Ênfase3 51 2 2" xfId="16786" xr:uid="{87D58CED-1CBC-43D9-9AEA-A0C5D5931410}"/>
    <cellStyle name="40% - Ênfase3 51 2 2 2" xfId="37230" xr:uid="{F11990FC-A258-440F-B9EB-64B9100DDA3B}"/>
    <cellStyle name="40% - Ênfase3 51 2 3" xfId="27014" xr:uid="{C81EA16F-3253-44CC-977A-4BAB79CA33F2}"/>
    <cellStyle name="40% - Ênfase3 51 3" xfId="11732" xr:uid="{E1620929-82BB-4D54-95DD-28A6C2B9A29D}"/>
    <cellStyle name="40% - Ênfase3 51 3 2" xfId="32178" xr:uid="{13F81373-6325-4C46-8A2A-CBB46D9BA647}"/>
    <cellStyle name="40% - Ênfase3 51 4" xfId="21962" xr:uid="{D6EB4714-EC56-4FEE-9ACC-DF7B6146DD9E}"/>
    <cellStyle name="40% - Ênfase3 52" xfId="1398" xr:uid="{C3CCDF1A-D579-44F0-8830-38ADD7F9AAC1}"/>
    <cellStyle name="40% - Ênfase3 52 2" xfId="6545" xr:uid="{8BF5962B-3520-4518-A293-744DCA7E87CD}"/>
    <cellStyle name="40% - Ênfase3 52 2 2" xfId="16800" xr:uid="{5BD69739-4B97-4B5C-9151-F3CBF96FC68D}"/>
    <cellStyle name="40% - Ênfase3 52 2 2 2" xfId="37244" xr:uid="{2D2211D8-374A-4D24-9756-4E811F52F4A8}"/>
    <cellStyle name="40% - Ênfase3 52 2 3" xfId="27028" xr:uid="{07215667-71E8-4392-ADF0-A5FE192FA42B}"/>
    <cellStyle name="40% - Ênfase3 52 3" xfId="11746" xr:uid="{7C18C1A7-AB5A-499C-8AF1-4ADD3DC92071}"/>
    <cellStyle name="40% - Ênfase3 52 3 2" xfId="32192" xr:uid="{53483821-E69D-4AC1-8AE0-FE5B7B31DC11}"/>
    <cellStyle name="40% - Ênfase3 52 4" xfId="21976" xr:uid="{1E9E7F77-97C5-4D77-B5C2-5A9EF5928026}"/>
    <cellStyle name="40% - Ênfase3 53" xfId="1412" xr:uid="{F17B8B2B-B281-4AAD-8B36-6356F0FC4763}"/>
    <cellStyle name="40% - Ênfase3 53 2" xfId="6559" xr:uid="{112854DB-3E50-40F5-AEF1-897B1FFE015D}"/>
    <cellStyle name="40% - Ênfase3 53 2 2" xfId="16814" xr:uid="{86182B0A-AC40-4EEE-962C-59C7A5F42030}"/>
    <cellStyle name="40% - Ênfase3 53 2 2 2" xfId="37258" xr:uid="{47230444-BB10-41A1-B58F-1733F7FC51A9}"/>
    <cellStyle name="40% - Ênfase3 53 2 3" xfId="27042" xr:uid="{BD6A9B80-5706-40ED-8CA9-D7BE9874C2DA}"/>
    <cellStyle name="40% - Ênfase3 53 3" xfId="11760" xr:uid="{AF7DCCDE-93D9-4164-89BD-6E498702C287}"/>
    <cellStyle name="40% - Ênfase3 53 3 2" xfId="32206" xr:uid="{5E2FEFB4-2A5F-4FE7-B964-0C36C685C758}"/>
    <cellStyle name="40% - Ênfase3 53 4" xfId="21990" xr:uid="{69FA560D-8386-47E8-B486-CD4B7D7AF0B4}"/>
    <cellStyle name="40% - Ênfase3 54" xfId="1426" xr:uid="{DEF013A0-1AE5-40B4-895E-7E3F9FB92B77}"/>
    <cellStyle name="40% - Ênfase3 54 2" xfId="6573" xr:uid="{1C1DF645-FFDC-47B6-BF62-407F57A90AD4}"/>
    <cellStyle name="40% - Ênfase3 54 2 2" xfId="16828" xr:uid="{DCBB5765-6687-42AB-820C-59CD0D14A65A}"/>
    <cellStyle name="40% - Ênfase3 54 2 2 2" xfId="37272" xr:uid="{A85675F6-D50B-43D8-9DA5-DCDD9D8E1229}"/>
    <cellStyle name="40% - Ênfase3 54 2 3" xfId="27056" xr:uid="{422298AA-3B54-4224-9F4B-3214E99B3C36}"/>
    <cellStyle name="40% - Ênfase3 54 3" xfId="11774" xr:uid="{FD823367-F8E1-4C6E-964B-EDBC18AFC6AB}"/>
    <cellStyle name="40% - Ênfase3 54 3 2" xfId="32220" xr:uid="{5A1A1E3C-ABC6-4153-95A9-4DAC941EEA28}"/>
    <cellStyle name="40% - Ênfase3 54 4" xfId="22004" xr:uid="{50593BB2-CFE2-4CFB-857E-71DB04C02C39}"/>
    <cellStyle name="40% - Ênfase3 55" xfId="1440" xr:uid="{AC5241D0-36FE-4779-9D68-303D1A8BCDEB}"/>
    <cellStyle name="40% - Ênfase3 55 2" xfId="6587" xr:uid="{F23D184D-658F-4378-95E4-C99AD279CDD3}"/>
    <cellStyle name="40% - Ênfase3 55 2 2" xfId="16842" xr:uid="{4722D27A-7594-46C8-87AF-31A9A88E3A08}"/>
    <cellStyle name="40% - Ênfase3 55 2 2 2" xfId="37286" xr:uid="{8E6890A5-584C-497C-AE43-07A4AA09EE6F}"/>
    <cellStyle name="40% - Ênfase3 55 2 3" xfId="27070" xr:uid="{C2FDDA2C-1805-4F0D-B976-AA69C5BA5BFA}"/>
    <cellStyle name="40% - Ênfase3 55 3" xfId="11788" xr:uid="{410ECE8C-56F4-44C2-BA25-5515D9F6077F}"/>
    <cellStyle name="40% - Ênfase3 55 3 2" xfId="32234" xr:uid="{C1B5D2D6-5367-455E-B69B-20B9691AB85A}"/>
    <cellStyle name="40% - Ênfase3 55 4" xfId="22018" xr:uid="{82223F3B-FCBC-4BA5-8FD4-D6673BEE659D}"/>
    <cellStyle name="40% - Ênfase3 56" xfId="1454" xr:uid="{3468341A-34F1-4188-8F66-5C81B7D6F52A}"/>
    <cellStyle name="40% - Ênfase3 56 2" xfId="6601" xr:uid="{CD12E02E-6B2A-4D23-A6B1-0B7F24FA1616}"/>
    <cellStyle name="40% - Ênfase3 56 2 2" xfId="16856" xr:uid="{69AF5A21-486C-4612-A1F2-08837FB8D2ED}"/>
    <cellStyle name="40% - Ênfase3 56 2 2 2" xfId="37300" xr:uid="{A7DCB4DC-23E5-4017-B5E2-9E332AB0A4A8}"/>
    <cellStyle name="40% - Ênfase3 56 2 3" xfId="27084" xr:uid="{FDF5EAA9-AAAC-4B67-B8F1-BEE3C5FEF9A1}"/>
    <cellStyle name="40% - Ênfase3 56 3" xfId="11802" xr:uid="{3EEA7FAA-E57C-4DA2-999B-146A704FE7FE}"/>
    <cellStyle name="40% - Ênfase3 56 3 2" xfId="32248" xr:uid="{9E8AF136-40C8-4616-A8EF-44AF004B5995}"/>
    <cellStyle name="40% - Ênfase3 56 4" xfId="22032" xr:uid="{C2FB140F-9FF9-473F-A961-FBC203E57965}"/>
    <cellStyle name="40% - Ênfase3 57" xfId="1468" xr:uid="{30B5FC23-EF62-4518-ABC3-E65C341FD9AA}"/>
    <cellStyle name="40% - Ênfase3 57 2" xfId="6615" xr:uid="{DC6D4D70-BF8A-4EB2-A949-AE89A48C2D2D}"/>
    <cellStyle name="40% - Ênfase3 57 2 2" xfId="16870" xr:uid="{D96115AF-2921-448D-BC40-743AF7EDB7CB}"/>
    <cellStyle name="40% - Ênfase3 57 2 2 2" xfId="37314" xr:uid="{CBFEA5C8-44A3-4C44-9AD8-FAF9C800AF0E}"/>
    <cellStyle name="40% - Ênfase3 57 2 3" xfId="27098" xr:uid="{FA216476-EB40-4973-B92B-FCB44A012D3C}"/>
    <cellStyle name="40% - Ênfase3 57 3" xfId="11816" xr:uid="{262CC5BA-A96F-403A-A4ED-F2D41A275047}"/>
    <cellStyle name="40% - Ênfase3 57 3 2" xfId="32262" xr:uid="{A06BAF04-6D55-4C5B-98E6-65833FEB8CB3}"/>
    <cellStyle name="40% - Ênfase3 57 4" xfId="22046" xr:uid="{EC056839-F69B-451D-9DF8-E22D675FA113}"/>
    <cellStyle name="40% - Ênfase3 58" xfId="1482" xr:uid="{D65CB671-4877-42CF-ABF4-097B1790773F}"/>
    <cellStyle name="40% - Ênfase3 58 2" xfId="6629" xr:uid="{EDDF0A20-44A2-41AA-A004-B631E9C4BA02}"/>
    <cellStyle name="40% - Ênfase3 58 2 2" xfId="16884" xr:uid="{5E769B13-1392-48FE-9C7C-559591744798}"/>
    <cellStyle name="40% - Ênfase3 58 2 2 2" xfId="37328" xr:uid="{939820AA-7458-4DBF-BD4E-929FE84CA763}"/>
    <cellStyle name="40% - Ênfase3 58 2 3" xfId="27112" xr:uid="{CDB49132-89CC-4546-8D7C-CFECAD8671AF}"/>
    <cellStyle name="40% - Ênfase3 58 3" xfId="11830" xr:uid="{31B1F755-CA2A-454A-A61A-37695B132C08}"/>
    <cellStyle name="40% - Ênfase3 58 3 2" xfId="32276" xr:uid="{2D24B306-39B4-4ED9-9F5F-A13518783320}"/>
    <cellStyle name="40% - Ênfase3 58 4" xfId="22060" xr:uid="{3908F0F6-95C8-4768-A320-8091AF148B0D}"/>
    <cellStyle name="40% - Ênfase3 59" xfId="1496" xr:uid="{65FF7749-22B2-4559-BA4D-170407FA35D7}"/>
    <cellStyle name="40% - Ênfase3 59 2" xfId="6643" xr:uid="{5F2EEE57-988B-4FA9-8725-7D0C2ED8E7A3}"/>
    <cellStyle name="40% - Ênfase3 59 2 2" xfId="16898" xr:uid="{FB1A9924-A5A2-4947-9687-41707BFD8993}"/>
    <cellStyle name="40% - Ênfase3 59 2 2 2" xfId="37342" xr:uid="{A31F43FC-8493-4FF6-A089-C1495C6DCE59}"/>
    <cellStyle name="40% - Ênfase3 59 2 3" xfId="27126" xr:uid="{1F9C8C17-06A4-4250-879E-B267150C42B7}"/>
    <cellStyle name="40% - Ênfase3 59 3" xfId="11844" xr:uid="{674B22FD-9F6F-465E-82E0-BFFE66A1D968}"/>
    <cellStyle name="40% - Ênfase3 59 3 2" xfId="32290" xr:uid="{3460683D-B852-4402-8780-1EFBEE13A443}"/>
    <cellStyle name="40% - Ênfase3 59 4" xfId="22074" xr:uid="{4BC70397-96E0-430B-9F44-5D40EE73929B}"/>
    <cellStyle name="40% - Ênfase3 6" xfId="169" xr:uid="{F88728C7-02AF-4A7E-9829-4E789772DA2F}"/>
    <cellStyle name="40% - Ênfase3 6 2" xfId="782" xr:uid="{C98CDDC1-46A4-4128-A1B4-49546E12C9F7}"/>
    <cellStyle name="40% - Ênfase3 6 2 2" xfId="5929" xr:uid="{6FB873DE-3273-4703-97BD-2013FEE1BFF7}"/>
    <cellStyle name="40% - Ênfase3 6 2 2 2" xfId="16184" xr:uid="{3E73C22D-0DE1-43BD-8EC3-39D075E082E2}"/>
    <cellStyle name="40% - Ênfase3 6 2 2 2 2" xfId="36628" xr:uid="{AAD5AE6F-C920-42C5-B9D6-807D3EDFC12F}"/>
    <cellStyle name="40% - Ênfase3 6 2 2 3" xfId="26412" xr:uid="{95A1517F-FD97-4CD6-BEAD-852261354B5E}"/>
    <cellStyle name="40% - Ênfase3 6 2 3" xfId="11130" xr:uid="{A1AC035B-E81E-45CC-AB3A-64057DBE16A6}"/>
    <cellStyle name="40% - Ênfase3 6 2 3 2" xfId="31576" xr:uid="{EE2FDF95-626C-4ED9-B772-1388BB21DA49}"/>
    <cellStyle name="40% - Ênfase3 6 2 4" xfId="21360" xr:uid="{B97F6B85-7115-4F1C-9407-01D34116A94A}"/>
    <cellStyle name="40% - Ênfase3 6 3" xfId="5316" xr:uid="{85E6BA5F-E41B-427E-80C0-A9AF6E0A3C61}"/>
    <cellStyle name="40% - Ênfase3 6 3 2" xfId="15604" xr:uid="{4268C560-D023-4E7D-818F-64492A74E340}"/>
    <cellStyle name="40% - Ênfase3 6 3 2 2" xfId="36048" xr:uid="{40244589-26D8-4420-A05E-14161477CE7E}"/>
    <cellStyle name="40% - Ênfase3 6 3 3" xfId="25832" xr:uid="{7205CE28-C395-478D-A764-102CF4672A54}"/>
    <cellStyle name="40% - Ênfase3 6 4" xfId="10550" xr:uid="{23878D16-4F13-4076-924C-5509BC8CE7BC}"/>
    <cellStyle name="40% - Ênfase3 6 4 2" xfId="30996" xr:uid="{9B68591C-C2C9-4294-8F4C-EBB2457E125C}"/>
    <cellStyle name="40% - Ênfase3 6 5" xfId="20780" xr:uid="{029588C7-E869-4944-9969-65C544BEAC46}"/>
    <cellStyle name="40% - Ênfase3 60" xfId="1510" xr:uid="{00E05D2A-138F-483A-9364-65E3ADCC3503}"/>
    <cellStyle name="40% - Ênfase3 60 2" xfId="6657" xr:uid="{2C4510EA-6179-420E-96F0-48289F15CA96}"/>
    <cellStyle name="40% - Ênfase3 60 2 2" xfId="16912" xr:uid="{86967BAA-3630-487A-8021-C2FA4B4E3117}"/>
    <cellStyle name="40% - Ênfase3 60 2 2 2" xfId="37356" xr:uid="{8DA14772-19F6-49AD-A59B-A602FD4DF370}"/>
    <cellStyle name="40% - Ênfase3 60 2 3" xfId="27140" xr:uid="{09EB7385-1584-4004-AF85-E56D17DB8259}"/>
    <cellStyle name="40% - Ênfase3 60 3" xfId="11858" xr:uid="{75294232-CBA6-4837-89C0-57B9E6244F08}"/>
    <cellStyle name="40% - Ênfase3 60 3 2" xfId="32304" xr:uid="{DCBBBCE9-369A-4AF4-8942-5363AFA788E0}"/>
    <cellStyle name="40% - Ênfase3 60 4" xfId="22088" xr:uid="{6BEB107A-483F-474E-8CE5-2F8F0F960C0C}"/>
    <cellStyle name="40% - Ênfase3 61" xfId="1524" xr:uid="{1892DF19-5ECC-4D68-812B-FC631691433D}"/>
    <cellStyle name="40% - Ênfase3 61 2" xfId="6671" xr:uid="{1A0F255D-6C91-4179-ACA9-5DDFE0128BE7}"/>
    <cellStyle name="40% - Ênfase3 61 2 2" xfId="16926" xr:uid="{2E3903C4-9A12-42A4-B59C-F9C1DB051061}"/>
    <cellStyle name="40% - Ênfase3 61 2 2 2" xfId="37370" xr:uid="{2E7995E0-AD57-4EEF-9997-FFBE2864F0B0}"/>
    <cellStyle name="40% - Ênfase3 61 2 3" xfId="27154" xr:uid="{7C0ABDD2-7D5B-46AF-998E-81C82600A1FE}"/>
    <cellStyle name="40% - Ênfase3 61 3" xfId="11872" xr:uid="{ACDBA74D-4B45-4B6A-94B2-EAF0BD10F647}"/>
    <cellStyle name="40% - Ênfase3 61 3 2" xfId="32318" xr:uid="{4148A1AC-DD37-4C02-8DD0-09E70C96A9F2}"/>
    <cellStyle name="40% - Ênfase3 61 4" xfId="22102" xr:uid="{2B959E1D-AA14-40E4-B208-87CD8C9C0765}"/>
    <cellStyle name="40% - Ênfase3 62" xfId="1538" xr:uid="{BC3029E6-379E-410E-9165-02D5BBDD447D}"/>
    <cellStyle name="40% - Ênfase3 62 2" xfId="6685" xr:uid="{1CCD8B0E-9570-4FBE-AF95-ECD90852C7B2}"/>
    <cellStyle name="40% - Ênfase3 62 2 2" xfId="16940" xr:uid="{D71C3F0E-7156-4EFE-9587-5AD76648FA29}"/>
    <cellStyle name="40% - Ênfase3 62 2 2 2" xfId="37384" xr:uid="{169F8932-444B-47D5-9077-A4AAC67A3C4F}"/>
    <cellStyle name="40% - Ênfase3 62 2 3" xfId="27168" xr:uid="{B0548B2C-6C23-4CB6-8551-7BB39C03AAE8}"/>
    <cellStyle name="40% - Ênfase3 62 3" xfId="11886" xr:uid="{A493DC11-06F1-4E8F-9FCE-C3AF92B95BA8}"/>
    <cellStyle name="40% - Ênfase3 62 3 2" xfId="32332" xr:uid="{4C2AEB04-618E-46F6-8995-C1C921FB3D10}"/>
    <cellStyle name="40% - Ênfase3 62 4" xfId="22116" xr:uid="{5149AAD2-7B6A-43BB-9575-40CFD1844872}"/>
    <cellStyle name="40% - Ênfase3 63" xfId="1552" xr:uid="{3579EFF3-8F31-4478-9BAC-6975DA8FD69D}"/>
    <cellStyle name="40% - Ênfase3 63 2" xfId="6699" xr:uid="{02514978-F13C-45E0-82EE-42FBD5B1C987}"/>
    <cellStyle name="40% - Ênfase3 63 2 2" xfId="16954" xr:uid="{C28F9515-AD23-40BF-A204-F7EE17D8DAF0}"/>
    <cellStyle name="40% - Ênfase3 63 2 2 2" xfId="37398" xr:uid="{5CAF9023-187F-4C3C-9A8C-A34787E7CAD2}"/>
    <cellStyle name="40% - Ênfase3 63 2 3" xfId="27182" xr:uid="{65CB81BD-FA3F-433E-94A7-079965AEE618}"/>
    <cellStyle name="40% - Ênfase3 63 3" xfId="11900" xr:uid="{18EC4DD4-61A8-4262-B794-3BFFA73C5E8D}"/>
    <cellStyle name="40% - Ênfase3 63 3 2" xfId="32346" xr:uid="{F768F254-8309-4F28-A76B-4180D7C70ED3}"/>
    <cellStyle name="40% - Ênfase3 63 4" xfId="22130" xr:uid="{576E9BE0-CB77-466B-88C6-8B0A1635D18D}"/>
    <cellStyle name="40% - Ênfase3 64" xfId="1566" xr:uid="{3696B180-3CEB-4524-B88E-B12CC0090A0E}"/>
    <cellStyle name="40% - Ênfase3 64 2" xfId="6713" xr:uid="{5A12D3ED-C049-4501-88A3-B14A367294C1}"/>
    <cellStyle name="40% - Ênfase3 64 2 2" xfId="16968" xr:uid="{277EC39C-BD0E-4421-A010-4EF2B1CC2352}"/>
    <cellStyle name="40% - Ênfase3 64 2 2 2" xfId="37412" xr:uid="{EA210CFE-922A-4FF8-922E-6E1088238F75}"/>
    <cellStyle name="40% - Ênfase3 64 2 3" xfId="27196" xr:uid="{A1B2AAAE-4CF7-472F-AA4B-FBE3FBCAD30C}"/>
    <cellStyle name="40% - Ênfase3 64 3" xfId="11914" xr:uid="{86F1EB94-6FE8-4FC5-BF52-88AD0C24ED70}"/>
    <cellStyle name="40% - Ênfase3 64 3 2" xfId="32360" xr:uid="{E9A6C934-4B7C-436A-ABE4-8E8B4529970F}"/>
    <cellStyle name="40% - Ênfase3 64 4" xfId="22144" xr:uid="{3ED675D3-BF31-41F9-838C-D567ED2986EF}"/>
    <cellStyle name="40% - Ênfase3 65" xfId="1580" xr:uid="{E9A85D28-8F00-4D4E-BE8A-EC13D540EFED}"/>
    <cellStyle name="40% - Ênfase3 65 2" xfId="6727" xr:uid="{D30F0949-5F36-44B9-B0CA-B0421F5B9C20}"/>
    <cellStyle name="40% - Ênfase3 65 2 2" xfId="16982" xr:uid="{CF2B3862-E010-4AC0-991F-B5853B462245}"/>
    <cellStyle name="40% - Ênfase3 65 2 2 2" xfId="37426" xr:uid="{0E4A7F0C-9E2A-4551-BDE9-675E2E6DDCC9}"/>
    <cellStyle name="40% - Ênfase3 65 2 3" xfId="27210" xr:uid="{598E455B-3AF1-4734-A04B-3DD94807CDF9}"/>
    <cellStyle name="40% - Ênfase3 65 3" xfId="11928" xr:uid="{A2D95059-D787-40D7-B030-06309A98C307}"/>
    <cellStyle name="40% - Ênfase3 65 3 2" xfId="32374" xr:uid="{AB22194B-50E7-420B-9D92-D92EFA112FCC}"/>
    <cellStyle name="40% - Ênfase3 65 4" xfId="22158" xr:uid="{962C04B0-2454-4760-B092-55F7A9AB00E8}"/>
    <cellStyle name="40% - Ênfase3 66" xfId="1594" xr:uid="{84250AB9-7211-451E-8D83-DAC250F057B7}"/>
    <cellStyle name="40% - Ênfase3 66 2" xfId="6741" xr:uid="{63144AA2-ACF8-4C7E-9D78-2DE688FD76FF}"/>
    <cellStyle name="40% - Ênfase3 66 2 2" xfId="16996" xr:uid="{8A594626-F592-41F9-98BF-83713EC65269}"/>
    <cellStyle name="40% - Ênfase3 66 2 2 2" xfId="37440" xr:uid="{C067C0E8-4AC8-4BCB-8ABE-473FD440FDBE}"/>
    <cellStyle name="40% - Ênfase3 66 2 3" xfId="27224" xr:uid="{774E1A65-C46D-4BCC-8D0D-382B946603A5}"/>
    <cellStyle name="40% - Ênfase3 66 3" xfId="11942" xr:uid="{5B81E08B-484F-4707-A59C-9A682081E4F1}"/>
    <cellStyle name="40% - Ênfase3 66 3 2" xfId="32388" xr:uid="{77B761D7-EEB1-4F45-8A84-867EBDA49F49}"/>
    <cellStyle name="40% - Ênfase3 66 4" xfId="22172" xr:uid="{569C8135-AB51-4A19-8DAB-4B4DA28336C6}"/>
    <cellStyle name="40% - Ênfase3 67" xfId="1608" xr:uid="{D3B6AF4D-4420-44ED-871B-6DB016F23C81}"/>
    <cellStyle name="40% - Ênfase3 67 2" xfId="6755" xr:uid="{CF57BE3F-4E87-4111-A16D-F33A8FBCF5E2}"/>
    <cellStyle name="40% - Ênfase3 67 2 2" xfId="17010" xr:uid="{0DB81CB0-3482-4020-B5B1-E960921B65C4}"/>
    <cellStyle name="40% - Ênfase3 67 2 2 2" xfId="37454" xr:uid="{35D8353A-4EF7-4A97-BA55-89BF3A7CFB6C}"/>
    <cellStyle name="40% - Ênfase3 67 2 3" xfId="27238" xr:uid="{288F57C0-B20A-4F1C-97DA-B84AAF27AF5B}"/>
    <cellStyle name="40% - Ênfase3 67 3" xfId="11956" xr:uid="{4C451D39-B0E5-4986-B2B9-6F21FD183B91}"/>
    <cellStyle name="40% - Ênfase3 67 3 2" xfId="32402" xr:uid="{FB328BEA-F806-4362-81F4-32A7235C7C52}"/>
    <cellStyle name="40% - Ênfase3 67 4" xfId="22186" xr:uid="{EBDFFF34-0833-4ACB-93AD-870F78855191}"/>
    <cellStyle name="40% - Ênfase3 68" xfId="1622" xr:uid="{9EB960D7-3D2E-4270-9EB8-16BC2DBFEBC8}"/>
    <cellStyle name="40% - Ênfase3 68 2" xfId="6769" xr:uid="{1D4803FB-AD4B-4EC5-B2AC-442B8529847A}"/>
    <cellStyle name="40% - Ênfase3 68 2 2" xfId="17024" xr:uid="{2B1DB693-59BD-4538-AEE5-299CBEDB0431}"/>
    <cellStyle name="40% - Ênfase3 68 2 2 2" xfId="37468" xr:uid="{3D2E6C76-F2D8-47A5-A0D9-B48982298AC0}"/>
    <cellStyle name="40% - Ênfase3 68 2 3" xfId="27252" xr:uid="{93BA1176-00B4-4A0F-A8D6-6FBE3918B94D}"/>
    <cellStyle name="40% - Ênfase3 68 3" xfId="11970" xr:uid="{F6C6454B-668E-4E11-B873-7CF8485555BD}"/>
    <cellStyle name="40% - Ênfase3 68 3 2" xfId="32416" xr:uid="{E7EB438C-7EBC-4452-A30A-4BB5060FA89A}"/>
    <cellStyle name="40% - Ênfase3 68 4" xfId="22200" xr:uid="{7C53F263-4634-4087-8C43-8F8A4DD747B6}"/>
    <cellStyle name="40% - Ênfase3 69" xfId="1636" xr:uid="{7C0C39FF-0119-4D5A-8507-86A355CC4EA4}"/>
    <cellStyle name="40% - Ênfase3 69 2" xfId="6783" xr:uid="{34C8C4AA-55DF-489F-9C23-665FB1A5E562}"/>
    <cellStyle name="40% - Ênfase3 69 2 2" xfId="17038" xr:uid="{72D346F4-45FA-41A2-841C-F677A3240140}"/>
    <cellStyle name="40% - Ênfase3 69 2 2 2" xfId="37482" xr:uid="{7DACDC89-57D0-4E2D-ABD0-84608F207CD9}"/>
    <cellStyle name="40% - Ênfase3 69 2 3" xfId="27266" xr:uid="{1AD49DE7-4FC6-466B-9070-92E88FA148A8}"/>
    <cellStyle name="40% - Ênfase3 69 3" xfId="11984" xr:uid="{A08743E1-9DBA-45AE-BD6C-0F8D74AF734B}"/>
    <cellStyle name="40% - Ênfase3 69 3 2" xfId="32430" xr:uid="{4FBD8CA8-D5F5-4900-A873-C762BA038114}"/>
    <cellStyle name="40% - Ênfase3 69 4" xfId="22214" xr:uid="{28AE5182-9BD0-4DAF-BF8E-A952A56C1994}"/>
    <cellStyle name="40% - Ênfase3 7" xfId="183" xr:uid="{B49759B6-FD35-461E-B144-A8FE8C313D86}"/>
    <cellStyle name="40% - Ênfase3 7 2" xfId="796" xr:uid="{D92A307C-89B3-47EA-A202-2DD921FA7E14}"/>
    <cellStyle name="40% - Ênfase3 7 2 2" xfId="5943" xr:uid="{3211C38D-F20C-47C0-A8C2-4E6E81B29FA6}"/>
    <cellStyle name="40% - Ênfase3 7 2 2 2" xfId="16198" xr:uid="{F8C843A8-945B-4017-BCC4-5A84C5D860E1}"/>
    <cellStyle name="40% - Ênfase3 7 2 2 2 2" xfId="36642" xr:uid="{978E0CC5-BB1E-456E-ACCB-AA8D4C8CA501}"/>
    <cellStyle name="40% - Ênfase3 7 2 2 3" xfId="26426" xr:uid="{73625630-B19B-4B1E-98CB-7A5CE7A7DB20}"/>
    <cellStyle name="40% - Ênfase3 7 2 3" xfId="11144" xr:uid="{F6EBB0E1-A2E1-48B6-910D-99ECA016F2D6}"/>
    <cellStyle name="40% - Ênfase3 7 2 3 2" xfId="31590" xr:uid="{7FEFB14A-17B1-40B5-A82A-8249A9BD5406}"/>
    <cellStyle name="40% - Ênfase3 7 2 4" xfId="21374" xr:uid="{E3CEE9F5-9B86-47E3-AC5A-07CC6AFA7C55}"/>
    <cellStyle name="40% - Ênfase3 7 3" xfId="5330" xr:uid="{B6943994-570F-4A5E-886F-9D0C10665974}"/>
    <cellStyle name="40% - Ênfase3 7 3 2" xfId="15618" xr:uid="{CCCC6B16-CC1A-4B10-898A-1856D4D06E00}"/>
    <cellStyle name="40% - Ênfase3 7 3 2 2" xfId="36062" xr:uid="{262854E1-BD53-4C71-AB11-BC590644F37E}"/>
    <cellStyle name="40% - Ênfase3 7 3 3" xfId="25846" xr:uid="{FD90E124-D756-4B18-BCEE-6562E95EC47A}"/>
    <cellStyle name="40% - Ênfase3 7 4" xfId="10564" xr:uid="{F52BA057-9DBC-4324-8F6B-EA42C212080E}"/>
    <cellStyle name="40% - Ênfase3 7 4 2" xfId="31010" xr:uid="{743DC3AE-011A-4E37-A6A2-2F87479F881C}"/>
    <cellStyle name="40% - Ênfase3 7 5" xfId="20794" xr:uid="{CE3814D8-235B-4ED8-B979-E531BAD757D6}"/>
    <cellStyle name="40% - Ênfase3 70" xfId="1650" xr:uid="{319AEE6B-2360-45EA-B8C9-AE5151CE07CE}"/>
    <cellStyle name="40% - Ênfase3 70 2" xfId="6797" xr:uid="{B1736254-2F0D-49B7-872A-13BF41211AE4}"/>
    <cellStyle name="40% - Ênfase3 70 2 2" xfId="17052" xr:uid="{06240A09-F2A5-4A57-8439-C848F5C08C29}"/>
    <cellStyle name="40% - Ênfase3 70 2 2 2" xfId="37496" xr:uid="{88DB4E29-B89D-48FB-8125-07F901554014}"/>
    <cellStyle name="40% - Ênfase3 70 2 3" xfId="27280" xr:uid="{D73D6B78-73E3-42A6-9A55-66139D4EA74F}"/>
    <cellStyle name="40% - Ênfase3 70 3" xfId="11998" xr:uid="{FBF36856-1366-45DE-8B0B-AA54F4ECD8DF}"/>
    <cellStyle name="40% - Ênfase3 70 3 2" xfId="32444" xr:uid="{5621EC4C-9D6B-4BE0-B04A-25CDACF3CAD4}"/>
    <cellStyle name="40% - Ênfase3 70 4" xfId="22228" xr:uid="{3E605E33-FFFE-4F62-B624-446DCFFF859D}"/>
    <cellStyle name="40% - Ênfase3 71" xfId="1664" xr:uid="{19E301F1-8C4D-4581-BB68-C0C3329956DD}"/>
    <cellStyle name="40% - Ênfase3 71 2" xfId="6811" xr:uid="{D07A07D0-63B0-4707-BB1C-B352974CBC88}"/>
    <cellStyle name="40% - Ênfase3 71 2 2" xfId="17066" xr:uid="{E313729D-A913-4E5E-87D1-CE4068C6CCD4}"/>
    <cellStyle name="40% - Ênfase3 71 2 2 2" xfId="37510" xr:uid="{14B0845C-5F04-4DA8-A159-084813492DF1}"/>
    <cellStyle name="40% - Ênfase3 71 2 3" xfId="27294" xr:uid="{2841C836-6964-47E3-89BA-AED4C0AB65BE}"/>
    <cellStyle name="40% - Ênfase3 71 3" xfId="12012" xr:uid="{07FCCB2C-F37C-4234-8355-67E4806D7F59}"/>
    <cellStyle name="40% - Ênfase3 71 3 2" xfId="32458" xr:uid="{82076D2C-3A49-4589-A4AC-8E2ADC462920}"/>
    <cellStyle name="40% - Ênfase3 71 4" xfId="22242" xr:uid="{EDE9AE52-D7BD-4A25-A4C4-D63E75C82E06}"/>
    <cellStyle name="40% - Ênfase3 72" xfId="1678" xr:uid="{6778AC84-E4A4-4F6D-8994-AE8F3C97BE58}"/>
    <cellStyle name="40% - Ênfase3 72 2" xfId="6825" xr:uid="{6DBD9CED-80CD-432B-B420-FCB22C708DAE}"/>
    <cellStyle name="40% - Ênfase3 72 2 2" xfId="17080" xr:uid="{A17F6C1D-2A70-4976-9EA5-1D46E1128FF7}"/>
    <cellStyle name="40% - Ênfase3 72 2 2 2" xfId="37524" xr:uid="{AD4EE449-F961-4F07-9B08-395004C13DF9}"/>
    <cellStyle name="40% - Ênfase3 72 2 3" xfId="27308" xr:uid="{F3840272-06FC-4DE1-9B38-F04AC1DC3B2D}"/>
    <cellStyle name="40% - Ênfase3 72 3" xfId="12026" xr:uid="{71EA7630-F422-4ADB-A3C2-1959F8E8B40D}"/>
    <cellStyle name="40% - Ênfase3 72 3 2" xfId="32472" xr:uid="{EF56EBAA-DFC9-49A3-B741-255B77B24373}"/>
    <cellStyle name="40% - Ênfase3 72 4" xfId="22256" xr:uid="{AA216A70-FB9C-439F-A45D-935E4CDEB340}"/>
    <cellStyle name="40% - Ênfase3 73" xfId="1692" xr:uid="{70FCC6D3-0958-416B-BC92-95997BCFF9CA}"/>
    <cellStyle name="40% - Ênfase3 73 2" xfId="6839" xr:uid="{9B0A5ADA-FE0A-44A7-BE05-7C2AAEEFA980}"/>
    <cellStyle name="40% - Ênfase3 73 2 2" xfId="17094" xr:uid="{6993F15B-E45C-4DA9-A31F-1676FA7225F2}"/>
    <cellStyle name="40% - Ênfase3 73 2 2 2" xfId="37538" xr:uid="{E495CCAF-DDD6-4638-85FB-98E57028715D}"/>
    <cellStyle name="40% - Ênfase3 73 2 3" xfId="27322" xr:uid="{7B6C4794-F1F0-41E5-99D1-0CAB953DEFD7}"/>
    <cellStyle name="40% - Ênfase3 73 3" xfId="12040" xr:uid="{1514EB86-6E1E-47C7-AFFF-7822C8B939A3}"/>
    <cellStyle name="40% - Ênfase3 73 3 2" xfId="32486" xr:uid="{6510B7AB-EB9D-4600-89E2-C9925E976D31}"/>
    <cellStyle name="40% - Ênfase3 73 4" xfId="22270" xr:uid="{B34F5293-56D2-45E2-8115-93185BB5949D}"/>
    <cellStyle name="40% - Ênfase3 74" xfId="1706" xr:uid="{33AA4887-6AC8-4996-B30F-1DBC550A43A2}"/>
    <cellStyle name="40% - Ênfase3 74 2" xfId="6853" xr:uid="{DE677F77-DA9A-4314-BCBA-7A62C6B7D7BC}"/>
    <cellStyle name="40% - Ênfase3 75" xfId="1720" xr:uid="{0791AF08-CB01-4B61-A46E-C4E48B890A1E}"/>
    <cellStyle name="40% - Ênfase3 75 2" xfId="6867" xr:uid="{10F49740-2F08-4522-BA95-C7F01E996245}"/>
    <cellStyle name="40% - Ênfase3 75 2 2" xfId="17108" xr:uid="{6CA4C946-AFA7-434F-8938-B19E93D6C0EB}"/>
    <cellStyle name="40% - Ênfase3 75 2 2 2" xfId="37552" xr:uid="{FE4B351F-592D-4831-9D05-B9721AC2E7FC}"/>
    <cellStyle name="40% - Ênfase3 75 2 3" xfId="27336" xr:uid="{5983B2B7-1792-40CE-BE33-31CB7BBA64E3}"/>
    <cellStyle name="40% - Ênfase3 75 3" xfId="12054" xr:uid="{346B8F21-CC04-437B-9FEB-F039653C2B09}"/>
    <cellStyle name="40% - Ênfase3 75 3 2" xfId="32500" xr:uid="{F2832F87-3A4E-4708-A242-BC51DA40D7D6}"/>
    <cellStyle name="40% - Ênfase3 75 4" xfId="22284" xr:uid="{F47777F1-37E4-4E99-9356-708D332092CA}"/>
    <cellStyle name="40% - Ênfase3 76" xfId="1734" xr:uid="{9E7FDB21-5ED2-458F-8CBD-AE257AEE4082}"/>
    <cellStyle name="40% - Ênfase3 76 2" xfId="6881" xr:uid="{8CCD86EC-5233-4969-9197-088AEACC2B9A}"/>
    <cellStyle name="40% - Ênfase3 77" xfId="1748" xr:uid="{7F5DE65C-0D8A-45EE-AE3F-D9EE3A72DAC0}"/>
    <cellStyle name="40% - Ênfase3 77 2" xfId="6895" xr:uid="{E36B3D0A-062D-4AEE-951D-19E9C46810AF}"/>
    <cellStyle name="40% - Ênfase3 77 2 2" xfId="17122" xr:uid="{4168933E-425D-42BA-9757-DF42D0ED5C77}"/>
    <cellStyle name="40% - Ênfase3 77 2 2 2" xfId="37566" xr:uid="{7F18049F-DF7B-48F1-A5CC-3ED57DA79688}"/>
    <cellStyle name="40% - Ênfase3 77 2 3" xfId="27350" xr:uid="{CD8BC5CA-E992-4A18-AA63-A464B1802193}"/>
    <cellStyle name="40% - Ênfase3 77 3" xfId="12068" xr:uid="{097C4209-69D5-4154-93F2-03758C6F5DFD}"/>
    <cellStyle name="40% - Ênfase3 77 3 2" xfId="32514" xr:uid="{CDB7C40A-490E-47FD-960F-10EFE62383C9}"/>
    <cellStyle name="40% - Ênfase3 77 4" xfId="22298" xr:uid="{19FD04BB-884D-4D64-8805-F30ABF8DD57F}"/>
    <cellStyle name="40% - Ênfase3 78" xfId="1762" xr:uid="{0D1E80B1-63D8-4930-82B3-AA1CE3DAAD7B}"/>
    <cellStyle name="40% - Ênfase3 78 2" xfId="6909" xr:uid="{4FC87136-EAB7-4ADA-B706-22FF10F6B1E5}"/>
    <cellStyle name="40% - Ênfase3 78 2 2" xfId="17136" xr:uid="{F6F2995F-6F9A-4B13-93F5-2819200D1851}"/>
    <cellStyle name="40% - Ênfase3 78 2 2 2" xfId="37580" xr:uid="{562983AB-00B8-47CD-BA0D-FF94A54F8644}"/>
    <cellStyle name="40% - Ênfase3 78 2 3" xfId="27364" xr:uid="{939AAE8B-8FFA-4606-B40D-37D7CFFFFE6F}"/>
    <cellStyle name="40% - Ênfase3 78 3" xfId="12082" xr:uid="{9CC56807-CEE7-4C7D-A25C-183DACA950FB}"/>
    <cellStyle name="40% - Ênfase3 78 3 2" xfId="32528" xr:uid="{99981C68-E83A-4106-ABE6-998039B99099}"/>
    <cellStyle name="40% - Ênfase3 78 4" xfId="22312" xr:uid="{102AFAEE-65D4-46F8-9EE4-68A61581DC65}"/>
    <cellStyle name="40% - Ênfase3 79" xfId="1776" xr:uid="{839B7C12-507D-4D0B-BD4D-EBDCD27551FC}"/>
    <cellStyle name="40% - Ênfase3 79 2" xfId="6923" xr:uid="{A71F1E2D-8EFE-4DC7-86DE-21EB4FFB38A0}"/>
    <cellStyle name="40% - Ênfase3 79 2 2" xfId="17150" xr:uid="{37190D5A-4CF2-4576-8D24-73CBDBA88E49}"/>
    <cellStyle name="40% - Ênfase3 79 2 2 2" xfId="37594" xr:uid="{9DF1B307-58F5-45D2-A08C-3146C12FF87A}"/>
    <cellStyle name="40% - Ênfase3 79 2 3" xfId="27378" xr:uid="{9E9B100B-AF67-410E-86E2-B39EFD5663D3}"/>
    <cellStyle name="40% - Ênfase3 79 3" xfId="12096" xr:uid="{C2472AFF-09E0-4295-9A4C-3D9B5E6CF5DF}"/>
    <cellStyle name="40% - Ênfase3 79 3 2" xfId="32542" xr:uid="{D75E0B58-CACC-4004-BABE-8523425FAD2E}"/>
    <cellStyle name="40% - Ênfase3 79 4" xfId="22326" xr:uid="{B0AFFA86-B651-44E7-9153-C21DC9A56E8F}"/>
    <cellStyle name="40% - Ênfase3 8" xfId="197" xr:uid="{18490C58-30D8-46E3-BB08-1FC5C6AA6EBF}"/>
    <cellStyle name="40% - Ênfase3 8 2" xfId="810" xr:uid="{6D176790-5DD5-4EA6-8A95-802F487DF55C}"/>
    <cellStyle name="40% - Ênfase3 8 2 2" xfId="5957" xr:uid="{2BB9A7C7-E24F-436F-B34C-903AE516DFC5}"/>
    <cellStyle name="40% - Ênfase3 8 2 2 2" xfId="16212" xr:uid="{E519D115-F72C-4EA4-9712-107F19D25C74}"/>
    <cellStyle name="40% - Ênfase3 8 2 2 2 2" xfId="36656" xr:uid="{20C37221-99D1-4C08-992C-0BFEF3A094FD}"/>
    <cellStyle name="40% - Ênfase3 8 2 2 3" xfId="26440" xr:uid="{CDA91126-D11A-414E-A932-301D72ECEE5B}"/>
    <cellStyle name="40% - Ênfase3 8 2 3" xfId="11158" xr:uid="{575507EF-4924-40F3-B515-A67DA60B1360}"/>
    <cellStyle name="40% - Ênfase3 8 2 3 2" xfId="31604" xr:uid="{51CAAABB-8779-4150-A3CF-71CE69691DB8}"/>
    <cellStyle name="40% - Ênfase3 8 2 4" xfId="21388" xr:uid="{ED4F175E-7959-475B-AB1B-7740587C4F31}"/>
    <cellStyle name="40% - Ênfase3 8 3" xfId="5344" xr:uid="{F617C14F-9491-41D3-984C-37312F74A8F3}"/>
    <cellStyle name="40% - Ênfase3 8 3 2" xfId="15632" xr:uid="{690955D8-682B-42CE-A353-FA3C63E94AC9}"/>
    <cellStyle name="40% - Ênfase3 8 3 2 2" xfId="36076" xr:uid="{A3944593-0C00-4278-85D3-DA3588435836}"/>
    <cellStyle name="40% - Ênfase3 8 3 3" xfId="25860" xr:uid="{32523E7F-0F35-4DA6-AFA0-B5E8060F3DDF}"/>
    <cellStyle name="40% - Ênfase3 8 4" xfId="10578" xr:uid="{5609ABF5-7342-467B-992A-9DFBDA20AA38}"/>
    <cellStyle name="40% - Ênfase3 8 4 2" xfId="31024" xr:uid="{EF8A7D31-EFE3-4D46-BD51-E6AE73962EF1}"/>
    <cellStyle name="40% - Ênfase3 8 5" xfId="20808" xr:uid="{5CDE6108-D047-46B6-B4A4-619B04306AA6}"/>
    <cellStyle name="40% - Ênfase3 80" xfId="1790" xr:uid="{4CC0AEA1-B54F-417B-A5AC-0380F57563BE}"/>
    <cellStyle name="40% - Ênfase3 80 2" xfId="6937" xr:uid="{651F4778-C870-4D49-85ED-FFE0B65A0B4A}"/>
    <cellStyle name="40% - Ênfase3 80 2 2" xfId="17164" xr:uid="{B9CB7791-3A42-4E01-B84A-49F724897C9E}"/>
    <cellStyle name="40% - Ênfase3 80 2 2 2" xfId="37608" xr:uid="{C583B149-BC33-4FD1-BB41-A9A6F53184D8}"/>
    <cellStyle name="40% - Ênfase3 80 2 3" xfId="27392" xr:uid="{C9F04D8C-BA3C-4B21-977F-D7446CC8A29B}"/>
    <cellStyle name="40% - Ênfase3 80 3" xfId="12110" xr:uid="{8F458E1A-332A-44C7-905E-8F35ED3B2F00}"/>
    <cellStyle name="40% - Ênfase3 80 3 2" xfId="32556" xr:uid="{BDB36BB3-0243-4C28-A908-9E5C2143F8FB}"/>
    <cellStyle name="40% - Ênfase3 80 4" xfId="22340" xr:uid="{3A30DCCF-F198-49DE-8B69-8FA3319D449A}"/>
    <cellStyle name="40% - Ênfase3 81" xfId="1804" xr:uid="{096D6A40-DE86-4F7D-B236-A9A19640FACA}"/>
    <cellStyle name="40% - Ênfase3 81 2" xfId="6951" xr:uid="{E3F8227C-E778-4888-85BC-A32EC6BFB666}"/>
    <cellStyle name="40% - Ênfase3 81 2 2" xfId="17178" xr:uid="{72C668DE-114A-40D0-8E41-88E1A8D9166B}"/>
    <cellStyle name="40% - Ênfase3 81 2 2 2" xfId="37622" xr:uid="{A6D7D53A-349E-4286-B7F9-6DAA7654715F}"/>
    <cellStyle name="40% - Ênfase3 81 2 3" xfId="27406" xr:uid="{8846DF0B-BD9B-4CC8-BD89-197BDB18FAD8}"/>
    <cellStyle name="40% - Ênfase3 81 3" xfId="12124" xr:uid="{8B04A6D8-B23C-49FE-970D-CDCB876CFA88}"/>
    <cellStyle name="40% - Ênfase3 81 3 2" xfId="32570" xr:uid="{D1F2D38D-1F2D-4213-8764-39148A08A635}"/>
    <cellStyle name="40% - Ênfase3 81 4" xfId="22354" xr:uid="{4418F6E9-329C-4AB9-A675-EF4A68B41DED}"/>
    <cellStyle name="40% - Ênfase3 82" xfId="1818" xr:uid="{508A6A48-36E6-4899-BE86-714ED0AC4615}"/>
    <cellStyle name="40% - Ênfase3 82 2" xfId="6965" xr:uid="{CD6351F7-B7AE-4F1B-81E4-85DCCA14D415}"/>
    <cellStyle name="40% - Ênfase3 82 2 2" xfId="17192" xr:uid="{86A6F4CA-7945-43ED-ABF9-7866B1722EFC}"/>
    <cellStyle name="40% - Ênfase3 82 2 2 2" xfId="37636" xr:uid="{83415456-5591-42E9-A6BB-A19955C3E0CB}"/>
    <cellStyle name="40% - Ênfase3 82 2 3" xfId="27420" xr:uid="{2AB17A0C-337B-435F-97EF-62B9877ABD9C}"/>
    <cellStyle name="40% - Ênfase3 82 3" xfId="12138" xr:uid="{8F43C4C9-187F-4C5B-A03D-F9B86DEBAFE9}"/>
    <cellStyle name="40% - Ênfase3 82 3 2" xfId="32584" xr:uid="{35378856-10C0-4011-877D-20823D20D0CA}"/>
    <cellStyle name="40% - Ênfase3 82 4" xfId="22368" xr:uid="{166D5EC4-1C63-4D8D-A260-DAC206544C98}"/>
    <cellStyle name="40% - Ênfase3 83" xfId="1832" xr:uid="{B6487207-BDCD-436A-BC06-41BB63EBA846}"/>
    <cellStyle name="40% - Ênfase3 83 2" xfId="6979" xr:uid="{2E1D1B33-9B97-4D99-8257-CEF324257F88}"/>
    <cellStyle name="40% - Ênfase3 83 2 2" xfId="17206" xr:uid="{258166D4-F638-4215-B8D3-3F9735D6B96B}"/>
    <cellStyle name="40% - Ênfase3 83 2 2 2" xfId="37650" xr:uid="{5D6A8289-06FF-46CB-8098-EC2D0678D8DF}"/>
    <cellStyle name="40% - Ênfase3 83 2 3" xfId="27434" xr:uid="{0F8ED475-AB5E-47CA-90C4-5055809DE4B3}"/>
    <cellStyle name="40% - Ênfase3 83 3" xfId="12152" xr:uid="{8CAFD95E-FDB1-4FBC-AA98-77B82FD1D611}"/>
    <cellStyle name="40% - Ênfase3 83 3 2" xfId="32598" xr:uid="{2E6BD612-D3C4-4AAB-A536-67C144E3D2E1}"/>
    <cellStyle name="40% - Ênfase3 83 4" xfId="22382" xr:uid="{1E7B6142-4093-466B-AC8F-6A9153A6527E}"/>
    <cellStyle name="40% - Ênfase3 84" xfId="1846" xr:uid="{F1100F27-B4F3-43B9-937A-1441EB5F5295}"/>
    <cellStyle name="40% - Ênfase3 84 2" xfId="6993" xr:uid="{C38B073D-B8B9-4E30-BE14-F57A06B7728C}"/>
    <cellStyle name="40% - Ênfase3 84 2 2" xfId="17220" xr:uid="{B857C3F9-10E4-4E83-8FA4-6481D7CD9563}"/>
    <cellStyle name="40% - Ênfase3 84 2 2 2" xfId="37664" xr:uid="{EF6E02C2-59E2-465A-89B8-176223D646B6}"/>
    <cellStyle name="40% - Ênfase3 84 2 3" xfId="27448" xr:uid="{82B3508A-340A-4803-8B67-004C3C63FEB4}"/>
    <cellStyle name="40% - Ênfase3 84 3" xfId="12166" xr:uid="{BCD6B3BD-B3F7-41DD-ACA9-A559BA017BA9}"/>
    <cellStyle name="40% - Ênfase3 84 3 2" xfId="32612" xr:uid="{F27A2C38-FE2E-45AD-AFC4-3EE5110F124E}"/>
    <cellStyle name="40% - Ênfase3 84 4" xfId="22396" xr:uid="{DDE9F9EB-6240-4F0D-A601-C99BFAF1A6F6}"/>
    <cellStyle name="40% - Ênfase3 85" xfId="1860" xr:uid="{39AA4C79-A231-4834-815B-23138E17338B}"/>
    <cellStyle name="40% - Ênfase3 86" xfId="1874" xr:uid="{878F1238-48F5-4D3E-A62A-3F4972BABBEF}"/>
    <cellStyle name="40% - Ênfase3 86 2" xfId="7007" xr:uid="{D7A93C33-733A-4AD8-9B0D-9F864CB05923}"/>
    <cellStyle name="40% - Ênfase3 86 2 2" xfId="17234" xr:uid="{2BCFBC77-4280-4735-AFFE-7E297616EC3C}"/>
    <cellStyle name="40% - Ênfase3 86 2 2 2" xfId="37678" xr:uid="{63C32B5D-5E4E-4C8B-82C3-0B524950992C}"/>
    <cellStyle name="40% - Ênfase3 86 2 3" xfId="27462" xr:uid="{CD1D8B40-94CD-483F-878B-2D6FBDD07BF1}"/>
    <cellStyle name="40% - Ênfase3 86 3" xfId="12180" xr:uid="{072FED8B-F5C9-42B7-AABC-2C09270CB7CA}"/>
    <cellStyle name="40% - Ênfase3 86 3 2" xfId="32626" xr:uid="{59C7B5E2-3544-43EA-BD81-2577A7B5B98B}"/>
    <cellStyle name="40% - Ênfase3 86 4" xfId="22410" xr:uid="{CEE71C2E-C505-46CE-8E11-6A05307F8D5F}"/>
    <cellStyle name="40% - Ênfase3 87" xfId="1888" xr:uid="{E292F2D5-6D30-416D-8019-25DFAC2ADB84}"/>
    <cellStyle name="40% - Ênfase3 87 2" xfId="7021" xr:uid="{8FE4E3C0-A7A4-4072-AFDB-216B20E6D8D4}"/>
    <cellStyle name="40% - Ênfase3 87 2 2" xfId="17248" xr:uid="{9728CB13-ED8A-4B3F-BCA8-5D6677E2AC3B}"/>
    <cellStyle name="40% - Ênfase3 87 2 2 2" xfId="37692" xr:uid="{C1AB605F-E9CA-4B6F-848D-FAC810014D75}"/>
    <cellStyle name="40% - Ênfase3 87 2 3" xfId="27476" xr:uid="{AA4EC947-70BC-4E8D-8312-A11316BC48E1}"/>
    <cellStyle name="40% - Ênfase3 87 3" xfId="12194" xr:uid="{48B10C12-3293-4BA6-9B54-7A486A91FFEA}"/>
    <cellStyle name="40% - Ênfase3 87 3 2" xfId="32640" xr:uid="{AF5601AA-6C0B-4C8C-B2E3-A0ADC9A116B4}"/>
    <cellStyle name="40% - Ênfase3 87 4" xfId="22424" xr:uid="{5E4C335D-10AA-4A41-8D35-1B8A55CF0E1E}"/>
    <cellStyle name="40% - Ênfase3 88" xfId="1902" xr:uid="{04F75915-F498-4FD5-B358-EE691759B8DF}"/>
    <cellStyle name="40% - Ênfase3 88 2" xfId="7035" xr:uid="{43BA4EC0-A293-4DA1-A45B-398D9FBFA1E9}"/>
    <cellStyle name="40% - Ênfase3 88 2 2" xfId="17262" xr:uid="{AAFC1A42-7442-428B-BCE9-A8C0F65C757D}"/>
    <cellStyle name="40% - Ênfase3 88 2 2 2" xfId="37706" xr:uid="{0A7599D1-1347-4EB8-B774-56EB194C7738}"/>
    <cellStyle name="40% - Ênfase3 88 2 3" xfId="27490" xr:uid="{5A59FAF4-3C60-4000-BCDC-EFFABA1D6FF7}"/>
    <cellStyle name="40% - Ênfase3 88 3" xfId="12208" xr:uid="{73684CD0-1D51-47D8-8426-083AEE91A31E}"/>
    <cellStyle name="40% - Ênfase3 88 3 2" xfId="32654" xr:uid="{58F2635A-30E9-425D-8C93-A718B4F1FC23}"/>
    <cellStyle name="40% - Ênfase3 88 4" xfId="22438" xr:uid="{BE2B5DCB-FC25-48D5-A022-EA09C7E51B7A}"/>
    <cellStyle name="40% - Ênfase3 89" xfId="1916" xr:uid="{8509E445-A73F-451F-8025-8DAC44A8D62C}"/>
    <cellStyle name="40% - Ênfase3 89 2" xfId="7049" xr:uid="{93032A5A-EB83-4ADB-A422-0B52FDFCB7F7}"/>
    <cellStyle name="40% - Ênfase3 89 2 2" xfId="17276" xr:uid="{F90E4DDC-75D4-4ED2-8690-B08324865CF1}"/>
    <cellStyle name="40% - Ênfase3 89 2 2 2" xfId="37720" xr:uid="{11B4E284-ADAB-4D04-9D03-12CC7936B704}"/>
    <cellStyle name="40% - Ênfase3 89 2 3" xfId="27504" xr:uid="{E0568646-9DC0-4DF0-8984-45B66DD265F1}"/>
    <cellStyle name="40% - Ênfase3 89 3" xfId="12222" xr:uid="{9D5C759C-3FDA-4C30-97A6-C89ABCB54F16}"/>
    <cellStyle name="40% - Ênfase3 89 3 2" xfId="32668" xr:uid="{C618BA69-9834-485E-86A3-2AD6174E5F8F}"/>
    <cellStyle name="40% - Ênfase3 89 4" xfId="22452" xr:uid="{656D1B97-5580-4EA4-97AE-A4DEEE2CC27B}"/>
    <cellStyle name="40% - Ênfase3 9" xfId="211" xr:uid="{36B2E755-B3EF-4A8B-8D8B-42BFB303EBA8}"/>
    <cellStyle name="40% - Ênfase3 9 2" xfId="5358" xr:uid="{417F3BC3-9746-4AA1-A913-B9B1B50DD0BF}"/>
    <cellStyle name="40% - Ênfase3 90" xfId="1930" xr:uid="{148EC3D3-E172-4164-B055-145553DB4C05}"/>
    <cellStyle name="40% - Ênfase3 90 2" xfId="7063" xr:uid="{4C31DE54-48CE-41E2-83D0-FD23BC3BC29F}"/>
    <cellStyle name="40% - Ênfase3 90 2 2" xfId="17290" xr:uid="{1B46C6CC-2139-4AB6-8A35-57C2251B02B2}"/>
    <cellStyle name="40% - Ênfase3 90 2 2 2" xfId="37734" xr:uid="{1C478F20-663D-4D1D-AD6C-1FFD9CE24FFA}"/>
    <cellStyle name="40% - Ênfase3 90 2 3" xfId="27518" xr:uid="{6322388D-ECB2-456E-B766-7C959511F114}"/>
    <cellStyle name="40% - Ênfase3 90 3" xfId="12236" xr:uid="{74BCADAC-6737-429E-B7D1-17D0AA0D89C3}"/>
    <cellStyle name="40% - Ênfase3 90 3 2" xfId="32682" xr:uid="{788B3265-0C6B-4BEF-9F21-71E9355FF868}"/>
    <cellStyle name="40% - Ênfase3 90 4" xfId="22466" xr:uid="{29F7E00D-9FC5-404E-B888-5B08185F8A31}"/>
    <cellStyle name="40% - Ênfase3 91" xfId="1944" xr:uid="{9C940CBE-9073-4A1C-9FC2-8606ED4ADF6C}"/>
    <cellStyle name="40% - Ênfase3 91 2" xfId="7077" xr:uid="{2A3F233D-4ECD-4BD8-BADC-024F2AA0FF4B}"/>
    <cellStyle name="40% - Ênfase3 91 2 2" xfId="17304" xr:uid="{071C0E2E-E91F-477B-8A5D-03BE5DF4BE4D}"/>
    <cellStyle name="40% - Ênfase3 91 2 2 2" xfId="37748" xr:uid="{84032DFA-B31E-445B-8633-39B233FAA4E4}"/>
    <cellStyle name="40% - Ênfase3 91 2 3" xfId="27532" xr:uid="{B72593E9-DE6E-418F-9E36-16A83A7E76F2}"/>
    <cellStyle name="40% - Ênfase3 91 3" xfId="12250" xr:uid="{E926209D-5E40-4C95-BB95-E3F3702E364A}"/>
    <cellStyle name="40% - Ênfase3 91 3 2" xfId="32696" xr:uid="{5C391319-F76E-4CBF-A1D4-ED2848C23F5A}"/>
    <cellStyle name="40% - Ênfase3 91 4" xfId="22480" xr:uid="{24590A0D-9010-4137-AAD8-985B0BAC0ACE}"/>
    <cellStyle name="40% - Ênfase3 92" xfId="1958" xr:uid="{E57DF8D6-E3B6-4649-88A1-F23560374C02}"/>
    <cellStyle name="40% - Ênfase3 92 2" xfId="7091" xr:uid="{F18CC9C5-02FF-4422-A575-2039259E7A3E}"/>
    <cellStyle name="40% - Ênfase3 92 2 2" xfId="17318" xr:uid="{A6E73188-1846-47EF-A9FF-EE9E7B85F2B4}"/>
    <cellStyle name="40% - Ênfase3 92 2 2 2" xfId="37762" xr:uid="{AEB61A95-FDDA-4F62-A701-F639D73D70C3}"/>
    <cellStyle name="40% - Ênfase3 92 2 3" xfId="27546" xr:uid="{A91B801A-8C36-4E41-9CCD-D2A4DA7C42A7}"/>
    <cellStyle name="40% - Ênfase3 92 3" xfId="12264" xr:uid="{D8C83298-E766-4AAC-8408-8CD03776D512}"/>
    <cellStyle name="40% - Ênfase3 92 3 2" xfId="32710" xr:uid="{E41DD356-2BBA-42CE-B92D-E6D9B3A84FC9}"/>
    <cellStyle name="40% - Ênfase3 92 4" xfId="22494" xr:uid="{E96A744D-FA83-4529-9D1F-1FE053A856EF}"/>
    <cellStyle name="40% - Ênfase3 93" xfId="1972" xr:uid="{6CDC16B7-01B0-4415-B8B0-F0C527027C3B}"/>
    <cellStyle name="40% - Ênfase3 93 2" xfId="7105" xr:uid="{AA865A44-68F3-405A-BCDF-D73473786C88}"/>
    <cellStyle name="40% - Ênfase3 93 2 2" xfId="17332" xr:uid="{6B70A4A4-4265-4AE0-9724-8BC464C2DF75}"/>
    <cellStyle name="40% - Ênfase3 93 2 2 2" xfId="37776" xr:uid="{B5373EA7-3255-4986-8468-68300A460AC7}"/>
    <cellStyle name="40% - Ênfase3 93 2 3" xfId="27560" xr:uid="{77B75B71-AB02-4D54-B45A-910294C78298}"/>
    <cellStyle name="40% - Ênfase3 93 3" xfId="12278" xr:uid="{049A4915-D63E-4228-A6E2-56AC8784988A}"/>
    <cellStyle name="40% - Ênfase3 93 3 2" xfId="32724" xr:uid="{13F57663-3688-4214-A735-D30595AD08EC}"/>
    <cellStyle name="40% - Ênfase3 93 4" xfId="22508" xr:uid="{A46C8774-1B02-4EE8-A403-52E12897DAF6}"/>
    <cellStyle name="40% - Ênfase3 94" xfId="1986" xr:uid="{3A9A6FFE-521B-4C80-8E23-A768B4CCBF03}"/>
    <cellStyle name="40% - Ênfase3 94 2" xfId="7119" xr:uid="{1FB6D070-35EC-4DF6-BDF4-D64836CEABC8}"/>
    <cellStyle name="40% - Ênfase3 94 2 2" xfId="17346" xr:uid="{63695028-635E-4EE5-A974-AB4F5D53737C}"/>
    <cellStyle name="40% - Ênfase3 94 2 2 2" xfId="37790" xr:uid="{9AB2050A-8D7C-4A33-9A7C-0750A0769F0E}"/>
    <cellStyle name="40% - Ênfase3 94 2 3" xfId="27574" xr:uid="{B2FF4AFD-F6D8-4B64-9AA8-34F63B7CAE0B}"/>
    <cellStyle name="40% - Ênfase3 94 3" xfId="12292" xr:uid="{6FA5E1BC-009A-45DF-A42F-EEC506420706}"/>
    <cellStyle name="40% - Ênfase3 94 3 2" xfId="32738" xr:uid="{4C971A2E-6767-4329-A25B-C0FADBBB15AD}"/>
    <cellStyle name="40% - Ênfase3 94 4" xfId="22522" xr:uid="{EA3D4BD9-8428-4C64-A6C8-CD5CA8055481}"/>
    <cellStyle name="40% - Ênfase3 95" xfId="2000" xr:uid="{B5B3F4C6-CDA9-4EBF-B029-E5F66AC98C17}"/>
    <cellStyle name="40% - Ênfase3 95 2" xfId="7133" xr:uid="{EA3532BB-FF2D-4242-9DAA-EEAA5C6B03F1}"/>
    <cellStyle name="40% - Ênfase3 95 2 2" xfId="17360" xr:uid="{A8662275-F018-4B4B-AD5D-B7F3FCC8AD1B}"/>
    <cellStyle name="40% - Ênfase3 95 2 2 2" xfId="37804" xr:uid="{96AD023F-6EAF-444D-B3DA-8CCAF9C88674}"/>
    <cellStyle name="40% - Ênfase3 95 2 3" xfId="27588" xr:uid="{1A469AA9-68EB-450C-9E55-8183516CFB84}"/>
    <cellStyle name="40% - Ênfase3 95 3" xfId="12306" xr:uid="{9E3C7910-F6C5-41B3-9BD4-7F5B38F1DE26}"/>
    <cellStyle name="40% - Ênfase3 95 3 2" xfId="32752" xr:uid="{026355F8-19BE-4C38-85F1-39E8E1E0841F}"/>
    <cellStyle name="40% - Ênfase3 95 4" xfId="22536" xr:uid="{B7EBB1DF-4B6D-4135-B62F-6157926797EC}"/>
    <cellStyle name="40% - Ênfase3 96" xfId="2014" xr:uid="{FFB90795-9523-4CAC-A3C2-6788B02A73DA}"/>
    <cellStyle name="40% - Ênfase3 96 2" xfId="7147" xr:uid="{E278BE9F-AD2F-4E88-ABCE-B6509E534B08}"/>
    <cellStyle name="40% - Ênfase3 96 2 2" xfId="17374" xr:uid="{E7058AC2-1FB1-484F-99EE-FCE1CC567236}"/>
    <cellStyle name="40% - Ênfase3 96 2 2 2" xfId="37818" xr:uid="{873876A5-9F21-49A3-A6A5-F3783409F859}"/>
    <cellStyle name="40% - Ênfase3 96 2 3" xfId="27602" xr:uid="{E07C7860-EBEB-4909-9704-5183EA5EDB01}"/>
    <cellStyle name="40% - Ênfase3 96 3" xfId="12320" xr:uid="{C8FFD93F-8A75-437B-A49E-8692F47204CC}"/>
    <cellStyle name="40% - Ênfase3 96 3 2" xfId="32766" xr:uid="{A7824135-6E91-406C-80F0-ED409B535F45}"/>
    <cellStyle name="40% - Ênfase3 96 4" xfId="22550" xr:uid="{682B4186-52C5-4F04-956C-1D8E1B657064}"/>
    <cellStyle name="40% - Ênfase3 97" xfId="2028" xr:uid="{5A93A763-A34C-4078-96FB-7256A6E053AB}"/>
    <cellStyle name="40% - Ênfase3 97 2" xfId="7161" xr:uid="{36FE423B-016B-45E4-ABF4-13781BD7BBCB}"/>
    <cellStyle name="40% - Ênfase3 97 2 2" xfId="17388" xr:uid="{3E156617-2092-4E6C-9294-8C5E706F8290}"/>
    <cellStyle name="40% - Ênfase3 97 2 2 2" xfId="37832" xr:uid="{102CEF9A-AFF7-468E-8632-996253AADC1F}"/>
    <cellStyle name="40% - Ênfase3 97 2 3" xfId="27616" xr:uid="{4CCA1A57-2334-4EC2-8C66-3DC5401E64CA}"/>
    <cellStyle name="40% - Ênfase3 97 3" xfId="12334" xr:uid="{36283367-41E1-467E-ACC5-0961E9CAE7E8}"/>
    <cellStyle name="40% - Ênfase3 97 3 2" xfId="32780" xr:uid="{0BDDAFA2-168D-45FE-9CEE-17E4433EB26F}"/>
    <cellStyle name="40% - Ênfase3 97 4" xfId="22564" xr:uid="{DC2F38AC-ABE4-48B3-A886-147930A6441B}"/>
    <cellStyle name="40% - Ênfase3 98" xfId="2042" xr:uid="{728020E1-88BD-4886-B42B-03EE4F8A243D}"/>
    <cellStyle name="40% - Ênfase3 98 2" xfId="7175" xr:uid="{2C08C987-E61C-42A3-ACB5-8D17CD8273F9}"/>
    <cellStyle name="40% - Ênfase3 98 2 2" xfId="17402" xr:uid="{138FF72E-03CA-4D5C-BA2F-9DB265AD63DC}"/>
    <cellStyle name="40% - Ênfase3 98 2 2 2" xfId="37846" xr:uid="{9A64817E-7300-4FAF-9EBE-D940F1C80CD2}"/>
    <cellStyle name="40% - Ênfase3 98 2 3" xfId="27630" xr:uid="{F644813B-CCAB-4906-8D66-E520A0A388C9}"/>
    <cellStyle name="40% - Ênfase3 98 3" xfId="12348" xr:uid="{8E5397BC-2210-4132-B3A0-EF492642A45A}"/>
    <cellStyle name="40% - Ênfase3 98 3 2" xfId="32794" xr:uid="{05D28C6E-B543-4ACB-A268-44A204ABEE47}"/>
    <cellStyle name="40% - Ênfase3 98 4" xfId="22578" xr:uid="{F11F558C-5401-4A6C-B444-DC62D253FE3B}"/>
    <cellStyle name="40% - Ênfase3 99" xfId="2056" xr:uid="{C72C7F09-2F6D-406A-A29E-CBF3E26CF604}"/>
    <cellStyle name="40% - Ênfase3 99 2" xfId="7189" xr:uid="{B731E5FB-6C41-4100-818C-260433635D75}"/>
    <cellStyle name="40% - Ênfase3 99 2 2" xfId="17416" xr:uid="{65219057-107B-4650-B693-7A3E1FE5F833}"/>
    <cellStyle name="40% - Ênfase3 99 2 2 2" xfId="37860" xr:uid="{BB714854-C562-4056-9B06-5B9D9CA3C975}"/>
    <cellStyle name="40% - Ênfase3 99 2 3" xfId="27644" xr:uid="{EBE0FC0B-9C18-47E2-97EA-8DD894DCD9CE}"/>
    <cellStyle name="40% - Ênfase3 99 3" xfId="12362" xr:uid="{9BDBB719-D6B8-4975-A426-130885DA25F5}"/>
    <cellStyle name="40% - Ênfase3 99 3 2" xfId="32808" xr:uid="{F81F24EB-133C-46E4-805C-BF9D9420B50F}"/>
    <cellStyle name="40% - Ênfase3 99 4" xfId="22592" xr:uid="{9A79728B-DC6F-4028-84E3-993CE72699BB}"/>
    <cellStyle name="40% - Ênfase4" xfId="10" builtinId="43" customBuiltin="1"/>
    <cellStyle name="40% - Ênfase4 10" xfId="227" xr:uid="{D9CD801A-BAEF-4789-B901-15942430B6EB}"/>
    <cellStyle name="40% - Ênfase4 10 2" xfId="826" xr:uid="{5B9652EF-AEA6-46EA-8B98-DEDB8A2A5935}"/>
    <cellStyle name="40% - Ênfase4 10 2 2" xfId="5973" xr:uid="{705260D2-9E00-4D9C-82CE-E83E2402E258}"/>
    <cellStyle name="40% - Ênfase4 10 2 2 2" xfId="16228" xr:uid="{98A94A8F-DA84-4072-8581-56403AF522D9}"/>
    <cellStyle name="40% - Ênfase4 10 2 2 2 2" xfId="36672" xr:uid="{D80C608D-20FE-44E8-BE93-FB40575159F8}"/>
    <cellStyle name="40% - Ênfase4 10 2 2 3" xfId="26456" xr:uid="{52D30C39-C8F9-48DB-83F1-E8DF99925381}"/>
    <cellStyle name="40% - Ênfase4 10 2 3" xfId="11174" xr:uid="{561A2A3A-378E-4AD3-9CAC-BFC9C69C7D0E}"/>
    <cellStyle name="40% - Ênfase4 10 2 3 2" xfId="31620" xr:uid="{C7A76E5F-DBE4-4A0D-8A4F-B82BE96C36C0}"/>
    <cellStyle name="40% - Ênfase4 10 2 4" xfId="21404" xr:uid="{4AC34A84-16AF-4FDB-8BB2-2279694DCFB7}"/>
    <cellStyle name="40% - Ênfase4 10 3" xfId="5374" xr:uid="{17173D0B-833A-4475-A1FD-3345E47798A9}"/>
    <cellStyle name="40% - Ênfase4 10 3 2" xfId="15648" xr:uid="{51D603BC-52EF-45EC-99F8-499F11E780BE}"/>
    <cellStyle name="40% - Ênfase4 10 3 2 2" xfId="36092" xr:uid="{97DD3ACE-B689-4C81-91C3-97F4CE3E8B9C}"/>
    <cellStyle name="40% - Ênfase4 10 3 3" xfId="25876" xr:uid="{D7EBDCE7-B6E6-44A5-8BDD-475C54D5F97F}"/>
    <cellStyle name="40% - Ênfase4 10 4" xfId="10594" xr:uid="{3F1E68FB-3D16-4F0B-B445-2CC324DE9EC9}"/>
    <cellStyle name="40% - Ênfase4 10 4 2" xfId="31040" xr:uid="{F322F5C2-10BA-49C0-9B1D-2CE810670A3E}"/>
    <cellStyle name="40% - Ênfase4 10 5" xfId="20824" xr:uid="{05ABAABE-C651-44D1-A0C8-1EFF8E2A3F7F}"/>
    <cellStyle name="40% - Ênfase4 100" xfId="2072" xr:uid="{57E67147-1C96-4C1B-84F4-4379DD634325}"/>
    <cellStyle name="40% - Ênfase4 100 2" xfId="7205" xr:uid="{9A6115D3-99E1-4802-95A4-A5FEABA8AAD4}"/>
    <cellStyle name="40% - Ênfase4 100 2 2" xfId="17432" xr:uid="{8282BFDB-AB2D-42A2-A306-E7523AC1411F}"/>
    <cellStyle name="40% - Ênfase4 100 2 2 2" xfId="37876" xr:uid="{23B5586F-0C11-47BA-AA5E-0EE98226E31A}"/>
    <cellStyle name="40% - Ênfase4 100 2 3" xfId="27660" xr:uid="{E338DFE6-72B0-449C-816B-C6EE22889C04}"/>
    <cellStyle name="40% - Ênfase4 100 3" xfId="12378" xr:uid="{B5FC0E80-E813-4A04-A62D-9F0746E8E24D}"/>
    <cellStyle name="40% - Ênfase4 100 3 2" xfId="32824" xr:uid="{889099E1-5B2D-44BA-9E39-549AA470B602}"/>
    <cellStyle name="40% - Ênfase4 100 4" xfId="22608" xr:uid="{5D6AA273-C216-4634-A9F5-6D14D1463C61}"/>
    <cellStyle name="40% - Ênfase4 101" xfId="2086" xr:uid="{0CA4B5DB-969A-4B8A-902E-5AD6C3B4B517}"/>
    <cellStyle name="40% - Ênfase4 101 2" xfId="7219" xr:uid="{D97CB52A-EAB3-45B1-94C8-64FA15178F8D}"/>
    <cellStyle name="40% - Ênfase4 101 2 2" xfId="17446" xr:uid="{12E773D8-DF09-4027-8A35-78EE10F5F36C}"/>
    <cellStyle name="40% - Ênfase4 101 2 2 2" xfId="37890" xr:uid="{351B77EC-DA03-473F-A19E-39A51CC1F4EA}"/>
    <cellStyle name="40% - Ênfase4 101 2 3" xfId="27674" xr:uid="{23E8C3DE-754E-47EE-8550-9FABDAC21C0C}"/>
    <cellStyle name="40% - Ênfase4 101 3" xfId="12392" xr:uid="{9CA0991D-ACDE-4A2C-9659-F8C9F7829479}"/>
    <cellStyle name="40% - Ênfase4 101 3 2" xfId="32838" xr:uid="{CAC53FC8-B051-4FAA-95CD-A22E50F50AD6}"/>
    <cellStyle name="40% - Ênfase4 101 4" xfId="22622" xr:uid="{2BA3C481-20ED-44B9-9E9C-00476AD9F0E6}"/>
    <cellStyle name="40% - Ênfase4 102" xfId="2100" xr:uid="{DE60302D-C619-46FC-934F-AD6F2E8CE40B}"/>
    <cellStyle name="40% - Ênfase4 102 2" xfId="7233" xr:uid="{219CAE42-216D-4BF8-8E7E-C283A566B0A9}"/>
    <cellStyle name="40% - Ênfase4 102 2 2" xfId="17460" xr:uid="{7344C805-A550-4969-812C-2ECA13137D8C}"/>
    <cellStyle name="40% - Ênfase4 102 2 2 2" xfId="37904" xr:uid="{F5E9CA61-5D11-4797-8EA7-DE8A7ECEDF4F}"/>
    <cellStyle name="40% - Ênfase4 102 2 3" xfId="27688" xr:uid="{268A8712-4108-4CB3-AF8B-529FEBC66F5A}"/>
    <cellStyle name="40% - Ênfase4 102 3" xfId="12406" xr:uid="{FB69813C-BDEB-4C44-8FD3-3310694C5379}"/>
    <cellStyle name="40% - Ênfase4 102 3 2" xfId="32852" xr:uid="{9FE7B483-E521-4412-851C-88607D3C32B3}"/>
    <cellStyle name="40% - Ênfase4 102 4" xfId="22636" xr:uid="{49A11F34-EE00-41C5-9E89-452B4C92DECA}"/>
    <cellStyle name="40% - Ênfase4 103" xfId="2114" xr:uid="{D3DEFBC5-38E6-40E3-852F-049D009FAB32}"/>
    <cellStyle name="40% - Ênfase4 103 2" xfId="7247" xr:uid="{ECD75C4E-60B8-42C5-A299-4FF52DA707D7}"/>
    <cellStyle name="40% - Ênfase4 103 2 2" xfId="17474" xr:uid="{67340737-2065-473B-AD6B-C204D8723F6A}"/>
    <cellStyle name="40% - Ênfase4 103 2 2 2" xfId="37918" xr:uid="{98449E79-6572-4270-901C-5AD8E89FA53D}"/>
    <cellStyle name="40% - Ênfase4 103 2 3" xfId="27702" xr:uid="{8E597AA9-08A9-484E-B792-94AAE39BF9AA}"/>
    <cellStyle name="40% - Ênfase4 103 3" xfId="12420" xr:uid="{0BB4000D-F74A-4760-A547-E45FDD0156AE}"/>
    <cellStyle name="40% - Ênfase4 103 3 2" xfId="32866" xr:uid="{A45A199C-0D2F-4F0C-A04F-F573FEAFABC9}"/>
    <cellStyle name="40% - Ênfase4 103 4" xfId="22650" xr:uid="{F82A08C5-8771-4E9F-9A7E-2AFCDDE6A244}"/>
    <cellStyle name="40% - Ênfase4 104" xfId="2128" xr:uid="{863A8ABF-F035-410B-8BE7-DC7066871C1F}"/>
    <cellStyle name="40% - Ênfase4 104 2" xfId="7261" xr:uid="{7D995230-124D-445A-9BE2-54ED3C65AFAF}"/>
    <cellStyle name="40% - Ênfase4 104 2 2" xfId="17488" xr:uid="{59CB1ACD-854F-451F-A2C8-21D9515ACB93}"/>
    <cellStyle name="40% - Ênfase4 104 2 2 2" xfId="37932" xr:uid="{5AB22869-17AC-49D3-861D-06CF688BC8D8}"/>
    <cellStyle name="40% - Ênfase4 104 2 3" xfId="27716" xr:uid="{C719C723-06F7-44C9-A436-AB14B9810A5B}"/>
    <cellStyle name="40% - Ênfase4 104 3" xfId="12434" xr:uid="{123DC9C1-F26C-45B5-B423-AFF03D79B928}"/>
    <cellStyle name="40% - Ênfase4 104 3 2" xfId="32880" xr:uid="{6D1E3D30-50C4-422C-BA81-EFE9CC67E732}"/>
    <cellStyle name="40% - Ênfase4 104 4" xfId="22664" xr:uid="{8C69AF1A-CB93-4CB7-9F10-2DDF3F3F445F}"/>
    <cellStyle name="40% - Ênfase4 105" xfId="2142" xr:uid="{08B31034-1982-4490-9992-24A76E38071D}"/>
    <cellStyle name="40% - Ênfase4 105 2" xfId="7275" xr:uid="{CDC979C8-A324-4FCE-9C75-392F125EB0E4}"/>
    <cellStyle name="40% - Ênfase4 105 2 2" xfId="17502" xr:uid="{DD4A2478-6A03-439B-AECA-A47490899692}"/>
    <cellStyle name="40% - Ênfase4 105 2 2 2" xfId="37946" xr:uid="{BB75FE07-82E6-44CD-A953-2BB7CEF9E888}"/>
    <cellStyle name="40% - Ênfase4 105 2 3" xfId="27730" xr:uid="{44B1EB63-E9F2-41C8-B3D5-ABEA4AC327ED}"/>
    <cellStyle name="40% - Ênfase4 105 3" xfId="12448" xr:uid="{20401DC2-2154-4F48-B67B-90D1AD1C3899}"/>
    <cellStyle name="40% - Ênfase4 105 3 2" xfId="32894" xr:uid="{0800F728-9E3B-45DA-A18E-EF4B6D40AD2E}"/>
    <cellStyle name="40% - Ênfase4 105 4" xfId="22678" xr:uid="{42883811-975E-48AC-B3F5-4B8638E591D2}"/>
    <cellStyle name="40% - Ênfase4 106" xfId="2156" xr:uid="{46909DC5-7BD8-4759-87C3-876F5F70E11C}"/>
    <cellStyle name="40% - Ênfase4 106 2" xfId="7289" xr:uid="{8DEEAD20-4FBB-4FFC-906B-FB0E69EFF655}"/>
    <cellStyle name="40% - Ênfase4 106 2 2" xfId="17516" xr:uid="{1F1F32CF-FECC-4777-93FD-3120EDC016A1}"/>
    <cellStyle name="40% - Ênfase4 106 2 2 2" xfId="37960" xr:uid="{71BAF2F9-7DF3-44B0-95F1-DDCA2E85389E}"/>
    <cellStyle name="40% - Ênfase4 106 2 3" xfId="27744" xr:uid="{723EF39E-499D-4F73-85E0-52168EF3E697}"/>
    <cellStyle name="40% - Ênfase4 106 3" xfId="12462" xr:uid="{4835594E-FC25-4461-A24D-ACD054A4FEF3}"/>
    <cellStyle name="40% - Ênfase4 106 3 2" xfId="32908" xr:uid="{74E52132-10E7-4DA5-B9FE-5F3B43B932F1}"/>
    <cellStyle name="40% - Ênfase4 106 4" xfId="22692" xr:uid="{EDD38F6F-0CF7-4514-9900-1E08052ADDD9}"/>
    <cellStyle name="40% - Ênfase4 107" xfId="2170" xr:uid="{A0C12707-B001-4674-973F-D823A3F56FD1}"/>
    <cellStyle name="40% - Ênfase4 107 2" xfId="7303" xr:uid="{1F38CF7D-0844-4B9E-B414-6208CC976F75}"/>
    <cellStyle name="40% - Ênfase4 107 2 2" xfId="17530" xr:uid="{C99C91B2-E27C-482F-B294-583E6493DD45}"/>
    <cellStyle name="40% - Ênfase4 107 2 2 2" xfId="37974" xr:uid="{42A1E6CB-429B-40E9-98D4-E3D219754A44}"/>
    <cellStyle name="40% - Ênfase4 107 2 3" xfId="27758" xr:uid="{B3E35A69-0B10-4F3C-A8B9-6A5B0FC1B57F}"/>
    <cellStyle name="40% - Ênfase4 107 3" xfId="12476" xr:uid="{18159B7E-AC59-46A9-A130-84145599BE61}"/>
    <cellStyle name="40% - Ênfase4 107 3 2" xfId="32922" xr:uid="{698E0F9F-0660-4B1A-8685-E55390383084}"/>
    <cellStyle name="40% - Ênfase4 107 4" xfId="22706" xr:uid="{52D4B181-9A9E-4531-B96D-FFCFE1D1A8D3}"/>
    <cellStyle name="40% - Ênfase4 108" xfId="2184" xr:uid="{C1F5D005-0595-4BB2-B3F3-AE589E2C3D81}"/>
    <cellStyle name="40% - Ênfase4 108 2" xfId="7317" xr:uid="{64BA6A7D-93BE-4A07-B41D-7FD53E6CB764}"/>
    <cellStyle name="40% - Ênfase4 108 2 2" xfId="17544" xr:uid="{C25CA26A-D63C-40C6-821A-592F83BAD33F}"/>
    <cellStyle name="40% - Ênfase4 108 2 2 2" xfId="37988" xr:uid="{DBC331B0-02AE-4316-9797-8ED87E9DA89E}"/>
    <cellStyle name="40% - Ênfase4 108 2 3" xfId="27772" xr:uid="{38193AC8-DF2D-4245-9D7A-1B2DACAF91EB}"/>
    <cellStyle name="40% - Ênfase4 108 3" xfId="12490" xr:uid="{1539194E-2775-41E1-8CC1-A553CC8C372C}"/>
    <cellStyle name="40% - Ênfase4 108 3 2" xfId="32936" xr:uid="{7AEDA83E-8FB6-4B21-9853-553DBF5F56E0}"/>
    <cellStyle name="40% - Ênfase4 108 4" xfId="22720" xr:uid="{A864D13E-7521-4373-876D-F20F3ECEDC69}"/>
    <cellStyle name="40% - Ênfase4 109" xfId="2198" xr:uid="{64DDFC57-FD21-43DE-8881-8E46A32E81F2}"/>
    <cellStyle name="40% - Ênfase4 109 2" xfId="7331" xr:uid="{93A767E1-D214-4BF0-8BDB-CAA79A3F9669}"/>
    <cellStyle name="40% - Ênfase4 109 2 2" xfId="17558" xr:uid="{C884D28B-0B42-4BCD-BC29-86FDE540A90F}"/>
    <cellStyle name="40% - Ênfase4 109 2 2 2" xfId="38002" xr:uid="{21BF6485-1B88-4D50-8595-CF9644795418}"/>
    <cellStyle name="40% - Ênfase4 109 2 3" xfId="27786" xr:uid="{68B86C6F-763E-4D1D-B77F-A03154CC49C1}"/>
    <cellStyle name="40% - Ênfase4 109 3" xfId="12504" xr:uid="{AA87BA1D-DBB9-47A7-80BA-F8A814ED5FDA}"/>
    <cellStyle name="40% - Ênfase4 109 3 2" xfId="32950" xr:uid="{30CF014B-3BAA-4198-AACC-EE6ACAB2A5B1}"/>
    <cellStyle name="40% - Ênfase4 109 4" xfId="22734" xr:uid="{81B1BD83-76A6-4845-8870-FCFA0E096CCF}"/>
    <cellStyle name="40% - Ênfase4 11" xfId="241" xr:uid="{200EDB3E-23EB-475F-BA2D-E86532B046C5}"/>
    <cellStyle name="40% - Ênfase4 11 2" xfId="840" xr:uid="{303659D0-F06F-4378-B093-A0EBE8284D5A}"/>
    <cellStyle name="40% - Ênfase4 11 2 2" xfId="5987" xr:uid="{DD0C1A69-0752-43E9-8CA2-DE9FD0840090}"/>
    <cellStyle name="40% - Ênfase4 11 2 2 2" xfId="16242" xr:uid="{6F7C7A29-1069-4E82-8473-CC95D3FA2D48}"/>
    <cellStyle name="40% - Ênfase4 11 2 2 2 2" xfId="36686" xr:uid="{4DAA7C55-C705-4063-82A0-E0F7C65F9561}"/>
    <cellStyle name="40% - Ênfase4 11 2 2 3" xfId="26470" xr:uid="{867D4CB5-1470-4D47-870B-7B4AB9081F89}"/>
    <cellStyle name="40% - Ênfase4 11 2 3" xfId="11188" xr:uid="{6B614405-4D31-4416-AD83-CF7851788F14}"/>
    <cellStyle name="40% - Ênfase4 11 2 3 2" xfId="31634" xr:uid="{DCCAADE8-72D3-4211-B93A-86FD0658B29B}"/>
    <cellStyle name="40% - Ênfase4 11 2 4" xfId="21418" xr:uid="{4ACFE9C5-16C7-484F-91DE-D89D2C88657B}"/>
    <cellStyle name="40% - Ênfase4 11 3" xfId="5388" xr:uid="{6423BB35-C459-436C-BF78-AA5EF5A951D8}"/>
    <cellStyle name="40% - Ênfase4 11 3 2" xfId="15662" xr:uid="{7F36A2C5-F4A9-4E34-B0B8-CE8992CCAE51}"/>
    <cellStyle name="40% - Ênfase4 11 3 2 2" xfId="36106" xr:uid="{1C806561-336B-48F9-99B1-13558E9E0A9B}"/>
    <cellStyle name="40% - Ênfase4 11 3 3" xfId="25890" xr:uid="{DD2F660D-CAF2-40B1-8C41-C18D22A73485}"/>
    <cellStyle name="40% - Ênfase4 11 4" xfId="10608" xr:uid="{5DCBFF66-2643-4323-94EF-133803C6BA46}"/>
    <cellStyle name="40% - Ênfase4 11 4 2" xfId="31054" xr:uid="{FE3F8453-F12D-41F6-8A58-828185D53CDF}"/>
    <cellStyle name="40% - Ênfase4 11 5" xfId="20838" xr:uid="{A8A72E89-B396-473B-BA4B-9A615570D401}"/>
    <cellStyle name="40% - Ênfase4 110" xfId="2212" xr:uid="{967ACAAA-8791-4D10-B25A-747EABDD3798}"/>
    <cellStyle name="40% - Ênfase4 110 2" xfId="7345" xr:uid="{FD53D4F9-52E7-4A48-8D3B-504A53BADC15}"/>
    <cellStyle name="40% - Ênfase4 110 2 2" xfId="17572" xr:uid="{F152CE7C-18A1-4E00-8FE7-7ABB3F3F2C18}"/>
    <cellStyle name="40% - Ênfase4 110 2 2 2" xfId="38016" xr:uid="{ACC9EA8D-1EAC-4665-92EE-F969419937BF}"/>
    <cellStyle name="40% - Ênfase4 110 2 3" xfId="27800" xr:uid="{428A2737-CDD8-4E24-8396-72189FE58802}"/>
    <cellStyle name="40% - Ênfase4 110 3" xfId="12518" xr:uid="{F8CF4A03-3195-4C94-968D-8E1756C940D4}"/>
    <cellStyle name="40% - Ênfase4 110 3 2" xfId="32964" xr:uid="{D2F1537A-7B0D-42F3-A882-F9581E6D253F}"/>
    <cellStyle name="40% - Ênfase4 110 4" xfId="22748" xr:uid="{541584F5-E511-4C71-8FEE-070E10A161A1}"/>
    <cellStyle name="40% - Ênfase4 111" xfId="2226" xr:uid="{45752476-9E6B-425D-9393-6B8A82BD047E}"/>
    <cellStyle name="40% - Ênfase4 111 2" xfId="7359" xr:uid="{E5C4E435-E0CD-4AE9-B0EE-ED45BF1038DF}"/>
    <cellStyle name="40% - Ênfase4 111 2 2" xfId="17586" xr:uid="{D1674BB7-AF70-4C06-BC23-9A1EB66C556C}"/>
    <cellStyle name="40% - Ênfase4 111 2 2 2" xfId="38030" xr:uid="{463FC7AC-3684-40FE-B1F2-9DADABAEF5F6}"/>
    <cellStyle name="40% - Ênfase4 111 2 3" xfId="27814" xr:uid="{18640BC2-C073-4356-BBB8-6C73EC415C00}"/>
    <cellStyle name="40% - Ênfase4 111 3" xfId="12532" xr:uid="{88659C4F-4259-47C3-8DD7-5C3AC1135871}"/>
    <cellStyle name="40% - Ênfase4 111 3 2" xfId="32978" xr:uid="{C3C2A104-E6DF-47B0-B49D-43EFC5ECDBC4}"/>
    <cellStyle name="40% - Ênfase4 111 4" xfId="22762" xr:uid="{9DDD14A9-1DEB-4458-A6E6-62BBAB0BC3AE}"/>
    <cellStyle name="40% - Ênfase4 112" xfId="2240" xr:uid="{538CA951-5D9B-4B78-91C9-2FD55EB39E80}"/>
    <cellStyle name="40% - Ênfase4 112 2" xfId="7373" xr:uid="{7C2565FD-3DD0-48C0-938B-ED65FD3F759E}"/>
    <cellStyle name="40% - Ênfase4 112 2 2" xfId="17600" xr:uid="{A06757DF-2687-44BD-8346-B5954F8E2E9A}"/>
    <cellStyle name="40% - Ênfase4 112 2 2 2" xfId="38044" xr:uid="{8558833C-F39D-4790-A774-27649E2F6125}"/>
    <cellStyle name="40% - Ênfase4 112 2 3" xfId="27828" xr:uid="{F6E6B6E2-B3D9-4015-813B-6159A8B8D89A}"/>
    <cellStyle name="40% - Ênfase4 112 3" xfId="12546" xr:uid="{3BE8BA6F-FE89-446A-B1B5-6C77ED9BD4EC}"/>
    <cellStyle name="40% - Ênfase4 112 3 2" xfId="32992" xr:uid="{9D97BE4F-9967-4D74-BAC5-EB57AA3E90DB}"/>
    <cellStyle name="40% - Ênfase4 112 4" xfId="22776" xr:uid="{22EF3A78-A196-4C45-9C14-9687B3AF4E7C}"/>
    <cellStyle name="40% - Ênfase4 113" xfId="2254" xr:uid="{D067114B-705A-4E96-8986-5F98CC6CBDD3}"/>
    <cellStyle name="40% - Ênfase4 113 2" xfId="7387" xr:uid="{E5380A79-C293-4B39-9861-735F1F64A58D}"/>
    <cellStyle name="40% - Ênfase4 113 2 2" xfId="17614" xr:uid="{B46538E4-4EE8-43AA-ABF8-E281BFF14F3D}"/>
    <cellStyle name="40% - Ênfase4 113 2 2 2" xfId="38058" xr:uid="{386FA69B-C626-4EE0-856B-66FDD9C8FA98}"/>
    <cellStyle name="40% - Ênfase4 113 2 3" xfId="27842" xr:uid="{A7C71841-0477-4D7F-ABC9-64A7B6DF9D82}"/>
    <cellStyle name="40% - Ênfase4 113 3" xfId="12560" xr:uid="{5E4DE18E-A472-4F7B-89D9-C0873C26003F}"/>
    <cellStyle name="40% - Ênfase4 113 3 2" xfId="33006" xr:uid="{50B5B323-6554-43AF-B609-80310AA17AD0}"/>
    <cellStyle name="40% - Ênfase4 113 4" xfId="22790" xr:uid="{BB567230-B3A2-4889-B60A-52C177CE5B62}"/>
    <cellStyle name="40% - Ênfase4 114" xfId="2268" xr:uid="{0C8E733E-26C7-4881-B3E4-FC4C461997CE}"/>
    <cellStyle name="40% - Ênfase4 114 2" xfId="7401" xr:uid="{35B97B32-4316-4A1F-B811-7465227F71D4}"/>
    <cellStyle name="40% - Ênfase4 114 2 2" xfId="17628" xr:uid="{C963CCEC-75A4-46A9-A0A6-530B4F50A73C}"/>
    <cellStyle name="40% - Ênfase4 114 2 2 2" xfId="38072" xr:uid="{8B8547F0-77FA-4C27-AF46-2642AE6F952C}"/>
    <cellStyle name="40% - Ênfase4 114 2 3" xfId="27856" xr:uid="{363BC824-2004-4897-9F6E-E3EDCF2ABA87}"/>
    <cellStyle name="40% - Ênfase4 114 3" xfId="12574" xr:uid="{FBAC9274-034F-40B4-BD0F-2CFF4D8E3E2D}"/>
    <cellStyle name="40% - Ênfase4 114 3 2" xfId="33020" xr:uid="{60A8FAB2-B65B-4D3A-B8CE-91BDD8B97D02}"/>
    <cellStyle name="40% - Ênfase4 114 4" xfId="22804" xr:uid="{9F81577F-594E-4B2E-92D5-F8EC551B01C2}"/>
    <cellStyle name="40% - Ênfase4 115" xfId="2282" xr:uid="{E30C2545-678B-4E60-B913-A209FD6C7129}"/>
    <cellStyle name="40% - Ênfase4 115 2" xfId="7415" xr:uid="{8F764EDA-0970-418F-9578-B033B2D86556}"/>
    <cellStyle name="40% - Ênfase4 115 2 2" xfId="17642" xr:uid="{D9B4EBFB-4DEC-454E-ADA3-A501BAC9657D}"/>
    <cellStyle name="40% - Ênfase4 115 2 2 2" xfId="38086" xr:uid="{99732B88-1BE2-45E1-84C9-29B7299EF1CC}"/>
    <cellStyle name="40% - Ênfase4 115 2 3" xfId="27870" xr:uid="{114BF42D-C13A-4311-B6A7-3335C299D687}"/>
    <cellStyle name="40% - Ênfase4 115 3" xfId="12588" xr:uid="{0E8A29FB-A39D-4C7B-9F3A-069543023804}"/>
    <cellStyle name="40% - Ênfase4 115 3 2" xfId="33034" xr:uid="{DD53821D-D9C2-4751-ADCF-70511C4035E7}"/>
    <cellStyle name="40% - Ênfase4 115 4" xfId="22818" xr:uid="{7E2033C8-42DF-4F7B-BEB2-2F47F948FD0D}"/>
    <cellStyle name="40% - Ênfase4 116" xfId="2296" xr:uid="{A163308C-D5B0-42E3-86E3-21E392D5BEFF}"/>
    <cellStyle name="40% - Ênfase4 116 2" xfId="7429" xr:uid="{8B4ABC98-13B2-4963-87AA-9FDB0A823D42}"/>
    <cellStyle name="40% - Ênfase4 116 2 2" xfId="17656" xr:uid="{F33708AA-8D02-4368-A02F-37881598FB1B}"/>
    <cellStyle name="40% - Ênfase4 116 2 2 2" xfId="38100" xr:uid="{4EE2981F-DD6D-4124-B14C-04736C64B142}"/>
    <cellStyle name="40% - Ênfase4 116 2 3" xfId="27884" xr:uid="{B837C270-45C2-416A-AC30-414BEDE26CD3}"/>
    <cellStyle name="40% - Ênfase4 116 3" xfId="12602" xr:uid="{6EEEA0D5-916E-485F-A0D7-2665946C5C7C}"/>
    <cellStyle name="40% - Ênfase4 116 3 2" xfId="33048" xr:uid="{D7B96F1B-9E2F-4162-ACCC-AD4FCCC8E73B}"/>
    <cellStyle name="40% - Ênfase4 116 4" xfId="22832" xr:uid="{54711A8A-9299-4266-8E9F-51F460C88341}"/>
    <cellStyle name="40% - Ênfase4 117" xfId="2310" xr:uid="{67941680-30CA-4C64-803D-E984E4CB6908}"/>
    <cellStyle name="40% - Ênfase4 117 2" xfId="7443" xr:uid="{873192EC-8D0B-4112-9496-36F8E8E054F1}"/>
    <cellStyle name="40% - Ênfase4 117 2 2" xfId="17670" xr:uid="{984FDEE7-8525-44B2-BA20-2CBD5CD62F32}"/>
    <cellStyle name="40% - Ênfase4 117 2 2 2" xfId="38114" xr:uid="{6DBF3C41-956B-4513-B866-1AC42D748F87}"/>
    <cellStyle name="40% - Ênfase4 117 2 3" xfId="27898" xr:uid="{4E2E31C6-CE13-46FC-8DF8-AED37708BB55}"/>
    <cellStyle name="40% - Ênfase4 117 3" xfId="12616" xr:uid="{2F3EAFE0-1436-4CA9-8D5F-C670A609AC90}"/>
    <cellStyle name="40% - Ênfase4 117 3 2" xfId="33062" xr:uid="{5FA44D24-20F1-4884-9CE9-86F030BC0868}"/>
    <cellStyle name="40% - Ênfase4 117 4" xfId="22846" xr:uid="{35819CB7-1713-409B-8E34-39B0D4C1048A}"/>
    <cellStyle name="40% - Ênfase4 118" xfId="2324" xr:uid="{6F945D54-9726-4218-B2A9-2A8D3E1CCCA1}"/>
    <cellStyle name="40% - Ênfase4 118 2" xfId="7457" xr:uid="{AEADD168-AA95-403C-A78A-50570C8BD976}"/>
    <cellStyle name="40% - Ênfase4 118 2 2" xfId="17684" xr:uid="{BEE9C652-CAA6-4C3E-8625-1F66B081B70B}"/>
    <cellStyle name="40% - Ênfase4 118 2 2 2" xfId="38128" xr:uid="{D0794A33-A091-44BC-B69A-CD8BBDA1C457}"/>
    <cellStyle name="40% - Ênfase4 118 2 3" xfId="27912" xr:uid="{FA436946-7ADB-4160-BA93-982F2D2D8330}"/>
    <cellStyle name="40% - Ênfase4 118 3" xfId="12630" xr:uid="{46B30A32-BD5A-49D6-B293-E95BA8A682EB}"/>
    <cellStyle name="40% - Ênfase4 118 3 2" xfId="33076" xr:uid="{A5F8F75E-8819-4B10-81F0-2AFC8602B0B3}"/>
    <cellStyle name="40% - Ênfase4 118 4" xfId="22860" xr:uid="{40D2DFD5-7E1B-4665-AFA7-EEA162652A06}"/>
    <cellStyle name="40% - Ênfase4 119" xfId="2338" xr:uid="{5C81F896-EA64-4916-9C65-875F490177BD}"/>
    <cellStyle name="40% - Ênfase4 119 2" xfId="7471" xr:uid="{CFE74EBE-9273-434E-A7D2-D50172890379}"/>
    <cellStyle name="40% - Ênfase4 119 2 2" xfId="17698" xr:uid="{47C4C416-CE32-4E3F-B1D8-64B2FE19E6A4}"/>
    <cellStyle name="40% - Ênfase4 119 2 2 2" xfId="38142" xr:uid="{F675C12A-47A2-41F4-B679-C9F02DB76927}"/>
    <cellStyle name="40% - Ênfase4 119 2 3" xfId="27926" xr:uid="{294D0EF6-8397-4C07-9956-E19BEA55C0B9}"/>
    <cellStyle name="40% - Ênfase4 119 3" xfId="12644" xr:uid="{DDDDA07B-B767-4733-88D1-60EC6EFAEEFB}"/>
    <cellStyle name="40% - Ênfase4 119 3 2" xfId="33090" xr:uid="{2F07F3CA-4578-4DD2-8065-CD16AB90DA5A}"/>
    <cellStyle name="40% - Ênfase4 119 4" xfId="22874" xr:uid="{477D1812-80E8-466E-98C9-3A4C723263DA}"/>
    <cellStyle name="40% - Ênfase4 12" xfId="255" xr:uid="{C2E100D3-0865-46D6-81B3-493F7B13A3CF}"/>
    <cellStyle name="40% - Ênfase4 12 2" xfId="854" xr:uid="{0D80230A-0F9F-4917-8FE7-B1C2AD562BD2}"/>
    <cellStyle name="40% - Ênfase4 12 2 2" xfId="6001" xr:uid="{FE722F10-78EF-4C2B-825D-8CD5B7AEDCB5}"/>
    <cellStyle name="40% - Ênfase4 12 2 2 2" xfId="16256" xr:uid="{932BDBEE-E1BE-4080-B918-000FCED0C346}"/>
    <cellStyle name="40% - Ênfase4 12 2 2 2 2" xfId="36700" xr:uid="{7C0F911C-1ACE-45FF-9966-BC9FB4002FF2}"/>
    <cellStyle name="40% - Ênfase4 12 2 2 3" xfId="26484" xr:uid="{2D63FB90-C93E-4737-ADEB-DC1EBDDBF874}"/>
    <cellStyle name="40% - Ênfase4 12 2 3" xfId="11202" xr:uid="{A9E87D2B-52C1-4B35-957F-F737A1EF8056}"/>
    <cellStyle name="40% - Ênfase4 12 2 3 2" xfId="31648" xr:uid="{DC4421DD-6CF6-4120-97F7-0FBFEBB89A21}"/>
    <cellStyle name="40% - Ênfase4 12 2 4" xfId="21432" xr:uid="{435E3414-5782-4193-917E-92210773DF13}"/>
    <cellStyle name="40% - Ênfase4 12 3" xfId="5402" xr:uid="{C4E7B76B-D3F4-4409-B67E-E2E5BE99EAE8}"/>
    <cellStyle name="40% - Ênfase4 12 3 2" xfId="15676" xr:uid="{11D86D5B-1233-49D0-BD29-1BB512F93952}"/>
    <cellStyle name="40% - Ênfase4 12 3 2 2" xfId="36120" xr:uid="{072ADF73-0722-4AE5-BD7C-EE633243500D}"/>
    <cellStyle name="40% - Ênfase4 12 3 3" xfId="25904" xr:uid="{A0E74AD2-E448-44EE-A3C5-3F09709DCBB8}"/>
    <cellStyle name="40% - Ênfase4 12 4" xfId="10622" xr:uid="{F62BD3D8-908B-4BE9-B169-A0D423DB624E}"/>
    <cellStyle name="40% - Ênfase4 12 4 2" xfId="31068" xr:uid="{E88E8C3C-715E-49AC-A4D2-B22F1FCA10CF}"/>
    <cellStyle name="40% - Ênfase4 12 5" xfId="20852" xr:uid="{E531C7C3-DFAF-4F4C-B070-31043BCFAC91}"/>
    <cellStyle name="40% - Ênfase4 120" xfId="2352" xr:uid="{1D2AEDC6-CBBA-4FE0-BB73-06C9306FE0FA}"/>
    <cellStyle name="40% - Ênfase4 120 2" xfId="7485" xr:uid="{60010883-E24C-4689-B925-FEB0F6DA4A03}"/>
    <cellStyle name="40% - Ênfase4 120 2 2" xfId="17712" xr:uid="{EA416B4F-71F5-4C3C-99DC-3628958D8563}"/>
    <cellStyle name="40% - Ênfase4 120 2 2 2" xfId="38156" xr:uid="{744D860E-92D7-4BBE-B8A7-69D2488454C8}"/>
    <cellStyle name="40% - Ênfase4 120 2 3" xfId="27940" xr:uid="{8D9D2859-40A9-4B48-93CF-1AEDDF24E593}"/>
    <cellStyle name="40% - Ênfase4 120 3" xfId="12658" xr:uid="{AE67CF7A-DF5B-4383-9E87-A53F6F00FA74}"/>
    <cellStyle name="40% - Ênfase4 120 3 2" xfId="33104" xr:uid="{6A6649F8-E097-4697-B694-8735AEF89B22}"/>
    <cellStyle name="40% - Ênfase4 120 4" xfId="22888" xr:uid="{02A85D85-205B-464A-B226-5FCE6D0019A3}"/>
    <cellStyle name="40% - Ênfase4 121" xfId="2366" xr:uid="{1120EEBD-3260-487F-9848-42C4ABF4653B}"/>
    <cellStyle name="40% - Ênfase4 121 2" xfId="7499" xr:uid="{472CAFBB-AD17-4943-A86C-1A078CCD56C2}"/>
    <cellStyle name="40% - Ênfase4 121 2 2" xfId="17726" xr:uid="{0AE3A193-6068-40FF-A1CC-4478D44FB850}"/>
    <cellStyle name="40% - Ênfase4 121 2 2 2" xfId="38170" xr:uid="{039E8922-AA2C-4FF9-9CB8-BCC90A5C6B15}"/>
    <cellStyle name="40% - Ênfase4 121 2 3" xfId="27954" xr:uid="{121A96F7-D245-4B93-9DCB-C412B13C7DD9}"/>
    <cellStyle name="40% - Ênfase4 121 3" xfId="12672" xr:uid="{AAB93A3B-E2C7-49C1-92F1-B7BDA9CECB16}"/>
    <cellStyle name="40% - Ênfase4 121 3 2" xfId="33118" xr:uid="{A4BEA1CC-52B2-4C80-93EC-1172A80CDA46}"/>
    <cellStyle name="40% - Ênfase4 121 4" xfId="22902" xr:uid="{3757A23B-08D4-4BCD-9F0D-F6B58807F60D}"/>
    <cellStyle name="40% - Ênfase4 122" xfId="2380" xr:uid="{53B084AE-DB91-469E-B778-3D6D4AB64C47}"/>
    <cellStyle name="40% - Ênfase4 122 2" xfId="7513" xr:uid="{284732D9-0667-4917-A3FF-069149B33797}"/>
    <cellStyle name="40% - Ênfase4 122 2 2" xfId="17740" xr:uid="{3C6F0ED0-3E7E-4C73-93E1-20F5A775A5C9}"/>
    <cellStyle name="40% - Ênfase4 122 2 2 2" xfId="38184" xr:uid="{A9A9CCE5-1210-4E72-94AC-6BF30A2FC401}"/>
    <cellStyle name="40% - Ênfase4 122 2 3" xfId="27968" xr:uid="{9CC36E91-33AC-42A7-9502-77D83A99ACE2}"/>
    <cellStyle name="40% - Ênfase4 122 3" xfId="12686" xr:uid="{BE27B4F8-EBF3-416E-9CD3-2212C4644479}"/>
    <cellStyle name="40% - Ênfase4 122 3 2" xfId="33132" xr:uid="{225A9B5A-B5A5-468B-A392-9C03C6C6220B}"/>
    <cellStyle name="40% - Ênfase4 122 4" xfId="22916" xr:uid="{C54250AB-EA23-4634-9AF7-3C678B84B508}"/>
    <cellStyle name="40% - Ênfase4 123" xfId="2394" xr:uid="{9723EF48-15E5-4858-85DC-E3AEFD73D7CB}"/>
    <cellStyle name="40% - Ênfase4 123 2" xfId="7527" xr:uid="{D31EE773-7844-4AF0-AADA-81FABE22A6E8}"/>
    <cellStyle name="40% - Ênfase4 123 2 2" xfId="17754" xr:uid="{4A571FF4-4D97-4446-97D1-EDA223951057}"/>
    <cellStyle name="40% - Ênfase4 123 2 2 2" xfId="38198" xr:uid="{9177A90F-B841-48B5-8706-9D2F87D0DD66}"/>
    <cellStyle name="40% - Ênfase4 123 2 3" xfId="27982" xr:uid="{6787C6AF-2399-4D6E-A1DD-4F595BA0405D}"/>
    <cellStyle name="40% - Ênfase4 123 3" xfId="12700" xr:uid="{6C2EEE58-7967-4002-818B-3B726E7AE898}"/>
    <cellStyle name="40% - Ênfase4 123 3 2" xfId="33146" xr:uid="{054E6680-1471-46E0-9D4B-9B82E801E643}"/>
    <cellStyle name="40% - Ênfase4 123 4" xfId="22930" xr:uid="{060F3DB2-268E-4726-9C32-6CC9915E4816}"/>
    <cellStyle name="40% - Ênfase4 124" xfId="2408" xr:uid="{194C77D9-F948-49A0-AE9A-43312B7F498E}"/>
    <cellStyle name="40% - Ênfase4 124 2" xfId="7541" xr:uid="{3C3560AB-5C1C-4B81-B1F3-E188E84D0A5A}"/>
    <cellStyle name="40% - Ênfase4 124 2 2" xfId="17768" xr:uid="{5D2459C1-F633-4418-A842-92AA087C3AAF}"/>
    <cellStyle name="40% - Ênfase4 124 2 2 2" xfId="38212" xr:uid="{090A01CF-6C93-45C4-BDEE-52CB3D274757}"/>
    <cellStyle name="40% - Ênfase4 124 2 3" xfId="27996" xr:uid="{214D7D75-7B7D-44DE-BFF1-2189C1B26A94}"/>
    <cellStyle name="40% - Ênfase4 124 3" xfId="12714" xr:uid="{F6A716B7-348B-408A-B821-D47D01D6311A}"/>
    <cellStyle name="40% - Ênfase4 124 3 2" xfId="33160" xr:uid="{A51777D1-BF5E-4C2C-8845-A986261230D1}"/>
    <cellStyle name="40% - Ênfase4 124 4" xfId="22944" xr:uid="{FA83F224-B1D2-4E6F-ABF7-04FC30658075}"/>
    <cellStyle name="40% - Ênfase4 125" xfId="2422" xr:uid="{779EE3C4-AC9E-4669-B450-87DA075525F8}"/>
    <cellStyle name="40% - Ênfase4 125 2" xfId="7555" xr:uid="{7E03DDB5-633C-45DB-8C0F-00EB78842A67}"/>
    <cellStyle name="40% - Ênfase4 125 2 2" xfId="17782" xr:uid="{ED613036-886D-40D8-A3C7-7DD067FFC47E}"/>
    <cellStyle name="40% - Ênfase4 125 2 2 2" xfId="38226" xr:uid="{EC4CBEEA-DC07-4292-9CDF-37B52BF11D11}"/>
    <cellStyle name="40% - Ênfase4 125 2 3" xfId="28010" xr:uid="{D79B1795-AE18-419F-BA5B-246B48E927D1}"/>
    <cellStyle name="40% - Ênfase4 125 3" xfId="12728" xr:uid="{E58826D0-E13F-4666-B816-7DD9ED17116E}"/>
    <cellStyle name="40% - Ênfase4 125 3 2" xfId="33174" xr:uid="{47E4CD90-CB66-4E38-A0BB-1A10B0D4B864}"/>
    <cellStyle name="40% - Ênfase4 125 4" xfId="22958" xr:uid="{1829E35D-BC08-4F3D-A8A9-195871FA95FB}"/>
    <cellStyle name="40% - Ênfase4 126" xfId="2436" xr:uid="{EBF95A30-BFBA-46BB-AF41-3DFEA56974E2}"/>
    <cellStyle name="40% - Ênfase4 126 2" xfId="7569" xr:uid="{48156657-4780-4853-AD08-9CCF2DF40961}"/>
    <cellStyle name="40% - Ênfase4 126 2 2" xfId="17796" xr:uid="{D4625039-E1FF-4AD9-A747-4C934C4ECAE5}"/>
    <cellStyle name="40% - Ênfase4 126 2 2 2" xfId="38240" xr:uid="{6EE7B98D-222B-4968-9FA3-139951778E47}"/>
    <cellStyle name="40% - Ênfase4 126 2 3" xfId="28024" xr:uid="{4A972ACB-9A72-4548-99A7-697378A6B4BA}"/>
    <cellStyle name="40% - Ênfase4 126 3" xfId="12742" xr:uid="{EFFED074-BCD5-4C3D-8575-D4387584387B}"/>
    <cellStyle name="40% - Ênfase4 126 3 2" xfId="33188" xr:uid="{C4D00D9F-BBFD-464C-9E98-86C420D44002}"/>
    <cellStyle name="40% - Ênfase4 126 4" xfId="22972" xr:uid="{ED977B11-FEDF-466A-A94E-556F34DF9EE8}"/>
    <cellStyle name="40% - Ênfase4 127" xfId="2450" xr:uid="{7E1E1E03-3C15-44BC-B95A-5A2F9AD6240D}"/>
    <cellStyle name="40% - Ênfase4 127 2" xfId="7583" xr:uid="{EA63D79E-F38F-45D2-B468-E2FC4AB2DB82}"/>
    <cellStyle name="40% - Ênfase4 127 2 2" xfId="17810" xr:uid="{5F131A1B-7F51-4320-8AAE-FA4077A88AF7}"/>
    <cellStyle name="40% - Ênfase4 127 2 2 2" xfId="38254" xr:uid="{828D9537-DB75-41F5-A997-D7F54B37E6F1}"/>
    <cellStyle name="40% - Ênfase4 127 2 3" xfId="28038" xr:uid="{5B167B0B-5038-45DC-B1B2-6A4A063D7390}"/>
    <cellStyle name="40% - Ênfase4 127 3" xfId="12756" xr:uid="{F3E0447C-1AEB-481C-85EF-49BD79657B57}"/>
    <cellStyle name="40% - Ênfase4 127 3 2" xfId="33202" xr:uid="{3138E3BC-54AF-4F43-AE34-4819D0679624}"/>
    <cellStyle name="40% - Ênfase4 127 4" xfId="22986" xr:uid="{3E8DFA5E-9E02-4000-B803-56FDC85C080A}"/>
    <cellStyle name="40% - Ênfase4 128" xfId="2464" xr:uid="{329728F3-D8CA-4833-B0A6-642F73E92B47}"/>
    <cellStyle name="40% - Ênfase4 128 2" xfId="7597" xr:uid="{AA2D9086-F6F2-47EE-B6F0-DCED2EE1E602}"/>
    <cellStyle name="40% - Ênfase4 128 2 2" xfId="17824" xr:uid="{059150E3-C1AD-4C26-861E-E163AA8451A3}"/>
    <cellStyle name="40% - Ênfase4 128 2 2 2" xfId="38268" xr:uid="{74B50193-3929-4156-A24B-DBD0FB45160F}"/>
    <cellStyle name="40% - Ênfase4 128 2 3" xfId="28052" xr:uid="{8BD8B0DE-81AD-40F1-93A1-66D9E1C222B7}"/>
    <cellStyle name="40% - Ênfase4 128 3" xfId="12770" xr:uid="{9DB616A5-8A5B-43A6-99FD-504A2226B088}"/>
    <cellStyle name="40% - Ênfase4 128 3 2" xfId="33216" xr:uid="{F742D8F2-7123-4C7D-8661-9236C963FD5D}"/>
    <cellStyle name="40% - Ênfase4 128 4" xfId="23000" xr:uid="{166A31A3-CFC3-4CA3-B117-63F1B6156C03}"/>
    <cellStyle name="40% - Ênfase4 129" xfId="2478" xr:uid="{CC397C52-BB84-4548-A5BE-5423DFBF530C}"/>
    <cellStyle name="40% - Ênfase4 129 2" xfId="7611" xr:uid="{F6DF4CA8-2286-441A-B7FE-93A7BE13F96F}"/>
    <cellStyle name="40% - Ênfase4 129 2 2" xfId="17838" xr:uid="{E7758EAF-81F2-450C-94FA-1AD53280758C}"/>
    <cellStyle name="40% - Ênfase4 129 2 2 2" xfId="38282" xr:uid="{777A6D6C-3EAF-44EC-A8D1-7FCA4ED85787}"/>
    <cellStyle name="40% - Ênfase4 129 2 3" xfId="28066" xr:uid="{EAE9D43C-CDD0-460F-8192-AE5547C838FD}"/>
    <cellStyle name="40% - Ênfase4 129 3" xfId="12784" xr:uid="{A4BC4AF4-0AAD-436E-9717-E2229F765D09}"/>
    <cellStyle name="40% - Ênfase4 129 3 2" xfId="33230" xr:uid="{026B1B48-E153-422E-B14A-0E56F7642ABD}"/>
    <cellStyle name="40% - Ênfase4 129 4" xfId="23014" xr:uid="{94CDE52C-C65A-413F-A94D-A8B4B712DB37}"/>
    <cellStyle name="40% - Ênfase4 13" xfId="269" xr:uid="{0FD328AC-FA7C-4D38-842B-546DF8ABEDCE}"/>
    <cellStyle name="40% - Ênfase4 13 2" xfId="868" xr:uid="{AE7B9A95-6452-4A4D-BC6F-DA561A1D2A39}"/>
    <cellStyle name="40% - Ênfase4 13 2 2" xfId="6015" xr:uid="{7A14D0E8-CA57-4B02-9988-30DDE4650B43}"/>
    <cellStyle name="40% - Ênfase4 13 2 2 2" xfId="16270" xr:uid="{B1200E35-AEAE-44CE-B4FA-7BE8C7F4DD98}"/>
    <cellStyle name="40% - Ênfase4 13 2 2 2 2" xfId="36714" xr:uid="{60C4434A-ACF7-428E-9152-989BFF92A720}"/>
    <cellStyle name="40% - Ênfase4 13 2 2 3" xfId="26498" xr:uid="{68732E02-2BFB-4CF0-A742-BB140A09DE38}"/>
    <cellStyle name="40% - Ênfase4 13 2 3" xfId="11216" xr:uid="{837B7E77-FB6C-4B1A-826F-36F3EE34E3AC}"/>
    <cellStyle name="40% - Ênfase4 13 2 3 2" xfId="31662" xr:uid="{D96CCAEC-3551-413E-AC3E-6EFED51989D6}"/>
    <cellStyle name="40% - Ênfase4 13 2 4" xfId="21446" xr:uid="{60D5D7EF-BC52-4CDE-8610-5D54CE424B01}"/>
    <cellStyle name="40% - Ênfase4 13 3" xfId="5416" xr:uid="{5D05B4BD-5B8C-423F-B2AC-BC2EE58D8261}"/>
    <cellStyle name="40% - Ênfase4 13 3 2" xfId="15690" xr:uid="{D386169B-1711-4202-B565-D37E593CEC9A}"/>
    <cellStyle name="40% - Ênfase4 13 3 2 2" xfId="36134" xr:uid="{939A8A29-8165-4E30-ABC2-3CB7023EEE69}"/>
    <cellStyle name="40% - Ênfase4 13 3 3" xfId="25918" xr:uid="{C5CA0066-C3C1-45C1-88E2-DCC29804DE00}"/>
    <cellStyle name="40% - Ênfase4 13 4" xfId="10636" xr:uid="{34FD9464-3697-446C-9D11-AFD4F1B6A928}"/>
    <cellStyle name="40% - Ênfase4 13 4 2" xfId="31082" xr:uid="{A4412FC7-0DB3-4186-A685-F51F1F42B5B8}"/>
    <cellStyle name="40% - Ênfase4 13 5" xfId="20866" xr:uid="{8FDC9F4B-A117-4A0C-A094-4250861EAD0B}"/>
    <cellStyle name="40% - Ênfase4 130" xfId="2492" xr:uid="{49A88DA2-DFB0-4B46-9E46-F47E69823800}"/>
    <cellStyle name="40% - Ênfase4 130 2" xfId="7625" xr:uid="{6ADD720E-89C8-4E72-BF96-DAA130F80748}"/>
    <cellStyle name="40% - Ênfase4 130 2 2" xfId="17852" xr:uid="{7E9FC8E6-3BE2-48F4-B91C-EF9C37562350}"/>
    <cellStyle name="40% - Ênfase4 130 2 2 2" xfId="38296" xr:uid="{6C8C6CDA-1757-4D6A-B74C-4F0659FD13CC}"/>
    <cellStyle name="40% - Ênfase4 130 2 3" xfId="28080" xr:uid="{338E6FA9-CE5A-4B32-BE21-A2A0094669A5}"/>
    <cellStyle name="40% - Ênfase4 130 3" xfId="12798" xr:uid="{C6568F3D-8A73-44D1-B8FF-A150E3B7DA0E}"/>
    <cellStyle name="40% - Ênfase4 130 3 2" xfId="33244" xr:uid="{9D8FF270-7AB8-497F-90EB-5C6D7FE651BA}"/>
    <cellStyle name="40% - Ênfase4 130 4" xfId="23028" xr:uid="{49A8351E-DFEE-4068-8BD2-7BEA8C54CEFE}"/>
    <cellStyle name="40% - Ênfase4 131" xfId="2506" xr:uid="{A7201F5C-52C2-4FA2-9510-4C6DED345571}"/>
    <cellStyle name="40% - Ênfase4 131 2" xfId="7639" xr:uid="{EE5757C8-0673-4617-ACF0-E291B0605A19}"/>
    <cellStyle name="40% - Ênfase4 131 2 2" xfId="17866" xr:uid="{A5E0912E-9DFE-453D-80F4-094E77DC3129}"/>
    <cellStyle name="40% - Ênfase4 131 2 2 2" xfId="38310" xr:uid="{2D648EE8-903A-409D-B175-79EC3F0BBBC1}"/>
    <cellStyle name="40% - Ênfase4 131 2 3" xfId="28094" xr:uid="{14CEB51D-0821-4335-8FF9-5B9D66AA8BA4}"/>
    <cellStyle name="40% - Ênfase4 131 3" xfId="12812" xr:uid="{F8970DB0-6EB0-4765-8548-52E9A3354D09}"/>
    <cellStyle name="40% - Ênfase4 131 3 2" xfId="33258" xr:uid="{4A18F6B7-51E5-4D77-9D7B-5BA2D32D031B}"/>
    <cellStyle name="40% - Ênfase4 131 4" xfId="23042" xr:uid="{79B08B47-0451-4BA1-A165-6F9F3D97F211}"/>
    <cellStyle name="40% - Ênfase4 132" xfId="2520" xr:uid="{F5FCEFF4-247B-4745-A94F-7E4203731AC3}"/>
    <cellStyle name="40% - Ênfase4 132 2" xfId="7653" xr:uid="{52EE3FDC-D786-4EAB-9F14-9BBC1AF2E1D2}"/>
    <cellStyle name="40% - Ênfase4 132 2 2" xfId="17880" xr:uid="{7F7B7FD7-6BCA-4874-A14F-3801DC95D389}"/>
    <cellStyle name="40% - Ênfase4 132 2 2 2" xfId="38324" xr:uid="{0F3EF8F0-E4EF-459C-82E8-D398CA5C495B}"/>
    <cellStyle name="40% - Ênfase4 132 2 3" xfId="28108" xr:uid="{F642128D-F6EA-4008-875D-5F101EF3A8A1}"/>
    <cellStyle name="40% - Ênfase4 132 3" xfId="12826" xr:uid="{E444E9F2-5FFA-4C81-A8D9-01653F164870}"/>
    <cellStyle name="40% - Ênfase4 132 3 2" xfId="33272" xr:uid="{71F88FD2-D824-41BC-A918-FAF710311FAA}"/>
    <cellStyle name="40% - Ênfase4 132 4" xfId="23056" xr:uid="{CA6FA378-14F5-412C-8074-282FD6DF19FC}"/>
    <cellStyle name="40% - Ênfase4 133" xfId="2534" xr:uid="{6B13EB15-FD68-43AB-A975-6FD2D08E3731}"/>
    <cellStyle name="40% - Ênfase4 133 2" xfId="7667" xr:uid="{6C579EEB-80B6-438B-9230-693F62EB642D}"/>
    <cellStyle name="40% - Ênfase4 133 2 2" xfId="17894" xr:uid="{7E80C8C0-F842-43C7-8D61-2C280201DE26}"/>
    <cellStyle name="40% - Ênfase4 133 2 2 2" xfId="38338" xr:uid="{37BF8B36-C284-4228-A95E-1D8F4FA33B38}"/>
    <cellStyle name="40% - Ênfase4 133 2 3" xfId="28122" xr:uid="{42CEDA4C-C927-4A3A-8650-1C6D3F1B626C}"/>
    <cellStyle name="40% - Ênfase4 133 3" xfId="12840" xr:uid="{E82F46B9-448A-45D9-906E-139EAC944358}"/>
    <cellStyle name="40% - Ênfase4 133 3 2" xfId="33286" xr:uid="{F1EC4EC0-2DC0-4F9B-BD1C-299A7C122DEE}"/>
    <cellStyle name="40% - Ênfase4 133 4" xfId="23070" xr:uid="{0A0901C3-BA81-4262-9263-B7B17994FA6B}"/>
    <cellStyle name="40% - Ênfase4 134" xfId="2548" xr:uid="{8E3C67BD-3A77-4C5A-B612-3D0D40F9CD30}"/>
    <cellStyle name="40% - Ênfase4 134 2" xfId="7681" xr:uid="{A1FFA379-D81E-4BF5-8613-C96C30659FC3}"/>
    <cellStyle name="40% - Ênfase4 134 2 2" xfId="17908" xr:uid="{17E9E45B-4CCA-4716-9069-1A70B2F8F248}"/>
    <cellStyle name="40% - Ênfase4 134 2 2 2" xfId="38352" xr:uid="{B19682E1-451C-4A62-AE15-D079B67FE96E}"/>
    <cellStyle name="40% - Ênfase4 134 2 3" xfId="28136" xr:uid="{C02FA5C2-37A7-4FB7-99E6-E9823C000968}"/>
    <cellStyle name="40% - Ênfase4 134 3" xfId="12854" xr:uid="{0543C621-E6A1-404C-91CA-95809FECD554}"/>
    <cellStyle name="40% - Ênfase4 134 3 2" xfId="33300" xr:uid="{7B147935-F679-4440-B456-3E29950C69C5}"/>
    <cellStyle name="40% - Ênfase4 134 4" xfId="23084" xr:uid="{B7A47D36-2DAD-48E1-B0BA-8E1C6B94C588}"/>
    <cellStyle name="40% - Ênfase4 135" xfId="2562" xr:uid="{929512ED-2D65-4961-BDE1-2D02D51ECBFC}"/>
    <cellStyle name="40% - Ênfase4 135 2" xfId="7695" xr:uid="{7652ECC2-653B-4E59-AC16-B5B7F7C6B777}"/>
    <cellStyle name="40% - Ênfase4 135 2 2" xfId="17922" xr:uid="{FE3289F6-0C0F-4106-A662-DF9237BAE3E4}"/>
    <cellStyle name="40% - Ênfase4 135 2 2 2" xfId="38366" xr:uid="{37F17DBA-227B-4B10-9D43-DE379E279AE7}"/>
    <cellStyle name="40% - Ênfase4 135 2 3" xfId="28150" xr:uid="{8393B0D8-5875-49DD-9C66-9F724998DD97}"/>
    <cellStyle name="40% - Ênfase4 135 3" xfId="12868" xr:uid="{71414AF0-050F-444A-9E69-8061F0B5E587}"/>
    <cellStyle name="40% - Ênfase4 135 3 2" xfId="33314" xr:uid="{D5003478-A0A1-4CD4-9B2A-C5E431361752}"/>
    <cellStyle name="40% - Ênfase4 135 4" xfId="23098" xr:uid="{EC6BC94F-8F4D-4FB8-972B-6F309D469C73}"/>
    <cellStyle name="40% - Ênfase4 136" xfId="2576" xr:uid="{4A536450-917C-4456-A9B5-2B86EB1D7141}"/>
    <cellStyle name="40% - Ênfase4 136 2" xfId="7709" xr:uid="{A01D0888-8F4F-4DB3-8E0A-074B5755DDB4}"/>
    <cellStyle name="40% - Ênfase4 136 2 2" xfId="17936" xr:uid="{8B158F47-6F21-4D77-98AB-199AE82CC832}"/>
    <cellStyle name="40% - Ênfase4 136 2 2 2" xfId="38380" xr:uid="{9331323C-57C2-4CFB-BDC9-BE155619F061}"/>
    <cellStyle name="40% - Ênfase4 136 2 3" xfId="28164" xr:uid="{19AE44D4-6FCA-475A-AB77-BD9407800ABF}"/>
    <cellStyle name="40% - Ênfase4 136 3" xfId="12882" xr:uid="{82E66449-F4CA-4311-816D-A930676E70AE}"/>
    <cellStyle name="40% - Ênfase4 136 3 2" xfId="33328" xr:uid="{4623FE67-63A5-4CAF-8F17-F89A6A932A7D}"/>
    <cellStyle name="40% - Ênfase4 136 4" xfId="23112" xr:uid="{65EB7EB7-61F6-49CD-ABF7-C17D686EDF15}"/>
    <cellStyle name="40% - Ênfase4 137" xfId="2590" xr:uid="{2A69BCA2-7767-404A-8FBB-912D20514A09}"/>
    <cellStyle name="40% - Ênfase4 137 2" xfId="7723" xr:uid="{06E44686-C854-480E-9FFC-C469AB80F374}"/>
    <cellStyle name="40% - Ênfase4 137 2 2" xfId="17950" xr:uid="{F3D6EA1D-7F45-4AA6-9F7F-0850E1A95E3A}"/>
    <cellStyle name="40% - Ênfase4 137 2 2 2" xfId="38394" xr:uid="{981FF81A-BD85-4ACB-B57A-8BC78140A912}"/>
    <cellStyle name="40% - Ênfase4 137 2 3" xfId="28178" xr:uid="{90ABD633-0507-4ECE-BE35-E8A7AA112B12}"/>
    <cellStyle name="40% - Ênfase4 137 3" xfId="12896" xr:uid="{7A262079-60D3-463F-B07C-3AC17A17972E}"/>
    <cellStyle name="40% - Ênfase4 137 3 2" xfId="33342" xr:uid="{D7135CD0-4C22-48C0-8FE4-3D15C634660C}"/>
    <cellStyle name="40% - Ênfase4 137 4" xfId="23126" xr:uid="{84CA29AC-0672-495F-A456-47B3C2B7849C}"/>
    <cellStyle name="40% - Ênfase4 138" xfId="2604" xr:uid="{1DC7DAB0-E6F2-4009-9143-9C1F883FD7B4}"/>
    <cellStyle name="40% - Ênfase4 138 2" xfId="7737" xr:uid="{DC7CD04E-1531-41C7-AD36-6C36C6C4BCED}"/>
    <cellStyle name="40% - Ênfase4 138 2 2" xfId="17964" xr:uid="{BB690FCF-7FB1-4667-9283-1EB73B12DA20}"/>
    <cellStyle name="40% - Ênfase4 138 2 2 2" xfId="38408" xr:uid="{D4489CC1-5A6D-413D-A47F-6C8069BF1C77}"/>
    <cellStyle name="40% - Ênfase4 138 2 3" xfId="28192" xr:uid="{E09058DD-7A34-454C-B5A8-CA64C9DD140F}"/>
    <cellStyle name="40% - Ênfase4 138 3" xfId="12910" xr:uid="{653DA1C5-DDE1-4475-BCB4-9D5A055B775C}"/>
    <cellStyle name="40% - Ênfase4 138 3 2" xfId="33356" xr:uid="{26D61E58-33B6-4F7A-AB78-82BF5B804594}"/>
    <cellStyle name="40% - Ênfase4 138 4" xfId="23140" xr:uid="{3D4A4DF0-97C1-4C0A-93B8-5A4C2C3FED8E}"/>
    <cellStyle name="40% - Ênfase4 139" xfId="2618" xr:uid="{3920E1AB-15FF-469E-A33F-8168F3C83A36}"/>
    <cellStyle name="40% - Ênfase4 139 2" xfId="7751" xr:uid="{3647CDC6-AE54-4A4C-BCDD-8A47FBDBB6E2}"/>
    <cellStyle name="40% - Ênfase4 139 2 2" xfId="17978" xr:uid="{E02E8CDF-A43F-4680-A70A-3F024750140E}"/>
    <cellStyle name="40% - Ênfase4 139 2 2 2" xfId="38422" xr:uid="{DC6ECFA6-72D3-4639-BB17-3E870D3A4503}"/>
    <cellStyle name="40% - Ênfase4 139 2 3" xfId="28206" xr:uid="{D903B25A-F3C5-460D-9128-FAE45E4753E1}"/>
    <cellStyle name="40% - Ênfase4 139 3" xfId="12924" xr:uid="{F97A3041-C49E-47A2-88E0-19822E5EC81D}"/>
    <cellStyle name="40% - Ênfase4 139 3 2" xfId="33370" xr:uid="{B72A127B-CB15-4D0B-989F-1E15879A0C1C}"/>
    <cellStyle name="40% - Ênfase4 139 4" xfId="23154" xr:uid="{093EABB8-E7F0-4BE9-8421-1FACFD06F396}"/>
    <cellStyle name="40% - Ênfase4 14" xfId="283" xr:uid="{50606ECC-0DFE-4FB5-92AA-A43577965CF4}"/>
    <cellStyle name="40% - Ênfase4 14 2" xfId="882" xr:uid="{69413657-97C5-4370-9341-1518D28BEEA6}"/>
    <cellStyle name="40% - Ênfase4 14 2 2" xfId="6029" xr:uid="{F764BFBE-3838-40EF-8D72-1599EA0E6A4B}"/>
    <cellStyle name="40% - Ênfase4 14 2 2 2" xfId="16284" xr:uid="{D6C4C36C-1EA9-44BE-B7A4-786491D50125}"/>
    <cellStyle name="40% - Ênfase4 14 2 2 2 2" xfId="36728" xr:uid="{F5CDF43F-3458-4346-A4FE-749DECBA61A0}"/>
    <cellStyle name="40% - Ênfase4 14 2 2 3" xfId="26512" xr:uid="{1627D3EE-B8B9-44E5-B5BA-8CCD86B97C98}"/>
    <cellStyle name="40% - Ênfase4 14 2 3" xfId="11230" xr:uid="{B2F6D467-5375-48BD-945A-DD8E0C84271B}"/>
    <cellStyle name="40% - Ênfase4 14 2 3 2" xfId="31676" xr:uid="{B141267E-25A0-4BF5-9BD2-B39895B6D4CD}"/>
    <cellStyle name="40% - Ênfase4 14 2 4" xfId="21460" xr:uid="{DDFF5172-8736-4D1E-A19D-36725DE5C56F}"/>
    <cellStyle name="40% - Ênfase4 14 3" xfId="5430" xr:uid="{6F0A5237-DB9D-4016-8B53-6747BC2D5052}"/>
    <cellStyle name="40% - Ênfase4 14 3 2" xfId="15704" xr:uid="{0B20E016-8486-473C-B8B3-D881EB6C0B86}"/>
    <cellStyle name="40% - Ênfase4 14 3 2 2" xfId="36148" xr:uid="{8E381BB8-E014-46C0-B83D-662C72B5D7DF}"/>
    <cellStyle name="40% - Ênfase4 14 3 3" xfId="25932" xr:uid="{8511ADD2-E002-4EA7-B8B5-91A0247E4533}"/>
    <cellStyle name="40% - Ênfase4 14 4" xfId="10650" xr:uid="{443A5772-5873-4F2C-82A3-A82B46181BE4}"/>
    <cellStyle name="40% - Ênfase4 14 4 2" xfId="31096" xr:uid="{7EC58D42-0609-4208-9747-FBDA4EFC9729}"/>
    <cellStyle name="40% - Ênfase4 14 5" xfId="20880" xr:uid="{EF220033-756D-421B-A15C-C5B38665CC06}"/>
    <cellStyle name="40% - Ênfase4 140" xfId="2632" xr:uid="{08B5A6A3-49F6-4A67-A8F0-EC6FD2C2F57A}"/>
    <cellStyle name="40% - Ênfase4 140 2" xfId="7765" xr:uid="{9DC7CE15-F86C-48AD-9273-11EBA154D67E}"/>
    <cellStyle name="40% - Ênfase4 140 2 2" xfId="17992" xr:uid="{C02EFB56-41E9-49EC-8461-78F093ABF19A}"/>
    <cellStyle name="40% - Ênfase4 140 2 2 2" xfId="38436" xr:uid="{6427CFB7-9319-4F0E-850D-2209DD4C3491}"/>
    <cellStyle name="40% - Ênfase4 140 2 3" xfId="28220" xr:uid="{B12C129E-A2ED-4C2A-B21D-00BA0EDC91C2}"/>
    <cellStyle name="40% - Ênfase4 140 3" xfId="12938" xr:uid="{E324E1B1-D455-4A42-AF85-DA21A4303FD2}"/>
    <cellStyle name="40% - Ênfase4 140 3 2" xfId="33384" xr:uid="{F2C9D187-69AE-47B7-92DE-81FF9D2EF225}"/>
    <cellStyle name="40% - Ênfase4 140 4" xfId="23168" xr:uid="{723E02D0-C3E3-41B2-9DAC-E7B379EDC84E}"/>
    <cellStyle name="40% - Ênfase4 141" xfId="2646" xr:uid="{B451CC2B-6150-4897-9CBD-DAD800372DF1}"/>
    <cellStyle name="40% - Ênfase4 141 2" xfId="7779" xr:uid="{C0D54966-41DF-470D-9998-51FE17294B81}"/>
    <cellStyle name="40% - Ênfase4 141 2 2" xfId="18006" xr:uid="{1EEA7A0D-5596-4DDE-81B3-FC41EB28D268}"/>
    <cellStyle name="40% - Ênfase4 141 2 2 2" xfId="38450" xr:uid="{8FBC5C62-6C17-4C4F-BB07-3386B80A70C5}"/>
    <cellStyle name="40% - Ênfase4 141 2 3" xfId="28234" xr:uid="{85368827-33FC-446F-9CF0-8865B31D230B}"/>
    <cellStyle name="40% - Ênfase4 141 3" xfId="12952" xr:uid="{C2176386-5C07-4550-824D-C36B7091451D}"/>
    <cellStyle name="40% - Ênfase4 141 3 2" xfId="33398" xr:uid="{28DC95A1-8D29-4E91-9C95-BAEB3F353D9F}"/>
    <cellStyle name="40% - Ênfase4 141 4" xfId="23182" xr:uid="{2359E26A-5E83-4960-84AE-B264F5DD1774}"/>
    <cellStyle name="40% - Ênfase4 142" xfId="2660" xr:uid="{43AC3E2A-69F6-4F36-A780-791D1AEEDFC7}"/>
    <cellStyle name="40% - Ênfase4 142 2" xfId="7793" xr:uid="{DCB238B9-EC20-4F55-9C04-AC3496E51DF4}"/>
    <cellStyle name="40% - Ênfase4 142 2 2" xfId="18020" xr:uid="{6D764905-5352-4D2A-ACED-8560C21F33A1}"/>
    <cellStyle name="40% - Ênfase4 142 2 2 2" xfId="38464" xr:uid="{244A4ACA-02D9-4D16-883F-5B13B202A14C}"/>
    <cellStyle name="40% - Ênfase4 142 2 3" xfId="28248" xr:uid="{DD14556C-2861-4128-9045-C5CFE0844B84}"/>
    <cellStyle name="40% - Ênfase4 142 3" xfId="12966" xr:uid="{B0AB307C-14F1-4D57-BA63-FEBCCF4723A0}"/>
    <cellStyle name="40% - Ênfase4 142 3 2" xfId="33412" xr:uid="{BDEC0351-8604-4EE4-8C82-2766D44F7902}"/>
    <cellStyle name="40% - Ênfase4 142 4" xfId="23196" xr:uid="{3B82C1D4-9F9A-4FBE-92ED-9B3638E701D8}"/>
    <cellStyle name="40% - Ênfase4 143" xfId="2674" xr:uid="{66C9566C-8593-4E58-8AD7-5058470E16CA}"/>
    <cellStyle name="40% - Ênfase4 143 2" xfId="7807" xr:uid="{28A21C43-5150-42A1-A9C3-6555890DF0FC}"/>
    <cellStyle name="40% - Ênfase4 143 2 2" xfId="18034" xr:uid="{095C9346-727F-4004-9677-D71803365AF1}"/>
    <cellStyle name="40% - Ênfase4 143 2 2 2" xfId="38478" xr:uid="{17B6BC10-8D32-4EC7-AFD8-09173DEC37A4}"/>
    <cellStyle name="40% - Ênfase4 143 2 3" xfId="28262" xr:uid="{31A195ED-931A-4BDE-8171-AA2EA0E43F7B}"/>
    <cellStyle name="40% - Ênfase4 143 3" xfId="12980" xr:uid="{3C64BE3F-59C6-4AB9-8193-C318DDEBF992}"/>
    <cellStyle name="40% - Ênfase4 143 3 2" xfId="33426" xr:uid="{70433565-4586-4A4A-B09A-84662E9C6E43}"/>
    <cellStyle name="40% - Ênfase4 143 4" xfId="23210" xr:uid="{24E5FDB1-AA0F-4A97-8F79-E3C648E43E81}"/>
    <cellStyle name="40% - Ênfase4 144" xfId="2688" xr:uid="{E73CB88F-1E92-489C-9404-31F449A187D3}"/>
    <cellStyle name="40% - Ênfase4 144 2" xfId="7821" xr:uid="{140AE50E-DA89-4F1E-8554-34C479237D60}"/>
    <cellStyle name="40% - Ênfase4 144 2 2" xfId="18048" xr:uid="{A18F883D-C0B4-46B0-A43B-198D60E2AA46}"/>
    <cellStyle name="40% - Ênfase4 144 2 2 2" xfId="38492" xr:uid="{1B6DD9AE-9D96-45EC-9D02-0B89374E09AC}"/>
    <cellStyle name="40% - Ênfase4 144 2 3" xfId="28276" xr:uid="{752F79C0-2EC5-4226-9DE6-5DEEA63E2539}"/>
    <cellStyle name="40% - Ênfase4 144 3" xfId="12994" xr:uid="{943D866C-6E94-4BB4-BA3D-50C446674A59}"/>
    <cellStyle name="40% - Ênfase4 144 3 2" xfId="33440" xr:uid="{E5B62DB2-48B6-493E-971E-F72882F2ED54}"/>
    <cellStyle name="40% - Ênfase4 144 4" xfId="23224" xr:uid="{FF1F1136-7BF5-42D0-9133-C0D43ABAC138}"/>
    <cellStyle name="40% - Ênfase4 145" xfId="2702" xr:uid="{C5554468-6FFD-4A07-BAAC-247D833780BF}"/>
    <cellStyle name="40% - Ênfase4 145 2" xfId="7835" xr:uid="{C432B1FA-F69C-4FBC-B04E-DA1FA6060AA2}"/>
    <cellStyle name="40% - Ênfase4 145 2 2" xfId="18062" xr:uid="{474429ED-CED3-4D3F-846F-2B9FAD8382B2}"/>
    <cellStyle name="40% - Ênfase4 145 2 2 2" xfId="38506" xr:uid="{7C978D2B-AEFC-48B2-B897-250013A909E7}"/>
    <cellStyle name="40% - Ênfase4 145 2 3" xfId="28290" xr:uid="{55C50284-2D31-4635-8F4C-316F9321E390}"/>
    <cellStyle name="40% - Ênfase4 145 3" xfId="13008" xr:uid="{4C409A3C-9250-4C94-9AA3-A1946C30063E}"/>
    <cellStyle name="40% - Ênfase4 145 3 2" xfId="33454" xr:uid="{4B691BBB-5981-44AA-8CE6-83086B3C692D}"/>
    <cellStyle name="40% - Ênfase4 145 4" xfId="23238" xr:uid="{18094C1D-9E53-465A-9B22-D7D6288EB667}"/>
    <cellStyle name="40% - Ênfase4 146" xfId="2716" xr:uid="{AB5C39DB-6888-490F-BCDE-6F73EA7A90B3}"/>
    <cellStyle name="40% - Ênfase4 146 2" xfId="7849" xr:uid="{7E060A22-433A-4FF2-A075-7B4E5CE0FC6A}"/>
    <cellStyle name="40% - Ênfase4 146 2 2" xfId="18076" xr:uid="{AD1A9CF1-97EC-476A-A9C1-952A8A4D9E69}"/>
    <cellStyle name="40% - Ênfase4 146 2 2 2" xfId="38520" xr:uid="{4F1CF85D-7392-4D4C-85CE-520F60F734F7}"/>
    <cellStyle name="40% - Ênfase4 146 2 3" xfId="28304" xr:uid="{50B1AE73-C1DD-4EA7-AB12-03FA84E60E09}"/>
    <cellStyle name="40% - Ênfase4 146 3" xfId="13022" xr:uid="{6D3E8DDD-F0F3-46D2-8AD6-2EFF6103D85F}"/>
    <cellStyle name="40% - Ênfase4 146 3 2" xfId="33468" xr:uid="{571B7DDE-F723-4E6C-8C21-5E9A0514D0FA}"/>
    <cellStyle name="40% - Ênfase4 146 4" xfId="23252" xr:uid="{138C821C-6D0E-4E1F-A89D-055BA8FB637D}"/>
    <cellStyle name="40% - Ênfase4 147" xfId="2730" xr:uid="{F1C2F69E-1B7B-4FE9-B803-438748246912}"/>
    <cellStyle name="40% - Ênfase4 147 2" xfId="7863" xr:uid="{11EB3F88-3875-4544-A5F8-2A996A4AE623}"/>
    <cellStyle name="40% - Ênfase4 147 2 2" xfId="18090" xr:uid="{B90800FB-B1F5-48C2-A4D9-2D924BE18F9B}"/>
    <cellStyle name="40% - Ênfase4 147 2 2 2" xfId="38534" xr:uid="{D29ABAFF-B800-4BC8-ADD2-1A6B44B1095C}"/>
    <cellStyle name="40% - Ênfase4 147 2 3" xfId="28318" xr:uid="{ED1E438C-CFFA-486A-B2EC-BF794EA7A7C0}"/>
    <cellStyle name="40% - Ênfase4 147 3" xfId="13036" xr:uid="{E5DE1391-98B0-45D1-9146-96A8BCA68D06}"/>
    <cellStyle name="40% - Ênfase4 147 3 2" xfId="33482" xr:uid="{1CF35FEF-914D-4038-BAED-9A13C786D387}"/>
    <cellStyle name="40% - Ênfase4 147 4" xfId="23266" xr:uid="{86193890-582E-4E10-AADE-A0DEC75D4464}"/>
    <cellStyle name="40% - Ênfase4 148" xfId="2744" xr:uid="{743AFA29-72CA-46F6-8CDD-8737D193BA5D}"/>
    <cellStyle name="40% - Ênfase4 148 2" xfId="7877" xr:uid="{A7A841FC-91D9-4403-A8AA-014C979FFC68}"/>
    <cellStyle name="40% - Ênfase4 148 2 2" xfId="18104" xr:uid="{28BC22D6-392B-4C9F-87D1-4D00F2F41564}"/>
    <cellStyle name="40% - Ênfase4 148 2 2 2" xfId="38548" xr:uid="{FE0AE94E-49B5-4E2A-99E6-9FDCD7DF1857}"/>
    <cellStyle name="40% - Ênfase4 148 2 3" xfId="28332" xr:uid="{3493A088-C845-4BC9-BBDF-E57E03CC2C06}"/>
    <cellStyle name="40% - Ênfase4 148 3" xfId="13050" xr:uid="{80AB5DEF-1F58-4943-8A17-87589C0ACD94}"/>
    <cellStyle name="40% - Ênfase4 148 3 2" xfId="33496" xr:uid="{65609572-AEEC-460F-9BAD-5E1F8416EC31}"/>
    <cellStyle name="40% - Ênfase4 148 4" xfId="23280" xr:uid="{BC473D49-961E-43C9-8844-C7F530DD774F}"/>
    <cellStyle name="40% - Ênfase4 149" xfId="2758" xr:uid="{F1830DA4-4212-4C3E-A9F2-E1124F55D953}"/>
    <cellStyle name="40% - Ênfase4 149 2" xfId="7891" xr:uid="{B3484CF8-23EC-4433-A2CF-A6F6EFB1E2A9}"/>
    <cellStyle name="40% - Ênfase4 149 2 2" xfId="18118" xr:uid="{0C17CC74-A8A7-439C-B35C-F296E35F79E2}"/>
    <cellStyle name="40% - Ênfase4 149 2 2 2" xfId="38562" xr:uid="{E98B7183-AE86-4896-9518-1F63B338C2A2}"/>
    <cellStyle name="40% - Ênfase4 149 2 3" xfId="28346" xr:uid="{1A51B545-E416-4C73-A62F-117313EF6170}"/>
    <cellStyle name="40% - Ênfase4 149 3" xfId="13064" xr:uid="{895290C8-D48A-48E6-B654-839F4274B7F6}"/>
    <cellStyle name="40% - Ênfase4 149 3 2" xfId="33510" xr:uid="{B0D56F1B-E358-4430-90DA-191BF88E7E39}"/>
    <cellStyle name="40% - Ênfase4 149 4" xfId="23294" xr:uid="{46D84F1E-3F7A-40C3-A856-654678FE0276}"/>
    <cellStyle name="40% - Ênfase4 15" xfId="297" xr:uid="{FBA1947B-25BB-41EF-9248-CC19F4D017FA}"/>
    <cellStyle name="40% - Ênfase4 15 2" xfId="896" xr:uid="{5E844B04-98A8-4A18-A5E8-21F2149BCBA8}"/>
    <cellStyle name="40% - Ênfase4 15 2 2" xfId="6043" xr:uid="{141DE9F4-5C32-46A7-A5E4-5D17913EC2B6}"/>
    <cellStyle name="40% - Ênfase4 15 2 2 2" xfId="16298" xr:uid="{C989ED53-C30F-47F2-AB40-A5F96596FDDA}"/>
    <cellStyle name="40% - Ênfase4 15 2 2 2 2" xfId="36742" xr:uid="{753193A2-AFAC-4979-B14A-9704619C1A7C}"/>
    <cellStyle name="40% - Ênfase4 15 2 2 3" xfId="26526" xr:uid="{95DC4D57-BCFE-42CE-9042-DFA3704006EA}"/>
    <cellStyle name="40% - Ênfase4 15 2 3" xfId="11244" xr:uid="{3F278925-397F-42B9-B166-D75FD19CACC2}"/>
    <cellStyle name="40% - Ênfase4 15 2 3 2" xfId="31690" xr:uid="{D0CE022B-5E41-4C06-9659-52C602A62041}"/>
    <cellStyle name="40% - Ênfase4 15 2 4" xfId="21474" xr:uid="{CCAF38D8-C643-4E92-ADCE-38FD3A7655DB}"/>
    <cellStyle name="40% - Ênfase4 15 3" xfId="5444" xr:uid="{3D0D37D7-E8CA-43DA-9A50-F84587690A1F}"/>
    <cellStyle name="40% - Ênfase4 15 3 2" xfId="15718" xr:uid="{B49AF4CD-5AAE-414D-961A-8340458F953F}"/>
    <cellStyle name="40% - Ênfase4 15 3 2 2" xfId="36162" xr:uid="{D97EF5EF-B02D-437C-9DFB-08BA8080DA38}"/>
    <cellStyle name="40% - Ênfase4 15 3 3" xfId="25946" xr:uid="{388E8833-D8C2-4D1B-94DC-866ED1E4D2B2}"/>
    <cellStyle name="40% - Ênfase4 15 4" xfId="10664" xr:uid="{BC7E26AD-3FD8-4AA3-87BE-B1FF6EF73E02}"/>
    <cellStyle name="40% - Ênfase4 15 4 2" xfId="31110" xr:uid="{64935F60-9075-4342-96FF-411A8CD096C9}"/>
    <cellStyle name="40% - Ênfase4 15 5" xfId="20894" xr:uid="{162BAD4C-BA7A-4C0B-95FF-A62044DDC682}"/>
    <cellStyle name="40% - Ênfase4 150" xfId="2772" xr:uid="{12E537F8-9F6A-482A-BF74-B8219E7284FF}"/>
    <cellStyle name="40% - Ênfase4 150 2" xfId="7905" xr:uid="{A4072127-869F-4F41-801C-B13D31D54CB1}"/>
    <cellStyle name="40% - Ênfase4 150 2 2" xfId="18132" xr:uid="{1E14B3B8-27C9-432C-A28A-1F8E287D4E95}"/>
    <cellStyle name="40% - Ênfase4 150 2 2 2" xfId="38576" xr:uid="{3561D91D-C09B-461A-A7B1-4EAB18DD4F25}"/>
    <cellStyle name="40% - Ênfase4 150 2 3" xfId="28360" xr:uid="{C61BAF92-7E1B-48DC-90F7-E71FD1804982}"/>
    <cellStyle name="40% - Ênfase4 150 3" xfId="13078" xr:uid="{9D0BDA7F-4EFD-42BB-99D3-6DB0031F1AB2}"/>
    <cellStyle name="40% - Ênfase4 150 3 2" xfId="33524" xr:uid="{182CFBF9-7191-4C44-BDB2-3D79FABF0BAA}"/>
    <cellStyle name="40% - Ênfase4 150 4" xfId="23308" xr:uid="{A2B857AA-D0A0-4262-8197-0A8E6B240B9A}"/>
    <cellStyle name="40% - Ênfase4 151" xfId="2786" xr:uid="{3723ADDA-C577-4955-B9F3-D678D8ED1188}"/>
    <cellStyle name="40% - Ênfase4 151 2" xfId="7919" xr:uid="{B3E28CE9-EF72-44E9-86EE-6CF12DF5CB89}"/>
    <cellStyle name="40% - Ênfase4 151 2 2" xfId="18146" xr:uid="{3818B0F5-374F-4786-8240-17ADA0962826}"/>
    <cellStyle name="40% - Ênfase4 151 2 2 2" xfId="38590" xr:uid="{CB8E221B-5799-4DEA-993B-2C522B23DE9A}"/>
    <cellStyle name="40% - Ênfase4 151 2 3" xfId="28374" xr:uid="{5AB9BD59-0F4A-4696-A483-A93D3F597042}"/>
    <cellStyle name="40% - Ênfase4 151 3" xfId="13092" xr:uid="{6C559E47-0C82-4368-A749-FAFBA00761D3}"/>
    <cellStyle name="40% - Ênfase4 151 3 2" xfId="33538" xr:uid="{6272AFFF-9771-4EC5-95A5-AC55943727A9}"/>
    <cellStyle name="40% - Ênfase4 151 4" xfId="23322" xr:uid="{EFC2BE99-025A-4E22-B520-D78A620B7546}"/>
    <cellStyle name="40% - Ênfase4 152" xfId="2800" xr:uid="{A46BB831-0753-4B41-832C-C3244600A83B}"/>
    <cellStyle name="40% - Ênfase4 152 2" xfId="7933" xr:uid="{C6596951-9500-4B03-BC4B-DB4520490A3D}"/>
    <cellStyle name="40% - Ênfase4 152 2 2" xfId="18160" xr:uid="{DE89837B-3EA5-4855-B3A7-A863FDBD12DF}"/>
    <cellStyle name="40% - Ênfase4 152 2 2 2" xfId="38604" xr:uid="{74710510-F59D-4454-A593-227634D4F3D3}"/>
    <cellStyle name="40% - Ênfase4 152 2 3" xfId="28388" xr:uid="{B56773A2-677A-4231-9AD5-6FEF371C1D73}"/>
    <cellStyle name="40% - Ênfase4 152 3" xfId="13106" xr:uid="{96186D7D-592D-4436-A627-53B593756E71}"/>
    <cellStyle name="40% - Ênfase4 152 3 2" xfId="33552" xr:uid="{0DE6C05B-9509-4D12-AAA4-E31DB888CE08}"/>
    <cellStyle name="40% - Ênfase4 152 4" xfId="23336" xr:uid="{626CA668-2191-426D-852A-25D2B1FFCDFE}"/>
    <cellStyle name="40% - Ênfase4 153" xfId="2814" xr:uid="{00A7CA61-0807-4E1B-9202-F80488FB4773}"/>
    <cellStyle name="40% - Ênfase4 153 2" xfId="7947" xr:uid="{E475895F-542C-437E-9578-8D427CE9F03B}"/>
    <cellStyle name="40% - Ênfase4 153 2 2" xfId="18174" xr:uid="{850CCA02-F303-4E9A-9E36-7E6519E34DEE}"/>
    <cellStyle name="40% - Ênfase4 153 2 2 2" xfId="38618" xr:uid="{3A25BAF8-A7AF-4A48-A087-1C8CEADD5E3D}"/>
    <cellStyle name="40% - Ênfase4 153 2 3" xfId="28402" xr:uid="{DDA743FE-C3B8-4BED-9D84-2C43CF2FC9B8}"/>
    <cellStyle name="40% - Ênfase4 153 3" xfId="13120" xr:uid="{6D48AF86-3E2D-46B0-9354-F7505BF5191B}"/>
    <cellStyle name="40% - Ênfase4 153 3 2" xfId="33566" xr:uid="{E7FDE9B3-DCA5-49D8-A9F3-6A320B83DFCC}"/>
    <cellStyle name="40% - Ênfase4 153 4" xfId="23350" xr:uid="{4218D3F6-1051-4837-9D09-380D492A18AE}"/>
    <cellStyle name="40% - Ênfase4 154" xfId="2828" xr:uid="{FF0E9054-D631-4E79-AA82-8AC3F8CBDA46}"/>
    <cellStyle name="40% - Ênfase4 154 2" xfId="7961" xr:uid="{F967D844-C13E-4031-BA3C-96BBBDBA99BC}"/>
    <cellStyle name="40% - Ênfase4 154 2 2" xfId="18188" xr:uid="{EFC4207F-86BC-4755-853E-6EEDE87EF851}"/>
    <cellStyle name="40% - Ênfase4 154 2 2 2" xfId="38632" xr:uid="{886D6C8B-BB51-4890-88DA-ACC15B5DF33F}"/>
    <cellStyle name="40% - Ênfase4 154 2 3" xfId="28416" xr:uid="{21945325-7992-46A1-9EEC-C1CA6D896FC6}"/>
    <cellStyle name="40% - Ênfase4 154 3" xfId="13134" xr:uid="{66A7A442-6A59-4F29-8F89-CAF8F12C9BDA}"/>
    <cellStyle name="40% - Ênfase4 154 3 2" xfId="33580" xr:uid="{D08998FD-3835-46D5-9471-490A55FC517B}"/>
    <cellStyle name="40% - Ênfase4 154 4" xfId="23364" xr:uid="{C4A06903-FC8A-4427-90D1-CA15108FA936}"/>
    <cellStyle name="40% - Ênfase4 155" xfId="2842" xr:uid="{CDFE4ED5-8390-41EA-A777-A18EFB33FAB6}"/>
    <cellStyle name="40% - Ênfase4 155 2" xfId="7975" xr:uid="{CB7837A5-FC02-4CDC-B759-8E8078A07C44}"/>
    <cellStyle name="40% - Ênfase4 155 2 2" xfId="18202" xr:uid="{48AAE6D6-3D11-40E6-9AC4-8836B4E6638A}"/>
    <cellStyle name="40% - Ênfase4 155 2 2 2" xfId="38646" xr:uid="{C1A26D7C-0FB9-4144-8B98-8F8D669F5193}"/>
    <cellStyle name="40% - Ênfase4 155 2 3" xfId="28430" xr:uid="{1B6F4A57-22D1-4255-BA34-AEE727CE474B}"/>
    <cellStyle name="40% - Ênfase4 155 3" xfId="13148" xr:uid="{CDE8A065-E473-4C76-A79A-BDE38712F9AC}"/>
    <cellStyle name="40% - Ênfase4 155 3 2" xfId="33594" xr:uid="{A709CF7B-B44D-46E0-A386-B74EAE60E263}"/>
    <cellStyle name="40% - Ênfase4 155 4" xfId="23378" xr:uid="{669C601C-1F0B-4EF2-92EC-9C929E92D48B}"/>
    <cellStyle name="40% - Ênfase4 156" xfId="2856" xr:uid="{63B20B80-F3F7-425C-8443-4C97DF87C1DB}"/>
    <cellStyle name="40% - Ênfase4 156 2" xfId="7989" xr:uid="{80FB15E6-70F7-4F9C-8EB4-4FB8E7C53159}"/>
    <cellStyle name="40% - Ênfase4 156 2 2" xfId="18216" xr:uid="{2929A50D-43C0-4436-8219-4C9101D0B1FA}"/>
    <cellStyle name="40% - Ênfase4 156 2 2 2" xfId="38660" xr:uid="{2CA594CC-12E1-4862-A9C0-758E10E74319}"/>
    <cellStyle name="40% - Ênfase4 156 2 3" xfId="28444" xr:uid="{12FB32A1-8179-434D-BA61-056FFC03954C}"/>
    <cellStyle name="40% - Ênfase4 156 3" xfId="13162" xr:uid="{D418AC6A-93D2-4F45-9A5A-8AB39A899BE9}"/>
    <cellStyle name="40% - Ênfase4 156 3 2" xfId="33608" xr:uid="{08E1CE84-604C-45FC-B67B-16FDEC116CA3}"/>
    <cellStyle name="40% - Ênfase4 156 4" xfId="23392" xr:uid="{DDACCEBE-742C-43BE-A4CD-4A3D8BB115E4}"/>
    <cellStyle name="40% - Ênfase4 157" xfId="2870" xr:uid="{9AD9A087-EF52-4593-B34D-9624E755A243}"/>
    <cellStyle name="40% - Ênfase4 157 2" xfId="8003" xr:uid="{93F64EB7-53E5-4208-989B-C8AD9CBB2943}"/>
    <cellStyle name="40% - Ênfase4 157 2 2" xfId="18230" xr:uid="{41F72472-3DDC-4D05-B588-2CE628C77D78}"/>
    <cellStyle name="40% - Ênfase4 157 2 2 2" xfId="38674" xr:uid="{08A383B3-C421-4653-ACBE-A210CACCD456}"/>
    <cellStyle name="40% - Ênfase4 157 2 3" xfId="28458" xr:uid="{0D8D49CB-4E79-4F7E-A1AD-75E1403407F0}"/>
    <cellStyle name="40% - Ênfase4 157 3" xfId="13176" xr:uid="{3EA6D989-0CD6-476D-91FD-F80321FD572C}"/>
    <cellStyle name="40% - Ênfase4 157 3 2" xfId="33622" xr:uid="{CCA1678E-4AE9-4A0B-839B-48665667D734}"/>
    <cellStyle name="40% - Ênfase4 157 4" xfId="23406" xr:uid="{8BB36433-4299-4123-9918-E3FD333429C7}"/>
    <cellStyle name="40% - Ênfase4 158" xfId="2884" xr:uid="{EF091090-D403-4701-AA9E-CE9453C44105}"/>
    <cellStyle name="40% - Ênfase4 158 2" xfId="8017" xr:uid="{9C6C7E51-98BC-40A9-B4CC-396B4A43DC22}"/>
    <cellStyle name="40% - Ênfase4 158 2 2" xfId="18244" xr:uid="{A9BE92FA-9111-4A80-AA11-A04D4DCD4278}"/>
    <cellStyle name="40% - Ênfase4 158 2 2 2" xfId="38688" xr:uid="{BC0F5101-0839-4ED8-87DC-AFB60644769C}"/>
    <cellStyle name="40% - Ênfase4 158 2 3" xfId="28472" xr:uid="{20CB1EC5-9196-47FC-8614-10576AE590B0}"/>
    <cellStyle name="40% - Ênfase4 158 3" xfId="13190" xr:uid="{AF94DF7C-1362-486E-BBD0-175188B35A0F}"/>
    <cellStyle name="40% - Ênfase4 158 3 2" xfId="33636" xr:uid="{D49D7FD3-8D87-4A45-B2B6-410426DB0CFB}"/>
    <cellStyle name="40% - Ênfase4 158 4" xfId="23420" xr:uid="{5EAC9E9B-5445-4D89-9F8F-1E70B53E137F}"/>
    <cellStyle name="40% - Ênfase4 159" xfId="2898" xr:uid="{3CAA775F-469D-44A9-82DA-D2FF8F094D05}"/>
    <cellStyle name="40% - Ênfase4 159 2" xfId="8031" xr:uid="{06B8B945-2BF2-4D18-A0FD-066D10F8B736}"/>
    <cellStyle name="40% - Ênfase4 159 2 2" xfId="18258" xr:uid="{CD42144A-FE3F-4D06-AB76-5A8E6598E7B2}"/>
    <cellStyle name="40% - Ênfase4 159 2 2 2" xfId="38702" xr:uid="{16423998-DF76-48D3-A51B-D61CED7665AB}"/>
    <cellStyle name="40% - Ênfase4 159 2 3" xfId="28486" xr:uid="{29C1502E-466E-4E87-A380-6C7AFA309E40}"/>
    <cellStyle name="40% - Ênfase4 159 3" xfId="13204" xr:uid="{1D8A8116-E9D3-42B4-8FF8-5BCE46A6A7E6}"/>
    <cellStyle name="40% - Ênfase4 159 3 2" xfId="33650" xr:uid="{89F9ADBC-8BC1-4DEF-A353-6931B3EA2BD8}"/>
    <cellStyle name="40% - Ênfase4 159 4" xfId="23434" xr:uid="{C31E1F53-5335-492C-B84F-74C2181BB1E0}"/>
    <cellStyle name="40% - Ênfase4 16" xfId="311" xr:uid="{81EB5BCB-02AC-4106-9D16-DC8280B982C7}"/>
    <cellStyle name="40% - Ênfase4 16 2" xfId="910" xr:uid="{204BB1AD-53E9-4E0E-94C4-3D37547F14E1}"/>
    <cellStyle name="40% - Ênfase4 16 2 2" xfId="6057" xr:uid="{F867B9DA-5770-4E60-A61B-1CFCB7040626}"/>
    <cellStyle name="40% - Ênfase4 16 2 2 2" xfId="16312" xr:uid="{C53D82A4-7E94-4865-AA5C-D88B851FADEF}"/>
    <cellStyle name="40% - Ênfase4 16 2 2 2 2" xfId="36756" xr:uid="{1FB2B950-4267-4026-8FF7-A7715659082D}"/>
    <cellStyle name="40% - Ênfase4 16 2 2 3" xfId="26540" xr:uid="{2E16441C-CA44-4C8B-8523-2F1C0A46879F}"/>
    <cellStyle name="40% - Ênfase4 16 2 3" xfId="11258" xr:uid="{2E3F9C13-1E68-4465-B3E9-4B1222983C86}"/>
    <cellStyle name="40% - Ênfase4 16 2 3 2" xfId="31704" xr:uid="{DEFA2267-E670-4847-98A4-31DE178427CE}"/>
    <cellStyle name="40% - Ênfase4 16 2 4" xfId="21488" xr:uid="{1E519FC2-9769-4D01-BF22-3F1FE106BDC1}"/>
    <cellStyle name="40% - Ênfase4 16 3" xfId="5458" xr:uid="{1A5392E1-E48F-47D2-A954-C5BA61F51F84}"/>
    <cellStyle name="40% - Ênfase4 16 3 2" xfId="15732" xr:uid="{27388872-25BE-4FF5-8707-A9188AE761E5}"/>
    <cellStyle name="40% - Ênfase4 16 3 2 2" xfId="36176" xr:uid="{60564F90-ED27-4AB9-857C-310840E20DC3}"/>
    <cellStyle name="40% - Ênfase4 16 3 3" xfId="25960" xr:uid="{0C598715-BE16-400B-B2CD-CB735E6AB6C4}"/>
    <cellStyle name="40% - Ênfase4 16 4" xfId="10678" xr:uid="{85808BE8-983F-4026-98C4-5D2425E12DC9}"/>
    <cellStyle name="40% - Ênfase4 16 4 2" xfId="31124" xr:uid="{0059815E-802C-458E-9D11-C10C92A6773B}"/>
    <cellStyle name="40% - Ênfase4 16 5" xfId="20908" xr:uid="{82AD6809-513C-4423-BADD-591C430C922F}"/>
    <cellStyle name="40% - Ênfase4 160" xfId="2912" xr:uid="{2B1B48C8-AE9A-4A3A-968F-C317A1D97561}"/>
    <cellStyle name="40% - Ênfase4 160 2" xfId="8045" xr:uid="{6F416650-6355-40A9-B02D-60E6A463961B}"/>
    <cellStyle name="40% - Ênfase4 160 2 2" xfId="18272" xr:uid="{E3772E9B-6EFB-4AC8-9666-11F5E98E44BD}"/>
    <cellStyle name="40% - Ênfase4 160 2 2 2" xfId="38716" xr:uid="{C5B09DE0-053A-4F89-A4AE-E6CE9DC9D43A}"/>
    <cellStyle name="40% - Ênfase4 160 2 3" xfId="28500" xr:uid="{395377C3-D3F8-40AF-B83F-368283ED5AC0}"/>
    <cellStyle name="40% - Ênfase4 160 3" xfId="13218" xr:uid="{7ECB3A20-46DD-4211-B934-7AE8392EB115}"/>
    <cellStyle name="40% - Ênfase4 160 3 2" xfId="33664" xr:uid="{466CB726-2CCE-4432-8398-68C663D13BB8}"/>
    <cellStyle name="40% - Ênfase4 160 4" xfId="23448" xr:uid="{EC333821-F368-4443-A372-427627F4DEF2}"/>
    <cellStyle name="40% - Ênfase4 161" xfId="2926" xr:uid="{32546F8A-4F7E-4168-808B-8CFAF1670B1A}"/>
    <cellStyle name="40% - Ênfase4 161 2" xfId="8059" xr:uid="{E12FBF39-F905-4F67-BBD8-C7BA1B37C39E}"/>
    <cellStyle name="40% - Ênfase4 161 2 2" xfId="18286" xr:uid="{E0039ECA-D50B-4DA1-B76C-58B033FEB594}"/>
    <cellStyle name="40% - Ênfase4 161 2 2 2" xfId="38730" xr:uid="{426DB2FA-54D9-4740-8185-1EE1971581E9}"/>
    <cellStyle name="40% - Ênfase4 161 2 3" xfId="28514" xr:uid="{A303A994-6165-4705-AE19-432F63D0202A}"/>
    <cellStyle name="40% - Ênfase4 161 3" xfId="13232" xr:uid="{93D3424D-4120-4FF5-8EFC-6CB079D06703}"/>
    <cellStyle name="40% - Ênfase4 161 3 2" xfId="33678" xr:uid="{A2D1E470-24C5-4B06-A460-6F913BB42F44}"/>
    <cellStyle name="40% - Ênfase4 161 4" xfId="23462" xr:uid="{2DC0C85C-F3CB-414A-ABAB-66FD9AFC3C83}"/>
    <cellStyle name="40% - Ênfase4 162" xfId="2940" xr:uid="{39639297-929C-46A3-AEB7-788961098A48}"/>
    <cellStyle name="40% - Ênfase4 162 2" xfId="8073" xr:uid="{A6F598D2-9431-408B-87ED-AA02E47E33CB}"/>
    <cellStyle name="40% - Ênfase4 162 2 2" xfId="18300" xr:uid="{688D1B36-EE5B-4949-8881-AB1D0987E123}"/>
    <cellStyle name="40% - Ênfase4 162 2 2 2" xfId="38744" xr:uid="{3496C390-3951-4633-AB77-58E54AABBF47}"/>
    <cellStyle name="40% - Ênfase4 162 2 3" xfId="28528" xr:uid="{2DF957E9-58F8-405F-948C-B7E9439F5525}"/>
    <cellStyle name="40% - Ênfase4 162 3" xfId="13246" xr:uid="{2D9BB901-2152-487D-881C-5ADB0945FF9A}"/>
    <cellStyle name="40% - Ênfase4 162 3 2" xfId="33692" xr:uid="{8780A3CC-2E61-4E29-AA0E-47F147709D0C}"/>
    <cellStyle name="40% - Ênfase4 162 4" xfId="23476" xr:uid="{EE3FBE8D-24E0-48F4-A12D-AFC927F17E06}"/>
    <cellStyle name="40% - Ênfase4 163" xfId="2954" xr:uid="{4A663A8C-5C34-4863-9A8A-407CB10E845D}"/>
    <cellStyle name="40% - Ênfase4 163 2" xfId="8087" xr:uid="{2F19B73B-B2BC-40CB-B545-BE5EFE861380}"/>
    <cellStyle name="40% - Ênfase4 163 2 2" xfId="18314" xr:uid="{8A77D4EF-DC6E-479E-BD5C-F66DDD9EBCAB}"/>
    <cellStyle name="40% - Ênfase4 163 2 2 2" xfId="38758" xr:uid="{5E667A18-C404-425A-A15F-2EE27E4B2641}"/>
    <cellStyle name="40% - Ênfase4 163 2 3" xfId="28542" xr:uid="{AFA559D1-9A3B-46E6-BADB-EFE13188D619}"/>
    <cellStyle name="40% - Ênfase4 163 3" xfId="13260" xr:uid="{26B1398A-5241-47FD-A27B-2A435997BF02}"/>
    <cellStyle name="40% - Ênfase4 163 3 2" xfId="33706" xr:uid="{8F78F79A-67EF-4BBD-9B3C-E4FE44D95495}"/>
    <cellStyle name="40% - Ênfase4 163 4" xfId="23490" xr:uid="{B379ED96-5A0A-4307-B9F3-F46273496D20}"/>
    <cellStyle name="40% - Ênfase4 164" xfId="2968" xr:uid="{B5B070CD-BFE5-4DCB-80C1-2A309963547D}"/>
    <cellStyle name="40% - Ênfase4 164 2" xfId="8101" xr:uid="{83745C1A-9A0A-467D-998E-CD3D4A877F86}"/>
    <cellStyle name="40% - Ênfase4 164 2 2" xfId="18328" xr:uid="{02DC729B-E64E-4FA3-9F9D-2C786DB6E1D4}"/>
    <cellStyle name="40% - Ênfase4 164 2 2 2" xfId="38772" xr:uid="{BE08C14E-8C8B-4816-8FCC-1FA47CDE87CE}"/>
    <cellStyle name="40% - Ênfase4 164 2 3" xfId="28556" xr:uid="{6AB4E394-18B4-4CFE-A56E-66D8C723C0D7}"/>
    <cellStyle name="40% - Ênfase4 164 3" xfId="13274" xr:uid="{2D1A6C27-776A-45B3-AB06-71428F9668FD}"/>
    <cellStyle name="40% - Ênfase4 164 3 2" xfId="33720" xr:uid="{4CE11F81-D073-4236-85FD-22A0E34769DC}"/>
    <cellStyle name="40% - Ênfase4 164 4" xfId="23504" xr:uid="{506FF140-1C9C-46B2-A3C9-D8E161EAE81C}"/>
    <cellStyle name="40% - Ênfase4 165" xfId="2982" xr:uid="{8595B114-C277-4B5B-A469-FB5F5ECECEEB}"/>
    <cellStyle name="40% - Ênfase4 165 2" xfId="8115" xr:uid="{9A583FB1-F61D-4BBC-9012-A751CA2D59AB}"/>
    <cellStyle name="40% - Ênfase4 165 2 2" xfId="18342" xr:uid="{4F544C20-D5B4-4EB1-A26E-4DEA8A83907A}"/>
    <cellStyle name="40% - Ênfase4 165 2 2 2" xfId="38786" xr:uid="{2648A779-57C9-4AE2-9AD5-FBE7989D555E}"/>
    <cellStyle name="40% - Ênfase4 165 2 3" xfId="28570" xr:uid="{BCA8174B-4C94-4A9E-862B-83C1E20D8288}"/>
    <cellStyle name="40% - Ênfase4 165 3" xfId="13288" xr:uid="{7B843CFE-C0FA-4E86-89F7-51B3744F80A8}"/>
    <cellStyle name="40% - Ênfase4 165 3 2" xfId="33734" xr:uid="{82332511-FE9E-454F-A6C0-DD46786BC403}"/>
    <cellStyle name="40% - Ênfase4 165 4" xfId="23518" xr:uid="{CB0B9FCB-F5AE-4300-A291-B32ED4AD9197}"/>
    <cellStyle name="40% - Ênfase4 166" xfId="2996" xr:uid="{9B235325-57E9-4530-A3CA-EF39E9535F7E}"/>
    <cellStyle name="40% - Ênfase4 166 2" xfId="8129" xr:uid="{4C3C7C7A-19A4-4475-9E37-8C9A759E3FBE}"/>
    <cellStyle name="40% - Ênfase4 166 2 2" xfId="18356" xr:uid="{612E1164-9B2D-4C47-81A5-8B2004045EC7}"/>
    <cellStyle name="40% - Ênfase4 166 2 2 2" xfId="38800" xr:uid="{40D29AAF-2A1B-49C0-9C4B-EBEE371215E2}"/>
    <cellStyle name="40% - Ênfase4 166 2 3" xfId="28584" xr:uid="{9231FD47-9E5A-4291-ACC4-B6C0883C6BED}"/>
    <cellStyle name="40% - Ênfase4 166 3" xfId="13302" xr:uid="{24F5F4EA-FBA8-48DE-9501-B8663B88B646}"/>
    <cellStyle name="40% - Ênfase4 166 3 2" xfId="33748" xr:uid="{E8ED9FC5-96F7-445D-9B38-AE8C3146C46B}"/>
    <cellStyle name="40% - Ênfase4 166 4" xfId="23532" xr:uid="{4C012059-A6E4-47FB-A85D-58BF765C0D8C}"/>
    <cellStyle name="40% - Ênfase4 167" xfId="3010" xr:uid="{80721FD4-6EBC-471B-AD46-1C59FFA46705}"/>
    <cellStyle name="40% - Ênfase4 167 2" xfId="8143" xr:uid="{8AB13391-CB5E-49C7-A1F6-37CE188777EF}"/>
    <cellStyle name="40% - Ênfase4 167 2 2" xfId="18370" xr:uid="{DE84306E-D1A1-4F2B-BC7C-07E15314EF5C}"/>
    <cellStyle name="40% - Ênfase4 167 2 2 2" xfId="38814" xr:uid="{7F7FF5BF-60F3-4B1C-AFF6-9A7F52693AB5}"/>
    <cellStyle name="40% - Ênfase4 167 2 3" xfId="28598" xr:uid="{5EA0A2C1-BEB9-4975-B882-C1D9AE409028}"/>
    <cellStyle name="40% - Ênfase4 167 3" xfId="13316" xr:uid="{0DFD1E1D-DCC1-4F3C-9626-CA081608176D}"/>
    <cellStyle name="40% - Ênfase4 167 3 2" xfId="33762" xr:uid="{56AFD8FB-4BBB-4841-A0C2-1717625422B9}"/>
    <cellStyle name="40% - Ênfase4 167 4" xfId="23546" xr:uid="{4D65052E-2962-4CCD-87E6-4BA2EF68CD6A}"/>
    <cellStyle name="40% - Ênfase4 168" xfId="3024" xr:uid="{6D367AE3-2F8C-4A7C-A292-8493E9704857}"/>
    <cellStyle name="40% - Ênfase4 168 2" xfId="8157" xr:uid="{0D0F03CB-89B7-438F-A405-16350F5F8D38}"/>
    <cellStyle name="40% - Ênfase4 168 2 2" xfId="18384" xr:uid="{3172F981-2A44-4563-BE64-08627250F236}"/>
    <cellStyle name="40% - Ênfase4 168 2 2 2" xfId="38828" xr:uid="{66609743-4E9D-455E-94D3-3A41E383C606}"/>
    <cellStyle name="40% - Ênfase4 168 2 3" xfId="28612" xr:uid="{E01814E9-D1CB-4D57-ABD4-33F9A5EB8F5A}"/>
    <cellStyle name="40% - Ênfase4 168 3" xfId="13330" xr:uid="{4B66ABB1-E216-44FB-BFFB-53128D101E4B}"/>
    <cellStyle name="40% - Ênfase4 168 3 2" xfId="33776" xr:uid="{BF7BC0D1-7EE7-4FE2-9397-90A0554FCAFC}"/>
    <cellStyle name="40% - Ênfase4 168 4" xfId="23560" xr:uid="{70922665-B296-4CEB-B05E-0D6BE19E38D4}"/>
    <cellStyle name="40% - Ênfase4 169" xfId="3038" xr:uid="{DCBE6D96-121D-42C0-AE5F-3A5C37B345C6}"/>
    <cellStyle name="40% - Ênfase4 169 2" xfId="8171" xr:uid="{30F3DA59-6365-4CF0-941F-753C85BD6419}"/>
    <cellStyle name="40% - Ênfase4 169 2 2" xfId="18398" xr:uid="{C41C9CB5-1DC5-44E8-AF9E-69045CEE4105}"/>
    <cellStyle name="40% - Ênfase4 169 2 2 2" xfId="38842" xr:uid="{AB6B9B6F-D7EF-47ED-BB70-8D848E661A2B}"/>
    <cellStyle name="40% - Ênfase4 169 2 3" xfId="28626" xr:uid="{6AD7827B-5E81-4820-B526-EC27D97867AC}"/>
    <cellStyle name="40% - Ênfase4 169 3" xfId="13344" xr:uid="{28CAEDE2-3C30-4A08-89AE-57AA80012C72}"/>
    <cellStyle name="40% - Ênfase4 169 3 2" xfId="33790" xr:uid="{B55D5D86-45F9-4117-9F69-CA0B36E1C806}"/>
    <cellStyle name="40% - Ênfase4 169 4" xfId="23574" xr:uid="{54692E21-1495-461F-B4D7-7F9ED138DC0D}"/>
    <cellStyle name="40% - Ênfase4 17" xfId="325" xr:uid="{0CFF0477-8120-4C1B-AE13-B41B49F35D3F}"/>
    <cellStyle name="40% - Ênfase4 17 2" xfId="924" xr:uid="{AC56488E-B8D1-4A13-A27D-235EE6843F03}"/>
    <cellStyle name="40% - Ênfase4 17 2 2" xfId="6071" xr:uid="{42B11603-C809-4A47-93FE-53D33B316454}"/>
    <cellStyle name="40% - Ênfase4 17 2 2 2" xfId="16326" xr:uid="{AE960A35-9BDA-4C1F-BFAC-2066D22BF517}"/>
    <cellStyle name="40% - Ênfase4 17 2 2 2 2" xfId="36770" xr:uid="{BDAD1CBE-1063-4C4B-8251-073B3828899F}"/>
    <cellStyle name="40% - Ênfase4 17 2 2 3" xfId="26554" xr:uid="{85CE255A-9E25-4182-9EE5-47F1FC443625}"/>
    <cellStyle name="40% - Ênfase4 17 2 3" xfId="11272" xr:uid="{07D12A19-F06E-441F-B04B-28759413ADFA}"/>
    <cellStyle name="40% - Ênfase4 17 2 3 2" xfId="31718" xr:uid="{DC42F130-FA15-4ACA-86BB-3724CE917B3A}"/>
    <cellStyle name="40% - Ênfase4 17 2 4" xfId="21502" xr:uid="{D709F7ED-35DC-40BF-9803-7AC0E5058324}"/>
    <cellStyle name="40% - Ênfase4 17 3" xfId="5472" xr:uid="{98790868-F760-4FE5-BF5A-980988205007}"/>
    <cellStyle name="40% - Ênfase4 17 3 2" xfId="15746" xr:uid="{CFAAA9E7-E6D6-4685-A778-58FD57193A6E}"/>
    <cellStyle name="40% - Ênfase4 17 3 2 2" xfId="36190" xr:uid="{80F349AF-C0CD-4036-B0B0-6589FD0702D2}"/>
    <cellStyle name="40% - Ênfase4 17 3 3" xfId="25974" xr:uid="{5BE2D04B-3CAB-4585-BDFD-C31041C744B3}"/>
    <cellStyle name="40% - Ênfase4 17 4" xfId="10692" xr:uid="{98568F42-3997-473B-B574-FA002C7002CE}"/>
    <cellStyle name="40% - Ênfase4 17 4 2" xfId="31138" xr:uid="{D54C3A68-42AD-49CD-B2BC-258740287FA3}"/>
    <cellStyle name="40% - Ênfase4 17 5" xfId="20922" xr:uid="{EC942B17-2103-44E7-B95B-5D2AEAC5EC18}"/>
    <cellStyle name="40% - Ênfase4 170" xfId="3052" xr:uid="{FEACD52D-D819-4781-8A8B-8087E7AFE798}"/>
    <cellStyle name="40% - Ênfase4 170 2" xfId="8185" xr:uid="{522ABFD9-E5A6-4A76-95FF-5E360913AB5A}"/>
    <cellStyle name="40% - Ênfase4 170 2 2" xfId="18412" xr:uid="{6CD76452-C0DC-4D59-80B2-C8B11CA892CF}"/>
    <cellStyle name="40% - Ênfase4 170 2 2 2" xfId="38856" xr:uid="{DDB86D56-CC52-4FE6-9D8E-A3E3E3E31CE3}"/>
    <cellStyle name="40% - Ênfase4 170 2 3" xfId="28640" xr:uid="{292E8650-3EAD-4CD8-AAFF-0B8EF82317BC}"/>
    <cellStyle name="40% - Ênfase4 170 3" xfId="13358" xr:uid="{220D3B26-DFB1-435C-8EB0-C62874E750E5}"/>
    <cellStyle name="40% - Ênfase4 170 3 2" xfId="33804" xr:uid="{6C1B3F50-5AF4-42EC-9ADA-AAEC25BBE5F6}"/>
    <cellStyle name="40% - Ênfase4 170 4" xfId="23588" xr:uid="{9C7B659C-01A8-46F4-8947-492A696EDB96}"/>
    <cellStyle name="40% - Ênfase4 171" xfId="3066" xr:uid="{9368953D-438C-4D99-AF43-B685645E0172}"/>
    <cellStyle name="40% - Ênfase4 171 2" xfId="8199" xr:uid="{4D26E794-EC7A-4970-9841-084D15E2AA29}"/>
    <cellStyle name="40% - Ênfase4 171 2 2" xfId="18426" xr:uid="{2CCA5E6A-4BE0-44C5-ABC6-81DFBEEDD4B0}"/>
    <cellStyle name="40% - Ênfase4 171 2 2 2" xfId="38870" xr:uid="{D1836DD6-8D8E-4FD6-AAA9-706A190AE911}"/>
    <cellStyle name="40% - Ênfase4 171 2 3" xfId="28654" xr:uid="{ACCB7296-DFBC-4F3A-A97A-309B44C665CF}"/>
    <cellStyle name="40% - Ênfase4 171 3" xfId="13372" xr:uid="{FDC8681C-781F-4866-A5A6-02EE3CC75911}"/>
    <cellStyle name="40% - Ênfase4 171 3 2" xfId="33818" xr:uid="{AACFC887-33D3-46E8-914E-375444D85FB7}"/>
    <cellStyle name="40% - Ênfase4 171 4" xfId="23602" xr:uid="{E0FAB262-BC76-42A3-B269-D4C644E350C4}"/>
    <cellStyle name="40% - Ênfase4 172" xfId="3080" xr:uid="{C7658D30-047D-4CFD-A153-E90306A5CCF4}"/>
    <cellStyle name="40% - Ênfase4 172 2" xfId="8213" xr:uid="{1E32FE49-3612-4209-B89F-FAFF70A4B991}"/>
    <cellStyle name="40% - Ênfase4 172 2 2" xfId="18440" xr:uid="{7E2A7761-A83A-48A4-B4AC-95C19EF9EF2F}"/>
    <cellStyle name="40% - Ênfase4 172 2 2 2" xfId="38884" xr:uid="{ABB39E8E-4527-4E6A-BE66-CFB31DA435DB}"/>
    <cellStyle name="40% - Ênfase4 172 2 3" xfId="28668" xr:uid="{A3A3C626-0D09-46C9-A364-7CB9B81C7D22}"/>
    <cellStyle name="40% - Ênfase4 172 3" xfId="13386" xr:uid="{86CB6C12-BF0B-4526-B745-EDA0B7C1373C}"/>
    <cellStyle name="40% - Ênfase4 172 3 2" xfId="33832" xr:uid="{B3683620-236D-4135-900D-C004312B6949}"/>
    <cellStyle name="40% - Ênfase4 172 4" xfId="23616" xr:uid="{C7070DCC-2817-484C-9ACD-0ECA740D02D1}"/>
    <cellStyle name="40% - Ênfase4 173" xfId="3094" xr:uid="{2A2DBA10-6DFC-4D01-B711-3F7B207D7409}"/>
    <cellStyle name="40% - Ênfase4 173 2" xfId="8227" xr:uid="{933156D7-10D3-4E2F-865C-F98DF533EF2D}"/>
    <cellStyle name="40% - Ênfase4 173 2 2" xfId="18454" xr:uid="{5C946D34-7406-4058-99A5-2CB8F4802DA2}"/>
    <cellStyle name="40% - Ênfase4 173 2 2 2" xfId="38898" xr:uid="{5D240647-35A4-4377-9836-6E6FD8E95FDF}"/>
    <cellStyle name="40% - Ênfase4 173 2 3" xfId="28682" xr:uid="{49C6A7CB-9D7A-4695-B0EB-B67906E03879}"/>
    <cellStyle name="40% - Ênfase4 173 3" xfId="13400" xr:uid="{ACBA5F03-DB24-4645-B489-978D6EAFD690}"/>
    <cellStyle name="40% - Ênfase4 173 3 2" xfId="33846" xr:uid="{17198428-4A1E-4A08-955C-878935947DAD}"/>
    <cellStyle name="40% - Ênfase4 173 4" xfId="23630" xr:uid="{330C6F9E-5A59-45E7-800F-A8E9960810D7}"/>
    <cellStyle name="40% - Ênfase4 174" xfId="3108" xr:uid="{E4C0654B-7C63-498B-B5EC-CE8EE5CAFDAA}"/>
    <cellStyle name="40% - Ênfase4 174 2" xfId="8241" xr:uid="{A61E2D8C-7ABF-444A-842F-B2D018570CF4}"/>
    <cellStyle name="40% - Ênfase4 174 2 2" xfId="18468" xr:uid="{BFA8CECA-7499-4DDD-BF70-5F5AE2D7E11B}"/>
    <cellStyle name="40% - Ênfase4 174 2 2 2" xfId="38912" xr:uid="{A8D808EC-9990-4F58-A24A-A4B4CC75E2F3}"/>
    <cellStyle name="40% - Ênfase4 174 2 3" xfId="28696" xr:uid="{FE5A5CA0-A206-4AD8-BEF0-66FE1F93BBA3}"/>
    <cellStyle name="40% - Ênfase4 174 3" xfId="13414" xr:uid="{EE6410A5-7D7A-4EFF-BBD1-87A117ADE4DA}"/>
    <cellStyle name="40% - Ênfase4 174 3 2" xfId="33860" xr:uid="{C800F623-0F0C-4C51-8348-C9976EA3CE84}"/>
    <cellStyle name="40% - Ênfase4 174 4" xfId="23644" xr:uid="{358AFBD7-F8F3-4FA6-98A6-96C05B1FE41B}"/>
    <cellStyle name="40% - Ênfase4 175" xfId="3122" xr:uid="{23310C52-BA3E-4A09-A7FA-B9F58DCB027C}"/>
    <cellStyle name="40% - Ênfase4 175 2" xfId="8255" xr:uid="{4C3C1EAC-EDF3-4CCD-B593-BF3FA30EBFC0}"/>
    <cellStyle name="40% - Ênfase4 175 2 2" xfId="18482" xr:uid="{B2AD24BC-BA1E-4539-9BCA-0CCB5D82C348}"/>
    <cellStyle name="40% - Ênfase4 175 2 2 2" xfId="38926" xr:uid="{90FB61CD-5690-47E3-8131-63E48225C491}"/>
    <cellStyle name="40% - Ênfase4 175 2 3" xfId="28710" xr:uid="{0CEFC4F2-7B66-4229-A446-00244EDCDDF5}"/>
    <cellStyle name="40% - Ênfase4 175 3" xfId="13428" xr:uid="{339E21E2-3EE1-4AD0-B20E-C00AEEE0EA51}"/>
    <cellStyle name="40% - Ênfase4 175 3 2" xfId="33874" xr:uid="{0EFE2E4C-B867-44CC-8086-B2A393148BC2}"/>
    <cellStyle name="40% - Ênfase4 175 4" xfId="23658" xr:uid="{A66A077F-473F-4448-831D-2A426BCE5DAD}"/>
    <cellStyle name="40% - Ênfase4 176" xfId="3136" xr:uid="{14A37C93-A70D-4C08-B8CC-531628FF4655}"/>
    <cellStyle name="40% - Ênfase4 176 2" xfId="8269" xr:uid="{BF8F4B58-C428-4FFC-8932-AD0CCDB29353}"/>
    <cellStyle name="40% - Ênfase4 176 2 2" xfId="18496" xr:uid="{391EFC66-1F19-487B-AE50-F9CBDC9D4DFE}"/>
    <cellStyle name="40% - Ênfase4 176 2 2 2" xfId="38940" xr:uid="{ACD7D0C5-3813-47C2-8DD5-7C957FE0AEE0}"/>
    <cellStyle name="40% - Ênfase4 176 2 3" xfId="28724" xr:uid="{B85911CC-4A72-4B35-AA9D-9FD5B2C3B709}"/>
    <cellStyle name="40% - Ênfase4 176 3" xfId="13442" xr:uid="{ABB23A02-2A27-4A65-A973-0AACB807359E}"/>
    <cellStyle name="40% - Ênfase4 176 3 2" xfId="33888" xr:uid="{4355CB6E-BF86-4695-8379-164B7655FCCF}"/>
    <cellStyle name="40% - Ênfase4 176 4" xfId="23672" xr:uid="{21C9A8FD-7E9A-4069-915E-59F42CB9CFF0}"/>
    <cellStyle name="40% - Ênfase4 177" xfId="3150" xr:uid="{CD97F350-28D7-47EE-8334-AAC687FD69F0}"/>
    <cellStyle name="40% - Ênfase4 177 2" xfId="8283" xr:uid="{E7198C38-005E-4163-AF54-DB4E04C1C2AC}"/>
    <cellStyle name="40% - Ênfase4 177 2 2" xfId="18510" xr:uid="{FEB5C167-B04E-44D1-9CD7-AB30F39AC43E}"/>
    <cellStyle name="40% - Ênfase4 177 2 2 2" xfId="38954" xr:uid="{5FF42C9B-5AEE-41AC-BA91-D510DC55AF1B}"/>
    <cellStyle name="40% - Ênfase4 177 2 3" xfId="28738" xr:uid="{9FA953C8-B40D-496B-8426-0F5D35CA5CDD}"/>
    <cellStyle name="40% - Ênfase4 177 3" xfId="13456" xr:uid="{B18287FF-32A6-4D5A-9D9E-72D23EED054F}"/>
    <cellStyle name="40% - Ênfase4 177 3 2" xfId="33902" xr:uid="{F2918290-EACB-4ACB-872E-C4637EB09087}"/>
    <cellStyle name="40% - Ênfase4 177 4" xfId="23686" xr:uid="{C4D3DC38-C202-4D16-B2AC-6D06DB805D24}"/>
    <cellStyle name="40% - Ênfase4 178" xfId="3164" xr:uid="{29CD1D7B-C48F-4FD2-8203-EBC3FF050F16}"/>
    <cellStyle name="40% - Ênfase4 178 2" xfId="8297" xr:uid="{BF50E0BB-F28E-42C1-9C53-897A7E37C0FD}"/>
    <cellStyle name="40% - Ênfase4 178 2 2" xfId="18524" xr:uid="{5B996B8B-31AD-4E44-B176-253ADCAB5A66}"/>
    <cellStyle name="40% - Ênfase4 178 2 2 2" xfId="38968" xr:uid="{0A95089A-F8CD-4CED-8CE4-AC46E6C4D4DE}"/>
    <cellStyle name="40% - Ênfase4 178 2 3" xfId="28752" xr:uid="{3503B429-4D38-4D27-946A-4BFF098B8B93}"/>
    <cellStyle name="40% - Ênfase4 178 3" xfId="13470" xr:uid="{238B0151-64FA-4819-B097-D976C4251E6E}"/>
    <cellStyle name="40% - Ênfase4 178 3 2" xfId="33916" xr:uid="{52847CF0-9E98-4627-9E37-A20A8C9D4757}"/>
    <cellStyle name="40% - Ênfase4 178 4" xfId="23700" xr:uid="{3CC29E99-815A-4AE8-88A4-90485895BAB2}"/>
    <cellStyle name="40% - Ênfase4 179" xfId="3178" xr:uid="{689C3327-9596-4E1A-8758-FE06EA3479C2}"/>
    <cellStyle name="40% - Ênfase4 179 2" xfId="8311" xr:uid="{7C7C1F64-DA52-4DE8-B34A-79314635962F}"/>
    <cellStyle name="40% - Ênfase4 179 2 2" xfId="18538" xr:uid="{45BDB2A6-ED14-45A3-A75F-086A1164431B}"/>
    <cellStyle name="40% - Ênfase4 179 2 2 2" xfId="38982" xr:uid="{38122FD3-0946-42D0-B009-5FDF4BBA4A50}"/>
    <cellStyle name="40% - Ênfase4 179 2 3" xfId="28766" xr:uid="{809C4E46-37E0-4341-8B84-CE97BE079D2F}"/>
    <cellStyle name="40% - Ênfase4 179 3" xfId="13484" xr:uid="{4AC2DC48-9F91-4823-9465-5FD69DD55E41}"/>
    <cellStyle name="40% - Ênfase4 179 3 2" xfId="33930" xr:uid="{A86DA62F-D31F-49F0-87FB-9816DFF7C7C4}"/>
    <cellStyle name="40% - Ênfase4 179 4" xfId="23714" xr:uid="{AEAFC208-9505-4074-82E7-4E04EB11DA1D}"/>
    <cellStyle name="40% - Ênfase4 18" xfId="339" xr:uid="{18BCAC73-0785-443A-AFC3-F6ED985D7A1C}"/>
    <cellStyle name="40% - Ênfase4 18 2" xfId="938" xr:uid="{CF620F18-0DF0-4DE7-B377-7FECC5B3827D}"/>
    <cellStyle name="40% - Ênfase4 18 2 2" xfId="6085" xr:uid="{4C2B5974-0794-4F12-8960-5D0C9D0BD4AD}"/>
    <cellStyle name="40% - Ênfase4 18 2 2 2" xfId="16340" xr:uid="{542E1FF1-A71D-4C9F-9AC0-FC915E5B44A8}"/>
    <cellStyle name="40% - Ênfase4 18 2 2 2 2" xfId="36784" xr:uid="{E3390020-683D-4F01-9430-C9A20AC3BF93}"/>
    <cellStyle name="40% - Ênfase4 18 2 2 3" xfId="26568" xr:uid="{40CCBBB9-A0AA-428C-B6CC-0218CB5C7AAC}"/>
    <cellStyle name="40% - Ênfase4 18 2 3" xfId="11286" xr:uid="{9E4C6B7B-3AF9-4FB2-96EB-DBE2061C78D0}"/>
    <cellStyle name="40% - Ênfase4 18 2 3 2" xfId="31732" xr:uid="{8825B2D0-D780-4CCA-86AE-2ECB84041916}"/>
    <cellStyle name="40% - Ênfase4 18 2 4" xfId="21516" xr:uid="{EF82667B-DEF9-4FE3-9CB5-6C5686B809BF}"/>
    <cellStyle name="40% - Ênfase4 18 3" xfId="5486" xr:uid="{FDC12B86-2B1E-4010-9219-FECBE91FCD7C}"/>
    <cellStyle name="40% - Ênfase4 18 3 2" xfId="15760" xr:uid="{D6BF649A-68A6-477B-ACAF-244C8DEBD0EA}"/>
    <cellStyle name="40% - Ênfase4 18 3 2 2" xfId="36204" xr:uid="{99357753-C821-4764-A15D-86D88283232F}"/>
    <cellStyle name="40% - Ênfase4 18 3 3" xfId="25988" xr:uid="{7A60601F-08C4-451A-86E1-3EAF4A26236D}"/>
    <cellStyle name="40% - Ênfase4 18 4" xfId="10706" xr:uid="{665499F5-4DA8-4114-B02F-2857F56728C3}"/>
    <cellStyle name="40% - Ênfase4 18 4 2" xfId="31152" xr:uid="{338E4186-E8F3-4E53-A9D7-584D50456FE4}"/>
    <cellStyle name="40% - Ênfase4 18 5" xfId="20936" xr:uid="{7532A6A6-EF74-4D77-B2D7-999F2EB5F294}"/>
    <cellStyle name="40% - Ênfase4 180" xfId="3191" xr:uid="{3670979B-449A-4158-B04B-594D6FEEB755}"/>
    <cellStyle name="40% - Ênfase4 180 2" xfId="8325" xr:uid="{B36E7491-4372-455E-9516-0C237916EF94}"/>
    <cellStyle name="40% - Ênfase4 180 2 2" xfId="18552" xr:uid="{F21F4CEB-FD36-4916-BC11-21AC285BC52D}"/>
    <cellStyle name="40% - Ênfase4 180 2 2 2" xfId="38996" xr:uid="{8FFCD521-5274-4D92-A607-B0DEE6E725A7}"/>
    <cellStyle name="40% - Ênfase4 180 2 3" xfId="28780" xr:uid="{1DEB9592-EBC8-4A5E-89E9-3F954DCA5847}"/>
    <cellStyle name="40% - Ênfase4 180 3" xfId="13498" xr:uid="{662A37C7-9775-4B09-81EC-9B6E4B0BCFF7}"/>
    <cellStyle name="40% - Ênfase4 180 3 2" xfId="33944" xr:uid="{AAA96485-63F4-45DF-81DA-190F50328CDF}"/>
    <cellStyle name="40% - Ênfase4 180 4" xfId="23728" xr:uid="{99D132B2-3C82-44E5-8DCF-3FD16606688C}"/>
    <cellStyle name="40% - Ênfase4 181" xfId="3205" xr:uid="{E59E32F6-5562-4C58-9414-5EE1DC926841}"/>
    <cellStyle name="40% - Ênfase4 181 2" xfId="8339" xr:uid="{8A5AB8AD-0640-4FB7-BD21-1D0229D9114E}"/>
    <cellStyle name="40% - Ênfase4 181 2 2" xfId="18566" xr:uid="{2D6364FA-D67C-4946-AF6F-F7F484E112CE}"/>
    <cellStyle name="40% - Ênfase4 181 2 2 2" xfId="39010" xr:uid="{C88EFDB5-6770-418B-AA76-B4B1BC11883A}"/>
    <cellStyle name="40% - Ênfase4 181 2 3" xfId="28794" xr:uid="{B5A5BCE5-2CAB-4388-877A-C48449B920AA}"/>
    <cellStyle name="40% - Ênfase4 181 3" xfId="13512" xr:uid="{2B41410B-DA50-4404-B36E-EF3C72BD4E44}"/>
    <cellStyle name="40% - Ênfase4 181 3 2" xfId="33958" xr:uid="{C474F4A8-3381-4E7B-B084-625BE73BFC54}"/>
    <cellStyle name="40% - Ênfase4 181 4" xfId="23742" xr:uid="{72554ABC-CFD1-4352-B24B-FA8261E181F0}"/>
    <cellStyle name="40% - Ênfase4 182" xfId="3219" xr:uid="{7CA9DBBC-D6CB-4967-8BD5-750429B56BB8}"/>
    <cellStyle name="40% - Ênfase4 182 2" xfId="8353" xr:uid="{1FA57A7A-3AF5-4C5D-A84C-8DC5D308FFF3}"/>
    <cellStyle name="40% - Ênfase4 182 2 2" xfId="18580" xr:uid="{B6D37A11-1957-43C4-BBBB-A40A3D621894}"/>
    <cellStyle name="40% - Ênfase4 182 2 2 2" xfId="39024" xr:uid="{3A77590A-91A1-4F66-B9B8-CFEA8587D368}"/>
    <cellStyle name="40% - Ênfase4 182 2 3" xfId="28808" xr:uid="{5831C386-52A7-4A06-8670-C442A7CA332B}"/>
    <cellStyle name="40% - Ênfase4 182 3" xfId="13526" xr:uid="{E05C435D-9BD2-43E7-A79D-43C96E7AB2B3}"/>
    <cellStyle name="40% - Ênfase4 182 3 2" xfId="33972" xr:uid="{024A3DFC-6B76-436B-AC05-E9ACF90007F4}"/>
    <cellStyle name="40% - Ênfase4 182 4" xfId="23756" xr:uid="{3EC40E14-3EC8-4B89-B545-8DEEC072ED90}"/>
    <cellStyle name="40% - Ênfase4 183" xfId="3233" xr:uid="{12ADA6D9-0501-4648-BEF7-53DEFDA01E7D}"/>
    <cellStyle name="40% - Ênfase4 183 2" xfId="8367" xr:uid="{E758E944-E976-4814-B3FF-41FCDCBC3D34}"/>
    <cellStyle name="40% - Ênfase4 183 2 2" xfId="18594" xr:uid="{AC3373E7-2AE5-4A52-8369-49AEDD8C6BD9}"/>
    <cellStyle name="40% - Ênfase4 183 2 2 2" xfId="39038" xr:uid="{22DB097F-D47A-46BC-9DD6-9F41A391C792}"/>
    <cellStyle name="40% - Ênfase4 183 2 3" xfId="28822" xr:uid="{60FC5BC0-7B6C-4FC9-A810-BFE4EC8A020A}"/>
    <cellStyle name="40% - Ênfase4 183 3" xfId="13540" xr:uid="{9807D552-DEF2-48D9-8129-2521E8E15426}"/>
    <cellStyle name="40% - Ênfase4 183 3 2" xfId="33986" xr:uid="{F714A31F-78F1-4001-A9AE-46578E9F78BE}"/>
    <cellStyle name="40% - Ênfase4 183 4" xfId="23770" xr:uid="{656BA1FA-6BEF-4B6B-8DAE-7E6B3B47FE12}"/>
    <cellStyle name="40% - Ênfase4 184" xfId="3247" xr:uid="{A17A90C0-DDC9-432D-95A8-0CD21C4B9E35}"/>
    <cellStyle name="40% - Ênfase4 184 2" xfId="8381" xr:uid="{8E5D7C0A-89F8-42E7-976F-9F4177DD028D}"/>
    <cellStyle name="40% - Ênfase4 184 2 2" xfId="18608" xr:uid="{B28CB7CB-71FD-4EBF-BB39-A7D1F6D02576}"/>
    <cellStyle name="40% - Ênfase4 184 2 2 2" xfId="39052" xr:uid="{8AF6A524-0EF0-4068-B79F-837FFFBC28AA}"/>
    <cellStyle name="40% - Ênfase4 184 2 3" xfId="28836" xr:uid="{CE30CB62-B7C5-47C3-A911-FB967DB7A3D6}"/>
    <cellStyle name="40% - Ênfase4 184 3" xfId="13554" xr:uid="{241C4324-28BA-45DE-A110-84653899F432}"/>
    <cellStyle name="40% - Ênfase4 184 3 2" xfId="34000" xr:uid="{4B2098D5-3A0F-449B-81BB-9662BC8B9EAD}"/>
    <cellStyle name="40% - Ênfase4 184 4" xfId="23784" xr:uid="{CE638D96-17F9-4216-AC17-F3A0CEA3BE80}"/>
    <cellStyle name="40% - Ênfase4 185" xfId="3261" xr:uid="{A4AFA75C-C75A-41FB-803A-143E1A254C3D}"/>
    <cellStyle name="40% - Ênfase4 185 2" xfId="8395" xr:uid="{B3FF16CF-2AD2-416C-B6BC-EDC610022CF0}"/>
    <cellStyle name="40% - Ênfase4 185 2 2" xfId="18622" xr:uid="{2C6222E1-809D-4919-8AD2-639C84C66A11}"/>
    <cellStyle name="40% - Ênfase4 185 2 2 2" xfId="39066" xr:uid="{8CE6EF07-0A73-4638-AF3F-6B40BBF9925B}"/>
    <cellStyle name="40% - Ênfase4 185 2 3" xfId="28850" xr:uid="{5230DB00-7CFD-4792-9B08-51828891594E}"/>
    <cellStyle name="40% - Ênfase4 185 3" xfId="13568" xr:uid="{E7324B14-407F-47C4-A497-BA9495A3AB14}"/>
    <cellStyle name="40% - Ênfase4 185 3 2" xfId="34014" xr:uid="{48DAC6B5-AE50-4E05-BFCC-59A7AC97F689}"/>
    <cellStyle name="40% - Ênfase4 185 4" xfId="23798" xr:uid="{1662D7CC-CC35-4E7B-92C7-4B5D239C4E20}"/>
    <cellStyle name="40% - Ênfase4 186" xfId="3275" xr:uid="{957057A9-1481-4D98-B10A-1ACC156FCB9F}"/>
    <cellStyle name="40% - Ênfase4 186 2" xfId="8409" xr:uid="{C82B31B3-09B7-4EFE-8B70-E8B86BC73DFA}"/>
    <cellStyle name="40% - Ênfase4 186 2 2" xfId="18636" xr:uid="{C2F94DCF-CA01-4456-9090-67BE8891B4C1}"/>
    <cellStyle name="40% - Ênfase4 186 2 2 2" xfId="39080" xr:uid="{A5E11EEA-031C-4ED6-9926-A0B2B905FD79}"/>
    <cellStyle name="40% - Ênfase4 186 2 3" xfId="28864" xr:uid="{29438433-181B-44F9-A1F6-B84771C9A57E}"/>
    <cellStyle name="40% - Ênfase4 186 3" xfId="13582" xr:uid="{EC04036D-4ADC-480F-9C47-28F6EEED56A8}"/>
    <cellStyle name="40% - Ênfase4 186 3 2" xfId="34028" xr:uid="{E773C4D8-96CD-4829-B7CC-1C1F1DAA33FA}"/>
    <cellStyle name="40% - Ênfase4 186 4" xfId="23812" xr:uid="{81AB936C-A2B7-47C9-BD71-4AE41D05A7F8}"/>
    <cellStyle name="40% - Ênfase4 187" xfId="3289" xr:uid="{82892288-AD0E-4F30-8D22-77C290C488B2}"/>
    <cellStyle name="40% - Ênfase4 187 2" xfId="8423" xr:uid="{F83FBD0B-17A4-4CAF-AE57-6601310ED4C5}"/>
    <cellStyle name="40% - Ênfase4 187 2 2" xfId="18650" xr:uid="{8BCEC95E-2302-4A2F-9646-A31A9E66BCFF}"/>
    <cellStyle name="40% - Ênfase4 187 2 2 2" xfId="39094" xr:uid="{057EF20A-C056-4879-87B9-240FB88A8F49}"/>
    <cellStyle name="40% - Ênfase4 187 2 3" xfId="28878" xr:uid="{DC4BCEDB-9D4F-4509-B30A-9328AAE1D515}"/>
    <cellStyle name="40% - Ênfase4 187 3" xfId="13596" xr:uid="{05B82782-1150-4F8D-8EF6-09FF669B512F}"/>
    <cellStyle name="40% - Ênfase4 187 3 2" xfId="34042" xr:uid="{10E49923-2489-4D87-9CB8-234350DF9496}"/>
    <cellStyle name="40% - Ênfase4 187 4" xfId="23826" xr:uid="{6E5E6E33-48FF-4CF0-A09D-CC88EB39F16A}"/>
    <cellStyle name="40% - Ênfase4 188" xfId="3303" xr:uid="{C99E9D9D-5E01-4124-A062-2A4E8BB4E2ED}"/>
    <cellStyle name="40% - Ênfase4 188 2" xfId="8437" xr:uid="{A3BFFAC0-18EC-4B67-B657-DE4C5DA90B07}"/>
    <cellStyle name="40% - Ênfase4 188 2 2" xfId="18664" xr:uid="{62BD9065-F83A-4932-B709-CF04F403C6D4}"/>
    <cellStyle name="40% - Ênfase4 188 2 2 2" xfId="39108" xr:uid="{8A4E530F-B88C-45D8-A0A3-3506D79DE55B}"/>
    <cellStyle name="40% - Ênfase4 188 2 3" xfId="28892" xr:uid="{704AA926-5FA9-453C-BE0B-BEAE92A8616A}"/>
    <cellStyle name="40% - Ênfase4 188 3" xfId="13610" xr:uid="{7C3F70C5-54C3-4DCA-96AF-41A4383C2017}"/>
    <cellStyle name="40% - Ênfase4 188 3 2" xfId="34056" xr:uid="{A58827DD-E7A3-4AF1-8045-51FB7D82E701}"/>
    <cellStyle name="40% - Ênfase4 188 4" xfId="23840" xr:uid="{356B3454-A0E4-4514-B7C8-1FDE3BE3A850}"/>
    <cellStyle name="40% - Ênfase4 189" xfId="3317" xr:uid="{0490CAB7-6273-4086-96DE-2D826485C6B8}"/>
    <cellStyle name="40% - Ênfase4 189 2" xfId="8451" xr:uid="{074C8497-6B8C-45A1-AA5B-BCD629168070}"/>
    <cellStyle name="40% - Ênfase4 189 2 2" xfId="18678" xr:uid="{25247535-DE12-40DA-AFA8-634EFD0D7363}"/>
    <cellStyle name="40% - Ênfase4 189 2 2 2" xfId="39122" xr:uid="{88360769-43E6-4070-91EA-71D5331EE832}"/>
    <cellStyle name="40% - Ênfase4 189 2 3" xfId="28906" xr:uid="{231C52A6-1A22-4C0C-B423-340AC0F67F78}"/>
    <cellStyle name="40% - Ênfase4 189 3" xfId="13624" xr:uid="{80D08006-0613-4A1E-8AC6-53E6612C8765}"/>
    <cellStyle name="40% - Ênfase4 189 3 2" xfId="34070" xr:uid="{058472EB-06AD-4CF6-85F6-49603DC4AC5C}"/>
    <cellStyle name="40% - Ênfase4 189 4" xfId="23854" xr:uid="{821CD869-45A1-459D-94B0-05D8079519D9}"/>
    <cellStyle name="40% - Ênfase4 19" xfId="353" xr:uid="{4B8C50E5-0332-44CB-B06F-B96B777AA0FD}"/>
    <cellStyle name="40% - Ênfase4 19 2" xfId="952" xr:uid="{9879C698-1D3A-4009-8F12-B57674A3A66F}"/>
    <cellStyle name="40% - Ênfase4 19 2 2" xfId="6099" xr:uid="{D875A773-59D6-4468-B789-B8CD398068A1}"/>
    <cellStyle name="40% - Ênfase4 19 2 2 2" xfId="16354" xr:uid="{91F144D7-9547-4FC5-9E91-D137F2447C89}"/>
    <cellStyle name="40% - Ênfase4 19 2 2 2 2" xfId="36798" xr:uid="{203B5130-0A66-46F8-BCEA-A40EF65C2C23}"/>
    <cellStyle name="40% - Ênfase4 19 2 2 3" xfId="26582" xr:uid="{80E80E62-9871-46FA-8ED5-D7E4230F4DCF}"/>
    <cellStyle name="40% - Ênfase4 19 2 3" xfId="11300" xr:uid="{C53C6D11-9C80-487A-83C2-98E48EABA193}"/>
    <cellStyle name="40% - Ênfase4 19 2 3 2" xfId="31746" xr:uid="{74CAE22C-30EF-4252-A032-20C2BE58D043}"/>
    <cellStyle name="40% - Ênfase4 19 2 4" xfId="21530" xr:uid="{61190200-CE75-417A-BA7B-57E96E149E09}"/>
    <cellStyle name="40% - Ênfase4 19 3" xfId="5500" xr:uid="{E3E8A51D-F756-4276-9475-7E45903478ED}"/>
    <cellStyle name="40% - Ênfase4 19 3 2" xfId="15774" xr:uid="{3DDE3412-0723-45A5-99F8-3DC5A2590A18}"/>
    <cellStyle name="40% - Ênfase4 19 3 2 2" xfId="36218" xr:uid="{9EE970CF-8F6C-43B5-90BA-36045005779F}"/>
    <cellStyle name="40% - Ênfase4 19 3 3" xfId="26002" xr:uid="{9495562F-7535-4244-B2BD-7EF923556523}"/>
    <cellStyle name="40% - Ênfase4 19 4" xfId="10720" xr:uid="{C943D47C-1CFA-4337-8D61-E9EC47AD9EC8}"/>
    <cellStyle name="40% - Ênfase4 19 4 2" xfId="31166" xr:uid="{8A5356CE-E8E3-4BCB-AF84-C83CBEFC0CBB}"/>
    <cellStyle name="40% - Ênfase4 19 5" xfId="20950" xr:uid="{4777A024-2D2C-45B0-8E99-8C3352DD36E0}"/>
    <cellStyle name="40% - Ênfase4 190" xfId="3331" xr:uid="{D6E85FC4-E11D-484C-97B5-2FB8B1A3593A}"/>
    <cellStyle name="40% - Ênfase4 190 2" xfId="8465" xr:uid="{F55ED9B9-8DBB-4407-95DD-3345A18F60AA}"/>
    <cellStyle name="40% - Ênfase4 190 2 2" xfId="18692" xr:uid="{5D26EED4-0745-4143-AF79-F17D658038D7}"/>
    <cellStyle name="40% - Ênfase4 190 2 2 2" xfId="39136" xr:uid="{F1AC2842-E80D-4858-A26D-48B3D7F84952}"/>
    <cellStyle name="40% - Ênfase4 190 2 3" xfId="28920" xr:uid="{355BA1AC-9FB3-4983-99DF-386CA69380EC}"/>
    <cellStyle name="40% - Ênfase4 190 3" xfId="13638" xr:uid="{ED7C68AC-4361-41AC-98B6-702543B6C6D9}"/>
    <cellStyle name="40% - Ênfase4 190 3 2" xfId="34084" xr:uid="{06E7A9DA-A2B3-43BA-9CDE-03B7ACAD5119}"/>
    <cellStyle name="40% - Ênfase4 190 4" xfId="23868" xr:uid="{D090F2B2-5362-493C-A7CC-D83CC959CB96}"/>
    <cellStyle name="40% - Ênfase4 191" xfId="3345" xr:uid="{317AF94C-EC75-4863-BF72-EEA1EB15938D}"/>
    <cellStyle name="40% - Ênfase4 191 2" xfId="8479" xr:uid="{E71F909F-7384-4711-82DF-C8D0BEDD57C6}"/>
    <cellStyle name="40% - Ênfase4 191 2 2" xfId="18706" xr:uid="{9CDD030D-2B3D-41D8-98EA-1D5CEC99B954}"/>
    <cellStyle name="40% - Ênfase4 191 2 2 2" xfId="39150" xr:uid="{46A354AF-F3B9-44A9-8B0C-EAE28EED38A7}"/>
    <cellStyle name="40% - Ênfase4 191 2 3" xfId="28934" xr:uid="{A79171B3-FCA5-46EC-9554-623996F84525}"/>
    <cellStyle name="40% - Ênfase4 191 3" xfId="13652" xr:uid="{4F0A8A28-80B1-4F23-889D-77782A496251}"/>
    <cellStyle name="40% - Ênfase4 191 3 2" xfId="34098" xr:uid="{759BAB17-00CE-4637-9936-6E50820A104B}"/>
    <cellStyle name="40% - Ênfase4 191 4" xfId="23882" xr:uid="{194434E5-ABF3-4F80-84C1-DED965E45D67}"/>
    <cellStyle name="40% - Ênfase4 192" xfId="3359" xr:uid="{789F6B6B-F00D-41D8-A2D3-54DF6949A8F2}"/>
    <cellStyle name="40% - Ênfase4 192 2" xfId="8493" xr:uid="{2B1EF75E-C070-4273-A6FE-6A66C958440C}"/>
    <cellStyle name="40% - Ênfase4 192 2 2" xfId="18720" xr:uid="{66013CE4-F03D-4C59-B44A-F837A6FB61D3}"/>
    <cellStyle name="40% - Ênfase4 192 2 2 2" xfId="39164" xr:uid="{53A2292B-F96A-4AB8-AD7A-82CB3D0DA9B2}"/>
    <cellStyle name="40% - Ênfase4 192 2 3" xfId="28948" xr:uid="{B6C1BBF1-DF82-4F55-B86F-3BDA0413DAB8}"/>
    <cellStyle name="40% - Ênfase4 192 3" xfId="13666" xr:uid="{10B7BAEF-92BE-435C-9524-EC3D3FA4E066}"/>
    <cellStyle name="40% - Ênfase4 192 3 2" xfId="34112" xr:uid="{9AEA8BB3-27F1-4B88-A28F-A92E06B9B564}"/>
    <cellStyle name="40% - Ênfase4 192 4" xfId="23896" xr:uid="{BD0986C5-5921-4A68-A872-5912385E34E9}"/>
    <cellStyle name="40% - Ênfase4 193" xfId="3373" xr:uid="{07BFD342-BBE7-4299-94C1-4BC62099D322}"/>
    <cellStyle name="40% - Ênfase4 193 2" xfId="8507" xr:uid="{9147DFED-B719-44C5-9CAC-E0177C41C89C}"/>
    <cellStyle name="40% - Ênfase4 193 2 2" xfId="18734" xr:uid="{F3CD6A8C-757B-4928-B9AC-E170F2569EA2}"/>
    <cellStyle name="40% - Ênfase4 193 2 2 2" xfId="39178" xr:uid="{84118A83-7929-4373-8C75-48CB273F356A}"/>
    <cellStyle name="40% - Ênfase4 193 2 3" xfId="28962" xr:uid="{4179778B-9187-4E15-A15E-45CD5F06E8C4}"/>
    <cellStyle name="40% - Ênfase4 193 3" xfId="13680" xr:uid="{16D4D75A-4FB0-4235-B566-EB9A4E108A97}"/>
    <cellStyle name="40% - Ênfase4 193 3 2" xfId="34126" xr:uid="{CEAEEF44-9539-47C1-B3DA-25AF20F87874}"/>
    <cellStyle name="40% - Ênfase4 193 4" xfId="23910" xr:uid="{45C8CE06-CD04-4C6D-8080-10D754E47CA5}"/>
    <cellStyle name="40% - Ênfase4 194" xfId="3387" xr:uid="{34CE9B77-5D5B-48C9-A4D4-A43BBAAB2515}"/>
    <cellStyle name="40% - Ênfase4 194 2" xfId="8521" xr:uid="{EBE279C3-41DF-4879-B6AD-D07ECED23515}"/>
    <cellStyle name="40% - Ênfase4 194 2 2" xfId="18748" xr:uid="{72DB66EB-059D-43C3-884A-C119E23319B3}"/>
    <cellStyle name="40% - Ênfase4 194 2 2 2" xfId="39192" xr:uid="{C92CC79C-C056-4AA4-AB11-C49B504D3354}"/>
    <cellStyle name="40% - Ênfase4 194 2 3" xfId="28976" xr:uid="{481B582A-464F-4EA5-ADDD-F6E868BD456A}"/>
    <cellStyle name="40% - Ênfase4 194 3" xfId="13694" xr:uid="{9D35AAC4-714B-4072-A0F3-57B153DE264E}"/>
    <cellStyle name="40% - Ênfase4 194 3 2" xfId="34140" xr:uid="{33EFB282-73B0-4DAE-8E1D-636046C866D7}"/>
    <cellStyle name="40% - Ênfase4 194 4" xfId="23924" xr:uid="{B8D6414F-1D57-46E0-B2C7-7717F43B96BE}"/>
    <cellStyle name="40% - Ênfase4 195" xfId="3401" xr:uid="{6F178BEC-4495-4571-AF23-4EBA77A05678}"/>
    <cellStyle name="40% - Ênfase4 195 2" xfId="8535" xr:uid="{AB601E43-D694-4516-829D-152B0CD6C5F8}"/>
    <cellStyle name="40% - Ênfase4 195 2 2" xfId="18762" xr:uid="{B30A3A0C-0806-48F8-A91A-06E7B1735DD5}"/>
    <cellStyle name="40% - Ênfase4 195 2 2 2" xfId="39206" xr:uid="{B1EAAA59-946D-4305-A396-B1E768DF4B4F}"/>
    <cellStyle name="40% - Ênfase4 195 2 3" xfId="28990" xr:uid="{27B89D5D-5F88-40C7-9FA9-9B56D79FDED7}"/>
    <cellStyle name="40% - Ênfase4 195 3" xfId="13708" xr:uid="{82E6EA89-840F-4045-81AA-981A30913D49}"/>
    <cellStyle name="40% - Ênfase4 195 3 2" xfId="34154" xr:uid="{7E9022E2-01D8-437D-B0B6-31A37BC9C331}"/>
    <cellStyle name="40% - Ênfase4 195 4" xfId="23938" xr:uid="{4D88D568-85EE-4A94-94EA-63E942B28A7B}"/>
    <cellStyle name="40% - Ênfase4 196" xfId="3415" xr:uid="{5B1D2EBB-AC89-4A3B-842F-E39D37C63633}"/>
    <cellStyle name="40% - Ênfase4 196 2" xfId="8549" xr:uid="{D1751F02-279D-4C04-82D4-7C6AF284F9F6}"/>
    <cellStyle name="40% - Ênfase4 196 2 2" xfId="18776" xr:uid="{C19BB540-EE1B-49C7-A583-BAA7F7C4109E}"/>
    <cellStyle name="40% - Ênfase4 196 2 2 2" xfId="39220" xr:uid="{71527433-D304-4D45-AA12-6CBA2A1BC6E1}"/>
    <cellStyle name="40% - Ênfase4 196 2 3" xfId="29004" xr:uid="{C9B80030-458A-4D90-82C8-497609DD0509}"/>
    <cellStyle name="40% - Ênfase4 196 3" xfId="13722" xr:uid="{4268721E-8429-4EC2-BE96-50F2F6D2FD2C}"/>
    <cellStyle name="40% - Ênfase4 196 3 2" xfId="34168" xr:uid="{170C4E48-93DE-4699-82B1-D0002754852F}"/>
    <cellStyle name="40% - Ênfase4 196 4" xfId="23952" xr:uid="{6D58BAFD-8416-4A67-849F-DCD3654A2D2A}"/>
    <cellStyle name="40% - Ênfase4 197" xfId="3429" xr:uid="{BC0739F2-DCF5-4CAB-BFD4-89F0AE57DDFB}"/>
    <cellStyle name="40% - Ênfase4 197 2" xfId="8563" xr:uid="{563D7D9E-AE34-4B7F-9CFB-811872533215}"/>
    <cellStyle name="40% - Ênfase4 197 2 2" xfId="18790" xr:uid="{3FF957BF-A657-4DF7-9ECE-4D0DB4547A9D}"/>
    <cellStyle name="40% - Ênfase4 197 2 2 2" xfId="39234" xr:uid="{DBA63302-78FC-4623-9CE4-446D35F30325}"/>
    <cellStyle name="40% - Ênfase4 197 2 3" xfId="29018" xr:uid="{DE5C3868-F494-42CF-BBBF-1D65BEF80C9B}"/>
    <cellStyle name="40% - Ênfase4 197 3" xfId="13736" xr:uid="{C82ABE76-7A0B-458B-886C-E0883F5EAD4A}"/>
    <cellStyle name="40% - Ênfase4 197 3 2" xfId="34182" xr:uid="{30B2646C-0E02-4643-9199-554E88EC160A}"/>
    <cellStyle name="40% - Ênfase4 197 4" xfId="23966" xr:uid="{A3517BF6-28FA-415B-90C6-D0A9F5F423C5}"/>
    <cellStyle name="40% - Ênfase4 198" xfId="3443" xr:uid="{4BEBF4FD-E8F7-407C-BED8-4ACC50A05003}"/>
    <cellStyle name="40% - Ênfase4 198 2" xfId="8577" xr:uid="{925C04A3-C115-4C78-BEFC-EF75B47CE71A}"/>
    <cellStyle name="40% - Ênfase4 198 2 2" xfId="18804" xr:uid="{5DBCA2D2-AD0C-4341-8251-30F3B04691F9}"/>
    <cellStyle name="40% - Ênfase4 198 2 2 2" xfId="39248" xr:uid="{B9004817-D39A-4314-A391-4ECD3DB58810}"/>
    <cellStyle name="40% - Ênfase4 198 2 3" xfId="29032" xr:uid="{6BE423EC-B8BC-420D-82E4-AB3A2F48DF70}"/>
    <cellStyle name="40% - Ênfase4 198 3" xfId="13750" xr:uid="{3707CF7F-42AD-44E5-B53F-1758DEE547F6}"/>
    <cellStyle name="40% - Ênfase4 198 3 2" xfId="34196" xr:uid="{60D8E25B-5214-4A8E-9FD1-E06F2E909466}"/>
    <cellStyle name="40% - Ênfase4 198 4" xfId="23980" xr:uid="{0D1DC914-85CB-4727-9326-8DDF88D94AE7}"/>
    <cellStyle name="40% - Ênfase4 199" xfId="3457" xr:uid="{484D1BA0-DBA0-4ADB-8641-E114428A553F}"/>
    <cellStyle name="40% - Ênfase4 199 2" xfId="8591" xr:uid="{DEC4B7B1-83A3-41A8-9EBC-266C6CAEAE6B}"/>
    <cellStyle name="40% - Ênfase4 199 2 2" xfId="18818" xr:uid="{77B80B75-1EDB-44C1-9160-3C95F9FF6E0A}"/>
    <cellStyle name="40% - Ênfase4 199 2 2 2" xfId="39262" xr:uid="{8A8D3710-7A06-4E81-91E4-E81B94460E51}"/>
    <cellStyle name="40% - Ênfase4 199 2 3" xfId="29046" xr:uid="{E6D298A2-DD0E-4D71-BCDB-05DCED06991D}"/>
    <cellStyle name="40% - Ênfase4 199 3" xfId="13764" xr:uid="{C4F2AD1D-8AD7-44EB-8EA4-93C3BF8C25F6}"/>
    <cellStyle name="40% - Ênfase4 199 3 2" xfId="34210" xr:uid="{40E2907A-1A3C-4757-BE43-D0FB1E1B5209}"/>
    <cellStyle name="40% - Ênfase4 199 4" xfId="23994" xr:uid="{C5512FA6-591D-47D4-859E-757E25B17277}"/>
    <cellStyle name="40% - Ênfase4 2" xfId="115" xr:uid="{6574673D-41C0-4F27-8BD7-3C5325046D81}"/>
    <cellStyle name="40% - Ênfase4 2 2" xfId="728" xr:uid="{83ECBF9A-F88D-4A03-9A42-3EAB02CC5707}"/>
    <cellStyle name="40% - Ênfase4 2 2 2" xfId="5875" xr:uid="{14E15017-0D31-4BA6-97DE-0F4D945586CF}"/>
    <cellStyle name="40% - Ênfase4 2 2 2 2" xfId="16144" xr:uid="{BD0F0DD9-9428-4926-8187-B9B705753BFA}"/>
    <cellStyle name="40% - Ênfase4 2 2 2 2 2" xfId="36588" xr:uid="{9CB9EEC4-99DE-421A-BEC4-11066B1D4F72}"/>
    <cellStyle name="40% - Ênfase4 2 2 2 3" xfId="26372" xr:uid="{F648BCAD-EDAA-4ABA-95CB-DD77E1CF0893}"/>
    <cellStyle name="40% - Ênfase4 2 2 3" xfId="11090" xr:uid="{6F821C8F-047C-4C83-B219-BDEB190079AA}"/>
    <cellStyle name="40% - Ênfase4 2 2 3 2" xfId="31536" xr:uid="{4F00AE11-BCA4-4F43-8A5B-59D70CF6986C}"/>
    <cellStyle name="40% - Ênfase4 2 2 4" xfId="21320" xr:uid="{C7B06516-51C4-4E45-8D32-982A190D26B2}"/>
    <cellStyle name="40% - Ênfase4 2 3" xfId="5262" xr:uid="{20B6D7D7-69BE-443D-9BE9-B4CB3EA1A0B1}"/>
    <cellStyle name="40% - Ênfase4 2 3 2" xfId="15564" xr:uid="{6D427D2D-564E-41AB-82D6-CFD4BB6DA98E}"/>
    <cellStyle name="40% - Ênfase4 2 3 2 2" xfId="36008" xr:uid="{6A292196-44EA-416A-97FD-8FBE37DB19A5}"/>
    <cellStyle name="40% - Ênfase4 2 3 3" xfId="25792" xr:uid="{AE913CF0-C254-4865-AF93-182F6F366B1A}"/>
    <cellStyle name="40% - Ênfase4 2 4" xfId="10510" xr:uid="{713D3C98-2ADE-4B7E-8E0E-34A36F9E5C98}"/>
    <cellStyle name="40% - Ênfase4 2 4 2" xfId="30956" xr:uid="{4B200228-83F7-49E6-9EFC-238A5234DE1D}"/>
    <cellStyle name="40% - Ênfase4 2 5" xfId="20740" xr:uid="{38CB60B5-7CFB-413F-82F1-516CA28EC3CF}"/>
    <cellStyle name="40% - Ênfase4 20" xfId="367" xr:uid="{D53FAD02-6A0D-4BE1-8688-4925F807CAE1}"/>
    <cellStyle name="40% - Ênfase4 20 2" xfId="966" xr:uid="{7A3EF5F1-462D-4A81-B664-D3C666F91BE9}"/>
    <cellStyle name="40% - Ênfase4 20 2 2" xfId="6113" xr:uid="{3A86FB87-ABF6-4CC8-82DC-54FFCB3CE9FB}"/>
    <cellStyle name="40% - Ênfase4 20 2 2 2" xfId="16368" xr:uid="{FD8B4939-862D-4221-9FA5-9F9C3EC7E8DD}"/>
    <cellStyle name="40% - Ênfase4 20 2 2 2 2" xfId="36812" xr:uid="{8FD83038-309D-4D7D-8CF2-67C3CA4F8E87}"/>
    <cellStyle name="40% - Ênfase4 20 2 2 3" xfId="26596" xr:uid="{68CEFAD9-4089-4395-B9D9-DFBAF12B0053}"/>
    <cellStyle name="40% - Ênfase4 20 2 3" xfId="11314" xr:uid="{C5C7FB55-671E-4863-BC7D-7FFF89029E69}"/>
    <cellStyle name="40% - Ênfase4 20 2 3 2" xfId="31760" xr:uid="{B6E26CF6-C16B-45B6-87F6-3DCF004DADE3}"/>
    <cellStyle name="40% - Ênfase4 20 2 4" xfId="21544" xr:uid="{9866794E-E7F6-4FD6-9E54-E36525EE71FC}"/>
    <cellStyle name="40% - Ênfase4 20 3" xfId="5514" xr:uid="{38BA35B6-A6FD-4335-84E4-0C3327B41F0F}"/>
    <cellStyle name="40% - Ênfase4 20 3 2" xfId="15788" xr:uid="{B65968EB-0915-492C-B8EC-AED3C70C20D6}"/>
    <cellStyle name="40% - Ênfase4 20 3 2 2" xfId="36232" xr:uid="{A5B0FEEE-074A-47F3-BBA8-D0429045FBBC}"/>
    <cellStyle name="40% - Ênfase4 20 3 3" xfId="26016" xr:uid="{798A7F8B-A15E-4213-A065-17E03EF6EF26}"/>
    <cellStyle name="40% - Ênfase4 20 4" xfId="10734" xr:uid="{E89C89B5-27A4-422B-B5D4-621C82A19796}"/>
    <cellStyle name="40% - Ênfase4 20 4 2" xfId="31180" xr:uid="{A069FF6B-B72A-450A-A474-78986C7E3642}"/>
    <cellStyle name="40% - Ênfase4 20 5" xfId="20964" xr:uid="{26AD3919-3DFD-40E6-8642-8A9557C5B14B}"/>
    <cellStyle name="40% - Ênfase4 200" xfId="3471" xr:uid="{918F795A-74C2-47BA-84C2-5B345E77E515}"/>
    <cellStyle name="40% - Ênfase4 200 2" xfId="8605" xr:uid="{33D26600-55BF-49FC-9235-77B6BD60C724}"/>
    <cellStyle name="40% - Ênfase4 200 2 2" xfId="18832" xr:uid="{8F73FD82-C27D-4B3C-9231-18EE80DB749C}"/>
    <cellStyle name="40% - Ênfase4 200 2 2 2" xfId="39276" xr:uid="{67A49008-4169-4477-B0B9-8DD221468AC9}"/>
    <cellStyle name="40% - Ênfase4 200 2 3" xfId="29060" xr:uid="{9D26B55F-33FC-4E57-A564-25FA17C7F1B6}"/>
    <cellStyle name="40% - Ênfase4 200 3" xfId="13778" xr:uid="{EED585CE-60E5-4608-8948-D4D44D8C14A3}"/>
    <cellStyle name="40% - Ênfase4 200 3 2" xfId="34224" xr:uid="{9D4E9A18-C38A-425D-B6C1-AD80461FAE0A}"/>
    <cellStyle name="40% - Ênfase4 200 4" xfId="24008" xr:uid="{FCA1B700-8620-4F03-842D-343B4378FD2E}"/>
    <cellStyle name="40% - Ênfase4 201" xfId="3485" xr:uid="{EE3EE6F9-83FB-4D58-91D9-C24DC0AD46A2}"/>
    <cellStyle name="40% - Ênfase4 201 2" xfId="8619" xr:uid="{5E0456F0-904C-4EA2-A693-6047A10804FC}"/>
    <cellStyle name="40% - Ênfase4 201 2 2" xfId="18846" xr:uid="{D7494F18-F216-40F3-9FD0-F49373F623FC}"/>
    <cellStyle name="40% - Ênfase4 201 2 2 2" xfId="39290" xr:uid="{B71DB848-7AF4-48D5-9F2A-A50E943BB1A4}"/>
    <cellStyle name="40% - Ênfase4 201 2 3" xfId="29074" xr:uid="{B5CCEE73-4E53-4714-A108-E66209F8B57E}"/>
    <cellStyle name="40% - Ênfase4 201 3" xfId="13792" xr:uid="{D1DB5AD4-E07A-4939-B90A-DDDDA7C69E33}"/>
    <cellStyle name="40% - Ênfase4 201 3 2" xfId="34238" xr:uid="{F1EA24B9-957E-4FB8-8510-A6D67C4107BA}"/>
    <cellStyle name="40% - Ênfase4 201 4" xfId="24022" xr:uid="{C92F8533-DBCE-476A-B6A1-0F4F36FC167B}"/>
    <cellStyle name="40% - Ênfase4 202" xfId="3499" xr:uid="{4A53CF4F-9691-4215-BA04-EC243ECFEDB0}"/>
    <cellStyle name="40% - Ênfase4 202 2" xfId="8633" xr:uid="{A76E0950-E0FD-40E2-95F9-610134037EFB}"/>
    <cellStyle name="40% - Ênfase4 202 2 2" xfId="18860" xr:uid="{1662BB45-2A36-4CCF-BFF8-BBB2030F2D65}"/>
    <cellStyle name="40% - Ênfase4 202 2 2 2" xfId="39304" xr:uid="{2516B507-1BFC-4961-B77F-11F7867AD56A}"/>
    <cellStyle name="40% - Ênfase4 202 2 3" xfId="29088" xr:uid="{748F22F1-CF6D-4E7B-AD18-7BC75CC719AE}"/>
    <cellStyle name="40% - Ênfase4 202 3" xfId="13806" xr:uid="{D9AB79EF-061F-4226-BA75-66B4C1886E67}"/>
    <cellStyle name="40% - Ênfase4 202 3 2" xfId="34252" xr:uid="{B43353D3-FEEA-4352-A05C-53ABC578BE35}"/>
    <cellStyle name="40% - Ênfase4 202 4" xfId="24036" xr:uid="{C18E9414-C97A-4CF3-A619-DC308FF0B0FE}"/>
    <cellStyle name="40% - Ênfase4 203" xfId="3513" xr:uid="{6F1F86C6-145F-4C97-8DB3-43EB564B5F57}"/>
    <cellStyle name="40% - Ênfase4 203 2" xfId="8647" xr:uid="{9097D032-7FEE-49BE-8766-781FD1F5C6F8}"/>
    <cellStyle name="40% - Ênfase4 203 2 2" xfId="18874" xr:uid="{CFE141F1-6476-4782-BBE9-0B0BBD851EEC}"/>
    <cellStyle name="40% - Ênfase4 203 2 2 2" xfId="39318" xr:uid="{B8AD43D4-BBC6-4DD9-BE1C-D96B8F1318B1}"/>
    <cellStyle name="40% - Ênfase4 203 2 3" xfId="29102" xr:uid="{C3E9C1E2-5D2C-44F2-9CBA-F4A5F10559EA}"/>
    <cellStyle name="40% - Ênfase4 203 3" xfId="13820" xr:uid="{94E89552-BC45-440B-B0A0-BA2644A57AE4}"/>
    <cellStyle name="40% - Ênfase4 203 3 2" xfId="34266" xr:uid="{B35E4DB2-3EC9-4B38-95C0-7DAF7F1D0D16}"/>
    <cellStyle name="40% - Ênfase4 203 4" xfId="24050" xr:uid="{2BCF5AB7-F897-48D8-B8F8-35A177594406}"/>
    <cellStyle name="40% - Ênfase4 204" xfId="3527" xr:uid="{86A0478C-3DF8-4FDE-AA3D-DB41DEE00165}"/>
    <cellStyle name="40% - Ênfase4 204 2" xfId="8661" xr:uid="{F00D85FD-8D89-492A-8441-054FA215B0EB}"/>
    <cellStyle name="40% - Ênfase4 204 2 2" xfId="18888" xr:uid="{970AE05B-8F9D-40D8-B844-1C41793C2ED3}"/>
    <cellStyle name="40% - Ênfase4 204 2 2 2" xfId="39332" xr:uid="{285B21CE-7493-45E9-924F-D4F0F0877860}"/>
    <cellStyle name="40% - Ênfase4 204 2 3" xfId="29116" xr:uid="{36BB65EB-74F4-4561-AA7B-83006C5F798B}"/>
    <cellStyle name="40% - Ênfase4 204 3" xfId="13834" xr:uid="{F97B6E97-1DEC-420B-A04B-B184AD060C7C}"/>
    <cellStyle name="40% - Ênfase4 204 3 2" xfId="34280" xr:uid="{CCE506F1-5AA0-4636-B316-5402519D91B1}"/>
    <cellStyle name="40% - Ênfase4 204 4" xfId="24064" xr:uid="{A5E9B1F2-447E-41F0-B5F5-A7CC47D12953}"/>
    <cellStyle name="40% - Ênfase4 205" xfId="3541" xr:uid="{C9E8E0F2-1813-4F68-86C5-ADA2AD71DC01}"/>
    <cellStyle name="40% - Ênfase4 205 2" xfId="8675" xr:uid="{CDF48335-4420-4BFB-B061-1E5DB335A01F}"/>
    <cellStyle name="40% - Ênfase4 205 2 2" xfId="18902" xr:uid="{451B2516-31D6-4398-B90A-51F9A3A896AD}"/>
    <cellStyle name="40% - Ênfase4 205 2 2 2" xfId="39346" xr:uid="{96727746-D5AD-424C-B866-A8150277E2CA}"/>
    <cellStyle name="40% - Ênfase4 205 2 3" xfId="29130" xr:uid="{35F23F15-1B22-4211-AECC-A1D405B7029D}"/>
    <cellStyle name="40% - Ênfase4 205 3" xfId="13848" xr:uid="{374506E0-A43A-45EB-AC2D-AC172E304FEE}"/>
    <cellStyle name="40% - Ênfase4 205 3 2" xfId="34294" xr:uid="{5BBE6770-2CD4-4816-9157-FB3C799238CA}"/>
    <cellStyle name="40% - Ênfase4 205 4" xfId="24078" xr:uid="{BB8B2B27-8B51-4EEA-9F4E-FD6B245A35AE}"/>
    <cellStyle name="40% - Ênfase4 206" xfId="3555" xr:uid="{4099AB51-95FE-4F9A-B766-29D9A1E2C8CF}"/>
    <cellStyle name="40% - Ênfase4 206 2" xfId="8689" xr:uid="{786D784C-5988-4747-811C-FC42743ED00F}"/>
    <cellStyle name="40% - Ênfase4 206 2 2" xfId="18916" xr:uid="{DC230871-3390-4D27-9A95-45E21F56DB3D}"/>
    <cellStyle name="40% - Ênfase4 206 2 2 2" xfId="39360" xr:uid="{2C8E8E13-A384-42D8-80D0-4A35433FB467}"/>
    <cellStyle name="40% - Ênfase4 206 2 3" xfId="29144" xr:uid="{7784CF2A-B991-40A8-8CC5-3CF810A2EB15}"/>
    <cellStyle name="40% - Ênfase4 206 3" xfId="13862" xr:uid="{8DCAB545-8A29-4A9B-8B78-C11D33C922D0}"/>
    <cellStyle name="40% - Ênfase4 206 3 2" xfId="34308" xr:uid="{112916B3-1F5A-4C28-875D-7CA0AEBDDB14}"/>
    <cellStyle name="40% - Ênfase4 206 4" xfId="24092" xr:uid="{702D8116-6440-42F8-B809-2C0D101F16B7}"/>
    <cellStyle name="40% - Ênfase4 207" xfId="3569" xr:uid="{551AB0E5-5C1B-4F36-9C35-04B32945C349}"/>
    <cellStyle name="40% - Ênfase4 207 2" xfId="8703" xr:uid="{5ECEAE23-1B84-481A-BFEF-8B617A89ADE6}"/>
    <cellStyle name="40% - Ênfase4 207 2 2" xfId="18930" xr:uid="{AC18389A-624D-4A30-9A60-69DC8FAA118C}"/>
    <cellStyle name="40% - Ênfase4 207 2 2 2" xfId="39374" xr:uid="{1040D4D0-C3B8-4D69-BE3D-2BA95D84827F}"/>
    <cellStyle name="40% - Ênfase4 207 2 3" xfId="29158" xr:uid="{7DB97935-99FB-4990-A1E4-F49AA3CC5D39}"/>
    <cellStyle name="40% - Ênfase4 207 3" xfId="13876" xr:uid="{2F9D0F45-B57C-4B62-BB2E-1233AA822895}"/>
    <cellStyle name="40% - Ênfase4 207 3 2" xfId="34322" xr:uid="{5A95F86A-057E-45DE-B834-3F9B03508993}"/>
    <cellStyle name="40% - Ênfase4 207 4" xfId="24106" xr:uid="{42C48C63-FCA3-4A39-8092-4F880B31DBDE}"/>
    <cellStyle name="40% - Ênfase4 208" xfId="3583" xr:uid="{F72085DE-9B93-459F-9CD7-802C1DFF221F}"/>
    <cellStyle name="40% - Ênfase4 208 2" xfId="8717" xr:uid="{362B0038-C18E-43A9-A18F-403D89B265C5}"/>
    <cellStyle name="40% - Ênfase4 208 2 2" xfId="18944" xr:uid="{0C2CD978-0163-40E3-89BE-D863EAAA1436}"/>
    <cellStyle name="40% - Ênfase4 208 2 2 2" xfId="39388" xr:uid="{22EF78D9-DF2E-47F9-92AE-4D2595FEAE96}"/>
    <cellStyle name="40% - Ênfase4 208 2 3" xfId="29172" xr:uid="{9A765DF6-7920-4F45-B728-D52F2E6F6C59}"/>
    <cellStyle name="40% - Ênfase4 208 3" xfId="13890" xr:uid="{94038B1E-6B47-46CC-977B-BC83027B7743}"/>
    <cellStyle name="40% - Ênfase4 208 3 2" xfId="34336" xr:uid="{53602582-B311-4B72-803A-77D5343E2632}"/>
    <cellStyle name="40% - Ênfase4 208 4" xfId="24120" xr:uid="{D9215F47-85BE-482D-AC03-E38AD1FC52EE}"/>
    <cellStyle name="40% - Ênfase4 209" xfId="3597" xr:uid="{AA57BD4C-2CAB-498F-B612-B753000A4099}"/>
    <cellStyle name="40% - Ênfase4 209 2" xfId="8731" xr:uid="{9D41930E-5009-4671-ACC8-823A1F3838F4}"/>
    <cellStyle name="40% - Ênfase4 209 2 2" xfId="18958" xr:uid="{168E7E98-4245-4E0D-B1F7-01D5EF527BFA}"/>
    <cellStyle name="40% - Ênfase4 209 2 2 2" xfId="39402" xr:uid="{09CE6C14-C4CD-47DF-895F-81324B66AC3E}"/>
    <cellStyle name="40% - Ênfase4 209 2 3" xfId="29186" xr:uid="{A66FF055-38AC-409E-BC0A-F21F57AC1A5F}"/>
    <cellStyle name="40% - Ênfase4 209 3" xfId="13904" xr:uid="{8580211F-666D-4FBF-9758-0CCC09559D40}"/>
    <cellStyle name="40% - Ênfase4 209 3 2" xfId="34350" xr:uid="{129DFE83-1B02-4F3B-9416-4EE5B46C94AD}"/>
    <cellStyle name="40% - Ênfase4 209 4" xfId="24134" xr:uid="{4A67EAB3-6BEF-4623-A3C2-D41C98F05643}"/>
    <cellStyle name="40% - Ênfase4 21" xfId="381" xr:uid="{DBF58545-C397-4C1C-8168-389DEAE7DE26}"/>
    <cellStyle name="40% - Ênfase4 21 2" xfId="980" xr:uid="{E1C5952F-315D-4E59-AAB4-2FF826F8C1E5}"/>
    <cellStyle name="40% - Ênfase4 21 2 2" xfId="6127" xr:uid="{9DDB02EC-FE29-454A-9424-D60C25F235A8}"/>
    <cellStyle name="40% - Ênfase4 21 2 2 2" xfId="16382" xr:uid="{7A79743B-686E-439C-BE73-6361FF5BA6EB}"/>
    <cellStyle name="40% - Ênfase4 21 2 2 2 2" xfId="36826" xr:uid="{2AAEF8D0-663B-40CF-80CB-51F8E284F056}"/>
    <cellStyle name="40% - Ênfase4 21 2 2 3" xfId="26610" xr:uid="{DB384B2E-E40F-4D78-BADD-26974EFCE4E9}"/>
    <cellStyle name="40% - Ênfase4 21 2 3" xfId="11328" xr:uid="{0BECBF6B-24C5-43BB-BCAC-0A733AEF9825}"/>
    <cellStyle name="40% - Ênfase4 21 2 3 2" xfId="31774" xr:uid="{CDB41B6B-9541-466A-ABC7-B3DBD2DF94B7}"/>
    <cellStyle name="40% - Ênfase4 21 2 4" xfId="21558" xr:uid="{8F254383-21F5-4A0D-996C-7A5CE844CDB2}"/>
    <cellStyle name="40% - Ênfase4 21 3" xfId="5528" xr:uid="{28D10EED-5C16-4707-97CD-1707FBDD3AAF}"/>
    <cellStyle name="40% - Ênfase4 21 3 2" xfId="15802" xr:uid="{16FD85D6-BE0C-4918-BB90-7DF519149DDF}"/>
    <cellStyle name="40% - Ênfase4 21 3 2 2" xfId="36246" xr:uid="{C2F0A45A-F6CB-4E98-A86B-EF7097BDAB71}"/>
    <cellStyle name="40% - Ênfase4 21 3 3" xfId="26030" xr:uid="{08D45A45-CBEC-4D3D-8EE0-108CE8770FA9}"/>
    <cellStyle name="40% - Ênfase4 21 4" xfId="10748" xr:uid="{9518A95D-185B-4DDD-A34E-30BBED1D295F}"/>
    <cellStyle name="40% - Ênfase4 21 4 2" xfId="31194" xr:uid="{E9466DF1-225B-4192-8F25-DA48C421AD2F}"/>
    <cellStyle name="40% - Ênfase4 21 5" xfId="20978" xr:uid="{4A2EC5C5-55D8-47D0-AEA2-71C2DB5C2DEC}"/>
    <cellStyle name="40% - Ênfase4 210" xfId="3611" xr:uid="{5188ECD3-17E2-4631-8B49-E0358E4BB985}"/>
    <cellStyle name="40% - Ênfase4 210 2" xfId="8745" xr:uid="{2D0F2978-1188-4369-A51D-4AEA37442275}"/>
    <cellStyle name="40% - Ênfase4 210 2 2" xfId="18972" xr:uid="{40B8E299-7E49-4218-8882-65451DFA384B}"/>
    <cellStyle name="40% - Ênfase4 210 2 2 2" xfId="39416" xr:uid="{6669284E-0B7D-4D9A-AA57-359602CE7E8C}"/>
    <cellStyle name="40% - Ênfase4 210 2 3" xfId="29200" xr:uid="{0FF3586A-10F9-4152-A333-3E93E340857C}"/>
    <cellStyle name="40% - Ênfase4 210 3" xfId="13918" xr:uid="{155C4BDF-1306-4CB7-9AE3-ADF1C894F380}"/>
    <cellStyle name="40% - Ênfase4 210 3 2" xfId="34364" xr:uid="{B3FECF28-74B1-4B10-945A-DD98B8C2F87E}"/>
    <cellStyle name="40% - Ênfase4 210 4" xfId="24148" xr:uid="{6BBAF91E-D2ED-44E3-9594-5D8A5D6585CE}"/>
    <cellStyle name="40% - Ênfase4 211" xfId="3625" xr:uid="{268F7A06-6125-41F3-9501-2D4F73EFCA3B}"/>
    <cellStyle name="40% - Ênfase4 211 2" xfId="8759" xr:uid="{E863DD6A-37D1-4F5C-958C-A13EBC119A79}"/>
    <cellStyle name="40% - Ênfase4 211 2 2" xfId="18986" xr:uid="{CC23616A-9828-4FA7-8C95-848CB3514091}"/>
    <cellStyle name="40% - Ênfase4 211 2 2 2" xfId="39430" xr:uid="{AF8FEB50-B378-4C56-9BC3-2F25BE10AF67}"/>
    <cellStyle name="40% - Ênfase4 211 2 3" xfId="29214" xr:uid="{739E0115-520D-4310-AB6B-01FD09C03D99}"/>
    <cellStyle name="40% - Ênfase4 211 3" xfId="13932" xr:uid="{633A9759-9F34-4F94-83A4-C9992E86C65E}"/>
    <cellStyle name="40% - Ênfase4 211 3 2" xfId="34378" xr:uid="{F059EBAE-BAF9-4CBE-B542-16C36B799B7F}"/>
    <cellStyle name="40% - Ênfase4 211 4" xfId="24162" xr:uid="{FF3E5008-E581-4BE2-BDA7-4196F142E5C4}"/>
    <cellStyle name="40% - Ênfase4 212" xfId="3639" xr:uid="{3C1A9CA9-4F6D-45B9-924F-2E3C94858193}"/>
    <cellStyle name="40% - Ênfase4 212 2" xfId="8773" xr:uid="{D26F97D1-57D7-4459-96D8-500B6DA7C5CE}"/>
    <cellStyle name="40% - Ênfase4 212 2 2" xfId="19000" xr:uid="{73F2FD76-C792-47E3-BB30-56627943755D}"/>
    <cellStyle name="40% - Ênfase4 212 2 2 2" xfId="39444" xr:uid="{C242F201-B90D-4D49-AEDD-E91479D09401}"/>
    <cellStyle name="40% - Ênfase4 212 2 3" xfId="29228" xr:uid="{028E5240-891B-4FB1-A214-11807956154D}"/>
    <cellStyle name="40% - Ênfase4 212 3" xfId="13946" xr:uid="{BFD7826F-BF74-4C56-8F59-C8319461FE8D}"/>
    <cellStyle name="40% - Ênfase4 212 3 2" xfId="34392" xr:uid="{AF857895-67E4-4B5C-BC55-5FB6F1F03803}"/>
    <cellStyle name="40% - Ênfase4 212 4" xfId="24176" xr:uid="{753F3E97-A141-4CAB-9F28-CA449EAA3673}"/>
    <cellStyle name="40% - Ênfase4 213" xfId="3653" xr:uid="{87403548-3B4B-417C-9BEB-C9516136F44D}"/>
    <cellStyle name="40% - Ênfase4 213 2" xfId="8787" xr:uid="{2DB87FAE-D18B-43C4-BE15-C7A2697A3FBA}"/>
    <cellStyle name="40% - Ênfase4 213 2 2" xfId="19014" xr:uid="{548FC955-CE43-4779-8AC2-427248E744D8}"/>
    <cellStyle name="40% - Ênfase4 213 2 2 2" xfId="39458" xr:uid="{A62E8106-E86F-42A7-9D58-5CBBE2024F44}"/>
    <cellStyle name="40% - Ênfase4 213 2 3" xfId="29242" xr:uid="{13990816-A200-4F5D-B417-4ABA5D0078BD}"/>
    <cellStyle name="40% - Ênfase4 213 3" xfId="13960" xr:uid="{AEDB7512-74B7-4204-988C-12263E437487}"/>
    <cellStyle name="40% - Ênfase4 213 3 2" xfId="34406" xr:uid="{1E1AFB7A-DE7F-44AD-ACC3-7EDB5BCC6211}"/>
    <cellStyle name="40% - Ênfase4 213 4" xfId="24190" xr:uid="{7B1CE647-EFF7-49FC-8FA3-A21437769FBD}"/>
    <cellStyle name="40% - Ênfase4 214" xfId="3667" xr:uid="{71C2F2EC-5026-4E39-9448-E0D88B64C94C}"/>
    <cellStyle name="40% - Ênfase4 214 2" xfId="8801" xr:uid="{3281DDE4-B201-43C6-A240-F390DF2B209E}"/>
    <cellStyle name="40% - Ênfase4 214 2 2" xfId="19028" xr:uid="{F0CD337D-E407-4946-81DB-49DB2C456CC5}"/>
    <cellStyle name="40% - Ênfase4 214 2 2 2" xfId="39472" xr:uid="{79ED0D28-24D2-496B-8E29-8A2E2EB92490}"/>
    <cellStyle name="40% - Ênfase4 214 2 3" xfId="29256" xr:uid="{B0C5EA2D-6C56-429E-B7AC-6BEDB1A2775F}"/>
    <cellStyle name="40% - Ênfase4 214 3" xfId="13974" xr:uid="{EFD07B2F-FA02-4A37-AF35-37A40F293286}"/>
    <cellStyle name="40% - Ênfase4 214 3 2" xfId="34420" xr:uid="{EAF4BD97-9DFC-41D2-9845-E7494B477439}"/>
    <cellStyle name="40% - Ênfase4 214 4" xfId="24204" xr:uid="{B43EAA54-DC6C-4395-8E30-81F550B5BC42}"/>
    <cellStyle name="40% - Ênfase4 215" xfId="3681" xr:uid="{E81B4B72-1CE8-4D3B-89F1-FAE2D6B5F95E}"/>
    <cellStyle name="40% - Ênfase4 215 2" xfId="8815" xr:uid="{8021FFA6-4926-4F6C-ADE5-90EF0F83254F}"/>
    <cellStyle name="40% - Ênfase4 215 2 2" xfId="19042" xr:uid="{C988FE5B-16BD-46E1-B798-16BE6A83432B}"/>
    <cellStyle name="40% - Ênfase4 215 2 2 2" xfId="39486" xr:uid="{EBA298FD-C6DB-423B-BAF0-D65BF3DF06A0}"/>
    <cellStyle name="40% - Ênfase4 215 2 3" xfId="29270" xr:uid="{551E2AD4-E020-4D7F-B9DC-3AFAD70D5980}"/>
    <cellStyle name="40% - Ênfase4 215 3" xfId="13988" xr:uid="{B38E4418-2FAB-4F28-AA47-50B28CC54A5A}"/>
    <cellStyle name="40% - Ênfase4 215 3 2" xfId="34434" xr:uid="{AE0ACDE8-3F53-4288-B271-9D3E2699269F}"/>
    <cellStyle name="40% - Ênfase4 215 4" xfId="24218" xr:uid="{2D01E7FF-5800-4B13-871B-207C1EE2A3FD}"/>
    <cellStyle name="40% - Ênfase4 216" xfId="3695" xr:uid="{08F66B19-42E4-4F09-8D02-8C9C48FFA663}"/>
    <cellStyle name="40% - Ênfase4 216 2" xfId="8829" xr:uid="{A39B098B-49B4-4470-9A3A-80B9A74DF5B5}"/>
    <cellStyle name="40% - Ênfase4 216 2 2" xfId="19056" xr:uid="{4431FD17-DB14-4B34-BE2D-5193E42A8533}"/>
    <cellStyle name="40% - Ênfase4 216 2 2 2" xfId="39500" xr:uid="{5AD05868-DB12-4732-88FA-8FE80ED022F9}"/>
    <cellStyle name="40% - Ênfase4 216 2 3" xfId="29284" xr:uid="{4955C44D-3E2A-4F83-9383-25AE04C00F4F}"/>
    <cellStyle name="40% - Ênfase4 216 3" xfId="14002" xr:uid="{6D7BA218-6640-4EE2-9FAD-6B6A263BCD3F}"/>
    <cellStyle name="40% - Ênfase4 216 3 2" xfId="34448" xr:uid="{A835A09A-CB4F-4C06-B948-5E0D5E46BBFA}"/>
    <cellStyle name="40% - Ênfase4 216 4" xfId="24232" xr:uid="{2EA10E5E-028F-4E1D-B7F7-BC9DC13ABF4D}"/>
    <cellStyle name="40% - Ênfase4 217" xfId="3709" xr:uid="{C595EE94-7814-4BBC-BE73-385A7F67C97C}"/>
    <cellStyle name="40% - Ênfase4 217 2" xfId="8843" xr:uid="{D8AE37DD-C815-415F-96E3-85B14447C836}"/>
    <cellStyle name="40% - Ênfase4 217 2 2" xfId="19070" xr:uid="{9E7D2EC6-B929-4499-B9ED-55C22E9FDA38}"/>
    <cellStyle name="40% - Ênfase4 217 2 2 2" xfId="39514" xr:uid="{F97917B1-65CB-4C08-A44C-3BFCCA2BDD1B}"/>
    <cellStyle name="40% - Ênfase4 217 2 3" xfId="29298" xr:uid="{7E1A5397-AAAA-4207-B818-FAD012452DC4}"/>
    <cellStyle name="40% - Ênfase4 217 3" xfId="14016" xr:uid="{89912C24-867A-4004-A00F-D2A4607D7A2B}"/>
    <cellStyle name="40% - Ênfase4 217 3 2" xfId="34462" xr:uid="{284B1496-ACBE-407E-80B3-4E7C900A90B4}"/>
    <cellStyle name="40% - Ênfase4 217 4" xfId="24246" xr:uid="{BA25B84C-C3B7-4B09-9891-6F0FC32C3D37}"/>
    <cellStyle name="40% - Ênfase4 218" xfId="3723" xr:uid="{66BC0197-2371-47C7-BA46-F00EEE53611D}"/>
    <cellStyle name="40% - Ênfase4 218 2" xfId="8857" xr:uid="{EEB932FC-6D22-48F8-847C-C1B39B038756}"/>
    <cellStyle name="40% - Ênfase4 218 2 2" xfId="19084" xr:uid="{151B1597-0B68-476C-9D27-9D671D1F1CB3}"/>
    <cellStyle name="40% - Ênfase4 218 2 2 2" xfId="39528" xr:uid="{A7BDD939-1500-4F22-A9D1-AE3CDE383436}"/>
    <cellStyle name="40% - Ênfase4 218 2 3" xfId="29312" xr:uid="{031D014D-4BBA-4DFC-AB26-5A4D8759F684}"/>
    <cellStyle name="40% - Ênfase4 218 3" xfId="14030" xr:uid="{BC9578B4-E5B9-4A2F-9539-A61577141B85}"/>
    <cellStyle name="40% - Ênfase4 218 3 2" xfId="34476" xr:uid="{CE1D9D2D-A60B-4E1E-B838-95787BE83C74}"/>
    <cellStyle name="40% - Ênfase4 218 4" xfId="24260" xr:uid="{D9F1E727-B2BA-4BAA-9826-F62D1AED595E}"/>
    <cellStyle name="40% - Ênfase4 219" xfId="3739" xr:uid="{6EA6926F-8BEB-4729-8CFC-D8FD26D2AE3D}"/>
    <cellStyle name="40% - Ênfase4 219 2" xfId="8873" xr:uid="{80695D34-C568-49BC-8E02-34356C64B9AA}"/>
    <cellStyle name="40% - Ênfase4 219 2 2" xfId="19100" xr:uid="{E8A4EC29-6601-436A-A2F3-9CDAE1C93B3C}"/>
    <cellStyle name="40% - Ênfase4 219 2 2 2" xfId="39544" xr:uid="{1D606629-07CD-4361-823E-C3C64A4F552B}"/>
    <cellStyle name="40% - Ênfase4 219 2 3" xfId="29328" xr:uid="{14B87DF2-ADAF-4838-B346-F1EA90B195FC}"/>
    <cellStyle name="40% - Ênfase4 219 3" xfId="14046" xr:uid="{29FB7122-038B-405C-8BC4-899BBE192333}"/>
    <cellStyle name="40% - Ênfase4 219 3 2" xfId="34492" xr:uid="{A9AB9FBA-0E57-486C-82B7-BBF068BEACD2}"/>
    <cellStyle name="40% - Ênfase4 219 4" xfId="24276" xr:uid="{87C7380E-AB77-4603-89FD-52839F545C45}"/>
    <cellStyle name="40% - Ênfase4 22" xfId="395" xr:uid="{03415F6E-AB13-44D0-A422-D50E79ADD11D}"/>
    <cellStyle name="40% - Ênfase4 22 2" xfId="994" xr:uid="{C9101EC5-E15B-4349-A38D-409E929DB0F9}"/>
    <cellStyle name="40% - Ênfase4 22 2 2" xfId="6141" xr:uid="{5C561269-2F23-44E0-AE54-F404CEC5FA67}"/>
    <cellStyle name="40% - Ênfase4 22 2 2 2" xfId="16396" xr:uid="{B8BDFE5A-D7BB-462C-800A-A9EF414C6E0B}"/>
    <cellStyle name="40% - Ênfase4 22 2 2 2 2" xfId="36840" xr:uid="{D9045115-9EF0-4CB4-979D-B50914D2748C}"/>
    <cellStyle name="40% - Ênfase4 22 2 2 3" xfId="26624" xr:uid="{28727A75-7848-4578-9B8C-EDBADBE2C955}"/>
    <cellStyle name="40% - Ênfase4 22 2 3" xfId="11342" xr:uid="{A33D3397-DD0A-490F-B1D7-7EE251B1896A}"/>
    <cellStyle name="40% - Ênfase4 22 2 3 2" xfId="31788" xr:uid="{1C16ABC3-3176-49DC-8A6B-0448576596D5}"/>
    <cellStyle name="40% - Ênfase4 22 2 4" xfId="21572" xr:uid="{8F8CF65F-C170-49B1-A322-DDC832FE582D}"/>
    <cellStyle name="40% - Ênfase4 22 3" xfId="5542" xr:uid="{CBDF418C-D320-427F-923F-B01DFBEBB6A3}"/>
    <cellStyle name="40% - Ênfase4 22 3 2" xfId="15816" xr:uid="{59AEFF47-4FB6-41C5-98FE-C0423BEB607D}"/>
    <cellStyle name="40% - Ênfase4 22 3 2 2" xfId="36260" xr:uid="{F6B1CE6E-189B-4FDB-9C6D-976298C19876}"/>
    <cellStyle name="40% - Ênfase4 22 3 3" xfId="26044" xr:uid="{F0C2739E-2BE2-49DE-B69D-CA1A1882CC64}"/>
    <cellStyle name="40% - Ênfase4 22 4" xfId="10762" xr:uid="{A8BB1CFB-1DCD-4FCA-8A66-B32F3D50668E}"/>
    <cellStyle name="40% - Ênfase4 22 4 2" xfId="31208" xr:uid="{422F5325-3CCC-4F55-AEBF-E000F44578C9}"/>
    <cellStyle name="40% - Ênfase4 22 5" xfId="20992" xr:uid="{B4548E23-635A-4634-A4DE-C8ED4044B971}"/>
    <cellStyle name="40% - Ênfase4 220" xfId="3753" xr:uid="{C920F5F7-4ABD-487D-8DA1-1C7C5903CB2D}"/>
    <cellStyle name="40% - Ênfase4 220 2" xfId="8887" xr:uid="{D4BAD810-997D-4A85-8D6F-BA71DE8A9999}"/>
    <cellStyle name="40% - Ênfase4 220 2 2" xfId="19114" xr:uid="{E892A7E4-26D5-4360-A257-E2A8B3239BCB}"/>
    <cellStyle name="40% - Ênfase4 220 2 2 2" xfId="39558" xr:uid="{1A60D6FD-7F59-402F-8D0A-6759B9AE40B3}"/>
    <cellStyle name="40% - Ênfase4 220 2 3" xfId="29342" xr:uid="{0FE4DAC6-4983-4795-A965-E9A4599A773F}"/>
    <cellStyle name="40% - Ênfase4 220 3" xfId="14060" xr:uid="{FC36849E-8430-43CE-A613-12A1E9F8C426}"/>
    <cellStyle name="40% - Ênfase4 220 3 2" xfId="34506" xr:uid="{77B25EFD-A751-4509-837B-DF6103D9E1A4}"/>
    <cellStyle name="40% - Ênfase4 220 4" xfId="24290" xr:uid="{D0C8AD8C-C1E8-4B78-AC91-C0DDAB195797}"/>
    <cellStyle name="40% - Ênfase4 221" xfId="3767" xr:uid="{DFA55C57-663D-45EC-9477-878B33C92566}"/>
    <cellStyle name="40% - Ênfase4 221 2" xfId="8901" xr:uid="{B00F7EC2-A13F-404B-9D40-569280205CEB}"/>
    <cellStyle name="40% - Ênfase4 221 2 2" xfId="19128" xr:uid="{8BDC7A46-E7EC-4BA8-AE26-04F7A41067B2}"/>
    <cellStyle name="40% - Ênfase4 221 2 2 2" xfId="39572" xr:uid="{0F637333-343C-4BB3-86CA-38305B8BCE1F}"/>
    <cellStyle name="40% - Ênfase4 221 2 3" xfId="29356" xr:uid="{AB22A9B8-43E7-4D05-A034-6AF02D99AB21}"/>
    <cellStyle name="40% - Ênfase4 221 3" xfId="14074" xr:uid="{4EC67E83-0C88-4157-BBA6-64839D2E5C7D}"/>
    <cellStyle name="40% - Ênfase4 221 3 2" xfId="34520" xr:uid="{233BF48A-0A28-4276-B991-C114FEE7BD72}"/>
    <cellStyle name="40% - Ênfase4 221 4" xfId="24304" xr:uid="{B468A465-31CF-42FF-82B0-EE6EA7E02862}"/>
    <cellStyle name="40% - Ênfase4 222" xfId="3781" xr:uid="{8AAEE233-6129-436C-A2CC-03043CE43329}"/>
    <cellStyle name="40% - Ênfase4 222 2" xfId="8915" xr:uid="{D3FD8D45-39FF-4F58-A2F2-03996607B0F8}"/>
    <cellStyle name="40% - Ênfase4 222 2 2" xfId="19142" xr:uid="{B1F96402-8545-4355-AE9C-7B0DC1DD132A}"/>
    <cellStyle name="40% - Ênfase4 222 2 2 2" xfId="39586" xr:uid="{5A734783-1D95-4153-8E79-790731FFD270}"/>
    <cellStyle name="40% - Ênfase4 222 2 3" xfId="29370" xr:uid="{D4759FA3-309B-473A-A048-36E2BF2C1B87}"/>
    <cellStyle name="40% - Ênfase4 222 3" xfId="14088" xr:uid="{EEF71AB6-2154-4042-B6E1-3DEFC9664B6F}"/>
    <cellStyle name="40% - Ênfase4 222 3 2" xfId="34534" xr:uid="{1BECD9D4-04C1-43FB-A210-03A9015CC39D}"/>
    <cellStyle name="40% - Ênfase4 222 4" xfId="24318" xr:uid="{1333FE87-6209-43F2-A404-6F97D1E1A95B}"/>
    <cellStyle name="40% - Ênfase4 223" xfId="3795" xr:uid="{4377C667-3C73-4A18-B379-4135713F35AE}"/>
    <cellStyle name="40% - Ênfase4 223 2" xfId="8929" xr:uid="{14E4AFF5-107B-412F-8C21-615C3D13F1A5}"/>
    <cellStyle name="40% - Ênfase4 223 2 2" xfId="19156" xr:uid="{5DA61300-1397-49E1-A3FA-99875E57D582}"/>
    <cellStyle name="40% - Ênfase4 223 2 2 2" xfId="39600" xr:uid="{5C3FF5A9-1CE0-49E7-96AE-157FF95F8747}"/>
    <cellStyle name="40% - Ênfase4 223 2 3" xfId="29384" xr:uid="{80B5667C-5C52-4741-AF09-73DE41923DB3}"/>
    <cellStyle name="40% - Ênfase4 223 3" xfId="14102" xr:uid="{7121E9D9-2B42-40C6-89AB-440640C01794}"/>
    <cellStyle name="40% - Ênfase4 223 3 2" xfId="34548" xr:uid="{A17AE473-FB6E-4B17-8750-EC1BF9164464}"/>
    <cellStyle name="40% - Ênfase4 223 4" xfId="24332" xr:uid="{4DFE0A0E-0627-4632-95CC-B34E3A73CA2C}"/>
    <cellStyle name="40% - Ênfase4 224" xfId="3809" xr:uid="{504C6B0F-1AF6-4C37-A673-620A2A9E2982}"/>
    <cellStyle name="40% - Ênfase4 224 2" xfId="8943" xr:uid="{504A2248-4C60-4AA4-A3DB-7A025E7FB668}"/>
    <cellStyle name="40% - Ênfase4 224 2 2" xfId="19170" xr:uid="{BD09D2AB-6224-451F-826E-7A41822BC6B7}"/>
    <cellStyle name="40% - Ênfase4 224 2 2 2" xfId="39614" xr:uid="{9697D198-236C-4932-A037-674DC35F0D56}"/>
    <cellStyle name="40% - Ênfase4 224 2 3" xfId="29398" xr:uid="{FB1F1548-CD08-401D-82B9-F64B8118A34E}"/>
    <cellStyle name="40% - Ênfase4 224 3" xfId="14116" xr:uid="{4CF17ED3-8C20-4933-B29F-A6624D960862}"/>
    <cellStyle name="40% - Ênfase4 224 3 2" xfId="34562" xr:uid="{8E7CCDF3-D909-4C37-B3A3-B6CE2ED5CF44}"/>
    <cellStyle name="40% - Ênfase4 224 4" xfId="24346" xr:uid="{B96A2929-9882-493B-9F05-9568C6863E08}"/>
    <cellStyle name="40% - Ênfase4 225" xfId="3823" xr:uid="{FB701476-FFC7-41F8-889F-64C63E950F6D}"/>
    <cellStyle name="40% - Ênfase4 225 2" xfId="8957" xr:uid="{27DD85CC-F6C6-48D9-9080-076163948141}"/>
    <cellStyle name="40% - Ênfase4 225 2 2" xfId="19184" xr:uid="{D0CEECB8-97CB-42B3-913E-5AC55316DBFD}"/>
    <cellStyle name="40% - Ênfase4 225 2 2 2" xfId="39628" xr:uid="{07BBEDDC-9267-4F9F-829D-6E37B50205C1}"/>
    <cellStyle name="40% - Ênfase4 225 2 3" xfId="29412" xr:uid="{C63CE97F-0859-4CBE-B03F-A686993C8E8A}"/>
    <cellStyle name="40% - Ênfase4 225 3" xfId="14130" xr:uid="{2CC5C6CF-1DD8-471B-904D-884CBDD8C274}"/>
    <cellStyle name="40% - Ênfase4 225 3 2" xfId="34576" xr:uid="{F510DE5F-4267-4551-BF09-866ADC6ECCEF}"/>
    <cellStyle name="40% - Ênfase4 225 4" xfId="24360" xr:uid="{E9D1FBC6-0921-4B2D-AE3F-C6D9BFA646EC}"/>
    <cellStyle name="40% - Ênfase4 226" xfId="3837" xr:uid="{B9C4A642-CBE2-47DC-9930-279B0AD293C0}"/>
    <cellStyle name="40% - Ênfase4 226 2" xfId="8971" xr:uid="{2FC3BCDC-6DA3-47F2-9A20-946FDDA7D1CF}"/>
    <cellStyle name="40% - Ênfase4 226 2 2" xfId="19198" xr:uid="{EE55D157-4AD9-4256-97EE-23C45CF1AE83}"/>
    <cellStyle name="40% - Ênfase4 226 2 2 2" xfId="39642" xr:uid="{A893479E-C4A1-40DF-BF0D-063C64286DE1}"/>
    <cellStyle name="40% - Ênfase4 226 2 3" xfId="29426" xr:uid="{7A3F9026-AFB2-4EC9-993C-3272D7D97B65}"/>
    <cellStyle name="40% - Ênfase4 226 3" xfId="14144" xr:uid="{D29C5051-9C16-416A-96E8-C5F2ACE11671}"/>
    <cellStyle name="40% - Ênfase4 226 3 2" xfId="34590" xr:uid="{740CAA03-3132-4594-BDFA-2942484C2796}"/>
    <cellStyle name="40% - Ênfase4 226 4" xfId="24374" xr:uid="{98FDBF49-61FA-4FC7-8928-DC2D123D4A88}"/>
    <cellStyle name="40% - Ênfase4 227" xfId="3851" xr:uid="{47B8A401-D5EB-4D5A-A826-CB18C3DBD266}"/>
    <cellStyle name="40% - Ênfase4 227 2" xfId="8985" xr:uid="{2601D18C-B40F-4172-9960-E7441AC4F3FC}"/>
    <cellStyle name="40% - Ênfase4 227 2 2" xfId="19212" xr:uid="{31BAB290-1F43-4966-BB4A-8EF6782AC00D}"/>
    <cellStyle name="40% - Ênfase4 227 2 2 2" xfId="39656" xr:uid="{516D402A-27C8-4FFE-B254-3B9A5B726B46}"/>
    <cellStyle name="40% - Ênfase4 227 2 3" xfId="29440" xr:uid="{13298D65-EF64-4E5C-BBA7-13D8C1A0B9FB}"/>
    <cellStyle name="40% - Ênfase4 227 3" xfId="14158" xr:uid="{7F9E648C-119E-4510-A592-AC5B31E0731D}"/>
    <cellStyle name="40% - Ênfase4 227 3 2" xfId="34604" xr:uid="{37762B4D-7147-4DAE-9097-F162459E1C8C}"/>
    <cellStyle name="40% - Ênfase4 227 4" xfId="24388" xr:uid="{446AF8B3-43BE-4562-AB8D-D53216BFFC45}"/>
    <cellStyle name="40% - Ênfase4 228" xfId="3865" xr:uid="{7595B2F8-1F48-4D2D-A7CD-0F67EC9786A1}"/>
    <cellStyle name="40% - Ênfase4 228 2" xfId="8999" xr:uid="{589AC072-799A-4500-834B-344C8625334E}"/>
    <cellStyle name="40% - Ênfase4 228 2 2" xfId="19226" xr:uid="{F5B41D2F-6508-4233-983B-1F612E6C45DF}"/>
    <cellStyle name="40% - Ênfase4 228 2 2 2" xfId="39670" xr:uid="{CD20EB6C-1C16-408D-B0B2-C988CE19BAD9}"/>
    <cellStyle name="40% - Ênfase4 228 2 3" xfId="29454" xr:uid="{74DA0868-6B7A-4C28-BDFA-8D5B86988A47}"/>
    <cellStyle name="40% - Ênfase4 228 3" xfId="14172" xr:uid="{B93F7548-C1B7-45C3-A5B3-D9E46141D2AC}"/>
    <cellStyle name="40% - Ênfase4 228 3 2" xfId="34618" xr:uid="{DCBEA8DB-D834-4D37-A5FA-D454B98EC846}"/>
    <cellStyle name="40% - Ênfase4 228 4" xfId="24402" xr:uid="{EF584A6D-6209-4F46-917D-E4A8A49F6887}"/>
    <cellStyle name="40% - Ênfase4 229" xfId="3879" xr:uid="{CE6529E6-A4C5-43D4-9AC0-7F33D761B5F0}"/>
    <cellStyle name="40% - Ênfase4 229 2" xfId="9013" xr:uid="{D10032DC-E328-4B3C-AE0B-53667B483813}"/>
    <cellStyle name="40% - Ênfase4 229 2 2" xfId="19240" xr:uid="{987DE0AE-E795-4380-818E-49C75B72999E}"/>
    <cellStyle name="40% - Ênfase4 229 2 2 2" xfId="39684" xr:uid="{8A944F1A-C412-4173-B27D-2D4926729F02}"/>
    <cellStyle name="40% - Ênfase4 229 2 3" xfId="29468" xr:uid="{66425B39-AB78-4E8C-9B81-D3DE6CF26791}"/>
    <cellStyle name="40% - Ênfase4 229 3" xfId="14186" xr:uid="{31516EEC-FD56-4AAF-A244-0A5BA97CC11B}"/>
    <cellStyle name="40% - Ênfase4 229 3 2" xfId="34632" xr:uid="{78DF150E-9120-4EC8-B4A4-3FDD25F78B6D}"/>
    <cellStyle name="40% - Ênfase4 229 4" xfId="24416" xr:uid="{C02C5BB2-C9EA-42CF-8E3A-093D3EB2A567}"/>
    <cellStyle name="40% - Ênfase4 23" xfId="409" xr:uid="{1B103ED0-9B06-4BB8-991A-6630F7303901}"/>
    <cellStyle name="40% - Ênfase4 23 2" xfId="1008" xr:uid="{49D64584-88C8-4DF8-BA6D-E0D4DBD70B00}"/>
    <cellStyle name="40% - Ênfase4 23 2 2" xfId="6155" xr:uid="{F1B8F165-E594-4863-9A98-926B57A7FE6B}"/>
    <cellStyle name="40% - Ênfase4 23 2 2 2" xfId="16410" xr:uid="{F10F455C-B0F8-4AC3-8C23-103B8977911F}"/>
    <cellStyle name="40% - Ênfase4 23 2 2 2 2" xfId="36854" xr:uid="{F9D18282-1FDD-4331-8C06-B9CF27708E69}"/>
    <cellStyle name="40% - Ênfase4 23 2 2 3" xfId="26638" xr:uid="{0B6C2374-A182-4653-A523-9ED5316BC031}"/>
    <cellStyle name="40% - Ênfase4 23 2 3" xfId="11356" xr:uid="{955A24B6-148E-4E51-AB67-7F45FB90B39E}"/>
    <cellStyle name="40% - Ênfase4 23 2 3 2" xfId="31802" xr:uid="{7B640143-81D8-4874-AD6D-3458710F4ADC}"/>
    <cellStyle name="40% - Ênfase4 23 2 4" xfId="21586" xr:uid="{3BCE2799-8341-43D4-AE8F-A5CCF78C962D}"/>
    <cellStyle name="40% - Ênfase4 23 3" xfId="5556" xr:uid="{2C762765-5E18-4F26-BB93-F026A16F58DE}"/>
    <cellStyle name="40% - Ênfase4 23 3 2" xfId="15830" xr:uid="{B724B9CD-5729-4D1E-8CFD-E394A852F342}"/>
    <cellStyle name="40% - Ênfase4 23 3 2 2" xfId="36274" xr:uid="{356B6CB8-EF25-41E0-A7EA-36875867144A}"/>
    <cellStyle name="40% - Ênfase4 23 3 3" xfId="26058" xr:uid="{76D73F8E-74AB-4EF5-8218-13AF547A51E4}"/>
    <cellStyle name="40% - Ênfase4 23 4" xfId="10776" xr:uid="{05315CCD-7C22-4CF9-8640-136945655DE1}"/>
    <cellStyle name="40% - Ênfase4 23 4 2" xfId="31222" xr:uid="{036236A9-694F-4239-97D9-637F7869D947}"/>
    <cellStyle name="40% - Ênfase4 23 5" xfId="21006" xr:uid="{2606CEF0-B7BA-4CF2-BE60-4FDC273CD3D4}"/>
    <cellStyle name="40% - Ênfase4 230" xfId="3893" xr:uid="{DD822DEE-D96D-4B0B-A4CF-1C12D6A1C662}"/>
    <cellStyle name="40% - Ênfase4 230 2" xfId="9027" xr:uid="{B7A1BDC3-0B2D-40E9-9714-94D74EC439F0}"/>
    <cellStyle name="40% - Ênfase4 230 2 2" xfId="19254" xr:uid="{942BC15F-8A38-45CA-AC81-605D762DA306}"/>
    <cellStyle name="40% - Ênfase4 230 2 2 2" xfId="39698" xr:uid="{A7CCF218-F2EF-4BA0-B61B-3948221831C1}"/>
    <cellStyle name="40% - Ênfase4 230 2 3" xfId="29482" xr:uid="{6F09FECC-B409-47C4-BFF0-8921817BD874}"/>
    <cellStyle name="40% - Ênfase4 230 3" xfId="14200" xr:uid="{67B8C8D7-24D9-4D4F-A92E-BFD09DCD78B5}"/>
    <cellStyle name="40% - Ênfase4 230 3 2" xfId="34646" xr:uid="{03BDE032-2CB0-4A54-85B3-04019F9ACF8D}"/>
    <cellStyle name="40% - Ênfase4 230 4" xfId="24430" xr:uid="{A334259C-F1CE-477A-BF89-CB5879BC388F}"/>
    <cellStyle name="40% - Ênfase4 231" xfId="3907" xr:uid="{84B54784-32ED-4326-A22B-F49DF13B792C}"/>
    <cellStyle name="40% - Ênfase4 231 2" xfId="9041" xr:uid="{C5530876-EBAC-486F-A7F9-B348E00225CC}"/>
    <cellStyle name="40% - Ênfase4 231 2 2" xfId="19268" xr:uid="{382A32DD-AA79-4E6D-B023-638AE2DC8E0E}"/>
    <cellStyle name="40% - Ênfase4 231 2 2 2" xfId="39712" xr:uid="{06B1E0AC-D388-483D-A793-E43B2B9C2C76}"/>
    <cellStyle name="40% - Ênfase4 231 2 3" xfId="29496" xr:uid="{7BEDF874-D3D8-472B-9FD4-CB7373B5A9FB}"/>
    <cellStyle name="40% - Ênfase4 231 3" xfId="14214" xr:uid="{DF06B52E-DE5C-4378-8556-0404F1707D54}"/>
    <cellStyle name="40% - Ênfase4 231 3 2" xfId="34660" xr:uid="{BE6A66F7-0131-464F-9242-EAE5AFFA2F1F}"/>
    <cellStyle name="40% - Ênfase4 231 4" xfId="24444" xr:uid="{386D141A-4F26-485C-827C-D03C99FC2FFF}"/>
    <cellStyle name="40% - Ênfase4 232" xfId="3921" xr:uid="{4A783FBD-2ADA-4D6A-8D24-CD69E39EBCEA}"/>
    <cellStyle name="40% - Ênfase4 232 2" xfId="9055" xr:uid="{35CC5F0A-28AA-45EF-B671-35212DE32CA7}"/>
    <cellStyle name="40% - Ênfase4 232 2 2" xfId="19282" xr:uid="{DBD2CA7D-6FB6-4D40-878C-BAE9487BE513}"/>
    <cellStyle name="40% - Ênfase4 232 2 2 2" xfId="39726" xr:uid="{A817DB1F-FE9F-4631-B2D5-22805EB7420C}"/>
    <cellStyle name="40% - Ênfase4 232 2 3" xfId="29510" xr:uid="{11359C36-833D-4C44-9E84-4A3F65275656}"/>
    <cellStyle name="40% - Ênfase4 232 3" xfId="14228" xr:uid="{5E451AA3-19F1-41E3-A741-3F3F05FEEE45}"/>
    <cellStyle name="40% - Ênfase4 232 3 2" xfId="34674" xr:uid="{14D40029-90F3-4CB0-B29B-6C1847C0C19E}"/>
    <cellStyle name="40% - Ênfase4 232 4" xfId="24458" xr:uid="{AF51D823-5C4D-4BBB-A07F-E0840C5EAC2C}"/>
    <cellStyle name="40% - Ênfase4 233" xfId="3935" xr:uid="{5F579221-0BA4-444A-BB67-92E0B7ACCF5D}"/>
    <cellStyle name="40% - Ênfase4 233 2" xfId="9069" xr:uid="{6A311C6A-CBC2-4DF3-957F-66E3A67A76A8}"/>
    <cellStyle name="40% - Ênfase4 233 2 2" xfId="19296" xr:uid="{61355945-CB7F-4B25-8B41-84FB8E5D700A}"/>
    <cellStyle name="40% - Ênfase4 233 2 2 2" xfId="39740" xr:uid="{6EAD9D08-BD9C-48AB-99A3-2BFFE0DC1296}"/>
    <cellStyle name="40% - Ênfase4 233 2 3" xfId="29524" xr:uid="{1F11101E-2C41-4DDD-8C73-73F6143D42B7}"/>
    <cellStyle name="40% - Ênfase4 233 3" xfId="14242" xr:uid="{3DAB3FF6-6517-433F-9F64-A173960D1848}"/>
    <cellStyle name="40% - Ênfase4 233 3 2" xfId="34688" xr:uid="{3904ED71-5AC1-44E5-9FBA-08BC3ABA0628}"/>
    <cellStyle name="40% - Ênfase4 233 4" xfId="24472" xr:uid="{8C000A41-1A71-4D40-9346-5416319EC15B}"/>
    <cellStyle name="40% - Ênfase4 234" xfId="3949" xr:uid="{C4F2108B-A754-43F0-A7FF-AF695F618847}"/>
    <cellStyle name="40% - Ênfase4 234 2" xfId="9083" xr:uid="{36A9BAF8-E16E-4B9D-B28D-41060ED5B510}"/>
    <cellStyle name="40% - Ênfase4 234 2 2" xfId="19310" xr:uid="{655C9071-E07D-47F8-9DB1-D96D72B562D5}"/>
    <cellStyle name="40% - Ênfase4 234 2 2 2" xfId="39754" xr:uid="{BA1D4F6B-F037-4CB5-9202-2695FC813BDA}"/>
    <cellStyle name="40% - Ênfase4 234 2 3" xfId="29538" xr:uid="{5F0C692D-18BA-4D04-8121-B1E5D7B0FE44}"/>
    <cellStyle name="40% - Ênfase4 234 3" xfId="14256" xr:uid="{FFF244D3-CCB7-4FAA-A87D-0B24DE87F6A0}"/>
    <cellStyle name="40% - Ênfase4 234 3 2" xfId="34702" xr:uid="{CB1F3639-8392-47A7-B541-BDB8E315963B}"/>
    <cellStyle name="40% - Ênfase4 234 4" xfId="24486" xr:uid="{8DA551AD-2890-45B6-BA8A-C0E19F2A33BD}"/>
    <cellStyle name="40% - Ênfase4 235" xfId="3963" xr:uid="{E37CB62C-CFBF-434F-B7D1-C9413B778ACD}"/>
    <cellStyle name="40% - Ênfase4 235 2" xfId="9097" xr:uid="{79A095DE-9004-4E9D-88A1-D514210F2D51}"/>
    <cellStyle name="40% - Ênfase4 235 2 2" xfId="19324" xr:uid="{3DF5D280-1E8D-4F24-BCD6-D8C2E7732CF8}"/>
    <cellStyle name="40% - Ênfase4 235 2 2 2" xfId="39768" xr:uid="{0D7760A2-7C3A-48D5-9D87-9CD0DFD95ED0}"/>
    <cellStyle name="40% - Ênfase4 235 2 3" xfId="29552" xr:uid="{10A23336-9303-43EE-9755-26D4B86C1F1C}"/>
    <cellStyle name="40% - Ênfase4 235 3" xfId="14270" xr:uid="{D9A7466E-BA34-43BB-BB07-ABE3F61AB1C9}"/>
    <cellStyle name="40% - Ênfase4 235 3 2" xfId="34716" xr:uid="{35C7957E-BCEF-4CFD-9528-B442F86D64AA}"/>
    <cellStyle name="40% - Ênfase4 235 4" xfId="24500" xr:uid="{52238025-AB7B-453F-80EF-E066B9E1CB8D}"/>
    <cellStyle name="40% - Ênfase4 236" xfId="3977" xr:uid="{9E915416-D6F7-49A6-8834-2E27F11E35FE}"/>
    <cellStyle name="40% - Ênfase4 236 2" xfId="9111" xr:uid="{FD25B5CF-DB06-43EC-BA07-9C88F24DB29B}"/>
    <cellStyle name="40% - Ênfase4 236 2 2" xfId="19338" xr:uid="{E325C55E-7E33-47F9-8AE4-5F4A546246A0}"/>
    <cellStyle name="40% - Ênfase4 236 2 2 2" xfId="39782" xr:uid="{33E36E8C-84EA-4C57-BD1F-6C2F6A7E2009}"/>
    <cellStyle name="40% - Ênfase4 236 2 3" xfId="29566" xr:uid="{5DC54F03-84C6-4DE5-8799-F3BBF57E9E30}"/>
    <cellStyle name="40% - Ênfase4 236 3" xfId="14284" xr:uid="{43B77717-1049-4357-89E5-714044B8C30D}"/>
    <cellStyle name="40% - Ênfase4 236 3 2" xfId="34730" xr:uid="{755873EF-397D-4B10-8825-284E7B452D8C}"/>
    <cellStyle name="40% - Ênfase4 236 4" xfId="24514" xr:uid="{54A64B77-CE3A-4689-8F52-C7D692255D57}"/>
    <cellStyle name="40% - Ênfase4 237" xfId="3991" xr:uid="{2E832D23-F6FD-4A67-98D9-7BCA885D96EA}"/>
    <cellStyle name="40% - Ênfase4 237 2" xfId="9125" xr:uid="{154D0D94-97CD-4715-90E7-56CFFA28EF68}"/>
    <cellStyle name="40% - Ênfase4 237 2 2" xfId="19352" xr:uid="{52631E51-50AE-4004-BEC9-6F4268474E33}"/>
    <cellStyle name="40% - Ênfase4 237 2 2 2" xfId="39796" xr:uid="{05087BE4-9DA7-4B7B-88CD-38FCF412F540}"/>
    <cellStyle name="40% - Ênfase4 237 2 3" xfId="29580" xr:uid="{3523EFFF-3E69-4701-952A-1A7141646E36}"/>
    <cellStyle name="40% - Ênfase4 237 3" xfId="14298" xr:uid="{32E108E2-0590-4BFE-8C25-5603D096DBAA}"/>
    <cellStyle name="40% - Ênfase4 237 3 2" xfId="34744" xr:uid="{DCB34DC6-67F9-490C-9234-C181D9801AB9}"/>
    <cellStyle name="40% - Ênfase4 237 4" xfId="24528" xr:uid="{EF51FD98-6943-4B15-ADA7-6409F6154735}"/>
    <cellStyle name="40% - Ênfase4 238" xfId="4005" xr:uid="{CE2B840D-7EF4-4F98-8044-FC5DCD9F7AD1}"/>
    <cellStyle name="40% - Ênfase4 238 2" xfId="9139" xr:uid="{BFA2EA1D-43F3-4969-B962-4F8B51E4AEBA}"/>
    <cellStyle name="40% - Ênfase4 238 2 2" xfId="19366" xr:uid="{BC91507E-1F6D-431C-B241-D65EB4F0448A}"/>
    <cellStyle name="40% - Ênfase4 238 2 2 2" xfId="39810" xr:uid="{B7C0E41F-36D1-491D-BEB7-198BE0BEBD3D}"/>
    <cellStyle name="40% - Ênfase4 238 2 3" xfId="29594" xr:uid="{4259D82A-6EA0-4DC0-8D89-9F232E0E8205}"/>
    <cellStyle name="40% - Ênfase4 238 3" xfId="14312" xr:uid="{7CA9FA13-8DE8-4D8C-83C6-181FF708CC12}"/>
    <cellStyle name="40% - Ênfase4 238 3 2" xfId="34758" xr:uid="{3433EEF1-812C-463D-BB9C-E6112122D3A7}"/>
    <cellStyle name="40% - Ênfase4 238 4" xfId="24542" xr:uid="{77E9B9E2-CBFE-48AD-B940-1A13F9B8E1FD}"/>
    <cellStyle name="40% - Ênfase4 239" xfId="4019" xr:uid="{0586F5A1-7CCD-4C8E-A3D6-B94E4604B0B1}"/>
    <cellStyle name="40% - Ênfase4 239 2" xfId="9153" xr:uid="{00051964-AD1C-4DB2-A518-0C7A30CAF6B4}"/>
    <cellStyle name="40% - Ênfase4 239 2 2" xfId="19380" xr:uid="{9F6BF607-4CCF-4D37-906A-C2E9F16C46DB}"/>
    <cellStyle name="40% - Ênfase4 239 2 2 2" xfId="39824" xr:uid="{382B3747-BC97-45EC-8C56-0DE1A59F8FA9}"/>
    <cellStyle name="40% - Ênfase4 239 2 3" xfId="29608" xr:uid="{5EB7FD37-44E3-4346-BDA3-7ECA035CDBF5}"/>
    <cellStyle name="40% - Ênfase4 239 3" xfId="14326" xr:uid="{226A9E6A-CAB6-4488-82CC-A46295BC3984}"/>
    <cellStyle name="40% - Ênfase4 239 3 2" xfId="34772" xr:uid="{7847C6E4-6772-4F1C-9849-E1327858FBCD}"/>
    <cellStyle name="40% - Ênfase4 239 4" xfId="24556" xr:uid="{60947B4B-5D64-4CBC-A877-8ACB70A59608}"/>
    <cellStyle name="40% - Ênfase4 24" xfId="423" xr:uid="{517E35EF-158F-4BCA-A382-3D7E84E65656}"/>
    <cellStyle name="40% - Ênfase4 24 2" xfId="1022" xr:uid="{57834B51-6742-461F-BC7B-2E834D5C9A07}"/>
    <cellStyle name="40% - Ênfase4 24 2 2" xfId="6169" xr:uid="{91740DD8-D223-4D36-94C5-1165C58CBD6F}"/>
    <cellStyle name="40% - Ênfase4 24 2 2 2" xfId="16424" xr:uid="{0F871D39-C403-4980-AF80-CFB3F8B45287}"/>
    <cellStyle name="40% - Ênfase4 24 2 2 2 2" xfId="36868" xr:uid="{C229E06B-FF10-426E-83DA-C0802906524A}"/>
    <cellStyle name="40% - Ênfase4 24 2 2 3" xfId="26652" xr:uid="{EFFE7EDF-21E7-4918-9970-C5F602751CD4}"/>
    <cellStyle name="40% - Ênfase4 24 2 3" xfId="11370" xr:uid="{4AB74D50-222C-422A-8E23-E16781FC4447}"/>
    <cellStyle name="40% - Ênfase4 24 2 3 2" xfId="31816" xr:uid="{FF8F9D4A-E22E-4DD6-9EEB-03E434A0498D}"/>
    <cellStyle name="40% - Ênfase4 24 2 4" xfId="21600" xr:uid="{88E9CA5B-24FD-4E57-BB0E-342D05051E85}"/>
    <cellStyle name="40% - Ênfase4 24 3" xfId="5570" xr:uid="{59AD8C40-B7D0-4F6A-B1EF-E299B3D87803}"/>
    <cellStyle name="40% - Ênfase4 24 3 2" xfId="15844" xr:uid="{15DAB4EF-FD33-4A2A-8022-7A6DB8B5B4AB}"/>
    <cellStyle name="40% - Ênfase4 24 3 2 2" xfId="36288" xr:uid="{711EF6A3-CD67-4046-B16F-E2504C51EAB1}"/>
    <cellStyle name="40% - Ênfase4 24 3 3" xfId="26072" xr:uid="{057332D7-1DC5-4F0B-8B78-3B82255885F1}"/>
    <cellStyle name="40% - Ênfase4 24 4" xfId="10790" xr:uid="{DD1FFA7E-2510-4106-BB02-4E43EBEB3A32}"/>
    <cellStyle name="40% - Ênfase4 24 4 2" xfId="31236" xr:uid="{38DBB54C-8324-4C67-8819-5EDA7B77B861}"/>
    <cellStyle name="40% - Ênfase4 24 5" xfId="21020" xr:uid="{1F57F9DB-262B-4BC1-A138-643CC689E47C}"/>
    <cellStyle name="40% - Ênfase4 240" xfId="4033" xr:uid="{3C137A16-9AF5-4BF4-B6D8-6610000ACA36}"/>
    <cellStyle name="40% - Ênfase4 240 2" xfId="9167" xr:uid="{1EC470DA-77D9-4BBB-9696-7273A72E1AD4}"/>
    <cellStyle name="40% - Ênfase4 240 2 2" xfId="19394" xr:uid="{101FC2DF-2F66-4E61-8FB8-2C6EDBC890BE}"/>
    <cellStyle name="40% - Ênfase4 240 2 2 2" xfId="39838" xr:uid="{B473F2F0-EDB7-49E9-B139-78732DC8F312}"/>
    <cellStyle name="40% - Ênfase4 240 2 3" xfId="29622" xr:uid="{539F60F0-B3E2-415D-8014-2AFEA108B4CD}"/>
    <cellStyle name="40% - Ênfase4 240 3" xfId="14340" xr:uid="{07465FE9-D351-449F-9D0E-D38D71F7B012}"/>
    <cellStyle name="40% - Ênfase4 240 3 2" xfId="34786" xr:uid="{58255B7B-0033-454D-B5B0-9D21776C4D7E}"/>
    <cellStyle name="40% - Ênfase4 240 4" xfId="24570" xr:uid="{E0AD25D9-71C8-4F97-9610-5E98E36348C9}"/>
    <cellStyle name="40% - Ênfase4 241" xfId="4047" xr:uid="{DB0C6ECC-A714-43C1-A228-DBB8F49258AA}"/>
    <cellStyle name="40% - Ênfase4 241 2" xfId="9181" xr:uid="{E5DC11DF-A9AF-4584-B1B5-6587F0D5026A}"/>
    <cellStyle name="40% - Ênfase4 241 2 2" xfId="19408" xr:uid="{743E9C9A-3283-4458-B1DD-1D0D111F9269}"/>
    <cellStyle name="40% - Ênfase4 241 2 2 2" xfId="39852" xr:uid="{B80A7BE2-4D21-4D31-9E30-BE700A12BBA1}"/>
    <cellStyle name="40% - Ênfase4 241 2 3" xfId="29636" xr:uid="{143B1E0C-44BF-4C21-A1F4-0DE1980D1DFF}"/>
    <cellStyle name="40% - Ênfase4 241 3" xfId="14354" xr:uid="{6278AD2D-755E-41C7-8DFF-221C1A54D63C}"/>
    <cellStyle name="40% - Ênfase4 241 3 2" xfId="34800" xr:uid="{D7E6448F-812F-4BF5-9D0A-022016D7CFB4}"/>
    <cellStyle name="40% - Ênfase4 241 4" xfId="24584" xr:uid="{523A6806-D9DA-4167-B6F5-FFEE4F8D12EC}"/>
    <cellStyle name="40% - Ênfase4 242" xfId="4061" xr:uid="{D407CCD3-81C1-4816-B69F-C35FD4FF9A8A}"/>
    <cellStyle name="40% - Ênfase4 242 2" xfId="9195" xr:uid="{1D760D9A-79C6-491D-B8CB-53916EE00BF9}"/>
    <cellStyle name="40% - Ênfase4 242 2 2" xfId="19422" xr:uid="{8CE8EBB7-5943-47D3-B2FD-1591D232899B}"/>
    <cellStyle name="40% - Ênfase4 242 2 2 2" xfId="39866" xr:uid="{2C603603-EB05-4858-892A-62C30DA12D19}"/>
    <cellStyle name="40% - Ênfase4 242 2 3" xfId="29650" xr:uid="{D9DCFDF7-ED77-46F2-A30E-B05A4A0F22D1}"/>
    <cellStyle name="40% - Ênfase4 242 3" xfId="14368" xr:uid="{1ED2E21E-0DCA-4D37-BD4F-A812C75716B3}"/>
    <cellStyle name="40% - Ênfase4 242 3 2" xfId="34814" xr:uid="{7BDCB755-912C-48EA-BFCA-9A088811E3A2}"/>
    <cellStyle name="40% - Ênfase4 242 4" xfId="24598" xr:uid="{F5873E6D-01EE-4250-8500-BDA2EFB4BD7B}"/>
    <cellStyle name="40% - Ênfase4 243" xfId="4075" xr:uid="{CBCC43E8-35C5-4DAD-A37A-30DD08EDC5EC}"/>
    <cellStyle name="40% - Ênfase4 243 2" xfId="9209" xr:uid="{8ABB2E99-C685-4590-8BD8-BEFD013D6D06}"/>
    <cellStyle name="40% - Ênfase4 243 2 2" xfId="19436" xr:uid="{2F775A05-DF33-47FE-B8D0-CEC993698147}"/>
    <cellStyle name="40% - Ênfase4 243 2 2 2" xfId="39880" xr:uid="{95F0141A-B94C-4204-9969-9882EC75D423}"/>
    <cellStyle name="40% - Ênfase4 243 2 3" xfId="29664" xr:uid="{BC37081A-240E-4047-A946-02E24C832DC7}"/>
    <cellStyle name="40% - Ênfase4 243 3" xfId="14382" xr:uid="{975FD876-3B16-44A6-BC8C-08142D4600DD}"/>
    <cellStyle name="40% - Ênfase4 243 3 2" xfId="34828" xr:uid="{008662A0-4492-48ED-8F10-FA47896DDEB6}"/>
    <cellStyle name="40% - Ênfase4 243 4" xfId="24612" xr:uid="{F48BF4E2-6844-429A-BC71-8838F85D054F}"/>
    <cellStyle name="40% - Ênfase4 244" xfId="4089" xr:uid="{71051A9E-7AD7-4105-898F-A31D81354CF7}"/>
    <cellStyle name="40% - Ênfase4 244 2" xfId="9223" xr:uid="{0C11EB4B-BD4F-4E36-865A-400A11C8D6EE}"/>
    <cellStyle name="40% - Ênfase4 244 2 2" xfId="19450" xr:uid="{CB1805CD-58FD-46BF-B000-F277EF387357}"/>
    <cellStyle name="40% - Ênfase4 244 2 2 2" xfId="39894" xr:uid="{C87E1F4A-429F-45B8-9C29-46A89386A0BE}"/>
    <cellStyle name="40% - Ênfase4 244 2 3" xfId="29678" xr:uid="{015F0ED4-FC00-41A9-B8DB-BB386635F518}"/>
    <cellStyle name="40% - Ênfase4 244 3" xfId="14396" xr:uid="{BEB053F8-853A-4E14-AF01-A9D54AA21EB6}"/>
    <cellStyle name="40% - Ênfase4 244 3 2" xfId="34842" xr:uid="{E0CE81ED-2F6E-447E-9BB1-8D3B47804A05}"/>
    <cellStyle name="40% - Ênfase4 244 4" xfId="24626" xr:uid="{05C10A78-D126-4AD1-978F-B67114DFA534}"/>
    <cellStyle name="40% - Ênfase4 245" xfId="4103" xr:uid="{0930020F-A596-4CC7-92E5-A1E9D855E2A5}"/>
    <cellStyle name="40% - Ênfase4 245 2" xfId="9237" xr:uid="{4E824F51-5933-4CF6-BD84-AD3B461B788F}"/>
    <cellStyle name="40% - Ênfase4 245 2 2" xfId="19464" xr:uid="{BCD42FCE-4FB3-4970-B668-02B51F169E03}"/>
    <cellStyle name="40% - Ênfase4 245 2 2 2" xfId="39908" xr:uid="{0F6881FB-B12D-4582-984F-A9B54597AB59}"/>
    <cellStyle name="40% - Ênfase4 245 2 3" xfId="29692" xr:uid="{85136027-F9EC-44D5-AFC9-F821FFE4EC3B}"/>
    <cellStyle name="40% - Ênfase4 245 3" xfId="14410" xr:uid="{FB1D7829-C138-4E51-B8B3-3AF22B45CDB2}"/>
    <cellStyle name="40% - Ênfase4 245 3 2" xfId="34856" xr:uid="{5098D863-0170-4995-9899-FA2D9DB68480}"/>
    <cellStyle name="40% - Ênfase4 245 4" xfId="24640" xr:uid="{768C4ECD-3E11-4730-BF2D-743F13EB630B}"/>
    <cellStyle name="40% - Ênfase4 246" xfId="4117" xr:uid="{8CFE5FF4-B091-4563-81B3-359E1C928A48}"/>
    <cellStyle name="40% - Ênfase4 246 2" xfId="9251" xr:uid="{C7309372-EDE0-4D58-BCC1-588D7ABCE27E}"/>
    <cellStyle name="40% - Ênfase4 246 2 2" xfId="19478" xr:uid="{DCAE72F4-25DB-4D66-A648-2192AF8D3230}"/>
    <cellStyle name="40% - Ênfase4 246 2 2 2" xfId="39922" xr:uid="{5F005715-33D7-4F1C-98A6-A467A22C2D1C}"/>
    <cellStyle name="40% - Ênfase4 246 2 3" xfId="29706" xr:uid="{F60C439C-D31C-42C5-867D-C3EE9EF0B6D3}"/>
    <cellStyle name="40% - Ênfase4 246 3" xfId="14424" xr:uid="{A221D026-426F-412A-8219-4306230FD9EB}"/>
    <cellStyle name="40% - Ênfase4 246 3 2" xfId="34870" xr:uid="{B8DF916A-DBB6-4654-86D9-6A234100D79D}"/>
    <cellStyle name="40% - Ênfase4 246 4" xfId="24654" xr:uid="{62FB5772-F9F8-4603-9226-FCC9BCE54890}"/>
    <cellStyle name="40% - Ênfase4 247" xfId="4131" xr:uid="{1F569CB5-1B26-4FBA-B537-1D732BD5D019}"/>
    <cellStyle name="40% - Ênfase4 247 2" xfId="9265" xr:uid="{C4C7FEA2-BB18-4E4C-93FC-586369491AA7}"/>
    <cellStyle name="40% - Ênfase4 247 2 2" xfId="19492" xr:uid="{F0EB2083-E52A-43B8-973B-269D64D05AA6}"/>
    <cellStyle name="40% - Ênfase4 247 2 2 2" xfId="39936" xr:uid="{3AB062B6-7711-40EE-8456-0294FFC81AB8}"/>
    <cellStyle name="40% - Ênfase4 247 2 3" xfId="29720" xr:uid="{48B12595-8C5C-4802-AA42-767B8E6705A8}"/>
    <cellStyle name="40% - Ênfase4 247 3" xfId="14438" xr:uid="{C194AB9A-7BAC-4497-AF20-179BF9911BE6}"/>
    <cellStyle name="40% - Ênfase4 247 3 2" xfId="34884" xr:uid="{FD585B79-64D7-4252-B3DF-86EE995EBD43}"/>
    <cellStyle name="40% - Ênfase4 247 4" xfId="24668" xr:uid="{6EABF97D-AFE6-436F-9114-6176CB6AD3EE}"/>
    <cellStyle name="40% - Ênfase4 248" xfId="4145" xr:uid="{8C3D4241-639E-446A-B9BB-6CC98705F5B5}"/>
    <cellStyle name="40% - Ênfase4 248 2" xfId="9279" xr:uid="{6BB5C2E7-E001-4978-8BC0-9DB4A6FDF057}"/>
    <cellStyle name="40% - Ênfase4 248 2 2" xfId="19506" xr:uid="{664D46E8-0109-4730-9225-4D2115A17629}"/>
    <cellStyle name="40% - Ênfase4 248 2 2 2" xfId="39950" xr:uid="{DBD7D287-89C1-46EC-A38D-68AF88D28D02}"/>
    <cellStyle name="40% - Ênfase4 248 2 3" xfId="29734" xr:uid="{0963BAEA-342E-4A2F-904B-441E5D15DAD0}"/>
    <cellStyle name="40% - Ênfase4 248 3" xfId="14452" xr:uid="{7AE59A15-EAD8-4C8A-8B2C-8451C47EE02C}"/>
    <cellStyle name="40% - Ênfase4 248 3 2" xfId="34898" xr:uid="{4E92FF06-D22B-4DE8-B8CD-A7D1FCE0B682}"/>
    <cellStyle name="40% - Ênfase4 248 4" xfId="24682" xr:uid="{3B7F3506-F217-4FB8-9294-2F798FC38C4F}"/>
    <cellStyle name="40% - Ênfase4 249" xfId="4159" xr:uid="{36A698D4-4E3E-41F3-BD77-A8C6F52019FC}"/>
    <cellStyle name="40% - Ênfase4 249 2" xfId="9293" xr:uid="{7136FCC5-73E9-45EF-AEB6-5CFD6ABF65D3}"/>
    <cellStyle name="40% - Ênfase4 249 2 2" xfId="19520" xr:uid="{23DE91A5-34D7-43BA-B3A3-E135E91193C1}"/>
    <cellStyle name="40% - Ênfase4 249 2 2 2" xfId="39964" xr:uid="{8341129D-CD65-4CEB-BBE8-2F824CFB6144}"/>
    <cellStyle name="40% - Ênfase4 249 2 3" xfId="29748" xr:uid="{0CC5F21F-C711-44ED-BF96-EBE31CA2DDDC}"/>
    <cellStyle name="40% - Ênfase4 249 3" xfId="14466" xr:uid="{9BB608C6-8CCD-45E3-A560-32FED8CFE2C9}"/>
    <cellStyle name="40% - Ênfase4 249 3 2" xfId="34912" xr:uid="{98D90C91-1C0A-45FD-897B-5B7A8F2BAABB}"/>
    <cellStyle name="40% - Ênfase4 249 4" xfId="24696" xr:uid="{06E8EF5B-F1BD-4C83-A8BC-1D5383C3CD4E}"/>
    <cellStyle name="40% - Ênfase4 25" xfId="437" xr:uid="{B18EC370-B48B-4B6C-8E01-BFD1BC3C64AC}"/>
    <cellStyle name="40% - Ênfase4 25 2" xfId="1036" xr:uid="{B1747CF0-6FE0-497F-AE5F-1BE67830B356}"/>
    <cellStyle name="40% - Ênfase4 25 2 2" xfId="6183" xr:uid="{D79F6D48-21D5-49D2-A9D2-347FD6F219BB}"/>
    <cellStyle name="40% - Ênfase4 25 2 2 2" xfId="16438" xr:uid="{0AF21E68-2C5E-4D1E-A94B-C4464C301496}"/>
    <cellStyle name="40% - Ênfase4 25 2 2 2 2" xfId="36882" xr:uid="{2FFDC41A-884D-4149-AAA3-81C91258943C}"/>
    <cellStyle name="40% - Ênfase4 25 2 2 3" xfId="26666" xr:uid="{BA2ABA84-6627-47E5-BD18-4619F087CD76}"/>
    <cellStyle name="40% - Ênfase4 25 2 3" xfId="11384" xr:uid="{157C5828-DFEF-46AC-895F-807E6A9B9E93}"/>
    <cellStyle name="40% - Ênfase4 25 2 3 2" xfId="31830" xr:uid="{B044593E-FF9F-4A64-8AC5-9F206CC8D417}"/>
    <cellStyle name="40% - Ênfase4 25 2 4" xfId="21614" xr:uid="{B7B5A3CC-89FA-46F9-AF63-6B2E4A78C3C0}"/>
    <cellStyle name="40% - Ênfase4 25 3" xfId="5584" xr:uid="{52BBFE23-AD2D-41E2-9DAD-70AD34C7B146}"/>
    <cellStyle name="40% - Ênfase4 25 3 2" xfId="15858" xr:uid="{1E790C88-4667-42E9-93EA-A3690D0C6146}"/>
    <cellStyle name="40% - Ênfase4 25 3 2 2" xfId="36302" xr:uid="{D8214B2B-0416-4187-B79C-53BE21477D09}"/>
    <cellStyle name="40% - Ênfase4 25 3 3" xfId="26086" xr:uid="{4E5700F8-810C-4F3F-AC11-35099D707529}"/>
    <cellStyle name="40% - Ênfase4 25 4" xfId="10804" xr:uid="{B4FF551A-E3CC-4F27-9EED-75B9DA1B5D84}"/>
    <cellStyle name="40% - Ênfase4 25 4 2" xfId="31250" xr:uid="{C14C0298-77A1-4B99-9DED-B23C38DF57AE}"/>
    <cellStyle name="40% - Ênfase4 25 5" xfId="21034" xr:uid="{ABE1E0C3-F93C-4355-8F3C-7E6CCACC4566}"/>
    <cellStyle name="40% - Ênfase4 250" xfId="4173" xr:uid="{D35AE5CB-F6AE-464C-B82C-B9B14A2B6382}"/>
    <cellStyle name="40% - Ênfase4 250 2" xfId="9307" xr:uid="{307593FF-FAFE-454B-BD74-9D04AB2E0125}"/>
    <cellStyle name="40% - Ênfase4 250 2 2" xfId="19534" xr:uid="{E4958893-0745-4CCC-BBF3-AA34301FFE75}"/>
    <cellStyle name="40% - Ênfase4 250 2 2 2" xfId="39978" xr:uid="{2674F7A5-7C9D-4AD7-83BC-8B7070E5B0DB}"/>
    <cellStyle name="40% - Ênfase4 250 2 3" xfId="29762" xr:uid="{CD549B13-40E6-4B99-9729-0083E049DD38}"/>
    <cellStyle name="40% - Ênfase4 250 3" xfId="14480" xr:uid="{228286AC-107D-415D-8C3A-3F64EAF99EA4}"/>
    <cellStyle name="40% - Ênfase4 250 3 2" xfId="34926" xr:uid="{4F0FDC6D-2CD8-4D5F-9589-70574D6EEDC3}"/>
    <cellStyle name="40% - Ênfase4 250 4" xfId="24710" xr:uid="{2BB5D2B7-EDD1-430F-B771-862A8FEA3B8A}"/>
    <cellStyle name="40% - Ênfase4 251" xfId="4187" xr:uid="{B2E3668F-E943-4DEE-9ABC-5FD8FE849774}"/>
    <cellStyle name="40% - Ênfase4 251 2" xfId="9321" xr:uid="{267F0755-F37F-477A-88C7-EEA18329D318}"/>
    <cellStyle name="40% - Ênfase4 251 2 2" xfId="19548" xr:uid="{4880D3F5-04B8-4857-8E59-C8EB6B184BF0}"/>
    <cellStyle name="40% - Ênfase4 251 2 2 2" xfId="39992" xr:uid="{888DBAB7-98F9-4A05-8731-8E65A03857C7}"/>
    <cellStyle name="40% - Ênfase4 251 2 3" xfId="29776" xr:uid="{EFD1B4B0-796D-456A-8014-499434B5BC5E}"/>
    <cellStyle name="40% - Ênfase4 251 3" xfId="14494" xr:uid="{A86DAF4D-108C-4135-BE09-6D45A6150F63}"/>
    <cellStyle name="40% - Ênfase4 251 3 2" xfId="34940" xr:uid="{05FDB4B8-6B47-46F7-9DF8-241BC883D4EB}"/>
    <cellStyle name="40% - Ênfase4 251 4" xfId="24724" xr:uid="{8BE47C20-B5CA-4EB6-AAC3-A9D74B296929}"/>
    <cellStyle name="40% - Ênfase4 252" xfId="4201" xr:uid="{6B437479-0BCD-4770-A8F6-00C153CDEB0E}"/>
    <cellStyle name="40% - Ênfase4 252 2" xfId="9335" xr:uid="{8DBD0CAE-7505-4182-B00E-55D1C1784143}"/>
    <cellStyle name="40% - Ênfase4 252 2 2" xfId="19562" xr:uid="{30A55F81-2375-41AB-8CFE-93D21F16AD9C}"/>
    <cellStyle name="40% - Ênfase4 252 2 2 2" xfId="40006" xr:uid="{7B979DD0-9248-4AFA-B1BC-EA25A90655D9}"/>
    <cellStyle name="40% - Ênfase4 252 2 3" xfId="29790" xr:uid="{2D3B3BEA-CA60-4561-81FA-3650E642A7EE}"/>
    <cellStyle name="40% - Ênfase4 252 3" xfId="14508" xr:uid="{31ABF637-4657-455A-8994-6F215862F026}"/>
    <cellStyle name="40% - Ênfase4 252 3 2" xfId="34954" xr:uid="{C081E994-8508-4F09-AE52-052C0A874AED}"/>
    <cellStyle name="40% - Ênfase4 252 4" xfId="24738" xr:uid="{EEA6A795-A013-4308-A6A5-E9BF0713893C}"/>
    <cellStyle name="40% - Ênfase4 253" xfId="4215" xr:uid="{6359103F-AC89-4A6D-9DA9-46734F255A68}"/>
    <cellStyle name="40% - Ênfase4 253 2" xfId="9349" xr:uid="{1DD40ADD-80A0-41C2-9EC0-C3ADB14526AD}"/>
    <cellStyle name="40% - Ênfase4 253 2 2" xfId="19576" xr:uid="{8C0D80F9-7728-44F4-A6BA-78704133E084}"/>
    <cellStyle name="40% - Ênfase4 253 2 2 2" xfId="40020" xr:uid="{B3E80E16-3E82-492A-B14B-6763F8EC6672}"/>
    <cellStyle name="40% - Ênfase4 253 2 3" xfId="29804" xr:uid="{14B887DB-86BC-4D76-85E5-90A419FB1217}"/>
    <cellStyle name="40% - Ênfase4 253 3" xfId="14522" xr:uid="{3A220C8B-B5A7-486A-9C0C-1755FC197B6E}"/>
    <cellStyle name="40% - Ênfase4 253 3 2" xfId="34968" xr:uid="{47CDB68A-A900-47D9-96F4-9C963E8FDE33}"/>
    <cellStyle name="40% - Ênfase4 253 4" xfId="24752" xr:uid="{88DFB912-0EC1-4720-9A03-0FAF63495AB6}"/>
    <cellStyle name="40% - Ênfase4 254" xfId="4229" xr:uid="{CB2EA74C-E070-44BE-BE16-DE4629FE0CD1}"/>
    <cellStyle name="40% - Ênfase4 254 2" xfId="9363" xr:uid="{35A11A7A-3643-40AA-B663-BA35729344D8}"/>
    <cellStyle name="40% - Ênfase4 254 2 2" xfId="19590" xr:uid="{BB909584-B636-4C69-802D-0FA1C2260EAC}"/>
    <cellStyle name="40% - Ênfase4 254 2 2 2" xfId="40034" xr:uid="{1F90FBF1-C885-426E-84E3-9AE27E254001}"/>
    <cellStyle name="40% - Ênfase4 254 2 3" xfId="29818" xr:uid="{0BEFBBB6-42A5-4CFE-A89E-F1675B39DEE2}"/>
    <cellStyle name="40% - Ênfase4 254 3" xfId="14536" xr:uid="{2CD61E9E-B89F-4453-A76C-1ED0934FDD87}"/>
    <cellStyle name="40% - Ênfase4 254 3 2" xfId="34982" xr:uid="{FF94F0AD-BDAC-48FB-83F1-BC53F44E5B5A}"/>
    <cellStyle name="40% - Ênfase4 254 4" xfId="24766" xr:uid="{6FD9F4A0-DC00-4F96-AB91-011A31184FE0}"/>
    <cellStyle name="40% - Ênfase4 255" xfId="4243" xr:uid="{F1692AC7-7F43-4E35-BD07-42499C92913F}"/>
    <cellStyle name="40% - Ênfase4 255 2" xfId="9377" xr:uid="{53B8CF84-3702-40E3-9E98-A90A5DC11085}"/>
    <cellStyle name="40% - Ênfase4 255 2 2" xfId="19604" xr:uid="{6E06BF6B-48E0-4B76-ACC9-4DD09D340050}"/>
    <cellStyle name="40% - Ênfase4 255 2 2 2" xfId="40048" xr:uid="{3B830F99-E9C4-4D12-B457-C853519F4941}"/>
    <cellStyle name="40% - Ênfase4 255 2 3" xfId="29832" xr:uid="{04C2481B-A7EE-4C3F-88D8-14B117784261}"/>
    <cellStyle name="40% - Ênfase4 255 3" xfId="14550" xr:uid="{84D4EE13-CB54-4FB6-9559-63C5E966DD57}"/>
    <cellStyle name="40% - Ênfase4 255 3 2" xfId="34996" xr:uid="{42999C9F-715B-4DC7-A89E-13BF67D9EF6A}"/>
    <cellStyle name="40% - Ênfase4 255 4" xfId="24780" xr:uid="{A2C45BA2-B061-4A4D-90AB-A7F5E4D1D825}"/>
    <cellStyle name="40% - Ênfase4 256" xfId="4257" xr:uid="{0CB2333E-0ADC-4BB6-9E3B-E3F46726C2AF}"/>
    <cellStyle name="40% - Ênfase4 256 2" xfId="9391" xr:uid="{A6291093-C37E-4929-A3FF-9ADF9827235E}"/>
    <cellStyle name="40% - Ênfase4 256 2 2" xfId="19618" xr:uid="{58220101-403C-448D-BE1A-614D45EA5F32}"/>
    <cellStyle name="40% - Ênfase4 256 2 2 2" xfId="40062" xr:uid="{A92217F3-3195-4C91-816F-9E9A1B336C1B}"/>
    <cellStyle name="40% - Ênfase4 256 2 3" xfId="29846" xr:uid="{0B5BABF5-F2EA-428A-B82D-BEA713647C67}"/>
    <cellStyle name="40% - Ênfase4 256 3" xfId="14564" xr:uid="{3E064E05-BDDA-4A95-9AEA-677CE44B3946}"/>
    <cellStyle name="40% - Ênfase4 256 3 2" xfId="35010" xr:uid="{8B4723AD-56D6-4363-8075-CE9302C25EB3}"/>
    <cellStyle name="40% - Ênfase4 256 4" xfId="24794" xr:uid="{46D5B6F9-CD33-4786-9578-3589C40A0084}"/>
    <cellStyle name="40% - Ênfase4 257" xfId="4271" xr:uid="{419B6111-5454-4D14-A912-4F4E0D805B6C}"/>
    <cellStyle name="40% - Ênfase4 257 2" xfId="9405" xr:uid="{1A251A7C-88C2-422D-8DE3-857D48FD89D5}"/>
    <cellStyle name="40% - Ênfase4 257 2 2" xfId="19632" xr:uid="{39F85C82-4F96-4705-8CA8-D49FE2EA5EF1}"/>
    <cellStyle name="40% - Ênfase4 257 2 2 2" xfId="40076" xr:uid="{1448EC1E-64B1-46DA-A025-9F92CC1437DC}"/>
    <cellStyle name="40% - Ênfase4 257 2 3" xfId="29860" xr:uid="{0EA37247-5695-49A8-86FF-3F69FF2D9BB7}"/>
    <cellStyle name="40% - Ênfase4 257 3" xfId="14578" xr:uid="{0BA41149-9A07-4188-83A6-03528D3A8FBE}"/>
    <cellStyle name="40% - Ênfase4 257 3 2" xfId="35024" xr:uid="{8C0E98B9-0CE0-4CE1-A0BA-7BCC9E0A4EA5}"/>
    <cellStyle name="40% - Ênfase4 257 4" xfId="24808" xr:uid="{93F0D996-A7BD-4953-ADA7-FF808C794A31}"/>
    <cellStyle name="40% - Ênfase4 258" xfId="4285" xr:uid="{A55305E3-A058-4481-9587-3BBD65513080}"/>
    <cellStyle name="40% - Ênfase4 258 2" xfId="9419" xr:uid="{DFCF2B08-7130-4923-BCFD-09F6C27DDD6C}"/>
    <cellStyle name="40% - Ênfase4 258 2 2" xfId="19646" xr:uid="{2349788A-7750-4394-BF8E-58556C3806F3}"/>
    <cellStyle name="40% - Ênfase4 258 2 2 2" xfId="40090" xr:uid="{10627859-B413-49DA-99D9-E379A07B909B}"/>
    <cellStyle name="40% - Ênfase4 258 2 3" xfId="29874" xr:uid="{750F4E62-B81A-4DAD-9977-0147F04CE6B8}"/>
    <cellStyle name="40% - Ênfase4 258 3" xfId="14592" xr:uid="{0A629202-009C-4246-8A70-F1EC85CBE22E}"/>
    <cellStyle name="40% - Ênfase4 258 3 2" xfId="35038" xr:uid="{94E5628E-CD48-4B29-9AC8-AE9DDBD7D872}"/>
    <cellStyle name="40% - Ênfase4 258 4" xfId="24822" xr:uid="{5CF32EA0-7A72-4ADF-8281-FFCBC1436A28}"/>
    <cellStyle name="40% - Ênfase4 259" xfId="4299" xr:uid="{548DEF4A-9B55-4532-8FE6-1AEC07E5DC14}"/>
    <cellStyle name="40% - Ênfase4 259 2" xfId="9433" xr:uid="{61F4E6AB-A88E-422A-AFCE-CE469E05AD45}"/>
    <cellStyle name="40% - Ênfase4 259 2 2" xfId="19660" xr:uid="{9D5A7C39-F646-457B-B98A-4F38CDC61950}"/>
    <cellStyle name="40% - Ênfase4 259 2 2 2" xfId="40104" xr:uid="{B0A47D52-8309-4B4B-84B8-D97CF09D1199}"/>
    <cellStyle name="40% - Ênfase4 259 2 3" xfId="29888" xr:uid="{3643F91A-6609-4880-959D-745DAC25914F}"/>
    <cellStyle name="40% - Ênfase4 259 3" xfId="14606" xr:uid="{AEBD06B8-A528-47FA-8593-8DA1C07D02FB}"/>
    <cellStyle name="40% - Ênfase4 259 3 2" xfId="35052" xr:uid="{C7BDCFEE-C1EB-46D5-94B6-0882E8D49E58}"/>
    <cellStyle name="40% - Ênfase4 259 4" xfId="24836" xr:uid="{49A5D1C1-565B-4E5C-9D4A-38DBDC036E09}"/>
    <cellStyle name="40% - Ênfase4 26" xfId="451" xr:uid="{996CA48B-0B6A-4252-8FAC-9D87D86B8C38}"/>
    <cellStyle name="40% - Ênfase4 26 2" xfId="1050" xr:uid="{876D9702-3606-46CB-974B-7EC37B6E3D1F}"/>
    <cellStyle name="40% - Ênfase4 26 2 2" xfId="6197" xr:uid="{86D59952-E649-43DC-AFCE-99E4D733DE04}"/>
    <cellStyle name="40% - Ênfase4 26 2 2 2" xfId="16452" xr:uid="{5AF3223D-BDE7-4175-A1F1-E05C86092EC0}"/>
    <cellStyle name="40% - Ênfase4 26 2 2 2 2" xfId="36896" xr:uid="{69675869-EA09-490A-8E6E-9B0AA5A60F30}"/>
    <cellStyle name="40% - Ênfase4 26 2 2 3" xfId="26680" xr:uid="{D9BC89FF-3472-4EFE-858A-15D702772AF1}"/>
    <cellStyle name="40% - Ênfase4 26 2 3" xfId="11398" xr:uid="{F8CFCDCB-91A3-48AE-943D-0CA1AA178062}"/>
    <cellStyle name="40% - Ênfase4 26 2 3 2" xfId="31844" xr:uid="{15C29DA0-7AB1-4EB8-9750-6263DF48BD26}"/>
    <cellStyle name="40% - Ênfase4 26 2 4" xfId="21628" xr:uid="{40C1D4A3-CC63-42EE-9575-A096BF84DD09}"/>
    <cellStyle name="40% - Ênfase4 26 3" xfId="5598" xr:uid="{68E141F6-D1FA-4153-885F-38ED77CAA18E}"/>
    <cellStyle name="40% - Ênfase4 26 3 2" xfId="15872" xr:uid="{E579A1CD-C43B-4B30-82D7-C0F102D09810}"/>
    <cellStyle name="40% - Ênfase4 26 3 2 2" xfId="36316" xr:uid="{4E30D785-15F7-4C8B-A3FA-A476031499EE}"/>
    <cellStyle name="40% - Ênfase4 26 3 3" xfId="26100" xr:uid="{B781F22A-6608-4AE3-ADDA-9AB0739653AE}"/>
    <cellStyle name="40% - Ênfase4 26 4" xfId="10818" xr:uid="{46704865-5D7C-4193-A56A-EDDFC3298EB5}"/>
    <cellStyle name="40% - Ênfase4 26 4 2" xfId="31264" xr:uid="{4058465F-99FE-4B6A-9F96-6861332B6287}"/>
    <cellStyle name="40% - Ênfase4 26 5" xfId="21048" xr:uid="{92387C83-9220-42FB-8617-5DAE407D9B22}"/>
    <cellStyle name="40% - Ênfase4 260" xfId="4313" xr:uid="{2D390B88-CD54-43B6-8640-0D1310C2B9A7}"/>
    <cellStyle name="40% - Ênfase4 260 2" xfId="9447" xr:uid="{CDCE4AFC-945D-4B72-9EFE-83ACAC906BE3}"/>
    <cellStyle name="40% - Ênfase4 260 2 2" xfId="19674" xr:uid="{0F73B72A-2F94-4F04-9A89-844E16D76D3C}"/>
    <cellStyle name="40% - Ênfase4 260 2 2 2" xfId="40118" xr:uid="{A2DBF183-DB07-4132-A699-3120820CAACA}"/>
    <cellStyle name="40% - Ênfase4 260 2 3" xfId="29902" xr:uid="{7824D3D1-EEA6-4075-84AC-2FA49D356B2A}"/>
    <cellStyle name="40% - Ênfase4 260 3" xfId="14620" xr:uid="{2453B73B-EEAC-4D3A-8B95-3ADBD7F86706}"/>
    <cellStyle name="40% - Ênfase4 260 3 2" xfId="35066" xr:uid="{95BED8F5-024E-4F0B-AE2D-6DA7538C33E3}"/>
    <cellStyle name="40% - Ênfase4 260 4" xfId="24850" xr:uid="{74FC5566-5862-4BD3-906F-FC865119F99A}"/>
    <cellStyle name="40% - Ênfase4 261" xfId="4327" xr:uid="{8B5FB951-2A51-493F-8187-8C001F034E40}"/>
    <cellStyle name="40% - Ênfase4 261 2" xfId="9461" xr:uid="{BB0A1FA1-AE64-41D9-923E-247463C33893}"/>
    <cellStyle name="40% - Ênfase4 261 2 2" xfId="19688" xr:uid="{48D346B6-8A85-4BC8-AE99-B455071E8FD1}"/>
    <cellStyle name="40% - Ênfase4 261 2 2 2" xfId="40132" xr:uid="{A8D10390-39C2-4692-92CA-A1F434870CAF}"/>
    <cellStyle name="40% - Ênfase4 261 2 3" xfId="29916" xr:uid="{455090CA-F11C-456E-94A1-D6D1922F6CC5}"/>
    <cellStyle name="40% - Ênfase4 261 3" xfId="14634" xr:uid="{AA8F710A-3CA5-4651-A820-8A70BCA8B618}"/>
    <cellStyle name="40% - Ênfase4 261 3 2" xfId="35080" xr:uid="{C900F85A-04A1-468B-AC4B-8DD843BF527D}"/>
    <cellStyle name="40% - Ênfase4 261 4" xfId="24864" xr:uid="{68560792-4151-4F90-BF17-03FD97C47582}"/>
    <cellStyle name="40% - Ênfase4 262" xfId="4341" xr:uid="{67CC0E42-0B1C-4633-90BC-C1FC8D96CA85}"/>
    <cellStyle name="40% - Ênfase4 262 2" xfId="9475" xr:uid="{CC11BE28-A6A0-4441-A0E5-492E62015FBD}"/>
    <cellStyle name="40% - Ênfase4 262 2 2" xfId="19702" xr:uid="{37213980-1650-45F7-8415-9071810A21A7}"/>
    <cellStyle name="40% - Ênfase4 262 2 2 2" xfId="40146" xr:uid="{E8CDFA12-DBCB-45B5-9552-18654625D391}"/>
    <cellStyle name="40% - Ênfase4 262 2 3" xfId="29930" xr:uid="{F2BF8945-9E68-4AE6-913D-0B7F54C05207}"/>
    <cellStyle name="40% - Ênfase4 262 3" xfId="14648" xr:uid="{499D2126-262F-47B3-9948-CB7C23E61617}"/>
    <cellStyle name="40% - Ênfase4 262 3 2" xfId="35094" xr:uid="{82FC4729-019F-44EC-B95D-DCEFC3C7A13D}"/>
    <cellStyle name="40% - Ênfase4 262 4" xfId="24878" xr:uid="{A6C4C863-50CA-49FB-BE04-4757F137D243}"/>
    <cellStyle name="40% - Ênfase4 263" xfId="4355" xr:uid="{18D8EAF7-E579-46F2-9955-469ADF674F91}"/>
    <cellStyle name="40% - Ênfase4 263 2" xfId="9489" xr:uid="{E75A6B5A-8644-4A3C-A8B3-5313FC822E1F}"/>
    <cellStyle name="40% - Ênfase4 263 2 2" xfId="19716" xr:uid="{B77B656A-FD87-4BDC-82C5-FE946EB53AE7}"/>
    <cellStyle name="40% - Ênfase4 263 2 2 2" xfId="40160" xr:uid="{957D82D5-3511-4885-B94A-590F9FE99D03}"/>
    <cellStyle name="40% - Ênfase4 263 2 3" xfId="29944" xr:uid="{4BEAB618-69BA-4420-9C9E-EBEB6DBFE2C9}"/>
    <cellStyle name="40% - Ênfase4 263 3" xfId="14662" xr:uid="{C6C4A2BC-9CCF-4CCA-B2B0-5C536AE56EDB}"/>
    <cellStyle name="40% - Ênfase4 263 3 2" xfId="35108" xr:uid="{CBD10FDD-8DA7-46AB-B529-9862D5FEDCA2}"/>
    <cellStyle name="40% - Ênfase4 263 4" xfId="24892" xr:uid="{8D73066C-DEA6-4236-AD26-0C763B940F69}"/>
    <cellStyle name="40% - Ênfase4 264" xfId="4369" xr:uid="{8F6DAF36-4C11-48F4-946E-4797CB3DDDD5}"/>
    <cellStyle name="40% - Ênfase4 264 2" xfId="9503" xr:uid="{F9017872-DFF5-440B-ADE7-3BA80091E1BE}"/>
    <cellStyle name="40% - Ênfase4 264 2 2" xfId="19730" xr:uid="{7CF8C2EC-B89A-4EAB-A79E-833A9DA59AB3}"/>
    <cellStyle name="40% - Ênfase4 264 2 2 2" xfId="40174" xr:uid="{EB53EE47-0A7E-40D0-BE73-6896EF88CAC5}"/>
    <cellStyle name="40% - Ênfase4 264 2 3" xfId="29958" xr:uid="{A647DDAA-9AA9-472D-8550-29BA8FBCFD58}"/>
    <cellStyle name="40% - Ênfase4 264 3" xfId="14676" xr:uid="{920CE2D2-585C-4623-8255-08A10BD276B0}"/>
    <cellStyle name="40% - Ênfase4 264 3 2" xfId="35122" xr:uid="{65C4A4F8-D651-413F-911B-9751C604ADFE}"/>
    <cellStyle name="40% - Ênfase4 264 4" xfId="24906" xr:uid="{1FD51739-6DDB-41D6-A8C0-730C2EEAB9B0}"/>
    <cellStyle name="40% - Ênfase4 265" xfId="4383" xr:uid="{6E692C7A-E234-4A1F-9434-AD93948D0A32}"/>
    <cellStyle name="40% - Ênfase4 265 2" xfId="9517" xr:uid="{959E0806-B660-4469-8516-F86C733B90CB}"/>
    <cellStyle name="40% - Ênfase4 265 2 2" xfId="19744" xr:uid="{E8BC4A52-112F-4982-9A28-E122EC161882}"/>
    <cellStyle name="40% - Ênfase4 265 2 2 2" xfId="40188" xr:uid="{51574DD6-D12A-4622-8FF9-A003C0EF0EC4}"/>
    <cellStyle name="40% - Ênfase4 265 2 3" xfId="29972" xr:uid="{42E29E1B-8BC2-4874-A5B7-0C448F1C1945}"/>
    <cellStyle name="40% - Ênfase4 265 3" xfId="14690" xr:uid="{74156C0E-6507-4B59-8D65-001E788E12E8}"/>
    <cellStyle name="40% - Ênfase4 265 3 2" xfId="35136" xr:uid="{91EF5242-1ADD-47CB-8F87-DE42C91E1436}"/>
    <cellStyle name="40% - Ênfase4 265 4" xfId="24920" xr:uid="{A5278447-7C63-48EE-9DBC-D58EF9E616C8}"/>
    <cellStyle name="40% - Ênfase4 266" xfId="4397" xr:uid="{DE63E98C-C4C1-4FAF-995F-CB97F924F690}"/>
    <cellStyle name="40% - Ênfase4 266 2" xfId="9531" xr:uid="{7AE9D057-3819-493A-A063-0AEE35CA0C0E}"/>
    <cellStyle name="40% - Ênfase4 266 2 2" xfId="19758" xr:uid="{82D737B3-291F-4AF8-BA13-B58A241AECBD}"/>
    <cellStyle name="40% - Ênfase4 266 2 2 2" xfId="40202" xr:uid="{7325815A-6118-44F9-A64A-99F513AF0E71}"/>
    <cellStyle name="40% - Ênfase4 266 2 3" xfId="29986" xr:uid="{A5156DAE-18B0-4895-8B5C-2863BEBE108D}"/>
    <cellStyle name="40% - Ênfase4 266 3" xfId="14704" xr:uid="{745E3CA6-2EDC-4FB4-B7DB-A7B37FADA2FA}"/>
    <cellStyle name="40% - Ênfase4 266 3 2" xfId="35150" xr:uid="{7AF03A84-C5D0-45AB-912E-39745CDFAEB8}"/>
    <cellStyle name="40% - Ênfase4 266 4" xfId="24934" xr:uid="{0EBA95E2-4857-4AD1-B462-4CC6B8FD095E}"/>
    <cellStyle name="40% - Ênfase4 267" xfId="4411" xr:uid="{5437D508-9B35-470C-A361-7B40FA08946D}"/>
    <cellStyle name="40% - Ênfase4 267 2" xfId="9545" xr:uid="{35777E69-C7F9-4A0E-95C2-197B47C3373F}"/>
    <cellStyle name="40% - Ênfase4 267 2 2" xfId="19772" xr:uid="{3B805066-E650-4605-BB0C-775568A4981C}"/>
    <cellStyle name="40% - Ênfase4 267 2 2 2" xfId="40216" xr:uid="{097A5115-B9D7-4986-AC7F-C877AAAB44DB}"/>
    <cellStyle name="40% - Ênfase4 267 2 3" xfId="30000" xr:uid="{C49DE16F-60B9-4C18-A5B7-CED5B00DF8BB}"/>
    <cellStyle name="40% - Ênfase4 267 3" xfId="14718" xr:uid="{2CD87BB0-DBAD-4CB1-A4B3-A9BAA6653F5C}"/>
    <cellStyle name="40% - Ênfase4 267 3 2" xfId="35164" xr:uid="{B2E6996D-5D0A-41E6-B8E6-1D678606F18C}"/>
    <cellStyle name="40% - Ênfase4 267 4" xfId="24948" xr:uid="{78F771E3-569A-4EDB-A7E3-17321B806E27}"/>
    <cellStyle name="40% - Ênfase4 268" xfId="4425" xr:uid="{BCBAECAF-CB41-461A-A228-A1E8811E8B02}"/>
    <cellStyle name="40% - Ênfase4 268 2" xfId="9559" xr:uid="{06F47A81-3024-4666-8A27-0E90A1D0F22F}"/>
    <cellStyle name="40% - Ênfase4 268 2 2" xfId="19786" xr:uid="{D6D48B1D-C8AF-4DEC-899C-1A85F2A68FD4}"/>
    <cellStyle name="40% - Ênfase4 268 2 2 2" xfId="40230" xr:uid="{CE61134C-BDB7-49EB-9682-F4C5B6199868}"/>
    <cellStyle name="40% - Ênfase4 268 2 3" xfId="30014" xr:uid="{5914EA61-2604-4BDD-9A20-2A1D80776CBB}"/>
    <cellStyle name="40% - Ênfase4 268 3" xfId="14732" xr:uid="{3B923D51-6F1A-4AE9-A454-229C1B5CDD8E}"/>
    <cellStyle name="40% - Ênfase4 268 3 2" xfId="35178" xr:uid="{163ACA1C-2D7E-402A-806D-C2D75C388A43}"/>
    <cellStyle name="40% - Ênfase4 268 4" xfId="24962" xr:uid="{7794F202-D9F6-4DB9-A7CE-0ED868ED8BBF}"/>
    <cellStyle name="40% - Ênfase4 269" xfId="4439" xr:uid="{43C1DC60-B835-4CD8-84FA-B1CBAA0C74AB}"/>
    <cellStyle name="40% - Ênfase4 269 2" xfId="9573" xr:uid="{6033732B-CFF1-4E10-A780-9895586E84B1}"/>
    <cellStyle name="40% - Ênfase4 269 2 2" xfId="19800" xr:uid="{4607567D-BAC7-459F-81B9-2C7579DEAAED}"/>
    <cellStyle name="40% - Ênfase4 269 2 2 2" xfId="40244" xr:uid="{57CEF146-85F6-4E86-9384-CFE9538630B1}"/>
    <cellStyle name="40% - Ênfase4 269 2 3" xfId="30028" xr:uid="{7DB85425-EE0F-443B-A627-FFBC6EBEAA1A}"/>
    <cellStyle name="40% - Ênfase4 269 3" xfId="14746" xr:uid="{679F970B-1AC7-49E3-82D7-3519750BD894}"/>
    <cellStyle name="40% - Ênfase4 269 3 2" xfId="35192" xr:uid="{0E629078-EAE5-4173-BF78-CC4052E70CBF}"/>
    <cellStyle name="40% - Ênfase4 269 4" xfId="24976" xr:uid="{FEFD3821-BA61-4DEC-8C06-A35E1222DD39}"/>
    <cellStyle name="40% - Ênfase4 27" xfId="465" xr:uid="{F73223FF-28A8-42E5-A4DE-268A3BE45615}"/>
    <cellStyle name="40% - Ênfase4 27 2" xfId="1064" xr:uid="{B91E550E-FCE6-42BA-B448-4370ECEBDEFA}"/>
    <cellStyle name="40% - Ênfase4 27 2 2" xfId="6211" xr:uid="{39637D20-7D20-4E7D-AC9F-1A7E560C3B89}"/>
    <cellStyle name="40% - Ênfase4 27 2 2 2" xfId="16466" xr:uid="{F6D9A310-EE87-408F-9A34-D9A57E0703FE}"/>
    <cellStyle name="40% - Ênfase4 27 2 2 2 2" xfId="36910" xr:uid="{9B727D8B-6962-43BC-A592-6B90D1A49F56}"/>
    <cellStyle name="40% - Ênfase4 27 2 2 3" xfId="26694" xr:uid="{E214E3AF-B4D8-494F-AACE-01D05987A25D}"/>
    <cellStyle name="40% - Ênfase4 27 2 3" xfId="11412" xr:uid="{83DA73B9-3BB6-4110-9557-22B9F6974DD4}"/>
    <cellStyle name="40% - Ênfase4 27 2 3 2" xfId="31858" xr:uid="{9258E480-8442-4320-A760-3234BCCEAA83}"/>
    <cellStyle name="40% - Ênfase4 27 2 4" xfId="21642" xr:uid="{28E1A2E3-24A9-49BB-B059-6B8A3DC83D86}"/>
    <cellStyle name="40% - Ênfase4 27 3" xfId="5612" xr:uid="{39D7B2EA-2698-4799-BA24-DFF1867909A4}"/>
    <cellStyle name="40% - Ênfase4 27 3 2" xfId="15886" xr:uid="{9558BF24-87FC-4544-85E9-E3886E0500A4}"/>
    <cellStyle name="40% - Ênfase4 27 3 2 2" xfId="36330" xr:uid="{E1A286F7-9FD1-4575-B627-6CA1250F5C7E}"/>
    <cellStyle name="40% - Ênfase4 27 3 3" xfId="26114" xr:uid="{DBB65AA5-AED7-4C6C-93B7-FF632D38FF1E}"/>
    <cellStyle name="40% - Ênfase4 27 4" xfId="10832" xr:uid="{36891D37-CBAD-4892-8FFB-5683902106A1}"/>
    <cellStyle name="40% - Ênfase4 27 4 2" xfId="31278" xr:uid="{03B09589-34E5-4A7F-B124-47CE24FE54C5}"/>
    <cellStyle name="40% - Ênfase4 27 5" xfId="21062" xr:uid="{A15E70B5-1DF2-4AAB-B75B-3EDD4C27D0C9}"/>
    <cellStyle name="40% - Ênfase4 270" xfId="4453" xr:uid="{83B04174-B11E-4907-B2DF-47B0C49D6139}"/>
    <cellStyle name="40% - Ênfase4 270 2" xfId="9587" xr:uid="{79CDF040-E1CA-48BB-BC4C-10628E8623C6}"/>
    <cellStyle name="40% - Ênfase4 270 2 2" xfId="19814" xr:uid="{DB440C35-B869-4061-83F0-E38D1B892B27}"/>
    <cellStyle name="40% - Ênfase4 270 2 2 2" xfId="40258" xr:uid="{1287F2D9-F550-474D-A1DA-51AA68E6FEAA}"/>
    <cellStyle name="40% - Ênfase4 270 2 3" xfId="30042" xr:uid="{46EB15F3-4AD6-4641-8D39-96CE73828BCA}"/>
    <cellStyle name="40% - Ênfase4 270 3" xfId="14760" xr:uid="{B6C43BAE-0F6B-44AE-B1EC-47B93B82B142}"/>
    <cellStyle name="40% - Ênfase4 270 3 2" xfId="35206" xr:uid="{07105016-62FD-4FC5-9E66-B007A18F3330}"/>
    <cellStyle name="40% - Ênfase4 270 4" xfId="24990" xr:uid="{DD777232-EEFA-44A9-BF4E-BCC3812C6CA2}"/>
    <cellStyle name="40% - Ênfase4 271" xfId="4467" xr:uid="{8626A9F7-34FF-40D4-90DA-807DAC68532A}"/>
    <cellStyle name="40% - Ênfase4 271 2" xfId="9601" xr:uid="{86C53E8C-4ACC-47A0-891E-FF23525D125A}"/>
    <cellStyle name="40% - Ênfase4 271 2 2" xfId="19828" xr:uid="{1430CD37-1D06-414E-AEB4-CD6BDDE5DE77}"/>
    <cellStyle name="40% - Ênfase4 271 2 2 2" xfId="40272" xr:uid="{F17BBDDF-4FC2-44B5-A407-2E6AB67CECAF}"/>
    <cellStyle name="40% - Ênfase4 271 2 3" xfId="30056" xr:uid="{F3D7E466-3F8C-4852-A426-B240E1B74A88}"/>
    <cellStyle name="40% - Ênfase4 271 3" xfId="14774" xr:uid="{22960E4C-A860-4AA5-9A40-B1960037AA1E}"/>
    <cellStyle name="40% - Ênfase4 271 3 2" xfId="35220" xr:uid="{0E73B1B6-3A66-40EE-8E85-4FAAE9A6CB0B}"/>
    <cellStyle name="40% - Ênfase4 271 4" xfId="25004" xr:uid="{1E40B266-49E6-4797-B3A6-AF547F4FE525}"/>
    <cellStyle name="40% - Ênfase4 272" xfId="4481" xr:uid="{294BDB36-793F-401A-987D-8EAE3E889DF7}"/>
    <cellStyle name="40% - Ênfase4 272 2" xfId="9615" xr:uid="{984B15B7-7917-4A70-BDDF-4895EE88766B}"/>
    <cellStyle name="40% - Ênfase4 272 2 2" xfId="19842" xr:uid="{AD54E728-C7C8-4C61-85EC-B62638DB1645}"/>
    <cellStyle name="40% - Ênfase4 272 2 2 2" xfId="40286" xr:uid="{7EB0859C-0369-4EEC-8580-2119534C4248}"/>
    <cellStyle name="40% - Ênfase4 272 2 3" xfId="30070" xr:uid="{EA2B5B1E-355E-43F3-9767-67CE3B669FFA}"/>
    <cellStyle name="40% - Ênfase4 272 3" xfId="14788" xr:uid="{F08E7B04-07F7-480A-AB72-CAD400CE06FD}"/>
    <cellStyle name="40% - Ênfase4 272 3 2" xfId="35234" xr:uid="{F6684539-E2BE-4F96-8829-D606694EAEA2}"/>
    <cellStyle name="40% - Ênfase4 272 4" xfId="25018" xr:uid="{44FC633E-2D6E-4A8B-8DB7-A65998F6FBEC}"/>
    <cellStyle name="40% - Ênfase4 273" xfId="4495" xr:uid="{20E325EC-985C-471C-83E3-61B96C99009A}"/>
    <cellStyle name="40% - Ênfase4 273 2" xfId="9629" xr:uid="{5B7B78E4-2DD1-4611-A068-C6761D531921}"/>
    <cellStyle name="40% - Ênfase4 273 2 2" xfId="19856" xr:uid="{BFDB29F2-EF5F-447F-8FC1-0C2AB71D4E75}"/>
    <cellStyle name="40% - Ênfase4 273 2 2 2" xfId="40300" xr:uid="{E39B6E08-6966-434A-B981-447CAC7E78C9}"/>
    <cellStyle name="40% - Ênfase4 273 2 3" xfId="30084" xr:uid="{2CFB549A-5C6D-42C4-B7E1-84AA47AAFC0A}"/>
    <cellStyle name="40% - Ênfase4 273 3" xfId="14802" xr:uid="{A7BBE4CE-7DC5-46D0-9986-F39F98C526E3}"/>
    <cellStyle name="40% - Ênfase4 273 3 2" xfId="35248" xr:uid="{4A3801D9-0458-4512-B085-7ECF38A0CE14}"/>
    <cellStyle name="40% - Ênfase4 273 4" xfId="25032" xr:uid="{8B9EEAAC-A265-445B-815D-73ED8E3F27A2}"/>
    <cellStyle name="40% - Ênfase4 274" xfId="4509" xr:uid="{DBA4A273-12AB-44A3-B099-98E94ABE54A7}"/>
    <cellStyle name="40% - Ênfase4 274 2" xfId="9643" xr:uid="{3278FFEF-119D-4287-AA9A-40771414DACA}"/>
    <cellStyle name="40% - Ênfase4 274 2 2" xfId="19870" xr:uid="{1AF30F21-C4F1-44C1-B28C-16E4B085C5EB}"/>
    <cellStyle name="40% - Ênfase4 274 2 2 2" xfId="40314" xr:uid="{000529CC-6BB7-4897-BAEE-55744D2D67F9}"/>
    <cellStyle name="40% - Ênfase4 274 2 3" xfId="30098" xr:uid="{82510CCB-3E2D-4531-B171-CF9FB00E13D9}"/>
    <cellStyle name="40% - Ênfase4 274 3" xfId="14816" xr:uid="{49E3DC24-CD01-4C1D-8428-FDAE0DA6A5B0}"/>
    <cellStyle name="40% - Ênfase4 274 3 2" xfId="35262" xr:uid="{66B390D4-5843-489D-A58F-0CD5BD103315}"/>
    <cellStyle name="40% - Ênfase4 274 4" xfId="25046" xr:uid="{F4570E63-ACEA-4D7C-BA8C-C0D7C7151885}"/>
    <cellStyle name="40% - Ênfase4 275" xfId="4523" xr:uid="{6473D7D7-5470-47F4-BB7E-B86961BCCA58}"/>
    <cellStyle name="40% - Ênfase4 275 2" xfId="9657" xr:uid="{551D02F9-1C26-47D5-B112-E0FC9D077694}"/>
    <cellStyle name="40% - Ênfase4 275 2 2" xfId="19884" xr:uid="{65D427B9-E6E2-4C5F-A742-CED50C204A71}"/>
    <cellStyle name="40% - Ênfase4 275 2 2 2" xfId="40328" xr:uid="{94BA17A0-A6BC-4985-A242-B2E97AA2D7A1}"/>
    <cellStyle name="40% - Ênfase4 275 2 3" xfId="30112" xr:uid="{20C5EFFA-68E9-4DD8-9088-3366FD0C9DC7}"/>
    <cellStyle name="40% - Ênfase4 275 3" xfId="14830" xr:uid="{E0A0CA56-F7A7-4431-8453-6CEB7EECAC96}"/>
    <cellStyle name="40% - Ênfase4 275 3 2" xfId="35276" xr:uid="{F0B1326F-FBBB-4D81-8A1B-BBF30F6AEF28}"/>
    <cellStyle name="40% - Ênfase4 275 4" xfId="25060" xr:uid="{09551059-C623-4362-84F9-D52EE6F633F9}"/>
    <cellStyle name="40% - Ênfase4 276" xfId="4536" xr:uid="{E45D3305-4318-43F5-8639-55AC15DCE32E}"/>
    <cellStyle name="40% - Ênfase4 276 2" xfId="9671" xr:uid="{45A6F173-70D0-48D1-9789-D2ED16D59092}"/>
    <cellStyle name="40% - Ênfase4 276 2 2" xfId="19898" xr:uid="{EEE1FC71-6627-43CE-8EF2-7CDD08EAE3D9}"/>
    <cellStyle name="40% - Ênfase4 276 2 2 2" xfId="40342" xr:uid="{68462C09-5299-4046-A3E6-F3CC9055C6EB}"/>
    <cellStyle name="40% - Ênfase4 276 2 3" xfId="30126" xr:uid="{2D844E4C-DEF8-4034-BCD0-FA2268E56A0B}"/>
    <cellStyle name="40% - Ênfase4 276 3" xfId="14844" xr:uid="{AC3CEB39-EB43-414D-B935-91C9D84C6D56}"/>
    <cellStyle name="40% - Ênfase4 276 3 2" xfId="35290" xr:uid="{881C566D-2F86-429D-ADAE-C9010FE826A5}"/>
    <cellStyle name="40% - Ênfase4 276 4" xfId="25074" xr:uid="{C024FD2F-4D38-45A3-8BB8-2420DD118C9E}"/>
    <cellStyle name="40% - Ênfase4 277" xfId="4550" xr:uid="{B743AA03-6DBD-4D06-B458-9CCDEB54EC7F}"/>
    <cellStyle name="40% - Ênfase4 277 2" xfId="9685" xr:uid="{32ED0E7C-D703-4EC9-AEF9-EFB77944C7E2}"/>
    <cellStyle name="40% - Ênfase4 277 2 2" xfId="19912" xr:uid="{ACCF2DC0-329E-47D0-BEC3-B34F13D48608}"/>
    <cellStyle name="40% - Ênfase4 277 2 2 2" xfId="40356" xr:uid="{B6E330CA-BDCD-472A-B113-000FEE7C5894}"/>
    <cellStyle name="40% - Ênfase4 277 2 3" xfId="30140" xr:uid="{27362018-FA76-47F3-9FA5-376FAECA4774}"/>
    <cellStyle name="40% - Ênfase4 277 3" xfId="14858" xr:uid="{246E1354-41DE-4AAE-A4B6-A9846CA937E9}"/>
    <cellStyle name="40% - Ênfase4 277 3 2" xfId="35304" xr:uid="{1930F783-74AF-454F-971B-0855788C8946}"/>
    <cellStyle name="40% - Ênfase4 277 4" xfId="25088" xr:uid="{24B85348-2271-4703-8D07-9FF75604C027}"/>
    <cellStyle name="40% - Ênfase4 278" xfId="4564" xr:uid="{B1E2E510-1913-4B03-B2DF-5E85B83CE269}"/>
    <cellStyle name="40% - Ênfase4 278 2" xfId="9699" xr:uid="{3F9FD6A8-E392-446D-828D-44BACB7F736E}"/>
    <cellStyle name="40% - Ênfase4 278 2 2" xfId="19926" xr:uid="{1930694B-CA20-4F75-A4C6-2DA9A3B499FC}"/>
    <cellStyle name="40% - Ênfase4 278 2 2 2" xfId="40370" xr:uid="{30C813A8-7A39-4CCF-A4C9-DB47FB8E03BE}"/>
    <cellStyle name="40% - Ênfase4 278 2 3" xfId="30154" xr:uid="{63253B96-84BD-485B-9888-F309A26EF66F}"/>
    <cellStyle name="40% - Ênfase4 278 3" xfId="14872" xr:uid="{2E6E7AC8-C020-4110-AEF2-80DD74D4BF0E}"/>
    <cellStyle name="40% - Ênfase4 278 3 2" xfId="35318" xr:uid="{1E77484C-8BB7-41D5-A1BF-234B159CCCDB}"/>
    <cellStyle name="40% - Ênfase4 278 4" xfId="25102" xr:uid="{7BA12A15-58B8-4CA9-A5AA-42D21BC6F03C}"/>
    <cellStyle name="40% - Ênfase4 279" xfId="4578" xr:uid="{B3786FB3-568D-4A0A-8EDB-FB273DB00E13}"/>
    <cellStyle name="40% - Ênfase4 279 2" xfId="9713" xr:uid="{74F90D3F-5F0A-488E-9434-F4FDB86BA0A2}"/>
    <cellStyle name="40% - Ênfase4 279 2 2" xfId="19940" xr:uid="{03B44AD2-936A-4ABC-8869-EFE0C9221AE5}"/>
    <cellStyle name="40% - Ênfase4 279 2 2 2" xfId="40384" xr:uid="{3135CA1A-62E1-4251-A0E0-8E198EA11152}"/>
    <cellStyle name="40% - Ênfase4 279 2 3" xfId="30168" xr:uid="{9B3302FC-8582-4A10-9A91-A0EFAC0D9514}"/>
    <cellStyle name="40% - Ênfase4 279 3" xfId="14886" xr:uid="{D0E75551-8DF3-49FC-B084-98F41D05518E}"/>
    <cellStyle name="40% - Ênfase4 279 3 2" xfId="35332" xr:uid="{20E77C2A-A5D0-4A02-8BF5-F3308E42BB2A}"/>
    <cellStyle name="40% - Ênfase4 279 4" xfId="25116" xr:uid="{786A96AA-A77B-4BA5-99C9-3F99981BA619}"/>
    <cellStyle name="40% - Ênfase4 28" xfId="479" xr:uid="{AC4445AB-89FF-4861-A576-75A727FB2DE0}"/>
    <cellStyle name="40% - Ênfase4 28 2" xfId="1078" xr:uid="{8F66CABC-DDA3-40E6-B0F5-293CD5658DA1}"/>
    <cellStyle name="40% - Ênfase4 28 2 2" xfId="6225" xr:uid="{7363DDEC-3F12-4C02-9E20-5B608FAD962C}"/>
    <cellStyle name="40% - Ênfase4 28 2 2 2" xfId="16480" xr:uid="{9EB7558D-1E51-4CBC-946F-9037A90A7157}"/>
    <cellStyle name="40% - Ênfase4 28 2 2 2 2" xfId="36924" xr:uid="{B2C21898-C089-4A0F-81CE-D4B875142102}"/>
    <cellStyle name="40% - Ênfase4 28 2 2 3" xfId="26708" xr:uid="{793C54AA-28AE-4A8B-BEDA-515F92E38A82}"/>
    <cellStyle name="40% - Ênfase4 28 2 3" xfId="11426" xr:uid="{5FA7C168-7451-4C6E-ACE7-65A763829194}"/>
    <cellStyle name="40% - Ênfase4 28 2 3 2" xfId="31872" xr:uid="{71A60B26-E27F-4813-9AF6-1AEF08ED5D09}"/>
    <cellStyle name="40% - Ênfase4 28 2 4" xfId="21656" xr:uid="{0F72F0D3-DCCF-409F-85A1-C05FFDD58757}"/>
    <cellStyle name="40% - Ênfase4 28 3" xfId="5626" xr:uid="{7FD4666E-5951-4208-9E8D-F747A69AEBD9}"/>
    <cellStyle name="40% - Ênfase4 28 3 2" xfId="15900" xr:uid="{3518A6DB-FBDF-45DC-9DC5-6535E0C83F18}"/>
    <cellStyle name="40% - Ênfase4 28 3 2 2" xfId="36344" xr:uid="{9D8A3E4D-C3A1-48FD-B21E-66EA86E1F462}"/>
    <cellStyle name="40% - Ênfase4 28 3 3" xfId="26128" xr:uid="{09AD69EE-FDAB-47E3-9560-F2007E52B891}"/>
    <cellStyle name="40% - Ênfase4 28 4" xfId="10846" xr:uid="{CC3063E4-FC35-4C8E-8D50-61DF017B853E}"/>
    <cellStyle name="40% - Ênfase4 28 4 2" xfId="31292" xr:uid="{F08A5664-CC8A-4391-A750-64ECDAB35168}"/>
    <cellStyle name="40% - Ênfase4 28 5" xfId="21076" xr:uid="{FFF9E809-B747-4F7C-A641-1A183156F9DF}"/>
    <cellStyle name="40% - Ênfase4 280" xfId="4592" xr:uid="{3F11C10C-BBE8-4AF8-80F2-F064838BE4C3}"/>
    <cellStyle name="40% - Ênfase4 280 2" xfId="9727" xr:uid="{24CD41CF-20FF-4453-8F01-235A4BBA1EC7}"/>
    <cellStyle name="40% - Ênfase4 280 2 2" xfId="19954" xr:uid="{1E6CBB36-5E0E-4226-852E-E52447B1BC59}"/>
    <cellStyle name="40% - Ênfase4 280 2 2 2" xfId="40398" xr:uid="{F351BAC2-9235-4250-9450-A964F2D40EFD}"/>
    <cellStyle name="40% - Ênfase4 280 2 3" xfId="30182" xr:uid="{54999D41-13A5-42C7-901F-A3953B3EBCD5}"/>
    <cellStyle name="40% - Ênfase4 280 3" xfId="14900" xr:uid="{261E5669-60BA-4A72-93D9-58F4619BDA0F}"/>
    <cellStyle name="40% - Ênfase4 280 3 2" xfId="35346" xr:uid="{BBA73EED-82AB-4F05-9DB7-83CA59D750AB}"/>
    <cellStyle name="40% - Ênfase4 280 4" xfId="25130" xr:uid="{C7A21C45-B440-4974-A567-418517FDD527}"/>
    <cellStyle name="40% - Ênfase4 281" xfId="4606" xr:uid="{F874929D-DB8C-4142-8452-4B98BBB2AF37}"/>
    <cellStyle name="40% - Ênfase4 281 2" xfId="9741" xr:uid="{3E61010F-D75A-4FDC-ADE8-41EE8E1A1BBC}"/>
    <cellStyle name="40% - Ênfase4 281 2 2" xfId="19968" xr:uid="{38F3A3C1-D03A-42C0-8D1E-C9C5EF5CA105}"/>
    <cellStyle name="40% - Ênfase4 281 2 2 2" xfId="40412" xr:uid="{A6154EAE-3E5E-428F-8BB2-B1F7B73529D6}"/>
    <cellStyle name="40% - Ênfase4 281 2 3" xfId="30196" xr:uid="{03B24F29-84B0-4FEA-8244-1D2A2A052759}"/>
    <cellStyle name="40% - Ênfase4 281 3" xfId="14914" xr:uid="{574A1EDB-5F5C-41BE-A11E-851461A94339}"/>
    <cellStyle name="40% - Ênfase4 281 3 2" xfId="35360" xr:uid="{8566D8E0-92FB-48F3-A007-07A5B31D7BC0}"/>
    <cellStyle name="40% - Ênfase4 281 4" xfId="25144" xr:uid="{F77807E0-357A-44E2-95E5-9DE3FD1F7960}"/>
    <cellStyle name="40% - Ênfase4 282" xfId="4620" xr:uid="{33D95C87-A9BD-4BBD-AE83-8E35E5C19CB1}"/>
    <cellStyle name="40% - Ênfase4 282 2" xfId="9755" xr:uid="{8BF3D1B1-9500-4A4F-86A6-D22E6E624126}"/>
    <cellStyle name="40% - Ênfase4 282 2 2" xfId="19982" xr:uid="{301286C7-1C03-44D6-82C7-4DC4C5578A05}"/>
    <cellStyle name="40% - Ênfase4 282 2 2 2" xfId="40426" xr:uid="{AED63DC0-5A0B-4377-961A-22BB99925F7B}"/>
    <cellStyle name="40% - Ênfase4 282 2 3" xfId="30210" xr:uid="{5CA2C9CC-6C48-4169-9EA9-EF1C931DE8BD}"/>
    <cellStyle name="40% - Ênfase4 282 3" xfId="14928" xr:uid="{BCA0D353-8D64-4309-A336-5D8D931EF14A}"/>
    <cellStyle name="40% - Ênfase4 282 3 2" xfId="35374" xr:uid="{DA7CC6A7-87BF-4110-8EFF-8EB708A758CE}"/>
    <cellStyle name="40% - Ênfase4 282 4" xfId="25158" xr:uid="{5BC96EF4-4EBC-4538-8938-FE1489DCEC35}"/>
    <cellStyle name="40% - Ênfase4 283" xfId="4634" xr:uid="{91247F65-17FA-47C0-BA61-3B1015FDA72A}"/>
    <cellStyle name="40% - Ênfase4 283 2" xfId="9769" xr:uid="{05BD4A32-2AAE-4F18-B7CD-8A0055E0CC9E}"/>
    <cellStyle name="40% - Ênfase4 283 2 2" xfId="19996" xr:uid="{6C720418-724F-4F76-827A-3F9DD976FF20}"/>
    <cellStyle name="40% - Ênfase4 283 2 2 2" xfId="40440" xr:uid="{D9714BDB-C049-49E9-AD83-97FCB688BB8E}"/>
    <cellStyle name="40% - Ênfase4 283 2 3" xfId="30224" xr:uid="{A3198BE9-C570-4B6A-84C7-5A8D6C01C747}"/>
    <cellStyle name="40% - Ênfase4 283 3" xfId="14942" xr:uid="{7ED850FE-10B0-40ED-B6BB-9071B0056ABE}"/>
    <cellStyle name="40% - Ênfase4 283 3 2" xfId="35388" xr:uid="{6F965DE0-D687-4F6C-8DDF-412F9940595A}"/>
    <cellStyle name="40% - Ênfase4 283 4" xfId="25172" xr:uid="{9B1509DB-4604-41BE-91A5-A19DD0DE6111}"/>
    <cellStyle name="40% - Ênfase4 284" xfId="4648" xr:uid="{89E3170D-2F43-410F-A2A5-D4C89E1983F1}"/>
    <cellStyle name="40% - Ênfase4 284 2" xfId="9783" xr:uid="{87C57396-A28E-475A-A1B1-A66BDF907563}"/>
    <cellStyle name="40% - Ênfase4 284 2 2" xfId="20010" xr:uid="{7B478D30-1A70-4863-9A96-2CBE089D70DB}"/>
    <cellStyle name="40% - Ênfase4 284 2 2 2" xfId="40454" xr:uid="{A8DC0C0F-4DD4-444B-BFE5-358D0E728054}"/>
    <cellStyle name="40% - Ênfase4 284 2 3" xfId="30238" xr:uid="{965F8E27-CEDD-43D3-980B-A7338575BB46}"/>
    <cellStyle name="40% - Ênfase4 284 3" xfId="14956" xr:uid="{00AD7458-FF3A-4F4D-AC6D-2387A6AA4DB9}"/>
    <cellStyle name="40% - Ênfase4 284 3 2" xfId="35402" xr:uid="{56DA72BE-0E08-4AD9-9547-D622109D95CE}"/>
    <cellStyle name="40% - Ênfase4 284 4" xfId="25186" xr:uid="{47525167-097B-4007-B860-E2FE22CC60C7}"/>
    <cellStyle name="40% - Ênfase4 285" xfId="4662" xr:uid="{10D60B70-AD56-4A7F-B35D-A9B4C0A76F2A}"/>
    <cellStyle name="40% - Ênfase4 285 2" xfId="9797" xr:uid="{749E5837-369B-4374-9156-B7EE00105AB5}"/>
    <cellStyle name="40% - Ênfase4 285 2 2" xfId="20024" xr:uid="{B6C6BE57-2AA6-4418-A74D-E0213259E425}"/>
    <cellStyle name="40% - Ênfase4 285 2 2 2" xfId="40468" xr:uid="{807EE718-2415-4C24-B83F-4C1745882A0E}"/>
    <cellStyle name="40% - Ênfase4 285 2 3" xfId="30252" xr:uid="{10B001F3-214F-4C35-A9B9-A3B19306A1C7}"/>
    <cellStyle name="40% - Ênfase4 285 3" xfId="14970" xr:uid="{67EC65EA-C92B-42DF-85F1-031A9272AF3E}"/>
    <cellStyle name="40% - Ênfase4 285 3 2" xfId="35416" xr:uid="{DDF39273-F1C3-452A-B1B4-56576A9978B0}"/>
    <cellStyle name="40% - Ênfase4 285 4" xfId="25200" xr:uid="{3B1F2C03-CB39-44DD-8BD1-FB56A5BABA17}"/>
    <cellStyle name="40% - Ênfase4 286" xfId="4676" xr:uid="{0D4AD469-E618-432A-B0CC-F7A7B2FB08D1}"/>
    <cellStyle name="40% - Ênfase4 286 2" xfId="9811" xr:uid="{9CACB7D7-5301-4158-A514-77E09E970CA0}"/>
    <cellStyle name="40% - Ênfase4 286 2 2" xfId="20038" xr:uid="{B50F0860-0237-4FEA-BB87-7CB6B30C6289}"/>
    <cellStyle name="40% - Ênfase4 286 2 2 2" xfId="40482" xr:uid="{D1F4C470-4347-4152-A2B3-CD2F3897EB06}"/>
    <cellStyle name="40% - Ênfase4 286 2 3" xfId="30266" xr:uid="{93132CB1-5457-4017-8045-07D215DD1FAD}"/>
    <cellStyle name="40% - Ênfase4 286 3" xfId="14984" xr:uid="{A3FA315B-1FF7-4363-9F3D-F6D0371E0779}"/>
    <cellStyle name="40% - Ênfase4 286 3 2" xfId="35430" xr:uid="{52A08DC4-5187-4B41-BB5C-61D88B29CDAC}"/>
    <cellStyle name="40% - Ênfase4 286 4" xfId="25214" xr:uid="{EB6E776E-2AF7-4AE3-AEE8-BAD863E13688}"/>
    <cellStyle name="40% - Ênfase4 287" xfId="4690" xr:uid="{D87470FB-75D6-456D-9FB6-2DE3652BD044}"/>
    <cellStyle name="40% - Ênfase4 287 2" xfId="9825" xr:uid="{C6752419-F122-4532-8C4B-9AF9310A1AD3}"/>
    <cellStyle name="40% - Ênfase4 287 2 2" xfId="20052" xr:uid="{B5E54900-BFF3-42EA-A37D-2E3E78D20FDA}"/>
    <cellStyle name="40% - Ênfase4 287 2 2 2" xfId="40496" xr:uid="{7ECB75F9-4E2D-48BD-8464-3F3A08FB4DD6}"/>
    <cellStyle name="40% - Ênfase4 287 2 3" xfId="30280" xr:uid="{1C8F97F9-D70C-48E1-A573-A40C64F51D2E}"/>
    <cellStyle name="40% - Ênfase4 287 3" xfId="14998" xr:uid="{99735206-89BF-4280-A30E-1F819BA36342}"/>
    <cellStyle name="40% - Ênfase4 287 3 2" xfId="35444" xr:uid="{5A841E65-24A9-4AA0-802F-25C7D5B150EA}"/>
    <cellStyle name="40% - Ênfase4 287 4" xfId="25228" xr:uid="{7E41640F-FF63-4E1B-82A3-34A1A9A33E15}"/>
    <cellStyle name="40% - Ênfase4 288" xfId="4704" xr:uid="{FB21102B-7388-4818-B000-4A001E7F863F}"/>
    <cellStyle name="40% - Ênfase4 288 2" xfId="9839" xr:uid="{06EC1345-8161-419F-ACFD-84CE92B4CC76}"/>
    <cellStyle name="40% - Ênfase4 288 2 2" xfId="20066" xr:uid="{3C5317B1-F34C-47FE-9118-E9FE2D8E44D5}"/>
    <cellStyle name="40% - Ênfase4 288 2 2 2" xfId="40510" xr:uid="{BEDA924D-7C03-4B7D-8316-75A8C0F9010D}"/>
    <cellStyle name="40% - Ênfase4 288 2 3" xfId="30294" xr:uid="{B135EAAA-C629-4B78-9C9B-E63AA56051C5}"/>
    <cellStyle name="40% - Ênfase4 288 3" xfId="15012" xr:uid="{5070B3D5-7035-487F-8453-25CBDFE85EC2}"/>
    <cellStyle name="40% - Ênfase4 288 3 2" xfId="35458" xr:uid="{50E1D204-381D-463E-A0CD-5EC4F497DBC4}"/>
    <cellStyle name="40% - Ênfase4 288 4" xfId="25242" xr:uid="{02042358-A91A-4D3E-A220-224ABFA840F4}"/>
    <cellStyle name="40% - Ênfase4 289" xfId="4718" xr:uid="{F3BB79DC-C886-4615-862D-C0AD9332451D}"/>
    <cellStyle name="40% - Ênfase4 289 2" xfId="9853" xr:uid="{CD1D3D59-26F8-40AD-A14A-E8F92D884949}"/>
    <cellStyle name="40% - Ênfase4 289 2 2" xfId="20080" xr:uid="{770C796D-210F-49C7-9AFF-451E78367543}"/>
    <cellStyle name="40% - Ênfase4 289 2 2 2" xfId="40524" xr:uid="{7CC64CB7-CFF6-402C-A930-071D3574A0F3}"/>
    <cellStyle name="40% - Ênfase4 289 2 3" xfId="30308" xr:uid="{D767FC56-08F4-4507-A133-789AE9307F94}"/>
    <cellStyle name="40% - Ênfase4 289 3" xfId="15026" xr:uid="{1D7F7155-A027-490B-A1F6-FBEC188D5E44}"/>
    <cellStyle name="40% - Ênfase4 289 3 2" xfId="35472" xr:uid="{7784637B-29CF-4E98-B203-8C0FFA5CB115}"/>
    <cellStyle name="40% - Ênfase4 289 4" xfId="25256" xr:uid="{49858B20-D245-4B4B-989A-B1ACCF27779D}"/>
    <cellStyle name="40% - Ênfase4 29" xfId="493" xr:uid="{1839A46C-0F67-40A9-B6B9-225AA8032DBA}"/>
    <cellStyle name="40% - Ênfase4 29 2" xfId="1092" xr:uid="{58FE5202-5E0C-4075-9541-F5730B703C6C}"/>
    <cellStyle name="40% - Ênfase4 29 2 2" xfId="6239" xr:uid="{DBE91978-D896-4F5D-9C9D-B7EC34A0C28D}"/>
    <cellStyle name="40% - Ênfase4 29 2 2 2" xfId="16494" xr:uid="{C117FAC2-5EDD-4B5D-85B4-0A4C4D2D6066}"/>
    <cellStyle name="40% - Ênfase4 29 2 2 2 2" xfId="36938" xr:uid="{D9D56192-6B1F-4CA3-90C5-8A7EEAF371E1}"/>
    <cellStyle name="40% - Ênfase4 29 2 2 3" xfId="26722" xr:uid="{9CBEB37E-71ED-4BE3-AE95-1DF354551355}"/>
    <cellStyle name="40% - Ênfase4 29 2 3" xfId="11440" xr:uid="{1D0ED9FC-86D4-498F-A61B-D493539AA554}"/>
    <cellStyle name="40% - Ênfase4 29 2 3 2" xfId="31886" xr:uid="{3CD52188-B875-4CE1-85D5-7C68963F2A67}"/>
    <cellStyle name="40% - Ênfase4 29 2 4" xfId="21670" xr:uid="{6887D636-9EA1-496E-A89C-1AA34E92066A}"/>
    <cellStyle name="40% - Ênfase4 29 3" xfId="5640" xr:uid="{4F8BB2C9-B1CA-4397-916B-091BEF631FF0}"/>
    <cellStyle name="40% - Ênfase4 29 3 2" xfId="15914" xr:uid="{58C70703-84DF-4C1C-9E90-F7268D8D9C44}"/>
    <cellStyle name="40% - Ênfase4 29 3 2 2" xfId="36358" xr:uid="{6D601052-D57D-45AF-9EAD-A0BFC6B9067D}"/>
    <cellStyle name="40% - Ênfase4 29 3 3" xfId="26142" xr:uid="{A01D3490-376A-4981-987D-9F782B39FF1C}"/>
    <cellStyle name="40% - Ênfase4 29 4" xfId="10860" xr:uid="{70CDC001-DF4C-403C-B587-70F5FAEA4594}"/>
    <cellStyle name="40% - Ênfase4 29 4 2" xfId="31306" xr:uid="{D1926453-9A6B-406C-BA5D-6B4E1BD83CFE}"/>
    <cellStyle name="40% - Ênfase4 29 5" xfId="21090" xr:uid="{A660123A-F319-4E05-B6A8-1A4AC61FFF78}"/>
    <cellStyle name="40% - Ênfase4 290" xfId="4732" xr:uid="{CCA55481-CE2A-4F5A-9E1F-3FDE55BC2B86}"/>
    <cellStyle name="40% - Ênfase4 290 2" xfId="9867" xr:uid="{F0A29F0E-449A-4427-B3BE-FAF572F5356D}"/>
    <cellStyle name="40% - Ênfase4 290 2 2" xfId="20094" xr:uid="{49CD14C3-4967-4A58-8864-33807AF723F8}"/>
    <cellStyle name="40% - Ênfase4 290 2 2 2" xfId="40538" xr:uid="{C857C45B-231D-44EA-88AF-EA711AA67A72}"/>
    <cellStyle name="40% - Ênfase4 290 2 3" xfId="30322" xr:uid="{3D48C41D-3352-4AA7-B8B5-3F67B532E686}"/>
    <cellStyle name="40% - Ênfase4 290 3" xfId="15040" xr:uid="{14E6EC28-A60A-440C-A106-C9A16C12CC4F}"/>
    <cellStyle name="40% - Ênfase4 290 3 2" xfId="35486" xr:uid="{35C072DB-A920-4B35-8ABC-ED6F82933E6D}"/>
    <cellStyle name="40% - Ênfase4 290 4" xfId="25270" xr:uid="{FAE5896F-5953-460B-96BC-2ADE5DAFE10D}"/>
    <cellStyle name="40% - Ênfase4 291" xfId="4746" xr:uid="{86C76C30-2657-479C-B650-D7E9B80E4AFA}"/>
    <cellStyle name="40% - Ênfase4 291 2" xfId="9881" xr:uid="{A850710F-03E0-433A-A80A-BE1D742599A3}"/>
    <cellStyle name="40% - Ênfase4 291 2 2" xfId="20108" xr:uid="{DAA986B4-290C-4289-9FB4-78F625833E45}"/>
    <cellStyle name="40% - Ênfase4 291 2 2 2" xfId="40552" xr:uid="{02B5AB78-4CFA-4C4C-8452-B0F71F497E0E}"/>
    <cellStyle name="40% - Ênfase4 291 2 3" xfId="30336" xr:uid="{78941A2B-53FD-40E1-90A7-40C710EEFB83}"/>
    <cellStyle name="40% - Ênfase4 291 3" xfId="15054" xr:uid="{84E23C33-FD1E-48DD-B6E4-92EECA4707BC}"/>
    <cellStyle name="40% - Ênfase4 291 3 2" xfId="35500" xr:uid="{092008AA-717A-49A4-ACE7-8132D49FBCDD}"/>
    <cellStyle name="40% - Ênfase4 291 4" xfId="25284" xr:uid="{15A4FEB1-B971-48F2-9AC5-AA7FAC01FD83}"/>
    <cellStyle name="40% - Ênfase4 292" xfId="4760" xr:uid="{6DEF437D-6109-4494-9B3A-D407E9224D35}"/>
    <cellStyle name="40% - Ênfase4 292 2" xfId="9895" xr:uid="{5CF6A993-A83B-445A-AA61-B51A89DEC46A}"/>
    <cellStyle name="40% - Ênfase4 292 2 2" xfId="20122" xr:uid="{762A9124-42C2-4854-91A7-62B5875819D2}"/>
    <cellStyle name="40% - Ênfase4 292 2 2 2" xfId="40566" xr:uid="{F8AD7047-1EF7-4985-9AB5-1A416D293AA5}"/>
    <cellStyle name="40% - Ênfase4 292 2 3" xfId="30350" xr:uid="{5ECCA664-3564-4EEE-8FCF-F985BE126542}"/>
    <cellStyle name="40% - Ênfase4 292 3" xfId="15068" xr:uid="{30E191AE-CE32-46B0-892F-35DDF7E49996}"/>
    <cellStyle name="40% - Ênfase4 292 3 2" xfId="35514" xr:uid="{87587842-6A67-4EEE-BCB2-D6478EF38123}"/>
    <cellStyle name="40% - Ênfase4 292 4" xfId="25298" xr:uid="{5CA50767-D7FF-455D-B4E8-2B1442BB6AA5}"/>
    <cellStyle name="40% - Ênfase4 293" xfId="4774" xr:uid="{5C2E6CD8-7F0B-4F3F-8828-9B855844CFCA}"/>
    <cellStyle name="40% - Ênfase4 293 2" xfId="9909" xr:uid="{35DBD1DE-E8AE-454D-9FBA-6668C542D4A0}"/>
    <cellStyle name="40% - Ênfase4 293 2 2" xfId="20136" xr:uid="{F1792F2C-C6CA-41A6-B5DB-656FD2C45D56}"/>
    <cellStyle name="40% - Ênfase4 293 2 2 2" xfId="40580" xr:uid="{70B52D65-3104-432F-8569-3492C7E5EA46}"/>
    <cellStyle name="40% - Ênfase4 293 2 3" xfId="30364" xr:uid="{554E82F2-6D07-44FD-8326-7D8C25BEB751}"/>
    <cellStyle name="40% - Ênfase4 293 3" xfId="15082" xr:uid="{7920ADB8-9CD1-45BD-9433-0FF65A58432D}"/>
    <cellStyle name="40% - Ênfase4 293 3 2" xfId="35528" xr:uid="{C97F8E13-2498-490A-BD28-B01ABEEE83DA}"/>
    <cellStyle name="40% - Ênfase4 293 4" xfId="25312" xr:uid="{E40817B5-6E9B-448D-AC70-1321AB01A163}"/>
    <cellStyle name="40% - Ênfase4 294" xfId="4788" xr:uid="{F9415C51-5142-4B66-89F4-945AF07283BF}"/>
    <cellStyle name="40% - Ênfase4 294 2" xfId="9923" xr:uid="{77550552-36C8-4469-BD35-6D846C213183}"/>
    <cellStyle name="40% - Ênfase4 294 2 2" xfId="20150" xr:uid="{AC597A86-52D5-4FF2-AECE-0A906D866822}"/>
    <cellStyle name="40% - Ênfase4 294 2 2 2" xfId="40594" xr:uid="{056F4658-3E13-4B28-B32B-BD8BADC2F34F}"/>
    <cellStyle name="40% - Ênfase4 294 2 3" xfId="30378" xr:uid="{7A10D885-63F7-459C-BD4B-58E2C99D786A}"/>
    <cellStyle name="40% - Ênfase4 294 3" xfId="15096" xr:uid="{D377E0E2-81AA-4D38-BD58-3911A1625B01}"/>
    <cellStyle name="40% - Ênfase4 294 3 2" xfId="35542" xr:uid="{13EDBB7A-5EAF-466A-BD5D-801587ED0C0F}"/>
    <cellStyle name="40% - Ênfase4 294 4" xfId="25326" xr:uid="{C97D0C53-60CE-403B-A8D6-8BD4CA07B797}"/>
    <cellStyle name="40% - Ênfase4 295" xfId="4802" xr:uid="{AB189F7A-6345-4F46-B247-298525C9318F}"/>
    <cellStyle name="40% - Ênfase4 295 2" xfId="9937" xr:uid="{68C8B9BB-883E-47F7-8E2B-B05D955DBB87}"/>
    <cellStyle name="40% - Ênfase4 295 2 2" xfId="20164" xr:uid="{419AE46A-635C-4E6D-8682-139322F1B804}"/>
    <cellStyle name="40% - Ênfase4 295 2 2 2" xfId="40608" xr:uid="{6577E8EE-C9C2-4881-B2E4-2931E8B95BE2}"/>
    <cellStyle name="40% - Ênfase4 295 2 3" xfId="30392" xr:uid="{51FC28FB-0253-4CD5-9B57-C3DACC0FF994}"/>
    <cellStyle name="40% - Ênfase4 295 3" xfId="15110" xr:uid="{2019744B-A705-4BAE-8222-7818AE069B87}"/>
    <cellStyle name="40% - Ênfase4 295 3 2" xfId="35556" xr:uid="{DA52AA8D-E6D6-4152-A76B-ECE059BD07C7}"/>
    <cellStyle name="40% - Ênfase4 295 4" xfId="25340" xr:uid="{B507AACC-DF99-4A83-83E7-033836152CBA}"/>
    <cellStyle name="40% - Ênfase4 296" xfId="4816" xr:uid="{C6667A09-060B-461B-B8E9-346C397DFBE3}"/>
    <cellStyle name="40% - Ênfase4 296 2" xfId="9951" xr:uid="{A7FE9C16-CA3A-4CC3-8595-015C91829C23}"/>
    <cellStyle name="40% - Ênfase4 296 2 2" xfId="20178" xr:uid="{83F9E534-F9A4-44F6-B9EF-93A468D0CE01}"/>
    <cellStyle name="40% - Ênfase4 296 2 2 2" xfId="40622" xr:uid="{8DA85B23-C0AC-4CD3-97B4-A3909790847A}"/>
    <cellStyle name="40% - Ênfase4 296 2 3" xfId="30406" xr:uid="{82D59F55-DCED-458A-9CD1-166EA8C55A38}"/>
    <cellStyle name="40% - Ênfase4 296 3" xfId="15124" xr:uid="{BFB0B31E-F0D1-4B06-B172-7C00B00756F6}"/>
    <cellStyle name="40% - Ênfase4 296 3 2" xfId="35570" xr:uid="{064AFAFD-BF13-48D0-B013-89B23EDE13F1}"/>
    <cellStyle name="40% - Ênfase4 296 4" xfId="25354" xr:uid="{1575A735-3BF0-4094-95C7-DC1C98BD2EC2}"/>
    <cellStyle name="40% - Ênfase4 297" xfId="4830" xr:uid="{DFC2F0D2-3898-4D17-9BCA-E467B8962AD6}"/>
    <cellStyle name="40% - Ênfase4 297 2" xfId="9965" xr:uid="{5AA531AF-71F3-4B62-ACE1-0E073034F5A1}"/>
    <cellStyle name="40% - Ênfase4 297 2 2" xfId="20192" xr:uid="{89D37159-516F-4EEC-8882-2637221BF2F7}"/>
    <cellStyle name="40% - Ênfase4 297 2 2 2" xfId="40636" xr:uid="{BF69BEAC-A793-4BC1-BEBC-5B71ED440800}"/>
    <cellStyle name="40% - Ênfase4 297 2 3" xfId="30420" xr:uid="{5BFDCB9B-000C-4FB5-B276-80E6EDBBD037}"/>
    <cellStyle name="40% - Ênfase4 297 3" xfId="15138" xr:uid="{473F592C-73C7-4E20-9BAB-FB5F84326868}"/>
    <cellStyle name="40% - Ênfase4 297 3 2" xfId="35584" xr:uid="{FA1479D6-7A95-4967-B431-FE5512BBA202}"/>
    <cellStyle name="40% - Ênfase4 297 4" xfId="25368" xr:uid="{ACE7ADC3-6AAB-4ADD-A34D-F9B3719E0F1F}"/>
    <cellStyle name="40% - Ênfase4 298" xfId="4844" xr:uid="{BFD8314F-3C86-4D33-A95D-15AEC67E61C2}"/>
    <cellStyle name="40% - Ênfase4 298 2" xfId="9979" xr:uid="{98DD0309-0D8D-4F6E-B408-93962689C639}"/>
    <cellStyle name="40% - Ênfase4 298 2 2" xfId="20206" xr:uid="{C0C6249E-4265-466D-A981-AF38BBB86451}"/>
    <cellStyle name="40% - Ênfase4 298 2 2 2" xfId="40650" xr:uid="{127FF3D7-03C9-4170-95C7-CFC2CA67D90F}"/>
    <cellStyle name="40% - Ênfase4 298 2 3" xfId="30434" xr:uid="{558EE2B8-EDD8-4D7D-9C8F-D039986D28F9}"/>
    <cellStyle name="40% - Ênfase4 298 3" xfId="15152" xr:uid="{727341E5-5C68-4824-A294-1B007865E47A}"/>
    <cellStyle name="40% - Ênfase4 298 3 2" xfId="35598" xr:uid="{AD53ED6B-8626-4884-BDA1-A0D648D22EF8}"/>
    <cellStyle name="40% - Ênfase4 298 4" xfId="25382" xr:uid="{01B3219E-ED38-49EC-9233-F03E214CA98F}"/>
    <cellStyle name="40% - Ênfase4 299" xfId="4858" xr:uid="{AC988D0B-FC5D-4662-BEEB-8FB4720D938D}"/>
    <cellStyle name="40% - Ênfase4 299 2" xfId="9993" xr:uid="{135C307E-33EC-4B34-86DA-18F369D6409F}"/>
    <cellStyle name="40% - Ênfase4 299 2 2" xfId="20220" xr:uid="{D273C16E-D0D1-4C3E-A588-5B8A713CEC50}"/>
    <cellStyle name="40% - Ênfase4 299 2 2 2" xfId="40664" xr:uid="{66C92A4C-D038-4267-9EC4-E8574F98C50F}"/>
    <cellStyle name="40% - Ênfase4 299 2 3" xfId="30448" xr:uid="{E70E8D4E-D6CD-4904-BEC4-049E7D7E5C54}"/>
    <cellStyle name="40% - Ênfase4 299 3" xfId="15166" xr:uid="{3A834170-8916-43FF-873A-8D4B86DD8382}"/>
    <cellStyle name="40% - Ênfase4 299 3 2" xfId="35612" xr:uid="{25172D92-4384-4A81-AAAE-17707968CE15}"/>
    <cellStyle name="40% - Ênfase4 299 4" xfId="25396" xr:uid="{B2E8B19F-C31A-44C2-AE06-D9AB2C494074}"/>
    <cellStyle name="40% - Ênfase4 3" xfId="129" xr:uid="{DAB23764-0C75-4021-AF2D-97464412A196}"/>
    <cellStyle name="40% - Ênfase4 3 2" xfId="742" xr:uid="{D1739174-EBDB-46E1-B491-076A65FA4289}"/>
    <cellStyle name="40% - Ênfase4 3 2 2" xfId="5889" xr:uid="{E847F126-5279-4C2C-A062-02A22EFAC9BC}"/>
    <cellStyle name="40% - Ênfase4 3 2 2 2" xfId="16158" xr:uid="{6CC2CB57-B25F-4A81-93DA-7E4CD79E2737}"/>
    <cellStyle name="40% - Ênfase4 3 2 2 2 2" xfId="36602" xr:uid="{2FC5D7C5-CB0A-4A09-AF93-B956DCE533A3}"/>
    <cellStyle name="40% - Ênfase4 3 2 2 3" xfId="26386" xr:uid="{31EB22C3-C3A0-434A-A36E-A84AA9B11E8F}"/>
    <cellStyle name="40% - Ênfase4 3 2 3" xfId="11104" xr:uid="{1EAB131F-DA2A-485C-AE95-90E0B8485670}"/>
    <cellStyle name="40% - Ênfase4 3 2 3 2" xfId="31550" xr:uid="{B2FE186E-5C1D-4FB8-B10A-73AB50225D95}"/>
    <cellStyle name="40% - Ênfase4 3 2 4" xfId="21334" xr:uid="{914A3BD1-BAFF-4584-BB3D-6F30AC9C1CB6}"/>
    <cellStyle name="40% - Ênfase4 3 3" xfId="5276" xr:uid="{A2DF4560-3143-442E-8949-F2689F76CE2B}"/>
    <cellStyle name="40% - Ênfase4 3 3 2" xfId="15578" xr:uid="{84AD801B-D9E5-45D9-A35B-6CD5D673D3F2}"/>
    <cellStyle name="40% - Ênfase4 3 3 2 2" xfId="36022" xr:uid="{D8C4CC51-3B0C-42BF-BDB6-BC9A839C9985}"/>
    <cellStyle name="40% - Ênfase4 3 3 3" xfId="25806" xr:uid="{AE9A4647-EA11-4002-8309-8EC92B9B34D3}"/>
    <cellStyle name="40% - Ênfase4 3 4" xfId="10524" xr:uid="{FDE23FD2-2A8D-4159-8012-6CCB9DC961B7}"/>
    <cellStyle name="40% - Ênfase4 3 4 2" xfId="30970" xr:uid="{282D1091-0FBD-471B-A66F-A8E6EB355133}"/>
    <cellStyle name="40% - Ênfase4 3 5" xfId="20754" xr:uid="{67E59FD1-111D-44DB-BE69-9D9FAEBDFA72}"/>
    <cellStyle name="40% - Ênfase4 30" xfId="507" xr:uid="{7B311541-9399-468E-ACF2-639672DE826C}"/>
    <cellStyle name="40% - Ênfase4 30 2" xfId="1106" xr:uid="{57B31D61-309C-4B84-B0B0-46117BD6C3FA}"/>
    <cellStyle name="40% - Ênfase4 30 2 2" xfId="6253" xr:uid="{1282A072-3060-42B2-82A8-6966E77140B8}"/>
    <cellStyle name="40% - Ênfase4 30 2 2 2" xfId="16508" xr:uid="{CB470BD7-1C1E-45BD-9448-96E953C0EC87}"/>
    <cellStyle name="40% - Ênfase4 30 2 2 2 2" xfId="36952" xr:uid="{ADD3A02F-07B5-4401-A211-B49F3842D34B}"/>
    <cellStyle name="40% - Ênfase4 30 2 2 3" xfId="26736" xr:uid="{C4E81699-1E5F-4E75-9DCC-4A254D760272}"/>
    <cellStyle name="40% - Ênfase4 30 2 3" xfId="11454" xr:uid="{96199543-2429-4B1B-AD5A-FDB8E29FDA61}"/>
    <cellStyle name="40% - Ênfase4 30 2 3 2" xfId="31900" xr:uid="{4ACBF9AE-21E6-470E-8AAD-733116069675}"/>
    <cellStyle name="40% - Ênfase4 30 2 4" xfId="21684" xr:uid="{6904C87A-3828-45CC-B30F-02479D40CD04}"/>
    <cellStyle name="40% - Ênfase4 30 3" xfId="5654" xr:uid="{599D3F12-605E-4A4D-A402-0289F4073985}"/>
    <cellStyle name="40% - Ênfase4 30 3 2" xfId="15928" xr:uid="{14E0BC54-8AFB-49A9-B3A7-1699A363A5BF}"/>
    <cellStyle name="40% - Ênfase4 30 3 2 2" xfId="36372" xr:uid="{BDD4F4B2-CC89-423D-BA01-0B2C4DF0B2DE}"/>
    <cellStyle name="40% - Ênfase4 30 3 3" xfId="26156" xr:uid="{98428BBF-646B-4BEF-857E-BBFC9F59C974}"/>
    <cellStyle name="40% - Ênfase4 30 4" xfId="10874" xr:uid="{C8926FF2-0451-491A-8CFA-77EEA2845C42}"/>
    <cellStyle name="40% - Ênfase4 30 4 2" xfId="31320" xr:uid="{7BF0DC49-1477-4278-B6E0-39B318935312}"/>
    <cellStyle name="40% - Ênfase4 30 5" xfId="21104" xr:uid="{EE280188-8F78-4704-87B5-47D33887CA69}"/>
    <cellStyle name="40% - Ênfase4 300" xfId="4872" xr:uid="{29E60B71-8583-40AB-BBCF-26FCBB0773DE}"/>
    <cellStyle name="40% - Ênfase4 300 2" xfId="10007" xr:uid="{7EB8146D-902B-432C-9C58-DCCA27F45205}"/>
    <cellStyle name="40% - Ênfase4 300 2 2" xfId="20234" xr:uid="{ADA6B766-F89A-4987-9EF8-623125F361ED}"/>
    <cellStyle name="40% - Ênfase4 300 2 2 2" xfId="40678" xr:uid="{4E1C5628-4E18-4CE5-9D76-F7BC818AA6F1}"/>
    <cellStyle name="40% - Ênfase4 300 2 3" xfId="30462" xr:uid="{A8A7F2AD-9483-459A-9C67-20D68E74B7EC}"/>
    <cellStyle name="40% - Ênfase4 300 3" xfId="15180" xr:uid="{BF22431A-EA61-4065-94A0-81D26EEB6B8A}"/>
    <cellStyle name="40% - Ênfase4 300 3 2" xfId="35626" xr:uid="{63D20676-E189-4247-B049-53C03821473B}"/>
    <cellStyle name="40% - Ênfase4 300 4" xfId="25410" xr:uid="{414F8911-6DB2-46E5-BD86-C7281D424DBA}"/>
    <cellStyle name="40% - Ênfase4 301" xfId="4886" xr:uid="{A1111E32-6F77-4C04-BD2F-33BEA1306D76}"/>
    <cellStyle name="40% - Ênfase4 301 2" xfId="10021" xr:uid="{DBA47993-E696-40F3-847A-7082D0E155A1}"/>
    <cellStyle name="40% - Ênfase4 301 2 2" xfId="20248" xr:uid="{C9F0EE89-0F24-4707-B170-4054B1EBEE72}"/>
    <cellStyle name="40% - Ênfase4 301 2 2 2" xfId="40692" xr:uid="{46396F5E-2D26-40B4-B044-C4EA23630093}"/>
    <cellStyle name="40% - Ênfase4 301 2 3" xfId="30476" xr:uid="{06927824-C1A5-4763-B112-9426B8DA15D1}"/>
    <cellStyle name="40% - Ênfase4 301 3" xfId="15194" xr:uid="{32F9431B-842A-4A20-BCA7-9A5ABD4761E6}"/>
    <cellStyle name="40% - Ênfase4 301 3 2" xfId="35640" xr:uid="{B4A6939A-B6B1-4090-BB60-77E418D01E79}"/>
    <cellStyle name="40% - Ênfase4 301 4" xfId="25424" xr:uid="{0EA1C0D3-56C0-47D8-9F4A-7DBA59203355}"/>
    <cellStyle name="40% - Ênfase4 302" xfId="4900" xr:uid="{ECC435FE-A708-447C-B5A3-11B24C1BD6C8}"/>
    <cellStyle name="40% - Ênfase4 302 2" xfId="10035" xr:uid="{294D0BBD-9FD1-4422-9A7F-48BD24B3CFF8}"/>
    <cellStyle name="40% - Ênfase4 302 2 2" xfId="20262" xr:uid="{FAD8743F-149D-4D64-8ED9-B5450C136B17}"/>
    <cellStyle name="40% - Ênfase4 302 2 2 2" xfId="40706" xr:uid="{5282B921-22D4-4A42-AAAF-C89D75CE0ADA}"/>
    <cellStyle name="40% - Ênfase4 302 2 3" xfId="30490" xr:uid="{95A95EFD-85DE-4B2F-A5B1-AC484A1A3190}"/>
    <cellStyle name="40% - Ênfase4 302 3" xfId="15208" xr:uid="{F3B8FAE9-51BE-4901-A983-20DE23A13CC1}"/>
    <cellStyle name="40% - Ênfase4 302 3 2" xfId="35654" xr:uid="{80D798E0-2E9E-415D-93D2-73B3411E8B83}"/>
    <cellStyle name="40% - Ênfase4 302 4" xfId="25438" xr:uid="{1F8F986B-1463-4735-8B4F-92077B70BA9F}"/>
    <cellStyle name="40% - Ênfase4 303" xfId="4914" xr:uid="{1A0421A2-6633-4E3B-8A39-72DC7C8037FB}"/>
    <cellStyle name="40% - Ênfase4 303 2" xfId="10049" xr:uid="{91C9BD62-C1AC-476E-AE64-ED1CB1E4CE00}"/>
    <cellStyle name="40% - Ênfase4 303 2 2" xfId="20276" xr:uid="{5EE3D347-E248-40DB-ABA8-7FC866548352}"/>
    <cellStyle name="40% - Ênfase4 303 2 2 2" xfId="40720" xr:uid="{B1D0A370-C06F-4405-8644-FD57B6190867}"/>
    <cellStyle name="40% - Ênfase4 303 2 3" xfId="30504" xr:uid="{6FF5EF99-FA93-4494-832D-E4A7F7490B53}"/>
    <cellStyle name="40% - Ênfase4 303 3" xfId="15222" xr:uid="{275C2AC7-89FF-4A7B-ACE3-9E4DDA165FF4}"/>
    <cellStyle name="40% - Ênfase4 303 3 2" xfId="35668" xr:uid="{03C4D463-08AD-4D1F-8636-6043523DAF3D}"/>
    <cellStyle name="40% - Ênfase4 303 4" xfId="25452" xr:uid="{51049B3C-E57C-4C21-9CDC-DD50602B287C}"/>
    <cellStyle name="40% - Ênfase4 304" xfId="4928" xr:uid="{67580043-A5B0-4883-814A-53FA98A8B323}"/>
    <cellStyle name="40% - Ênfase4 304 2" xfId="10063" xr:uid="{31E4DEA6-F98A-4303-961C-C067F7D57836}"/>
    <cellStyle name="40% - Ênfase4 304 2 2" xfId="20290" xr:uid="{3E653759-BF1D-46C4-9B7C-8BACDA991F30}"/>
    <cellStyle name="40% - Ênfase4 304 2 2 2" xfId="40734" xr:uid="{3A9DF18A-1114-4EC5-B20D-652251E795F0}"/>
    <cellStyle name="40% - Ênfase4 304 2 3" xfId="30518" xr:uid="{CB0C902C-9D6B-4ABE-BE6C-B3224999C87F}"/>
    <cellStyle name="40% - Ênfase4 304 3" xfId="15236" xr:uid="{D6441ADE-0187-4456-87AE-BBBEA3A41827}"/>
    <cellStyle name="40% - Ênfase4 304 3 2" xfId="35682" xr:uid="{18144124-832C-4A0A-B96E-52346904803E}"/>
    <cellStyle name="40% - Ênfase4 304 4" xfId="25466" xr:uid="{D1DF6F66-0B72-4B3E-B343-A922C79443B9}"/>
    <cellStyle name="40% - Ênfase4 305" xfId="4942" xr:uid="{9DDAEECA-D2CC-4789-9851-9CD91C4FA04A}"/>
    <cellStyle name="40% - Ênfase4 305 2" xfId="10077" xr:uid="{F9940AE8-6730-44CD-9D5E-0F4067DB969D}"/>
    <cellStyle name="40% - Ênfase4 305 2 2" xfId="20304" xr:uid="{0A253520-B086-411A-9B3F-20BF83895808}"/>
    <cellStyle name="40% - Ênfase4 305 2 2 2" xfId="40748" xr:uid="{40F81BFC-FAEB-4977-A51F-879DAD5255AC}"/>
    <cellStyle name="40% - Ênfase4 305 2 3" xfId="30532" xr:uid="{92462615-301A-4390-907E-0DCA00D8C5D3}"/>
    <cellStyle name="40% - Ênfase4 305 3" xfId="15250" xr:uid="{FA5E275C-CE5F-4F37-B630-64B1ADA82D28}"/>
    <cellStyle name="40% - Ênfase4 305 3 2" xfId="35696" xr:uid="{3DB6D4D5-333B-4624-B939-507E19708651}"/>
    <cellStyle name="40% - Ênfase4 305 4" xfId="25480" xr:uid="{3725C6E4-7D4C-46FC-86EA-371F89330264}"/>
    <cellStyle name="40% - Ênfase4 306" xfId="4956" xr:uid="{2135AEE2-5A61-4FA5-A9BA-A75FDC113DC4}"/>
    <cellStyle name="40% - Ênfase4 306 2" xfId="10091" xr:uid="{6214C267-9832-4075-96E9-3087F84988FB}"/>
    <cellStyle name="40% - Ênfase4 306 2 2" xfId="20318" xr:uid="{831AC63F-85C7-4541-B122-5561DD948C21}"/>
    <cellStyle name="40% - Ênfase4 306 2 2 2" xfId="40762" xr:uid="{6495D28A-9A65-49BC-8747-F0AD4B1806B9}"/>
    <cellStyle name="40% - Ênfase4 306 2 3" xfId="30546" xr:uid="{47FF5541-4E47-474E-BF5C-3A3BB92A9C49}"/>
    <cellStyle name="40% - Ênfase4 306 3" xfId="15264" xr:uid="{B0ADB7F8-A16E-4FBB-91DF-AA4EBAF83FF0}"/>
    <cellStyle name="40% - Ênfase4 306 3 2" xfId="35710" xr:uid="{1055D485-2D78-4250-96C2-7B652688B8EC}"/>
    <cellStyle name="40% - Ênfase4 306 4" xfId="25494" xr:uid="{954F3BBD-DD20-4CAE-9F93-0CF2E0502293}"/>
    <cellStyle name="40% - Ênfase4 307" xfId="4970" xr:uid="{0435F864-4F30-400C-A360-C2B1BA865C09}"/>
    <cellStyle name="40% - Ênfase4 307 2" xfId="10105" xr:uid="{16AC0A11-94F8-478B-B99C-D8313DF5A340}"/>
    <cellStyle name="40% - Ênfase4 307 2 2" xfId="20332" xr:uid="{AE606E73-3D81-4B63-8F89-C2A605791AA9}"/>
    <cellStyle name="40% - Ênfase4 307 2 2 2" xfId="40776" xr:uid="{1671FD7C-73B9-4F00-B105-5AE5B902336A}"/>
    <cellStyle name="40% - Ênfase4 307 2 3" xfId="30560" xr:uid="{8F3DF61F-E7D5-4A90-B67A-42C1679E39F2}"/>
    <cellStyle name="40% - Ênfase4 307 3" xfId="15278" xr:uid="{48DADBCA-031F-4A9F-B9DF-EEDD3A2FEF7A}"/>
    <cellStyle name="40% - Ênfase4 307 3 2" xfId="35724" xr:uid="{8709750E-6A50-42F2-9388-134A78B9E835}"/>
    <cellStyle name="40% - Ênfase4 307 4" xfId="25508" xr:uid="{5F3EF964-DD31-49EE-B52A-E601643F95D1}"/>
    <cellStyle name="40% - Ênfase4 308" xfId="4984" xr:uid="{58427FFE-07E2-4461-847D-0C002D1DE728}"/>
    <cellStyle name="40% - Ênfase4 308 2" xfId="10119" xr:uid="{B145CAFF-5DB6-4FD1-8B6A-062754C19D9B}"/>
    <cellStyle name="40% - Ênfase4 308 2 2" xfId="20346" xr:uid="{510443EF-1AF7-4FEE-991E-8634E6DE4A2B}"/>
    <cellStyle name="40% - Ênfase4 308 2 2 2" xfId="40790" xr:uid="{1C84E6CC-76B6-47CA-8A86-D6634A84A933}"/>
    <cellStyle name="40% - Ênfase4 308 2 3" xfId="30574" xr:uid="{5A600A6F-347E-460B-B790-8E60E118DC4F}"/>
    <cellStyle name="40% - Ênfase4 308 3" xfId="15292" xr:uid="{F4893315-9B2D-4DE8-B81B-5C8669768DCB}"/>
    <cellStyle name="40% - Ênfase4 308 3 2" xfId="35738" xr:uid="{D00D5865-BC5F-4DFD-8ECF-F97AB44CAD6A}"/>
    <cellStyle name="40% - Ênfase4 308 4" xfId="25522" xr:uid="{7A369FC0-B6B8-4EF5-90F8-2625AA0291FB}"/>
    <cellStyle name="40% - Ênfase4 309" xfId="4998" xr:uid="{FD0574D1-FA03-4FB3-9134-FEF9E5F4DA69}"/>
    <cellStyle name="40% - Ênfase4 309 2" xfId="10133" xr:uid="{9E64CCB3-0CBD-4DDB-807C-AD3D9D10B7E2}"/>
    <cellStyle name="40% - Ênfase4 309 2 2" xfId="20360" xr:uid="{6E82F82B-7206-41DD-9459-CE35E87B7942}"/>
    <cellStyle name="40% - Ênfase4 309 2 2 2" xfId="40804" xr:uid="{9806D83E-6EEE-47C7-9B7E-D6360FBDB9A0}"/>
    <cellStyle name="40% - Ênfase4 309 2 3" xfId="30588" xr:uid="{CDFED992-F197-4FD1-AC8A-310BA9D41D77}"/>
    <cellStyle name="40% - Ênfase4 309 3" xfId="15306" xr:uid="{48487488-6A55-4E93-A04B-7E3D237A0FE2}"/>
    <cellStyle name="40% - Ênfase4 309 3 2" xfId="35752" xr:uid="{404F9602-EFD7-40E2-9B04-B10042FAAE5D}"/>
    <cellStyle name="40% - Ênfase4 309 4" xfId="25536" xr:uid="{F413E854-6263-4250-BB24-9BDC1C637CFD}"/>
    <cellStyle name="40% - Ênfase4 31" xfId="521" xr:uid="{A0B92DB0-571B-4357-94F9-E5A16C21BC68}"/>
    <cellStyle name="40% - Ênfase4 31 2" xfId="1120" xr:uid="{39CAEB8B-220F-44D6-B792-E886B1AE2638}"/>
    <cellStyle name="40% - Ênfase4 31 2 2" xfId="6267" xr:uid="{54514C91-5888-48C1-81E0-278022FA7457}"/>
    <cellStyle name="40% - Ênfase4 31 2 2 2" xfId="16522" xr:uid="{E230AD44-82FB-48E2-987D-66DA1BE39AF8}"/>
    <cellStyle name="40% - Ênfase4 31 2 2 2 2" xfId="36966" xr:uid="{5D95863B-8DE9-4BD5-AC4F-767FED096F7D}"/>
    <cellStyle name="40% - Ênfase4 31 2 2 3" xfId="26750" xr:uid="{6C274913-B2F5-40C6-8280-D57F63B23AA4}"/>
    <cellStyle name="40% - Ênfase4 31 2 3" xfId="11468" xr:uid="{65C43E2B-E65D-4716-82D4-5DFABF55C43E}"/>
    <cellStyle name="40% - Ênfase4 31 2 3 2" xfId="31914" xr:uid="{FD3D90D8-3FF2-4C8E-87C6-38531C59DB26}"/>
    <cellStyle name="40% - Ênfase4 31 2 4" xfId="21698" xr:uid="{3A7E5117-48FD-4A6A-A014-E9306B2B93B1}"/>
    <cellStyle name="40% - Ênfase4 31 3" xfId="5668" xr:uid="{B54EC48E-3A8D-46AB-BEFB-382A59F6630C}"/>
    <cellStyle name="40% - Ênfase4 31 3 2" xfId="15942" xr:uid="{79AFEC8E-BD65-4660-8006-BA02A3C9552F}"/>
    <cellStyle name="40% - Ênfase4 31 3 2 2" xfId="36386" xr:uid="{877A66D4-186C-4008-BA51-37C39D875DA1}"/>
    <cellStyle name="40% - Ênfase4 31 3 3" xfId="26170" xr:uid="{9E11DAC4-BE53-41BA-A179-1C714CFF7216}"/>
    <cellStyle name="40% - Ênfase4 31 4" xfId="10888" xr:uid="{44979875-2196-45A5-A69A-97255E396676}"/>
    <cellStyle name="40% - Ênfase4 31 4 2" xfId="31334" xr:uid="{56F2699B-3CA8-41F6-B6D5-AEA5F4F0766E}"/>
    <cellStyle name="40% - Ênfase4 31 5" xfId="21118" xr:uid="{68E42CD4-24FA-44AD-A1CF-5D78936E2A02}"/>
    <cellStyle name="40% - Ênfase4 310" xfId="5012" xr:uid="{1B7AD4D4-052D-489C-A12F-D4614B4FA3F0}"/>
    <cellStyle name="40% - Ênfase4 310 2" xfId="10147" xr:uid="{AD69A9D6-C2A1-418C-AA5B-E9B5C8855A8D}"/>
    <cellStyle name="40% - Ênfase4 310 2 2" xfId="20374" xr:uid="{BC86D0D3-84AE-4BD6-998A-676CBE1F5529}"/>
    <cellStyle name="40% - Ênfase4 310 2 2 2" xfId="40818" xr:uid="{2A9418C7-39B4-49C9-98EC-E146FA8122EE}"/>
    <cellStyle name="40% - Ênfase4 310 2 3" xfId="30602" xr:uid="{105D85A9-8C31-47DF-BF77-EB4F0F6B26D4}"/>
    <cellStyle name="40% - Ênfase4 310 3" xfId="15320" xr:uid="{58D21EDD-E361-4FD3-9DF0-1295FF423C60}"/>
    <cellStyle name="40% - Ênfase4 310 3 2" xfId="35766" xr:uid="{9133BF92-69EF-435C-80BB-84CBD033B5A3}"/>
    <cellStyle name="40% - Ênfase4 310 4" xfId="25550" xr:uid="{0DF6C19B-6689-402E-9CB7-5F1A5CAC1756}"/>
    <cellStyle name="40% - Ênfase4 311" xfId="5026" xr:uid="{5D5B3024-E18D-4992-AD7F-26ABD2383BD8}"/>
    <cellStyle name="40% - Ênfase4 311 2" xfId="10161" xr:uid="{589E61C6-5C1D-4386-BDEA-BAB2242484B9}"/>
    <cellStyle name="40% - Ênfase4 311 2 2" xfId="20388" xr:uid="{A389264D-BC21-4E01-8BCD-92CF0710CBB1}"/>
    <cellStyle name="40% - Ênfase4 311 2 2 2" xfId="40832" xr:uid="{EE5B267C-D877-4920-8AF2-553D16394678}"/>
    <cellStyle name="40% - Ênfase4 311 2 3" xfId="30616" xr:uid="{0ACF91CA-5094-441B-99B2-FBFD82DCDC60}"/>
    <cellStyle name="40% - Ênfase4 311 3" xfId="15334" xr:uid="{2E304DEC-8240-4953-B6E7-0B4A9D0423FB}"/>
    <cellStyle name="40% - Ênfase4 311 3 2" xfId="35780" xr:uid="{B80F59E0-77F6-48DB-8821-AC5E59CF174C}"/>
    <cellStyle name="40% - Ênfase4 311 4" xfId="25564" xr:uid="{E7D5822B-3B8D-45BB-9C11-DFE2823B248F}"/>
    <cellStyle name="40% - Ênfase4 312" xfId="5040" xr:uid="{9FEDC7A0-10B8-4A97-8A3B-D327DB5F297F}"/>
    <cellStyle name="40% - Ênfase4 312 2" xfId="10175" xr:uid="{6A2BAB67-3BE1-46D0-8048-DBDF69C6644C}"/>
    <cellStyle name="40% - Ênfase4 312 2 2" xfId="20402" xr:uid="{9639E78F-77D3-443D-8C15-EC7030014EF7}"/>
    <cellStyle name="40% - Ênfase4 312 2 2 2" xfId="40846" xr:uid="{5F6F1172-FEDB-425A-98A6-197A1F9EB96A}"/>
    <cellStyle name="40% - Ênfase4 312 2 3" xfId="30630" xr:uid="{88A515C4-39F6-4E1D-913A-1EA32E02FE06}"/>
    <cellStyle name="40% - Ênfase4 312 3" xfId="15348" xr:uid="{CE9D5465-977D-43A4-84C8-17A2F7892B65}"/>
    <cellStyle name="40% - Ênfase4 312 3 2" xfId="35794" xr:uid="{5BC37DDE-9846-4A5F-8106-3A7A94D0A187}"/>
    <cellStyle name="40% - Ênfase4 312 4" xfId="25578" xr:uid="{379D093C-820E-4BA6-B178-A3CFDB1C5EF2}"/>
    <cellStyle name="40% - Ênfase4 313" xfId="5054" xr:uid="{B98C65D9-A9FA-41BF-BF0E-94DA62DE4A72}"/>
    <cellStyle name="40% - Ênfase4 313 2" xfId="10189" xr:uid="{C920C7AD-2958-4AD5-885B-3E2B8B902915}"/>
    <cellStyle name="40% - Ênfase4 313 2 2" xfId="20416" xr:uid="{88EACC53-F01E-4384-85C2-256DA9C2448B}"/>
    <cellStyle name="40% - Ênfase4 313 2 2 2" xfId="40860" xr:uid="{8FDFCA20-9E6B-49BC-8DDB-D6F8FD59FA88}"/>
    <cellStyle name="40% - Ênfase4 313 2 3" xfId="30644" xr:uid="{EDF7711C-1900-4E1B-B55E-81A06162E934}"/>
    <cellStyle name="40% - Ênfase4 313 3" xfId="15362" xr:uid="{4BD9AB5E-A99B-4265-8424-7B9D35EF8D71}"/>
    <cellStyle name="40% - Ênfase4 313 3 2" xfId="35808" xr:uid="{B15B499D-5E9B-433B-9F99-63CEAD677B2D}"/>
    <cellStyle name="40% - Ênfase4 313 4" xfId="25592" xr:uid="{169EE3D0-EF58-4447-8170-681F4084697B}"/>
    <cellStyle name="40% - Ênfase4 314" xfId="5068" xr:uid="{19B3E191-727C-4820-9998-FB1ADF5894C1}"/>
    <cellStyle name="40% - Ênfase4 314 2" xfId="10203" xr:uid="{BC4947DC-999B-4B3F-BB37-5486A42EC3F4}"/>
    <cellStyle name="40% - Ênfase4 314 2 2" xfId="20430" xr:uid="{DD714BAE-4F9D-4462-96E8-74516456E67B}"/>
    <cellStyle name="40% - Ênfase4 314 2 2 2" xfId="40874" xr:uid="{C9FFE64A-B777-4603-AD4F-67E3FB507F17}"/>
    <cellStyle name="40% - Ênfase4 314 2 3" xfId="30658" xr:uid="{EA101586-E98D-423A-BA12-1A0650530F51}"/>
    <cellStyle name="40% - Ênfase4 314 3" xfId="15376" xr:uid="{B085E005-725E-4E02-A40D-80B60520F0AC}"/>
    <cellStyle name="40% - Ênfase4 314 3 2" xfId="35822" xr:uid="{2FB5182C-3F02-4E19-BD13-EA4D3CFF2B18}"/>
    <cellStyle name="40% - Ênfase4 314 4" xfId="25606" xr:uid="{2CF1144A-2CB8-45AB-A36C-B5A2337869B1}"/>
    <cellStyle name="40% - Ênfase4 315" xfId="5082" xr:uid="{AFFFFBCA-A2ED-4378-A404-98BF919C7100}"/>
    <cellStyle name="40% - Ênfase4 315 2" xfId="10217" xr:uid="{A2DCD343-778B-42BB-B45A-BF911F41D932}"/>
    <cellStyle name="40% - Ênfase4 315 2 2" xfId="20444" xr:uid="{B71F67E1-06FB-444D-8379-5DFD6583385C}"/>
    <cellStyle name="40% - Ênfase4 315 2 2 2" xfId="40888" xr:uid="{252C749A-F471-4718-8B87-E67EFDF29A07}"/>
    <cellStyle name="40% - Ênfase4 315 2 3" xfId="30672" xr:uid="{EEB6A9ED-23EB-40D8-9811-148DF31080FB}"/>
    <cellStyle name="40% - Ênfase4 315 3" xfId="15390" xr:uid="{0286EF00-17F6-4DC3-A659-EF257AA0831B}"/>
    <cellStyle name="40% - Ênfase4 315 3 2" xfId="35836" xr:uid="{82919A81-20E6-4BE7-BF41-A6AE1840E9F0}"/>
    <cellStyle name="40% - Ênfase4 315 4" xfId="25620" xr:uid="{25D9F877-42EA-4150-B961-E623F8DA95AA}"/>
    <cellStyle name="40% - Ênfase4 316" xfId="5096" xr:uid="{E05E1700-CD57-4F39-BA37-457F3E0F3F52}"/>
    <cellStyle name="40% - Ênfase4 316 2" xfId="10231" xr:uid="{485A2730-034F-4F5F-8871-C28C61417E53}"/>
    <cellStyle name="40% - Ênfase4 316 2 2" xfId="20458" xr:uid="{78341DAF-EBF3-4570-9BC6-EA838D537C7A}"/>
    <cellStyle name="40% - Ênfase4 316 2 2 2" xfId="40902" xr:uid="{6F8A3BF8-4A1D-4D1D-95D4-9354F9F1C5D2}"/>
    <cellStyle name="40% - Ênfase4 316 2 3" xfId="30686" xr:uid="{E7B4E03C-F291-4597-A507-3B70B9401EDB}"/>
    <cellStyle name="40% - Ênfase4 316 3" xfId="15404" xr:uid="{068101DA-FB4F-416B-BC99-79060E2CFEC3}"/>
    <cellStyle name="40% - Ênfase4 316 3 2" xfId="35850" xr:uid="{D38B14D1-F195-421E-A1A7-D334DC41D9A0}"/>
    <cellStyle name="40% - Ênfase4 316 4" xfId="25634" xr:uid="{3E6035D6-E18D-493F-A5DC-BD9A78795F63}"/>
    <cellStyle name="40% - Ênfase4 317" xfId="5109" xr:uid="{5B25AF21-23DA-4CFF-AE31-56985E8851DC}"/>
    <cellStyle name="40% - Ênfase4 317 2" xfId="10245" xr:uid="{CE9DFC7F-A90A-462F-9B95-39D153D94BCE}"/>
    <cellStyle name="40% - Ênfase4 317 2 2" xfId="20472" xr:uid="{78754E19-2C29-4A07-BB13-7334EC8CFDB6}"/>
    <cellStyle name="40% - Ênfase4 317 2 2 2" xfId="40916" xr:uid="{EE1A88FF-2F22-499D-B988-42C0AB79E4C6}"/>
    <cellStyle name="40% - Ênfase4 317 2 3" xfId="30700" xr:uid="{71EB665F-D8B8-4406-BAF0-8A833F293F85}"/>
    <cellStyle name="40% - Ênfase4 317 3" xfId="15418" xr:uid="{94823980-0A57-4341-AE11-CFE3CE259902}"/>
    <cellStyle name="40% - Ênfase4 317 3 2" xfId="35864" xr:uid="{2D918359-7056-4A40-A4E9-01DCB9AB2220}"/>
    <cellStyle name="40% - Ênfase4 317 4" xfId="25648" xr:uid="{A1E0D305-A018-49D0-A323-94E311045EFA}"/>
    <cellStyle name="40% - Ênfase4 318" xfId="5123" xr:uid="{BEB048D2-993F-469A-995F-A77E0B06F8D2}"/>
    <cellStyle name="40% - Ênfase4 318 2" xfId="10259" xr:uid="{06CE13EF-F7F7-4198-98D0-DADD67A2F65D}"/>
    <cellStyle name="40% - Ênfase4 318 2 2" xfId="20486" xr:uid="{04E8E385-D317-4933-AEB3-206EA75DC7D5}"/>
    <cellStyle name="40% - Ênfase4 318 2 2 2" xfId="40930" xr:uid="{F241521D-1778-4F1C-BDCB-20B89FFEA7D0}"/>
    <cellStyle name="40% - Ênfase4 318 2 3" xfId="30714" xr:uid="{6704A7F1-2538-4343-B0A3-1C4C8AC50A52}"/>
    <cellStyle name="40% - Ênfase4 318 3" xfId="15432" xr:uid="{B701A731-873D-466A-9248-B5BED8A9A34B}"/>
    <cellStyle name="40% - Ênfase4 318 3 2" xfId="35878" xr:uid="{BB8F5F0C-2CAB-417D-BAAC-B4AF035F2E4E}"/>
    <cellStyle name="40% - Ênfase4 318 4" xfId="25662" xr:uid="{AE24B7C9-629D-4675-81D0-68F5D972D5DC}"/>
    <cellStyle name="40% - Ênfase4 319" xfId="5198" xr:uid="{A2AFC8B9-3CEC-4F1B-8470-4E2C9624C27C}"/>
    <cellStyle name="40% - Ênfase4 319 2" xfId="15505" xr:uid="{9D2862ED-4ACF-4020-9B59-B59F9352BD7F}"/>
    <cellStyle name="40% - Ênfase4 319 2 2" xfId="35950" xr:uid="{65937A02-5F2D-4E36-9EC6-E68C437ADA1E}"/>
    <cellStyle name="40% - Ênfase4 319 3" xfId="25734" xr:uid="{1FCD724F-734D-42D2-B98C-8E0A306EF008}"/>
    <cellStyle name="40% - Ênfase4 32" xfId="535" xr:uid="{1CE7DB39-1D79-4BAD-91B9-677526FDDE39}"/>
    <cellStyle name="40% - Ênfase4 32 2" xfId="1134" xr:uid="{DB8D09AE-5537-4E03-8A07-571373E191C0}"/>
    <cellStyle name="40% - Ênfase4 32 2 2" xfId="6281" xr:uid="{D545D54B-7493-4D0C-8069-748B923E5DCD}"/>
    <cellStyle name="40% - Ênfase4 32 2 2 2" xfId="16536" xr:uid="{0D695487-3007-48E1-A681-22C6F9B995CA}"/>
    <cellStyle name="40% - Ênfase4 32 2 2 2 2" xfId="36980" xr:uid="{970FED5E-2B2F-4EC3-8979-68D2147D33FD}"/>
    <cellStyle name="40% - Ênfase4 32 2 2 3" xfId="26764" xr:uid="{A73939E9-536E-404C-A6D6-11E64CD70AC9}"/>
    <cellStyle name="40% - Ênfase4 32 2 3" xfId="11482" xr:uid="{E1CE9695-5B07-4196-B28E-C671A56AF051}"/>
    <cellStyle name="40% - Ênfase4 32 2 3 2" xfId="31928" xr:uid="{5F8E0A1D-E126-416D-AB12-245CD4B0AC10}"/>
    <cellStyle name="40% - Ênfase4 32 2 4" xfId="21712" xr:uid="{C5217E5C-F2A0-46B2-8D79-5675803FFAF5}"/>
    <cellStyle name="40% - Ênfase4 32 3" xfId="5682" xr:uid="{6F7D4F32-BF74-47FA-A0DF-07F671F1DF0E}"/>
    <cellStyle name="40% - Ênfase4 32 3 2" xfId="15956" xr:uid="{38A2D87A-C7D5-41DA-B7CE-4F1758EACE54}"/>
    <cellStyle name="40% - Ênfase4 32 3 2 2" xfId="36400" xr:uid="{8F6A06F3-A920-4F18-B408-7EB4B4A73CF6}"/>
    <cellStyle name="40% - Ênfase4 32 3 3" xfId="26184" xr:uid="{EDC76DA2-7354-4C89-82FA-5BC9305E3ED7}"/>
    <cellStyle name="40% - Ênfase4 32 4" xfId="10902" xr:uid="{D56D56FE-342A-4C3C-9FB5-178436CC0DC8}"/>
    <cellStyle name="40% - Ênfase4 32 4 2" xfId="31348" xr:uid="{0B677345-365B-4E7B-9692-F4B706F48BC7}"/>
    <cellStyle name="40% - Ênfase4 32 5" xfId="21132" xr:uid="{D6C0D579-A14B-423F-9BDE-790B37B25D45}"/>
    <cellStyle name="40% - Ênfase4 320" xfId="5238" xr:uid="{79E11D0A-E871-4C7C-A216-DA1395B7F755}"/>
    <cellStyle name="40% - Ênfase4 320 2" xfId="15545" xr:uid="{60639410-A2B3-4ADF-B8DF-6F80294E055D}"/>
    <cellStyle name="40% - Ênfase4 320 2 2" xfId="35989" xr:uid="{CC0292B9-E841-4E3A-8018-E6AB614B3F8C}"/>
    <cellStyle name="40% - Ênfase4 320 3" xfId="25773" xr:uid="{FAB7845F-4DDD-4318-9089-F269A083E685}"/>
    <cellStyle name="40% - Ênfase4 321" xfId="10488" xr:uid="{5A854162-61E8-4FC2-8A35-9F80556CA234}"/>
    <cellStyle name="40% - Ênfase4 321 2" xfId="30937" xr:uid="{90318B05-8B82-49AD-A893-2789931B9AD5}"/>
    <cellStyle name="40% - Ênfase4 322" xfId="20712" xr:uid="{C3204D68-FB09-4042-824C-3E1BD07FC3C4}"/>
    <cellStyle name="40% - Ênfase4 33" xfId="549" xr:uid="{7795BC70-E6E0-4BF8-98F4-F90FD24F0BBD}"/>
    <cellStyle name="40% - Ênfase4 33 2" xfId="1148" xr:uid="{19607F9C-D997-434F-B441-BC7EBCE0B21D}"/>
    <cellStyle name="40% - Ênfase4 33 2 2" xfId="6295" xr:uid="{960A0286-7AF2-462D-BDC2-AD5003CCFB9B}"/>
    <cellStyle name="40% - Ênfase4 33 2 2 2" xfId="16550" xr:uid="{07F84C6A-3BA0-4186-8CD2-A2AC77991030}"/>
    <cellStyle name="40% - Ênfase4 33 2 2 2 2" xfId="36994" xr:uid="{09D636F9-3C22-444A-A890-6CA44CB99476}"/>
    <cellStyle name="40% - Ênfase4 33 2 2 3" xfId="26778" xr:uid="{56620506-A632-4884-B55A-59704238B0D9}"/>
    <cellStyle name="40% - Ênfase4 33 2 3" xfId="11496" xr:uid="{B87FBC71-E4A7-426B-BE10-70DAE03AFF3D}"/>
    <cellStyle name="40% - Ênfase4 33 2 3 2" xfId="31942" xr:uid="{6D0DB77B-80FC-4CD6-9DD1-650574975793}"/>
    <cellStyle name="40% - Ênfase4 33 2 4" xfId="21726" xr:uid="{F74A096A-2776-4DE2-BC64-4AC038D4FA0E}"/>
    <cellStyle name="40% - Ênfase4 33 3" xfId="5696" xr:uid="{934EC1F2-F8F4-4D1D-919F-35A8ACEB2DC1}"/>
    <cellStyle name="40% - Ênfase4 33 3 2" xfId="15970" xr:uid="{7D3B89D2-29AE-4D00-AB71-65D2786C65B6}"/>
    <cellStyle name="40% - Ênfase4 33 3 2 2" xfId="36414" xr:uid="{8B50A7F4-7F99-4419-9B81-1CDE01FF4384}"/>
    <cellStyle name="40% - Ênfase4 33 3 3" xfId="26198" xr:uid="{99EF2347-39E8-4464-8806-28E6BCCD11CF}"/>
    <cellStyle name="40% - Ênfase4 33 4" xfId="10916" xr:uid="{85402C17-136C-456F-A343-50A3AF7D02A9}"/>
    <cellStyle name="40% - Ênfase4 33 4 2" xfId="31362" xr:uid="{3F8239F9-300D-469D-A994-F364BCB6ADD5}"/>
    <cellStyle name="40% - Ênfase4 33 5" xfId="21146" xr:uid="{23AB9381-BDC8-479C-B597-A0901A9F237F}"/>
    <cellStyle name="40% - Ênfase4 34" xfId="563" xr:uid="{10609460-E14D-45BD-BCEC-0EC2B54D426F}"/>
    <cellStyle name="40% - Ênfase4 34 2" xfId="1162" xr:uid="{9FA84448-3F93-4EB5-8690-7F35E3FCE7DE}"/>
    <cellStyle name="40% - Ênfase4 34 2 2" xfId="6309" xr:uid="{0ED7328D-4557-48AD-A96A-2B1DDD7EC3A8}"/>
    <cellStyle name="40% - Ênfase4 34 2 2 2" xfId="16564" xr:uid="{C99DD546-FD8F-4377-A655-0E7BC144C148}"/>
    <cellStyle name="40% - Ênfase4 34 2 2 2 2" xfId="37008" xr:uid="{8430C747-D0B1-467A-85D6-8087E9601559}"/>
    <cellStyle name="40% - Ênfase4 34 2 2 3" xfId="26792" xr:uid="{B349B939-AF74-4808-B490-023451986E1D}"/>
    <cellStyle name="40% - Ênfase4 34 2 3" xfId="11510" xr:uid="{8C0BEC4A-257D-4E1C-AC71-D5551273A98B}"/>
    <cellStyle name="40% - Ênfase4 34 2 3 2" xfId="31956" xr:uid="{E0466231-AE97-49CE-954A-0E4A303D4119}"/>
    <cellStyle name="40% - Ênfase4 34 2 4" xfId="21740" xr:uid="{BAE84B9C-A88D-4133-A038-33CB03904BD1}"/>
    <cellStyle name="40% - Ênfase4 34 3" xfId="5710" xr:uid="{5D64ADFE-4CAB-43FC-B57A-ABDB013D03FD}"/>
    <cellStyle name="40% - Ênfase4 34 3 2" xfId="15984" xr:uid="{B26F5500-12B5-482B-9109-C119862CA3F9}"/>
    <cellStyle name="40% - Ênfase4 34 3 2 2" xfId="36428" xr:uid="{0425FC0E-F736-483D-BEFA-D4E3442B76D0}"/>
    <cellStyle name="40% - Ênfase4 34 3 3" xfId="26212" xr:uid="{5580F2E1-B694-42A8-9E29-12CAFB43BA58}"/>
    <cellStyle name="40% - Ênfase4 34 4" xfId="10930" xr:uid="{A12E8653-B83D-4225-AE01-70F4AFE72DB6}"/>
    <cellStyle name="40% - Ênfase4 34 4 2" xfId="31376" xr:uid="{0980A676-8C04-4B14-B9BA-4C7C817DBDDE}"/>
    <cellStyle name="40% - Ênfase4 34 5" xfId="21160" xr:uid="{3FF17E2C-13EB-416E-8D1E-902FFE779632}"/>
    <cellStyle name="40% - Ênfase4 35" xfId="577" xr:uid="{346E8476-DC4C-4AB9-8FAD-05EE8A1D6C9D}"/>
    <cellStyle name="40% - Ênfase4 35 2" xfId="1176" xr:uid="{787786E6-7A75-4DE7-951E-42EAAFE5F94C}"/>
    <cellStyle name="40% - Ênfase4 35 2 2" xfId="6323" xr:uid="{7DFC9BC7-1195-4A32-9E62-6F3CB5138BB8}"/>
    <cellStyle name="40% - Ênfase4 35 2 2 2" xfId="16578" xr:uid="{E2D95481-3CE4-48C5-8E3E-D319CECF0495}"/>
    <cellStyle name="40% - Ênfase4 35 2 2 2 2" xfId="37022" xr:uid="{C5CC2D7E-71A2-412D-8809-F5B3036F9B17}"/>
    <cellStyle name="40% - Ênfase4 35 2 2 3" xfId="26806" xr:uid="{B630BC58-71D2-46E0-9B8D-0D6C00B44A45}"/>
    <cellStyle name="40% - Ênfase4 35 2 3" xfId="11524" xr:uid="{AEBAE2F5-CE84-40EF-9BCF-3A98BA4C79E6}"/>
    <cellStyle name="40% - Ênfase4 35 2 3 2" xfId="31970" xr:uid="{879AC01F-0A3B-4D8E-A93F-82BDEF971EA6}"/>
    <cellStyle name="40% - Ênfase4 35 2 4" xfId="21754" xr:uid="{F6E794DB-63C4-4161-A59F-978A77B34B1D}"/>
    <cellStyle name="40% - Ênfase4 35 3" xfId="5724" xr:uid="{260BC351-4D9A-422D-8599-B7F7BC354B92}"/>
    <cellStyle name="40% - Ênfase4 35 3 2" xfId="15998" xr:uid="{22DA3EEC-0514-442C-8CBB-489B025FEE0B}"/>
    <cellStyle name="40% - Ênfase4 35 3 2 2" xfId="36442" xr:uid="{F240A6B9-9204-4877-8DD6-DCFEEE3EAB6D}"/>
    <cellStyle name="40% - Ênfase4 35 3 3" xfId="26226" xr:uid="{752DF5FC-8B83-4088-87F8-BDC348915179}"/>
    <cellStyle name="40% - Ênfase4 35 4" xfId="10944" xr:uid="{C68DE73E-0A23-43BE-95A5-2EA8EA2C3062}"/>
    <cellStyle name="40% - Ênfase4 35 4 2" xfId="31390" xr:uid="{3F640D42-1702-4F7B-973C-D2EA20693B51}"/>
    <cellStyle name="40% - Ênfase4 35 5" xfId="21174" xr:uid="{79733E32-B934-44C0-9972-1A80B2885F1F}"/>
    <cellStyle name="40% - Ênfase4 36" xfId="591" xr:uid="{7FD87D76-8BC1-4C56-AC23-9BB060120593}"/>
    <cellStyle name="40% - Ênfase4 36 2" xfId="1190" xr:uid="{5241387F-2E25-468D-A5CB-31A0C4C3D320}"/>
    <cellStyle name="40% - Ênfase4 36 2 2" xfId="6337" xr:uid="{098C089A-3F2F-4581-84E0-644B492A83CA}"/>
    <cellStyle name="40% - Ênfase4 36 2 2 2" xfId="16592" xr:uid="{0D5ABC64-E849-413E-918D-931DEBB32065}"/>
    <cellStyle name="40% - Ênfase4 36 2 2 2 2" xfId="37036" xr:uid="{AE531BBB-EE99-4BBF-8DE3-9686E43AD4DB}"/>
    <cellStyle name="40% - Ênfase4 36 2 2 3" xfId="26820" xr:uid="{179196DA-C7E0-429B-ACCD-4BA425471B15}"/>
    <cellStyle name="40% - Ênfase4 36 2 3" xfId="11538" xr:uid="{742B2636-8AED-4797-AD20-59D1E153A1E0}"/>
    <cellStyle name="40% - Ênfase4 36 2 3 2" xfId="31984" xr:uid="{A22468E0-FEB3-4451-B9A6-6DAD55A50B83}"/>
    <cellStyle name="40% - Ênfase4 36 2 4" xfId="21768" xr:uid="{9FA03FAB-5858-47EC-B481-69ABBB570070}"/>
    <cellStyle name="40% - Ênfase4 36 3" xfId="5738" xr:uid="{7704BC84-3A0D-4AB7-BAFA-D03AE9D08711}"/>
    <cellStyle name="40% - Ênfase4 36 3 2" xfId="16012" xr:uid="{9E09529C-5335-4269-836A-12CFBB9CBE0E}"/>
    <cellStyle name="40% - Ênfase4 36 3 2 2" xfId="36456" xr:uid="{29EAB634-2D51-4CCF-8B3F-FEC8365D73E1}"/>
    <cellStyle name="40% - Ênfase4 36 3 3" xfId="26240" xr:uid="{A9CD6B6E-BCB3-47D6-90F6-E6F8DB9DA915}"/>
    <cellStyle name="40% - Ênfase4 36 4" xfId="10958" xr:uid="{A271F499-C7A1-472B-A7EA-6A4E62370814}"/>
    <cellStyle name="40% - Ênfase4 36 4 2" xfId="31404" xr:uid="{D160248E-44CC-448A-9637-AE53EFF7EF49}"/>
    <cellStyle name="40% - Ênfase4 36 5" xfId="21188" xr:uid="{A8EBD431-C3B6-457C-B988-C4963DB28986}"/>
    <cellStyle name="40% - Ênfase4 37" xfId="605" xr:uid="{6B172A55-AD8C-4BA7-AB4E-80BFE7E0738B}"/>
    <cellStyle name="40% - Ênfase4 37 2" xfId="1204" xr:uid="{DAFB3901-82CF-4C18-852D-CFF07252EB32}"/>
    <cellStyle name="40% - Ênfase4 37 2 2" xfId="6351" xr:uid="{8FAB120F-2D91-445A-97A0-02DEF46FBA77}"/>
    <cellStyle name="40% - Ênfase4 37 2 2 2" xfId="16606" xr:uid="{182C3542-D328-41DF-B30E-93B941C23E59}"/>
    <cellStyle name="40% - Ênfase4 37 2 2 2 2" xfId="37050" xr:uid="{D8D16859-41A4-4B69-B315-F68EA56DD567}"/>
    <cellStyle name="40% - Ênfase4 37 2 2 3" xfId="26834" xr:uid="{E5080505-6DAF-429B-876C-A5E06B5ACCDA}"/>
    <cellStyle name="40% - Ênfase4 37 2 3" xfId="11552" xr:uid="{8CF96034-6143-4E1A-BEED-2569DF0B333D}"/>
    <cellStyle name="40% - Ênfase4 37 2 3 2" xfId="31998" xr:uid="{851CC082-C555-490C-9030-DC0313B7797F}"/>
    <cellStyle name="40% - Ênfase4 37 2 4" xfId="21782" xr:uid="{1D5EF0A6-8DC6-429B-ACB5-9696C7006808}"/>
    <cellStyle name="40% - Ênfase4 37 3" xfId="5752" xr:uid="{109B7D09-9F74-4793-86CA-21D2E2252938}"/>
    <cellStyle name="40% - Ênfase4 37 3 2" xfId="16026" xr:uid="{59A904B6-640C-4205-B5E6-61BAE74E53E6}"/>
    <cellStyle name="40% - Ênfase4 37 3 2 2" xfId="36470" xr:uid="{48C59212-FC98-4117-B0A7-BD48576203E8}"/>
    <cellStyle name="40% - Ênfase4 37 3 3" xfId="26254" xr:uid="{D52FC622-C41E-4438-9403-FAE0C387FDD2}"/>
    <cellStyle name="40% - Ênfase4 37 4" xfId="10972" xr:uid="{E49431FB-DDAE-480E-9B57-D190CA20583D}"/>
    <cellStyle name="40% - Ênfase4 37 4 2" xfId="31418" xr:uid="{86498486-BE4F-4298-9678-684C0AC8C765}"/>
    <cellStyle name="40% - Ênfase4 37 5" xfId="21202" xr:uid="{5F2373DF-2C68-4C30-831A-706A71353FA3}"/>
    <cellStyle name="40% - Ênfase4 38" xfId="619" xr:uid="{C2C1974C-0506-4A21-BB2F-CB515CE86600}"/>
    <cellStyle name="40% - Ênfase4 38 2" xfId="1218" xr:uid="{D0978A81-E0EC-412D-9DD6-9C077794D98C}"/>
    <cellStyle name="40% - Ênfase4 38 2 2" xfId="6365" xr:uid="{A40D2D23-6EDF-4794-97C9-FD68C859722F}"/>
    <cellStyle name="40% - Ênfase4 38 2 2 2" xfId="16620" xr:uid="{F2249B20-F85F-496F-96AB-256A1D06D2B1}"/>
    <cellStyle name="40% - Ênfase4 38 2 2 2 2" xfId="37064" xr:uid="{72B5886B-9769-4BDE-94B9-4199077FD2C4}"/>
    <cellStyle name="40% - Ênfase4 38 2 2 3" xfId="26848" xr:uid="{1D1F07A1-1FAF-4137-A84C-C49D7075694E}"/>
    <cellStyle name="40% - Ênfase4 38 2 3" xfId="11566" xr:uid="{DE1AC577-9214-4619-9DCF-DED209804E34}"/>
    <cellStyle name="40% - Ênfase4 38 2 3 2" xfId="32012" xr:uid="{C8BF2EC0-409E-4B43-A835-939C251F9258}"/>
    <cellStyle name="40% - Ênfase4 38 2 4" xfId="21796" xr:uid="{41C74139-E7FE-4520-BE1F-92DC7EF83C33}"/>
    <cellStyle name="40% - Ênfase4 38 3" xfId="5766" xr:uid="{F51877E1-9A40-4007-9A34-5540C8CE896A}"/>
    <cellStyle name="40% - Ênfase4 38 3 2" xfId="16040" xr:uid="{C18F97C2-0B84-4DC5-9D1E-91DE76658374}"/>
    <cellStyle name="40% - Ênfase4 38 3 2 2" xfId="36484" xr:uid="{51DC1CFC-856C-4C16-8749-D1C630527515}"/>
    <cellStyle name="40% - Ênfase4 38 3 3" xfId="26268" xr:uid="{32081CB7-205C-4CC6-B490-819AB300CD9F}"/>
    <cellStyle name="40% - Ênfase4 38 4" xfId="10986" xr:uid="{025610CB-5F16-4BFD-A5CF-9A5340936967}"/>
    <cellStyle name="40% - Ênfase4 38 4 2" xfId="31432" xr:uid="{1A9ACADB-C586-4333-B5EB-BFD4B6A9AA46}"/>
    <cellStyle name="40% - Ênfase4 38 5" xfId="21216" xr:uid="{BB3CDF49-7E1C-4964-83FD-3A59251B6313}"/>
    <cellStyle name="40% - Ênfase4 39" xfId="633" xr:uid="{A0A46EA9-AC08-4C58-A3B8-FC185B4240BD}"/>
    <cellStyle name="40% - Ênfase4 39 2" xfId="1232" xr:uid="{C42A5DD3-3581-444B-A893-BB29BAA0F717}"/>
    <cellStyle name="40% - Ênfase4 39 2 2" xfId="6379" xr:uid="{B1D5F501-4B8B-4B30-8BF9-622A9C12D3C3}"/>
    <cellStyle name="40% - Ênfase4 39 2 2 2" xfId="16634" xr:uid="{CCD0E239-7CDE-4C6B-95B0-76FF0F9D84D3}"/>
    <cellStyle name="40% - Ênfase4 39 2 2 2 2" xfId="37078" xr:uid="{F5AC0953-F0E6-4054-BCBF-42FE17DB1C05}"/>
    <cellStyle name="40% - Ênfase4 39 2 2 3" xfId="26862" xr:uid="{17F9E027-F02A-4D68-964E-D473EA4B77B9}"/>
    <cellStyle name="40% - Ênfase4 39 2 3" xfId="11580" xr:uid="{E5C3B35A-BB29-41B1-B84B-1A23B5E73840}"/>
    <cellStyle name="40% - Ênfase4 39 2 3 2" xfId="32026" xr:uid="{B4F7C886-7C34-406E-9F07-6AA590760753}"/>
    <cellStyle name="40% - Ênfase4 39 2 4" xfId="21810" xr:uid="{849929D7-B650-462B-8A61-AAB56409DD7D}"/>
    <cellStyle name="40% - Ênfase4 39 3" xfId="5780" xr:uid="{D4C6BDF4-E868-44E3-82D2-77F64C0FF6CF}"/>
    <cellStyle name="40% - Ênfase4 39 3 2" xfId="16054" xr:uid="{A00BCD35-8A33-4D4A-BB1F-1729CF0C0B4F}"/>
    <cellStyle name="40% - Ênfase4 39 3 2 2" xfId="36498" xr:uid="{3F5D11D9-5401-4D65-93DD-1420FA25DC15}"/>
    <cellStyle name="40% - Ênfase4 39 3 3" xfId="26282" xr:uid="{01B974AF-AE16-414B-BCF7-70081E094561}"/>
    <cellStyle name="40% - Ênfase4 39 4" xfId="11000" xr:uid="{E7AE702B-F58C-4560-A0A5-E4EE37BC9DD9}"/>
    <cellStyle name="40% - Ênfase4 39 4 2" xfId="31446" xr:uid="{0D6635AA-3B74-43D7-9346-81A7C7BF715E}"/>
    <cellStyle name="40% - Ênfase4 39 5" xfId="21230" xr:uid="{E8979012-9ED9-4438-8FEF-2F1F3CF69A3F}"/>
    <cellStyle name="40% - Ênfase4 4" xfId="143" xr:uid="{718A943B-25F8-4C07-8160-C7F72C4956ED}"/>
    <cellStyle name="40% - Ênfase4 4 2" xfId="756" xr:uid="{BE825CE2-AD5C-4517-A8BE-2DCD8E531B54}"/>
    <cellStyle name="40% - Ênfase4 4 2 2" xfId="5903" xr:uid="{D133CDC8-8529-43F6-91D9-577C3524D3FC}"/>
    <cellStyle name="40% - Ênfase4 4 2 2 2" xfId="16172" xr:uid="{897DECBB-C64F-4DAD-8688-E4CAB236FBDC}"/>
    <cellStyle name="40% - Ênfase4 4 2 2 2 2" xfId="36616" xr:uid="{3C1772B4-A982-46DE-8765-A50FA8EB5C09}"/>
    <cellStyle name="40% - Ênfase4 4 2 2 3" xfId="26400" xr:uid="{D6C3DE5A-83D8-45C8-BC0B-264C54970E82}"/>
    <cellStyle name="40% - Ênfase4 4 2 3" xfId="11118" xr:uid="{DCB4045F-4872-4D71-9149-875B8B46CC70}"/>
    <cellStyle name="40% - Ênfase4 4 2 3 2" xfId="31564" xr:uid="{6A01893C-6AED-45F1-95D8-7B61F7DDE367}"/>
    <cellStyle name="40% - Ênfase4 4 2 4" xfId="21348" xr:uid="{6ADC75BB-1810-44F3-9444-C76649F27502}"/>
    <cellStyle name="40% - Ênfase4 4 3" xfId="5290" xr:uid="{126CEBE1-4D5B-4614-B506-7F4AA1FBD48D}"/>
    <cellStyle name="40% - Ênfase4 4 3 2" xfId="15592" xr:uid="{F25EA2E7-52F5-4696-91ED-AB5E4976E43E}"/>
    <cellStyle name="40% - Ênfase4 4 3 2 2" xfId="36036" xr:uid="{0AF85FCF-BF86-4BB1-8133-138FE88BF1F1}"/>
    <cellStyle name="40% - Ênfase4 4 3 3" xfId="25820" xr:uid="{122F67C6-8D55-4892-9AF4-834B925D812C}"/>
    <cellStyle name="40% - Ênfase4 4 4" xfId="10538" xr:uid="{304CE795-9BB4-440D-99B0-CC993730264C}"/>
    <cellStyle name="40% - Ênfase4 4 4 2" xfId="30984" xr:uid="{B3789B4F-9946-49F4-92DC-62306988B70F}"/>
    <cellStyle name="40% - Ênfase4 4 5" xfId="20768" xr:uid="{C361184F-090A-49D8-8B72-D7B1E1A70D61}"/>
    <cellStyle name="40% - Ênfase4 40" xfId="647" xr:uid="{8D6403B1-AC15-42FA-A1AD-D9BCF8DB6181}"/>
    <cellStyle name="40% - Ênfase4 40 2" xfId="1246" xr:uid="{F9232B28-A6AD-48A3-B025-CA3848AB5C80}"/>
    <cellStyle name="40% - Ênfase4 40 2 2" xfId="6393" xr:uid="{8C2403B8-43CD-45CC-838E-11E89AD39E4A}"/>
    <cellStyle name="40% - Ênfase4 40 2 2 2" xfId="16648" xr:uid="{0355A29D-7728-4979-8F5A-B3D3D0E20288}"/>
    <cellStyle name="40% - Ênfase4 40 2 2 2 2" xfId="37092" xr:uid="{5A18F963-A4AC-4497-A307-D78C98488BC3}"/>
    <cellStyle name="40% - Ênfase4 40 2 2 3" xfId="26876" xr:uid="{E58BEC1B-59F9-4570-A91E-52A6254560DD}"/>
    <cellStyle name="40% - Ênfase4 40 2 3" xfId="11594" xr:uid="{0D769D1A-C307-4407-A895-B3ABAA3A0E97}"/>
    <cellStyle name="40% - Ênfase4 40 2 3 2" xfId="32040" xr:uid="{3E5BAF56-29F1-4CF6-B59B-F7F76418DDE8}"/>
    <cellStyle name="40% - Ênfase4 40 2 4" xfId="21824" xr:uid="{D82DE3DE-DBE1-4F93-A80C-78F934B05DEB}"/>
    <cellStyle name="40% - Ênfase4 40 3" xfId="5794" xr:uid="{6BFD02E9-017E-4A2C-8E42-355E85FC9447}"/>
    <cellStyle name="40% - Ênfase4 40 3 2" xfId="16068" xr:uid="{0782E800-254C-44BC-A4E3-EA053D0CAF8F}"/>
    <cellStyle name="40% - Ênfase4 40 3 2 2" xfId="36512" xr:uid="{883ABE7D-EAB4-4889-A791-A20032200FF4}"/>
    <cellStyle name="40% - Ênfase4 40 3 3" xfId="26296" xr:uid="{EE15C6F6-40AC-4385-AB36-FDC902536A78}"/>
    <cellStyle name="40% - Ênfase4 40 4" xfId="11014" xr:uid="{6293D1FF-C8FB-4422-8089-AB66D773BEE5}"/>
    <cellStyle name="40% - Ênfase4 40 4 2" xfId="31460" xr:uid="{5A25E652-BC36-45C5-A034-2B3981419A3A}"/>
    <cellStyle name="40% - Ênfase4 40 5" xfId="21244" xr:uid="{559E07DB-E37A-46D3-B36D-0EF6B7ACDEBE}"/>
    <cellStyle name="40% - Ênfase4 41" xfId="661" xr:uid="{B64A225F-E174-41B7-8180-E6D8077B86B2}"/>
    <cellStyle name="40% - Ênfase4 41 2" xfId="1260" xr:uid="{4C4B8AB2-4F40-4A93-A7A8-BD162D4BB986}"/>
    <cellStyle name="40% - Ênfase4 41 2 2" xfId="6407" xr:uid="{775F24C4-C8E5-40EC-B3A3-BA7265225445}"/>
    <cellStyle name="40% - Ênfase4 41 2 2 2" xfId="16662" xr:uid="{DCC44535-3689-4412-B0D0-BE71D3DC9A5C}"/>
    <cellStyle name="40% - Ênfase4 41 2 2 2 2" xfId="37106" xr:uid="{486D61F8-DAD4-420C-9324-8E78B0C83A1D}"/>
    <cellStyle name="40% - Ênfase4 41 2 2 3" xfId="26890" xr:uid="{DA12A3B5-40FB-4236-8E08-B4E8AA73F3A9}"/>
    <cellStyle name="40% - Ênfase4 41 2 3" xfId="11608" xr:uid="{4C1F4A11-B334-4F4A-BE53-7A99C2F5EAC6}"/>
    <cellStyle name="40% - Ênfase4 41 2 3 2" xfId="32054" xr:uid="{D905FBB9-C38B-4071-83F0-3E0671FE8978}"/>
    <cellStyle name="40% - Ênfase4 41 2 4" xfId="21838" xr:uid="{9546B4AC-A358-4B4C-8771-7BE01259501F}"/>
    <cellStyle name="40% - Ênfase4 41 3" xfId="5808" xr:uid="{F3954BC7-EE6D-4B2E-9311-C4582F338E60}"/>
    <cellStyle name="40% - Ênfase4 41 3 2" xfId="16082" xr:uid="{677860F2-FDE0-4DA3-9060-31BBCA82824F}"/>
    <cellStyle name="40% - Ênfase4 41 3 2 2" xfId="36526" xr:uid="{ABC9FF0A-0EFF-4DB8-839E-EA249373F881}"/>
    <cellStyle name="40% - Ênfase4 41 3 3" xfId="26310" xr:uid="{F13BFFAA-7D03-45B5-828C-EAB607DFBDDB}"/>
    <cellStyle name="40% - Ênfase4 41 4" xfId="11028" xr:uid="{757A0929-9452-43B4-8381-6E2EC6245B6F}"/>
    <cellStyle name="40% - Ênfase4 41 4 2" xfId="31474" xr:uid="{5989F798-A5BA-4C9E-94AC-2904004C18BC}"/>
    <cellStyle name="40% - Ênfase4 41 5" xfId="21258" xr:uid="{CB240813-64A5-40CB-998B-4C821CAA50D2}"/>
    <cellStyle name="40% - Ênfase4 42" xfId="675" xr:uid="{EB7FB931-75A6-4F24-9D12-B8E888FBD3E0}"/>
    <cellStyle name="40% - Ênfase4 42 2" xfId="1274" xr:uid="{A8635C2B-CFEE-4282-B200-0BA80C6F7419}"/>
    <cellStyle name="40% - Ênfase4 42 2 2" xfId="6421" xr:uid="{7DD12B98-86AB-4458-88C4-B69921DDD8FB}"/>
    <cellStyle name="40% - Ênfase4 42 2 2 2" xfId="16676" xr:uid="{68B318FD-A8B0-4F1A-8347-B4F5B839765B}"/>
    <cellStyle name="40% - Ênfase4 42 2 2 2 2" xfId="37120" xr:uid="{AEC6E6BA-7DE3-4EB3-AB01-AFA78A84866F}"/>
    <cellStyle name="40% - Ênfase4 42 2 2 3" xfId="26904" xr:uid="{4A4FED9C-A04C-4AB8-A54D-16C5880032D4}"/>
    <cellStyle name="40% - Ênfase4 42 2 3" xfId="11622" xr:uid="{F0BE97ED-9C4D-4758-A4EF-CD4240682859}"/>
    <cellStyle name="40% - Ênfase4 42 2 3 2" xfId="32068" xr:uid="{88512295-7C66-4CC8-A4E6-F809081B713A}"/>
    <cellStyle name="40% - Ênfase4 42 2 4" xfId="21852" xr:uid="{BFD4C25D-9967-4496-80AC-DBA2D8F89260}"/>
    <cellStyle name="40% - Ênfase4 42 3" xfId="5822" xr:uid="{B1413649-E406-4CD2-A8A2-64601CD7BEE4}"/>
    <cellStyle name="40% - Ênfase4 42 3 2" xfId="16096" xr:uid="{5CDD6824-F890-4114-BE94-0C48BEF063C8}"/>
    <cellStyle name="40% - Ênfase4 42 3 2 2" xfId="36540" xr:uid="{A32FA2DA-AFB1-4D27-A213-8F76E088FA76}"/>
    <cellStyle name="40% - Ênfase4 42 3 3" xfId="26324" xr:uid="{D297B7A4-56BD-4E5C-9958-D2CFB9DB0E3F}"/>
    <cellStyle name="40% - Ênfase4 42 4" xfId="11042" xr:uid="{41A2806F-221D-4D8C-BC09-1A60AF4EF279}"/>
    <cellStyle name="40% - Ênfase4 42 4 2" xfId="31488" xr:uid="{569EBDA9-FB14-414D-9FE8-A65393F5444E}"/>
    <cellStyle name="40% - Ênfase4 42 5" xfId="21272" xr:uid="{7AE15C3A-1D19-483D-A0FD-06DD0D445CEE}"/>
    <cellStyle name="40% - Ênfase4 43" xfId="689" xr:uid="{024A058D-77A8-48FD-A248-2AC75EF9364B}"/>
    <cellStyle name="40% - Ênfase4 43 2" xfId="1288" xr:uid="{85EFC3D9-2BD2-4F6E-96CA-FD39559EAA90}"/>
    <cellStyle name="40% - Ênfase4 43 2 2" xfId="6435" xr:uid="{EF4412D9-3234-44AB-84FE-B52DB89BCE1F}"/>
    <cellStyle name="40% - Ênfase4 43 2 2 2" xfId="16690" xr:uid="{CF1244FA-2E43-4875-AA37-ED05E5620BD0}"/>
    <cellStyle name="40% - Ênfase4 43 2 2 2 2" xfId="37134" xr:uid="{EADED81B-78D9-4495-A430-A33A5C135CF9}"/>
    <cellStyle name="40% - Ênfase4 43 2 2 3" xfId="26918" xr:uid="{CB83FDAB-C99F-490A-99C6-5B51D00E7436}"/>
    <cellStyle name="40% - Ênfase4 43 2 3" xfId="11636" xr:uid="{DCD7EB7E-1E76-4B2A-BBBF-09B725F4C7F0}"/>
    <cellStyle name="40% - Ênfase4 43 2 3 2" xfId="32082" xr:uid="{1343230D-6B15-40E2-878E-7ABF71F4BC9E}"/>
    <cellStyle name="40% - Ênfase4 43 2 4" xfId="21866" xr:uid="{308070A3-A3B5-401D-BC06-5010B9F6B113}"/>
    <cellStyle name="40% - Ênfase4 43 3" xfId="5836" xr:uid="{3FEBA91B-AA7C-4ED5-9349-7410F93BA3DD}"/>
    <cellStyle name="40% - Ênfase4 43 3 2" xfId="16110" xr:uid="{4BD7C597-C223-4359-96CB-A061CA9033B8}"/>
    <cellStyle name="40% - Ênfase4 43 3 2 2" xfId="36554" xr:uid="{183A7B95-49C5-4494-AE64-D5460DEC32D3}"/>
    <cellStyle name="40% - Ênfase4 43 3 3" xfId="26338" xr:uid="{5BB4F00E-1585-427D-A016-CA24C5CE6EE0}"/>
    <cellStyle name="40% - Ênfase4 43 4" xfId="11056" xr:uid="{02B4EA0F-4866-401B-B113-1FE9EB691F03}"/>
    <cellStyle name="40% - Ênfase4 43 4 2" xfId="31502" xr:uid="{1D30309A-25F4-4A00-8CD1-29087C29BC75}"/>
    <cellStyle name="40% - Ênfase4 43 5" xfId="21286" xr:uid="{EEFC9BF7-BCA8-45ED-8C86-260393A93004}"/>
    <cellStyle name="40% - Ênfase4 44" xfId="703" xr:uid="{C6A7BF81-1C64-44CF-9F1C-870132CB7450}"/>
    <cellStyle name="40% - Ênfase4 44 2" xfId="5850" xr:uid="{2538C7AD-F183-410C-9292-6B7F4F27BEEC}"/>
    <cellStyle name="40% - Ênfase4 44 2 2" xfId="16124" xr:uid="{9B756284-AF08-432D-802F-B37B788BBB65}"/>
    <cellStyle name="40% - Ênfase4 44 2 2 2" xfId="36568" xr:uid="{21DE3970-2779-4D3D-A0E1-8A1D28EBEAA9}"/>
    <cellStyle name="40% - Ênfase4 44 2 3" xfId="26352" xr:uid="{BBA5E489-FC22-4C76-BA99-793A147ED924}"/>
    <cellStyle name="40% - Ênfase4 44 3" xfId="11070" xr:uid="{41659B9C-E97F-4216-8097-9FC483B0BA0A}"/>
    <cellStyle name="40% - Ênfase4 44 3 2" xfId="31516" xr:uid="{23226BEA-167A-4C30-BE1A-37F4772F6BAB}"/>
    <cellStyle name="40% - Ênfase4 44 4" xfId="21300" xr:uid="{C48054DB-B9A6-41AC-98C1-6361FC98B5C0}"/>
    <cellStyle name="40% - Ênfase4 45" xfId="1302" xr:uid="{57A4E51D-EE59-47EE-B760-9336DFF8F41E}"/>
    <cellStyle name="40% - Ênfase4 45 2" xfId="6449" xr:uid="{27982FC8-AD75-405A-9B47-A4976FA43789}"/>
    <cellStyle name="40% - Ênfase4 45 2 2" xfId="16704" xr:uid="{A7E29529-D4FC-4BF9-B440-6EB573AAC62F}"/>
    <cellStyle name="40% - Ênfase4 45 2 2 2" xfId="37148" xr:uid="{A1D4BFDD-11FF-47C8-BBF4-B508145B0544}"/>
    <cellStyle name="40% - Ênfase4 45 2 3" xfId="26932" xr:uid="{CB95D651-BA20-4759-9C79-D51259BB4015}"/>
    <cellStyle name="40% - Ênfase4 45 3" xfId="11650" xr:uid="{B10957CD-EC06-44B1-98CA-7FDAC23D2C0A}"/>
    <cellStyle name="40% - Ênfase4 45 3 2" xfId="32096" xr:uid="{ACD638DB-834C-42B8-A11B-02963E16767E}"/>
    <cellStyle name="40% - Ênfase4 45 4" xfId="21880" xr:uid="{D88F3F07-1B89-4B29-AA77-0FA44390FBCF}"/>
    <cellStyle name="40% - Ênfase4 46" xfId="1316" xr:uid="{A99B05AB-EC3B-4537-880E-EA0728739E9D}"/>
    <cellStyle name="40% - Ênfase4 46 2" xfId="6463" xr:uid="{59760C73-6218-4474-A69D-E9C815F4AB94}"/>
    <cellStyle name="40% - Ênfase4 46 2 2" xfId="16718" xr:uid="{DF5A7CC6-247F-4369-9486-5BCF3D494D5D}"/>
    <cellStyle name="40% - Ênfase4 46 2 2 2" xfId="37162" xr:uid="{2BF9A4E4-BB10-466C-B83A-B87888AAC355}"/>
    <cellStyle name="40% - Ênfase4 46 2 3" xfId="26946" xr:uid="{A3F8DC5B-0B44-4A18-9794-EB382A8DF3C8}"/>
    <cellStyle name="40% - Ênfase4 46 3" xfId="11664" xr:uid="{930C0A52-3D59-4073-AEA0-DF93AB26AE21}"/>
    <cellStyle name="40% - Ênfase4 46 3 2" xfId="32110" xr:uid="{5D560AA2-4644-42BD-ACFF-3C8706B23F87}"/>
    <cellStyle name="40% - Ênfase4 46 4" xfId="21894" xr:uid="{97EC588D-4FFA-4A64-9DA9-ED4C1FB3FA8E}"/>
    <cellStyle name="40% - Ênfase4 47" xfId="1330" xr:uid="{E956C0CB-3F05-4FC5-97E9-FD9A855A0D03}"/>
    <cellStyle name="40% - Ênfase4 47 2" xfId="6477" xr:uid="{451F06F2-E610-4582-98BB-51A867254B95}"/>
    <cellStyle name="40% - Ênfase4 47 2 2" xfId="16732" xr:uid="{4FE476F7-FE99-48AC-BC90-2CD1ABD25FA3}"/>
    <cellStyle name="40% - Ênfase4 47 2 2 2" xfId="37176" xr:uid="{5062BA27-C308-455A-9F76-95AC9EF2F0FB}"/>
    <cellStyle name="40% - Ênfase4 47 2 3" xfId="26960" xr:uid="{7B34E166-AC85-4434-85E1-7CBEBB815BFB}"/>
    <cellStyle name="40% - Ênfase4 47 3" xfId="11678" xr:uid="{BE5456C6-DA19-40AE-A749-0BC002CA3D7A}"/>
    <cellStyle name="40% - Ênfase4 47 3 2" xfId="32124" xr:uid="{744AB1A0-7950-40F1-A852-EB5C86C52759}"/>
    <cellStyle name="40% - Ênfase4 47 4" xfId="21908" xr:uid="{C69537AA-381A-48DA-9270-73AF43F75307}"/>
    <cellStyle name="40% - Ênfase4 48" xfId="1344" xr:uid="{E0B02BAD-844D-43F0-80C3-3B4BD289D07C}"/>
    <cellStyle name="40% - Ênfase4 48 2" xfId="6491" xr:uid="{4A763DCD-B6F0-4413-A288-086CAC2AAE9E}"/>
    <cellStyle name="40% - Ênfase4 48 2 2" xfId="16746" xr:uid="{ADE922ED-3296-4000-9268-4DCACA89EB36}"/>
    <cellStyle name="40% - Ênfase4 48 2 2 2" xfId="37190" xr:uid="{F81AAA46-266F-4A2D-917E-A2939135670D}"/>
    <cellStyle name="40% - Ênfase4 48 2 3" xfId="26974" xr:uid="{C21AD918-31CD-4722-AE21-494994D876A6}"/>
    <cellStyle name="40% - Ênfase4 48 3" xfId="11692" xr:uid="{D6E77212-1852-4A7C-AA99-0089061FDAB7}"/>
    <cellStyle name="40% - Ênfase4 48 3 2" xfId="32138" xr:uid="{C96DE4B2-BEC2-4D73-B518-4010D4BB2213}"/>
    <cellStyle name="40% - Ênfase4 48 4" xfId="21922" xr:uid="{3E2705E9-DB3C-4136-9547-B08CA2D58664}"/>
    <cellStyle name="40% - Ênfase4 49" xfId="1358" xr:uid="{41D12A21-5271-4DF3-93E1-2FED541B2B90}"/>
    <cellStyle name="40% - Ênfase4 49 2" xfId="6505" xr:uid="{611DDE40-8350-48C7-BD4C-F3BACA839028}"/>
    <cellStyle name="40% - Ênfase4 49 2 2" xfId="16760" xr:uid="{0B0ADDBD-046C-4A97-8C25-0D8D7AAADA74}"/>
    <cellStyle name="40% - Ênfase4 49 2 2 2" xfId="37204" xr:uid="{9C15F652-50B8-468D-9872-C8B6E0020298}"/>
    <cellStyle name="40% - Ênfase4 49 2 3" xfId="26988" xr:uid="{5F3DA1C9-1336-4F88-A79F-E38332A75C5E}"/>
    <cellStyle name="40% - Ênfase4 49 3" xfId="11706" xr:uid="{16E7EE46-B2C7-474A-B3F3-C0C6D75C6E5E}"/>
    <cellStyle name="40% - Ênfase4 49 3 2" xfId="32152" xr:uid="{83E0234C-40B1-4612-B600-28257B3005A2}"/>
    <cellStyle name="40% - Ênfase4 49 4" xfId="21936" xr:uid="{8AB6EAE9-E492-46C6-BB19-CA662F8839AC}"/>
    <cellStyle name="40% - Ênfase4 5" xfId="157" xr:uid="{DBEF2F94-245B-4B9A-BBB9-6074FB7150A2}"/>
    <cellStyle name="40% - Ênfase4 5 2" xfId="770" xr:uid="{ECDC5C50-58C9-4BD4-9944-921F7FD2CF86}"/>
    <cellStyle name="40% - Ênfase4 5 2 2" xfId="5917" xr:uid="{A64E986A-4A02-4F51-9F45-F8B332C8A4BE}"/>
    <cellStyle name="40% - Ênfase4 5 3" xfId="5304" xr:uid="{AFDF0010-1190-4F94-A8B4-7FB280B1E2EF}"/>
    <cellStyle name="40% - Ênfase4 50" xfId="1372" xr:uid="{5F74FE04-9E0D-498D-A410-AD74DD92F015}"/>
    <cellStyle name="40% - Ênfase4 50 2" xfId="6519" xr:uid="{8FA59301-C3D6-4EC3-B245-F3B5E7334767}"/>
    <cellStyle name="40% - Ênfase4 50 2 2" xfId="16774" xr:uid="{C98E946C-A946-4BB1-82A4-0763ABB24AA8}"/>
    <cellStyle name="40% - Ênfase4 50 2 2 2" xfId="37218" xr:uid="{B2DF49FF-6F8B-46A8-ABD4-A0C2EC1452D3}"/>
    <cellStyle name="40% - Ênfase4 50 2 3" xfId="27002" xr:uid="{50159DA6-1768-45E3-95AF-94257D20D33B}"/>
    <cellStyle name="40% - Ênfase4 50 3" xfId="11720" xr:uid="{E828939B-CE40-435A-BECF-B381A1D3BB08}"/>
    <cellStyle name="40% - Ênfase4 50 3 2" xfId="32166" xr:uid="{541BC30F-5264-40E1-AC9E-D3AF997E33B4}"/>
    <cellStyle name="40% - Ênfase4 50 4" xfId="21950" xr:uid="{2D63E97D-0E10-493B-8C80-821EC0C461E2}"/>
    <cellStyle name="40% - Ênfase4 51" xfId="1386" xr:uid="{E71A33FC-BE94-4AF4-ACE5-63771F9443FF}"/>
    <cellStyle name="40% - Ênfase4 51 2" xfId="6533" xr:uid="{FAE4EF2B-2CCF-4600-942C-FAF0AC7EA923}"/>
    <cellStyle name="40% - Ênfase4 51 2 2" xfId="16788" xr:uid="{ABBC40B2-5A47-4364-92CD-1688C1D42188}"/>
    <cellStyle name="40% - Ênfase4 51 2 2 2" xfId="37232" xr:uid="{C376B67B-F564-47A8-B15F-39894572AB68}"/>
    <cellStyle name="40% - Ênfase4 51 2 3" xfId="27016" xr:uid="{85B12122-2A8F-46F0-9A65-F3BF39104FCC}"/>
    <cellStyle name="40% - Ênfase4 51 3" xfId="11734" xr:uid="{E5C3222F-29A1-4EB8-AB33-B0DC1A775819}"/>
    <cellStyle name="40% - Ênfase4 51 3 2" xfId="32180" xr:uid="{019308F8-121E-470B-B37A-DE7E29E58178}"/>
    <cellStyle name="40% - Ênfase4 51 4" xfId="21964" xr:uid="{F15F4F3A-F262-463D-B5D6-09022FAA9031}"/>
    <cellStyle name="40% - Ênfase4 52" xfId="1400" xr:uid="{9622FEB2-1C28-4788-9537-CA32A652BF69}"/>
    <cellStyle name="40% - Ênfase4 52 2" xfId="6547" xr:uid="{BDDC4D60-BCA7-492A-8220-12A6F9B10577}"/>
    <cellStyle name="40% - Ênfase4 52 2 2" xfId="16802" xr:uid="{DE454903-32AF-417C-9DB1-905B21D24DCD}"/>
    <cellStyle name="40% - Ênfase4 52 2 2 2" xfId="37246" xr:uid="{A1B8765F-F398-4446-86F0-D576A3BAD993}"/>
    <cellStyle name="40% - Ênfase4 52 2 3" xfId="27030" xr:uid="{5C7960C8-94B0-40FF-A444-7ADD5ABF24C5}"/>
    <cellStyle name="40% - Ênfase4 52 3" xfId="11748" xr:uid="{7E97C647-E6A4-4D56-B7A6-F92D19BD363D}"/>
    <cellStyle name="40% - Ênfase4 52 3 2" xfId="32194" xr:uid="{5C88F217-6CC1-4C1E-8AFC-5BFE22C7591B}"/>
    <cellStyle name="40% - Ênfase4 52 4" xfId="21978" xr:uid="{A67ECC96-88A4-4A7A-9ACB-2DD6D36CCA51}"/>
    <cellStyle name="40% - Ênfase4 53" xfId="1414" xr:uid="{4243D155-182E-4268-9BDA-97EEA089A4D8}"/>
    <cellStyle name="40% - Ênfase4 53 2" xfId="6561" xr:uid="{64E5345B-1902-42C5-A842-645BEFDF48E0}"/>
    <cellStyle name="40% - Ênfase4 53 2 2" xfId="16816" xr:uid="{21904036-4F8F-49F5-9BF5-5CA7A2D8E9B1}"/>
    <cellStyle name="40% - Ênfase4 53 2 2 2" xfId="37260" xr:uid="{70437DE8-3866-4B82-A1EE-6D41F15845E8}"/>
    <cellStyle name="40% - Ênfase4 53 2 3" xfId="27044" xr:uid="{8882AF57-7690-403E-B7D5-2644685EA9C4}"/>
    <cellStyle name="40% - Ênfase4 53 3" xfId="11762" xr:uid="{6AFADA2E-BF06-453B-8042-F4FC0DC10D70}"/>
    <cellStyle name="40% - Ênfase4 53 3 2" xfId="32208" xr:uid="{F9C77462-3C6E-433A-9C9A-FB13DF07A714}"/>
    <cellStyle name="40% - Ênfase4 53 4" xfId="21992" xr:uid="{C2A5B1F8-5FC9-424E-8CCB-A39CBFCB6F83}"/>
    <cellStyle name="40% - Ênfase4 54" xfId="1428" xr:uid="{FCC2A890-471E-4BFC-84A4-9C08A0A9B594}"/>
    <cellStyle name="40% - Ênfase4 54 2" xfId="6575" xr:uid="{89EABD04-E982-4552-BBB7-83030B53E5D6}"/>
    <cellStyle name="40% - Ênfase4 54 2 2" xfId="16830" xr:uid="{480032FC-5E24-4CE6-A78E-C83E8C5F5C88}"/>
    <cellStyle name="40% - Ênfase4 54 2 2 2" xfId="37274" xr:uid="{DE634ADD-4D14-4B9A-83BC-2DAF97B3831C}"/>
    <cellStyle name="40% - Ênfase4 54 2 3" xfId="27058" xr:uid="{513752BC-E7BE-43D1-9A10-372047220D74}"/>
    <cellStyle name="40% - Ênfase4 54 3" xfId="11776" xr:uid="{031BF337-20D7-4328-AB8B-B50529450CAE}"/>
    <cellStyle name="40% - Ênfase4 54 3 2" xfId="32222" xr:uid="{A5B2E700-07CF-4447-84ED-FB4F68373D19}"/>
    <cellStyle name="40% - Ênfase4 54 4" xfId="22006" xr:uid="{2F35C61A-0472-4B16-B08B-45A361ED8583}"/>
    <cellStyle name="40% - Ênfase4 55" xfId="1442" xr:uid="{C03BA2DA-D690-43FD-A347-5F43B66B6952}"/>
    <cellStyle name="40% - Ênfase4 55 2" xfId="6589" xr:uid="{9C83FE9C-5CA9-4C9D-BFA7-3550B1CCA0AE}"/>
    <cellStyle name="40% - Ênfase4 55 2 2" xfId="16844" xr:uid="{66498000-580C-4122-B450-3C5879BDB273}"/>
    <cellStyle name="40% - Ênfase4 55 2 2 2" xfId="37288" xr:uid="{2A0AFD56-2E28-4F66-9A05-8DFE2B89B818}"/>
    <cellStyle name="40% - Ênfase4 55 2 3" xfId="27072" xr:uid="{A898E392-2D1C-4950-B321-BA1C1BF0933A}"/>
    <cellStyle name="40% - Ênfase4 55 3" xfId="11790" xr:uid="{9A7F35EF-37C4-4B92-901C-BE18A0177BC6}"/>
    <cellStyle name="40% - Ênfase4 55 3 2" xfId="32236" xr:uid="{E95525E3-5049-4AA4-8090-5C8AC7630E0D}"/>
    <cellStyle name="40% - Ênfase4 55 4" xfId="22020" xr:uid="{83427239-A0BD-4A7F-893C-87CD02F025E4}"/>
    <cellStyle name="40% - Ênfase4 56" xfId="1456" xr:uid="{51834E7B-6016-45E7-8BBB-33B447E365D8}"/>
    <cellStyle name="40% - Ênfase4 56 2" xfId="6603" xr:uid="{37C70F63-DAAD-47D2-A77B-A9C140AAB0DD}"/>
    <cellStyle name="40% - Ênfase4 56 2 2" xfId="16858" xr:uid="{0680AEAD-0CA6-4F0D-A301-87DA92B6E00D}"/>
    <cellStyle name="40% - Ênfase4 56 2 2 2" xfId="37302" xr:uid="{D34F72FC-DDE1-43E3-AAB4-FA01FE30E008}"/>
    <cellStyle name="40% - Ênfase4 56 2 3" xfId="27086" xr:uid="{2CCEF555-ECAA-48E4-A17D-50F4164CD925}"/>
    <cellStyle name="40% - Ênfase4 56 3" xfId="11804" xr:uid="{5A2D6B22-853E-497A-9070-A2BB332B016F}"/>
    <cellStyle name="40% - Ênfase4 56 3 2" xfId="32250" xr:uid="{5111EDA5-BE75-4B25-AC8C-414E16EEC5AA}"/>
    <cellStyle name="40% - Ênfase4 56 4" xfId="22034" xr:uid="{4FCC496D-14D9-4459-B3DC-1FFFD1D926B0}"/>
    <cellStyle name="40% - Ênfase4 57" xfId="1470" xr:uid="{210F0E55-2C6A-44A6-B34C-A86E68A759E3}"/>
    <cellStyle name="40% - Ênfase4 57 2" xfId="6617" xr:uid="{F2E45437-32D2-44CE-87A6-7A4463A9C538}"/>
    <cellStyle name="40% - Ênfase4 57 2 2" xfId="16872" xr:uid="{0083316D-E832-4E22-BB2B-F412A5213BA1}"/>
    <cellStyle name="40% - Ênfase4 57 2 2 2" xfId="37316" xr:uid="{7B4BD0B1-5FFF-492D-99F4-A9B7B86B0E5C}"/>
    <cellStyle name="40% - Ênfase4 57 2 3" xfId="27100" xr:uid="{8C2B327A-897B-4AD2-94B0-FD4A22B01DB5}"/>
    <cellStyle name="40% - Ênfase4 57 3" xfId="11818" xr:uid="{A83F0704-22DE-4DED-97EC-6CD4CE0ECD73}"/>
    <cellStyle name="40% - Ênfase4 57 3 2" xfId="32264" xr:uid="{7601945B-BE3D-430F-8C74-8FB75DCB223C}"/>
    <cellStyle name="40% - Ênfase4 57 4" xfId="22048" xr:uid="{35602FAB-932F-4B14-8EDE-1D369EEBF9C8}"/>
    <cellStyle name="40% - Ênfase4 58" xfId="1484" xr:uid="{3329B215-B1CB-4411-AE89-BC81AD1BF697}"/>
    <cellStyle name="40% - Ênfase4 58 2" xfId="6631" xr:uid="{85DD2C99-BB2B-4381-A8F0-031F73C41D95}"/>
    <cellStyle name="40% - Ênfase4 58 2 2" xfId="16886" xr:uid="{61158DCC-A9DE-49A7-B66F-3AC70265F8A1}"/>
    <cellStyle name="40% - Ênfase4 58 2 2 2" xfId="37330" xr:uid="{8EF29468-379A-4FDE-A486-7AA4DB65F047}"/>
    <cellStyle name="40% - Ênfase4 58 2 3" xfId="27114" xr:uid="{7FF424E7-F214-4958-BC53-EA133DBC7D1A}"/>
    <cellStyle name="40% - Ênfase4 58 3" xfId="11832" xr:uid="{DF3C25D2-D8B4-48DC-9ED6-23071C3C67F8}"/>
    <cellStyle name="40% - Ênfase4 58 3 2" xfId="32278" xr:uid="{0E4EECCB-4F71-4309-B1F1-F86EF608973F}"/>
    <cellStyle name="40% - Ênfase4 58 4" xfId="22062" xr:uid="{CD1E9EFE-EA02-4278-BAE3-07ACCC79DB91}"/>
    <cellStyle name="40% - Ênfase4 59" xfId="1498" xr:uid="{22DFC31E-638F-4AFC-827B-5DD8678ED23E}"/>
    <cellStyle name="40% - Ênfase4 59 2" xfId="6645" xr:uid="{24B36CC2-AC0C-4A82-AB02-C7BCF711BA1A}"/>
    <cellStyle name="40% - Ênfase4 59 2 2" xfId="16900" xr:uid="{251A86EF-2472-4713-A9A2-BCC54406217D}"/>
    <cellStyle name="40% - Ênfase4 59 2 2 2" xfId="37344" xr:uid="{8AE41F0C-458D-4F94-9659-2E700A018338}"/>
    <cellStyle name="40% - Ênfase4 59 2 3" xfId="27128" xr:uid="{012E7DC8-ACBD-4E12-A68D-4FDD6FD0045B}"/>
    <cellStyle name="40% - Ênfase4 59 3" xfId="11846" xr:uid="{6CD7432C-55B4-4447-BF4B-E93B459E50A2}"/>
    <cellStyle name="40% - Ênfase4 59 3 2" xfId="32292" xr:uid="{9DB11056-E496-4F32-B03D-F9DFBC04FD52}"/>
    <cellStyle name="40% - Ênfase4 59 4" xfId="22076" xr:uid="{BDA40BB8-E62A-4384-9BFE-A8A189AB499F}"/>
    <cellStyle name="40% - Ênfase4 6" xfId="171" xr:uid="{4B0E6F93-A2E7-4A58-971E-901F59AC9467}"/>
    <cellStyle name="40% - Ênfase4 6 2" xfId="784" xr:uid="{D5673AFE-F497-471F-A5D6-DA7A2B070137}"/>
    <cellStyle name="40% - Ênfase4 6 2 2" xfId="5931" xr:uid="{B1862DCC-221C-421E-B0E1-46CA42C3D96B}"/>
    <cellStyle name="40% - Ênfase4 6 2 2 2" xfId="16186" xr:uid="{D92BC664-5652-4CE2-A058-F41DFC5F9A84}"/>
    <cellStyle name="40% - Ênfase4 6 2 2 2 2" xfId="36630" xr:uid="{B649BFD4-FDC2-41EE-A5B9-FDC90E66C376}"/>
    <cellStyle name="40% - Ênfase4 6 2 2 3" xfId="26414" xr:uid="{8E059D79-EB4B-4E56-82B6-F9EF0492C047}"/>
    <cellStyle name="40% - Ênfase4 6 2 3" xfId="11132" xr:uid="{C611FA31-5081-46E4-A12B-E73E78E07C3D}"/>
    <cellStyle name="40% - Ênfase4 6 2 3 2" xfId="31578" xr:uid="{9AF673B1-E85D-4020-8359-D44810B56A92}"/>
    <cellStyle name="40% - Ênfase4 6 2 4" xfId="21362" xr:uid="{2FAB0469-AA19-4F78-B870-DFAD3D995CDD}"/>
    <cellStyle name="40% - Ênfase4 6 3" xfId="5318" xr:uid="{5218602F-6D60-4FCF-A387-9F2D3D64FB76}"/>
    <cellStyle name="40% - Ênfase4 6 3 2" xfId="15606" xr:uid="{676A146D-EB40-4A2C-824D-CCFF47F84D7A}"/>
    <cellStyle name="40% - Ênfase4 6 3 2 2" xfId="36050" xr:uid="{F2DFC099-1ACC-4DF0-BAFE-7950AFBE2C5F}"/>
    <cellStyle name="40% - Ênfase4 6 3 3" xfId="25834" xr:uid="{83CB215F-8388-4D92-826E-5FD027A379CA}"/>
    <cellStyle name="40% - Ênfase4 6 4" xfId="10552" xr:uid="{2B56C099-F2F4-45B7-BF2A-345F41C2C81D}"/>
    <cellStyle name="40% - Ênfase4 6 4 2" xfId="30998" xr:uid="{3A102C8F-4551-4F2D-A904-8A3A73FACDE3}"/>
    <cellStyle name="40% - Ênfase4 6 5" xfId="20782" xr:uid="{B89C412E-98CD-4B4C-98F0-7F716E970E46}"/>
    <cellStyle name="40% - Ênfase4 60" xfId="1512" xr:uid="{24D63A93-A701-4A23-9C91-9FED9D82C353}"/>
    <cellStyle name="40% - Ênfase4 60 2" xfId="6659" xr:uid="{1607B1FF-CBE0-4565-8609-96CC5518B7C6}"/>
    <cellStyle name="40% - Ênfase4 60 2 2" xfId="16914" xr:uid="{B01DCB14-1AA1-4192-AB5F-C97953559EE0}"/>
    <cellStyle name="40% - Ênfase4 60 2 2 2" xfId="37358" xr:uid="{15EDB6B5-1A70-4C56-937A-14F1F5615E66}"/>
    <cellStyle name="40% - Ênfase4 60 2 3" xfId="27142" xr:uid="{DBA30C93-77C0-4FDA-BAC7-EDDF60FF2E0A}"/>
    <cellStyle name="40% - Ênfase4 60 3" xfId="11860" xr:uid="{5CD6EBB8-559E-4898-9C91-3C668C489D86}"/>
    <cellStyle name="40% - Ênfase4 60 3 2" xfId="32306" xr:uid="{BF58AE17-8BC8-4120-8824-D74E3A7B0AA5}"/>
    <cellStyle name="40% - Ênfase4 60 4" xfId="22090" xr:uid="{20E302D1-BFF7-4F6F-9285-0AC60532C493}"/>
    <cellStyle name="40% - Ênfase4 61" xfId="1526" xr:uid="{5B437AB4-E405-4DBD-838C-FA43E7C25E55}"/>
    <cellStyle name="40% - Ênfase4 61 2" xfId="6673" xr:uid="{53889569-7195-4731-8025-66AFEFCCE5E5}"/>
    <cellStyle name="40% - Ênfase4 61 2 2" xfId="16928" xr:uid="{66E87EE9-3CFE-4D38-9CE7-79F7996B1EA9}"/>
    <cellStyle name="40% - Ênfase4 61 2 2 2" xfId="37372" xr:uid="{5A72D0F3-823D-478E-9198-B92C262E7B02}"/>
    <cellStyle name="40% - Ênfase4 61 2 3" xfId="27156" xr:uid="{BFD8A55F-A63A-40A4-B0DD-850D2AB1524D}"/>
    <cellStyle name="40% - Ênfase4 61 3" xfId="11874" xr:uid="{44D164DC-B897-45BE-BB9F-33803BD7AD29}"/>
    <cellStyle name="40% - Ênfase4 61 3 2" xfId="32320" xr:uid="{BBE58280-11E5-4AA8-9773-CF566EEA3BBA}"/>
    <cellStyle name="40% - Ênfase4 61 4" xfId="22104" xr:uid="{4C0DE326-173E-4F59-82F7-6C2689FBA6C4}"/>
    <cellStyle name="40% - Ênfase4 62" xfId="1540" xr:uid="{11B66DAA-61CF-4EDE-A8FD-73E144F426E9}"/>
    <cellStyle name="40% - Ênfase4 62 2" xfId="6687" xr:uid="{AF56664B-4C89-4FE9-9067-D418387C46C2}"/>
    <cellStyle name="40% - Ênfase4 62 2 2" xfId="16942" xr:uid="{8A852DC5-32F2-45C5-B4B0-DBB17349D4E0}"/>
    <cellStyle name="40% - Ênfase4 62 2 2 2" xfId="37386" xr:uid="{557376C2-17C5-4B7C-BEC5-224DF3C05FA5}"/>
    <cellStyle name="40% - Ênfase4 62 2 3" xfId="27170" xr:uid="{BBEA3DBE-6B04-4020-B25D-FC2B9152893C}"/>
    <cellStyle name="40% - Ênfase4 62 3" xfId="11888" xr:uid="{C4B5C315-0905-459F-B186-66E3DDC5C1CE}"/>
    <cellStyle name="40% - Ênfase4 62 3 2" xfId="32334" xr:uid="{62B9BC2C-2F60-43D8-8491-5F2AB428B07E}"/>
    <cellStyle name="40% - Ênfase4 62 4" xfId="22118" xr:uid="{4C205A95-32A3-4A37-A6D3-4EDF8B90FB91}"/>
    <cellStyle name="40% - Ênfase4 63" xfId="1554" xr:uid="{9C900B8F-D072-471C-887B-9063A7D385E8}"/>
    <cellStyle name="40% - Ênfase4 63 2" xfId="6701" xr:uid="{6AED452E-415F-4FC9-995F-1A741B71C267}"/>
    <cellStyle name="40% - Ênfase4 63 2 2" xfId="16956" xr:uid="{BE547453-0B22-4CCE-A783-68500585D154}"/>
    <cellStyle name="40% - Ênfase4 63 2 2 2" xfId="37400" xr:uid="{E406EB7F-501E-4DCE-A393-CC17E3F2D8F6}"/>
    <cellStyle name="40% - Ênfase4 63 2 3" xfId="27184" xr:uid="{115B52E8-D0F6-46CA-9011-2760C017971A}"/>
    <cellStyle name="40% - Ênfase4 63 3" xfId="11902" xr:uid="{A0B9B31F-CBC9-4413-AEFB-63D700FFDE8C}"/>
    <cellStyle name="40% - Ênfase4 63 3 2" xfId="32348" xr:uid="{30FCEF47-EDA1-44C4-897C-44D978182F2D}"/>
    <cellStyle name="40% - Ênfase4 63 4" xfId="22132" xr:uid="{76EED32F-10D6-4B09-8C90-D484A04037E7}"/>
    <cellStyle name="40% - Ênfase4 64" xfId="1568" xr:uid="{D10FE70B-F459-4477-A7D4-D09082F0EFD3}"/>
    <cellStyle name="40% - Ênfase4 64 2" xfId="6715" xr:uid="{B5DA4571-8A23-4009-95A5-0E422B40A0C9}"/>
    <cellStyle name="40% - Ênfase4 64 2 2" xfId="16970" xr:uid="{270FC5FD-9398-4DC1-89F0-BF2A463CCA63}"/>
    <cellStyle name="40% - Ênfase4 64 2 2 2" xfId="37414" xr:uid="{9C5258C4-61D1-4C5F-843F-82E29DC45691}"/>
    <cellStyle name="40% - Ênfase4 64 2 3" xfId="27198" xr:uid="{5D5DD3B2-A774-4E63-AF99-7337A0A5909A}"/>
    <cellStyle name="40% - Ênfase4 64 3" xfId="11916" xr:uid="{7BCEF3FF-F186-4C59-B083-312D8616ECD9}"/>
    <cellStyle name="40% - Ênfase4 64 3 2" xfId="32362" xr:uid="{F4A21293-CD71-4EA2-A99E-222CD058710C}"/>
    <cellStyle name="40% - Ênfase4 64 4" xfId="22146" xr:uid="{DB5ECDAD-E3CC-48C4-AEA8-AE1AB2625530}"/>
    <cellStyle name="40% - Ênfase4 65" xfId="1582" xr:uid="{076960AF-F2D3-4DEE-B736-43DEB7BDF0FC}"/>
    <cellStyle name="40% - Ênfase4 65 2" xfId="6729" xr:uid="{6E03321B-7E02-4549-B7B7-612D01B8AFDB}"/>
    <cellStyle name="40% - Ênfase4 65 2 2" xfId="16984" xr:uid="{EF2801F3-8E56-4DA7-9457-6676D52273ED}"/>
    <cellStyle name="40% - Ênfase4 65 2 2 2" xfId="37428" xr:uid="{91FA13F5-13B8-4AB3-86E8-AF622D9BE705}"/>
    <cellStyle name="40% - Ênfase4 65 2 3" xfId="27212" xr:uid="{971A2D71-E649-4158-901D-0582014183DD}"/>
    <cellStyle name="40% - Ênfase4 65 3" xfId="11930" xr:uid="{E133497B-6DD2-4F79-AE6E-5A4A61453D94}"/>
    <cellStyle name="40% - Ênfase4 65 3 2" xfId="32376" xr:uid="{3ED9FAD2-FD5A-4C03-A093-800B7CA8433B}"/>
    <cellStyle name="40% - Ênfase4 65 4" xfId="22160" xr:uid="{58B574E9-A647-4BC5-AC57-E492272774AC}"/>
    <cellStyle name="40% - Ênfase4 66" xfId="1596" xr:uid="{FC47850D-F9CA-4DC9-9607-2F0E2F4F18EF}"/>
    <cellStyle name="40% - Ênfase4 66 2" xfId="6743" xr:uid="{A8073DBF-5611-4ACB-98CD-C133CD81E3A5}"/>
    <cellStyle name="40% - Ênfase4 66 2 2" xfId="16998" xr:uid="{1BDCFF34-1469-4D5D-A00C-9636BD675E31}"/>
    <cellStyle name="40% - Ênfase4 66 2 2 2" xfId="37442" xr:uid="{27AE2DCE-13F2-4AB6-8630-7E34715A3DE6}"/>
    <cellStyle name="40% - Ênfase4 66 2 3" xfId="27226" xr:uid="{5DE5CEDB-A608-47BB-BFA2-F9C46ABFEDB8}"/>
    <cellStyle name="40% - Ênfase4 66 3" xfId="11944" xr:uid="{C37ED396-D4CC-4FC2-B01B-38E048B4B3EE}"/>
    <cellStyle name="40% - Ênfase4 66 3 2" xfId="32390" xr:uid="{D9F5336A-0861-43A7-8BE2-6F60CFB4485C}"/>
    <cellStyle name="40% - Ênfase4 66 4" xfId="22174" xr:uid="{3ED4FAE6-E51B-4A2E-A3DE-9064EB0B7FDB}"/>
    <cellStyle name="40% - Ênfase4 67" xfId="1610" xr:uid="{191C8F6C-AAC1-4E47-8B01-DB08E67D12E8}"/>
    <cellStyle name="40% - Ênfase4 67 2" xfId="6757" xr:uid="{42107EFD-1563-4821-A46B-0030D55B041B}"/>
    <cellStyle name="40% - Ênfase4 67 2 2" xfId="17012" xr:uid="{56307AD6-B599-4C0E-87C8-3760C0417B57}"/>
    <cellStyle name="40% - Ênfase4 67 2 2 2" xfId="37456" xr:uid="{EAF25CA0-0C1D-44BC-8D10-EDCFA3772F3C}"/>
    <cellStyle name="40% - Ênfase4 67 2 3" xfId="27240" xr:uid="{AED5B1F5-BBBE-48D9-8EF5-97B7D99D0B84}"/>
    <cellStyle name="40% - Ênfase4 67 3" xfId="11958" xr:uid="{46B3C52F-F293-4F2F-989F-CF64200932E9}"/>
    <cellStyle name="40% - Ênfase4 67 3 2" xfId="32404" xr:uid="{26B75BAA-13E7-43B7-AD24-C294BEC16E0B}"/>
    <cellStyle name="40% - Ênfase4 67 4" xfId="22188" xr:uid="{5413548F-C6DA-4F87-8A94-C675DC3A7C11}"/>
    <cellStyle name="40% - Ênfase4 68" xfId="1624" xr:uid="{8E11AECB-9E42-47DD-A8BA-078AA8D52FE4}"/>
    <cellStyle name="40% - Ênfase4 68 2" xfId="6771" xr:uid="{A7F5D26C-A9EB-4ADE-B7A4-6B35803C8A60}"/>
    <cellStyle name="40% - Ênfase4 68 2 2" xfId="17026" xr:uid="{A53D7D9D-2984-45A4-B480-2A1F7792E27D}"/>
    <cellStyle name="40% - Ênfase4 68 2 2 2" xfId="37470" xr:uid="{5BF49EC9-7BCA-4A81-97F6-3F32C636EBF2}"/>
    <cellStyle name="40% - Ênfase4 68 2 3" xfId="27254" xr:uid="{B3C6D130-2737-4877-9AFC-99791CED8E03}"/>
    <cellStyle name="40% - Ênfase4 68 3" xfId="11972" xr:uid="{062BA033-DEC6-48BE-B55A-9003AF46352C}"/>
    <cellStyle name="40% - Ênfase4 68 3 2" xfId="32418" xr:uid="{1172077E-DBAE-4D0D-8FD3-1AF6DCBA7C0D}"/>
    <cellStyle name="40% - Ênfase4 68 4" xfId="22202" xr:uid="{22A03720-7897-472C-9FF2-FBD75B6AF86B}"/>
    <cellStyle name="40% - Ênfase4 69" xfId="1638" xr:uid="{6FCFCD3D-1BEF-4774-869C-DDEF781A5FDB}"/>
    <cellStyle name="40% - Ênfase4 69 2" xfId="6785" xr:uid="{88D4F9BA-B9B9-4B6F-9719-1A8C90C89311}"/>
    <cellStyle name="40% - Ênfase4 69 2 2" xfId="17040" xr:uid="{3A4BE847-5CE7-4F0E-97B9-00BED6C58141}"/>
    <cellStyle name="40% - Ênfase4 69 2 2 2" xfId="37484" xr:uid="{6D0D4BF4-9EFB-40BB-9AAA-E0340D8D85C9}"/>
    <cellStyle name="40% - Ênfase4 69 2 3" xfId="27268" xr:uid="{806FA6FB-1E8F-49BC-934C-A540120666C9}"/>
    <cellStyle name="40% - Ênfase4 69 3" xfId="11986" xr:uid="{C8E5CD1C-A8B4-42BC-A5C9-6C354BD70590}"/>
    <cellStyle name="40% - Ênfase4 69 3 2" xfId="32432" xr:uid="{CF750ABA-5F73-4827-8404-D47D7DAF4C16}"/>
    <cellStyle name="40% - Ênfase4 69 4" xfId="22216" xr:uid="{528B32FE-267B-4C91-BBC7-E9E2127B44FD}"/>
    <cellStyle name="40% - Ênfase4 7" xfId="185" xr:uid="{53F84BF7-6A42-48DF-8FDC-777CFF022F97}"/>
    <cellStyle name="40% - Ênfase4 7 2" xfId="798" xr:uid="{0FED0384-F499-42A7-9BFD-0010FE46B03E}"/>
    <cellStyle name="40% - Ênfase4 7 2 2" xfId="5945" xr:uid="{2F13A6EC-CEF1-4CB5-9DFC-96DC8F9D685B}"/>
    <cellStyle name="40% - Ênfase4 7 2 2 2" xfId="16200" xr:uid="{276C8890-5C0F-4B06-89C0-728ED9F037B5}"/>
    <cellStyle name="40% - Ênfase4 7 2 2 2 2" xfId="36644" xr:uid="{5C2A4797-6F18-4E0B-AC1D-7D678E5679ED}"/>
    <cellStyle name="40% - Ênfase4 7 2 2 3" xfId="26428" xr:uid="{61435F39-4D8D-481E-9C8C-6B432E76FC38}"/>
    <cellStyle name="40% - Ênfase4 7 2 3" xfId="11146" xr:uid="{C1D84EE7-A72C-48A6-84A7-0EB5C67CAC0C}"/>
    <cellStyle name="40% - Ênfase4 7 2 3 2" xfId="31592" xr:uid="{4FDD8CEE-CF3E-4725-8218-F346C19E920E}"/>
    <cellStyle name="40% - Ênfase4 7 2 4" xfId="21376" xr:uid="{05957863-7AD0-4B47-91E7-90EB59C72D5D}"/>
    <cellStyle name="40% - Ênfase4 7 3" xfId="5332" xr:uid="{8AF17F31-279D-4D85-ADC2-E834D1C2BF36}"/>
    <cellStyle name="40% - Ênfase4 7 3 2" xfId="15620" xr:uid="{CC69A24A-131B-4AFB-B267-C0EF7F09082D}"/>
    <cellStyle name="40% - Ênfase4 7 3 2 2" xfId="36064" xr:uid="{7B4FED92-3201-4104-BAEA-8642307ECBFA}"/>
    <cellStyle name="40% - Ênfase4 7 3 3" xfId="25848" xr:uid="{AE70F5B9-59EC-4739-B443-C60B7F114B15}"/>
    <cellStyle name="40% - Ênfase4 7 4" xfId="10566" xr:uid="{333591DB-96A4-487D-BC52-1635264E2ED1}"/>
    <cellStyle name="40% - Ênfase4 7 4 2" xfId="31012" xr:uid="{1C28AAE8-4D09-4347-88E8-2623F5CE8EEA}"/>
    <cellStyle name="40% - Ênfase4 7 5" xfId="20796" xr:uid="{2785CE30-C45D-4736-B2CE-FC4E76543AED}"/>
    <cellStyle name="40% - Ênfase4 70" xfId="1652" xr:uid="{83B128E6-B540-41B8-AFB6-E2B0FDA44F77}"/>
    <cellStyle name="40% - Ênfase4 70 2" xfId="6799" xr:uid="{DB0B8347-DDA7-4371-BF04-ECC31A0F0CE9}"/>
    <cellStyle name="40% - Ênfase4 70 2 2" xfId="17054" xr:uid="{773EC9AF-1B36-4CB8-BA51-4184CDDDA47E}"/>
    <cellStyle name="40% - Ênfase4 70 2 2 2" xfId="37498" xr:uid="{B6705182-F0EA-4A05-903C-DC9993DA9E53}"/>
    <cellStyle name="40% - Ênfase4 70 2 3" xfId="27282" xr:uid="{F324B1A6-6AD6-4FD3-99C8-7DBD1DCE7F0D}"/>
    <cellStyle name="40% - Ênfase4 70 3" xfId="12000" xr:uid="{65B96CC9-2063-44AB-A8D7-B03D4FB1F107}"/>
    <cellStyle name="40% - Ênfase4 70 3 2" xfId="32446" xr:uid="{54CD65A3-B8B6-4675-B5CD-107FF27A9750}"/>
    <cellStyle name="40% - Ênfase4 70 4" xfId="22230" xr:uid="{3DC124C1-E6F9-4FFF-A84E-B8B6A3A69E1C}"/>
    <cellStyle name="40% - Ênfase4 71" xfId="1666" xr:uid="{A459E64F-E12F-4FE5-9318-A75CCEB654D2}"/>
    <cellStyle name="40% - Ênfase4 71 2" xfId="6813" xr:uid="{8ABD2D7A-F985-4D56-B387-14C145D58258}"/>
    <cellStyle name="40% - Ênfase4 71 2 2" xfId="17068" xr:uid="{F40D6D48-FE9C-486A-A1B6-5B57B4C7ABFC}"/>
    <cellStyle name="40% - Ênfase4 71 2 2 2" xfId="37512" xr:uid="{B49BC56E-42B8-4262-822B-FB3D091DCFC1}"/>
    <cellStyle name="40% - Ênfase4 71 2 3" xfId="27296" xr:uid="{AAD13496-B252-40B0-BA0D-C839C201F5DB}"/>
    <cellStyle name="40% - Ênfase4 71 3" xfId="12014" xr:uid="{0A8F6180-2A9D-4375-843F-331A02C2A1B0}"/>
    <cellStyle name="40% - Ênfase4 71 3 2" xfId="32460" xr:uid="{6F784F0C-92B0-4478-86F2-6B9B6D44902B}"/>
    <cellStyle name="40% - Ênfase4 71 4" xfId="22244" xr:uid="{9688517E-DC34-438B-9C65-FCEB85B6CAE4}"/>
    <cellStyle name="40% - Ênfase4 72" xfId="1680" xr:uid="{808E6683-37F0-4E45-A384-EBD30F1DCCCA}"/>
    <cellStyle name="40% - Ênfase4 72 2" xfId="6827" xr:uid="{86C4E409-CDB5-46BE-864B-77CE6321432A}"/>
    <cellStyle name="40% - Ênfase4 72 2 2" xfId="17082" xr:uid="{8E8A946D-3550-46A0-872A-3C42366DB386}"/>
    <cellStyle name="40% - Ênfase4 72 2 2 2" xfId="37526" xr:uid="{B6E9F3EC-F78E-4A88-8D68-7EED09A5650F}"/>
    <cellStyle name="40% - Ênfase4 72 2 3" xfId="27310" xr:uid="{B75DEEAC-24BE-4DB7-96F7-DC21DF2D760E}"/>
    <cellStyle name="40% - Ênfase4 72 3" xfId="12028" xr:uid="{9A38B76C-8765-43E7-99F2-F8D2847CABFE}"/>
    <cellStyle name="40% - Ênfase4 72 3 2" xfId="32474" xr:uid="{5254BFEF-03F4-46FC-A934-5648C42D5D44}"/>
    <cellStyle name="40% - Ênfase4 72 4" xfId="22258" xr:uid="{C9569BB3-F717-4CAE-8650-5C8BAEAA6437}"/>
    <cellStyle name="40% - Ênfase4 73" xfId="1694" xr:uid="{921817B1-D3EF-4586-B6CE-5335A1B858BF}"/>
    <cellStyle name="40% - Ênfase4 73 2" xfId="6841" xr:uid="{9F528430-5D5D-4002-BBA2-1D0335CBE1C0}"/>
    <cellStyle name="40% - Ênfase4 73 2 2" xfId="17096" xr:uid="{0E3921CB-6AF9-4478-9E83-65F9D2777BE9}"/>
    <cellStyle name="40% - Ênfase4 73 2 2 2" xfId="37540" xr:uid="{80B108F7-8113-43C7-8B99-6B04AB428A59}"/>
    <cellStyle name="40% - Ênfase4 73 2 3" xfId="27324" xr:uid="{3FF75449-55B1-44FB-AFEA-DBFC60222939}"/>
    <cellStyle name="40% - Ênfase4 73 3" xfId="12042" xr:uid="{D33193FE-767D-4ECF-9E52-63964F7BD339}"/>
    <cellStyle name="40% - Ênfase4 73 3 2" xfId="32488" xr:uid="{1556F113-2A84-4328-8755-39E7CC823DAA}"/>
    <cellStyle name="40% - Ênfase4 73 4" xfId="22272" xr:uid="{91D302B6-01F4-42C3-8737-91036D131120}"/>
    <cellStyle name="40% - Ênfase4 74" xfId="1708" xr:uid="{DC335DAA-1316-4FA9-85B1-E13C20C572B9}"/>
    <cellStyle name="40% - Ênfase4 74 2" xfId="6855" xr:uid="{EE65A7B7-4661-4497-BF77-F92BEAF56179}"/>
    <cellStyle name="40% - Ênfase4 75" xfId="1722" xr:uid="{3E8163C1-3A68-4424-BBA4-DAC5C895D771}"/>
    <cellStyle name="40% - Ênfase4 75 2" xfId="6869" xr:uid="{259E86F5-DA83-45CB-9473-36A7F8713BFE}"/>
    <cellStyle name="40% - Ênfase4 75 2 2" xfId="17110" xr:uid="{FDABD479-1172-4A80-B675-765A9A216851}"/>
    <cellStyle name="40% - Ênfase4 75 2 2 2" xfId="37554" xr:uid="{1CC02B7A-BB9D-4F12-8FB2-B27EC9BFBB20}"/>
    <cellStyle name="40% - Ênfase4 75 2 3" xfId="27338" xr:uid="{AB93657C-F551-461C-9DD5-C0283C497FE2}"/>
    <cellStyle name="40% - Ênfase4 75 3" xfId="12056" xr:uid="{824BDACF-CE89-41EA-98F1-988518399EB6}"/>
    <cellStyle name="40% - Ênfase4 75 3 2" xfId="32502" xr:uid="{C496ADB3-6645-4EC2-A3E3-8F2BD0B4F443}"/>
    <cellStyle name="40% - Ênfase4 75 4" xfId="22286" xr:uid="{5C6F6898-E312-4668-9B7A-02620B6852D8}"/>
    <cellStyle name="40% - Ênfase4 76" xfId="1736" xr:uid="{C1402ABA-32AC-475F-972D-1B3C034AEEC5}"/>
    <cellStyle name="40% - Ênfase4 76 2" xfId="6883" xr:uid="{BE540F5D-F322-4018-9BFD-1384F78363EE}"/>
    <cellStyle name="40% - Ênfase4 77" xfId="1750" xr:uid="{B5CFFC63-7118-4BFA-A4CA-A472C401739B}"/>
    <cellStyle name="40% - Ênfase4 77 2" xfId="6897" xr:uid="{B73EDCF0-98C7-4A19-9B89-E41092E2A5C7}"/>
    <cellStyle name="40% - Ênfase4 77 2 2" xfId="17124" xr:uid="{945B4F8E-A84E-44BB-AAF4-CCC5C44592A1}"/>
    <cellStyle name="40% - Ênfase4 77 2 2 2" xfId="37568" xr:uid="{662421CB-66F0-4857-A648-2FB2C98BC20A}"/>
    <cellStyle name="40% - Ênfase4 77 2 3" xfId="27352" xr:uid="{85CD2605-9CE8-46F3-9B25-DBC4ABB22823}"/>
    <cellStyle name="40% - Ênfase4 77 3" xfId="12070" xr:uid="{584DE143-889D-47D6-B781-B295ED9D4CD4}"/>
    <cellStyle name="40% - Ênfase4 77 3 2" xfId="32516" xr:uid="{E239F400-1CE5-4742-92EA-89417586E313}"/>
    <cellStyle name="40% - Ênfase4 77 4" xfId="22300" xr:uid="{C2EC75F9-B53F-442E-B3FE-9C8F24083ABB}"/>
    <cellStyle name="40% - Ênfase4 78" xfId="1764" xr:uid="{D0D085C5-7DD5-4CA0-83DF-C1355409D2C4}"/>
    <cellStyle name="40% - Ênfase4 78 2" xfId="6911" xr:uid="{277B9F6D-1D30-48CD-AEDE-5B11EA3AC349}"/>
    <cellStyle name="40% - Ênfase4 78 2 2" xfId="17138" xr:uid="{351C36D0-F0D5-44C7-9FA6-8A5032C054B1}"/>
    <cellStyle name="40% - Ênfase4 78 2 2 2" xfId="37582" xr:uid="{BF3C1E63-F7AD-4F38-9D8B-561641D765F0}"/>
    <cellStyle name="40% - Ênfase4 78 2 3" xfId="27366" xr:uid="{CC7FEF2A-C62B-4B9B-B5E1-7F370BCA0FFF}"/>
    <cellStyle name="40% - Ênfase4 78 3" xfId="12084" xr:uid="{5079AD8B-0BBD-48C3-819B-85DF4C93C997}"/>
    <cellStyle name="40% - Ênfase4 78 3 2" xfId="32530" xr:uid="{40AB3400-5F0C-4526-9AF1-206C413FE09A}"/>
    <cellStyle name="40% - Ênfase4 78 4" xfId="22314" xr:uid="{EB41EFAD-22E9-4220-9835-93B06A375FB3}"/>
    <cellStyle name="40% - Ênfase4 79" xfId="1778" xr:uid="{6C97ED92-2319-4CA6-A0AA-798D4C6E1EB5}"/>
    <cellStyle name="40% - Ênfase4 79 2" xfId="6925" xr:uid="{0FAFCEEA-E1A9-4CBD-83DA-540857C0D053}"/>
    <cellStyle name="40% - Ênfase4 79 2 2" xfId="17152" xr:uid="{86A962DA-58BE-4357-BB68-14FAB166889E}"/>
    <cellStyle name="40% - Ênfase4 79 2 2 2" xfId="37596" xr:uid="{10657E8A-8129-496C-9329-4DB9A0495B3A}"/>
    <cellStyle name="40% - Ênfase4 79 2 3" xfId="27380" xr:uid="{CA1643D3-7E0A-4C4A-853D-A4556F902BE1}"/>
    <cellStyle name="40% - Ênfase4 79 3" xfId="12098" xr:uid="{DCC1C409-92FF-4878-8979-92D3EDE03C3A}"/>
    <cellStyle name="40% - Ênfase4 79 3 2" xfId="32544" xr:uid="{694E7AEA-1B9F-4999-B71C-3F4CCC6F7194}"/>
    <cellStyle name="40% - Ênfase4 79 4" xfId="22328" xr:uid="{700345A3-5003-42E6-AE6C-9357AD13CCFB}"/>
    <cellStyle name="40% - Ênfase4 8" xfId="199" xr:uid="{59F6F44A-8C23-406B-BED7-F9DA440BBBD1}"/>
    <cellStyle name="40% - Ênfase4 8 2" xfId="812" xr:uid="{99D38F74-CE21-4077-B5FA-DFDA43D18C0A}"/>
    <cellStyle name="40% - Ênfase4 8 2 2" xfId="5959" xr:uid="{B8B1A08B-0DA2-4623-B44C-49C4BC5EFAC8}"/>
    <cellStyle name="40% - Ênfase4 8 2 2 2" xfId="16214" xr:uid="{CFD1CEDC-1F2B-4C96-B3BD-41BDA375B24E}"/>
    <cellStyle name="40% - Ênfase4 8 2 2 2 2" xfId="36658" xr:uid="{4EC4B872-431E-4513-81AC-8772FBB981AB}"/>
    <cellStyle name="40% - Ênfase4 8 2 2 3" xfId="26442" xr:uid="{E912B0FC-1415-4888-84C4-2596DA07C2D4}"/>
    <cellStyle name="40% - Ênfase4 8 2 3" xfId="11160" xr:uid="{D6239106-9DE0-4560-B664-A5C1CF46F981}"/>
    <cellStyle name="40% - Ênfase4 8 2 3 2" xfId="31606" xr:uid="{8BF4EE73-9767-4946-91AD-BF3227D26F9F}"/>
    <cellStyle name="40% - Ênfase4 8 2 4" xfId="21390" xr:uid="{65DB9C77-F649-41F5-A632-F5144DB8B115}"/>
    <cellStyle name="40% - Ênfase4 8 3" xfId="5346" xr:uid="{0F12924F-C60C-4330-801C-EB082D5BB770}"/>
    <cellStyle name="40% - Ênfase4 8 3 2" xfId="15634" xr:uid="{72BE9B94-F4EF-4FD2-8748-E104D7A5F118}"/>
    <cellStyle name="40% - Ênfase4 8 3 2 2" xfId="36078" xr:uid="{89A27DD8-58F0-4020-9037-EC7207797A1F}"/>
    <cellStyle name="40% - Ênfase4 8 3 3" xfId="25862" xr:uid="{FC3FE6FA-D8E0-4A50-B219-322D33B00EE2}"/>
    <cellStyle name="40% - Ênfase4 8 4" xfId="10580" xr:uid="{2643CB2E-3993-4B6E-9E56-B8D7A8563994}"/>
    <cellStyle name="40% - Ênfase4 8 4 2" xfId="31026" xr:uid="{28A0E246-1ED9-4158-B160-63D480E7C020}"/>
    <cellStyle name="40% - Ênfase4 8 5" xfId="20810" xr:uid="{E423BB3A-B21B-4D59-B0BE-957CD3D36E66}"/>
    <cellStyle name="40% - Ênfase4 80" xfId="1792" xr:uid="{0738948C-57AB-4131-830C-D2D0C3B27D3A}"/>
    <cellStyle name="40% - Ênfase4 80 2" xfId="6939" xr:uid="{9C29DA73-F398-4CD6-8659-A37CDFF47B62}"/>
    <cellStyle name="40% - Ênfase4 80 2 2" xfId="17166" xr:uid="{EF3E106C-0229-4F5D-B327-D56E4181D87D}"/>
    <cellStyle name="40% - Ênfase4 80 2 2 2" xfId="37610" xr:uid="{865DD0F9-BD96-4DE5-8738-6FFF176F12D8}"/>
    <cellStyle name="40% - Ênfase4 80 2 3" xfId="27394" xr:uid="{BFE3352A-C668-43C5-93DA-E964F2AE7329}"/>
    <cellStyle name="40% - Ênfase4 80 3" xfId="12112" xr:uid="{46D2BEE1-75F4-4A70-AABC-D673C4620BF3}"/>
    <cellStyle name="40% - Ênfase4 80 3 2" xfId="32558" xr:uid="{D2091E57-4998-45CE-AF7E-411F666BC1DF}"/>
    <cellStyle name="40% - Ênfase4 80 4" xfId="22342" xr:uid="{55EBF2DE-CC22-45C5-B778-CBA839FBDEB5}"/>
    <cellStyle name="40% - Ênfase4 81" xfId="1806" xr:uid="{8AC750DB-93CB-48CF-AF7C-26ADF5176D77}"/>
    <cellStyle name="40% - Ênfase4 81 2" xfId="6953" xr:uid="{DD2DBB4D-68A1-4594-A736-29332BDC01B5}"/>
    <cellStyle name="40% - Ênfase4 81 2 2" xfId="17180" xr:uid="{1556E514-F733-4861-92BF-EA6D8F6B3F99}"/>
    <cellStyle name="40% - Ênfase4 81 2 2 2" xfId="37624" xr:uid="{53BF4BBF-9570-4CAA-8CF7-9611181168BA}"/>
    <cellStyle name="40% - Ênfase4 81 2 3" xfId="27408" xr:uid="{33B32091-0CC7-4040-BDA5-0D310F13B701}"/>
    <cellStyle name="40% - Ênfase4 81 3" xfId="12126" xr:uid="{3BC45BBA-9553-4772-BE6F-3523212E93B3}"/>
    <cellStyle name="40% - Ênfase4 81 3 2" xfId="32572" xr:uid="{FFDE9167-50A7-43E4-BFB1-A0DB1121584E}"/>
    <cellStyle name="40% - Ênfase4 81 4" xfId="22356" xr:uid="{F315353D-789F-4986-85E9-261CA6EA37CB}"/>
    <cellStyle name="40% - Ênfase4 82" xfId="1820" xr:uid="{4D64FD5A-21E6-4730-9A8A-A6A34C55DC29}"/>
    <cellStyle name="40% - Ênfase4 82 2" xfId="6967" xr:uid="{EACD9C5A-889B-45C2-BF91-4312B2046BD4}"/>
    <cellStyle name="40% - Ênfase4 82 2 2" xfId="17194" xr:uid="{3D3191CA-FC5A-4CDB-8C81-51975EA50C47}"/>
    <cellStyle name="40% - Ênfase4 82 2 2 2" xfId="37638" xr:uid="{7D394486-E172-4502-A421-FCF701A1C81A}"/>
    <cellStyle name="40% - Ênfase4 82 2 3" xfId="27422" xr:uid="{46D67020-1EB8-4349-A57F-7B606A5798B2}"/>
    <cellStyle name="40% - Ênfase4 82 3" xfId="12140" xr:uid="{95D5AE3D-1B5E-4B02-B9F5-CD944A254EDF}"/>
    <cellStyle name="40% - Ênfase4 82 3 2" xfId="32586" xr:uid="{B16C8663-9BA6-4E1A-8689-8A14E3E5594F}"/>
    <cellStyle name="40% - Ênfase4 82 4" xfId="22370" xr:uid="{1EA0E365-131E-49AC-8AA3-B715636E8426}"/>
    <cellStyle name="40% - Ênfase4 83" xfId="1834" xr:uid="{2C956EC3-497D-4A30-A219-B0C1D6AC75AF}"/>
    <cellStyle name="40% - Ênfase4 83 2" xfId="6981" xr:uid="{6EA35B32-F7CA-4EBA-8A12-FDF7C2856ECD}"/>
    <cellStyle name="40% - Ênfase4 83 2 2" xfId="17208" xr:uid="{1F873000-C7FA-485A-A6FD-9D0B0243808F}"/>
    <cellStyle name="40% - Ênfase4 83 2 2 2" xfId="37652" xr:uid="{F20A1EE8-DB59-4356-9A88-105FAF9CBA74}"/>
    <cellStyle name="40% - Ênfase4 83 2 3" xfId="27436" xr:uid="{A35C66F9-5B54-4DEA-A0BD-D6D9BD441540}"/>
    <cellStyle name="40% - Ênfase4 83 3" xfId="12154" xr:uid="{B76F9853-BBBA-4D24-B7AE-8999D54C1E35}"/>
    <cellStyle name="40% - Ênfase4 83 3 2" xfId="32600" xr:uid="{CB83AD54-F42B-4B0B-9039-ADEEA960D6AE}"/>
    <cellStyle name="40% - Ênfase4 83 4" xfId="22384" xr:uid="{F0D28EE9-C0FB-4164-B8B4-B93E36CA3C45}"/>
    <cellStyle name="40% - Ênfase4 84" xfId="1848" xr:uid="{5E07FF8B-5ECE-4CA5-8A9E-BB49FF6FF6B3}"/>
    <cellStyle name="40% - Ênfase4 84 2" xfId="6995" xr:uid="{9E622DE4-AB69-482B-BF46-BE78A59AB1C5}"/>
    <cellStyle name="40% - Ênfase4 84 2 2" xfId="17222" xr:uid="{50265FF3-5971-4B37-B12C-6BE8DA33404D}"/>
    <cellStyle name="40% - Ênfase4 84 2 2 2" xfId="37666" xr:uid="{428FAD2F-B76A-42B6-9F84-ED5B360EA4D7}"/>
    <cellStyle name="40% - Ênfase4 84 2 3" xfId="27450" xr:uid="{43CD67F5-A903-46C6-806C-59D1D24FCC4D}"/>
    <cellStyle name="40% - Ênfase4 84 3" xfId="12168" xr:uid="{059761DA-2239-44FC-AFD6-06A30EA6A7CB}"/>
    <cellStyle name="40% - Ênfase4 84 3 2" xfId="32614" xr:uid="{06DD5A3D-07DE-45F8-9AE3-7B8ECBCE802F}"/>
    <cellStyle name="40% - Ênfase4 84 4" xfId="22398" xr:uid="{A737DA97-45E5-4397-AB20-170B54385971}"/>
    <cellStyle name="40% - Ênfase4 85" xfId="1862" xr:uid="{12E266E3-6AA1-474F-A4E9-06454180DAEC}"/>
    <cellStyle name="40% - Ênfase4 86" xfId="1876" xr:uid="{A50B5916-2551-4C06-B35E-7AE55ADE2EE4}"/>
    <cellStyle name="40% - Ênfase4 86 2" xfId="7009" xr:uid="{05079BEE-83D9-40DA-820C-FD2167D26F20}"/>
    <cellStyle name="40% - Ênfase4 86 2 2" xfId="17236" xr:uid="{08B18EC2-0A42-43B8-948F-6A250B3018AA}"/>
    <cellStyle name="40% - Ênfase4 86 2 2 2" xfId="37680" xr:uid="{CF23D7CC-7653-4FD5-8820-A8B19B8051B6}"/>
    <cellStyle name="40% - Ênfase4 86 2 3" xfId="27464" xr:uid="{49F266F6-667E-4FF0-922A-7DC7F218C54F}"/>
    <cellStyle name="40% - Ênfase4 86 3" xfId="12182" xr:uid="{CFCAF455-1C6C-41D5-9DD9-6DE958C21F42}"/>
    <cellStyle name="40% - Ênfase4 86 3 2" xfId="32628" xr:uid="{70CA12B9-4F8C-4FDC-8950-09A76887E980}"/>
    <cellStyle name="40% - Ênfase4 86 4" xfId="22412" xr:uid="{9A9EAF2B-51D9-416D-B745-8C57490DFFA3}"/>
    <cellStyle name="40% - Ênfase4 87" xfId="1890" xr:uid="{50A6A4AA-922C-45FA-B3D7-2334C72BFBBB}"/>
    <cellStyle name="40% - Ênfase4 87 2" xfId="7023" xr:uid="{CA845C15-B3C1-420C-A973-F15DE10FB998}"/>
    <cellStyle name="40% - Ênfase4 87 2 2" xfId="17250" xr:uid="{584540F7-9061-4E1B-851E-179CDB14699A}"/>
    <cellStyle name="40% - Ênfase4 87 2 2 2" xfId="37694" xr:uid="{678946AC-FF70-4F95-B410-F850BEA81EE0}"/>
    <cellStyle name="40% - Ênfase4 87 2 3" xfId="27478" xr:uid="{75244367-D6E5-4764-BC30-FB47611580B3}"/>
    <cellStyle name="40% - Ênfase4 87 3" xfId="12196" xr:uid="{D4DDA9D9-7C68-4D54-BC73-2C1C63C7C45E}"/>
    <cellStyle name="40% - Ênfase4 87 3 2" xfId="32642" xr:uid="{124B0B19-5186-4D55-BE67-9DDABE9285F6}"/>
    <cellStyle name="40% - Ênfase4 87 4" xfId="22426" xr:uid="{066B6C4E-0F5F-43F4-81BD-11CD44B206CC}"/>
    <cellStyle name="40% - Ênfase4 88" xfId="1904" xr:uid="{1A14D41B-A263-4E8A-8A58-DC2AC0CB26ED}"/>
    <cellStyle name="40% - Ênfase4 88 2" xfId="7037" xr:uid="{B13FE00E-5908-4E61-B05F-8A3CA9017C7B}"/>
    <cellStyle name="40% - Ênfase4 88 2 2" xfId="17264" xr:uid="{2E7D100F-C05E-46DD-A8E2-AE1A5056D597}"/>
    <cellStyle name="40% - Ênfase4 88 2 2 2" xfId="37708" xr:uid="{7F0B906D-2EF7-4334-883A-3DB60F1E42DA}"/>
    <cellStyle name="40% - Ênfase4 88 2 3" xfId="27492" xr:uid="{4FB6CCE9-8785-473C-A4C6-E5F1F1AD05FB}"/>
    <cellStyle name="40% - Ênfase4 88 3" xfId="12210" xr:uid="{D8730C16-74E9-4134-B99B-1A731CA3C931}"/>
    <cellStyle name="40% - Ênfase4 88 3 2" xfId="32656" xr:uid="{21224B90-2304-433F-ADB8-61B6F0AA48D6}"/>
    <cellStyle name="40% - Ênfase4 88 4" xfId="22440" xr:uid="{ED59CFDD-A705-4FD8-B0DB-B81D08E77833}"/>
    <cellStyle name="40% - Ênfase4 89" xfId="1918" xr:uid="{21EC126C-4C5C-4619-8C40-E31B088A5283}"/>
    <cellStyle name="40% - Ênfase4 89 2" xfId="7051" xr:uid="{55A74146-CA7A-41FE-BCDD-DCBDE70A8C4E}"/>
    <cellStyle name="40% - Ênfase4 89 2 2" xfId="17278" xr:uid="{B361AF9A-7C6D-4C0F-818B-18EED4E30D24}"/>
    <cellStyle name="40% - Ênfase4 89 2 2 2" xfId="37722" xr:uid="{675C58D7-E243-4BE3-AD33-86EEA7A784CD}"/>
    <cellStyle name="40% - Ênfase4 89 2 3" xfId="27506" xr:uid="{85E91297-CA4C-494F-BA41-1B26022B3E14}"/>
    <cellStyle name="40% - Ênfase4 89 3" xfId="12224" xr:uid="{7A339A85-BEED-4D46-957D-A5354B3EF828}"/>
    <cellStyle name="40% - Ênfase4 89 3 2" xfId="32670" xr:uid="{CB1A3D3F-7038-42D1-8247-E9FBA2433F34}"/>
    <cellStyle name="40% - Ênfase4 89 4" xfId="22454" xr:uid="{74EBE005-09AA-4EAB-B9F3-22848179D973}"/>
    <cellStyle name="40% - Ênfase4 9" xfId="213" xr:uid="{F1841B09-6C43-4328-B85F-9C71DA402A12}"/>
    <cellStyle name="40% - Ênfase4 9 2" xfId="5360" xr:uid="{39C8289E-CD60-4F2E-AEF4-1E25BB7F2B26}"/>
    <cellStyle name="40% - Ênfase4 90" xfId="1932" xr:uid="{636D931D-16C7-4D2C-98C3-E07ECC7C1C3B}"/>
    <cellStyle name="40% - Ênfase4 90 2" xfId="7065" xr:uid="{BB8685BB-D5A8-4654-96E8-3C5EE04F2476}"/>
    <cellStyle name="40% - Ênfase4 90 2 2" xfId="17292" xr:uid="{A76318D1-5FEC-4FCD-94A7-C0BEE9BA9E1D}"/>
    <cellStyle name="40% - Ênfase4 90 2 2 2" xfId="37736" xr:uid="{3D79916E-1629-47D2-9621-65C9E98BBCE9}"/>
    <cellStyle name="40% - Ênfase4 90 2 3" xfId="27520" xr:uid="{762F38C0-FF4F-4EFD-BBD0-F7F7B4D0D6CE}"/>
    <cellStyle name="40% - Ênfase4 90 3" xfId="12238" xr:uid="{20D5C338-FFE9-48AB-BB62-F92D857F451C}"/>
    <cellStyle name="40% - Ênfase4 90 3 2" xfId="32684" xr:uid="{73758049-0CCE-4DD1-872A-42441E2489AB}"/>
    <cellStyle name="40% - Ênfase4 90 4" xfId="22468" xr:uid="{C6CF34ED-5CD0-4204-8DF5-126A72D84616}"/>
    <cellStyle name="40% - Ênfase4 91" xfId="1946" xr:uid="{36740A11-1AF6-43D7-8CA7-01678BBD0343}"/>
    <cellStyle name="40% - Ênfase4 91 2" xfId="7079" xr:uid="{80974BF3-B335-4CF6-B8DE-521A94EBCA1E}"/>
    <cellStyle name="40% - Ênfase4 91 2 2" xfId="17306" xr:uid="{13FA0B3F-ABB3-45A5-BCE5-D1554358F7A7}"/>
    <cellStyle name="40% - Ênfase4 91 2 2 2" xfId="37750" xr:uid="{6D21A06B-61E9-4E99-9BB9-4AEB0A0EE349}"/>
    <cellStyle name="40% - Ênfase4 91 2 3" xfId="27534" xr:uid="{DAD65740-8CE7-4963-B079-C8A8FFFB1F4D}"/>
    <cellStyle name="40% - Ênfase4 91 3" xfId="12252" xr:uid="{E6E5B572-87A8-4078-82D9-628FC12B3008}"/>
    <cellStyle name="40% - Ênfase4 91 3 2" xfId="32698" xr:uid="{18D3BCB7-153E-46E9-92A8-15AE71B70A0C}"/>
    <cellStyle name="40% - Ênfase4 91 4" xfId="22482" xr:uid="{43B37458-5A89-4A07-9983-04F3E1DD1827}"/>
    <cellStyle name="40% - Ênfase4 92" xfId="1960" xr:uid="{396F1D8A-F24D-4A60-B555-ABC943D8EFBA}"/>
    <cellStyle name="40% - Ênfase4 92 2" xfId="7093" xr:uid="{7138C7C9-8AA1-4B79-BC51-506B89796D55}"/>
    <cellStyle name="40% - Ênfase4 92 2 2" xfId="17320" xr:uid="{068931DF-62FE-482E-9125-1B690A7DFA93}"/>
    <cellStyle name="40% - Ênfase4 92 2 2 2" xfId="37764" xr:uid="{83799B57-03B8-43A3-BDC1-D38FD5926CDA}"/>
    <cellStyle name="40% - Ênfase4 92 2 3" xfId="27548" xr:uid="{3C04E616-C83D-4746-ABA6-A3566C3BB664}"/>
    <cellStyle name="40% - Ênfase4 92 3" xfId="12266" xr:uid="{515907E5-396C-4C62-9126-CEF27FC9B154}"/>
    <cellStyle name="40% - Ênfase4 92 3 2" xfId="32712" xr:uid="{118EF7CF-6125-4018-8C49-9308F8AD6439}"/>
    <cellStyle name="40% - Ênfase4 92 4" xfId="22496" xr:uid="{01900A6F-0761-4F5B-97AB-6FBFA38216D6}"/>
    <cellStyle name="40% - Ênfase4 93" xfId="1974" xr:uid="{F22E9EF1-C612-4F9E-B574-049D4E38FAE9}"/>
    <cellStyle name="40% - Ênfase4 93 2" xfId="7107" xr:uid="{28D504D9-EED6-473F-BAB9-2FFE6B2AE8BB}"/>
    <cellStyle name="40% - Ênfase4 93 2 2" xfId="17334" xr:uid="{5CBDA6D5-54E1-48E4-97AF-98B250B0B4E1}"/>
    <cellStyle name="40% - Ênfase4 93 2 2 2" xfId="37778" xr:uid="{D2EA2DB6-27C7-4DF3-8D93-DC12669C63E5}"/>
    <cellStyle name="40% - Ênfase4 93 2 3" xfId="27562" xr:uid="{C221D0E2-3E38-4F1A-BD50-0E060A7F1EFD}"/>
    <cellStyle name="40% - Ênfase4 93 3" xfId="12280" xr:uid="{D8EA6DE9-F025-40F8-A482-2F7B2D476565}"/>
    <cellStyle name="40% - Ênfase4 93 3 2" xfId="32726" xr:uid="{DDE02643-07DC-4549-8568-405F8600112B}"/>
    <cellStyle name="40% - Ênfase4 93 4" xfId="22510" xr:uid="{968C5ECA-A7E7-4046-AD3F-4102B8855F32}"/>
    <cellStyle name="40% - Ênfase4 94" xfId="1988" xr:uid="{4EA6AE0E-3876-4D71-AF1C-6215EEBAE93E}"/>
    <cellStyle name="40% - Ênfase4 94 2" xfId="7121" xr:uid="{281BDB8C-5690-47B6-A5D8-CD946B3A55DC}"/>
    <cellStyle name="40% - Ênfase4 94 2 2" xfId="17348" xr:uid="{139A9144-D8B3-447A-A939-6645BA0BE312}"/>
    <cellStyle name="40% - Ênfase4 94 2 2 2" xfId="37792" xr:uid="{9C935D44-593F-4538-88BF-0D3E78C6096A}"/>
    <cellStyle name="40% - Ênfase4 94 2 3" xfId="27576" xr:uid="{A48BF607-7F4A-426F-B2E9-1FD57AA6A36F}"/>
    <cellStyle name="40% - Ênfase4 94 3" xfId="12294" xr:uid="{4DDB5A1E-0647-4C28-A5D9-4DA4D8E2EA18}"/>
    <cellStyle name="40% - Ênfase4 94 3 2" xfId="32740" xr:uid="{74E5AB4B-7909-4F6F-BC48-86992F3069BB}"/>
    <cellStyle name="40% - Ênfase4 94 4" xfId="22524" xr:uid="{E3E0AD67-8220-4B26-8B1E-C80B10EE689B}"/>
    <cellStyle name="40% - Ênfase4 95" xfId="2002" xr:uid="{2E86F4E3-9D4D-4ED5-A74A-130232513E3D}"/>
    <cellStyle name="40% - Ênfase4 95 2" xfId="7135" xr:uid="{1E5AC575-64FE-453F-B8B2-8AFB342C09A4}"/>
    <cellStyle name="40% - Ênfase4 95 2 2" xfId="17362" xr:uid="{B52EDE56-00DB-45D7-89B1-20819B1EFEE9}"/>
    <cellStyle name="40% - Ênfase4 95 2 2 2" xfId="37806" xr:uid="{A65F9FFB-1CCA-4D20-B109-96D6AB7DD93E}"/>
    <cellStyle name="40% - Ênfase4 95 2 3" xfId="27590" xr:uid="{E86911B4-0929-44B3-8918-5B9BEC119FDA}"/>
    <cellStyle name="40% - Ênfase4 95 3" xfId="12308" xr:uid="{4D194B04-3490-4663-B23E-8F00A2F977A3}"/>
    <cellStyle name="40% - Ênfase4 95 3 2" xfId="32754" xr:uid="{5CEFFD1E-CDA5-438E-8DBB-7F716217626A}"/>
    <cellStyle name="40% - Ênfase4 95 4" xfId="22538" xr:uid="{0E932BED-C81F-4595-87D2-F48C352E8195}"/>
    <cellStyle name="40% - Ênfase4 96" xfId="2016" xr:uid="{360F71FD-E1F7-4B70-8D0C-0541B7A08CD2}"/>
    <cellStyle name="40% - Ênfase4 96 2" xfId="7149" xr:uid="{280714BF-D461-4544-83B2-7FAE644B68E4}"/>
    <cellStyle name="40% - Ênfase4 96 2 2" xfId="17376" xr:uid="{392B9464-9FBB-4299-AC99-D16A571BAE89}"/>
    <cellStyle name="40% - Ênfase4 96 2 2 2" xfId="37820" xr:uid="{66535DC4-994E-4220-BBF5-EB6761B5CDAA}"/>
    <cellStyle name="40% - Ênfase4 96 2 3" xfId="27604" xr:uid="{203BFB89-4CEF-4D5E-841D-63B1978E6336}"/>
    <cellStyle name="40% - Ênfase4 96 3" xfId="12322" xr:uid="{A77308FA-EB73-4B77-94C1-D7414EAF707A}"/>
    <cellStyle name="40% - Ênfase4 96 3 2" xfId="32768" xr:uid="{6B727CAB-97A1-4E40-AA3A-A9FAA232B01B}"/>
    <cellStyle name="40% - Ênfase4 96 4" xfId="22552" xr:uid="{94DF9975-8928-4D22-ACBD-755E11534213}"/>
    <cellStyle name="40% - Ênfase4 97" xfId="2030" xr:uid="{E84D6A77-7F92-4B1A-AB7E-0D408425CFF7}"/>
    <cellStyle name="40% - Ênfase4 97 2" xfId="7163" xr:uid="{1F1FCEC8-43F5-4BB5-BAE8-9D761EADA167}"/>
    <cellStyle name="40% - Ênfase4 97 2 2" xfId="17390" xr:uid="{02A734E0-4CBF-462B-AD55-C3EC5550E579}"/>
    <cellStyle name="40% - Ênfase4 97 2 2 2" xfId="37834" xr:uid="{1C1C9E9E-69CA-4313-ABD0-E064127A3222}"/>
    <cellStyle name="40% - Ênfase4 97 2 3" xfId="27618" xr:uid="{EC0BA884-E2FF-45C0-AA32-0D139D43EF98}"/>
    <cellStyle name="40% - Ênfase4 97 3" xfId="12336" xr:uid="{272E3690-E958-42A3-853B-E96C4132F46B}"/>
    <cellStyle name="40% - Ênfase4 97 3 2" xfId="32782" xr:uid="{67DC46E2-616E-4A87-8BC8-BA1A6947F842}"/>
    <cellStyle name="40% - Ênfase4 97 4" xfId="22566" xr:uid="{8CD36140-B03D-4331-A690-3C8B3ACF8CAB}"/>
    <cellStyle name="40% - Ênfase4 98" xfId="2044" xr:uid="{53E929BD-95DE-48DF-8029-E4DC9043C95C}"/>
    <cellStyle name="40% - Ênfase4 98 2" xfId="7177" xr:uid="{C6716346-C89A-4F37-AE3F-109D84DC98C0}"/>
    <cellStyle name="40% - Ênfase4 98 2 2" xfId="17404" xr:uid="{6D66A221-25BC-4649-B978-3E12C40C87D3}"/>
    <cellStyle name="40% - Ênfase4 98 2 2 2" xfId="37848" xr:uid="{02364454-EE2D-454F-B9FA-D09518F98C8F}"/>
    <cellStyle name="40% - Ênfase4 98 2 3" xfId="27632" xr:uid="{51C732E4-4F91-4CB9-8E40-F6D593110DB2}"/>
    <cellStyle name="40% - Ênfase4 98 3" xfId="12350" xr:uid="{5BFAAC13-E320-4E37-87B9-A6DA1B9051B4}"/>
    <cellStyle name="40% - Ênfase4 98 3 2" xfId="32796" xr:uid="{BCFE42CF-C441-4028-94E5-03DE0ACEB4CF}"/>
    <cellStyle name="40% - Ênfase4 98 4" xfId="22580" xr:uid="{B72C8A37-8D9F-4556-A428-B5CFBE3220C6}"/>
    <cellStyle name="40% - Ênfase4 99" xfId="2058" xr:uid="{7533C87E-1C8F-4993-A4C2-642C82B05280}"/>
    <cellStyle name="40% - Ênfase4 99 2" xfId="7191" xr:uid="{604D9507-6E09-406A-BACB-3FD147D3D7E2}"/>
    <cellStyle name="40% - Ênfase4 99 2 2" xfId="17418" xr:uid="{AE2396F7-7C14-413A-A718-66EFBFDBEC77}"/>
    <cellStyle name="40% - Ênfase4 99 2 2 2" xfId="37862" xr:uid="{3E1E2CCE-0AF8-4C12-B323-337DFA98D550}"/>
    <cellStyle name="40% - Ênfase4 99 2 3" xfId="27646" xr:uid="{4F16A0D5-BC72-43BD-B0AE-455EDD3CDD22}"/>
    <cellStyle name="40% - Ênfase4 99 3" xfId="12364" xr:uid="{28C54B4E-BAF2-48A4-B983-E894306A2ADD}"/>
    <cellStyle name="40% - Ênfase4 99 3 2" xfId="32810" xr:uid="{30C0BDFF-1C84-4813-9B5A-C71237344378}"/>
    <cellStyle name="40% - Ênfase4 99 4" xfId="22594" xr:uid="{4F7D5275-27BD-43E4-AF2A-3277FB6484CE}"/>
    <cellStyle name="40% - Ênfase5" xfId="11" builtinId="47" customBuiltin="1"/>
    <cellStyle name="40% - Ênfase5 10" xfId="229" xr:uid="{26C8A9A3-B477-4FAA-AE4A-E1A2C2B376A0}"/>
    <cellStyle name="40% - Ênfase5 10 2" xfId="828" xr:uid="{8F473908-995C-4B80-9014-9346F83E731A}"/>
    <cellStyle name="40% - Ênfase5 10 2 2" xfId="5975" xr:uid="{0925A903-FC05-4221-960F-880E02191B52}"/>
    <cellStyle name="40% - Ênfase5 10 2 2 2" xfId="16230" xr:uid="{45CF966B-437C-463B-8882-931CA5394C72}"/>
    <cellStyle name="40% - Ênfase5 10 2 2 2 2" xfId="36674" xr:uid="{F2E5073C-773B-4DFD-8E3C-30CCB08679FE}"/>
    <cellStyle name="40% - Ênfase5 10 2 2 3" xfId="26458" xr:uid="{EA345FE3-15CC-4D9F-8DA0-83005552286C}"/>
    <cellStyle name="40% - Ênfase5 10 2 3" xfId="11176" xr:uid="{BA353A0E-B1D3-40FC-B07A-A74980513064}"/>
    <cellStyle name="40% - Ênfase5 10 2 3 2" xfId="31622" xr:uid="{7CD9DAC5-080F-4736-A0A4-814257AEAAFD}"/>
    <cellStyle name="40% - Ênfase5 10 2 4" xfId="21406" xr:uid="{B7880FEB-E244-41E3-97E9-B83CDF9BA3D4}"/>
    <cellStyle name="40% - Ênfase5 10 3" xfId="5376" xr:uid="{C2C8D335-C188-418D-B8F7-038E7634589B}"/>
    <cellStyle name="40% - Ênfase5 10 3 2" xfId="15650" xr:uid="{BBFF9F7A-FD5B-4BD5-8898-73C85C1B43D8}"/>
    <cellStyle name="40% - Ênfase5 10 3 2 2" xfId="36094" xr:uid="{9D67E27A-C1E0-4260-AE6F-6A8AD553B2DD}"/>
    <cellStyle name="40% - Ênfase5 10 3 3" xfId="25878" xr:uid="{C6864B84-54BA-4E80-B14C-B837641155AF}"/>
    <cellStyle name="40% - Ênfase5 10 4" xfId="10596" xr:uid="{BF76E4FB-0712-4944-8A38-DA4174E14773}"/>
    <cellStyle name="40% - Ênfase5 10 4 2" xfId="31042" xr:uid="{60247970-2043-4C4C-86AD-7C7A91BBEC69}"/>
    <cellStyle name="40% - Ênfase5 10 5" xfId="20826" xr:uid="{9A59E2A2-C05B-4DBF-A4AC-FE9D2CEC671B}"/>
    <cellStyle name="40% - Ênfase5 100" xfId="2074" xr:uid="{F5D80FE4-8B44-4FE4-838B-6E4EA44545DD}"/>
    <cellStyle name="40% - Ênfase5 100 2" xfId="7207" xr:uid="{6CA57630-2C33-424B-983C-8DCA7D95E6D8}"/>
    <cellStyle name="40% - Ênfase5 100 2 2" xfId="17434" xr:uid="{208C67A3-42E9-4D58-9362-F5D442951931}"/>
    <cellStyle name="40% - Ênfase5 100 2 2 2" xfId="37878" xr:uid="{44F553E4-54D0-4BE7-9BEB-671E13009898}"/>
    <cellStyle name="40% - Ênfase5 100 2 3" xfId="27662" xr:uid="{4A094A82-2BFE-45E3-9471-AADE7B3C9CFB}"/>
    <cellStyle name="40% - Ênfase5 100 3" xfId="12380" xr:uid="{9E39072F-01B1-4CCC-99B4-713C8C86B031}"/>
    <cellStyle name="40% - Ênfase5 100 3 2" xfId="32826" xr:uid="{8066644C-66F0-4A3D-9B96-4CD53A186F9B}"/>
    <cellStyle name="40% - Ênfase5 100 4" xfId="22610" xr:uid="{36B6F2C4-47CC-4210-B21F-F75D56661CC8}"/>
    <cellStyle name="40% - Ênfase5 101" xfId="2088" xr:uid="{E50A2444-D532-45F6-B345-364F7C1EC1B8}"/>
    <cellStyle name="40% - Ênfase5 101 2" xfId="7221" xr:uid="{47DCA59F-CC4B-4B56-B816-3449C2E24ABF}"/>
    <cellStyle name="40% - Ênfase5 101 2 2" xfId="17448" xr:uid="{1D1146A0-0B99-4D07-97D1-A9604E983559}"/>
    <cellStyle name="40% - Ênfase5 101 2 2 2" xfId="37892" xr:uid="{EC9F62E4-5ECE-49C9-A570-5A88C4416BB5}"/>
    <cellStyle name="40% - Ênfase5 101 2 3" xfId="27676" xr:uid="{F7584AE9-5326-4661-812E-2D2D97E9D736}"/>
    <cellStyle name="40% - Ênfase5 101 3" xfId="12394" xr:uid="{FAF9DCFE-3EF2-44E0-8BA8-087FA4CEDCA6}"/>
    <cellStyle name="40% - Ênfase5 101 3 2" xfId="32840" xr:uid="{1BD21E41-0045-42E1-9149-843A2106EED9}"/>
    <cellStyle name="40% - Ênfase5 101 4" xfId="22624" xr:uid="{7CC85132-EF90-4318-8429-2E01D5D13BDF}"/>
    <cellStyle name="40% - Ênfase5 102" xfId="2102" xr:uid="{334CC212-121E-439B-AB57-0990C51E4B0E}"/>
    <cellStyle name="40% - Ênfase5 102 2" xfId="7235" xr:uid="{5AA97F6B-6EF8-4B07-AC55-7A1870007991}"/>
    <cellStyle name="40% - Ênfase5 102 2 2" xfId="17462" xr:uid="{1CC14DAF-E537-4A7C-9D03-62854183EB32}"/>
    <cellStyle name="40% - Ênfase5 102 2 2 2" xfId="37906" xr:uid="{E4142C5F-A5DB-4AF4-A680-F89668865ED8}"/>
    <cellStyle name="40% - Ênfase5 102 2 3" xfId="27690" xr:uid="{6187BB1F-DC1A-4E03-A43C-7D77F61E3F02}"/>
    <cellStyle name="40% - Ênfase5 102 3" xfId="12408" xr:uid="{280843E3-B33C-4695-AF64-29C3FAF8043C}"/>
    <cellStyle name="40% - Ênfase5 102 3 2" xfId="32854" xr:uid="{BCC7D830-ABE9-4C03-9C2A-BC679907B840}"/>
    <cellStyle name="40% - Ênfase5 102 4" xfId="22638" xr:uid="{A8C33A58-C0BB-4CFC-B1FA-9DC3402E0037}"/>
    <cellStyle name="40% - Ênfase5 103" xfId="2116" xr:uid="{E273A06C-E0B7-48FA-A088-F3B050586AC4}"/>
    <cellStyle name="40% - Ênfase5 103 2" xfId="7249" xr:uid="{F9846352-D50B-4358-8A4B-F1B4B609BE66}"/>
    <cellStyle name="40% - Ênfase5 103 2 2" xfId="17476" xr:uid="{48F0330E-60B4-4737-A62F-44BDBCEDDDFF}"/>
    <cellStyle name="40% - Ênfase5 103 2 2 2" xfId="37920" xr:uid="{85DF5CC7-D5C3-4CED-BE18-FAB6132921A8}"/>
    <cellStyle name="40% - Ênfase5 103 2 3" xfId="27704" xr:uid="{56DACA15-7DA0-4F25-923F-9D2B488ABB8D}"/>
    <cellStyle name="40% - Ênfase5 103 3" xfId="12422" xr:uid="{12F0F46D-0AAB-4F82-B47A-02B58D1DDC18}"/>
    <cellStyle name="40% - Ênfase5 103 3 2" xfId="32868" xr:uid="{B4FF3E29-766B-4B0D-BD5D-7F341525A5CE}"/>
    <cellStyle name="40% - Ênfase5 103 4" xfId="22652" xr:uid="{74690BD0-DBFA-4214-8DD3-D62B7C645D46}"/>
    <cellStyle name="40% - Ênfase5 104" xfId="2130" xr:uid="{E20CC874-6DE0-4EB7-B069-6ED2A9F08C4D}"/>
    <cellStyle name="40% - Ênfase5 104 2" xfId="7263" xr:uid="{EE9A40BA-1596-4EB5-BCFE-BD6BD176F06B}"/>
    <cellStyle name="40% - Ênfase5 104 2 2" xfId="17490" xr:uid="{2073CE49-3E00-4385-9C31-135971F9C350}"/>
    <cellStyle name="40% - Ênfase5 104 2 2 2" xfId="37934" xr:uid="{EBBE9B34-A8EF-4ECE-9BDB-E905D1A53B45}"/>
    <cellStyle name="40% - Ênfase5 104 2 3" xfId="27718" xr:uid="{CC01D4BE-AAFB-4563-B5D9-244F9B467083}"/>
    <cellStyle name="40% - Ênfase5 104 3" xfId="12436" xr:uid="{A99A074B-5E66-46BC-A3B1-EE0E65E45A4E}"/>
    <cellStyle name="40% - Ênfase5 104 3 2" xfId="32882" xr:uid="{0CC41111-FDF6-4C72-9285-7BD62E437882}"/>
    <cellStyle name="40% - Ênfase5 104 4" xfId="22666" xr:uid="{BE4EE30C-BF97-4943-9950-8D94CBDA2EDA}"/>
    <cellStyle name="40% - Ênfase5 105" xfId="2144" xr:uid="{D4348A78-74B4-42A4-8ADE-66B3F54D66B5}"/>
    <cellStyle name="40% - Ênfase5 105 2" xfId="7277" xr:uid="{8E4D8A2C-84FE-40E0-B6BE-330CC162A728}"/>
    <cellStyle name="40% - Ênfase5 105 2 2" xfId="17504" xr:uid="{4C2247B3-65D3-49A2-95F1-E6A60F91B603}"/>
    <cellStyle name="40% - Ênfase5 105 2 2 2" xfId="37948" xr:uid="{A1F0F8A5-6EB5-4001-9340-DD279096B39C}"/>
    <cellStyle name="40% - Ênfase5 105 2 3" xfId="27732" xr:uid="{F2CA192E-67C9-4C08-90B7-54CE584E0B10}"/>
    <cellStyle name="40% - Ênfase5 105 3" xfId="12450" xr:uid="{1ED67163-154F-4642-BFA0-30373FA3B831}"/>
    <cellStyle name="40% - Ênfase5 105 3 2" xfId="32896" xr:uid="{DD5FB7AB-1621-4697-84D8-318CFC2CCF06}"/>
    <cellStyle name="40% - Ênfase5 105 4" xfId="22680" xr:uid="{751E4965-CDDE-4666-9C6F-6E36947AC4B1}"/>
    <cellStyle name="40% - Ênfase5 106" xfId="2158" xr:uid="{D2A60560-6524-4196-881D-403CA7F146ED}"/>
    <cellStyle name="40% - Ênfase5 106 2" xfId="7291" xr:uid="{E81D6C31-8B60-4B45-89AA-98ED6BD91577}"/>
    <cellStyle name="40% - Ênfase5 106 2 2" xfId="17518" xr:uid="{08473C39-F7BC-4DA7-B28A-8530479FE2DE}"/>
    <cellStyle name="40% - Ênfase5 106 2 2 2" xfId="37962" xr:uid="{0344FD9A-3D5B-491C-B1EF-E5CD5F5E45B9}"/>
    <cellStyle name="40% - Ênfase5 106 2 3" xfId="27746" xr:uid="{3546482C-230F-4FE6-B985-542FD95B97CD}"/>
    <cellStyle name="40% - Ênfase5 106 3" xfId="12464" xr:uid="{4A52EBCC-281D-458A-8E78-5CDF6FE8C69B}"/>
    <cellStyle name="40% - Ênfase5 106 3 2" xfId="32910" xr:uid="{F555E530-88F4-4BD6-BEAD-0BD91802D89A}"/>
    <cellStyle name="40% - Ênfase5 106 4" xfId="22694" xr:uid="{41953671-7275-461E-AC72-B4EFD44320F7}"/>
    <cellStyle name="40% - Ênfase5 107" xfId="2172" xr:uid="{3877F471-2BC7-4D91-B652-B47E5CD59BC5}"/>
    <cellStyle name="40% - Ênfase5 107 2" xfId="7305" xr:uid="{0F898F27-D7CF-4994-962B-5FF95B5F452D}"/>
    <cellStyle name="40% - Ênfase5 107 2 2" xfId="17532" xr:uid="{0EE2018B-1A28-4E31-8549-2B858C6647E7}"/>
    <cellStyle name="40% - Ênfase5 107 2 2 2" xfId="37976" xr:uid="{7710AE72-458A-4791-8924-14EFAF802AE9}"/>
    <cellStyle name="40% - Ênfase5 107 2 3" xfId="27760" xr:uid="{8AFD211C-64FD-4089-A046-5FBCA56E0134}"/>
    <cellStyle name="40% - Ênfase5 107 3" xfId="12478" xr:uid="{E4006949-3DDF-4B91-9715-5F16B342EBFF}"/>
    <cellStyle name="40% - Ênfase5 107 3 2" xfId="32924" xr:uid="{380C09B7-F966-4B18-9B78-6D6202BD7B41}"/>
    <cellStyle name="40% - Ênfase5 107 4" xfId="22708" xr:uid="{3F04CDC0-8490-48CC-859B-FE9C0DB52893}"/>
    <cellStyle name="40% - Ênfase5 108" xfId="2186" xr:uid="{E81E6C0A-FFE1-4FC4-83AC-0FF23742092F}"/>
    <cellStyle name="40% - Ênfase5 108 2" xfId="7319" xr:uid="{6AD56C87-9CBB-4C62-9FE8-B35AA475252C}"/>
    <cellStyle name="40% - Ênfase5 108 2 2" xfId="17546" xr:uid="{59EEFD1E-0A36-4756-A9A3-4B1A309CAEE3}"/>
    <cellStyle name="40% - Ênfase5 108 2 2 2" xfId="37990" xr:uid="{95ED23BA-6622-4EA3-8D4C-4C2ED56AEA40}"/>
    <cellStyle name="40% - Ênfase5 108 2 3" xfId="27774" xr:uid="{74B467B2-D36B-4D81-94C4-AF046E5632E6}"/>
    <cellStyle name="40% - Ênfase5 108 3" xfId="12492" xr:uid="{1EB61582-C332-45BC-BAA2-2950441A107B}"/>
    <cellStyle name="40% - Ênfase5 108 3 2" xfId="32938" xr:uid="{7A5072D0-7C14-4842-857F-E91A9CE9A717}"/>
    <cellStyle name="40% - Ênfase5 108 4" xfId="22722" xr:uid="{60B80E61-447F-433C-A52D-8790909ADCB4}"/>
    <cellStyle name="40% - Ênfase5 109" xfId="2200" xr:uid="{DC75C6FB-0393-40E2-A7B0-1786CF879E41}"/>
    <cellStyle name="40% - Ênfase5 109 2" xfId="7333" xr:uid="{547BAE84-7AB7-471A-9056-11A4DAF28823}"/>
    <cellStyle name="40% - Ênfase5 109 2 2" xfId="17560" xr:uid="{8E60E628-04C4-42A1-9191-A25CDFA600F5}"/>
    <cellStyle name="40% - Ênfase5 109 2 2 2" xfId="38004" xr:uid="{772F5053-6680-4C0D-8AC1-D29AE704B1C3}"/>
    <cellStyle name="40% - Ênfase5 109 2 3" xfId="27788" xr:uid="{10BA549A-A307-447D-9C88-7A7263A5E96F}"/>
    <cellStyle name="40% - Ênfase5 109 3" xfId="12506" xr:uid="{D5BDC92C-86F7-496F-8D87-16EDE31522E9}"/>
    <cellStyle name="40% - Ênfase5 109 3 2" xfId="32952" xr:uid="{FD3F608B-DC1E-4A74-965A-62F74B22E481}"/>
    <cellStyle name="40% - Ênfase5 109 4" xfId="22736" xr:uid="{4910EED6-CB92-4F38-B814-B8DBA8BAD757}"/>
    <cellStyle name="40% - Ênfase5 11" xfId="243" xr:uid="{D1046C3F-0C67-4053-BD40-1EB3BB789898}"/>
    <cellStyle name="40% - Ênfase5 11 2" xfId="842" xr:uid="{DBD4DEDD-B52D-4D7F-B3CC-83CB685090B2}"/>
    <cellStyle name="40% - Ênfase5 11 2 2" xfId="5989" xr:uid="{2F18B4E2-BB6D-4928-A033-ED179AE59D54}"/>
    <cellStyle name="40% - Ênfase5 11 2 2 2" xfId="16244" xr:uid="{02FEBFCA-4B5D-4B86-BFB3-E7EEACD05EF6}"/>
    <cellStyle name="40% - Ênfase5 11 2 2 2 2" xfId="36688" xr:uid="{75BC3B13-9D68-4266-B712-8AC221835614}"/>
    <cellStyle name="40% - Ênfase5 11 2 2 3" xfId="26472" xr:uid="{A2608CA8-FF91-4E01-A1CD-FB3D8017BBA5}"/>
    <cellStyle name="40% - Ênfase5 11 2 3" xfId="11190" xr:uid="{B05F3E36-72BF-49C9-BB2D-09D472C5FA48}"/>
    <cellStyle name="40% - Ênfase5 11 2 3 2" xfId="31636" xr:uid="{14755FC1-D20F-4E6B-9FD8-7D4C0A491FD2}"/>
    <cellStyle name="40% - Ênfase5 11 2 4" xfId="21420" xr:uid="{CFF6A5CA-8FFF-45E1-9D64-503BB98616D5}"/>
    <cellStyle name="40% - Ênfase5 11 3" xfId="5390" xr:uid="{1F7DB572-17B0-47AB-95F6-06A125CF13C9}"/>
    <cellStyle name="40% - Ênfase5 11 3 2" xfId="15664" xr:uid="{D1286FD7-4396-4B3E-85D1-8126731E4FA3}"/>
    <cellStyle name="40% - Ênfase5 11 3 2 2" xfId="36108" xr:uid="{19A9405F-22CA-4561-87A1-CBFFA7943935}"/>
    <cellStyle name="40% - Ênfase5 11 3 3" xfId="25892" xr:uid="{59880E13-4D1E-4469-8BC1-391AB2F6FD6F}"/>
    <cellStyle name="40% - Ênfase5 11 4" xfId="10610" xr:uid="{4D7C2CFF-469C-4345-92B7-9A20F56DB7F6}"/>
    <cellStyle name="40% - Ênfase5 11 4 2" xfId="31056" xr:uid="{9CDCB31B-DF74-4AA7-82CA-4759F2C4FE2D}"/>
    <cellStyle name="40% - Ênfase5 11 5" xfId="20840" xr:uid="{DC1B3EAB-B511-46DE-B9E8-A040DC28A149}"/>
    <cellStyle name="40% - Ênfase5 110" xfId="2214" xr:uid="{58BEC6C3-6460-4F92-AAB9-D3A6913708E5}"/>
    <cellStyle name="40% - Ênfase5 110 2" xfId="7347" xr:uid="{1234D0AB-8DEF-4B3F-A13B-216E2DD342D0}"/>
    <cellStyle name="40% - Ênfase5 110 2 2" xfId="17574" xr:uid="{98EC5FF3-C6E0-4F05-8485-281B2269BFFF}"/>
    <cellStyle name="40% - Ênfase5 110 2 2 2" xfId="38018" xr:uid="{4FED42B4-980C-44CC-9E05-E9ACC1989CEF}"/>
    <cellStyle name="40% - Ênfase5 110 2 3" xfId="27802" xr:uid="{C358EB84-ACFD-4F16-BFB4-40F2203D0016}"/>
    <cellStyle name="40% - Ênfase5 110 3" xfId="12520" xr:uid="{11FAE5C4-39D1-43F1-8E3B-C8897DA2A549}"/>
    <cellStyle name="40% - Ênfase5 110 3 2" xfId="32966" xr:uid="{EB0BFFFE-F91D-44E9-BE7B-36E1305C041D}"/>
    <cellStyle name="40% - Ênfase5 110 4" xfId="22750" xr:uid="{243BCDFE-8D8E-43C3-B92B-7EFD26E7F322}"/>
    <cellStyle name="40% - Ênfase5 111" xfId="2228" xr:uid="{63C86294-BAED-44E2-A3FB-636501F3AC73}"/>
    <cellStyle name="40% - Ênfase5 111 2" xfId="7361" xr:uid="{345245E8-9FC7-4BAC-BCB1-51BF5CE005DE}"/>
    <cellStyle name="40% - Ênfase5 111 2 2" xfId="17588" xr:uid="{02C72419-B230-4AC2-85F3-EDCD7067C51B}"/>
    <cellStyle name="40% - Ênfase5 111 2 2 2" xfId="38032" xr:uid="{9E9F4978-B6C0-4A35-95B9-DFFACE4E3563}"/>
    <cellStyle name="40% - Ênfase5 111 2 3" xfId="27816" xr:uid="{5F61C0B4-9696-4D94-9C31-32853C89B530}"/>
    <cellStyle name="40% - Ênfase5 111 3" xfId="12534" xr:uid="{670C778E-6AA9-4273-8A59-85E7D45ED4EA}"/>
    <cellStyle name="40% - Ênfase5 111 3 2" xfId="32980" xr:uid="{FC45D743-C565-4851-87DF-FBF4B55E4496}"/>
    <cellStyle name="40% - Ênfase5 111 4" xfId="22764" xr:uid="{3CE6688C-8B42-4D38-8C0E-E57CC92E82A1}"/>
    <cellStyle name="40% - Ênfase5 112" xfId="2242" xr:uid="{19EF90DF-5EFA-46EF-931E-25BF1DED2409}"/>
    <cellStyle name="40% - Ênfase5 112 2" xfId="7375" xr:uid="{C8C0BFEA-9D79-4702-8854-D85F00B5025B}"/>
    <cellStyle name="40% - Ênfase5 112 2 2" xfId="17602" xr:uid="{081CBEF6-432F-4905-A236-CFDE801FBA65}"/>
    <cellStyle name="40% - Ênfase5 112 2 2 2" xfId="38046" xr:uid="{F72CFC68-7E49-4310-9083-3F501FE266B3}"/>
    <cellStyle name="40% - Ênfase5 112 2 3" xfId="27830" xr:uid="{2BC1CD2C-EF22-4D9D-B87A-F42999B8D9BA}"/>
    <cellStyle name="40% - Ênfase5 112 3" xfId="12548" xr:uid="{9F081212-CFD6-451F-9CA5-C71D7FE5B25D}"/>
    <cellStyle name="40% - Ênfase5 112 3 2" xfId="32994" xr:uid="{B567F305-7197-49D5-949B-646E8315789C}"/>
    <cellStyle name="40% - Ênfase5 112 4" xfId="22778" xr:uid="{6C245AC2-BE2B-4B08-B793-C6A0B5889AF2}"/>
    <cellStyle name="40% - Ênfase5 113" xfId="2256" xr:uid="{6D172BFB-1E9E-4685-8087-4B11445EB1C6}"/>
    <cellStyle name="40% - Ênfase5 113 2" xfId="7389" xr:uid="{F4119F3D-9081-4EED-94C4-A528B7AC389C}"/>
    <cellStyle name="40% - Ênfase5 113 2 2" xfId="17616" xr:uid="{E45A8B96-E1E2-45B1-88BA-A0A164865EAE}"/>
    <cellStyle name="40% - Ênfase5 113 2 2 2" xfId="38060" xr:uid="{EDFA9526-CCAB-4378-8F69-AC2616C52242}"/>
    <cellStyle name="40% - Ênfase5 113 2 3" xfId="27844" xr:uid="{9F43FE94-9FAF-4B41-B910-F85578B85785}"/>
    <cellStyle name="40% - Ênfase5 113 3" xfId="12562" xr:uid="{2F661C14-810E-4489-9998-FD2A6E2AF212}"/>
    <cellStyle name="40% - Ênfase5 113 3 2" xfId="33008" xr:uid="{AA42D581-16D1-46ED-ADBF-226E18A1F72F}"/>
    <cellStyle name="40% - Ênfase5 113 4" xfId="22792" xr:uid="{0AC1998B-74DE-4F1A-AFA1-92DFE9544B10}"/>
    <cellStyle name="40% - Ênfase5 114" xfId="2270" xr:uid="{073A2E6D-F14B-4243-8577-704B937C5EA9}"/>
    <cellStyle name="40% - Ênfase5 114 2" xfId="7403" xr:uid="{79E3B705-5BA7-427B-B76C-909362D1C04B}"/>
    <cellStyle name="40% - Ênfase5 114 2 2" xfId="17630" xr:uid="{A4563501-6F6E-4B5A-BD9C-6D006E24EBE2}"/>
    <cellStyle name="40% - Ênfase5 114 2 2 2" xfId="38074" xr:uid="{6FBDCBF2-0A29-4725-9865-3FA805F9E16D}"/>
    <cellStyle name="40% - Ênfase5 114 2 3" xfId="27858" xr:uid="{B917EC63-5339-4E07-AFEC-945E34E7564C}"/>
    <cellStyle name="40% - Ênfase5 114 3" xfId="12576" xr:uid="{546AEEFF-247E-4E82-8ADA-C9E48F01C954}"/>
    <cellStyle name="40% - Ênfase5 114 3 2" xfId="33022" xr:uid="{A17D045C-B42F-4B24-B0CD-8DEAE6728450}"/>
    <cellStyle name="40% - Ênfase5 114 4" xfId="22806" xr:uid="{66871A3A-EDC5-4659-A709-448BCB8AF71A}"/>
    <cellStyle name="40% - Ênfase5 115" xfId="2284" xr:uid="{156B3A99-5CEC-4EA8-8C56-EDC03EDF49D1}"/>
    <cellStyle name="40% - Ênfase5 115 2" xfId="7417" xr:uid="{03F0D7A5-F275-46FF-8DEE-FE539BA5AE5E}"/>
    <cellStyle name="40% - Ênfase5 115 2 2" xfId="17644" xr:uid="{D30961DB-652F-422B-A410-15EBB7144B4D}"/>
    <cellStyle name="40% - Ênfase5 115 2 2 2" xfId="38088" xr:uid="{F31E6745-353C-419A-90CD-E50E04F66A0C}"/>
    <cellStyle name="40% - Ênfase5 115 2 3" xfId="27872" xr:uid="{83004A1A-B090-4A97-8E4E-39878CCF76F9}"/>
    <cellStyle name="40% - Ênfase5 115 3" xfId="12590" xr:uid="{7AA4CF30-D716-4517-B874-9538CE7A7856}"/>
    <cellStyle name="40% - Ênfase5 115 3 2" xfId="33036" xr:uid="{B5846574-6496-49EC-8D71-367D38E9B39C}"/>
    <cellStyle name="40% - Ênfase5 115 4" xfId="22820" xr:uid="{94ABBFE5-B166-4C6A-A00F-5F3ADF74D499}"/>
    <cellStyle name="40% - Ênfase5 116" xfId="2298" xr:uid="{25137688-A8C8-4CD4-B9A1-3316F5E98A8E}"/>
    <cellStyle name="40% - Ênfase5 116 2" xfId="7431" xr:uid="{3ACEDE82-A47F-4C78-8372-5ADD724F2CF9}"/>
    <cellStyle name="40% - Ênfase5 116 2 2" xfId="17658" xr:uid="{2EC994EB-9FB8-4044-B56C-03F4B0B6D96F}"/>
    <cellStyle name="40% - Ênfase5 116 2 2 2" xfId="38102" xr:uid="{76FDC738-F213-48CF-95ED-EA3A4894B7BD}"/>
    <cellStyle name="40% - Ênfase5 116 2 3" xfId="27886" xr:uid="{875B57EC-E7C3-46B7-A3FF-BB10240EB9EF}"/>
    <cellStyle name="40% - Ênfase5 116 3" xfId="12604" xr:uid="{F2D29757-275E-4380-B409-1FF408A0F460}"/>
    <cellStyle name="40% - Ênfase5 116 3 2" xfId="33050" xr:uid="{E3BB56F7-351A-4FD4-AA8D-5753FCD6A88B}"/>
    <cellStyle name="40% - Ênfase5 116 4" xfId="22834" xr:uid="{1C28C320-EF0B-464D-97DB-BC0CB93E72BC}"/>
    <cellStyle name="40% - Ênfase5 117" xfId="2312" xr:uid="{DABDCA6F-916F-4D2F-B148-7542CF2E5D53}"/>
    <cellStyle name="40% - Ênfase5 117 2" xfId="7445" xr:uid="{09F623EF-1FCC-4FB8-8ECC-42F791BF3737}"/>
    <cellStyle name="40% - Ênfase5 117 2 2" xfId="17672" xr:uid="{D6F0A189-5B74-496C-AE6C-741B26FDA356}"/>
    <cellStyle name="40% - Ênfase5 117 2 2 2" xfId="38116" xr:uid="{3AAA39B2-ACB4-455E-962E-70C397FE7E62}"/>
    <cellStyle name="40% - Ênfase5 117 2 3" xfId="27900" xr:uid="{29612356-8D4C-46A5-90A8-32EB8A5A724A}"/>
    <cellStyle name="40% - Ênfase5 117 3" xfId="12618" xr:uid="{D51DF4FE-BA16-4690-92FA-D97D2A204267}"/>
    <cellStyle name="40% - Ênfase5 117 3 2" xfId="33064" xr:uid="{AB4B596D-33C4-4445-A6C7-4B87B3A1F356}"/>
    <cellStyle name="40% - Ênfase5 117 4" xfId="22848" xr:uid="{30625C07-D7CF-4DD7-B4E9-2A6B3AE434B4}"/>
    <cellStyle name="40% - Ênfase5 118" xfId="2326" xr:uid="{7DCA6365-44A8-449E-993A-9882F26DF7DD}"/>
    <cellStyle name="40% - Ênfase5 118 2" xfId="7459" xr:uid="{0B41E120-9F9B-4577-85D2-979D6B35A574}"/>
    <cellStyle name="40% - Ênfase5 118 2 2" xfId="17686" xr:uid="{CEC92990-FFB1-4B5C-AE98-0509AD175984}"/>
    <cellStyle name="40% - Ênfase5 118 2 2 2" xfId="38130" xr:uid="{BDC98F6D-CC8B-4497-9BA1-2FAF7CDD06B7}"/>
    <cellStyle name="40% - Ênfase5 118 2 3" xfId="27914" xr:uid="{01E2E7FC-38DA-48D2-AF90-6F372D486035}"/>
    <cellStyle name="40% - Ênfase5 118 3" xfId="12632" xr:uid="{E54D77F5-ABE3-4FB3-B93E-EE62C352C3F4}"/>
    <cellStyle name="40% - Ênfase5 118 3 2" xfId="33078" xr:uid="{914D752B-57DD-4D38-9B23-AB511257C085}"/>
    <cellStyle name="40% - Ênfase5 118 4" xfId="22862" xr:uid="{F87F3D03-66D4-412B-9A4B-ABA7F44FB42C}"/>
    <cellStyle name="40% - Ênfase5 119" xfId="2340" xr:uid="{71ED16D0-434B-4ABC-BEA4-CA88413ACFBB}"/>
    <cellStyle name="40% - Ênfase5 119 2" xfId="7473" xr:uid="{AE2D488C-5E07-4778-B9B1-FDFD697F010D}"/>
    <cellStyle name="40% - Ênfase5 119 2 2" xfId="17700" xr:uid="{D858BAD8-13D0-4F9D-BB27-74AA8F34BE98}"/>
    <cellStyle name="40% - Ênfase5 119 2 2 2" xfId="38144" xr:uid="{0C547980-AFDD-49A0-94C9-D01B5E548066}"/>
    <cellStyle name="40% - Ênfase5 119 2 3" xfId="27928" xr:uid="{961DC1AB-4DA3-41E1-B61D-5D0D57B90EE4}"/>
    <cellStyle name="40% - Ênfase5 119 3" xfId="12646" xr:uid="{B7F79238-7533-46EA-84E2-C9258F1970C0}"/>
    <cellStyle name="40% - Ênfase5 119 3 2" xfId="33092" xr:uid="{297747D2-ECBD-4B4D-A2AC-5F013289B65F}"/>
    <cellStyle name="40% - Ênfase5 119 4" xfId="22876" xr:uid="{FC30BDFB-E0C5-4019-8E77-639557D2F105}"/>
    <cellStyle name="40% - Ênfase5 12" xfId="257" xr:uid="{641AD3D9-3C40-41EA-9225-BE70BEF10959}"/>
    <cellStyle name="40% - Ênfase5 12 2" xfId="856" xr:uid="{66FC4487-EC03-4E2A-A1C0-6F0DF68D4870}"/>
    <cellStyle name="40% - Ênfase5 12 2 2" xfId="6003" xr:uid="{BC445874-0958-4EAA-A772-724CE7BE5B11}"/>
    <cellStyle name="40% - Ênfase5 12 2 2 2" xfId="16258" xr:uid="{EF87E779-D819-4BBC-BE14-440409BF4236}"/>
    <cellStyle name="40% - Ênfase5 12 2 2 2 2" xfId="36702" xr:uid="{2FFB6AF5-C69F-46BD-8960-4FDD9BF392D2}"/>
    <cellStyle name="40% - Ênfase5 12 2 2 3" xfId="26486" xr:uid="{AEA6716C-0953-4CDE-B12C-D39BC2E6566D}"/>
    <cellStyle name="40% - Ênfase5 12 2 3" xfId="11204" xr:uid="{E6F7F7E3-B9C1-41E7-B068-48701DB9B6BD}"/>
    <cellStyle name="40% - Ênfase5 12 2 3 2" xfId="31650" xr:uid="{39F3FD37-1DFA-4798-8F91-13A093BE55BD}"/>
    <cellStyle name="40% - Ênfase5 12 2 4" xfId="21434" xr:uid="{33D434F8-7F62-407E-BB18-F506C0FF2D91}"/>
    <cellStyle name="40% - Ênfase5 12 3" xfId="5404" xr:uid="{1BF04767-7AB4-41CB-A777-E3F815460DD3}"/>
    <cellStyle name="40% - Ênfase5 12 3 2" xfId="15678" xr:uid="{E3E16D14-39F4-436E-9CC6-92DC6AE806CD}"/>
    <cellStyle name="40% - Ênfase5 12 3 2 2" xfId="36122" xr:uid="{4F1588B6-BB19-4C9E-A78B-E6340C522F8D}"/>
    <cellStyle name="40% - Ênfase5 12 3 3" xfId="25906" xr:uid="{B63DA111-5C4E-448E-BD30-108B62D5B3AE}"/>
    <cellStyle name="40% - Ênfase5 12 4" xfId="10624" xr:uid="{028488BF-5A23-4FB3-AB31-1180C4410AA5}"/>
    <cellStyle name="40% - Ênfase5 12 4 2" xfId="31070" xr:uid="{4181A7F3-E714-4724-A320-B9D58F0A1CB7}"/>
    <cellStyle name="40% - Ênfase5 12 5" xfId="20854" xr:uid="{1DCCF259-136E-4648-A39B-AF564774A9DD}"/>
    <cellStyle name="40% - Ênfase5 120" xfId="2354" xr:uid="{EA10016C-9C22-461C-B73F-A5A0784D2F29}"/>
    <cellStyle name="40% - Ênfase5 120 2" xfId="7487" xr:uid="{81DC024D-2B3C-4611-842D-A05B8442D2F9}"/>
    <cellStyle name="40% - Ênfase5 120 2 2" xfId="17714" xr:uid="{90ABFDEF-9988-490B-B6D1-13B2B8C91829}"/>
    <cellStyle name="40% - Ênfase5 120 2 2 2" xfId="38158" xr:uid="{8BA27E07-89BF-497F-B0DB-6D6348E601D0}"/>
    <cellStyle name="40% - Ênfase5 120 2 3" xfId="27942" xr:uid="{1222533E-41FD-4C57-8FCE-5E392F9BA543}"/>
    <cellStyle name="40% - Ênfase5 120 3" xfId="12660" xr:uid="{FE2FB8D5-9CAF-4BD8-A98D-1C4F875D419C}"/>
    <cellStyle name="40% - Ênfase5 120 3 2" xfId="33106" xr:uid="{9A5B880B-9131-405E-BD9D-070874693B9E}"/>
    <cellStyle name="40% - Ênfase5 120 4" xfId="22890" xr:uid="{C753D140-E313-4CF0-9889-13B6210448EB}"/>
    <cellStyle name="40% - Ênfase5 121" xfId="2368" xr:uid="{FF536CC9-53C1-4106-903A-2908FEADD2F4}"/>
    <cellStyle name="40% - Ênfase5 121 2" xfId="7501" xr:uid="{9FFB830C-63CB-4D0C-9DDA-6A797C99A385}"/>
    <cellStyle name="40% - Ênfase5 121 2 2" xfId="17728" xr:uid="{D37387A3-65A3-4CED-8841-B542A185E485}"/>
    <cellStyle name="40% - Ênfase5 121 2 2 2" xfId="38172" xr:uid="{3042FFC5-BEF0-49C3-9886-E7C607075843}"/>
    <cellStyle name="40% - Ênfase5 121 2 3" xfId="27956" xr:uid="{7AAFB2A9-924A-4BB8-9295-82C94A18B226}"/>
    <cellStyle name="40% - Ênfase5 121 3" xfId="12674" xr:uid="{661D5567-C850-4395-AF24-917808978552}"/>
    <cellStyle name="40% - Ênfase5 121 3 2" xfId="33120" xr:uid="{E858F5C4-CABA-4341-BB9E-5F0DC2BCF434}"/>
    <cellStyle name="40% - Ênfase5 121 4" xfId="22904" xr:uid="{6FFBF7C9-EBA4-42AD-A992-7C8131A4D95D}"/>
    <cellStyle name="40% - Ênfase5 122" xfId="2382" xr:uid="{38E40DCE-FEFD-4107-A2E2-F275C55CBEDE}"/>
    <cellStyle name="40% - Ênfase5 122 2" xfId="7515" xr:uid="{A925846E-54C7-4388-9661-A88545C550BB}"/>
    <cellStyle name="40% - Ênfase5 122 2 2" xfId="17742" xr:uid="{A6B60E00-841A-4611-9F4A-49E8CD4FB03E}"/>
    <cellStyle name="40% - Ênfase5 122 2 2 2" xfId="38186" xr:uid="{2F7C242A-00F4-49D8-B7EF-0187C2102AAB}"/>
    <cellStyle name="40% - Ênfase5 122 2 3" xfId="27970" xr:uid="{14B58655-62D8-4A1D-97F6-68B75BD0FACD}"/>
    <cellStyle name="40% - Ênfase5 122 3" xfId="12688" xr:uid="{801B90DB-679C-46A6-8F57-47A38FC09046}"/>
    <cellStyle name="40% - Ênfase5 122 3 2" xfId="33134" xr:uid="{79B93B5C-A5BD-4A0A-8606-37ECB02926F6}"/>
    <cellStyle name="40% - Ênfase5 122 4" xfId="22918" xr:uid="{806E4E64-2AC6-4AFB-9CCE-C4DE1C3F177E}"/>
    <cellStyle name="40% - Ênfase5 123" xfId="2396" xr:uid="{755C0ADF-17DC-4540-A32A-83062E1454A9}"/>
    <cellStyle name="40% - Ênfase5 123 2" xfId="7529" xr:uid="{2A63D827-90FF-416F-8F54-DF80294CAE20}"/>
    <cellStyle name="40% - Ênfase5 123 2 2" xfId="17756" xr:uid="{D50C5371-4827-448C-A17E-41BCB79EE83F}"/>
    <cellStyle name="40% - Ênfase5 123 2 2 2" xfId="38200" xr:uid="{FB12EEA1-7E9E-4FFC-8226-266912777FE1}"/>
    <cellStyle name="40% - Ênfase5 123 2 3" xfId="27984" xr:uid="{1E811FF9-0849-4E85-B5CD-FAFE51AD20A9}"/>
    <cellStyle name="40% - Ênfase5 123 3" xfId="12702" xr:uid="{62882CCC-ED97-46FA-8EE6-57963C83CCB5}"/>
    <cellStyle name="40% - Ênfase5 123 3 2" xfId="33148" xr:uid="{03E0075B-872A-4A4B-A2E0-FD3629393E88}"/>
    <cellStyle name="40% - Ênfase5 123 4" xfId="22932" xr:uid="{3538FC78-EB2D-4904-9577-C58E2CE302B7}"/>
    <cellStyle name="40% - Ênfase5 124" xfId="2410" xr:uid="{21058346-60FC-459A-8F68-AA7D284B8C1F}"/>
    <cellStyle name="40% - Ênfase5 124 2" xfId="7543" xr:uid="{FEB7B475-C16B-46A9-8847-2BBEB667B806}"/>
    <cellStyle name="40% - Ênfase5 124 2 2" xfId="17770" xr:uid="{628185F8-575A-4712-A32F-D199F68CA6B8}"/>
    <cellStyle name="40% - Ênfase5 124 2 2 2" xfId="38214" xr:uid="{1ACCA39B-3035-498A-BAB8-CDDE62F7C301}"/>
    <cellStyle name="40% - Ênfase5 124 2 3" xfId="27998" xr:uid="{325AA5A0-65FB-42B7-91A0-D15F89653082}"/>
    <cellStyle name="40% - Ênfase5 124 3" xfId="12716" xr:uid="{CC4CD3E6-B04D-4D7C-9960-74B775F3CC17}"/>
    <cellStyle name="40% - Ênfase5 124 3 2" xfId="33162" xr:uid="{B0BACF8A-4866-4B58-A0F2-194C54BA6F80}"/>
    <cellStyle name="40% - Ênfase5 124 4" xfId="22946" xr:uid="{35F061F9-3A43-43DC-A886-E4CA5ADDC8FC}"/>
    <cellStyle name="40% - Ênfase5 125" xfId="2424" xr:uid="{67376E8B-0748-4826-B610-08741C32AFB4}"/>
    <cellStyle name="40% - Ênfase5 125 2" xfId="7557" xr:uid="{B9970C9D-0DB0-4362-9A61-E6DD831A1960}"/>
    <cellStyle name="40% - Ênfase5 125 2 2" xfId="17784" xr:uid="{7F9CC9ED-2ADF-4319-A11D-B8520B3EFF78}"/>
    <cellStyle name="40% - Ênfase5 125 2 2 2" xfId="38228" xr:uid="{E7CD80D8-EEB5-4D15-8EE4-406D3803E7B4}"/>
    <cellStyle name="40% - Ênfase5 125 2 3" xfId="28012" xr:uid="{D459F6D5-A1B4-484C-8043-BB7C9C9DDDD5}"/>
    <cellStyle name="40% - Ênfase5 125 3" xfId="12730" xr:uid="{1BEC0E4C-CD60-48B3-826B-7DDFE5DCB13C}"/>
    <cellStyle name="40% - Ênfase5 125 3 2" xfId="33176" xr:uid="{7392C7E0-4EDC-4718-A23D-1659309337D3}"/>
    <cellStyle name="40% - Ênfase5 125 4" xfId="22960" xr:uid="{13766BB8-F4EF-43B7-AF87-3CE719D8D2BE}"/>
    <cellStyle name="40% - Ênfase5 126" xfId="2438" xr:uid="{800E5D05-4EF5-45CE-8610-097EA48D8D88}"/>
    <cellStyle name="40% - Ênfase5 126 2" xfId="7571" xr:uid="{262BF893-0BB1-4A23-8D5C-685A0841ED6D}"/>
    <cellStyle name="40% - Ênfase5 126 2 2" xfId="17798" xr:uid="{2B709458-135B-4E46-B7A1-FAFA5ABF69A7}"/>
    <cellStyle name="40% - Ênfase5 126 2 2 2" xfId="38242" xr:uid="{1A15370E-9704-4D61-BB3E-36681966626E}"/>
    <cellStyle name="40% - Ênfase5 126 2 3" xfId="28026" xr:uid="{0E7A02A9-FEB0-4568-B1C6-024CD863B2F2}"/>
    <cellStyle name="40% - Ênfase5 126 3" xfId="12744" xr:uid="{CCA25601-1CC8-486B-9AF6-2B205BC1ECF2}"/>
    <cellStyle name="40% - Ênfase5 126 3 2" xfId="33190" xr:uid="{2144BD48-88BF-42F1-BF1E-5AC1385A046D}"/>
    <cellStyle name="40% - Ênfase5 126 4" xfId="22974" xr:uid="{C1C63837-5B4E-46C0-AEB1-6FC181323DB8}"/>
    <cellStyle name="40% - Ênfase5 127" xfId="2452" xr:uid="{EFA01AFC-46EB-4D9D-A70A-654CECE1FA83}"/>
    <cellStyle name="40% - Ênfase5 127 2" xfId="7585" xr:uid="{EBD5A4D2-8E17-4650-9B65-641D98E4A6E6}"/>
    <cellStyle name="40% - Ênfase5 127 2 2" xfId="17812" xr:uid="{3C7A414E-C59C-435A-B652-4B18079B65BA}"/>
    <cellStyle name="40% - Ênfase5 127 2 2 2" xfId="38256" xr:uid="{96B40503-8623-4E51-B3EE-A1EC2E90C677}"/>
    <cellStyle name="40% - Ênfase5 127 2 3" xfId="28040" xr:uid="{3B68050D-BD67-4685-9E05-8C417D5B6A26}"/>
    <cellStyle name="40% - Ênfase5 127 3" xfId="12758" xr:uid="{2C9978AF-383D-4DF4-A7F7-B38312D56D14}"/>
    <cellStyle name="40% - Ênfase5 127 3 2" xfId="33204" xr:uid="{5271251C-F72C-4290-9D83-3BE583FCDB11}"/>
    <cellStyle name="40% - Ênfase5 127 4" xfId="22988" xr:uid="{2D62166D-2545-4BEF-B927-DC23800C0ED2}"/>
    <cellStyle name="40% - Ênfase5 128" xfId="2466" xr:uid="{F29C2E2D-8962-4113-BE52-88D8A5382920}"/>
    <cellStyle name="40% - Ênfase5 128 2" xfId="7599" xr:uid="{BA6D41F5-F95C-4FF0-BE24-EA39D0E10F30}"/>
    <cellStyle name="40% - Ênfase5 128 2 2" xfId="17826" xr:uid="{342929E0-0F30-4A18-85AE-523618DFDD02}"/>
    <cellStyle name="40% - Ênfase5 128 2 2 2" xfId="38270" xr:uid="{78EA1FDF-9F84-47AE-B859-C532BB135EA9}"/>
    <cellStyle name="40% - Ênfase5 128 2 3" xfId="28054" xr:uid="{70EA7EF1-740B-43D2-98BA-861FB789CBCC}"/>
    <cellStyle name="40% - Ênfase5 128 3" xfId="12772" xr:uid="{2DF58013-D667-475F-85F2-5B352E6C5BDA}"/>
    <cellStyle name="40% - Ênfase5 128 3 2" xfId="33218" xr:uid="{76FB8363-C161-48E1-80DF-DAC2B2513CAA}"/>
    <cellStyle name="40% - Ênfase5 128 4" xfId="23002" xr:uid="{A9A3B1E6-A609-4E64-A0B1-13C2607E1622}"/>
    <cellStyle name="40% - Ênfase5 129" xfId="2480" xr:uid="{9B6486E1-1673-46A2-B4D0-FA9747F1AE71}"/>
    <cellStyle name="40% - Ênfase5 129 2" xfId="7613" xr:uid="{EC07E161-BB56-48C8-9020-B5C4B88F46F0}"/>
    <cellStyle name="40% - Ênfase5 129 2 2" xfId="17840" xr:uid="{0B59588D-F758-46E6-A5D8-0EB6B9454396}"/>
    <cellStyle name="40% - Ênfase5 129 2 2 2" xfId="38284" xr:uid="{5C21F3BA-93B9-47E6-B44C-BC4349363C19}"/>
    <cellStyle name="40% - Ênfase5 129 2 3" xfId="28068" xr:uid="{A77516B6-FEA1-45BE-9C79-93F76E676D09}"/>
    <cellStyle name="40% - Ênfase5 129 3" xfId="12786" xr:uid="{536B8665-6A6D-4E74-886E-ED479170578D}"/>
    <cellStyle name="40% - Ênfase5 129 3 2" xfId="33232" xr:uid="{19D8B3B7-2CF3-4BC8-86AC-8527754FDBD8}"/>
    <cellStyle name="40% - Ênfase5 129 4" xfId="23016" xr:uid="{01B71941-AF2C-41AA-9078-4291FFF81EFB}"/>
    <cellStyle name="40% - Ênfase5 13" xfId="271" xr:uid="{EE0B78B8-98E9-4373-B82E-251759601031}"/>
    <cellStyle name="40% - Ênfase5 13 2" xfId="870" xr:uid="{A4810D2C-6D72-4DEF-BC62-AEE0502EF671}"/>
    <cellStyle name="40% - Ênfase5 13 2 2" xfId="6017" xr:uid="{46B85F86-A8D2-4743-8B46-45F768E2006E}"/>
    <cellStyle name="40% - Ênfase5 13 2 2 2" xfId="16272" xr:uid="{F580D53C-2764-4400-B567-FD33AAB0BAC5}"/>
    <cellStyle name="40% - Ênfase5 13 2 2 2 2" xfId="36716" xr:uid="{0CD328D2-FACA-472B-9DFD-D01C4241B335}"/>
    <cellStyle name="40% - Ênfase5 13 2 2 3" xfId="26500" xr:uid="{3DE4739B-0A44-474D-B4A5-AA5C0748A11E}"/>
    <cellStyle name="40% - Ênfase5 13 2 3" xfId="11218" xr:uid="{06BDD993-15E8-4B4D-9765-0DDE8F967362}"/>
    <cellStyle name="40% - Ênfase5 13 2 3 2" xfId="31664" xr:uid="{E15A0545-F0A4-4D0E-B8BF-9869E8399C1C}"/>
    <cellStyle name="40% - Ênfase5 13 2 4" xfId="21448" xr:uid="{5EBFDB4B-4778-4D8D-AD8F-EBA8337B6627}"/>
    <cellStyle name="40% - Ênfase5 13 3" xfId="5418" xr:uid="{2969BF54-E8C2-4899-9BA5-CDDB31110A94}"/>
    <cellStyle name="40% - Ênfase5 13 3 2" xfId="15692" xr:uid="{CC409524-6853-472B-A472-C84B39769753}"/>
    <cellStyle name="40% - Ênfase5 13 3 2 2" xfId="36136" xr:uid="{1FBD91C3-0A5C-48CF-B093-88B95D98F8BC}"/>
    <cellStyle name="40% - Ênfase5 13 3 3" xfId="25920" xr:uid="{BA9889AD-3D0D-4E0A-8A98-8AB66DD6EDCE}"/>
    <cellStyle name="40% - Ênfase5 13 4" xfId="10638" xr:uid="{5F0924B4-41A1-46CD-8278-9781CBEA4F32}"/>
    <cellStyle name="40% - Ênfase5 13 4 2" xfId="31084" xr:uid="{242EB250-05BA-42BD-93B9-8910FEEDFDEE}"/>
    <cellStyle name="40% - Ênfase5 13 5" xfId="20868" xr:uid="{2A007C62-60C6-46A9-9C94-8E724D33A369}"/>
    <cellStyle name="40% - Ênfase5 130" xfId="2494" xr:uid="{FCA82EF6-D2A8-4D5B-AADE-383F303B6746}"/>
    <cellStyle name="40% - Ênfase5 130 2" xfId="7627" xr:uid="{D4D579CC-2FA1-427E-9424-E6665814ED67}"/>
    <cellStyle name="40% - Ênfase5 130 2 2" xfId="17854" xr:uid="{86D78035-61B9-4BDB-8E71-E97F586795B1}"/>
    <cellStyle name="40% - Ênfase5 130 2 2 2" xfId="38298" xr:uid="{0C9BD37C-A213-4E5D-86AA-23FBA0A9416C}"/>
    <cellStyle name="40% - Ênfase5 130 2 3" xfId="28082" xr:uid="{0E80AC48-F758-41D5-8ACE-D053A767B72C}"/>
    <cellStyle name="40% - Ênfase5 130 3" xfId="12800" xr:uid="{2DDD3FC6-28EB-47A1-A0C5-1C997799A61E}"/>
    <cellStyle name="40% - Ênfase5 130 3 2" xfId="33246" xr:uid="{AB149D73-A436-4D14-9C91-B99282BC4078}"/>
    <cellStyle name="40% - Ênfase5 130 4" xfId="23030" xr:uid="{600C25AD-F899-4ADB-B6A7-6847BEB1CBF2}"/>
    <cellStyle name="40% - Ênfase5 131" xfId="2508" xr:uid="{DF9453F6-B059-4B79-92C7-16FA90CA0DB9}"/>
    <cellStyle name="40% - Ênfase5 131 2" xfId="7641" xr:uid="{FF6991EE-F79F-4ADA-9449-BE1FA6E7A328}"/>
    <cellStyle name="40% - Ênfase5 131 2 2" xfId="17868" xr:uid="{D6ABF650-C799-42AA-8F1C-09D9953F4003}"/>
    <cellStyle name="40% - Ênfase5 131 2 2 2" xfId="38312" xr:uid="{C26DD42E-D97C-4627-9771-F58875BCE214}"/>
    <cellStyle name="40% - Ênfase5 131 2 3" xfId="28096" xr:uid="{6E33322D-8E0A-470A-A2CE-0D00C2C0965A}"/>
    <cellStyle name="40% - Ênfase5 131 3" xfId="12814" xr:uid="{798072D4-EBB6-4D81-B31E-EB294011702D}"/>
    <cellStyle name="40% - Ênfase5 131 3 2" xfId="33260" xr:uid="{18A25355-DBE7-4C62-8F4D-9D6E66183A16}"/>
    <cellStyle name="40% - Ênfase5 131 4" xfId="23044" xr:uid="{1EF537A9-4899-4351-A596-56590D8A4421}"/>
    <cellStyle name="40% - Ênfase5 132" xfId="2522" xr:uid="{64870C9E-4163-4227-90A9-B09BA0C07283}"/>
    <cellStyle name="40% - Ênfase5 132 2" xfId="7655" xr:uid="{4F31AD9F-62CD-4584-B818-5011F73EDA3D}"/>
    <cellStyle name="40% - Ênfase5 132 2 2" xfId="17882" xr:uid="{2B894DD5-3A7D-4044-AF99-75C11BF58E56}"/>
    <cellStyle name="40% - Ênfase5 132 2 2 2" xfId="38326" xr:uid="{F614A8E9-1206-47A4-8B22-7BEF0C569D77}"/>
    <cellStyle name="40% - Ênfase5 132 2 3" xfId="28110" xr:uid="{65DBCA9F-B29E-4FE9-A553-EC96B76538A0}"/>
    <cellStyle name="40% - Ênfase5 132 3" xfId="12828" xr:uid="{AC2287E1-E64D-42D4-B61F-6C14A24F3A08}"/>
    <cellStyle name="40% - Ênfase5 132 3 2" xfId="33274" xr:uid="{4780B053-7F76-4463-8709-61800BB17562}"/>
    <cellStyle name="40% - Ênfase5 132 4" xfId="23058" xr:uid="{308EECF9-29B2-48C9-BCFE-30A0A78B4B66}"/>
    <cellStyle name="40% - Ênfase5 133" xfId="2536" xr:uid="{8BD70B6B-5972-4818-97AD-E6655ADD54FD}"/>
    <cellStyle name="40% - Ênfase5 133 2" xfId="7669" xr:uid="{4C056B7A-17D5-4B05-8826-94415CF1DCCE}"/>
    <cellStyle name="40% - Ênfase5 133 2 2" xfId="17896" xr:uid="{2D9DFB4C-74E4-42D8-B006-5043C1919B66}"/>
    <cellStyle name="40% - Ênfase5 133 2 2 2" xfId="38340" xr:uid="{97116C77-031E-4EAD-9ECA-26DB3B1539A5}"/>
    <cellStyle name="40% - Ênfase5 133 2 3" xfId="28124" xr:uid="{81A7B4D8-A4ED-4A12-9403-5DB65C4D7D54}"/>
    <cellStyle name="40% - Ênfase5 133 3" xfId="12842" xr:uid="{C40DFC2E-2013-468F-93AF-124531BFFFB5}"/>
    <cellStyle name="40% - Ênfase5 133 3 2" xfId="33288" xr:uid="{3995D2DE-98B6-47BA-852E-6E4C2188AE48}"/>
    <cellStyle name="40% - Ênfase5 133 4" xfId="23072" xr:uid="{3775ADF6-6E62-45BC-A5AC-3E31F3D28657}"/>
    <cellStyle name="40% - Ênfase5 134" xfId="2550" xr:uid="{CF438791-9C3F-4CE0-A7D9-F14F5C338EFE}"/>
    <cellStyle name="40% - Ênfase5 134 2" xfId="7683" xr:uid="{A486CA6E-F57B-44F7-9608-8BCF0629F6D6}"/>
    <cellStyle name="40% - Ênfase5 134 2 2" xfId="17910" xr:uid="{774521AE-4BB5-4AED-AFD3-97200F539387}"/>
    <cellStyle name="40% - Ênfase5 134 2 2 2" xfId="38354" xr:uid="{C30732DD-BA72-4B2A-A92B-BC7CA3C8836C}"/>
    <cellStyle name="40% - Ênfase5 134 2 3" xfId="28138" xr:uid="{7F2FB369-4355-449F-80DD-C859A5EA418B}"/>
    <cellStyle name="40% - Ênfase5 134 3" xfId="12856" xr:uid="{2165D24D-A240-4483-806B-5BB8F27B04EB}"/>
    <cellStyle name="40% - Ênfase5 134 3 2" xfId="33302" xr:uid="{70EFEF0D-A9D2-424E-B4A0-08CBAEC65553}"/>
    <cellStyle name="40% - Ênfase5 134 4" xfId="23086" xr:uid="{BD1EF921-DE39-43EE-9540-20B9BAEAE515}"/>
    <cellStyle name="40% - Ênfase5 135" xfId="2564" xr:uid="{96D7F8BC-0A77-4935-A065-587E6A5A4580}"/>
    <cellStyle name="40% - Ênfase5 135 2" xfId="7697" xr:uid="{6452AF27-101B-4DAB-86D5-4BD8488719A4}"/>
    <cellStyle name="40% - Ênfase5 135 2 2" xfId="17924" xr:uid="{589D25AD-0F45-421C-AC1C-E80A6F8226B6}"/>
    <cellStyle name="40% - Ênfase5 135 2 2 2" xfId="38368" xr:uid="{984B3544-087B-404C-80C2-1E61692756E4}"/>
    <cellStyle name="40% - Ênfase5 135 2 3" xfId="28152" xr:uid="{C8E967BC-6941-4B3C-9C15-83CEC58F71F7}"/>
    <cellStyle name="40% - Ênfase5 135 3" xfId="12870" xr:uid="{058AFF95-E30C-4DA8-8909-6E3F687EAD00}"/>
    <cellStyle name="40% - Ênfase5 135 3 2" xfId="33316" xr:uid="{80D271A1-3488-4E02-AE0F-69FF337C0D92}"/>
    <cellStyle name="40% - Ênfase5 135 4" xfId="23100" xr:uid="{E8540CC1-017E-46CD-80BC-7EB89D8F5E9E}"/>
    <cellStyle name="40% - Ênfase5 136" xfId="2578" xr:uid="{67A8090A-C2D5-4C27-A709-D61CCE9431B5}"/>
    <cellStyle name="40% - Ênfase5 136 2" xfId="7711" xr:uid="{6F4F2962-68B4-4D64-8F04-BFBEE62952B6}"/>
    <cellStyle name="40% - Ênfase5 136 2 2" xfId="17938" xr:uid="{79A6C209-ECEB-47B1-BB2E-B08AA9EB44F5}"/>
    <cellStyle name="40% - Ênfase5 136 2 2 2" xfId="38382" xr:uid="{8E0B38DD-63B1-4D76-822B-00C24F182D2D}"/>
    <cellStyle name="40% - Ênfase5 136 2 3" xfId="28166" xr:uid="{AC00BF4C-3F17-4F1D-A861-DDEA7F6F75B5}"/>
    <cellStyle name="40% - Ênfase5 136 3" xfId="12884" xr:uid="{7DF13774-A9F3-46BF-8B45-5008E2A0BB43}"/>
    <cellStyle name="40% - Ênfase5 136 3 2" xfId="33330" xr:uid="{C068E733-7115-436C-A2D0-76A7349646D4}"/>
    <cellStyle name="40% - Ênfase5 136 4" xfId="23114" xr:uid="{B3149408-9A21-4DBA-8917-F1DD37E6E98E}"/>
    <cellStyle name="40% - Ênfase5 137" xfId="2592" xr:uid="{D43D3FB9-DF32-4213-8989-BD7843D94DF4}"/>
    <cellStyle name="40% - Ênfase5 137 2" xfId="7725" xr:uid="{83C78BBD-D7EF-40AB-B96F-E42361DCC523}"/>
    <cellStyle name="40% - Ênfase5 137 2 2" xfId="17952" xr:uid="{85B02F0E-C356-4301-A71D-2CA28AEF9212}"/>
    <cellStyle name="40% - Ênfase5 137 2 2 2" xfId="38396" xr:uid="{BCE195C6-FB0B-4865-9B94-2D107F7569FC}"/>
    <cellStyle name="40% - Ênfase5 137 2 3" xfId="28180" xr:uid="{E025C9C5-A161-46B2-B65E-51A270B8AF0C}"/>
    <cellStyle name="40% - Ênfase5 137 3" xfId="12898" xr:uid="{B5F01C42-C0DA-4D26-AF7B-435EA8142D8B}"/>
    <cellStyle name="40% - Ênfase5 137 3 2" xfId="33344" xr:uid="{6A0F8CBF-2131-447B-AAEC-4200E9519966}"/>
    <cellStyle name="40% - Ênfase5 137 4" xfId="23128" xr:uid="{04481778-4C33-49C9-BD88-2120A2C4BD56}"/>
    <cellStyle name="40% - Ênfase5 138" xfId="2606" xr:uid="{FEDAF4FE-9776-45F9-B3DC-3F7550E87C61}"/>
    <cellStyle name="40% - Ênfase5 138 2" xfId="7739" xr:uid="{3B2AF8CC-9E09-4309-9414-0CEB9E5073F9}"/>
    <cellStyle name="40% - Ênfase5 138 2 2" xfId="17966" xr:uid="{631B890E-B99E-4AB0-B45E-AC02D71D43C8}"/>
    <cellStyle name="40% - Ênfase5 138 2 2 2" xfId="38410" xr:uid="{C93366F0-BFA7-41E5-B244-2586C0D434D9}"/>
    <cellStyle name="40% - Ênfase5 138 2 3" xfId="28194" xr:uid="{D967E619-F530-439B-A104-B730C125C3CF}"/>
    <cellStyle name="40% - Ênfase5 138 3" xfId="12912" xr:uid="{BF97C93F-2E1D-43E1-9B2E-C8ED48082FC1}"/>
    <cellStyle name="40% - Ênfase5 138 3 2" xfId="33358" xr:uid="{504D921C-6E3B-4856-A243-5E446521950E}"/>
    <cellStyle name="40% - Ênfase5 138 4" xfId="23142" xr:uid="{12052A8C-2F3E-4B9F-94D9-507C8ADB2711}"/>
    <cellStyle name="40% - Ênfase5 139" xfId="2620" xr:uid="{DE96CC67-12DE-4463-BD51-41C921DA1D9A}"/>
    <cellStyle name="40% - Ênfase5 139 2" xfId="7753" xr:uid="{1F5B9B8F-69A2-4830-A796-42F75C0D7208}"/>
    <cellStyle name="40% - Ênfase5 139 2 2" xfId="17980" xr:uid="{20608E60-5CC1-4F3C-89B5-E2B4AED5F3C0}"/>
    <cellStyle name="40% - Ênfase5 139 2 2 2" xfId="38424" xr:uid="{66564B1B-6EA3-48B5-9E9E-1E5779603A48}"/>
    <cellStyle name="40% - Ênfase5 139 2 3" xfId="28208" xr:uid="{1471EE27-2AF6-4FAD-B345-716CF26C4B25}"/>
    <cellStyle name="40% - Ênfase5 139 3" xfId="12926" xr:uid="{993C17EB-3278-4544-8B28-5B38B01AB7F8}"/>
    <cellStyle name="40% - Ênfase5 139 3 2" xfId="33372" xr:uid="{C76E3402-8A5E-451B-9CF1-EDEFDC93C06E}"/>
    <cellStyle name="40% - Ênfase5 139 4" xfId="23156" xr:uid="{CFF6AF3F-4951-4BD7-B1F7-1F46F60B857C}"/>
    <cellStyle name="40% - Ênfase5 14" xfId="285" xr:uid="{7C96DB29-F9BD-4087-9808-AD46B4ACF3E5}"/>
    <cellStyle name="40% - Ênfase5 14 2" xfId="884" xr:uid="{2F4ED212-7BC1-420B-8CC3-1223D690EDD8}"/>
    <cellStyle name="40% - Ênfase5 14 2 2" xfId="6031" xr:uid="{E9184FB3-5FAB-4A7F-B269-27D35DE1D3E7}"/>
    <cellStyle name="40% - Ênfase5 14 2 2 2" xfId="16286" xr:uid="{C3C1225B-48BF-4CC2-9CD8-8C724B67A7DD}"/>
    <cellStyle name="40% - Ênfase5 14 2 2 2 2" xfId="36730" xr:uid="{F0ED67BB-60D6-4895-9B77-46A8ABD07843}"/>
    <cellStyle name="40% - Ênfase5 14 2 2 3" xfId="26514" xr:uid="{B723B204-69E9-487B-8A58-7674456163DC}"/>
    <cellStyle name="40% - Ênfase5 14 2 3" xfId="11232" xr:uid="{D629B309-8C41-48EA-8C29-93F6367DFB1E}"/>
    <cellStyle name="40% - Ênfase5 14 2 3 2" xfId="31678" xr:uid="{F28A530C-E5C3-49F6-9CEF-A5CD67CA573D}"/>
    <cellStyle name="40% - Ênfase5 14 2 4" xfId="21462" xr:uid="{83E5497B-615F-4319-A12F-C54D8A494B7F}"/>
    <cellStyle name="40% - Ênfase5 14 3" xfId="5432" xr:uid="{0E7A59CD-FDAB-443F-9886-AEE99A6FA363}"/>
    <cellStyle name="40% - Ênfase5 14 3 2" xfId="15706" xr:uid="{C3B63347-C1A5-4B5B-8D68-3D8EE315FAC2}"/>
    <cellStyle name="40% - Ênfase5 14 3 2 2" xfId="36150" xr:uid="{E59A500B-3F21-4A11-BF66-9F9214DC9C95}"/>
    <cellStyle name="40% - Ênfase5 14 3 3" xfId="25934" xr:uid="{30C4659B-3F22-41DB-B7C4-DD838292009D}"/>
    <cellStyle name="40% - Ênfase5 14 4" xfId="10652" xr:uid="{888FAD5C-1ABE-4C75-8A26-BDC287477042}"/>
    <cellStyle name="40% - Ênfase5 14 4 2" xfId="31098" xr:uid="{3B2A56DE-A1B7-4E1A-9708-3542D20BC6AE}"/>
    <cellStyle name="40% - Ênfase5 14 5" xfId="20882" xr:uid="{B8743D5D-066B-4A77-B19A-28409D57C5BD}"/>
    <cellStyle name="40% - Ênfase5 140" xfId="2634" xr:uid="{61E0B9A9-1806-4D75-B907-7A5A998A409D}"/>
    <cellStyle name="40% - Ênfase5 140 2" xfId="7767" xr:uid="{D7420BBF-BFC4-45A8-A31E-8E27E8CB3429}"/>
    <cellStyle name="40% - Ênfase5 140 2 2" xfId="17994" xr:uid="{EB2E9DBD-059F-46A8-8969-07F2B7241B78}"/>
    <cellStyle name="40% - Ênfase5 140 2 2 2" xfId="38438" xr:uid="{5CBBD402-F3FB-4680-A1EB-A85B11D5BFDC}"/>
    <cellStyle name="40% - Ênfase5 140 2 3" xfId="28222" xr:uid="{25DE7518-07E0-4E77-A08E-0746E04802A0}"/>
    <cellStyle name="40% - Ênfase5 140 3" xfId="12940" xr:uid="{AF2E3D7C-841F-46B0-875E-E117EB9D59D5}"/>
    <cellStyle name="40% - Ênfase5 140 3 2" xfId="33386" xr:uid="{DF6129F7-F9BE-4A1C-952A-52D7D864B4FE}"/>
    <cellStyle name="40% - Ênfase5 140 4" xfId="23170" xr:uid="{7E7CD345-7A36-4121-B129-35B94A91F2D8}"/>
    <cellStyle name="40% - Ênfase5 141" xfId="2648" xr:uid="{DCF00179-1B7C-4F1C-8BBB-4794C8E7BE15}"/>
    <cellStyle name="40% - Ênfase5 141 2" xfId="7781" xr:uid="{85938CB3-4241-4966-B55C-C0D452A4801E}"/>
    <cellStyle name="40% - Ênfase5 141 2 2" xfId="18008" xr:uid="{F68C7B49-75FE-48DD-AB80-10B018DB8000}"/>
    <cellStyle name="40% - Ênfase5 141 2 2 2" xfId="38452" xr:uid="{3E20689F-1B55-4231-A998-B33A25E58DD9}"/>
    <cellStyle name="40% - Ênfase5 141 2 3" xfId="28236" xr:uid="{0666AA00-4B2B-4C30-A4BA-C1D7508096B5}"/>
    <cellStyle name="40% - Ênfase5 141 3" xfId="12954" xr:uid="{25D89636-9F0C-4759-B3A1-A75200B94E71}"/>
    <cellStyle name="40% - Ênfase5 141 3 2" xfId="33400" xr:uid="{193D54B6-714C-4497-8E34-F047544390F7}"/>
    <cellStyle name="40% - Ênfase5 141 4" xfId="23184" xr:uid="{3B231CED-3A41-481E-A883-35D8435F4CBB}"/>
    <cellStyle name="40% - Ênfase5 142" xfId="2662" xr:uid="{8BDB0079-DE7C-4E32-8873-16EB05EBD86A}"/>
    <cellStyle name="40% - Ênfase5 142 2" xfId="7795" xr:uid="{47974E44-3444-45C8-91B7-550A43DD77D4}"/>
    <cellStyle name="40% - Ênfase5 142 2 2" xfId="18022" xr:uid="{7F151222-94E1-405F-9703-AE8481487669}"/>
    <cellStyle name="40% - Ênfase5 142 2 2 2" xfId="38466" xr:uid="{F16065D6-0B69-414B-B0CD-F354D28959B4}"/>
    <cellStyle name="40% - Ênfase5 142 2 3" xfId="28250" xr:uid="{C52C877B-263F-4F15-809D-82CB6B70D427}"/>
    <cellStyle name="40% - Ênfase5 142 3" xfId="12968" xr:uid="{7397353E-84DA-4AF5-AE89-342DDC461752}"/>
    <cellStyle name="40% - Ênfase5 142 3 2" xfId="33414" xr:uid="{AFBB1CCB-A1CC-4433-AA8C-F02A327E0E6E}"/>
    <cellStyle name="40% - Ênfase5 142 4" xfId="23198" xr:uid="{84484A4E-5427-4E79-92A2-3557CA53F52A}"/>
    <cellStyle name="40% - Ênfase5 143" xfId="2676" xr:uid="{C39B4AB7-5F1B-4BA5-91CE-A27BDD6833B7}"/>
    <cellStyle name="40% - Ênfase5 143 2" xfId="7809" xr:uid="{4D9AF7F2-BD6F-4C8B-AA26-EE7A17EBDC36}"/>
    <cellStyle name="40% - Ênfase5 143 2 2" xfId="18036" xr:uid="{73E97AE7-7059-4455-95F1-8E071BAE96CA}"/>
    <cellStyle name="40% - Ênfase5 143 2 2 2" xfId="38480" xr:uid="{A75FEAE2-AE76-4E69-84F9-9A3C02FE2AD1}"/>
    <cellStyle name="40% - Ênfase5 143 2 3" xfId="28264" xr:uid="{93C0DF83-F5D9-406B-95BC-019A8E59F9E8}"/>
    <cellStyle name="40% - Ênfase5 143 3" xfId="12982" xr:uid="{E94738AE-42CA-4D68-BC7B-3BB31F5F8909}"/>
    <cellStyle name="40% - Ênfase5 143 3 2" xfId="33428" xr:uid="{EF532AEF-6CB2-44F6-8C7F-D32B4200FB2D}"/>
    <cellStyle name="40% - Ênfase5 143 4" xfId="23212" xr:uid="{84859C03-54BE-41CD-A30D-F281B6D71EF8}"/>
    <cellStyle name="40% - Ênfase5 144" xfId="2690" xr:uid="{FEF03074-4BA9-4C3F-A078-85B99DBD4D1B}"/>
    <cellStyle name="40% - Ênfase5 144 2" xfId="7823" xr:uid="{353071C8-64C9-455E-A88E-60748C9B58B9}"/>
    <cellStyle name="40% - Ênfase5 144 2 2" xfId="18050" xr:uid="{A496E429-34C5-4B07-AB64-7493970456F1}"/>
    <cellStyle name="40% - Ênfase5 144 2 2 2" xfId="38494" xr:uid="{75AB6FE9-3149-4EB6-B90F-2FD08285FE84}"/>
    <cellStyle name="40% - Ênfase5 144 2 3" xfId="28278" xr:uid="{1FA7E632-DEC9-40E8-81D6-8589DA15CF66}"/>
    <cellStyle name="40% - Ênfase5 144 3" xfId="12996" xr:uid="{EDAFFF21-36DA-4CF4-A21F-F83DBBA7BA96}"/>
    <cellStyle name="40% - Ênfase5 144 3 2" xfId="33442" xr:uid="{0923DA3E-4694-4E20-A042-907820B56C15}"/>
    <cellStyle name="40% - Ênfase5 144 4" xfId="23226" xr:uid="{8BD09ACE-97A2-4F14-8917-8EAACAB4DD5B}"/>
    <cellStyle name="40% - Ênfase5 145" xfId="2704" xr:uid="{0C94991A-B9B6-41FF-BF02-2551863BEE3A}"/>
    <cellStyle name="40% - Ênfase5 145 2" xfId="7837" xr:uid="{528FEED0-846D-459F-94AA-14A2F7237154}"/>
    <cellStyle name="40% - Ênfase5 145 2 2" xfId="18064" xr:uid="{EB6AD1F7-EDBD-4810-84F1-BB2ADD4E223D}"/>
    <cellStyle name="40% - Ênfase5 145 2 2 2" xfId="38508" xr:uid="{C6621FDF-89EE-4C4B-8247-E9294EAD7B2E}"/>
    <cellStyle name="40% - Ênfase5 145 2 3" xfId="28292" xr:uid="{1A342F97-27D2-4BF5-8E27-8628BAB85776}"/>
    <cellStyle name="40% - Ênfase5 145 3" xfId="13010" xr:uid="{E22216B8-C346-4890-A9BC-DA898C025A03}"/>
    <cellStyle name="40% - Ênfase5 145 3 2" xfId="33456" xr:uid="{793519F5-53C9-4ED4-B45D-5610E0F91555}"/>
    <cellStyle name="40% - Ênfase5 145 4" xfId="23240" xr:uid="{E2F6BC3A-6021-497F-A892-34845FF0A4D8}"/>
    <cellStyle name="40% - Ênfase5 146" xfId="2718" xr:uid="{5CB1FFEB-2469-4B76-A733-DCDB6551A1F6}"/>
    <cellStyle name="40% - Ênfase5 146 2" xfId="7851" xr:uid="{D4FE2F5A-69EC-46A3-BD12-DE0CD113FE30}"/>
    <cellStyle name="40% - Ênfase5 146 2 2" xfId="18078" xr:uid="{4132299E-4B5D-4A21-944D-2AAB3F5570AF}"/>
    <cellStyle name="40% - Ênfase5 146 2 2 2" xfId="38522" xr:uid="{27EE8B04-FAD2-4A02-8B31-F0B745E63DEB}"/>
    <cellStyle name="40% - Ênfase5 146 2 3" xfId="28306" xr:uid="{A0F2542C-2C6D-4000-AC09-39350C3234D9}"/>
    <cellStyle name="40% - Ênfase5 146 3" xfId="13024" xr:uid="{8E44DE76-98CA-4F87-8EB0-0487CB8A0377}"/>
    <cellStyle name="40% - Ênfase5 146 3 2" xfId="33470" xr:uid="{B9C0A585-88A7-4165-9664-1B0200932794}"/>
    <cellStyle name="40% - Ênfase5 146 4" xfId="23254" xr:uid="{BE94C6E8-2129-4638-9327-411661E09637}"/>
    <cellStyle name="40% - Ênfase5 147" xfId="2732" xr:uid="{AE1EE916-664E-4C90-A658-577BC2705B1A}"/>
    <cellStyle name="40% - Ênfase5 147 2" xfId="7865" xr:uid="{98FF8A78-28BE-4C82-8E93-D30BE178E915}"/>
    <cellStyle name="40% - Ênfase5 147 2 2" xfId="18092" xr:uid="{02AFD78A-DB12-499C-BB5F-477B2B986D6A}"/>
    <cellStyle name="40% - Ênfase5 147 2 2 2" xfId="38536" xr:uid="{BAE2EE08-52B3-4615-96E1-6B82C2B4FAEA}"/>
    <cellStyle name="40% - Ênfase5 147 2 3" xfId="28320" xr:uid="{8BDF0CEC-C5B5-4E71-BB6E-504ED2AFAF40}"/>
    <cellStyle name="40% - Ênfase5 147 3" xfId="13038" xr:uid="{F9B6C42D-9AB3-4E98-8857-5080B3CCC1A5}"/>
    <cellStyle name="40% - Ênfase5 147 3 2" xfId="33484" xr:uid="{39CE59E0-F608-4880-955F-B8ED0491E5F6}"/>
    <cellStyle name="40% - Ênfase5 147 4" xfId="23268" xr:uid="{ED797D9C-D1C9-4B0C-A470-E2612E9947CE}"/>
    <cellStyle name="40% - Ênfase5 148" xfId="2746" xr:uid="{C95BFDD7-7086-4376-8203-E2A46E1E60D4}"/>
    <cellStyle name="40% - Ênfase5 148 2" xfId="7879" xr:uid="{F701D43C-D857-49E3-8D4A-E2A5761BE353}"/>
    <cellStyle name="40% - Ênfase5 148 2 2" xfId="18106" xr:uid="{B7BA6DE9-2149-449B-A441-1287B05BBA13}"/>
    <cellStyle name="40% - Ênfase5 148 2 2 2" xfId="38550" xr:uid="{DA6E5FCC-0913-4559-9FEB-5DC9E9F32885}"/>
    <cellStyle name="40% - Ênfase5 148 2 3" xfId="28334" xr:uid="{0F2D1B94-AA80-4420-ABB7-04D20B8A1A87}"/>
    <cellStyle name="40% - Ênfase5 148 3" xfId="13052" xr:uid="{D00C4485-BFD3-4888-BCB2-177B59FD3871}"/>
    <cellStyle name="40% - Ênfase5 148 3 2" xfId="33498" xr:uid="{54D22FC9-F010-4CCC-A1F4-35B5FF02BD38}"/>
    <cellStyle name="40% - Ênfase5 148 4" xfId="23282" xr:uid="{3F60DC43-C9C1-4359-AB18-935AA422E939}"/>
    <cellStyle name="40% - Ênfase5 149" xfId="2760" xr:uid="{D95B402B-24CB-48A9-B183-D9B6045EEF70}"/>
    <cellStyle name="40% - Ênfase5 149 2" xfId="7893" xr:uid="{0A8987B1-4CA5-4783-9DE0-9CD59AD5170E}"/>
    <cellStyle name="40% - Ênfase5 149 2 2" xfId="18120" xr:uid="{8E88E71D-29AC-4CA8-B737-BEDC14E1DEB4}"/>
    <cellStyle name="40% - Ênfase5 149 2 2 2" xfId="38564" xr:uid="{08E7CD96-EEA7-4C45-A638-10277174754F}"/>
    <cellStyle name="40% - Ênfase5 149 2 3" xfId="28348" xr:uid="{08ED267D-745D-4D71-98D8-F900CF4E77AE}"/>
    <cellStyle name="40% - Ênfase5 149 3" xfId="13066" xr:uid="{55C6B4A7-C042-4D65-8DA2-E9C5E1923786}"/>
    <cellStyle name="40% - Ênfase5 149 3 2" xfId="33512" xr:uid="{DD602652-8792-47F4-BA26-7EBE90AC05A3}"/>
    <cellStyle name="40% - Ênfase5 149 4" xfId="23296" xr:uid="{EE52BD1A-E20F-42D4-A105-3C518744714A}"/>
    <cellStyle name="40% - Ênfase5 15" xfId="299" xr:uid="{75CC7395-AB46-4966-9678-54EF618DF07B}"/>
    <cellStyle name="40% - Ênfase5 15 2" xfId="898" xr:uid="{0E80BD29-B46D-4157-8C86-5D505D6024C6}"/>
    <cellStyle name="40% - Ênfase5 15 2 2" xfId="6045" xr:uid="{0EE19D44-6C63-477D-8B4A-099AA38F670C}"/>
    <cellStyle name="40% - Ênfase5 15 2 2 2" xfId="16300" xr:uid="{C0B1E5FC-93EE-4C67-ADCB-FF30E78CC6B9}"/>
    <cellStyle name="40% - Ênfase5 15 2 2 2 2" xfId="36744" xr:uid="{C261938E-BCB9-46BA-BCB6-55FD7B099D53}"/>
    <cellStyle name="40% - Ênfase5 15 2 2 3" xfId="26528" xr:uid="{F0CED1ED-E0BA-496A-89DF-5CEFB7D5D6E2}"/>
    <cellStyle name="40% - Ênfase5 15 2 3" xfId="11246" xr:uid="{79B2B976-8E9C-4927-AA8D-ED395498B913}"/>
    <cellStyle name="40% - Ênfase5 15 2 3 2" xfId="31692" xr:uid="{DEF5401F-A8E1-4D50-976D-E4723523545F}"/>
    <cellStyle name="40% - Ênfase5 15 2 4" xfId="21476" xr:uid="{FCA7BD5C-AA25-4F25-8463-AC1F5BB57F3D}"/>
    <cellStyle name="40% - Ênfase5 15 3" xfId="5446" xr:uid="{8B8510DE-09E4-490C-88B4-ED303511F814}"/>
    <cellStyle name="40% - Ênfase5 15 3 2" xfId="15720" xr:uid="{08455CDB-3ACA-4086-B75E-592EA164B6EC}"/>
    <cellStyle name="40% - Ênfase5 15 3 2 2" xfId="36164" xr:uid="{011BF90E-AE68-4975-8F70-961EBDF97E60}"/>
    <cellStyle name="40% - Ênfase5 15 3 3" xfId="25948" xr:uid="{F5B69F72-FC61-4FE4-A151-B8AC650DD026}"/>
    <cellStyle name="40% - Ênfase5 15 4" xfId="10666" xr:uid="{E2CB78C9-5994-497A-8E0C-E151AEA1712E}"/>
    <cellStyle name="40% - Ênfase5 15 4 2" xfId="31112" xr:uid="{1E051263-4146-4FF4-B8A3-9912671CCD3B}"/>
    <cellStyle name="40% - Ênfase5 15 5" xfId="20896" xr:uid="{8A02E38F-2C6E-478A-A63F-8A9F7884045D}"/>
    <cellStyle name="40% - Ênfase5 150" xfId="2774" xr:uid="{404A2EC7-FB8F-4863-ACAC-CA5D62782EF6}"/>
    <cellStyle name="40% - Ênfase5 150 2" xfId="7907" xr:uid="{929704E6-F010-4B7B-8CAE-800A8F858199}"/>
    <cellStyle name="40% - Ênfase5 150 2 2" xfId="18134" xr:uid="{37B27E9A-E2BD-4649-9A29-83782AACF27D}"/>
    <cellStyle name="40% - Ênfase5 150 2 2 2" xfId="38578" xr:uid="{25CAB2D7-72EA-43CD-B0A8-414E9421F04C}"/>
    <cellStyle name="40% - Ênfase5 150 2 3" xfId="28362" xr:uid="{CFC424F4-897D-40D2-879E-50202367DE93}"/>
    <cellStyle name="40% - Ênfase5 150 3" xfId="13080" xr:uid="{B2712E80-1D58-465E-89B7-62651C020389}"/>
    <cellStyle name="40% - Ênfase5 150 3 2" xfId="33526" xr:uid="{93648EFA-A743-4B41-A890-97366CBC5CDB}"/>
    <cellStyle name="40% - Ênfase5 150 4" xfId="23310" xr:uid="{2152425A-D810-42A0-8BF2-A43627F224D1}"/>
    <cellStyle name="40% - Ênfase5 151" xfId="2788" xr:uid="{4B8DFCDC-55AC-4176-98EA-D44F6985D02E}"/>
    <cellStyle name="40% - Ênfase5 151 2" xfId="7921" xr:uid="{D5E507A2-3968-4839-9FCE-7D9E93930E97}"/>
    <cellStyle name="40% - Ênfase5 151 2 2" xfId="18148" xr:uid="{39400FBD-2B7C-4748-AD9A-C1C45D4012B0}"/>
    <cellStyle name="40% - Ênfase5 151 2 2 2" xfId="38592" xr:uid="{C7193037-05EE-4EA5-8E1D-6BE9A0AAA690}"/>
    <cellStyle name="40% - Ênfase5 151 2 3" xfId="28376" xr:uid="{06A129CD-B4CA-49AF-8703-274DC10BCA09}"/>
    <cellStyle name="40% - Ênfase5 151 3" xfId="13094" xr:uid="{552608B1-01FE-449E-8220-BEE7988F15CF}"/>
    <cellStyle name="40% - Ênfase5 151 3 2" xfId="33540" xr:uid="{74652000-B93E-4F77-B0F6-4060A8ED1066}"/>
    <cellStyle name="40% - Ênfase5 151 4" xfId="23324" xr:uid="{CA661B39-41EE-4A28-B3FE-18C28B5C00F6}"/>
    <cellStyle name="40% - Ênfase5 152" xfId="2802" xr:uid="{DF8E9A5B-BD5C-4A2C-A641-26B8A5F61EF0}"/>
    <cellStyle name="40% - Ênfase5 152 2" xfId="7935" xr:uid="{FE65272C-5EAE-417E-874F-6BFBE125B856}"/>
    <cellStyle name="40% - Ênfase5 152 2 2" xfId="18162" xr:uid="{3A2C34B2-810C-4C9E-BACB-BFB22FAD3DE4}"/>
    <cellStyle name="40% - Ênfase5 152 2 2 2" xfId="38606" xr:uid="{622AE2B1-62A6-4EFE-820C-9742E5BA1617}"/>
    <cellStyle name="40% - Ênfase5 152 2 3" xfId="28390" xr:uid="{D854D0AA-56A4-43FB-A659-821054A04D07}"/>
    <cellStyle name="40% - Ênfase5 152 3" xfId="13108" xr:uid="{B77384E4-5A15-47F2-981D-F3B3BA40CBAE}"/>
    <cellStyle name="40% - Ênfase5 152 3 2" xfId="33554" xr:uid="{DA34FFA4-9B83-4D5E-84D6-44605E201F8E}"/>
    <cellStyle name="40% - Ênfase5 152 4" xfId="23338" xr:uid="{D34BBB94-0245-407C-903F-C194118EDA77}"/>
    <cellStyle name="40% - Ênfase5 153" xfId="2816" xr:uid="{57FE30D9-286F-4D1C-93E2-BCD12342473D}"/>
    <cellStyle name="40% - Ênfase5 153 2" xfId="7949" xr:uid="{D876C47F-5BAC-4DD2-99A9-482C514C69E0}"/>
    <cellStyle name="40% - Ênfase5 153 2 2" xfId="18176" xr:uid="{E42CC91D-06D6-447B-AB85-6E8E9AF85B2C}"/>
    <cellStyle name="40% - Ênfase5 153 2 2 2" xfId="38620" xr:uid="{D8CD2131-0D64-4215-9F7E-3DA35A990802}"/>
    <cellStyle name="40% - Ênfase5 153 2 3" xfId="28404" xr:uid="{7368409F-85CD-4799-87CF-823211220549}"/>
    <cellStyle name="40% - Ênfase5 153 3" xfId="13122" xr:uid="{3C180695-8D81-4A36-A3A1-02887C6FAB57}"/>
    <cellStyle name="40% - Ênfase5 153 3 2" xfId="33568" xr:uid="{DC3B76C0-8A8A-4683-A21D-B4A6617B3A99}"/>
    <cellStyle name="40% - Ênfase5 153 4" xfId="23352" xr:uid="{3B12F29A-5B69-4398-B3EB-D3394295FB62}"/>
    <cellStyle name="40% - Ênfase5 154" xfId="2830" xr:uid="{C0786A1C-3933-4210-87CE-D249A7E56867}"/>
    <cellStyle name="40% - Ênfase5 154 2" xfId="7963" xr:uid="{2C9C37B6-BF7B-41E0-85E6-185274BF0334}"/>
    <cellStyle name="40% - Ênfase5 154 2 2" xfId="18190" xr:uid="{DE2EF368-B62C-4720-A9A0-914A5F5701FA}"/>
    <cellStyle name="40% - Ênfase5 154 2 2 2" xfId="38634" xr:uid="{B537FCF1-8DB6-410F-A18A-29C6A50CD233}"/>
    <cellStyle name="40% - Ênfase5 154 2 3" xfId="28418" xr:uid="{4C14C19B-6816-4C14-9850-849E91F2E978}"/>
    <cellStyle name="40% - Ênfase5 154 3" xfId="13136" xr:uid="{B89C696D-A1E1-4927-99CC-7B3059C09A94}"/>
    <cellStyle name="40% - Ênfase5 154 3 2" xfId="33582" xr:uid="{C7FBF122-970E-45F4-A72C-5CD3698D0669}"/>
    <cellStyle name="40% - Ênfase5 154 4" xfId="23366" xr:uid="{F297F77A-52DE-45AE-835B-3264EFA85DE4}"/>
    <cellStyle name="40% - Ênfase5 155" xfId="2844" xr:uid="{5028ACB7-FDE5-4BC1-A031-053E70178A47}"/>
    <cellStyle name="40% - Ênfase5 155 2" xfId="7977" xr:uid="{2C9E1ACD-2088-4562-88B0-22372BC3B338}"/>
    <cellStyle name="40% - Ênfase5 155 2 2" xfId="18204" xr:uid="{C84F6FE7-A3F2-4C29-9A3D-56E69EC88E45}"/>
    <cellStyle name="40% - Ênfase5 155 2 2 2" xfId="38648" xr:uid="{D0F06AE7-DB7F-4025-9C0F-9E9BA3940503}"/>
    <cellStyle name="40% - Ênfase5 155 2 3" xfId="28432" xr:uid="{79A95AF6-60ED-41E0-BDD6-C81C9C3E163E}"/>
    <cellStyle name="40% - Ênfase5 155 3" xfId="13150" xr:uid="{19667852-61D6-48D7-886F-2CE6594DAB8B}"/>
    <cellStyle name="40% - Ênfase5 155 3 2" xfId="33596" xr:uid="{2B7D86E6-3321-4472-97A4-F117A5A84B7E}"/>
    <cellStyle name="40% - Ênfase5 155 4" xfId="23380" xr:uid="{2BBFE02E-93C8-44B4-BEC4-7378A3A9DAB4}"/>
    <cellStyle name="40% - Ênfase5 156" xfId="2858" xr:uid="{55F2831D-337B-4948-9490-09BBDEA9C86F}"/>
    <cellStyle name="40% - Ênfase5 156 2" xfId="7991" xr:uid="{D644F638-F694-4B4B-8AD1-B355B4795882}"/>
    <cellStyle name="40% - Ênfase5 156 2 2" xfId="18218" xr:uid="{BDAEB821-16AD-4B98-8060-3D38ADBD9ADC}"/>
    <cellStyle name="40% - Ênfase5 156 2 2 2" xfId="38662" xr:uid="{EFEDA642-0DCD-4C80-8811-370914CA1A93}"/>
    <cellStyle name="40% - Ênfase5 156 2 3" xfId="28446" xr:uid="{ADB96123-761A-4D67-9B68-AE56DF0AD507}"/>
    <cellStyle name="40% - Ênfase5 156 3" xfId="13164" xr:uid="{BA17EA5D-55FC-494E-A9B7-4D6F3C8AF94C}"/>
    <cellStyle name="40% - Ênfase5 156 3 2" xfId="33610" xr:uid="{2CA3A10C-481F-4900-8CEF-4BA5431A60A7}"/>
    <cellStyle name="40% - Ênfase5 156 4" xfId="23394" xr:uid="{3B08521B-BAA2-46CA-9DB2-FF723962856D}"/>
    <cellStyle name="40% - Ênfase5 157" xfId="2872" xr:uid="{B40B2D5D-63D9-4DD5-A717-141C53701918}"/>
    <cellStyle name="40% - Ênfase5 157 2" xfId="8005" xr:uid="{74E9F8A2-E815-4B19-B7DC-7E1F4CEEDD0F}"/>
    <cellStyle name="40% - Ênfase5 157 2 2" xfId="18232" xr:uid="{6AFD8EFF-F89D-4D3B-AE02-142D595E71A7}"/>
    <cellStyle name="40% - Ênfase5 157 2 2 2" xfId="38676" xr:uid="{8403C6B6-37B7-41B7-9F59-7D173B7C7FC9}"/>
    <cellStyle name="40% - Ênfase5 157 2 3" xfId="28460" xr:uid="{9A049F8B-2C07-44C8-8634-C5413404ED62}"/>
    <cellStyle name="40% - Ênfase5 157 3" xfId="13178" xr:uid="{0DEB35D0-4146-46CB-86CA-C265A3E1B1E1}"/>
    <cellStyle name="40% - Ênfase5 157 3 2" xfId="33624" xr:uid="{A3891FF8-3F70-423D-8109-6FD3C2F194A7}"/>
    <cellStyle name="40% - Ênfase5 157 4" xfId="23408" xr:uid="{F9692B5C-47C2-4F81-B7AE-0867A9820592}"/>
    <cellStyle name="40% - Ênfase5 158" xfId="2886" xr:uid="{8B5BE9BB-A775-4A35-AA61-0B90FF7A3D2D}"/>
    <cellStyle name="40% - Ênfase5 158 2" xfId="8019" xr:uid="{FDA250C4-B535-4BCE-8130-94EFA4D67FD7}"/>
    <cellStyle name="40% - Ênfase5 158 2 2" xfId="18246" xr:uid="{CD3DD2A3-BB47-4520-9640-29D4897BFC9F}"/>
    <cellStyle name="40% - Ênfase5 158 2 2 2" xfId="38690" xr:uid="{34EC7707-3388-4B81-A877-7D32854C017E}"/>
    <cellStyle name="40% - Ênfase5 158 2 3" xfId="28474" xr:uid="{CE23EB4D-3405-4CA4-AEE9-F107BDDE9788}"/>
    <cellStyle name="40% - Ênfase5 158 3" xfId="13192" xr:uid="{D4AF28FD-D993-4D7F-8994-9E5F116C05A9}"/>
    <cellStyle name="40% - Ênfase5 158 3 2" xfId="33638" xr:uid="{80919F94-F5F6-4851-8E46-61F104F00DA8}"/>
    <cellStyle name="40% - Ênfase5 158 4" xfId="23422" xr:uid="{2460728C-44A4-4EF3-8839-756541B5F0AA}"/>
    <cellStyle name="40% - Ênfase5 159" xfId="2900" xr:uid="{19818748-7386-47A3-AFF5-A86306F3CF8F}"/>
    <cellStyle name="40% - Ênfase5 159 2" xfId="8033" xr:uid="{6121A529-377A-4F61-A6E5-2F3F52056554}"/>
    <cellStyle name="40% - Ênfase5 159 2 2" xfId="18260" xr:uid="{6BBF5E1C-EA9B-4D4A-B232-CFE403E1F7D3}"/>
    <cellStyle name="40% - Ênfase5 159 2 2 2" xfId="38704" xr:uid="{E2162B57-8CF4-4ED0-9FEB-B4C15215FF33}"/>
    <cellStyle name="40% - Ênfase5 159 2 3" xfId="28488" xr:uid="{A10CD518-C437-4587-9236-5EE3CBDA2A18}"/>
    <cellStyle name="40% - Ênfase5 159 3" xfId="13206" xr:uid="{C13E9AA3-B3A4-4F80-BAEB-D87462071E91}"/>
    <cellStyle name="40% - Ênfase5 159 3 2" xfId="33652" xr:uid="{8C9A56C9-BBC4-4602-ABD1-64A933BAB3EE}"/>
    <cellStyle name="40% - Ênfase5 159 4" xfId="23436" xr:uid="{1418E5D3-85DD-4421-A44A-E77B8DAE0043}"/>
    <cellStyle name="40% - Ênfase5 16" xfId="313" xr:uid="{64DFAF78-999D-4378-A8D8-F3464C04288A}"/>
    <cellStyle name="40% - Ênfase5 16 2" xfId="912" xr:uid="{98C9F105-23B0-44F3-9138-FFF6F16DFADD}"/>
    <cellStyle name="40% - Ênfase5 16 2 2" xfId="6059" xr:uid="{6DFA87C7-CC8A-4263-8B98-94848BF5F536}"/>
    <cellStyle name="40% - Ênfase5 16 2 2 2" xfId="16314" xr:uid="{55A1C3DB-C7C7-42D9-BF2F-A4D209712BCE}"/>
    <cellStyle name="40% - Ênfase5 16 2 2 2 2" xfId="36758" xr:uid="{3D9012EF-FE84-4D38-A229-929C5E6C5F30}"/>
    <cellStyle name="40% - Ênfase5 16 2 2 3" xfId="26542" xr:uid="{4E055CBC-986D-4E9B-9791-D9E37ED276F0}"/>
    <cellStyle name="40% - Ênfase5 16 2 3" xfId="11260" xr:uid="{8F0B5C53-CE7E-4D84-9014-1810AE12B113}"/>
    <cellStyle name="40% - Ênfase5 16 2 3 2" xfId="31706" xr:uid="{51336A7C-1FDE-4B7D-B472-65E655E2F550}"/>
    <cellStyle name="40% - Ênfase5 16 2 4" xfId="21490" xr:uid="{C3EDF033-31A2-4D19-BA20-620BC00A9C13}"/>
    <cellStyle name="40% - Ênfase5 16 3" xfId="5460" xr:uid="{B98992BF-5FD6-4EB5-AEF7-52476DBD4C1D}"/>
    <cellStyle name="40% - Ênfase5 16 3 2" xfId="15734" xr:uid="{A46AE7FC-D247-4E01-85CD-A30BE364521B}"/>
    <cellStyle name="40% - Ênfase5 16 3 2 2" xfId="36178" xr:uid="{0B71B15B-391D-4149-A5DA-9C2DCB25A960}"/>
    <cellStyle name="40% - Ênfase5 16 3 3" xfId="25962" xr:uid="{D3BAA440-2076-4659-B758-93837FC6675A}"/>
    <cellStyle name="40% - Ênfase5 16 4" xfId="10680" xr:uid="{2B7CC6E1-6626-40E2-AFA0-9DD9FF8319CB}"/>
    <cellStyle name="40% - Ênfase5 16 4 2" xfId="31126" xr:uid="{536FEF92-F5D8-4E83-89DB-9BDA46564CBB}"/>
    <cellStyle name="40% - Ênfase5 16 5" xfId="20910" xr:uid="{76A9DBFD-0766-437F-B3E9-481452F3C9DC}"/>
    <cellStyle name="40% - Ênfase5 160" xfId="2914" xr:uid="{6C9C4945-0A48-4F10-910A-357D2DA50751}"/>
    <cellStyle name="40% - Ênfase5 160 2" xfId="8047" xr:uid="{5BD31B73-DAE6-4089-A594-093EC0F58C77}"/>
    <cellStyle name="40% - Ênfase5 160 2 2" xfId="18274" xr:uid="{59BD1D53-FAC3-41F9-AD0A-4B713805835E}"/>
    <cellStyle name="40% - Ênfase5 160 2 2 2" xfId="38718" xr:uid="{FA248988-D606-4674-A6B7-F345DB5FC10A}"/>
    <cellStyle name="40% - Ênfase5 160 2 3" xfId="28502" xr:uid="{DC0435FE-B073-4E56-9E0F-B37366E27AB1}"/>
    <cellStyle name="40% - Ênfase5 160 3" xfId="13220" xr:uid="{7183A7DF-5B39-467E-BC0C-C179D677741A}"/>
    <cellStyle name="40% - Ênfase5 160 3 2" xfId="33666" xr:uid="{1F0AAF36-BF92-405B-9D1A-E01932C3403E}"/>
    <cellStyle name="40% - Ênfase5 160 4" xfId="23450" xr:uid="{196212E0-5724-4F2A-8A22-A751B130076D}"/>
    <cellStyle name="40% - Ênfase5 161" xfId="2928" xr:uid="{7C9DBF09-07B4-4E10-AB09-46C3AF713AF5}"/>
    <cellStyle name="40% - Ênfase5 161 2" xfId="8061" xr:uid="{4210C261-7331-474D-A146-8E0DCB64253D}"/>
    <cellStyle name="40% - Ênfase5 161 2 2" xfId="18288" xr:uid="{95488292-99AF-4BC8-8FB3-BD32AB29E319}"/>
    <cellStyle name="40% - Ênfase5 161 2 2 2" xfId="38732" xr:uid="{C8E5DB3A-F125-4104-B1C5-C347A6EF6CBE}"/>
    <cellStyle name="40% - Ênfase5 161 2 3" xfId="28516" xr:uid="{8B4DE852-E1FF-4106-9944-5B6CDDC1EE4B}"/>
    <cellStyle name="40% - Ênfase5 161 3" xfId="13234" xr:uid="{F70E1CF7-63FE-486D-A846-E28BFBE5C960}"/>
    <cellStyle name="40% - Ênfase5 161 3 2" xfId="33680" xr:uid="{C3F33589-EE98-473C-8BE8-07525FA88EFD}"/>
    <cellStyle name="40% - Ênfase5 161 4" xfId="23464" xr:uid="{19CC8FF4-04EE-4A3C-B4CB-4E27D49DE1E4}"/>
    <cellStyle name="40% - Ênfase5 162" xfId="2942" xr:uid="{93116A8B-90A0-4A4F-87C4-A1EC26F1CBB8}"/>
    <cellStyle name="40% - Ênfase5 162 2" xfId="8075" xr:uid="{90508200-F174-47D1-9403-357B7E720DD9}"/>
    <cellStyle name="40% - Ênfase5 162 2 2" xfId="18302" xr:uid="{B8D98A4F-8CC1-49BB-866F-2DD235121354}"/>
    <cellStyle name="40% - Ênfase5 162 2 2 2" xfId="38746" xr:uid="{A6E6BFAB-46CE-4C50-80AF-42EAFCEC683C}"/>
    <cellStyle name="40% - Ênfase5 162 2 3" xfId="28530" xr:uid="{71C005CA-4667-4B05-8A6C-016FD12B1EEB}"/>
    <cellStyle name="40% - Ênfase5 162 3" xfId="13248" xr:uid="{6199E44A-21C2-4A80-95AE-208DAD42E361}"/>
    <cellStyle name="40% - Ênfase5 162 3 2" xfId="33694" xr:uid="{92E5F4ED-6876-4FA0-8A61-AB39D71FE13F}"/>
    <cellStyle name="40% - Ênfase5 162 4" xfId="23478" xr:uid="{36B63040-08A0-4D73-91AA-E848346DD514}"/>
    <cellStyle name="40% - Ênfase5 163" xfId="2956" xr:uid="{409A0FD8-6A6F-424A-ACC2-39F74B33575A}"/>
    <cellStyle name="40% - Ênfase5 163 2" xfId="8089" xr:uid="{74C7DB7C-0EB7-4243-B16F-883FE756F245}"/>
    <cellStyle name="40% - Ênfase5 163 2 2" xfId="18316" xr:uid="{D56325D7-A0EB-4719-971F-6CD9CDA71584}"/>
    <cellStyle name="40% - Ênfase5 163 2 2 2" xfId="38760" xr:uid="{CF2AA7AF-7161-47D6-911F-BF6485842941}"/>
    <cellStyle name="40% - Ênfase5 163 2 3" xfId="28544" xr:uid="{E98F4865-D32C-4F9A-AB01-077858603AA4}"/>
    <cellStyle name="40% - Ênfase5 163 3" xfId="13262" xr:uid="{84334635-25D7-4852-8662-AF6ACBD35BEE}"/>
    <cellStyle name="40% - Ênfase5 163 3 2" xfId="33708" xr:uid="{6221202A-77C2-40E1-8937-B3FEB4059258}"/>
    <cellStyle name="40% - Ênfase5 163 4" xfId="23492" xr:uid="{0DB254B4-0913-4B2B-92ED-71FE63A4A2F0}"/>
    <cellStyle name="40% - Ênfase5 164" xfId="2970" xr:uid="{0AE15FE9-886D-4602-93A3-E39D0E99FE6A}"/>
    <cellStyle name="40% - Ênfase5 164 2" xfId="8103" xr:uid="{A219CA5D-8894-40FD-A2E5-9BD48E7B1273}"/>
    <cellStyle name="40% - Ênfase5 164 2 2" xfId="18330" xr:uid="{F8767817-B465-45D4-87E0-3CD7F132A232}"/>
    <cellStyle name="40% - Ênfase5 164 2 2 2" xfId="38774" xr:uid="{05C93D94-8DDC-4C13-99DD-0C2730EFEBAA}"/>
    <cellStyle name="40% - Ênfase5 164 2 3" xfId="28558" xr:uid="{7335558C-19FB-4742-AA0C-D5330610C171}"/>
    <cellStyle name="40% - Ênfase5 164 3" xfId="13276" xr:uid="{F72F7BC9-B6C6-4893-903A-53AA3DF280E1}"/>
    <cellStyle name="40% - Ênfase5 164 3 2" xfId="33722" xr:uid="{29DF9E30-0CAC-4C5D-A777-225860F60C8D}"/>
    <cellStyle name="40% - Ênfase5 164 4" xfId="23506" xr:uid="{CDF5146B-41B4-467B-934D-DBDD529DA316}"/>
    <cellStyle name="40% - Ênfase5 165" xfId="2984" xr:uid="{5CCD3546-4A41-4EAE-AE3A-1C63DA5A51E1}"/>
    <cellStyle name="40% - Ênfase5 165 2" xfId="8117" xr:uid="{154673ED-7CB5-42AA-93C5-C4289846A8BB}"/>
    <cellStyle name="40% - Ênfase5 165 2 2" xfId="18344" xr:uid="{087D4BE9-1A91-4955-9DA7-7070971C40A4}"/>
    <cellStyle name="40% - Ênfase5 165 2 2 2" xfId="38788" xr:uid="{4287CC15-59DA-46F1-9E99-01FAAC9046A5}"/>
    <cellStyle name="40% - Ênfase5 165 2 3" xfId="28572" xr:uid="{9F2D7460-CBD3-4CD7-A249-C1EA1E4473FC}"/>
    <cellStyle name="40% - Ênfase5 165 3" xfId="13290" xr:uid="{A9008CFF-00B4-41C9-AAEA-7AB7CFA23A19}"/>
    <cellStyle name="40% - Ênfase5 165 3 2" xfId="33736" xr:uid="{D4B441F3-24DF-4C30-9DD3-340DCAE6F140}"/>
    <cellStyle name="40% - Ênfase5 165 4" xfId="23520" xr:uid="{DDA817E2-9D69-4051-AA8B-EF62EA936988}"/>
    <cellStyle name="40% - Ênfase5 166" xfId="2998" xr:uid="{B8AAA5F6-F4B0-4ABE-9FE6-D6C8E63A0512}"/>
    <cellStyle name="40% - Ênfase5 166 2" xfId="8131" xr:uid="{996F08C7-CEE5-4633-B70B-079B161A3C35}"/>
    <cellStyle name="40% - Ênfase5 166 2 2" xfId="18358" xr:uid="{D00A1FE2-C2A3-45E1-9012-DA4E8BC0FE30}"/>
    <cellStyle name="40% - Ênfase5 166 2 2 2" xfId="38802" xr:uid="{D37A5D4A-6B29-4ADD-990B-23CD75019DFC}"/>
    <cellStyle name="40% - Ênfase5 166 2 3" xfId="28586" xr:uid="{E2167666-8ED6-4E28-9EF9-F6035043C03A}"/>
    <cellStyle name="40% - Ênfase5 166 3" xfId="13304" xr:uid="{5A7D4508-BB7B-4C05-8BC7-F15A11B2C7AE}"/>
    <cellStyle name="40% - Ênfase5 166 3 2" xfId="33750" xr:uid="{C20D600B-8C15-4561-A004-2704B275F818}"/>
    <cellStyle name="40% - Ênfase5 166 4" xfId="23534" xr:uid="{E77A529E-67DA-4572-A39D-A3ACEDB3F150}"/>
    <cellStyle name="40% - Ênfase5 167" xfId="3012" xr:uid="{7B5E84DB-54FE-4722-8C69-7AC5A30EF32D}"/>
    <cellStyle name="40% - Ênfase5 167 2" xfId="8145" xr:uid="{30C53ABB-E1E5-457E-ADAA-DC3C3F1BE17D}"/>
    <cellStyle name="40% - Ênfase5 167 2 2" xfId="18372" xr:uid="{1B6BB014-A887-4463-BB65-2DD41131DD0B}"/>
    <cellStyle name="40% - Ênfase5 167 2 2 2" xfId="38816" xr:uid="{63FF3E5D-582D-4ABD-A124-4E512C38EDC2}"/>
    <cellStyle name="40% - Ênfase5 167 2 3" xfId="28600" xr:uid="{D03EA217-DEA7-4A5C-8BC1-767406A666B3}"/>
    <cellStyle name="40% - Ênfase5 167 3" xfId="13318" xr:uid="{BAB90571-3149-4657-9393-EE4384ABE553}"/>
    <cellStyle name="40% - Ênfase5 167 3 2" xfId="33764" xr:uid="{0626EBB9-0BB9-4AD9-99BD-7DCD978AFD8C}"/>
    <cellStyle name="40% - Ênfase5 167 4" xfId="23548" xr:uid="{88C9DBB8-CA9F-40C4-B8B8-76735DBEFA84}"/>
    <cellStyle name="40% - Ênfase5 168" xfId="3026" xr:uid="{5C24AB82-5997-484C-B4A1-BF03487AECE8}"/>
    <cellStyle name="40% - Ênfase5 168 2" xfId="8159" xr:uid="{535E8AB4-19E3-4E58-AB8F-4384E86B446B}"/>
    <cellStyle name="40% - Ênfase5 168 2 2" xfId="18386" xr:uid="{57A4DFD7-EE89-4838-819A-E88A3113F518}"/>
    <cellStyle name="40% - Ênfase5 168 2 2 2" xfId="38830" xr:uid="{6852C310-870A-4930-A5FC-6CE9D0C44372}"/>
    <cellStyle name="40% - Ênfase5 168 2 3" xfId="28614" xr:uid="{7983F40C-83BE-4908-9B5E-1D21A3125FF7}"/>
    <cellStyle name="40% - Ênfase5 168 3" xfId="13332" xr:uid="{BCF3F69D-7BFF-4912-96BA-5C4DD2F06D2E}"/>
    <cellStyle name="40% - Ênfase5 168 3 2" xfId="33778" xr:uid="{52951506-72EB-496B-80C4-D080538FE09D}"/>
    <cellStyle name="40% - Ênfase5 168 4" xfId="23562" xr:uid="{32208017-620B-4194-9E30-5FC28E8032A0}"/>
    <cellStyle name="40% - Ênfase5 169" xfId="3040" xr:uid="{E9CF48C9-8E79-4159-8400-4F3E8EC5939C}"/>
    <cellStyle name="40% - Ênfase5 169 2" xfId="8173" xr:uid="{5521CA27-70AA-4542-9F92-29C2F7FDA511}"/>
    <cellStyle name="40% - Ênfase5 169 2 2" xfId="18400" xr:uid="{C79B2C8C-BB21-4FEE-9246-854E1D90C066}"/>
    <cellStyle name="40% - Ênfase5 169 2 2 2" xfId="38844" xr:uid="{74FBF9F2-5EB8-42EB-9999-B661251D6A69}"/>
    <cellStyle name="40% - Ênfase5 169 2 3" xfId="28628" xr:uid="{58B212BA-94A7-4125-BF9E-059098F17D2D}"/>
    <cellStyle name="40% - Ênfase5 169 3" xfId="13346" xr:uid="{2AC8F2F5-AE8C-420C-9CB2-375CFA4986BC}"/>
    <cellStyle name="40% - Ênfase5 169 3 2" xfId="33792" xr:uid="{BBE537CF-C62D-44E8-80CA-22AA7D2A1CB4}"/>
    <cellStyle name="40% - Ênfase5 169 4" xfId="23576" xr:uid="{57CD90B1-8F66-481E-8181-31165E3BA83A}"/>
    <cellStyle name="40% - Ênfase5 17" xfId="327" xr:uid="{6B56A2E2-000C-486A-B481-243C3CFC44CB}"/>
    <cellStyle name="40% - Ênfase5 17 2" xfId="926" xr:uid="{3F5D0A13-0CCE-43A3-AC3F-AA9AD60C5FC4}"/>
    <cellStyle name="40% - Ênfase5 17 2 2" xfId="6073" xr:uid="{B7D4B439-D8B7-46C6-A809-AF1F49A933D0}"/>
    <cellStyle name="40% - Ênfase5 17 2 2 2" xfId="16328" xr:uid="{348BA355-C288-446B-B9CF-88E39FFBF61F}"/>
    <cellStyle name="40% - Ênfase5 17 2 2 2 2" xfId="36772" xr:uid="{DD58590C-EA80-4DE1-B175-2842512DF1EF}"/>
    <cellStyle name="40% - Ênfase5 17 2 2 3" xfId="26556" xr:uid="{2C6EC809-1BA3-44F4-AD9B-04B3BBB55443}"/>
    <cellStyle name="40% - Ênfase5 17 2 3" xfId="11274" xr:uid="{401A0719-2AD2-4C46-85FA-ADE2D078A66B}"/>
    <cellStyle name="40% - Ênfase5 17 2 3 2" xfId="31720" xr:uid="{04F09399-00F8-433B-A1D4-04862F81F3B0}"/>
    <cellStyle name="40% - Ênfase5 17 2 4" xfId="21504" xr:uid="{6B3809F3-6CB5-4518-BE3B-4050583ED426}"/>
    <cellStyle name="40% - Ênfase5 17 3" xfId="5474" xr:uid="{3AE08F7B-C4BF-497F-BDDA-33751B4B72B2}"/>
    <cellStyle name="40% - Ênfase5 17 3 2" xfId="15748" xr:uid="{61BD75D7-490A-4BA9-A163-CE5318CFCA50}"/>
    <cellStyle name="40% - Ênfase5 17 3 2 2" xfId="36192" xr:uid="{B24A69A5-B3EF-4645-9A9D-BE57DB28C186}"/>
    <cellStyle name="40% - Ênfase5 17 3 3" xfId="25976" xr:uid="{2DF06A2C-8070-42CE-8D3F-D9C1DB36CAD7}"/>
    <cellStyle name="40% - Ênfase5 17 4" xfId="10694" xr:uid="{42DB1DCD-8316-453B-BA2B-0E70E7574341}"/>
    <cellStyle name="40% - Ênfase5 17 4 2" xfId="31140" xr:uid="{C5505FBD-BCC6-43D8-AA8B-A348BA6933DE}"/>
    <cellStyle name="40% - Ênfase5 17 5" xfId="20924" xr:uid="{439D6863-7E7E-4CC7-A0E0-6E7DCA320F91}"/>
    <cellStyle name="40% - Ênfase5 170" xfId="3054" xr:uid="{B25B9A67-CF21-4CC3-AB0C-4BDC77D67D99}"/>
    <cellStyle name="40% - Ênfase5 170 2" xfId="8187" xr:uid="{AAD99D28-0E3C-4813-B55E-C42D2A23AFC2}"/>
    <cellStyle name="40% - Ênfase5 170 2 2" xfId="18414" xr:uid="{73FF38C4-F3D2-412C-A3FD-38E95FA430D0}"/>
    <cellStyle name="40% - Ênfase5 170 2 2 2" xfId="38858" xr:uid="{8E5A10CC-DF50-40E0-A7FC-28325D41414C}"/>
    <cellStyle name="40% - Ênfase5 170 2 3" xfId="28642" xr:uid="{1BA363C7-71CD-40FD-8D13-112592B56FAB}"/>
    <cellStyle name="40% - Ênfase5 170 3" xfId="13360" xr:uid="{4C059390-2C19-4515-867D-8A6BA920E390}"/>
    <cellStyle name="40% - Ênfase5 170 3 2" xfId="33806" xr:uid="{9487983C-D5DB-4765-8943-4C4719F566C4}"/>
    <cellStyle name="40% - Ênfase5 170 4" xfId="23590" xr:uid="{3184E672-CE14-418E-B562-4E4C58889CDF}"/>
    <cellStyle name="40% - Ênfase5 171" xfId="3068" xr:uid="{A8E9E76B-6512-43BD-AD70-E963A7F2065B}"/>
    <cellStyle name="40% - Ênfase5 171 2" xfId="8201" xr:uid="{353FD8F8-E7E4-41A9-877D-2AB460DF4B89}"/>
    <cellStyle name="40% - Ênfase5 171 2 2" xfId="18428" xr:uid="{C75940E6-AFF7-4AA9-9647-183BE0D4E460}"/>
    <cellStyle name="40% - Ênfase5 171 2 2 2" xfId="38872" xr:uid="{FB7A2E27-D357-435C-812A-33723C5E7DEE}"/>
    <cellStyle name="40% - Ênfase5 171 2 3" xfId="28656" xr:uid="{413AEE33-8088-4A11-9FD0-E0A02DA5EC98}"/>
    <cellStyle name="40% - Ênfase5 171 3" xfId="13374" xr:uid="{7CB50274-4816-4517-B983-2E3BD642F0F0}"/>
    <cellStyle name="40% - Ênfase5 171 3 2" xfId="33820" xr:uid="{5960DA34-FE30-4FB7-A846-50F1348673EC}"/>
    <cellStyle name="40% - Ênfase5 171 4" xfId="23604" xr:uid="{0E0F17A9-B889-45EF-84E7-49D1EB3881A7}"/>
    <cellStyle name="40% - Ênfase5 172" xfId="3082" xr:uid="{D1EEC9A2-9A6B-48FA-894F-BCEB481AB98B}"/>
    <cellStyle name="40% - Ênfase5 172 2" xfId="8215" xr:uid="{AE200579-3D13-4A1A-8E18-0FFD3E9ECE34}"/>
    <cellStyle name="40% - Ênfase5 172 2 2" xfId="18442" xr:uid="{D1086EF4-0F9C-46B1-ADEE-4720F9E3F049}"/>
    <cellStyle name="40% - Ênfase5 172 2 2 2" xfId="38886" xr:uid="{F83BC216-2C16-406C-B845-7FD92B60301E}"/>
    <cellStyle name="40% - Ênfase5 172 2 3" xfId="28670" xr:uid="{E2F2C587-254A-44A0-9EA9-7D21FECA833D}"/>
    <cellStyle name="40% - Ênfase5 172 3" xfId="13388" xr:uid="{91553F7D-52B3-4C3F-B442-F785734ED2B4}"/>
    <cellStyle name="40% - Ênfase5 172 3 2" xfId="33834" xr:uid="{2DC1E16E-7B00-41BC-B951-05F130AA9728}"/>
    <cellStyle name="40% - Ênfase5 172 4" xfId="23618" xr:uid="{219F225A-CAC2-4EE3-A14D-8EED51692AD1}"/>
    <cellStyle name="40% - Ênfase5 173" xfId="3096" xr:uid="{5DCC1EEF-D128-484A-B040-1670BD4DD473}"/>
    <cellStyle name="40% - Ênfase5 173 2" xfId="8229" xr:uid="{8256062D-9125-4117-87D2-D7254B366DA2}"/>
    <cellStyle name="40% - Ênfase5 173 2 2" xfId="18456" xr:uid="{FDDEB0C5-95D9-4C15-9036-F9330CB3D2C5}"/>
    <cellStyle name="40% - Ênfase5 173 2 2 2" xfId="38900" xr:uid="{4C3234AB-C70F-4022-B980-CD2CEC11C9E8}"/>
    <cellStyle name="40% - Ênfase5 173 2 3" xfId="28684" xr:uid="{D5AAEF73-5470-4EB0-93FD-7448B58AD8CB}"/>
    <cellStyle name="40% - Ênfase5 173 3" xfId="13402" xr:uid="{46B5D889-A32C-4F64-B801-AC960926F1FC}"/>
    <cellStyle name="40% - Ênfase5 173 3 2" xfId="33848" xr:uid="{78B2C648-13E5-4AD4-91D2-B1F48EA07AD9}"/>
    <cellStyle name="40% - Ênfase5 173 4" xfId="23632" xr:uid="{4D701B8F-F774-4156-855A-DB894A01E2E2}"/>
    <cellStyle name="40% - Ênfase5 174" xfId="3110" xr:uid="{28793054-8402-45BF-8CB7-A51732938A04}"/>
    <cellStyle name="40% - Ênfase5 174 2" xfId="8243" xr:uid="{2FBF6B3E-0E97-4647-A96E-1071C5F7CBE7}"/>
    <cellStyle name="40% - Ênfase5 174 2 2" xfId="18470" xr:uid="{B66E6EF8-4AC1-4A24-AFDE-03867EEE46E5}"/>
    <cellStyle name="40% - Ênfase5 174 2 2 2" xfId="38914" xr:uid="{D99BCE25-BF61-492F-8C65-DB2A6BFFE790}"/>
    <cellStyle name="40% - Ênfase5 174 2 3" xfId="28698" xr:uid="{D0A81037-8121-4F72-9977-6F8E4D9934F3}"/>
    <cellStyle name="40% - Ênfase5 174 3" xfId="13416" xr:uid="{C35B5DBF-72D3-4D79-855E-6C44A470C763}"/>
    <cellStyle name="40% - Ênfase5 174 3 2" xfId="33862" xr:uid="{2CAF3BF7-3FD4-41B0-A360-79DA71CE3DBE}"/>
    <cellStyle name="40% - Ênfase5 174 4" xfId="23646" xr:uid="{888489E3-C122-43C1-932C-5DFC0F97DAC5}"/>
    <cellStyle name="40% - Ênfase5 175" xfId="3124" xr:uid="{83C70AEB-BD34-42F9-972F-D2B88D2A08FA}"/>
    <cellStyle name="40% - Ênfase5 175 2" xfId="8257" xr:uid="{DC9CEFC7-ED15-4DD7-BB70-7C7B8FC9BEA2}"/>
    <cellStyle name="40% - Ênfase5 175 2 2" xfId="18484" xr:uid="{A4AC6B18-7DF6-410E-A974-B5F99218E18F}"/>
    <cellStyle name="40% - Ênfase5 175 2 2 2" xfId="38928" xr:uid="{C46F9BA4-325E-4D25-8247-014CFAB646F5}"/>
    <cellStyle name="40% - Ênfase5 175 2 3" xfId="28712" xr:uid="{85606DA8-E767-476F-A1B4-B993FE1CC9B9}"/>
    <cellStyle name="40% - Ênfase5 175 3" xfId="13430" xr:uid="{CAEA3537-BAEA-4A28-B6B5-9D0F7812FEC5}"/>
    <cellStyle name="40% - Ênfase5 175 3 2" xfId="33876" xr:uid="{F2CA7ABC-3001-45B3-A195-C6C1BDC29122}"/>
    <cellStyle name="40% - Ênfase5 175 4" xfId="23660" xr:uid="{ED0999A3-E771-4979-B243-C67CABE34C86}"/>
    <cellStyle name="40% - Ênfase5 176" xfId="3138" xr:uid="{47E563E1-76AF-44C7-98F9-0DF8203C0B5D}"/>
    <cellStyle name="40% - Ênfase5 176 2" xfId="8271" xr:uid="{0875C83C-E201-4C49-AB07-045A4BCE7A08}"/>
    <cellStyle name="40% - Ênfase5 176 2 2" xfId="18498" xr:uid="{A408E532-9541-4804-87DF-29E12D5F5791}"/>
    <cellStyle name="40% - Ênfase5 176 2 2 2" xfId="38942" xr:uid="{6AB7E76F-1D51-4F51-A500-1AA8B3D5F632}"/>
    <cellStyle name="40% - Ênfase5 176 2 3" xfId="28726" xr:uid="{27C5C02B-671E-4712-8FC6-DF8266086D07}"/>
    <cellStyle name="40% - Ênfase5 176 3" xfId="13444" xr:uid="{FA6856C1-FC73-4189-A88D-71C97BD04F1E}"/>
    <cellStyle name="40% - Ênfase5 176 3 2" xfId="33890" xr:uid="{A06FEF9C-D3F3-4CA8-8B05-1033E1B873EC}"/>
    <cellStyle name="40% - Ênfase5 176 4" xfId="23674" xr:uid="{BB0F8838-4A2B-4C9E-8412-A601963B2035}"/>
    <cellStyle name="40% - Ênfase5 177" xfId="3152" xr:uid="{8E3EB695-055A-4AF2-93E0-5B8044B7D6A0}"/>
    <cellStyle name="40% - Ênfase5 177 2" xfId="8285" xr:uid="{A47068A5-9D1C-4180-93DA-72B9947EE628}"/>
    <cellStyle name="40% - Ênfase5 177 2 2" xfId="18512" xr:uid="{541AE370-BC75-4E95-AF7D-34269B9A6812}"/>
    <cellStyle name="40% - Ênfase5 177 2 2 2" xfId="38956" xr:uid="{F4425165-7FD8-489A-B677-ED2B0B72EE0C}"/>
    <cellStyle name="40% - Ênfase5 177 2 3" xfId="28740" xr:uid="{86B25D75-BA44-4606-B04B-714FDD288749}"/>
    <cellStyle name="40% - Ênfase5 177 3" xfId="13458" xr:uid="{DF708C76-AC40-4E21-9BEA-11A3B85D701A}"/>
    <cellStyle name="40% - Ênfase5 177 3 2" xfId="33904" xr:uid="{6BBA3C99-96B4-4E50-9621-486C06A8C948}"/>
    <cellStyle name="40% - Ênfase5 177 4" xfId="23688" xr:uid="{4D9441A9-D450-46D7-B0ED-F75F89A9B465}"/>
    <cellStyle name="40% - Ênfase5 178" xfId="3166" xr:uid="{03CB3150-85BA-46C2-9EFF-E9D8BA7BA6F1}"/>
    <cellStyle name="40% - Ênfase5 178 2" xfId="8299" xr:uid="{A903378E-F38F-47B7-89E2-BFF0A93BAC31}"/>
    <cellStyle name="40% - Ênfase5 178 2 2" xfId="18526" xr:uid="{DE19EDFE-00CB-4BCE-818F-B8F57446FBC7}"/>
    <cellStyle name="40% - Ênfase5 178 2 2 2" xfId="38970" xr:uid="{B49696BE-1408-4DA8-8ADF-105D348AFA6A}"/>
    <cellStyle name="40% - Ênfase5 178 2 3" xfId="28754" xr:uid="{09450DC7-FAD7-4F1B-A00A-7A4F08A59907}"/>
    <cellStyle name="40% - Ênfase5 178 3" xfId="13472" xr:uid="{7039AD05-1F60-4E88-A80E-FA8E552F894E}"/>
    <cellStyle name="40% - Ênfase5 178 3 2" xfId="33918" xr:uid="{CDDC216C-D3C6-4ACB-BC61-B14936C59F09}"/>
    <cellStyle name="40% - Ênfase5 178 4" xfId="23702" xr:uid="{A55AFAB4-EB6B-4304-B289-A3F4FBBA8B28}"/>
    <cellStyle name="40% - Ênfase5 179" xfId="3180" xr:uid="{08472E9C-AC40-4FA5-8999-4D7A6312BEF9}"/>
    <cellStyle name="40% - Ênfase5 179 2" xfId="8313" xr:uid="{92F29857-8CD2-40BC-8715-9E4D0F9E8A4A}"/>
    <cellStyle name="40% - Ênfase5 179 2 2" xfId="18540" xr:uid="{2B0CBA03-702C-4DF6-A4D2-4E742F41D4B5}"/>
    <cellStyle name="40% - Ênfase5 179 2 2 2" xfId="38984" xr:uid="{20E3CD44-545D-4BEF-919F-225D0FC03AF4}"/>
    <cellStyle name="40% - Ênfase5 179 2 3" xfId="28768" xr:uid="{4B0E4293-F436-467F-93B9-6C4A83FC5295}"/>
    <cellStyle name="40% - Ênfase5 179 3" xfId="13486" xr:uid="{50E5881E-0E85-4F54-95F4-30A8D6449D16}"/>
    <cellStyle name="40% - Ênfase5 179 3 2" xfId="33932" xr:uid="{49F54182-2E1B-4474-8525-15876931C497}"/>
    <cellStyle name="40% - Ênfase5 179 4" xfId="23716" xr:uid="{ACEE34DD-9424-434F-9DF0-007A49F8C4F3}"/>
    <cellStyle name="40% - Ênfase5 18" xfId="341" xr:uid="{D4515555-610E-4461-AC07-3BB5BA14E3C7}"/>
    <cellStyle name="40% - Ênfase5 18 2" xfId="940" xr:uid="{96C75E15-15B5-4197-A25B-0B3CCCC72DF3}"/>
    <cellStyle name="40% - Ênfase5 18 2 2" xfId="6087" xr:uid="{7A27DA14-E0F7-48B0-B0D7-1F98F96A369D}"/>
    <cellStyle name="40% - Ênfase5 18 2 2 2" xfId="16342" xr:uid="{3A1CEEC3-7761-4BE1-8855-A20E15FFCCFC}"/>
    <cellStyle name="40% - Ênfase5 18 2 2 2 2" xfId="36786" xr:uid="{B2695E2E-A361-411A-AF48-7C5FF3FC2021}"/>
    <cellStyle name="40% - Ênfase5 18 2 2 3" xfId="26570" xr:uid="{4B74FAE9-DC4F-41E6-94DD-A7FDDAB5BA83}"/>
    <cellStyle name="40% - Ênfase5 18 2 3" xfId="11288" xr:uid="{5FDE10C0-9250-4E50-ADCC-9A830F81290B}"/>
    <cellStyle name="40% - Ênfase5 18 2 3 2" xfId="31734" xr:uid="{C3B2090C-18F3-4ADA-9A2D-CE3155CD48F3}"/>
    <cellStyle name="40% - Ênfase5 18 2 4" xfId="21518" xr:uid="{901AA3E9-03B7-4743-8DE6-9CB8B550C99A}"/>
    <cellStyle name="40% - Ênfase5 18 3" xfId="5488" xr:uid="{168AB423-4119-45FE-9739-332DF7B607CE}"/>
    <cellStyle name="40% - Ênfase5 18 3 2" xfId="15762" xr:uid="{13034501-A30A-4174-BC2A-984FE2655FF5}"/>
    <cellStyle name="40% - Ênfase5 18 3 2 2" xfId="36206" xr:uid="{8C53BA2A-B24D-4844-87D0-0E30EAAE00AC}"/>
    <cellStyle name="40% - Ênfase5 18 3 3" xfId="25990" xr:uid="{05A11BDC-5734-4E7A-9557-64024C8C0753}"/>
    <cellStyle name="40% - Ênfase5 18 4" xfId="10708" xr:uid="{2F04BB65-BC18-4848-8E86-053CA1A88DA5}"/>
    <cellStyle name="40% - Ênfase5 18 4 2" xfId="31154" xr:uid="{D0AA6392-DA69-4EE6-AF94-50B1B9C4AD12}"/>
    <cellStyle name="40% - Ênfase5 18 5" xfId="20938" xr:uid="{3CFC51C5-BC71-4CB8-AFD1-A399C5D83743}"/>
    <cellStyle name="40% - Ênfase5 180" xfId="3193" xr:uid="{BB89FB9C-B72A-4EDC-ABA4-D94517D984B3}"/>
    <cellStyle name="40% - Ênfase5 180 2" xfId="8327" xr:uid="{EF66E51D-A782-4AB5-999A-93D8649B5D7F}"/>
    <cellStyle name="40% - Ênfase5 180 2 2" xfId="18554" xr:uid="{F20D0481-0ACA-4FE1-A74F-0F459DFF44B7}"/>
    <cellStyle name="40% - Ênfase5 180 2 2 2" xfId="38998" xr:uid="{2480D7A8-D7A5-435D-BC11-36EDCE56AC67}"/>
    <cellStyle name="40% - Ênfase5 180 2 3" xfId="28782" xr:uid="{2D4C2659-57B2-4730-81AD-F42E45B759FC}"/>
    <cellStyle name="40% - Ênfase5 180 3" xfId="13500" xr:uid="{6C2EA073-AE38-4A18-B188-CA929D9A4F80}"/>
    <cellStyle name="40% - Ênfase5 180 3 2" xfId="33946" xr:uid="{65CCBEC7-BCB1-4E99-8467-BBE0BE494C8A}"/>
    <cellStyle name="40% - Ênfase5 180 4" xfId="23730" xr:uid="{A05B74DC-7B65-4935-A28C-826A3494D6B8}"/>
    <cellStyle name="40% - Ênfase5 181" xfId="3207" xr:uid="{174C21AD-22E0-42BB-AB66-1D1AE41161A8}"/>
    <cellStyle name="40% - Ênfase5 181 2" xfId="8341" xr:uid="{3FF0812B-F64D-4E6A-8D5A-2F62D921EEC7}"/>
    <cellStyle name="40% - Ênfase5 181 2 2" xfId="18568" xr:uid="{67DBB678-1C3C-444B-88A7-90B1DE67DF6E}"/>
    <cellStyle name="40% - Ênfase5 181 2 2 2" xfId="39012" xr:uid="{3E15D58D-DE3A-4598-A86E-F994856AE01F}"/>
    <cellStyle name="40% - Ênfase5 181 2 3" xfId="28796" xr:uid="{83273BF1-D235-45E3-8AF1-FF3E322E001D}"/>
    <cellStyle name="40% - Ênfase5 181 3" xfId="13514" xr:uid="{FDD9C1E6-F739-499E-88CE-5A98E2B3854D}"/>
    <cellStyle name="40% - Ênfase5 181 3 2" xfId="33960" xr:uid="{8433AAAD-73AA-49FF-93A2-208F68D25884}"/>
    <cellStyle name="40% - Ênfase5 181 4" xfId="23744" xr:uid="{DD3F1549-CFA7-46E4-B404-FCBF72528D3F}"/>
    <cellStyle name="40% - Ênfase5 182" xfId="3221" xr:uid="{B4F248CC-6A8F-4421-901B-9673C7853BD2}"/>
    <cellStyle name="40% - Ênfase5 182 2" xfId="8355" xr:uid="{5279FE87-FDF6-47BE-A14A-4019FD27245A}"/>
    <cellStyle name="40% - Ênfase5 182 2 2" xfId="18582" xr:uid="{6549CFF3-B34E-40B5-B2EE-4C8DA1B12BA3}"/>
    <cellStyle name="40% - Ênfase5 182 2 2 2" xfId="39026" xr:uid="{5A8CA045-2E72-40AD-BFF4-0D107F888B3E}"/>
    <cellStyle name="40% - Ênfase5 182 2 3" xfId="28810" xr:uid="{98E4A21E-A3FD-4A62-A081-AE734E89A309}"/>
    <cellStyle name="40% - Ênfase5 182 3" xfId="13528" xr:uid="{5B7D1411-B673-4FC8-A869-70C06F778D99}"/>
    <cellStyle name="40% - Ênfase5 182 3 2" xfId="33974" xr:uid="{39D3F80C-36CC-4690-A2EA-045A7508D747}"/>
    <cellStyle name="40% - Ênfase5 182 4" xfId="23758" xr:uid="{80DEB795-7F99-4599-9165-334FD060652D}"/>
    <cellStyle name="40% - Ênfase5 183" xfId="3235" xr:uid="{8AAF224B-73EE-469A-B48D-6700DA73EDFD}"/>
    <cellStyle name="40% - Ênfase5 183 2" xfId="8369" xr:uid="{FF838B20-2EE5-4337-8482-C87533322935}"/>
    <cellStyle name="40% - Ênfase5 183 2 2" xfId="18596" xr:uid="{D402A3E4-7AC5-4303-B2DD-988D8BD9A39D}"/>
    <cellStyle name="40% - Ênfase5 183 2 2 2" xfId="39040" xr:uid="{97FDA475-55E7-4266-B449-B734D96C9FB2}"/>
    <cellStyle name="40% - Ênfase5 183 2 3" xfId="28824" xr:uid="{21AEBAB5-0E08-4FDF-92A4-07F2E1BC97F7}"/>
    <cellStyle name="40% - Ênfase5 183 3" xfId="13542" xr:uid="{D1ACC9CB-6CF5-420E-8635-A534C8CA6414}"/>
    <cellStyle name="40% - Ênfase5 183 3 2" xfId="33988" xr:uid="{5DE1F31F-22A0-4670-B50E-2326E218D74E}"/>
    <cellStyle name="40% - Ênfase5 183 4" xfId="23772" xr:uid="{1532004D-940A-49FF-9F12-ADB251D90DB6}"/>
    <cellStyle name="40% - Ênfase5 184" xfId="3249" xr:uid="{410AF1A5-699E-49EB-8A59-17B2104DFAD3}"/>
    <cellStyle name="40% - Ênfase5 184 2" xfId="8383" xr:uid="{52527D7E-495A-430A-BDD9-28E5673BD55A}"/>
    <cellStyle name="40% - Ênfase5 184 2 2" xfId="18610" xr:uid="{DD3E522A-3855-4D3C-8A9F-8718F84C8348}"/>
    <cellStyle name="40% - Ênfase5 184 2 2 2" xfId="39054" xr:uid="{4DEB5D8F-046D-4F08-BBD8-285CBBBCFF18}"/>
    <cellStyle name="40% - Ênfase5 184 2 3" xfId="28838" xr:uid="{6809FC97-475F-498D-A263-FC081669D29F}"/>
    <cellStyle name="40% - Ênfase5 184 3" xfId="13556" xr:uid="{3A0019A4-FF33-4820-A75B-786AD12E176C}"/>
    <cellStyle name="40% - Ênfase5 184 3 2" xfId="34002" xr:uid="{D418D4DD-E6E9-4E44-879D-2BF9A22EB664}"/>
    <cellStyle name="40% - Ênfase5 184 4" xfId="23786" xr:uid="{4FE25173-07EA-4656-AD91-1E9A8766EF37}"/>
    <cellStyle name="40% - Ênfase5 185" xfId="3263" xr:uid="{D6CEC871-79E3-427B-BF11-8A22E7B06CB4}"/>
    <cellStyle name="40% - Ênfase5 185 2" xfId="8397" xr:uid="{09F1ACF5-9F67-40CF-91C1-EA4247724C1F}"/>
    <cellStyle name="40% - Ênfase5 185 2 2" xfId="18624" xr:uid="{676BCA83-DAB3-4427-897A-EC30F6B2F83C}"/>
    <cellStyle name="40% - Ênfase5 185 2 2 2" xfId="39068" xr:uid="{D79D9E1C-9382-4985-8F98-ACCECF325B56}"/>
    <cellStyle name="40% - Ênfase5 185 2 3" xfId="28852" xr:uid="{2830CBEC-7C21-4D95-906F-41B4F5DA5DF4}"/>
    <cellStyle name="40% - Ênfase5 185 3" xfId="13570" xr:uid="{566654B3-5B82-4B94-A8AF-3655B4669BEF}"/>
    <cellStyle name="40% - Ênfase5 185 3 2" xfId="34016" xr:uid="{7FBF512C-D336-4640-8975-0BAA29728D2A}"/>
    <cellStyle name="40% - Ênfase5 185 4" xfId="23800" xr:uid="{B7C16842-5C65-4EF3-9BD6-4EEFA4A7043E}"/>
    <cellStyle name="40% - Ênfase5 186" xfId="3277" xr:uid="{9B821616-3B6C-4066-B8CB-2C69C719FD3D}"/>
    <cellStyle name="40% - Ênfase5 186 2" xfId="8411" xr:uid="{B61C5558-59A6-4BCB-9984-60EB807B93EA}"/>
    <cellStyle name="40% - Ênfase5 186 2 2" xfId="18638" xr:uid="{F050A7E9-D3C1-45AF-8491-C5DF87B21A5B}"/>
    <cellStyle name="40% - Ênfase5 186 2 2 2" xfId="39082" xr:uid="{2039409B-D150-4DA7-BEE5-BA62621AC5B8}"/>
    <cellStyle name="40% - Ênfase5 186 2 3" xfId="28866" xr:uid="{0B2E9950-BDD9-4E12-BBD9-70933DA52104}"/>
    <cellStyle name="40% - Ênfase5 186 3" xfId="13584" xr:uid="{B9F72823-D559-4D1E-AD6A-67C2213219FA}"/>
    <cellStyle name="40% - Ênfase5 186 3 2" xfId="34030" xr:uid="{FFDE921D-AB16-4DFD-91CA-0EA441E2536C}"/>
    <cellStyle name="40% - Ênfase5 186 4" xfId="23814" xr:uid="{0160A72D-4916-4A49-9C51-391EDD77E7AC}"/>
    <cellStyle name="40% - Ênfase5 187" xfId="3291" xr:uid="{B64CA4D5-AAAA-4484-86FA-3A3B7388B464}"/>
    <cellStyle name="40% - Ênfase5 187 2" xfId="8425" xr:uid="{FD7FFF2A-C61B-4E8E-A301-663ECF5DD4DE}"/>
    <cellStyle name="40% - Ênfase5 187 2 2" xfId="18652" xr:uid="{4B1AA219-DF87-486F-B193-4CBCF3786F2F}"/>
    <cellStyle name="40% - Ênfase5 187 2 2 2" xfId="39096" xr:uid="{FCF74C80-3E44-48F5-AF61-7B9BE39D0E98}"/>
    <cellStyle name="40% - Ênfase5 187 2 3" xfId="28880" xr:uid="{D632557C-178D-4E7A-B1DE-B91BA1E163E9}"/>
    <cellStyle name="40% - Ênfase5 187 3" xfId="13598" xr:uid="{CB885B7D-17C2-482D-92C7-667A7DAE08B7}"/>
    <cellStyle name="40% - Ênfase5 187 3 2" xfId="34044" xr:uid="{349B53EB-16ED-4520-B313-F9808A2172C1}"/>
    <cellStyle name="40% - Ênfase5 187 4" xfId="23828" xr:uid="{96D85DCE-6975-4A60-BE3B-432CB2EE0E4C}"/>
    <cellStyle name="40% - Ênfase5 188" xfId="3305" xr:uid="{2E66D7AB-105D-483C-B1E4-D96D1998ACB3}"/>
    <cellStyle name="40% - Ênfase5 188 2" xfId="8439" xr:uid="{54700692-840F-476C-A7E6-BB772297BD6F}"/>
    <cellStyle name="40% - Ênfase5 188 2 2" xfId="18666" xr:uid="{1344A631-F845-4528-88B1-CFF093EA3E8D}"/>
    <cellStyle name="40% - Ênfase5 188 2 2 2" xfId="39110" xr:uid="{FFC2782C-930B-4089-90C7-592DFD8B4AF4}"/>
    <cellStyle name="40% - Ênfase5 188 2 3" xfId="28894" xr:uid="{C3A9997E-71F0-421D-BB23-440B9E41C253}"/>
    <cellStyle name="40% - Ênfase5 188 3" xfId="13612" xr:uid="{0ECD4338-354C-4485-A083-CBFEC5A19ACD}"/>
    <cellStyle name="40% - Ênfase5 188 3 2" xfId="34058" xr:uid="{E2A91FD0-FBFA-4539-949A-A9BB16C934DE}"/>
    <cellStyle name="40% - Ênfase5 188 4" xfId="23842" xr:uid="{4DF3463C-D1D0-4214-93DC-CF11042A3AA7}"/>
    <cellStyle name="40% - Ênfase5 189" xfId="3319" xr:uid="{C298570E-39CE-490B-80CE-C5CF7C166E7D}"/>
    <cellStyle name="40% - Ênfase5 189 2" xfId="8453" xr:uid="{9BFE8771-860E-4FE3-8B39-97918FDA07B5}"/>
    <cellStyle name="40% - Ênfase5 189 2 2" xfId="18680" xr:uid="{995EEF6B-6559-4987-86F1-AEFFC285BB38}"/>
    <cellStyle name="40% - Ênfase5 189 2 2 2" xfId="39124" xr:uid="{BCFC46BE-FAF5-497B-9336-12FAFFA8E699}"/>
    <cellStyle name="40% - Ênfase5 189 2 3" xfId="28908" xr:uid="{5C909C48-5827-4DFD-8E31-F0A00FA90E7E}"/>
    <cellStyle name="40% - Ênfase5 189 3" xfId="13626" xr:uid="{DE6F3A7D-1C5A-47FE-BD83-926EAC3C1F18}"/>
    <cellStyle name="40% - Ênfase5 189 3 2" xfId="34072" xr:uid="{790D1F95-AAA5-4C2A-90C6-236711DF953B}"/>
    <cellStyle name="40% - Ênfase5 189 4" xfId="23856" xr:uid="{293F994C-9764-404D-92B9-D87958E5013E}"/>
    <cellStyle name="40% - Ênfase5 19" xfId="355" xr:uid="{969A1846-8A09-4C34-BA2E-D18614F654C8}"/>
    <cellStyle name="40% - Ênfase5 19 2" xfId="954" xr:uid="{A5519098-8585-48C8-8302-CCEB796B643D}"/>
    <cellStyle name="40% - Ênfase5 19 2 2" xfId="6101" xr:uid="{C508E15C-E658-470D-9374-B122E33B827A}"/>
    <cellStyle name="40% - Ênfase5 19 2 2 2" xfId="16356" xr:uid="{7EA5E550-ADE7-4F77-AC51-7538F20FDF40}"/>
    <cellStyle name="40% - Ênfase5 19 2 2 2 2" xfId="36800" xr:uid="{F20430D0-F0E3-4A45-99D0-D5056CD5B27D}"/>
    <cellStyle name="40% - Ênfase5 19 2 2 3" xfId="26584" xr:uid="{B66BFCE1-3761-40FC-AE8A-925313B2AF65}"/>
    <cellStyle name="40% - Ênfase5 19 2 3" xfId="11302" xr:uid="{96787C64-9C48-406B-8CC4-43F6C1AFCD00}"/>
    <cellStyle name="40% - Ênfase5 19 2 3 2" xfId="31748" xr:uid="{64AF66DB-7F32-4B15-942E-39B68E6CD89E}"/>
    <cellStyle name="40% - Ênfase5 19 2 4" xfId="21532" xr:uid="{7622B97B-00C2-44F4-993D-5B5814714754}"/>
    <cellStyle name="40% - Ênfase5 19 3" xfId="5502" xr:uid="{CF3AC402-AF35-4CB8-8D4B-DF1EB20110A9}"/>
    <cellStyle name="40% - Ênfase5 19 3 2" xfId="15776" xr:uid="{B0B4872A-5026-4FE8-80F2-B4B825A14BC3}"/>
    <cellStyle name="40% - Ênfase5 19 3 2 2" xfId="36220" xr:uid="{A299D0DE-DBF7-4DF0-B178-67A61B32666F}"/>
    <cellStyle name="40% - Ênfase5 19 3 3" xfId="26004" xr:uid="{4ACCCBAF-8864-40E0-9CD0-E5EE1C6887E4}"/>
    <cellStyle name="40% - Ênfase5 19 4" xfId="10722" xr:uid="{F99D11E8-DA3B-4ADC-BFB3-65E5A407B1C5}"/>
    <cellStyle name="40% - Ênfase5 19 4 2" xfId="31168" xr:uid="{0CF3FD7B-BCCD-4F4E-B452-208E5BDF2FC4}"/>
    <cellStyle name="40% - Ênfase5 19 5" xfId="20952" xr:uid="{203C1B31-FEE1-4BC3-ABBC-3B11BBC339BA}"/>
    <cellStyle name="40% - Ênfase5 190" xfId="3333" xr:uid="{DF98D444-E269-47F6-B7F5-FA0538F9B8A3}"/>
    <cellStyle name="40% - Ênfase5 190 2" xfId="8467" xr:uid="{BCC821ED-9EAF-4E76-9DFD-63B55AA4EDC8}"/>
    <cellStyle name="40% - Ênfase5 190 2 2" xfId="18694" xr:uid="{78853742-9FB7-48E5-A97D-B1B18E515675}"/>
    <cellStyle name="40% - Ênfase5 190 2 2 2" xfId="39138" xr:uid="{9AE9BBCD-6AEA-4F80-8305-11D6C387BF51}"/>
    <cellStyle name="40% - Ênfase5 190 2 3" xfId="28922" xr:uid="{7CFFEB49-00E5-43E9-BA3B-30FEFC3A052B}"/>
    <cellStyle name="40% - Ênfase5 190 3" xfId="13640" xr:uid="{8A0A74DF-2249-40DC-BD8C-844BF60774D4}"/>
    <cellStyle name="40% - Ênfase5 190 3 2" xfId="34086" xr:uid="{00BA24FE-97E2-4CD3-957C-5362A25DE7D8}"/>
    <cellStyle name="40% - Ênfase5 190 4" xfId="23870" xr:uid="{05052E88-63EB-4CF8-826C-366C78E8A155}"/>
    <cellStyle name="40% - Ênfase5 191" xfId="3347" xr:uid="{19D56259-6DA9-4DEC-AAA4-7EFF731BD7B6}"/>
    <cellStyle name="40% - Ênfase5 191 2" xfId="8481" xr:uid="{26836192-2E5D-402D-BA8F-F6A903915B26}"/>
    <cellStyle name="40% - Ênfase5 191 2 2" xfId="18708" xr:uid="{76111ECC-3653-43E2-B7D1-321D96BFD15B}"/>
    <cellStyle name="40% - Ênfase5 191 2 2 2" xfId="39152" xr:uid="{F1AF20C9-ED6D-45A8-B5E3-A885CAF7EF16}"/>
    <cellStyle name="40% - Ênfase5 191 2 3" xfId="28936" xr:uid="{001C062B-71C7-44FD-8288-7520E2DB12B8}"/>
    <cellStyle name="40% - Ênfase5 191 3" xfId="13654" xr:uid="{AFDCA4F4-D960-440E-99C1-F8A94C2B4920}"/>
    <cellStyle name="40% - Ênfase5 191 3 2" xfId="34100" xr:uid="{EA933665-4835-4263-8CC8-779D5E4E9BAF}"/>
    <cellStyle name="40% - Ênfase5 191 4" xfId="23884" xr:uid="{76C4DB26-A5E0-4290-8AD3-ED55B6B9056D}"/>
    <cellStyle name="40% - Ênfase5 192" xfId="3361" xr:uid="{78F5F7B8-37C3-4011-946F-B6EAFA030E7D}"/>
    <cellStyle name="40% - Ênfase5 192 2" xfId="8495" xr:uid="{16C94B7F-5DC9-4FA7-B707-C8B2B1B6F563}"/>
    <cellStyle name="40% - Ênfase5 192 2 2" xfId="18722" xr:uid="{46A32C23-BD98-4DFE-8665-D21D34F0D670}"/>
    <cellStyle name="40% - Ênfase5 192 2 2 2" xfId="39166" xr:uid="{BC72131C-2449-4E08-8E94-8CF5AA0B3B7B}"/>
    <cellStyle name="40% - Ênfase5 192 2 3" xfId="28950" xr:uid="{2099BCE7-D547-47D1-80F3-B011222028E4}"/>
    <cellStyle name="40% - Ênfase5 192 3" xfId="13668" xr:uid="{1A80E87D-28F3-4136-9B0C-9CCC82801B0C}"/>
    <cellStyle name="40% - Ênfase5 192 3 2" xfId="34114" xr:uid="{4C89310B-C454-4B93-B8BF-D1EBEF95AE0F}"/>
    <cellStyle name="40% - Ênfase5 192 4" xfId="23898" xr:uid="{CDFF5C16-FB0A-4870-AAD3-FFEA4D2162C2}"/>
    <cellStyle name="40% - Ênfase5 193" xfId="3375" xr:uid="{D98D7F94-AE52-4581-9A57-2405AE482417}"/>
    <cellStyle name="40% - Ênfase5 193 2" xfId="8509" xr:uid="{C538DCFB-F2A0-4669-957B-5AF774CA494B}"/>
    <cellStyle name="40% - Ênfase5 193 2 2" xfId="18736" xr:uid="{965F5A0B-DCA8-4ED5-821E-AD197026BD44}"/>
    <cellStyle name="40% - Ênfase5 193 2 2 2" xfId="39180" xr:uid="{C9C21CBB-8DDB-48F9-A188-03588D14E30D}"/>
    <cellStyle name="40% - Ênfase5 193 2 3" xfId="28964" xr:uid="{20EF6A32-FC61-4D0D-9BE9-7819CAF9F9A9}"/>
    <cellStyle name="40% - Ênfase5 193 3" xfId="13682" xr:uid="{F3FC1D3A-23A7-4E86-A635-D4485C22B759}"/>
    <cellStyle name="40% - Ênfase5 193 3 2" xfId="34128" xr:uid="{4DD0E73C-E073-4D44-8191-C721CBA78071}"/>
    <cellStyle name="40% - Ênfase5 193 4" xfId="23912" xr:uid="{30773958-9690-49F6-8A25-3EB63115B14D}"/>
    <cellStyle name="40% - Ênfase5 194" xfId="3389" xr:uid="{1411127F-633E-431A-AF32-FEFBA7273515}"/>
    <cellStyle name="40% - Ênfase5 194 2" xfId="8523" xr:uid="{FF3938FB-099C-4349-8ECF-D63254106C0E}"/>
    <cellStyle name="40% - Ênfase5 194 2 2" xfId="18750" xr:uid="{8B1E8B63-2F31-4DE3-8623-E7F0613AB02C}"/>
    <cellStyle name="40% - Ênfase5 194 2 2 2" xfId="39194" xr:uid="{BD08E0B7-9853-4663-8268-33601CEFB540}"/>
    <cellStyle name="40% - Ênfase5 194 2 3" xfId="28978" xr:uid="{0121EEA4-D77E-4C7D-A072-81062D7D674D}"/>
    <cellStyle name="40% - Ênfase5 194 3" xfId="13696" xr:uid="{EBC05D14-910F-46F7-BF26-90F94E2D7079}"/>
    <cellStyle name="40% - Ênfase5 194 3 2" xfId="34142" xr:uid="{FB452805-A9C0-4C18-83E0-84993630BFBE}"/>
    <cellStyle name="40% - Ênfase5 194 4" xfId="23926" xr:uid="{8D143C09-4EC5-402A-9C08-890EB7997AB7}"/>
    <cellStyle name="40% - Ênfase5 195" xfId="3403" xr:uid="{29CE69A2-627E-4B2B-A1BF-BA08737521B5}"/>
    <cellStyle name="40% - Ênfase5 195 2" xfId="8537" xr:uid="{AEB7D936-EC44-4478-8CFD-C77030E0406E}"/>
    <cellStyle name="40% - Ênfase5 195 2 2" xfId="18764" xr:uid="{C75E8E0C-3390-4F8B-AA54-17943DB4ADED}"/>
    <cellStyle name="40% - Ênfase5 195 2 2 2" xfId="39208" xr:uid="{0C9D1A16-0776-49C2-A618-2943CE70E2A6}"/>
    <cellStyle name="40% - Ênfase5 195 2 3" xfId="28992" xr:uid="{C667EA5C-6663-492F-AC01-18B0466AFBE6}"/>
    <cellStyle name="40% - Ênfase5 195 3" xfId="13710" xr:uid="{57C6B2B1-42F8-4149-B5EC-4C153E4D7B84}"/>
    <cellStyle name="40% - Ênfase5 195 3 2" xfId="34156" xr:uid="{D9C8C42D-0995-42B0-8D16-68B0BB07E8E1}"/>
    <cellStyle name="40% - Ênfase5 195 4" xfId="23940" xr:uid="{404FB009-4B1C-4E67-8BA4-C9940F7C9FE2}"/>
    <cellStyle name="40% - Ênfase5 196" xfId="3417" xr:uid="{F481252C-4BFD-45A1-B0DC-0E6797C99896}"/>
    <cellStyle name="40% - Ênfase5 196 2" xfId="8551" xr:uid="{F23960BD-604D-43F6-894D-D21B1B9943D6}"/>
    <cellStyle name="40% - Ênfase5 196 2 2" xfId="18778" xr:uid="{20F710C3-BE02-45E0-965B-1124303D3687}"/>
    <cellStyle name="40% - Ênfase5 196 2 2 2" xfId="39222" xr:uid="{BF9C2223-896D-42E5-8AFB-625EF49C8592}"/>
    <cellStyle name="40% - Ênfase5 196 2 3" xfId="29006" xr:uid="{B05B7C2C-D7C3-4DC2-B916-51733D1696F8}"/>
    <cellStyle name="40% - Ênfase5 196 3" xfId="13724" xr:uid="{778148D0-7743-418F-A432-6758E9EC1FE0}"/>
    <cellStyle name="40% - Ênfase5 196 3 2" xfId="34170" xr:uid="{FD9E3B91-348A-4EFF-829F-F14FD8E4E565}"/>
    <cellStyle name="40% - Ênfase5 196 4" xfId="23954" xr:uid="{48CC6206-63E9-428B-9DED-E5BAD9910A5B}"/>
    <cellStyle name="40% - Ênfase5 197" xfId="3431" xr:uid="{2E37945E-BF0B-4A77-9BC4-E4E63D12EDB0}"/>
    <cellStyle name="40% - Ênfase5 197 2" xfId="8565" xr:uid="{B10FBD55-597A-4BCD-97DA-7BB4A71990DB}"/>
    <cellStyle name="40% - Ênfase5 197 2 2" xfId="18792" xr:uid="{368BF45B-E8C3-4D70-B535-6821D3B5C69C}"/>
    <cellStyle name="40% - Ênfase5 197 2 2 2" xfId="39236" xr:uid="{D46ECE22-1A0A-4005-82B9-A9A121B58D1D}"/>
    <cellStyle name="40% - Ênfase5 197 2 3" xfId="29020" xr:uid="{BCEE4FE8-752D-4952-9887-5239C68F79D6}"/>
    <cellStyle name="40% - Ênfase5 197 3" xfId="13738" xr:uid="{A40FFA37-C621-4578-8897-4CD2866B545D}"/>
    <cellStyle name="40% - Ênfase5 197 3 2" xfId="34184" xr:uid="{64AFB78A-907D-49CE-B113-AB2FA5283704}"/>
    <cellStyle name="40% - Ênfase5 197 4" xfId="23968" xr:uid="{7994F8FC-A9B9-4A42-9ADB-8A2B3E332C00}"/>
    <cellStyle name="40% - Ênfase5 198" xfId="3445" xr:uid="{5C5EAAF2-A7A6-4870-83B0-03D3BEF1A21F}"/>
    <cellStyle name="40% - Ênfase5 198 2" xfId="8579" xr:uid="{532A1769-CAF0-4089-ACD9-69754FC6E09A}"/>
    <cellStyle name="40% - Ênfase5 198 2 2" xfId="18806" xr:uid="{2FF4D49C-022A-4EBA-937B-DEF5A33E392C}"/>
    <cellStyle name="40% - Ênfase5 198 2 2 2" xfId="39250" xr:uid="{AD865026-5745-45CD-8A69-7504574B26AC}"/>
    <cellStyle name="40% - Ênfase5 198 2 3" xfId="29034" xr:uid="{D4C41E3C-7957-420D-8618-7FE9475473D2}"/>
    <cellStyle name="40% - Ênfase5 198 3" xfId="13752" xr:uid="{ADC5F9FC-E75D-4B3D-96DD-36ED6C9557C1}"/>
    <cellStyle name="40% - Ênfase5 198 3 2" xfId="34198" xr:uid="{8346E3E2-1242-45D8-B164-46118E34C262}"/>
    <cellStyle name="40% - Ênfase5 198 4" xfId="23982" xr:uid="{B49723D9-98BC-41F1-9CC5-A6CC4BBB937D}"/>
    <cellStyle name="40% - Ênfase5 199" xfId="3459" xr:uid="{C6749770-DF71-4C3C-B63A-9017C945E700}"/>
    <cellStyle name="40% - Ênfase5 199 2" xfId="8593" xr:uid="{98F0B3FA-5896-45E3-A535-0CAFF8C38360}"/>
    <cellStyle name="40% - Ênfase5 199 2 2" xfId="18820" xr:uid="{0A11D841-87D8-4E92-9DD0-B85CE59688C0}"/>
    <cellStyle name="40% - Ênfase5 199 2 2 2" xfId="39264" xr:uid="{8DA22585-BF87-4C29-B78B-1AB75BBCAA21}"/>
    <cellStyle name="40% - Ênfase5 199 2 3" xfId="29048" xr:uid="{FCF54FAC-EEF2-4569-899D-ACB125F1D722}"/>
    <cellStyle name="40% - Ênfase5 199 3" xfId="13766" xr:uid="{2508CAE1-CDE8-4BF3-AA21-150B3ED8703C}"/>
    <cellStyle name="40% - Ênfase5 199 3 2" xfId="34212" xr:uid="{E5A98BF6-CB06-4BD2-8B93-93B0C028A774}"/>
    <cellStyle name="40% - Ênfase5 199 4" xfId="23996" xr:uid="{681D777F-8095-4C77-9624-4A58D478EE4F}"/>
    <cellStyle name="40% - Ênfase5 2" xfId="117" xr:uid="{051DC3EA-6ED1-4438-9795-2F30FAF72212}"/>
    <cellStyle name="40% - Ênfase5 2 2" xfId="730" xr:uid="{9D70B662-C620-4D19-B6B6-ED2D3955DCD9}"/>
    <cellStyle name="40% - Ênfase5 2 2 2" xfId="5877" xr:uid="{B57AF703-5863-4A4F-87FF-571320C3EBA0}"/>
    <cellStyle name="40% - Ênfase5 2 2 2 2" xfId="16146" xr:uid="{5372E2FA-2A7A-46A9-B790-FD45C2B46618}"/>
    <cellStyle name="40% - Ênfase5 2 2 2 2 2" xfId="36590" xr:uid="{6EE8E183-3483-48A8-8E07-AE5894836D61}"/>
    <cellStyle name="40% - Ênfase5 2 2 2 3" xfId="26374" xr:uid="{DB5794E2-151A-48E7-8596-7B32C31CF747}"/>
    <cellStyle name="40% - Ênfase5 2 2 3" xfId="11092" xr:uid="{9946E29C-2155-43F2-B6F1-3F2E24C49B52}"/>
    <cellStyle name="40% - Ênfase5 2 2 3 2" xfId="31538" xr:uid="{6AFC55C0-E06F-4320-87BE-348864E21F4B}"/>
    <cellStyle name="40% - Ênfase5 2 2 4" xfId="21322" xr:uid="{9EAB2DFE-5E82-401F-AF47-F59890F028AE}"/>
    <cellStyle name="40% - Ênfase5 2 3" xfId="5264" xr:uid="{B4AF9235-34A5-4CD8-BB1F-964B2DE0414E}"/>
    <cellStyle name="40% - Ênfase5 2 3 2" xfId="15566" xr:uid="{93D12DF1-C3AA-4BDA-8EB1-A91A9FB57F35}"/>
    <cellStyle name="40% - Ênfase5 2 3 2 2" xfId="36010" xr:uid="{0F5BDE75-EBE8-4E95-A418-13A028081A83}"/>
    <cellStyle name="40% - Ênfase5 2 3 3" xfId="25794" xr:uid="{447F21F3-C112-4C5B-AA9D-F7BA452FE87A}"/>
    <cellStyle name="40% - Ênfase5 2 4" xfId="10512" xr:uid="{B1DA8C37-E77A-4C35-B341-B43D846B8976}"/>
    <cellStyle name="40% - Ênfase5 2 4 2" xfId="30958" xr:uid="{A6D24F92-78C9-4F06-B8EF-CAEC0702AD37}"/>
    <cellStyle name="40% - Ênfase5 2 5" xfId="20742" xr:uid="{04D7C147-5BD6-44D7-807A-2331D5FFD675}"/>
    <cellStyle name="40% - Ênfase5 20" xfId="369" xr:uid="{7574BF15-01E6-4737-872D-89B0B84B4A1C}"/>
    <cellStyle name="40% - Ênfase5 20 2" xfId="968" xr:uid="{9EEB34C3-12B6-4902-81B5-B19D88D53432}"/>
    <cellStyle name="40% - Ênfase5 20 2 2" xfId="6115" xr:uid="{4ABC3508-DC98-45FF-B74A-5672DE78024C}"/>
    <cellStyle name="40% - Ênfase5 20 2 2 2" xfId="16370" xr:uid="{3DA15557-39C1-4D63-A9FD-7AF48D355CEA}"/>
    <cellStyle name="40% - Ênfase5 20 2 2 2 2" xfId="36814" xr:uid="{845F15FE-0797-4C6B-A96F-E5D63774EB7B}"/>
    <cellStyle name="40% - Ênfase5 20 2 2 3" xfId="26598" xr:uid="{018A083A-CDD4-449C-9073-D5D7A299F040}"/>
    <cellStyle name="40% - Ênfase5 20 2 3" xfId="11316" xr:uid="{53229BDF-B06D-4F66-9CD7-41AACDE57DC7}"/>
    <cellStyle name="40% - Ênfase5 20 2 3 2" xfId="31762" xr:uid="{C0158DCE-CF3B-4629-B26E-4F62B0B73E86}"/>
    <cellStyle name="40% - Ênfase5 20 2 4" xfId="21546" xr:uid="{C89CA420-30A1-43B6-9E3B-654AC1FCFA09}"/>
    <cellStyle name="40% - Ênfase5 20 3" xfId="5516" xr:uid="{F6C8AB6D-9FBC-44B2-96CC-003FD62FEF98}"/>
    <cellStyle name="40% - Ênfase5 20 3 2" xfId="15790" xr:uid="{6CDBAA69-F61E-4C87-8655-0003916A2041}"/>
    <cellStyle name="40% - Ênfase5 20 3 2 2" xfId="36234" xr:uid="{CB0C4C74-2D2D-4AA8-9C9F-A888545EDB56}"/>
    <cellStyle name="40% - Ênfase5 20 3 3" xfId="26018" xr:uid="{52822D00-487A-4D4D-93D2-86E01CAC99BF}"/>
    <cellStyle name="40% - Ênfase5 20 4" xfId="10736" xr:uid="{64ABA62A-72F1-480F-833F-2E378B49D704}"/>
    <cellStyle name="40% - Ênfase5 20 4 2" xfId="31182" xr:uid="{24E06F6C-C433-443A-8560-20EC6EDBBED7}"/>
    <cellStyle name="40% - Ênfase5 20 5" xfId="20966" xr:uid="{E45841BF-91EB-4E52-A230-8B22267AFBB0}"/>
    <cellStyle name="40% - Ênfase5 200" xfId="3473" xr:uid="{9E34EA8F-E963-42B2-B5C8-71BB0223A6A2}"/>
    <cellStyle name="40% - Ênfase5 200 2" xfId="8607" xr:uid="{57B96113-88FC-416B-A6CD-567996B42F7F}"/>
    <cellStyle name="40% - Ênfase5 200 2 2" xfId="18834" xr:uid="{0C633A6B-850D-4836-AF64-BC4B83108C94}"/>
    <cellStyle name="40% - Ênfase5 200 2 2 2" xfId="39278" xr:uid="{2AE8724F-BE4D-46C6-986F-5A2C20AB550E}"/>
    <cellStyle name="40% - Ênfase5 200 2 3" xfId="29062" xr:uid="{5F9FE740-BA4C-47B5-A2CF-AA55F5145053}"/>
    <cellStyle name="40% - Ênfase5 200 3" xfId="13780" xr:uid="{C201FABB-0F8E-4196-968E-2BF5ED1A9D13}"/>
    <cellStyle name="40% - Ênfase5 200 3 2" xfId="34226" xr:uid="{1AFDE51A-487F-4787-87A6-7219A6BE3209}"/>
    <cellStyle name="40% - Ênfase5 200 4" xfId="24010" xr:uid="{F19E702F-355B-49E5-AB4B-4E47642F2188}"/>
    <cellStyle name="40% - Ênfase5 201" xfId="3487" xr:uid="{AACD474B-945E-4BAE-A437-E6CCA5048941}"/>
    <cellStyle name="40% - Ênfase5 201 2" xfId="8621" xr:uid="{4A6239E0-EF37-4FD7-AD1D-07AB3B5E3119}"/>
    <cellStyle name="40% - Ênfase5 201 2 2" xfId="18848" xr:uid="{A7948351-7433-40F7-8558-30A990AE57F3}"/>
    <cellStyle name="40% - Ênfase5 201 2 2 2" xfId="39292" xr:uid="{061CC4DB-FEC9-4CF7-BBAD-9723BA74C594}"/>
    <cellStyle name="40% - Ênfase5 201 2 3" xfId="29076" xr:uid="{4938E1C1-A7D0-4149-831E-750C2EF29DC5}"/>
    <cellStyle name="40% - Ênfase5 201 3" xfId="13794" xr:uid="{C729C91A-E13C-46AC-BBCB-0736BC2F3C19}"/>
    <cellStyle name="40% - Ênfase5 201 3 2" xfId="34240" xr:uid="{4C664EF9-C3B5-49A2-B0D9-4D72254C0BD4}"/>
    <cellStyle name="40% - Ênfase5 201 4" xfId="24024" xr:uid="{80129FD5-FD08-43F2-BC96-286FC4B43AF6}"/>
    <cellStyle name="40% - Ênfase5 202" xfId="3501" xr:uid="{E60E3B0B-CA58-4AD9-A1E3-7B90548F1110}"/>
    <cellStyle name="40% - Ênfase5 202 2" xfId="8635" xr:uid="{283B2053-6153-4B53-A19B-ED8EF2D53ADE}"/>
    <cellStyle name="40% - Ênfase5 202 2 2" xfId="18862" xr:uid="{0D8B8E25-4263-4720-9EE9-2FF0A4140B00}"/>
    <cellStyle name="40% - Ênfase5 202 2 2 2" xfId="39306" xr:uid="{26F708EB-3C7D-4309-9B8D-515821F279F5}"/>
    <cellStyle name="40% - Ênfase5 202 2 3" xfId="29090" xr:uid="{9FC71462-E56F-4052-B5B7-9AAD48B1FB29}"/>
    <cellStyle name="40% - Ênfase5 202 3" xfId="13808" xr:uid="{B9353F45-CFD4-4DA4-97F0-7DF39A70AD5D}"/>
    <cellStyle name="40% - Ênfase5 202 3 2" xfId="34254" xr:uid="{FD231FBC-4DD1-485E-9F77-2EE07AC8204D}"/>
    <cellStyle name="40% - Ênfase5 202 4" xfId="24038" xr:uid="{6F895CED-D6DD-426B-859B-0959673B58B0}"/>
    <cellStyle name="40% - Ênfase5 203" xfId="3515" xr:uid="{FAEF5899-5C14-4FBB-A524-F8D602ED98C4}"/>
    <cellStyle name="40% - Ênfase5 203 2" xfId="8649" xr:uid="{4606AD9E-35B3-45E6-A8B2-9303EA47274B}"/>
    <cellStyle name="40% - Ênfase5 203 2 2" xfId="18876" xr:uid="{A9A7072A-D061-4722-A02F-12A6929C5C33}"/>
    <cellStyle name="40% - Ênfase5 203 2 2 2" xfId="39320" xr:uid="{C04BBB4F-AE15-4952-B06E-F7D4316B407E}"/>
    <cellStyle name="40% - Ênfase5 203 2 3" xfId="29104" xr:uid="{FD34B885-137A-46EA-9143-4F734F23E118}"/>
    <cellStyle name="40% - Ênfase5 203 3" xfId="13822" xr:uid="{C6AEC1A8-C450-4E48-90D7-1EA4BEC9C349}"/>
    <cellStyle name="40% - Ênfase5 203 3 2" xfId="34268" xr:uid="{13995058-C67F-49AB-B069-D1F802085BB7}"/>
    <cellStyle name="40% - Ênfase5 203 4" xfId="24052" xr:uid="{DFBD4CB1-42FF-4FE8-BC73-AE5764832F60}"/>
    <cellStyle name="40% - Ênfase5 204" xfId="3529" xr:uid="{E7BDB496-B47D-4E97-90B0-5FB58A01AE36}"/>
    <cellStyle name="40% - Ênfase5 204 2" xfId="8663" xr:uid="{965278F2-3FDF-49A1-9761-3FA0D1D0B531}"/>
    <cellStyle name="40% - Ênfase5 204 2 2" xfId="18890" xr:uid="{97B600D4-AD83-4E6F-8AD6-09AC2556908E}"/>
    <cellStyle name="40% - Ênfase5 204 2 2 2" xfId="39334" xr:uid="{90E2A859-FF48-4A78-951F-9BAFC55374EE}"/>
    <cellStyle name="40% - Ênfase5 204 2 3" xfId="29118" xr:uid="{65CC23CA-A3FF-47EE-B592-C173FEB1F41D}"/>
    <cellStyle name="40% - Ênfase5 204 3" xfId="13836" xr:uid="{7B5923E8-A5EF-4B5E-88A8-0951C2B86AE6}"/>
    <cellStyle name="40% - Ênfase5 204 3 2" xfId="34282" xr:uid="{8093EBE6-2AC0-46D5-8734-94025C7DDF94}"/>
    <cellStyle name="40% - Ênfase5 204 4" xfId="24066" xr:uid="{74456860-4172-43AA-A3A3-915ACC5E60E4}"/>
    <cellStyle name="40% - Ênfase5 205" xfId="3543" xr:uid="{2B3741D4-44F2-4105-9B60-6489A9331B2C}"/>
    <cellStyle name="40% - Ênfase5 205 2" xfId="8677" xr:uid="{68953ED6-D3CE-4FEE-82AD-0F7242B6106C}"/>
    <cellStyle name="40% - Ênfase5 205 2 2" xfId="18904" xr:uid="{D6E5795A-DEF9-4062-B89C-3E6E3D3B249D}"/>
    <cellStyle name="40% - Ênfase5 205 2 2 2" xfId="39348" xr:uid="{592269AA-00D8-44C6-BFF0-28C3F8C50221}"/>
    <cellStyle name="40% - Ênfase5 205 2 3" xfId="29132" xr:uid="{54F0FDCB-AF55-4B4E-A4CD-EB8EAF8C0A15}"/>
    <cellStyle name="40% - Ênfase5 205 3" xfId="13850" xr:uid="{D80DD7C6-599E-43DB-AA0B-11C5D4B0C608}"/>
    <cellStyle name="40% - Ênfase5 205 3 2" xfId="34296" xr:uid="{9020CE2F-AD47-44B0-8A80-6D5F627CCB74}"/>
    <cellStyle name="40% - Ênfase5 205 4" xfId="24080" xr:uid="{F90B5C0D-1BC8-4790-ADE8-134D38EE747A}"/>
    <cellStyle name="40% - Ênfase5 206" xfId="3557" xr:uid="{589E651B-7BF7-4B6B-BA18-723877F34588}"/>
    <cellStyle name="40% - Ênfase5 206 2" xfId="8691" xr:uid="{2372C6D9-AB0C-4477-82CF-C6D3E86CACC9}"/>
    <cellStyle name="40% - Ênfase5 206 2 2" xfId="18918" xr:uid="{E675E4F0-38CB-40D1-BF94-5D5B5F0DCDD4}"/>
    <cellStyle name="40% - Ênfase5 206 2 2 2" xfId="39362" xr:uid="{EFF58617-81D9-4993-AB08-482F5AB16FEC}"/>
    <cellStyle name="40% - Ênfase5 206 2 3" xfId="29146" xr:uid="{E051FB6A-4B0F-4D48-8B93-3450B87B19C9}"/>
    <cellStyle name="40% - Ênfase5 206 3" xfId="13864" xr:uid="{F71C06B3-8E27-49C5-BF9C-D3E047B95BD8}"/>
    <cellStyle name="40% - Ênfase5 206 3 2" xfId="34310" xr:uid="{AAAB3B14-94C8-4DEB-A5B0-BBC27EE42041}"/>
    <cellStyle name="40% - Ênfase5 206 4" xfId="24094" xr:uid="{48FA7EB7-2EA6-4063-819A-FF96A6BAB47D}"/>
    <cellStyle name="40% - Ênfase5 207" xfId="3571" xr:uid="{68479EAA-1247-41C4-BB36-E8BF26D131D0}"/>
    <cellStyle name="40% - Ênfase5 207 2" xfId="8705" xr:uid="{4DDDACAE-DFB2-448E-80E4-6C622DAB4EBB}"/>
    <cellStyle name="40% - Ênfase5 207 2 2" xfId="18932" xr:uid="{43F97F72-5A20-41CD-8209-A4B50BA58711}"/>
    <cellStyle name="40% - Ênfase5 207 2 2 2" xfId="39376" xr:uid="{9E2E7BEF-50DD-45A0-8AD3-8C73D4EA4573}"/>
    <cellStyle name="40% - Ênfase5 207 2 3" xfId="29160" xr:uid="{051321C4-FBBA-4AFB-8C56-77DE692C928C}"/>
    <cellStyle name="40% - Ênfase5 207 3" xfId="13878" xr:uid="{AD027006-4DE9-4D46-9ED5-58480632AE01}"/>
    <cellStyle name="40% - Ênfase5 207 3 2" xfId="34324" xr:uid="{6373F137-3669-43C4-B98E-33F02579A977}"/>
    <cellStyle name="40% - Ênfase5 207 4" xfId="24108" xr:uid="{C7F7B01C-472E-4FF7-84A5-3B606232F82E}"/>
    <cellStyle name="40% - Ênfase5 208" xfId="3585" xr:uid="{4AC08F53-1437-4E21-B6B4-308672A5B8B0}"/>
    <cellStyle name="40% - Ênfase5 208 2" xfId="8719" xr:uid="{633D3461-DC71-4902-8764-F302F5F91406}"/>
    <cellStyle name="40% - Ênfase5 208 2 2" xfId="18946" xr:uid="{2047B66B-B494-48A5-832C-597DE8A37E47}"/>
    <cellStyle name="40% - Ênfase5 208 2 2 2" xfId="39390" xr:uid="{3F235BA5-08EC-4494-B1CA-C89B31903812}"/>
    <cellStyle name="40% - Ênfase5 208 2 3" xfId="29174" xr:uid="{4D2DBE01-C826-4AAE-9CDA-9C28C80BB1AA}"/>
    <cellStyle name="40% - Ênfase5 208 3" xfId="13892" xr:uid="{B815BDA9-8360-4856-8D7C-6D0853AB819C}"/>
    <cellStyle name="40% - Ênfase5 208 3 2" xfId="34338" xr:uid="{06906A17-BE70-434D-ABA3-6D4185CFA877}"/>
    <cellStyle name="40% - Ênfase5 208 4" xfId="24122" xr:uid="{08218D92-13AA-4C30-A8D1-5EC8730CDF4D}"/>
    <cellStyle name="40% - Ênfase5 209" xfId="3599" xr:uid="{77F1BD9C-3898-4285-A68B-5F6A7B15330E}"/>
    <cellStyle name="40% - Ênfase5 209 2" xfId="8733" xr:uid="{F07F3CAA-AD3D-4908-9BDE-3E7ED146CBCC}"/>
    <cellStyle name="40% - Ênfase5 209 2 2" xfId="18960" xr:uid="{2280F966-33EF-4760-8858-E0A78E727610}"/>
    <cellStyle name="40% - Ênfase5 209 2 2 2" xfId="39404" xr:uid="{666A12FB-F0F5-4ACE-A420-5ACD6A9600D2}"/>
    <cellStyle name="40% - Ênfase5 209 2 3" xfId="29188" xr:uid="{426DF27D-241C-4400-A8F4-048EEAB2D565}"/>
    <cellStyle name="40% - Ênfase5 209 3" xfId="13906" xr:uid="{A65BC680-7C18-4D4E-B876-D23603C5716F}"/>
    <cellStyle name="40% - Ênfase5 209 3 2" xfId="34352" xr:uid="{04E5DF71-A196-4854-904E-3D5909646DC0}"/>
    <cellStyle name="40% - Ênfase5 209 4" xfId="24136" xr:uid="{C454E7BA-78EA-4E16-917B-B8F542A9F819}"/>
    <cellStyle name="40% - Ênfase5 21" xfId="383" xr:uid="{C3D04E61-86C7-489C-A2FA-C3727222A2C9}"/>
    <cellStyle name="40% - Ênfase5 21 2" xfId="982" xr:uid="{059993DF-7F3E-4987-BFF3-6F28D04D652A}"/>
    <cellStyle name="40% - Ênfase5 21 2 2" xfId="6129" xr:uid="{BA9CDDB2-D9FF-4341-A7A8-6A93CB02010E}"/>
    <cellStyle name="40% - Ênfase5 21 2 2 2" xfId="16384" xr:uid="{7C3533B5-C34D-4CCF-9543-5F0BF901A67C}"/>
    <cellStyle name="40% - Ênfase5 21 2 2 2 2" xfId="36828" xr:uid="{B4026BB1-41D4-4920-B59B-AFADBC655277}"/>
    <cellStyle name="40% - Ênfase5 21 2 2 3" xfId="26612" xr:uid="{C3CC4F5B-96BE-4BF9-AB29-B8FBA4897332}"/>
    <cellStyle name="40% - Ênfase5 21 2 3" xfId="11330" xr:uid="{3766F64A-06D7-4804-A252-A3780E32E94C}"/>
    <cellStyle name="40% - Ênfase5 21 2 3 2" xfId="31776" xr:uid="{6772A188-6F86-4CF1-A98B-A416BEEBF387}"/>
    <cellStyle name="40% - Ênfase5 21 2 4" xfId="21560" xr:uid="{23C57EC3-1FD2-412E-B54B-8E3618469748}"/>
    <cellStyle name="40% - Ênfase5 21 3" xfId="5530" xr:uid="{DD594660-5D77-4405-82B2-A720797140AF}"/>
    <cellStyle name="40% - Ênfase5 21 3 2" xfId="15804" xr:uid="{D38B0CDA-03BD-47A4-964F-EA1134456255}"/>
    <cellStyle name="40% - Ênfase5 21 3 2 2" xfId="36248" xr:uid="{9A77AB4A-7522-4AAE-9178-DAF81D8F7FC0}"/>
    <cellStyle name="40% - Ênfase5 21 3 3" xfId="26032" xr:uid="{F5FE1953-D060-498C-94F6-85B2843E0723}"/>
    <cellStyle name="40% - Ênfase5 21 4" xfId="10750" xr:uid="{5A631E30-71E4-4F0F-B370-A1619EE2AAFA}"/>
    <cellStyle name="40% - Ênfase5 21 4 2" xfId="31196" xr:uid="{18516D80-CBD9-4E40-B1B2-F8231087C173}"/>
    <cellStyle name="40% - Ênfase5 21 5" xfId="20980" xr:uid="{B41B149C-B092-480E-AB47-91EDE9666B0B}"/>
    <cellStyle name="40% - Ênfase5 210" xfId="3613" xr:uid="{FF7C3B37-AC5C-4AF6-BCC0-C588B97ABA09}"/>
    <cellStyle name="40% - Ênfase5 210 2" xfId="8747" xr:uid="{F783EB53-7475-4DD2-993F-A899526381D0}"/>
    <cellStyle name="40% - Ênfase5 210 2 2" xfId="18974" xr:uid="{608455E4-5CAB-4F91-A5E6-AC688988BF0B}"/>
    <cellStyle name="40% - Ênfase5 210 2 2 2" xfId="39418" xr:uid="{EE2CD870-4FFC-4678-82C4-654C4AB8FDD6}"/>
    <cellStyle name="40% - Ênfase5 210 2 3" xfId="29202" xr:uid="{270DADBE-245B-4B63-9D7E-9501DF678A26}"/>
    <cellStyle name="40% - Ênfase5 210 3" xfId="13920" xr:uid="{31D21FBD-BA23-46A6-9187-20CAADE8F2D1}"/>
    <cellStyle name="40% - Ênfase5 210 3 2" xfId="34366" xr:uid="{228CECB5-5369-4590-B51B-600F79AAEB9A}"/>
    <cellStyle name="40% - Ênfase5 210 4" xfId="24150" xr:uid="{C3E2E452-D6A7-45A6-99FA-56605C3FD912}"/>
    <cellStyle name="40% - Ênfase5 211" xfId="3627" xr:uid="{86BB658F-8AB0-47BB-8797-F674FB1BEF53}"/>
    <cellStyle name="40% - Ênfase5 211 2" xfId="8761" xr:uid="{DB6A0551-C680-46F2-B8A2-A8F8737873BB}"/>
    <cellStyle name="40% - Ênfase5 211 2 2" xfId="18988" xr:uid="{AA502029-52C5-4004-B4B9-806380FEBA1D}"/>
    <cellStyle name="40% - Ênfase5 211 2 2 2" xfId="39432" xr:uid="{3BD7BD87-2053-4F61-9DDE-97880DBCBFBC}"/>
    <cellStyle name="40% - Ênfase5 211 2 3" xfId="29216" xr:uid="{3673DF89-9E85-4343-8813-63E6FB8A0CBF}"/>
    <cellStyle name="40% - Ênfase5 211 3" xfId="13934" xr:uid="{75C37EF7-BB17-4053-B06D-0874A9ECAD04}"/>
    <cellStyle name="40% - Ênfase5 211 3 2" xfId="34380" xr:uid="{08E45EC4-FE83-43E2-9BDC-3921C7973CB1}"/>
    <cellStyle name="40% - Ênfase5 211 4" xfId="24164" xr:uid="{AF612EF0-8887-49C4-91CF-A3AFCE456DD7}"/>
    <cellStyle name="40% - Ênfase5 212" xfId="3641" xr:uid="{A7605A2E-3A4E-4AA7-8D72-F052D5C0BDAE}"/>
    <cellStyle name="40% - Ênfase5 212 2" xfId="8775" xr:uid="{5FC7053F-B726-48DE-8CF0-603AADCD87A2}"/>
    <cellStyle name="40% - Ênfase5 212 2 2" xfId="19002" xr:uid="{B5323F6B-2926-4E42-B62D-7D9B1BB0FD56}"/>
    <cellStyle name="40% - Ênfase5 212 2 2 2" xfId="39446" xr:uid="{A4ECE869-449B-4EAD-8A61-D311BE849E33}"/>
    <cellStyle name="40% - Ênfase5 212 2 3" xfId="29230" xr:uid="{0AEFA195-B550-452E-A896-95378F94ED54}"/>
    <cellStyle name="40% - Ênfase5 212 3" xfId="13948" xr:uid="{5D11351A-8B31-4AF5-8534-EE1552EEC2B3}"/>
    <cellStyle name="40% - Ênfase5 212 3 2" xfId="34394" xr:uid="{80CE42AE-B501-4DA9-9EA3-1EB4A3CCD648}"/>
    <cellStyle name="40% - Ênfase5 212 4" xfId="24178" xr:uid="{F6A9711E-6F98-48C9-A51C-4BBCD4B3082C}"/>
    <cellStyle name="40% - Ênfase5 213" xfId="3655" xr:uid="{8E536BD3-72AC-40CA-A3B4-2F856D2956A6}"/>
    <cellStyle name="40% - Ênfase5 213 2" xfId="8789" xr:uid="{81C99B33-53DF-485D-A073-12769BC2543F}"/>
    <cellStyle name="40% - Ênfase5 213 2 2" xfId="19016" xr:uid="{D660547C-0064-4648-BCD9-9ED2F3141B7D}"/>
    <cellStyle name="40% - Ênfase5 213 2 2 2" xfId="39460" xr:uid="{35E9A977-B557-4891-BB0E-5D56AF36D959}"/>
    <cellStyle name="40% - Ênfase5 213 2 3" xfId="29244" xr:uid="{EA353370-30A2-42DB-AC30-97B6C5961436}"/>
    <cellStyle name="40% - Ênfase5 213 3" xfId="13962" xr:uid="{5E26A7EB-4C49-4282-B5DC-DC92B68CEAE3}"/>
    <cellStyle name="40% - Ênfase5 213 3 2" xfId="34408" xr:uid="{129FA67B-2E36-4D91-BFC0-02535A53170A}"/>
    <cellStyle name="40% - Ênfase5 213 4" xfId="24192" xr:uid="{1843B72A-BFF6-4719-9549-A4B7AAEC51FA}"/>
    <cellStyle name="40% - Ênfase5 214" xfId="3669" xr:uid="{0F083621-1DC4-4B94-9430-85EA7B9E1D9C}"/>
    <cellStyle name="40% - Ênfase5 214 2" xfId="8803" xr:uid="{459928ED-124D-498B-9C34-247902112279}"/>
    <cellStyle name="40% - Ênfase5 214 2 2" xfId="19030" xr:uid="{9249BC5E-4115-4E8E-9265-5C1D87BD1661}"/>
    <cellStyle name="40% - Ênfase5 214 2 2 2" xfId="39474" xr:uid="{6111A265-4C6F-4063-B810-B067B41EBE2F}"/>
    <cellStyle name="40% - Ênfase5 214 2 3" xfId="29258" xr:uid="{56CA889A-DDB4-4BCB-BB3B-48030ECBE6B2}"/>
    <cellStyle name="40% - Ênfase5 214 3" xfId="13976" xr:uid="{33FFABF5-8A0A-4494-96F1-97A1C56E2980}"/>
    <cellStyle name="40% - Ênfase5 214 3 2" xfId="34422" xr:uid="{919C01A3-ADA4-4505-A2C9-09098FC7023C}"/>
    <cellStyle name="40% - Ênfase5 214 4" xfId="24206" xr:uid="{F7E544BC-4431-4B68-9DC0-91101D1620FC}"/>
    <cellStyle name="40% - Ênfase5 215" xfId="3683" xr:uid="{3C08C63D-E3B9-4BD8-BAA6-5898E3337FD4}"/>
    <cellStyle name="40% - Ênfase5 215 2" xfId="8817" xr:uid="{15308481-E63F-4683-98C6-EE90AC98EB56}"/>
    <cellStyle name="40% - Ênfase5 215 2 2" xfId="19044" xr:uid="{35F9E0E4-3F5B-419A-A980-BEC6705713F8}"/>
    <cellStyle name="40% - Ênfase5 215 2 2 2" xfId="39488" xr:uid="{B2A920CB-AFBF-454D-8192-23475F314F9A}"/>
    <cellStyle name="40% - Ênfase5 215 2 3" xfId="29272" xr:uid="{8377949F-E28A-4ED5-9080-FD3C3D648D68}"/>
    <cellStyle name="40% - Ênfase5 215 3" xfId="13990" xr:uid="{008049DC-484E-4832-A9F4-95901E090F1E}"/>
    <cellStyle name="40% - Ênfase5 215 3 2" xfId="34436" xr:uid="{9A482C9E-DE6F-46F1-8C76-831F7A10EDEF}"/>
    <cellStyle name="40% - Ênfase5 215 4" xfId="24220" xr:uid="{5203BA4F-2763-45CB-8597-071C24789B10}"/>
    <cellStyle name="40% - Ênfase5 216" xfId="3697" xr:uid="{03F7364B-DF12-4E5D-807C-00AE36C0646D}"/>
    <cellStyle name="40% - Ênfase5 216 2" xfId="8831" xr:uid="{85F98E62-59C2-4477-BEFB-29A8A384396F}"/>
    <cellStyle name="40% - Ênfase5 216 2 2" xfId="19058" xr:uid="{A595526A-2F6B-4CEF-947F-62AB34C5AD4C}"/>
    <cellStyle name="40% - Ênfase5 216 2 2 2" xfId="39502" xr:uid="{325CB4AD-6BC0-4811-809E-90D7932FD631}"/>
    <cellStyle name="40% - Ênfase5 216 2 3" xfId="29286" xr:uid="{7C753142-0256-4539-98EA-CD1DCA7E6C03}"/>
    <cellStyle name="40% - Ênfase5 216 3" xfId="14004" xr:uid="{A8631DCD-88CD-461E-AC5C-C67297EDBA66}"/>
    <cellStyle name="40% - Ênfase5 216 3 2" xfId="34450" xr:uid="{C4BEB329-FEBB-4799-B96A-9A610117FDE8}"/>
    <cellStyle name="40% - Ênfase5 216 4" xfId="24234" xr:uid="{D4AD3EC3-EB88-4AC4-843C-28DD566D7AAD}"/>
    <cellStyle name="40% - Ênfase5 217" xfId="3711" xr:uid="{3C8B2410-3DC4-4C91-8540-83FB2E12D1B5}"/>
    <cellStyle name="40% - Ênfase5 217 2" xfId="8845" xr:uid="{F590AFF8-257D-4EE2-9463-2FB288471A3F}"/>
    <cellStyle name="40% - Ênfase5 217 2 2" xfId="19072" xr:uid="{96BF0728-D08C-47C4-8D88-5AA8010DB304}"/>
    <cellStyle name="40% - Ênfase5 217 2 2 2" xfId="39516" xr:uid="{05C3A07F-02AB-4931-B9D0-BFB42646FE36}"/>
    <cellStyle name="40% - Ênfase5 217 2 3" xfId="29300" xr:uid="{DE20C77B-9DC6-4410-9FF2-D1F7F587346F}"/>
    <cellStyle name="40% - Ênfase5 217 3" xfId="14018" xr:uid="{F55AB584-5C5E-4F8F-B2AD-C0B74B47D97F}"/>
    <cellStyle name="40% - Ênfase5 217 3 2" xfId="34464" xr:uid="{2E89EC03-7CFB-42BE-8D48-0FE5C5F208DD}"/>
    <cellStyle name="40% - Ênfase5 217 4" xfId="24248" xr:uid="{E1E37D7E-B1CC-4A28-89EF-BFFBA15ACD58}"/>
    <cellStyle name="40% - Ênfase5 218" xfId="3725" xr:uid="{D9D00B4E-A510-4C54-891B-3408CB633A0D}"/>
    <cellStyle name="40% - Ênfase5 218 2" xfId="8859" xr:uid="{1B1CA839-5F16-425A-9F54-2A15C2D90809}"/>
    <cellStyle name="40% - Ênfase5 218 2 2" xfId="19086" xr:uid="{9A14471A-3703-4005-B93B-3048D9D8BDD2}"/>
    <cellStyle name="40% - Ênfase5 218 2 2 2" xfId="39530" xr:uid="{5BF7BB91-7F90-41F9-B083-1217DAEB89D4}"/>
    <cellStyle name="40% - Ênfase5 218 2 3" xfId="29314" xr:uid="{E0110181-D380-41F9-8BBD-106D252E2BB8}"/>
    <cellStyle name="40% - Ênfase5 218 3" xfId="14032" xr:uid="{4128E8E9-B3AF-4B09-88AA-ACCCB3231C9D}"/>
    <cellStyle name="40% - Ênfase5 218 3 2" xfId="34478" xr:uid="{4386EF4C-6582-4CDD-9F05-BB0402F43FEC}"/>
    <cellStyle name="40% - Ênfase5 218 4" xfId="24262" xr:uid="{61E3952A-CFDE-4BD3-ADF4-F1BEC1703BE5}"/>
    <cellStyle name="40% - Ênfase5 219" xfId="3741" xr:uid="{66B4C5B6-A177-442D-A229-562CF81FBB25}"/>
    <cellStyle name="40% - Ênfase5 219 2" xfId="8875" xr:uid="{3368D0E6-C7DC-4803-8432-0A8660DB057C}"/>
    <cellStyle name="40% - Ênfase5 219 2 2" xfId="19102" xr:uid="{ADECF677-BCAB-41D1-8AEF-09853CF80E71}"/>
    <cellStyle name="40% - Ênfase5 219 2 2 2" xfId="39546" xr:uid="{DF722EBF-92E1-4C3E-8ED2-6B6B124F6114}"/>
    <cellStyle name="40% - Ênfase5 219 2 3" xfId="29330" xr:uid="{FA73194E-953D-4B9E-B36B-CE269EF6D7B7}"/>
    <cellStyle name="40% - Ênfase5 219 3" xfId="14048" xr:uid="{BA4DDF45-AA92-45B0-986E-03435848BD98}"/>
    <cellStyle name="40% - Ênfase5 219 3 2" xfId="34494" xr:uid="{A11FC092-C73B-4BDB-9A56-5BC4BC764660}"/>
    <cellStyle name="40% - Ênfase5 219 4" xfId="24278" xr:uid="{CA099EF9-9955-4A4E-8010-9132E5E1EA36}"/>
    <cellStyle name="40% - Ênfase5 22" xfId="397" xr:uid="{5A9D3487-BFBD-492B-8413-84DD76CCC31D}"/>
    <cellStyle name="40% - Ênfase5 22 2" xfId="996" xr:uid="{B1478189-34C9-4F2A-BCAB-207316928254}"/>
    <cellStyle name="40% - Ênfase5 22 2 2" xfId="6143" xr:uid="{E47DFD33-5DF9-46B9-944B-EE721B1AEF28}"/>
    <cellStyle name="40% - Ênfase5 22 2 2 2" xfId="16398" xr:uid="{47BFEB9C-081A-4B3A-8626-F21B82EADDE5}"/>
    <cellStyle name="40% - Ênfase5 22 2 2 2 2" xfId="36842" xr:uid="{8FB82FAD-BD78-4471-8093-BF3CBF6EF7B3}"/>
    <cellStyle name="40% - Ênfase5 22 2 2 3" xfId="26626" xr:uid="{152D6894-D52A-43DD-ABA4-D91FB3C66BE6}"/>
    <cellStyle name="40% - Ênfase5 22 2 3" xfId="11344" xr:uid="{ACF3DDC6-5145-40EF-BFC0-7C215C0DC72F}"/>
    <cellStyle name="40% - Ênfase5 22 2 3 2" xfId="31790" xr:uid="{5EC1118C-C355-462A-A578-B483B6332ED5}"/>
    <cellStyle name="40% - Ênfase5 22 2 4" xfId="21574" xr:uid="{25E6D700-E550-4092-976F-B38D7F5263D5}"/>
    <cellStyle name="40% - Ênfase5 22 3" xfId="5544" xr:uid="{16D8F401-7DDC-4D6A-B6B4-98216CFCED40}"/>
    <cellStyle name="40% - Ênfase5 22 3 2" xfId="15818" xr:uid="{A4397676-0BE0-4B0D-A323-7EFB902B8C11}"/>
    <cellStyle name="40% - Ênfase5 22 3 2 2" xfId="36262" xr:uid="{D35FCD54-CCF7-4336-8A20-1C0AEC92DD3B}"/>
    <cellStyle name="40% - Ênfase5 22 3 3" xfId="26046" xr:uid="{FD99CD64-773E-4426-A8F0-0BD7CB7EF9D9}"/>
    <cellStyle name="40% - Ênfase5 22 4" xfId="10764" xr:uid="{2580E473-9840-490E-8CAA-EB4174623290}"/>
    <cellStyle name="40% - Ênfase5 22 4 2" xfId="31210" xr:uid="{8D82A61F-8A4C-4577-97F7-3D17CE4F75F1}"/>
    <cellStyle name="40% - Ênfase5 22 5" xfId="20994" xr:uid="{D540FEF3-D0CD-41DD-B4B8-828F43FB18B0}"/>
    <cellStyle name="40% - Ênfase5 220" xfId="3755" xr:uid="{0FAEBAE5-47E5-4171-B7DE-AC5DCDFB1003}"/>
    <cellStyle name="40% - Ênfase5 220 2" xfId="8889" xr:uid="{AF2BACBA-C873-4724-BFF7-A22D0480CE84}"/>
    <cellStyle name="40% - Ênfase5 220 2 2" xfId="19116" xr:uid="{2A97F65A-6DFC-47C9-AD46-5F8BEB40E7C9}"/>
    <cellStyle name="40% - Ênfase5 220 2 2 2" xfId="39560" xr:uid="{1F3C6CDF-B251-4D66-89EE-34A3E4C2F8DF}"/>
    <cellStyle name="40% - Ênfase5 220 2 3" xfId="29344" xr:uid="{AD72A35A-5603-4A92-A10B-9F07AE217E51}"/>
    <cellStyle name="40% - Ênfase5 220 3" xfId="14062" xr:uid="{CA07B68B-8340-46C6-BEAA-C0F00DD4ACA2}"/>
    <cellStyle name="40% - Ênfase5 220 3 2" xfId="34508" xr:uid="{B83B7449-0782-4EF9-9731-854BE7292A9B}"/>
    <cellStyle name="40% - Ênfase5 220 4" xfId="24292" xr:uid="{5BB789BD-A9D4-450B-AE2B-C13E5316EC45}"/>
    <cellStyle name="40% - Ênfase5 221" xfId="3769" xr:uid="{6455738C-41B4-4860-9E50-BFA0489A34C8}"/>
    <cellStyle name="40% - Ênfase5 221 2" xfId="8903" xr:uid="{C1BDD0ED-629D-4F89-BD6F-A71C720B3FAA}"/>
    <cellStyle name="40% - Ênfase5 221 2 2" xfId="19130" xr:uid="{EEC123DF-0145-4AB4-BEB4-4CF2F9906566}"/>
    <cellStyle name="40% - Ênfase5 221 2 2 2" xfId="39574" xr:uid="{8D966F4B-31F5-4D7A-AD21-E54439E06C5F}"/>
    <cellStyle name="40% - Ênfase5 221 2 3" xfId="29358" xr:uid="{DD5DACA0-07A4-4ADE-8AB8-22E7E4D57777}"/>
    <cellStyle name="40% - Ênfase5 221 3" xfId="14076" xr:uid="{F8DF767C-1840-480C-8408-E69E2E5268CC}"/>
    <cellStyle name="40% - Ênfase5 221 3 2" xfId="34522" xr:uid="{46A380E8-F750-4DAA-B287-7C5CE09E634C}"/>
    <cellStyle name="40% - Ênfase5 221 4" xfId="24306" xr:uid="{036A93E5-8707-4095-BC5A-11765718C5A7}"/>
    <cellStyle name="40% - Ênfase5 222" xfId="3783" xr:uid="{F0006201-92A7-4254-AFB6-3354ADE2D6EF}"/>
    <cellStyle name="40% - Ênfase5 222 2" xfId="8917" xr:uid="{4E9CF98B-55CA-4301-9B60-D21E90CBEFD9}"/>
    <cellStyle name="40% - Ênfase5 222 2 2" xfId="19144" xr:uid="{0A8CE20E-359D-488D-9AF1-E519B1507402}"/>
    <cellStyle name="40% - Ênfase5 222 2 2 2" xfId="39588" xr:uid="{1C0E950C-7C7B-4F88-A179-71BAAE35F349}"/>
    <cellStyle name="40% - Ênfase5 222 2 3" xfId="29372" xr:uid="{B197FA05-06AA-42A1-8074-D208C82FB97B}"/>
    <cellStyle name="40% - Ênfase5 222 3" xfId="14090" xr:uid="{C4B30A19-3DD5-4306-84B2-8F6FD1FA8891}"/>
    <cellStyle name="40% - Ênfase5 222 3 2" xfId="34536" xr:uid="{B470D8A4-01A0-4CF9-AE07-840C48F1525E}"/>
    <cellStyle name="40% - Ênfase5 222 4" xfId="24320" xr:uid="{B73E381C-CF90-4F59-8B08-138BC6151009}"/>
    <cellStyle name="40% - Ênfase5 223" xfId="3797" xr:uid="{D5117B02-A49B-4D6C-A75F-DFE345F82F96}"/>
    <cellStyle name="40% - Ênfase5 223 2" xfId="8931" xr:uid="{5B34DCB0-8C6A-4D30-B7ED-EC038AE06660}"/>
    <cellStyle name="40% - Ênfase5 223 2 2" xfId="19158" xr:uid="{DEB16177-88E0-44B8-B8BC-A686A67A025E}"/>
    <cellStyle name="40% - Ênfase5 223 2 2 2" xfId="39602" xr:uid="{FB5C94C8-8FF4-4B04-9240-5E8F35117CD5}"/>
    <cellStyle name="40% - Ênfase5 223 2 3" xfId="29386" xr:uid="{3B3B5753-3FD3-4BAE-8D43-36D5869B53BE}"/>
    <cellStyle name="40% - Ênfase5 223 3" xfId="14104" xr:uid="{1B1E6A49-F384-45A6-A806-EC13245BAF66}"/>
    <cellStyle name="40% - Ênfase5 223 3 2" xfId="34550" xr:uid="{0E4A4869-4A9A-45B2-8BB2-FF2831450B7E}"/>
    <cellStyle name="40% - Ênfase5 223 4" xfId="24334" xr:uid="{7A447E31-8241-44D5-A051-A1A13A7CAEC1}"/>
    <cellStyle name="40% - Ênfase5 224" xfId="3811" xr:uid="{86E8BDC6-0EB9-47B1-9366-525050C19338}"/>
    <cellStyle name="40% - Ênfase5 224 2" xfId="8945" xr:uid="{06B21C00-3E88-4C4E-A55E-525EDCFFB6CC}"/>
    <cellStyle name="40% - Ênfase5 224 2 2" xfId="19172" xr:uid="{EEE28790-2B47-4E29-9104-AF39996B072C}"/>
    <cellStyle name="40% - Ênfase5 224 2 2 2" xfId="39616" xr:uid="{CED0A969-F4DE-430F-8098-32E9D976EB80}"/>
    <cellStyle name="40% - Ênfase5 224 2 3" xfId="29400" xr:uid="{77E9FB6B-C75A-4520-8C22-7BCF8A6D559C}"/>
    <cellStyle name="40% - Ênfase5 224 3" xfId="14118" xr:uid="{C44EA958-D960-47B9-AA68-BCD85AEAB77D}"/>
    <cellStyle name="40% - Ênfase5 224 3 2" xfId="34564" xr:uid="{7E58D32D-8FD6-4911-9AA9-4D83500C1748}"/>
    <cellStyle name="40% - Ênfase5 224 4" xfId="24348" xr:uid="{B905CC70-5246-4A48-B4CC-8629FE2A2122}"/>
    <cellStyle name="40% - Ênfase5 225" xfId="3825" xr:uid="{99A7A113-D41C-4243-AF4F-29F1351C05FE}"/>
    <cellStyle name="40% - Ênfase5 225 2" xfId="8959" xr:uid="{EFF577EF-1293-4FD0-88B5-D126CB6F676C}"/>
    <cellStyle name="40% - Ênfase5 225 2 2" xfId="19186" xr:uid="{3BD9E338-6AD6-4E62-92B0-E84D1F7AED9C}"/>
    <cellStyle name="40% - Ênfase5 225 2 2 2" xfId="39630" xr:uid="{0CC65EEA-76BA-4DC4-AECB-A94BD2090A56}"/>
    <cellStyle name="40% - Ênfase5 225 2 3" xfId="29414" xr:uid="{8C053360-FFAC-4677-B88B-AB4AD9CAD4FA}"/>
    <cellStyle name="40% - Ênfase5 225 3" xfId="14132" xr:uid="{2E311A90-063D-4B28-B0FF-BA380B37F22D}"/>
    <cellStyle name="40% - Ênfase5 225 3 2" xfId="34578" xr:uid="{C6BA387B-D692-44EE-A1D2-A14342AF51BC}"/>
    <cellStyle name="40% - Ênfase5 225 4" xfId="24362" xr:uid="{2048361A-B1B1-4E06-868F-F801F005FBD9}"/>
    <cellStyle name="40% - Ênfase5 226" xfId="3839" xr:uid="{A2F3F7F2-DD4D-4CFA-8BEC-72DA0CAD5D99}"/>
    <cellStyle name="40% - Ênfase5 226 2" xfId="8973" xr:uid="{1A268D09-1B99-4487-9A98-02E729ADC870}"/>
    <cellStyle name="40% - Ênfase5 226 2 2" xfId="19200" xr:uid="{D6B43E4C-6E5A-463E-8218-EA69D300AC90}"/>
    <cellStyle name="40% - Ênfase5 226 2 2 2" xfId="39644" xr:uid="{985C1A00-4A44-4A23-A195-2BF55930044E}"/>
    <cellStyle name="40% - Ênfase5 226 2 3" xfId="29428" xr:uid="{B658F977-9BF4-40B6-B541-D38CEACD481A}"/>
    <cellStyle name="40% - Ênfase5 226 3" xfId="14146" xr:uid="{A5782BF0-6027-40C4-86B5-2F47A054592A}"/>
    <cellStyle name="40% - Ênfase5 226 3 2" xfId="34592" xr:uid="{B6287AD0-6819-489D-BCAF-41D10175668E}"/>
    <cellStyle name="40% - Ênfase5 226 4" xfId="24376" xr:uid="{5882FC5B-7038-47D8-B82E-0E3FB3B73C95}"/>
    <cellStyle name="40% - Ênfase5 227" xfId="3853" xr:uid="{38367686-B403-419C-9769-1E102BD439F0}"/>
    <cellStyle name="40% - Ênfase5 227 2" xfId="8987" xr:uid="{324C1EB8-04E3-41D7-B58F-39F5C5DE3B1D}"/>
    <cellStyle name="40% - Ênfase5 227 2 2" xfId="19214" xr:uid="{B5E6F391-3BB9-4D30-9086-6EF5B174B08C}"/>
    <cellStyle name="40% - Ênfase5 227 2 2 2" xfId="39658" xr:uid="{0276C228-D22C-4E07-B46C-31D9643FCCD2}"/>
    <cellStyle name="40% - Ênfase5 227 2 3" xfId="29442" xr:uid="{4D144A70-C67C-4FE7-A105-1F3E636D788D}"/>
    <cellStyle name="40% - Ênfase5 227 3" xfId="14160" xr:uid="{D9F4F5BC-BC70-464C-9BCD-54CEF761D018}"/>
    <cellStyle name="40% - Ênfase5 227 3 2" xfId="34606" xr:uid="{F1EE613A-9C96-4DA9-AFD9-C797C4DDA67D}"/>
    <cellStyle name="40% - Ênfase5 227 4" xfId="24390" xr:uid="{24A4E722-040E-4C65-8CF7-3F3061AA41A7}"/>
    <cellStyle name="40% - Ênfase5 228" xfId="3867" xr:uid="{15677CC0-4B13-4D2F-B4C0-5B8C65D68617}"/>
    <cellStyle name="40% - Ênfase5 228 2" xfId="9001" xr:uid="{0350A2D0-0EF7-4EFE-B4D1-918F5AE1B046}"/>
    <cellStyle name="40% - Ênfase5 228 2 2" xfId="19228" xr:uid="{028A5222-36FE-4D14-AFA2-D28849B60F4A}"/>
    <cellStyle name="40% - Ênfase5 228 2 2 2" xfId="39672" xr:uid="{D85C7114-51F3-4202-A56E-986987A6EFBD}"/>
    <cellStyle name="40% - Ênfase5 228 2 3" xfId="29456" xr:uid="{EBF03DA8-ADC4-4F3B-B95A-D525B52BF651}"/>
    <cellStyle name="40% - Ênfase5 228 3" xfId="14174" xr:uid="{65100B87-3816-4B2B-857A-4CB58509FA39}"/>
    <cellStyle name="40% - Ênfase5 228 3 2" xfId="34620" xr:uid="{92FD2438-E508-4101-ADB7-8D088DDBA28B}"/>
    <cellStyle name="40% - Ênfase5 228 4" xfId="24404" xr:uid="{273561A0-99CC-460A-99DA-91A7650049F1}"/>
    <cellStyle name="40% - Ênfase5 229" xfId="3881" xr:uid="{A32E2F97-EAC5-4328-8659-6A2357D7276B}"/>
    <cellStyle name="40% - Ênfase5 229 2" xfId="9015" xr:uid="{2B007085-C0EB-4CE1-B3DB-09F23930B80D}"/>
    <cellStyle name="40% - Ênfase5 229 2 2" xfId="19242" xr:uid="{DFC8E364-86D6-4DAB-B9E5-82EA096DE069}"/>
    <cellStyle name="40% - Ênfase5 229 2 2 2" xfId="39686" xr:uid="{31A66FD3-17E6-483E-8B2B-CE18294A8DA8}"/>
    <cellStyle name="40% - Ênfase5 229 2 3" xfId="29470" xr:uid="{EA4EE0EA-5DF4-4C59-8B17-B8CDEE51A987}"/>
    <cellStyle name="40% - Ênfase5 229 3" xfId="14188" xr:uid="{DD3F5496-950A-4A57-89BC-82FD75409577}"/>
    <cellStyle name="40% - Ênfase5 229 3 2" xfId="34634" xr:uid="{C8FD3A63-C777-48FB-98A6-A489F066516F}"/>
    <cellStyle name="40% - Ênfase5 229 4" xfId="24418" xr:uid="{E17418CB-0DBC-4EA1-B26B-0670EEA3270B}"/>
    <cellStyle name="40% - Ênfase5 23" xfId="411" xr:uid="{4B53B3E4-C181-4906-870C-5428C252327A}"/>
    <cellStyle name="40% - Ênfase5 23 2" xfId="1010" xr:uid="{83E8C5DF-2B82-4093-9F52-F4A8E9E5AF4D}"/>
    <cellStyle name="40% - Ênfase5 23 2 2" xfId="6157" xr:uid="{0E7655C0-9628-41D2-9EEF-93CC32F83A16}"/>
    <cellStyle name="40% - Ênfase5 23 2 2 2" xfId="16412" xr:uid="{4EDA9C9D-9389-435B-8D44-1229D1CA6282}"/>
    <cellStyle name="40% - Ênfase5 23 2 2 2 2" xfId="36856" xr:uid="{C972BD0B-619E-4AFB-8602-F0D02B8B07EB}"/>
    <cellStyle name="40% - Ênfase5 23 2 2 3" xfId="26640" xr:uid="{35BAF6B4-5516-42A5-94B6-B2DC36036679}"/>
    <cellStyle name="40% - Ênfase5 23 2 3" xfId="11358" xr:uid="{D0211F31-FE9B-497D-AC78-B74211E92D0E}"/>
    <cellStyle name="40% - Ênfase5 23 2 3 2" xfId="31804" xr:uid="{EB2514C1-780B-4DE9-AA7A-255DB24887C8}"/>
    <cellStyle name="40% - Ênfase5 23 2 4" xfId="21588" xr:uid="{31CCA88B-D8EF-444E-8DD8-43283CC312A6}"/>
    <cellStyle name="40% - Ênfase5 23 3" xfId="5558" xr:uid="{306CDB5B-47A5-48C1-A292-7A823A7DE3EA}"/>
    <cellStyle name="40% - Ênfase5 23 3 2" xfId="15832" xr:uid="{6ACD9182-A6B2-4F07-832F-F8BBF75BC163}"/>
    <cellStyle name="40% - Ênfase5 23 3 2 2" xfId="36276" xr:uid="{C15AD559-6026-4F69-AEEE-714230CA3DA2}"/>
    <cellStyle name="40% - Ênfase5 23 3 3" xfId="26060" xr:uid="{25284808-6D20-4627-AEBE-C104214C7A50}"/>
    <cellStyle name="40% - Ênfase5 23 4" xfId="10778" xr:uid="{980F86C1-6648-4AD6-9D93-D77718F7EF99}"/>
    <cellStyle name="40% - Ênfase5 23 4 2" xfId="31224" xr:uid="{C7FB8FBF-8B39-4097-A35D-E8C243099BDE}"/>
    <cellStyle name="40% - Ênfase5 23 5" xfId="21008" xr:uid="{0481C720-F349-4809-89BA-D608BE621787}"/>
    <cellStyle name="40% - Ênfase5 230" xfId="3895" xr:uid="{8C50661D-8CF6-4F62-B296-87CBF45D5E91}"/>
    <cellStyle name="40% - Ênfase5 230 2" xfId="9029" xr:uid="{E6F6E3B0-C69B-49BE-8A74-839ACF783900}"/>
    <cellStyle name="40% - Ênfase5 230 2 2" xfId="19256" xr:uid="{8AB50471-923F-49EB-A111-0611794F8C13}"/>
    <cellStyle name="40% - Ênfase5 230 2 2 2" xfId="39700" xr:uid="{0EE31674-44B7-4E72-9567-DB5C6F408A7A}"/>
    <cellStyle name="40% - Ênfase5 230 2 3" xfId="29484" xr:uid="{51D6A9C2-80CE-482C-B482-60D30C894112}"/>
    <cellStyle name="40% - Ênfase5 230 3" xfId="14202" xr:uid="{ABA2360D-A7E9-431D-B4DE-82A9DAF73E9E}"/>
    <cellStyle name="40% - Ênfase5 230 3 2" xfId="34648" xr:uid="{7285537B-6F2E-447A-A3F7-C580C6D290CF}"/>
    <cellStyle name="40% - Ênfase5 230 4" xfId="24432" xr:uid="{B02CB2D7-8A67-4864-8C3B-79D0C9ECC764}"/>
    <cellStyle name="40% - Ênfase5 231" xfId="3909" xr:uid="{907B857B-214E-489B-B8E5-80F72167B62F}"/>
    <cellStyle name="40% - Ênfase5 231 2" xfId="9043" xr:uid="{AFBFDCDE-6BBE-46B5-B247-5D39AB8F3C40}"/>
    <cellStyle name="40% - Ênfase5 231 2 2" xfId="19270" xr:uid="{A961F2BA-B844-4CAB-AABA-9017EBF30A0D}"/>
    <cellStyle name="40% - Ênfase5 231 2 2 2" xfId="39714" xr:uid="{D3340248-AFF0-4B46-9CD7-2AC18C688E04}"/>
    <cellStyle name="40% - Ênfase5 231 2 3" xfId="29498" xr:uid="{CE831F35-0458-4898-B964-D95876E774C2}"/>
    <cellStyle name="40% - Ênfase5 231 3" xfId="14216" xr:uid="{B181B0D4-8C60-4EA8-9EF1-67AF26D0BC3F}"/>
    <cellStyle name="40% - Ênfase5 231 3 2" xfId="34662" xr:uid="{248B4171-73C8-4FD7-BEFA-FB4029E6309E}"/>
    <cellStyle name="40% - Ênfase5 231 4" xfId="24446" xr:uid="{672657BF-C369-46E2-BA77-1631A4C71EC4}"/>
    <cellStyle name="40% - Ênfase5 232" xfId="3923" xr:uid="{FB209562-C17E-4AB3-88B5-6377209CC940}"/>
    <cellStyle name="40% - Ênfase5 232 2" xfId="9057" xr:uid="{1084CD5D-84AE-49E2-B4D3-CF7F47F05229}"/>
    <cellStyle name="40% - Ênfase5 232 2 2" xfId="19284" xr:uid="{385407A4-0211-4A1A-A9A5-F5CE72E7FB89}"/>
    <cellStyle name="40% - Ênfase5 232 2 2 2" xfId="39728" xr:uid="{025399BF-6E7D-46CD-A834-1712A57B71E0}"/>
    <cellStyle name="40% - Ênfase5 232 2 3" xfId="29512" xr:uid="{8BD3C811-6512-4307-9B10-A70647199A4D}"/>
    <cellStyle name="40% - Ênfase5 232 3" xfId="14230" xr:uid="{0AA87696-358B-4510-B80A-3801EC4F501A}"/>
    <cellStyle name="40% - Ênfase5 232 3 2" xfId="34676" xr:uid="{5EBCAB40-0D2F-40E2-838F-73CBE03217DB}"/>
    <cellStyle name="40% - Ênfase5 232 4" xfId="24460" xr:uid="{904DEAD8-4262-47C7-BE48-EAC433621B7A}"/>
    <cellStyle name="40% - Ênfase5 233" xfId="3937" xr:uid="{E79330D8-5C74-4BB7-B264-82D2D49AE6DB}"/>
    <cellStyle name="40% - Ênfase5 233 2" xfId="9071" xr:uid="{0CB67B48-4613-451E-93FB-023426C8FEE1}"/>
    <cellStyle name="40% - Ênfase5 233 2 2" xfId="19298" xr:uid="{8E266187-C65C-45C3-BD96-F5F268804A73}"/>
    <cellStyle name="40% - Ênfase5 233 2 2 2" xfId="39742" xr:uid="{CA7E4CC0-2CA9-488C-8853-3BE139F92D7D}"/>
    <cellStyle name="40% - Ênfase5 233 2 3" xfId="29526" xr:uid="{B0039481-E908-4CAD-B514-C7645E62673D}"/>
    <cellStyle name="40% - Ênfase5 233 3" xfId="14244" xr:uid="{B2AAE59D-9964-4E64-84DF-1AD34B43C01C}"/>
    <cellStyle name="40% - Ênfase5 233 3 2" xfId="34690" xr:uid="{A18CAB7C-DDF6-48CF-9B7C-373DCF2A86B6}"/>
    <cellStyle name="40% - Ênfase5 233 4" xfId="24474" xr:uid="{B6A1F0B2-99C6-46D1-BE01-4998E6231048}"/>
    <cellStyle name="40% - Ênfase5 234" xfId="3951" xr:uid="{3A399DE0-486E-4163-ABA3-DB7E88981807}"/>
    <cellStyle name="40% - Ênfase5 234 2" xfId="9085" xr:uid="{B5BE51A4-5E00-4C7E-9C8F-598893CB7115}"/>
    <cellStyle name="40% - Ênfase5 234 2 2" xfId="19312" xr:uid="{F8529B63-3081-411E-97B2-5CD5CED22A11}"/>
    <cellStyle name="40% - Ênfase5 234 2 2 2" xfId="39756" xr:uid="{3D7DF80B-963F-4564-9D4D-E22E0847D0BE}"/>
    <cellStyle name="40% - Ênfase5 234 2 3" xfId="29540" xr:uid="{130B00BD-F34A-4256-A838-9069C13F51F7}"/>
    <cellStyle name="40% - Ênfase5 234 3" xfId="14258" xr:uid="{97E522D1-6A49-4162-895F-8AE5BF98EDB9}"/>
    <cellStyle name="40% - Ênfase5 234 3 2" xfId="34704" xr:uid="{FFA3720C-C6B2-48FC-B3AF-B2FBE628B587}"/>
    <cellStyle name="40% - Ênfase5 234 4" xfId="24488" xr:uid="{BC98DA4C-3B01-4362-B6BF-0A71B83C4A79}"/>
    <cellStyle name="40% - Ênfase5 235" xfId="3965" xr:uid="{1FFCECBB-0C70-4606-9E31-FBB7F4139CB5}"/>
    <cellStyle name="40% - Ênfase5 235 2" xfId="9099" xr:uid="{3E46E30B-8687-4ED5-847D-42A180C6F128}"/>
    <cellStyle name="40% - Ênfase5 235 2 2" xfId="19326" xr:uid="{601B420C-1B9B-4430-B011-0F1A2AADD700}"/>
    <cellStyle name="40% - Ênfase5 235 2 2 2" xfId="39770" xr:uid="{902BC470-AEF8-4E53-BBEA-F8DB21F02243}"/>
    <cellStyle name="40% - Ênfase5 235 2 3" xfId="29554" xr:uid="{A9964040-EA4F-4CC7-9369-8CC2E9C14819}"/>
    <cellStyle name="40% - Ênfase5 235 3" xfId="14272" xr:uid="{61E9A86C-D8EB-4134-9D49-17124D79CDE9}"/>
    <cellStyle name="40% - Ênfase5 235 3 2" xfId="34718" xr:uid="{1821764E-BC30-4A10-A102-EF8F9F309327}"/>
    <cellStyle name="40% - Ênfase5 235 4" xfId="24502" xr:uid="{B819C048-759C-41CE-99E5-2DA34D6F7496}"/>
    <cellStyle name="40% - Ênfase5 236" xfId="3979" xr:uid="{BC0B08CD-83C0-47FE-9652-1CFC69C5EC4A}"/>
    <cellStyle name="40% - Ênfase5 236 2" xfId="9113" xr:uid="{8A462531-B8E7-4A90-8937-C5A56C6C5DD0}"/>
    <cellStyle name="40% - Ênfase5 236 2 2" xfId="19340" xr:uid="{76BDC8F5-DC37-4204-A2EA-86C49EC87B88}"/>
    <cellStyle name="40% - Ênfase5 236 2 2 2" xfId="39784" xr:uid="{F5321998-4044-4708-848E-E53864FED998}"/>
    <cellStyle name="40% - Ênfase5 236 2 3" xfId="29568" xr:uid="{2DC91AEC-67C1-4ED5-B9C0-660E0ECEFC8A}"/>
    <cellStyle name="40% - Ênfase5 236 3" xfId="14286" xr:uid="{9B7B8D89-524B-49B8-AFEB-4C55091AB1AA}"/>
    <cellStyle name="40% - Ênfase5 236 3 2" xfId="34732" xr:uid="{7C033C86-F94A-4AA4-A910-4E00CC068584}"/>
    <cellStyle name="40% - Ênfase5 236 4" xfId="24516" xr:uid="{FE48340E-6609-447E-B4D4-1728D68359CB}"/>
    <cellStyle name="40% - Ênfase5 237" xfId="3993" xr:uid="{54C069F2-69EE-4E0C-8244-12585B2D2FCE}"/>
    <cellStyle name="40% - Ênfase5 237 2" xfId="9127" xr:uid="{A2F17721-5E7D-4DD8-BE52-B560B11AE191}"/>
    <cellStyle name="40% - Ênfase5 237 2 2" xfId="19354" xr:uid="{1505D3EA-E406-4EF3-9B6A-954758864157}"/>
    <cellStyle name="40% - Ênfase5 237 2 2 2" xfId="39798" xr:uid="{AC1FEF6E-5E54-4EA2-94FD-3E6C9C739D0F}"/>
    <cellStyle name="40% - Ênfase5 237 2 3" xfId="29582" xr:uid="{D5A7C5B3-E2E3-4C78-ADE2-30317A959ADC}"/>
    <cellStyle name="40% - Ênfase5 237 3" xfId="14300" xr:uid="{06E30574-4699-4016-B29D-804A33B513B7}"/>
    <cellStyle name="40% - Ênfase5 237 3 2" xfId="34746" xr:uid="{3374A3C2-648D-4E52-A1EF-BF68BCFCEF8A}"/>
    <cellStyle name="40% - Ênfase5 237 4" xfId="24530" xr:uid="{29CA6AD4-AD4B-4D9B-AC82-96469C242789}"/>
    <cellStyle name="40% - Ênfase5 238" xfId="4007" xr:uid="{3BAFC639-3B61-46A3-B8B6-DEBFC7B88AA8}"/>
    <cellStyle name="40% - Ênfase5 238 2" xfId="9141" xr:uid="{6C5C62E3-D55D-480B-A3D1-C1F0DD32BB86}"/>
    <cellStyle name="40% - Ênfase5 238 2 2" xfId="19368" xr:uid="{2168538D-1C6D-4CC2-976B-26A92CD9CB07}"/>
    <cellStyle name="40% - Ênfase5 238 2 2 2" xfId="39812" xr:uid="{E9121B0F-C6F4-4D46-9397-42A8B1B89670}"/>
    <cellStyle name="40% - Ênfase5 238 2 3" xfId="29596" xr:uid="{724BF05F-AF21-4082-8DAB-5379501BE02B}"/>
    <cellStyle name="40% - Ênfase5 238 3" xfId="14314" xr:uid="{9329366A-B51F-4E65-ABE9-10518C69E737}"/>
    <cellStyle name="40% - Ênfase5 238 3 2" xfId="34760" xr:uid="{6B58B138-AAA8-44A6-B00B-AF1E89D03B98}"/>
    <cellStyle name="40% - Ênfase5 238 4" xfId="24544" xr:uid="{13605E46-9196-4339-BDCA-930A7A1F3DE5}"/>
    <cellStyle name="40% - Ênfase5 239" xfId="4021" xr:uid="{19585EE9-4B86-43A6-9D87-B7DDCBB26283}"/>
    <cellStyle name="40% - Ênfase5 239 2" xfId="9155" xr:uid="{0ECA4ECA-9C09-4A27-ABD0-01B34FD2AFF5}"/>
    <cellStyle name="40% - Ênfase5 239 2 2" xfId="19382" xr:uid="{BB140290-73CD-43D0-9AEC-330A71699619}"/>
    <cellStyle name="40% - Ênfase5 239 2 2 2" xfId="39826" xr:uid="{DD2DA04E-6302-49FB-B35C-509BCE5F14C1}"/>
    <cellStyle name="40% - Ênfase5 239 2 3" xfId="29610" xr:uid="{F4B87854-7D33-442A-AC5D-FD0B6F42AAC8}"/>
    <cellStyle name="40% - Ênfase5 239 3" xfId="14328" xr:uid="{838739F3-0638-4019-A345-F27FEF200D19}"/>
    <cellStyle name="40% - Ênfase5 239 3 2" xfId="34774" xr:uid="{EB92E9C6-BF22-4366-82A2-817FE04E0B91}"/>
    <cellStyle name="40% - Ênfase5 239 4" xfId="24558" xr:uid="{EED14200-F2D4-4BCD-807F-88D793CEBB46}"/>
    <cellStyle name="40% - Ênfase5 24" xfId="425" xr:uid="{E572CAF4-07DB-401B-B4E0-31E6E2D47B17}"/>
    <cellStyle name="40% - Ênfase5 24 2" xfId="1024" xr:uid="{AA353A61-C999-49B1-AFDC-0597EF5615A2}"/>
    <cellStyle name="40% - Ênfase5 24 2 2" xfId="6171" xr:uid="{2EE6E266-7523-4CD0-99AC-270CCE47AA02}"/>
    <cellStyle name="40% - Ênfase5 24 2 2 2" xfId="16426" xr:uid="{2C0F8D06-85A6-4679-ACBB-F16F022A5E1E}"/>
    <cellStyle name="40% - Ênfase5 24 2 2 2 2" xfId="36870" xr:uid="{B195AE34-9858-4FC2-B6DD-D083F6509673}"/>
    <cellStyle name="40% - Ênfase5 24 2 2 3" xfId="26654" xr:uid="{BC520041-90B3-4975-9467-EE9C6495F457}"/>
    <cellStyle name="40% - Ênfase5 24 2 3" xfId="11372" xr:uid="{77817F1E-AC79-41FF-9403-3C5B7EE44FCE}"/>
    <cellStyle name="40% - Ênfase5 24 2 3 2" xfId="31818" xr:uid="{8EC6E6FB-A7AD-422C-A9FC-AD342DAD8D9D}"/>
    <cellStyle name="40% - Ênfase5 24 2 4" xfId="21602" xr:uid="{2F708793-2CDE-4C06-9818-D4875D0FC59E}"/>
    <cellStyle name="40% - Ênfase5 24 3" xfId="5572" xr:uid="{50EC67D8-62C8-491F-8F27-9C903EA05DCD}"/>
    <cellStyle name="40% - Ênfase5 24 3 2" xfId="15846" xr:uid="{368C76BD-FBC9-4B02-A0E5-C2B513169EA8}"/>
    <cellStyle name="40% - Ênfase5 24 3 2 2" xfId="36290" xr:uid="{E5D05FA1-213E-4455-B516-3F573941B742}"/>
    <cellStyle name="40% - Ênfase5 24 3 3" xfId="26074" xr:uid="{1508D3F1-5EF9-4F27-B44D-087BABA4AE71}"/>
    <cellStyle name="40% - Ênfase5 24 4" xfId="10792" xr:uid="{A019736E-E571-4F96-BEE7-98D324BE7655}"/>
    <cellStyle name="40% - Ênfase5 24 4 2" xfId="31238" xr:uid="{A24B9AB9-C774-4602-AB69-86AA003EEE1D}"/>
    <cellStyle name="40% - Ênfase5 24 5" xfId="21022" xr:uid="{B6024F13-7371-434F-8AAF-7F401C370AB4}"/>
    <cellStyle name="40% - Ênfase5 240" xfId="4035" xr:uid="{015933CD-0B22-4393-9314-98D3BC48E55C}"/>
    <cellStyle name="40% - Ênfase5 240 2" xfId="9169" xr:uid="{639A59DE-1DFD-43CA-8B19-AFCE349D337A}"/>
    <cellStyle name="40% - Ênfase5 240 2 2" xfId="19396" xr:uid="{A883E860-5B33-49C5-9A6B-F9CF76FDEA42}"/>
    <cellStyle name="40% - Ênfase5 240 2 2 2" xfId="39840" xr:uid="{E0C3CB4B-6FB3-4605-A3E4-66031EAF86B8}"/>
    <cellStyle name="40% - Ênfase5 240 2 3" xfId="29624" xr:uid="{73D23C65-DE14-4928-B1D4-943A3A867A91}"/>
    <cellStyle name="40% - Ênfase5 240 3" xfId="14342" xr:uid="{81C96C95-B3FF-40A7-B892-038D4C6835E6}"/>
    <cellStyle name="40% - Ênfase5 240 3 2" xfId="34788" xr:uid="{73ECA090-7DEA-411B-AA5D-7C6E70CCB1B6}"/>
    <cellStyle name="40% - Ênfase5 240 4" xfId="24572" xr:uid="{E06AF1AE-140C-4DFB-AAD5-5F64102FC2C7}"/>
    <cellStyle name="40% - Ênfase5 241" xfId="4049" xr:uid="{5BD902F8-4338-4E56-BCBB-6CD48244D281}"/>
    <cellStyle name="40% - Ênfase5 241 2" xfId="9183" xr:uid="{A4D1A899-2147-4577-BBA8-157CF8E57CB4}"/>
    <cellStyle name="40% - Ênfase5 241 2 2" xfId="19410" xr:uid="{CB7E1216-E797-4AC0-8F3C-CB8E9A05EF9F}"/>
    <cellStyle name="40% - Ênfase5 241 2 2 2" xfId="39854" xr:uid="{A1C52465-18DB-42E7-9B4F-737DD6469C13}"/>
    <cellStyle name="40% - Ênfase5 241 2 3" xfId="29638" xr:uid="{6D5399B6-FB3E-4554-8F95-5CC5FF29FDA6}"/>
    <cellStyle name="40% - Ênfase5 241 3" xfId="14356" xr:uid="{264893DC-91F0-4DA5-96E3-7F48A1051FFE}"/>
    <cellStyle name="40% - Ênfase5 241 3 2" xfId="34802" xr:uid="{5D70FF2B-59CD-4E32-B3E9-64C6C1E01D51}"/>
    <cellStyle name="40% - Ênfase5 241 4" xfId="24586" xr:uid="{B2F07D22-23E7-4D3B-959F-AFA4CCEE74E1}"/>
    <cellStyle name="40% - Ênfase5 242" xfId="4063" xr:uid="{A9F9A08A-3099-4BF9-AD20-B3C7D7AC92AB}"/>
    <cellStyle name="40% - Ênfase5 242 2" xfId="9197" xr:uid="{0CB31323-229A-45B5-B120-22340F4DC9CF}"/>
    <cellStyle name="40% - Ênfase5 242 2 2" xfId="19424" xr:uid="{B0C04365-4D7E-4170-891F-6247AEF7CAEE}"/>
    <cellStyle name="40% - Ênfase5 242 2 2 2" xfId="39868" xr:uid="{8B46835C-F4DF-4DE0-AA1E-579B0A0F6DEC}"/>
    <cellStyle name="40% - Ênfase5 242 2 3" xfId="29652" xr:uid="{AA19DD13-6D03-49E7-BA5E-6269422D0A10}"/>
    <cellStyle name="40% - Ênfase5 242 3" xfId="14370" xr:uid="{4B4FE324-2A84-4605-9527-FA071F7E9FCD}"/>
    <cellStyle name="40% - Ênfase5 242 3 2" xfId="34816" xr:uid="{70C544F9-143C-4BBA-8759-00DB98187C06}"/>
    <cellStyle name="40% - Ênfase5 242 4" xfId="24600" xr:uid="{9FC8A1AB-8811-42AA-BFAD-ABF05DD5D3DD}"/>
    <cellStyle name="40% - Ênfase5 243" xfId="4077" xr:uid="{79C9976C-890E-4AE9-B1FD-EEEA513C942C}"/>
    <cellStyle name="40% - Ênfase5 243 2" xfId="9211" xr:uid="{0BECBBAE-642E-4B7B-A573-493CCCB669B0}"/>
    <cellStyle name="40% - Ênfase5 243 2 2" xfId="19438" xr:uid="{0E93C6EF-A704-4E83-A406-941FB57CA2AE}"/>
    <cellStyle name="40% - Ênfase5 243 2 2 2" xfId="39882" xr:uid="{2694622F-2386-40CE-B262-13EB256033D8}"/>
    <cellStyle name="40% - Ênfase5 243 2 3" xfId="29666" xr:uid="{5DC61E79-BE81-4AB8-BC8C-D928FA2C9BDC}"/>
    <cellStyle name="40% - Ênfase5 243 3" xfId="14384" xr:uid="{4C19BD2D-0959-48B8-9BAF-F07C670D1173}"/>
    <cellStyle name="40% - Ênfase5 243 3 2" xfId="34830" xr:uid="{050C2693-13DC-4F0E-A5C3-2BDD83AD9D09}"/>
    <cellStyle name="40% - Ênfase5 243 4" xfId="24614" xr:uid="{2EB9BA93-C134-47EE-A32A-54886F3EE0AD}"/>
    <cellStyle name="40% - Ênfase5 244" xfId="4091" xr:uid="{0DC02552-FF42-4881-811F-412276433696}"/>
    <cellStyle name="40% - Ênfase5 244 2" xfId="9225" xr:uid="{6812A3A3-F7AF-4855-A4EB-66044A48BAAF}"/>
    <cellStyle name="40% - Ênfase5 244 2 2" xfId="19452" xr:uid="{53F99E93-ADB5-49EC-86BE-B1A50F1F3E9C}"/>
    <cellStyle name="40% - Ênfase5 244 2 2 2" xfId="39896" xr:uid="{5C31811B-253C-492A-9EFA-A5E73930AE32}"/>
    <cellStyle name="40% - Ênfase5 244 2 3" xfId="29680" xr:uid="{A87ED930-17BA-4845-A5CF-99A80AA39494}"/>
    <cellStyle name="40% - Ênfase5 244 3" xfId="14398" xr:uid="{28D6F90D-B2A0-4701-8DB3-B02A26376B81}"/>
    <cellStyle name="40% - Ênfase5 244 3 2" xfId="34844" xr:uid="{D93499C0-CD5E-4E4E-A148-AEBD69B46E58}"/>
    <cellStyle name="40% - Ênfase5 244 4" xfId="24628" xr:uid="{A46884BB-F90F-4A5F-ADFF-C7C2E2396C36}"/>
    <cellStyle name="40% - Ênfase5 245" xfId="4105" xr:uid="{3E791C93-7757-45EA-AE22-66D3781650BF}"/>
    <cellStyle name="40% - Ênfase5 245 2" xfId="9239" xr:uid="{9943DBE2-D8FE-4EAC-BD6A-41BFD64DD5F4}"/>
    <cellStyle name="40% - Ênfase5 245 2 2" xfId="19466" xr:uid="{56B6BFB9-DCD8-4C9B-AEB8-0180B8B72EB2}"/>
    <cellStyle name="40% - Ênfase5 245 2 2 2" xfId="39910" xr:uid="{7E9EAD68-9074-4394-A122-8B347B266917}"/>
    <cellStyle name="40% - Ênfase5 245 2 3" xfId="29694" xr:uid="{7BAE45C2-E94E-4BD6-B3F5-5C5357BFE81F}"/>
    <cellStyle name="40% - Ênfase5 245 3" xfId="14412" xr:uid="{45B49257-6D62-4613-8539-7E4DA4899EDF}"/>
    <cellStyle name="40% - Ênfase5 245 3 2" xfId="34858" xr:uid="{309C25A1-F97B-4F71-A21B-6FABDF6C7B70}"/>
    <cellStyle name="40% - Ênfase5 245 4" xfId="24642" xr:uid="{3920866A-49D3-4BD9-AAAD-25CDE95FC7F9}"/>
    <cellStyle name="40% - Ênfase5 246" xfId="4119" xr:uid="{3019057D-5C68-426E-A9B2-B375D4967132}"/>
    <cellStyle name="40% - Ênfase5 246 2" xfId="9253" xr:uid="{D6AE421C-3AC8-4C67-B3F5-2F438312D9BB}"/>
    <cellStyle name="40% - Ênfase5 246 2 2" xfId="19480" xr:uid="{9A559D56-A543-405F-A316-62BF487EC0EB}"/>
    <cellStyle name="40% - Ênfase5 246 2 2 2" xfId="39924" xr:uid="{B008B095-643A-47BB-B5AF-409133657837}"/>
    <cellStyle name="40% - Ênfase5 246 2 3" xfId="29708" xr:uid="{E5E4052D-FF88-4F7B-AAD9-4A3F081B318B}"/>
    <cellStyle name="40% - Ênfase5 246 3" xfId="14426" xr:uid="{13F037E8-7700-427D-9174-4A41A6FD1BF7}"/>
    <cellStyle name="40% - Ênfase5 246 3 2" xfId="34872" xr:uid="{DE857CF6-4EE3-4606-B353-499566AEAC53}"/>
    <cellStyle name="40% - Ênfase5 246 4" xfId="24656" xr:uid="{128548D0-0253-4E55-9B70-5E680A530608}"/>
    <cellStyle name="40% - Ênfase5 247" xfId="4133" xr:uid="{859EC4FD-2C50-4DC8-AC5F-6B80318C3A55}"/>
    <cellStyle name="40% - Ênfase5 247 2" xfId="9267" xr:uid="{FA027C96-062B-4F93-8DD5-77FCAE58ED45}"/>
    <cellStyle name="40% - Ênfase5 247 2 2" xfId="19494" xr:uid="{436D93E4-3DFB-47F0-BFA1-4192E3295075}"/>
    <cellStyle name="40% - Ênfase5 247 2 2 2" xfId="39938" xr:uid="{5206C662-391C-430C-BB3C-1084CD53AB47}"/>
    <cellStyle name="40% - Ênfase5 247 2 3" xfId="29722" xr:uid="{AB645754-987A-402A-B5FC-18C6CEFA1CB1}"/>
    <cellStyle name="40% - Ênfase5 247 3" xfId="14440" xr:uid="{36A5A25F-2F86-49AB-B514-1222EFC993C6}"/>
    <cellStyle name="40% - Ênfase5 247 3 2" xfId="34886" xr:uid="{546A2966-68E6-40AE-8D2B-571308392082}"/>
    <cellStyle name="40% - Ênfase5 247 4" xfId="24670" xr:uid="{887897FF-5FA1-4AD8-9CA2-9F8060F17946}"/>
    <cellStyle name="40% - Ênfase5 248" xfId="4147" xr:uid="{E0B477D7-E46E-44D8-8E5C-17C31E10C2C3}"/>
    <cellStyle name="40% - Ênfase5 248 2" xfId="9281" xr:uid="{F8FC8724-8CA1-4652-96FB-1185BB55F5D2}"/>
    <cellStyle name="40% - Ênfase5 248 2 2" xfId="19508" xr:uid="{57EE1825-EBFD-4813-8914-F5479F22FDC5}"/>
    <cellStyle name="40% - Ênfase5 248 2 2 2" xfId="39952" xr:uid="{3908DF6A-C3CE-41A7-B105-79109C485BBA}"/>
    <cellStyle name="40% - Ênfase5 248 2 3" xfId="29736" xr:uid="{BB3852E0-7C99-483E-B381-AA663E338510}"/>
    <cellStyle name="40% - Ênfase5 248 3" xfId="14454" xr:uid="{551DCD1F-7005-4410-8213-95DF2919F2EC}"/>
    <cellStyle name="40% - Ênfase5 248 3 2" xfId="34900" xr:uid="{1921D7C9-1CDF-49CB-83EB-26CBCE777396}"/>
    <cellStyle name="40% - Ênfase5 248 4" xfId="24684" xr:uid="{B5B68461-C950-42E5-8971-F01AD413CDAB}"/>
    <cellStyle name="40% - Ênfase5 249" xfId="4161" xr:uid="{597CD3BB-1513-40A1-8F74-978C487C509E}"/>
    <cellStyle name="40% - Ênfase5 249 2" xfId="9295" xr:uid="{E2850E4E-E6A4-4BD2-8C65-E86315BF78FE}"/>
    <cellStyle name="40% - Ênfase5 249 2 2" xfId="19522" xr:uid="{AAA047F9-80B9-43D8-AF79-EB331AD5A6CE}"/>
    <cellStyle name="40% - Ênfase5 249 2 2 2" xfId="39966" xr:uid="{A3BB0B81-F294-4C98-9910-C6D17C0377DF}"/>
    <cellStyle name="40% - Ênfase5 249 2 3" xfId="29750" xr:uid="{86E1FA78-83F2-4A06-ABB1-24EEDD17C1B0}"/>
    <cellStyle name="40% - Ênfase5 249 3" xfId="14468" xr:uid="{C5DC3B70-8302-4187-B3EA-D9AABD2BD0A6}"/>
    <cellStyle name="40% - Ênfase5 249 3 2" xfId="34914" xr:uid="{38C619EF-0DA2-4B87-B933-BE9E2C0EA152}"/>
    <cellStyle name="40% - Ênfase5 249 4" xfId="24698" xr:uid="{4370D949-957B-4341-A77A-5221965192CE}"/>
    <cellStyle name="40% - Ênfase5 25" xfId="439" xr:uid="{02D006F4-835E-440A-B070-E90F64922806}"/>
    <cellStyle name="40% - Ênfase5 25 2" xfId="1038" xr:uid="{9DBC8A52-7D16-460A-BACC-3E06F983FC37}"/>
    <cellStyle name="40% - Ênfase5 25 2 2" xfId="6185" xr:uid="{F5DF12A7-8D8F-4985-A410-E4894F6092EB}"/>
    <cellStyle name="40% - Ênfase5 25 2 2 2" xfId="16440" xr:uid="{24D11FE0-649F-42A6-9CF6-AEB9F219D20C}"/>
    <cellStyle name="40% - Ênfase5 25 2 2 2 2" xfId="36884" xr:uid="{DE85AD21-BBD3-4FEA-9561-66E9EEEF7775}"/>
    <cellStyle name="40% - Ênfase5 25 2 2 3" xfId="26668" xr:uid="{2196E361-F7E3-44B8-B3A1-CCE02FEB4533}"/>
    <cellStyle name="40% - Ênfase5 25 2 3" xfId="11386" xr:uid="{435799E6-78AC-4331-BB05-EBE1912D9052}"/>
    <cellStyle name="40% - Ênfase5 25 2 3 2" xfId="31832" xr:uid="{148BA566-409A-45BF-8606-BD8F5AEAF778}"/>
    <cellStyle name="40% - Ênfase5 25 2 4" xfId="21616" xr:uid="{04DB0D13-81C1-43E6-AEC5-5902661F512E}"/>
    <cellStyle name="40% - Ênfase5 25 3" xfId="5586" xr:uid="{45E4D4C8-D207-4A80-A07D-F9356EE375D5}"/>
    <cellStyle name="40% - Ênfase5 25 3 2" xfId="15860" xr:uid="{6E09ECBB-673A-43A0-9CC4-2AAFEBB20B82}"/>
    <cellStyle name="40% - Ênfase5 25 3 2 2" xfId="36304" xr:uid="{156FEE78-9A5D-4225-AC8C-9899E6F4056B}"/>
    <cellStyle name="40% - Ênfase5 25 3 3" xfId="26088" xr:uid="{006DC5A5-13E4-4123-B8FB-5A3743B555CD}"/>
    <cellStyle name="40% - Ênfase5 25 4" xfId="10806" xr:uid="{B65855AC-2639-4BF0-8C18-F42C3465298F}"/>
    <cellStyle name="40% - Ênfase5 25 4 2" xfId="31252" xr:uid="{2E1C7B51-DC9C-45A7-88F6-90C1DF48936F}"/>
    <cellStyle name="40% - Ênfase5 25 5" xfId="21036" xr:uid="{28B37C6B-3157-4025-B34A-1EFB101B7B9D}"/>
    <cellStyle name="40% - Ênfase5 250" xfId="4175" xr:uid="{FBD5D125-37BE-4E6B-A358-5CFA7E801E3D}"/>
    <cellStyle name="40% - Ênfase5 250 2" xfId="9309" xr:uid="{130EF7AF-C4FE-4FC0-B02C-B99A20A60176}"/>
    <cellStyle name="40% - Ênfase5 250 2 2" xfId="19536" xr:uid="{7B121C70-836A-4FCB-84FE-0CD914FD2A6B}"/>
    <cellStyle name="40% - Ênfase5 250 2 2 2" xfId="39980" xr:uid="{E916899F-A1F0-41FE-83B3-C13294A2A9F0}"/>
    <cellStyle name="40% - Ênfase5 250 2 3" xfId="29764" xr:uid="{31AAD0C5-9218-49B6-89E7-CC759A0EEE8F}"/>
    <cellStyle name="40% - Ênfase5 250 3" xfId="14482" xr:uid="{128C7510-852B-46A2-9EB0-07FCCEAFC587}"/>
    <cellStyle name="40% - Ênfase5 250 3 2" xfId="34928" xr:uid="{9DAF18E8-6395-4B2F-8AE0-2E0C7D147856}"/>
    <cellStyle name="40% - Ênfase5 250 4" xfId="24712" xr:uid="{73EFF239-E7D1-4B78-B395-3F8D8DC1A38D}"/>
    <cellStyle name="40% - Ênfase5 251" xfId="4189" xr:uid="{0A84389F-7281-4FE2-9D62-37E04B3629F4}"/>
    <cellStyle name="40% - Ênfase5 251 2" xfId="9323" xr:uid="{3CDC1190-954B-4C11-AC79-3B21EE7E12AD}"/>
    <cellStyle name="40% - Ênfase5 251 2 2" xfId="19550" xr:uid="{165D4E89-8922-4E6A-91EB-EE7C8F4E878C}"/>
    <cellStyle name="40% - Ênfase5 251 2 2 2" xfId="39994" xr:uid="{390D09E7-1FAF-4418-B15F-DC6401BD7065}"/>
    <cellStyle name="40% - Ênfase5 251 2 3" xfId="29778" xr:uid="{7FEDF04A-98CF-4344-A48A-674CC2CB13F4}"/>
    <cellStyle name="40% - Ênfase5 251 3" xfId="14496" xr:uid="{DA713749-0D09-4995-A9A5-81D46947F877}"/>
    <cellStyle name="40% - Ênfase5 251 3 2" xfId="34942" xr:uid="{0EA86501-A561-4166-B5A1-87699AA1ED84}"/>
    <cellStyle name="40% - Ênfase5 251 4" xfId="24726" xr:uid="{B0A795B5-6E7F-46D6-A0ED-89A1AF263B77}"/>
    <cellStyle name="40% - Ênfase5 252" xfId="4203" xr:uid="{91D893A4-1658-4ABC-9F39-400F0736AA8A}"/>
    <cellStyle name="40% - Ênfase5 252 2" xfId="9337" xr:uid="{74723B3D-1A25-42D2-8E15-8A168DBF5391}"/>
    <cellStyle name="40% - Ênfase5 252 2 2" xfId="19564" xr:uid="{8FE7EB35-644C-408E-B288-69D8C2F96AB8}"/>
    <cellStyle name="40% - Ênfase5 252 2 2 2" xfId="40008" xr:uid="{A75D6F26-DC6C-41F3-8135-7A958BF89FC5}"/>
    <cellStyle name="40% - Ênfase5 252 2 3" xfId="29792" xr:uid="{B6DC4384-67AE-4DDF-94D9-F60162D0C686}"/>
    <cellStyle name="40% - Ênfase5 252 3" xfId="14510" xr:uid="{4B520A43-842B-43CE-9B07-917194B9E8B0}"/>
    <cellStyle name="40% - Ênfase5 252 3 2" xfId="34956" xr:uid="{4FCEE24B-ECC1-49FE-A855-F7345B2D20FA}"/>
    <cellStyle name="40% - Ênfase5 252 4" xfId="24740" xr:uid="{61A1AAB8-C446-416C-90AA-00872268DF14}"/>
    <cellStyle name="40% - Ênfase5 253" xfId="4217" xr:uid="{353DB62B-D1A3-4CB4-A9CA-25F639495F5E}"/>
    <cellStyle name="40% - Ênfase5 253 2" xfId="9351" xr:uid="{D5F510F6-BC8A-4ED5-9B7A-2EB0502066C4}"/>
    <cellStyle name="40% - Ênfase5 253 2 2" xfId="19578" xr:uid="{FB9CD813-1A2E-45C9-B0D3-D416FF97CBBC}"/>
    <cellStyle name="40% - Ênfase5 253 2 2 2" xfId="40022" xr:uid="{F8B3442B-5815-4521-8298-A68FD3C14A14}"/>
    <cellStyle name="40% - Ênfase5 253 2 3" xfId="29806" xr:uid="{C57E3A99-03CB-4C6D-9207-C844F2BFA22A}"/>
    <cellStyle name="40% - Ênfase5 253 3" xfId="14524" xr:uid="{E5346976-4F6B-4AC4-84DC-1BD8A1BF715D}"/>
    <cellStyle name="40% - Ênfase5 253 3 2" xfId="34970" xr:uid="{1925E283-3EEA-4F09-8384-AAFCE94689D2}"/>
    <cellStyle name="40% - Ênfase5 253 4" xfId="24754" xr:uid="{527190C3-FFFA-40A8-A47D-442432E5C5A2}"/>
    <cellStyle name="40% - Ênfase5 254" xfId="4231" xr:uid="{419DE6DA-758A-4105-80FF-3387DDB311C3}"/>
    <cellStyle name="40% - Ênfase5 254 2" xfId="9365" xr:uid="{E4B1D95B-6C46-4E70-BD19-8FFEB01B96E2}"/>
    <cellStyle name="40% - Ênfase5 254 2 2" xfId="19592" xr:uid="{8E6BA849-8E49-4739-BABC-216EB79C5087}"/>
    <cellStyle name="40% - Ênfase5 254 2 2 2" xfId="40036" xr:uid="{C30AC927-4E1A-4FDB-9D02-4DC01BE61923}"/>
    <cellStyle name="40% - Ênfase5 254 2 3" xfId="29820" xr:uid="{85EA24A3-A07C-4BFD-8665-89C755808E49}"/>
    <cellStyle name="40% - Ênfase5 254 3" xfId="14538" xr:uid="{82574A51-0F6C-4247-97AA-878420160A01}"/>
    <cellStyle name="40% - Ênfase5 254 3 2" xfId="34984" xr:uid="{0BD9DE96-4161-406D-9C3D-E66D03D18916}"/>
    <cellStyle name="40% - Ênfase5 254 4" xfId="24768" xr:uid="{079141B6-BA54-4E42-B05D-CEC3DDFAA2DB}"/>
    <cellStyle name="40% - Ênfase5 255" xfId="4245" xr:uid="{EE7CD603-0820-4042-A186-513B71F2852C}"/>
    <cellStyle name="40% - Ênfase5 255 2" xfId="9379" xr:uid="{E2BFE4D8-D516-4D79-9C40-7DB4D3A6DA99}"/>
    <cellStyle name="40% - Ênfase5 255 2 2" xfId="19606" xr:uid="{794EF1A2-2411-43B7-B922-5A6E88BCEDD2}"/>
    <cellStyle name="40% - Ênfase5 255 2 2 2" xfId="40050" xr:uid="{32DF07C5-7846-4CE8-822A-A3FC73B4B80A}"/>
    <cellStyle name="40% - Ênfase5 255 2 3" xfId="29834" xr:uid="{DF045B05-F073-4473-8381-AE5FC61BF909}"/>
    <cellStyle name="40% - Ênfase5 255 3" xfId="14552" xr:uid="{9E9D9519-903B-4664-8049-29D000BB1EF7}"/>
    <cellStyle name="40% - Ênfase5 255 3 2" xfId="34998" xr:uid="{8C5171FF-8628-4401-A6CE-9F8EA11C1C2C}"/>
    <cellStyle name="40% - Ênfase5 255 4" xfId="24782" xr:uid="{701DA1A1-2FDB-4B7D-861E-25EEAC89516B}"/>
    <cellStyle name="40% - Ênfase5 256" xfId="4259" xr:uid="{FCAF9B8D-0523-4BF2-AE79-9C08DB90A1D8}"/>
    <cellStyle name="40% - Ênfase5 256 2" xfId="9393" xr:uid="{193754F3-7DC8-4D0B-AD5E-F385BFB761C5}"/>
    <cellStyle name="40% - Ênfase5 256 2 2" xfId="19620" xr:uid="{80B9D311-71C6-4EB9-BD59-B4C5573DEEF4}"/>
    <cellStyle name="40% - Ênfase5 256 2 2 2" xfId="40064" xr:uid="{F06CBD2E-6AA0-4C95-BD29-1468032216E6}"/>
    <cellStyle name="40% - Ênfase5 256 2 3" xfId="29848" xr:uid="{936ECF81-086F-43B0-B3FC-0F30F60AD6C8}"/>
    <cellStyle name="40% - Ênfase5 256 3" xfId="14566" xr:uid="{B09159B0-7AD9-4F5C-8573-2AC54E27AD1F}"/>
    <cellStyle name="40% - Ênfase5 256 3 2" xfId="35012" xr:uid="{D7C2C57B-BBDA-4FC5-8595-244CEF840DE9}"/>
    <cellStyle name="40% - Ênfase5 256 4" xfId="24796" xr:uid="{FF7C4D19-A90A-4CF9-A143-886C2AC470C1}"/>
    <cellStyle name="40% - Ênfase5 257" xfId="4273" xr:uid="{48D53340-B2D6-4978-B02C-A90A175792A3}"/>
    <cellStyle name="40% - Ênfase5 257 2" xfId="9407" xr:uid="{25D1FD5B-0437-4739-AAD5-A92E0F58A696}"/>
    <cellStyle name="40% - Ênfase5 257 2 2" xfId="19634" xr:uid="{0DB95014-8240-4689-BF50-204C69B251F3}"/>
    <cellStyle name="40% - Ênfase5 257 2 2 2" xfId="40078" xr:uid="{6E15DA52-921E-4735-860E-BC224B798216}"/>
    <cellStyle name="40% - Ênfase5 257 2 3" xfId="29862" xr:uid="{098C899B-640C-4C07-A927-ABA4132918AE}"/>
    <cellStyle name="40% - Ênfase5 257 3" xfId="14580" xr:uid="{AA39F164-F926-4C37-8426-850558AA9CA5}"/>
    <cellStyle name="40% - Ênfase5 257 3 2" xfId="35026" xr:uid="{7299243F-F6A0-4A7F-B3F2-56648A241836}"/>
    <cellStyle name="40% - Ênfase5 257 4" xfId="24810" xr:uid="{90847BDB-CE94-4C70-A5E4-51CC58FEE911}"/>
    <cellStyle name="40% - Ênfase5 258" xfId="4287" xr:uid="{ECB753AC-0998-4C85-A249-2D5B64CE5FEA}"/>
    <cellStyle name="40% - Ênfase5 258 2" xfId="9421" xr:uid="{8BCCA121-F080-4421-B63E-561DE16A63B6}"/>
    <cellStyle name="40% - Ênfase5 258 2 2" xfId="19648" xr:uid="{297A655D-DC4E-4E9C-A19D-18EA22EC073D}"/>
    <cellStyle name="40% - Ênfase5 258 2 2 2" xfId="40092" xr:uid="{41536699-BE93-4732-86C3-2139E4FA502D}"/>
    <cellStyle name="40% - Ênfase5 258 2 3" xfId="29876" xr:uid="{86AA795F-FB36-420F-B99B-30158730A8A9}"/>
    <cellStyle name="40% - Ênfase5 258 3" xfId="14594" xr:uid="{B6A5197A-6510-4469-B3AE-4F99105DED3B}"/>
    <cellStyle name="40% - Ênfase5 258 3 2" xfId="35040" xr:uid="{6DEDAD17-AE7F-4969-9E8A-DA853A0C67CE}"/>
    <cellStyle name="40% - Ênfase5 258 4" xfId="24824" xr:uid="{A22426DA-BC3F-41C7-B1D4-DCA129A8C034}"/>
    <cellStyle name="40% - Ênfase5 259" xfId="4301" xr:uid="{19E56701-E8BF-4515-A574-29D10E1C7E7E}"/>
    <cellStyle name="40% - Ênfase5 259 2" xfId="9435" xr:uid="{23BD3BF9-BEA6-4D08-9F43-6CA1E883C559}"/>
    <cellStyle name="40% - Ênfase5 259 2 2" xfId="19662" xr:uid="{E81B0156-DECF-4E19-A346-2114BD040CE2}"/>
    <cellStyle name="40% - Ênfase5 259 2 2 2" xfId="40106" xr:uid="{976EFD60-B867-45B1-AE09-62193405730C}"/>
    <cellStyle name="40% - Ênfase5 259 2 3" xfId="29890" xr:uid="{DBC99D24-00EB-45FC-B702-4A78E9D90308}"/>
    <cellStyle name="40% - Ênfase5 259 3" xfId="14608" xr:uid="{73F35E57-576A-4AD8-A3AE-D3E4170219F8}"/>
    <cellStyle name="40% - Ênfase5 259 3 2" xfId="35054" xr:uid="{CB34D3CD-AD19-4A58-803D-5CFECEAE1CEE}"/>
    <cellStyle name="40% - Ênfase5 259 4" xfId="24838" xr:uid="{1C0FC06F-2F0A-41A9-AF5C-63D61768120F}"/>
    <cellStyle name="40% - Ênfase5 26" xfId="453" xr:uid="{90FE4A50-2ACF-4223-B354-B085EDD276C9}"/>
    <cellStyle name="40% - Ênfase5 26 2" xfId="1052" xr:uid="{DDD93A23-7FA6-489C-AD00-D7242D31AADA}"/>
    <cellStyle name="40% - Ênfase5 26 2 2" xfId="6199" xr:uid="{16F3871D-47AD-4C59-AFBD-A15D1A44B6BC}"/>
    <cellStyle name="40% - Ênfase5 26 2 2 2" xfId="16454" xr:uid="{98A28165-F791-42D7-B582-868F7ACF217C}"/>
    <cellStyle name="40% - Ênfase5 26 2 2 2 2" xfId="36898" xr:uid="{34FAF72F-6470-4240-8673-24DD2B884955}"/>
    <cellStyle name="40% - Ênfase5 26 2 2 3" xfId="26682" xr:uid="{6584B3D2-918A-454E-890B-AC04BD146AA6}"/>
    <cellStyle name="40% - Ênfase5 26 2 3" xfId="11400" xr:uid="{B72B87C8-F81B-4A1F-B86A-C4A55F10D41A}"/>
    <cellStyle name="40% - Ênfase5 26 2 3 2" xfId="31846" xr:uid="{C0BA2CE7-65A9-4831-9493-9B1A73AE9A94}"/>
    <cellStyle name="40% - Ênfase5 26 2 4" xfId="21630" xr:uid="{E96B7C0B-8C00-4E8E-A221-E87694BACA8E}"/>
    <cellStyle name="40% - Ênfase5 26 3" xfId="5600" xr:uid="{938AAB07-1700-424F-954B-C510E2B1746F}"/>
    <cellStyle name="40% - Ênfase5 26 3 2" xfId="15874" xr:uid="{A4AFA537-A661-422E-BF7C-EF103F92CF0A}"/>
    <cellStyle name="40% - Ênfase5 26 3 2 2" xfId="36318" xr:uid="{C26F2772-EAEB-4EEA-90EC-85833735CD6E}"/>
    <cellStyle name="40% - Ênfase5 26 3 3" xfId="26102" xr:uid="{75ECEEB1-F5A6-48DF-BFAC-C058F3F6D1D7}"/>
    <cellStyle name="40% - Ênfase5 26 4" xfId="10820" xr:uid="{60ADF7B4-4DA3-45A3-B9AC-82A82C52071C}"/>
    <cellStyle name="40% - Ênfase5 26 4 2" xfId="31266" xr:uid="{CF8EE1EE-280D-41B9-B60D-C4C303EE2C89}"/>
    <cellStyle name="40% - Ênfase5 26 5" xfId="21050" xr:uid="{BABA6CCB-AB86-4BE2-82D7-64703F64FE97}"/>
    <cellStyle name="40% - Ênfase5 260" xfId="4315" xr:uid="{DF7CB8F6-95BC-4663-8130-32A6175A7806}"/>
    <cellStyle name="40% - Ênfase5 260 2" xfId="9449" xr:uid="{9A24CED4-F1B6-4CA9-83CC-FDDFECD6849E}"/>
    <cellStyle name="40% - Ênfase5 260 2 2" xfId="19676" xr:uid="{73356421-438E-445E-A8B2-816A4CCB4B11}"/>
    <cellStyle name="40% - Ênfase5 260 2 2 2" xfId="40120" xr:uid="{204BB59D-580A-4670-A38C-AB0EB989A6AF}"/>
    <cellStyle name="40% - Ênfase5 260 2 3" xfId="29904" xr:uid="{4E0F36B8-41C8-46AE-9C45-8A38052A3E48}"/>
    <cellStyle name="40% - Ênfase5 260 3" xfId="14622" xr:uid="{EFB6DB5E-376A-4481-82E3-4CC99641A9DF}"/>
    <cellStyle name="40% - Ênfase5 260 3 2" xfId="35068" xr:uid="{68FE830A-7F9A-4EED-8030-2534E7900845}"/>
    <cellStyle name="40% - Ênfase5 260 4" xfId="24852" xr:uid="{E728D29C-FA22-479B-82EB-8DCD92A73ACF}"/>
    <cellStyle name="40% - Ênfase5 261" xfId="4329" xr:uid="{0A7B8A74-9062-4E51-99E2-12879E75099E}"/>
    <cellStyle name="40% - Ênfase5 261 2" xfId="9463" xr:uid="{F9BF0E68-5D00-4EE4-8FF3-7A440B8F9EA2}"/>
    <cellStyle name="40% - Ênfase5 261 2 2" xfId="19690" xr:uid="{40EB4253-E8A0-4F69-96DA-0664475926E9}"/>
    <cellStyle name="40% - Ênfase5 261 2 2 2" xfId="40134" xr:uid="{09126D08-7CED-49F7-931E-7A55CEE720C8}"/>
    <cellStyle name="40% - Ênfase5 261 2 3" xfId="29918" xr:uid="{36C90CC9-C2EB-446F-9CB5-6DBAD031C652}"/>
    <cellStyle name="40% - Ênfase5 261 3" xfId="14636" xr:uid="{A79E49A7-4494-45FB-84F8-92890AFA7F09}"/>
    <cellStyle name="40% - Ênfase5 261 3 2" xfId="35082" xr:uid="{7F37322A-4BB9-4D2B-B9E6-371659E174CB}"/>
    <cellStyle name="40% - Ênfase5 261 4" xfId="24866" xr:uid="{BEBB8768-32B1-4ECE-9625-A6484CD7B480}"/>
    <cellStyle name="40% - Ênfase5 262" xfId="4343" xr:uid="{BD5ED961-F9D1-450D-8F7A-15F531E34EAA}"/>
    <cellStyle name="40% - Ênfase5 262 2" xfId="9477" xr:uid="{22F5999C-99B8-42AC-A7F3-21FBDC43C920}"/>
    <cellStyle name="40% - Ênfase5 262 2 2" xfId="19704" xr:uid="{8DD81F80-5171-4D9D-A6E3-ACB24DE5548B}"/>
    <cellStyle name="40% - Ênfase5 262 2 2 2" xfId="40148" xr:uid="{E77C8406-8C18-439C-9E84-BE1FC51F2DA4}"/>
    <cellStyle name="40% - Ênfase5 262 2 3" xfId="29932" xr:uid="{6D4A8C81-EBBD-4B03-8072-FE4AC3400C07}"/>
    <cellStyle name="40% - Ênfase5 262 3" xfId="14650" xr:uid="{836ED5E0-83FB-4FED-B543-1CF2CE742CB5}"/>
    <cellStyle name="40% - Ênfase5 262 3 2" xfId="35096" xr:uid="{E916F437-D0EC-475A-980C-6C3733FFB865}"/>
    <cellStyle name="40% - Ênfase5 262 4" xfId="24880" xr:uid="{0717C782-F802-4319-A460-61D937485B1F}"/>
    <cellStyle name="40% - Ênfase5 263" xfId="4357" xr:uid="{515A55BC-0CE7-477E-B803-3FFD3F6DD9FD}"/>
    <cellStyle name="40% - Ênfase5 263 2" xfId="9491" xr:uid="{CB76018E-644E-437A-9FBA-5ECBDF1B0F7C}"/>
    <cellStyle name="40% - Ênfase5 263 2 2" xfId="19718" xr:uid="{0D7ED97B-FFDA-40E6-81A2-244C69B3DFEF}"/>
    <cellStyle name="40% - Ênfase5 263 2 2 2" xfId="40162" xr:uid="{83FA0ED1-20E0-40E5-BF1E-8C7DF859683A}"/>
    <cellStyle name="40% - Ênfase5 263 2 3" xfId="29946" xr:uid="{865089CD-C272-4EEE-BFBC-82748AFB6DA9}"/>
    <cellStyle name="40% - Ênfase5 263 3" xfId="14664" xr:uid="{68BBDE48-3E65-4784-9008-555646BD8716}"/>
    <cellStyle name="40% - Ênfase5 263 3 2" xfId="35110" xr:uid="{AE8236AB-7DAD-4447-BC0D-67C271C3E2E2}"/>
    <cellStyle name="40% - Ênfase5 263 4" xfId="24894" xr:uid="{0E29D378-8C95-4AFA-841D-A38E147ABC75}"/>
    <cellStyle name="40% - Ênfase5 264" xfId="4371" xr:uid="{B2A7B6D4-EA9F-4770-87C5-6E3544D5A376}"/>
    <cellStyle name="40% - Ênfase5 264 2" xfId="9505" xr:uid="{B5FCE614-98DC-4218-B406-3FBE4E738695}"/>
    <cellStyle name="40% - Ênfase5 264 2 2" xfId="19732" xr:uid="{3956DBD1-56D7-400C-B1FD-08D3F111E84A}"/>
    <cellStyle name="40% - Ênfase5 264 2 2 2" xfId="40176" xr:uid="{870E6A49-656E-4CE2-B7FB-10736977343D}"/>
    <cellStyle name="40% - Ênfase5 264 2 3" xfId="29960" xr:uid="{B00E233D-CFD9-4634-A66F-54C3E915CCC9}"/>
    <cellStyle name="40% - Ênfase5 264 3" xfId="14678" xr:uid="{C6AB089B-FC3D-4606-990C-9725645708CF}"/>
    <cellStyle name="40% - Ênfase5 264 3 2" xfId="35124" xr:uid="{2AED0B46-ACCA-4116-BDE5-DFE2AB7A9D56}"/>
    <cellStyle name="40% - Ênfase5 264 4" xfId="24908" xr:uid="{9A17E2C5-802D-4C68-9BB5-9A080D44BE49}"/>
    <cellStyle name="40% - Ênfase5 265" xfId="4385" xr:uid="{8DDB39A9-F9F3-4DB3-A7BD-1FE3B1F496E1}"/>
    <cellStyle name="40% - Ênfase5 265 2" xfId="9519" xr:uid="{E1EF8872-8144-4E69-8746-D6E954801B5D}"/>
    <cellStyle name="40% - Ênfase5 265 2 2" xfId="19746" xr:uid="{8C3C0A81-E646-48D1-8B49-3658F009BA13}"/>
    <cellStyle name="40% - Ênfase5 265 2 2 2" xfId="40190" xr:uid="{2CB6CAE1-B66F-449D-9D68-42FF9523BE53}"/>
    <cellStyle name="40% - Ênfase5 265 2 3" xfId="29974" xr:uid="{6FC12C15-C5DB-47C4-9797-BF9AE8E5C9DF}"/>
    <cellStyle name="40% - Ênfase5 265 3" xfId="14692" xr:uid="{78FFB1C4-5EA4-4697-B312-59B4CC1F6FAB}"/>
    <cellStyle name="40% - Ênfase5 265 3 2" xfId="35138" xr:uid="{7416B54D-A4B7-49C7-A2B8-30BE29B83089}"/>
    <cellStyle name="40% - Ênfase5 265 4" xfId="24922" xr:uid="{D7EF4E4C-00B1-4A93-9DF4-B2619B075876}"/>
    <cellStyle name="40% - Ênfase5 266" xfId="4399" xr:uid="{61CBB974-B092-477C-AD4D-1271BAD791D3}"/>
    <cellStyle name="40% - Ênfase5 266 2" xfId="9533" xr:uid="{AAB28B7A-806A-451C-A6F6-1A92C657B28E}"/>
    <cellStyle name="40% - Ênfase5 266 2 2" xfId="19760" xr:uid="{F6D72061-2EBA-450F-8DA2-228B8F718568}"/>
    <cellStyle name="40% - Ênfase5 266 2 2 2" xfId="40204" xr:uid="{F99A1C58-9B70-46E1-8AAF-6808BF53C408}"/>
    <cellStyle name="40% - Ênfase5 266 2 3" xfId="29988" xr:uid="{E99E6FF3-B41C-46F3-AD1C-05ED1E13B54A}"/>
    <cellStyle name="40% - Ênfase5 266 3" xfId="14706" xr:uid="{4AABA1DE-0E26-46A7-B2F9-5D2F12496505}"/>
    <cellStyle name="40% - Ênfase5 266 3 2" xfId="35152" xr:uid="{45DDDC13-55B3-4F2A-9262-988B30B96CA2}"/>
    <cellStyle name="40% - Ênfase5 266 4" xfId="24936" xr:uid="{12E0C58F-8C2C-49D0-8F7B-CA03725740D3}"/>
    <cellStyle name="40% - Ênfase5 267" xfId="4413" xr:uid="{A4D3A73A-A16F-4610-A262-93027DD63EE5}"/>
    <cellStyle name="40% - Ênfase5 267 2" xfId="9547" xr:uid="{8AB74ABD-D5F6-481F-AF92-C7D5BEB5D13E}"/>
    <cellStyle name="40% - Ênfase5 267 2 2" xfId="19774" xr:uid="{2A8BFEA4-8F6A-4884-A672-55FBCBC85A98}"/>
    <cellStyle name="40% - Ênfase5 267 2 2 2" xfId="40218" xr:uid="{F9484AF2-3E94-40DC-A422-0BCF46F9A8F5}"/>
    <cellStyle name="40% - Ênfase5 267 2 3" xfId="30002" xr:uid="{1C0D9B57-5D5E-4CFD-BE52-978E580BAB5A}"/>
    <cellStyle name="40% - Ênfase5 267 3" xfId="14720" xr:uid="{E144D89A-9AF2-43FD-9707-3058E14A0BF1}"/>
    <cellStyle name="40% - Ênfase5 267 3 2" xfId="35166" xr:uid="{F0FB8AD7-B849-4F8A-AF18-A105227D391B}"/>
    <cellStyle name="40% - Ênfase5 267 4" xfId="24950" xr:uid="{DDF2A5BD-B120-42BA-84BE-C24C29B14C65}"/>
    <cellStyle name="40% - Ênfase5 268" xfId="4427" xr:uid="{2BBE712F-56A6-4994-B20C-9CEC31AA89B3}"/>
    <cellStyle name="40% - Ênfase5 268 2" xfId="9561" xr:uid="{69316F1C-39B1-43A7-A1DA-480DD846DAEF}"/>
    <cellStyle name="40% - Ênfase5 268 2 2" xfId="19788" xr:uid="{7CE4BFF9-A4EB-4B11-B49B-BAD52DD6F183}"/>
    <cellStyle name="40% - Ênfase5 268 2 2 2" xfId="40232" xr:uid="{441F5A3D-5307-4E9E-BC02-DFB1F0E12330}"/>
    <cellStyle name="40% - Ênfase5 268 2 3" xfId="30016" xr:uid="{9EA17B38-4F69-4EDF-912A-5CC15F573B04}"/>
    <cellStyle name="40% - Ênfase5 268 3" xfId="14734" xr:uid="{FFB30986-7E2F-4A5A-B55B-9C5F0C1A90F7}"/>
    <cellStyle name="40% - Ênfase5 268 3 2" xfId="35180" xr:uid="{228E8FD0-D068-43A5-A2C6-CD76E83C033A}"/>
    <cellStyle name="40% - Ênfase5 268 4" xfId="24964" xr:uid="{CCCA84FD-3A08-41B4-A43B-0E85A07F87D4}"/>
    <cellStyle name="40% - Ênfase5 269" xfId="4441" xr:uid="{44A78768-5916-40B8-9B79-D23B62EF9A34}"/>
    <cellStyle name="40% - Ênfase5 269 2" xfId="9575" xr:uid="{54C0B947-064D-42DF-AD21-3A517D1AAC55}"/>
    <cellStyle name="40% - Ênfase5 269 2 2" xfId="19802" xr:uid="{5FA7B957-C4B4-435B-A46C-F7F2F67349E8}"/>
    <cellStyle name="40% - Ênfase5 269 2 2 2" xfId="40246" xr:uid="{557A55C2-FEFC-4D2E-988F-D05D105C8FCA}"/>
    <cellStyle name="40% - Ênfase5 269 2 3" xfId="30030" xr:uid="{31FFA468-F982-4D63-AB14-13F5961D871C}"/>
    <cellStyle name="40% - Ênfase5 269 3" xfId="14748" xr:uid="{F8617ECB-FC71-4A04-80E5-90684706FCC9}"/>
    <cellStyle name="40% - Ênfase5 269 3 2" xfId="35194" xr:uid="{D02A7FA5-04F8-4E2F-B53E-DE3DBA735DCF}"/>
    <cellStyle name="40% - Ênfase5 269 4" xfId="24978" xr:uid="{0434110B-951D-477B-9211-0A0F1C3D6025}"/>
    <cellStyle name="40% - Ênfase5 27" xfId="467" xr:uid="{BDFE1891-78F0-4920-8525-F92C8B1D86AB}"/>
    <cellStyle name="40% - Ênfase5 27 2" xfId="1066" xr:uid="{9B44A6A0-191D-4139-95F4-5E7516B04460}"/>
    <cellStyle name="40% - Ênfase5 27 2 2" xfId="6213" xr:uid="{D4C936AD-9112-475D-AE76-B66E349D45C1}"/>
    <cellStyle name="40% - Ênfase5 27 2 2 2" xfId="16468" xr:uid="{9806ED67-A84C-4B4A-A546-126B6EDFED69}"/>
    <cellStyle name="40% - Ênfase5 27 2 2 2 2" xfId="36912" xr:uid="{D59CC358-F7FF-40B1-AFB1-7B943D08C716}"/>
    <cellStyle name="40% - Ênfase5 27 2 2 3" xfId="26696" xr:uid="{8E03A06F-9EDC-43A9-9F44-237F21EE0B96}"/>
    <cellStyle name="40% - Ênfase5 27 2 3" xfId="11414" xr:uid="{D4507B6A-9EEB-4E83-B455-36E5FD9B65FB}"/>
    <cellStyle name="40% - Ênfase5 27 2 3 2" xfId="31860" xr:uid="{CE5E51AF-CAAB-4550-8A69-D5BAFAECF338}"/>
    <cellStyle name="40% - Ênfase5 27 2 4" xfId="21644" xr:uid="{92B0F931-1070-43CC-A63F-8CD7BDBCE3D1}"/>
    <cellStyle name="40% - Ênfase5 27 3" xfId="5614" xr:uid="{A0A30BC9-AEB0-4FA1-88E2-3AC8FAA75846}"/>
    <cellStyle name="40% - Ênfase5 27 3 2" xfId="15888" xr:uid="{48C32CFE-1B64-498E-B0DE-EB4D811B4DC6}"/>
    <cellStyle name="40% - Ênfase5 27 3 2 2" xfId="36332" xr:uid="{18F3DEEA-10CE-4ED6-B31A-14BE2B1F947D}"/>
    <cellStyle name="40% - Ênfase5 27 3 3" xfId="26116" xr:uid="{933900CC-C86C-4BF4-8EF3-9040C0F98579}"/>
    <cellStyle name="40% - Ênfase5 27 4" xfId="10834" xr:uid="{C1F26441-7528-4107-9CE3-CDE861FCFCEA}"/>
    <cellStyle name="40% - Ênfase5 27 4 2" xfId="31280" xr:uid="{0F965A10-CBA3-4098-9D6F-CA27F2F8743C}"/>
    <cellStyle name="40% - Ênfase5 27 5" xfId="21064" xr:uid="{F55EE387-854E-42AE-8E1E-D9216DFF5BEB}"/>
    <cellStyle name="40% - Ênfase5 270" xfId="4455" xr:uid="{573EDE4B-09C6-4642-A347-645DC0C7F39B}"/>
    <cellStyle name="40% - Ênfase5 270 2" xfId="9589" xr:uid="{B1B456C3-BF58-492E-91EF-F41B7370DAE8}"/>
    <cellStyle name="40% - Ênfase5 270 2 2" xfId="19816" xr:uid="{353439C8-A84A-46A2-A558-99C980EB46B8}"/>
    <cellStyle name="40% - Ênfase5 270 2 2 2" xfId="40260" xr:uid="{C9124E3E-70DC-444C-AF1B-AB494F274BEC}"/>
    <cellStyle name="40% - Ênfase5 270 2 3" xfId="30044" xr:uid="{DF9C5E33-46E0-4B6A-AC9F-586C85B6C33B}"/>
    <cellStyle name="40% - Ênfase5 270 3" xfId="14762" xr:uid="{5FC39AFA-19D8-41E6-8357-F6EB4C679B36}"/>
    <cellStyle name="40% - Ênfase5 270 3 2" xfId="35208" xr:uid="{1E60D0FD-5927-4E4D-8FFE-10D68C7B66B5}"/>
    <cellStyle name="40% - Ênfase5 270 4" xfId="24992" xr:uid="{E8698EEE-C051-4DEC-BEA9-B4D2408F6492}"/>
    <cellStyle name="40% - Ênfase5 271" xfId="4469" xr:uid="{1FC2510C-58C7-407C-888B-6D2C7A77C00F}"/>
    <cellStyle name="40% - Ênfase5 271 2" xfId="9603" xr:uid="{0C7DB214-CA9A-4F84-873E-C3644CFE8924}"/>
    <cellStyle name="40% - Ênfase5 271 2 2" xfId="19830" xr:uid="{D9AA53F3-5185-4D46-AF79-F29482AFC50A}"/>
    <cellStyle name="40% - Ênfase5 271 2 2 2" xfId="40274" xr:uid="{8F65A18E-4661-4A7D-A44C-200900EF84C3}"/>
    <cellStyle name="40% - Ênfase5 271 2 3" xfId="30058" xr:uid="{876B0992-C9B8-45FC-9C5C-7BE018A04E50}"/>
    <cellStyle name="40% - Ênfase5 271 3" xfId="14776" xr:uid="{F8362767-3496-4ACB-804C-3AB2732217E6}"/>
    <cellStyle name="40% - Ênfase5 271 3 2" xfId="35222" xr:uid="{79E5679C-8A4D-459A-8CC6-B40D0957EFF2}"/>
    <cellStyle name="40% - Ênfase5 271 4" xfId="25006" xr:uid="{AC53E70D-EF21-440D-BED9-9A31CC97E833}"/>
    <cellStyle name="40% - Ênfase5 272" xfId="4483" xr:uid="{04E60ADA-8198-4EC1-90A5-103A1DE0BAF1}"/>
    <cellStyle name="40% - Ênfase5 272 2" xfId="9617" xr:uid="{431825F9-C135-4001-B168-A53377FA6ECC}"/>
    <cellStyle name="40% - Ênfase5 272 2 2" xfId="19844" xr:uid="{B431AAD9-B638-45C8-B99C-68431EE613CC}"/>
    <cellStyle name="40% - Ênfase5 272 2 2 2" xfId="40288" xr:uid="{90CBA58E-93A0-4242-974B-E30DD19F8DA8}"/>
    <cellStyle name="40% - Ênfase5 272 2 3" xfId="30072" xr:uid="{885E0BE7-CFBF-4BA7-B859-D98668702A02}"/>
    <cellStyle name="40% - Ênfase5 272 3" xfId="14790" xr:uid="{7F7DCB8F-9A55-4DB7-AC8A-7105F1A1F67A}"/>
    <cellStyle name="40% - Ênfase5 272 3 2" xfId="35236" xr:uid="{5F7E7E9C-6291-44B8-B276-71664403358E}"/>
    <cellStyle name="40% - Ênfase5 272 4" xfId="25020" xr:uid="{F2862812-3CBA-466D-8561-907F3F3269C6}"/>
    <cellStyle name="40% - Ênfase5 273" xfId="4497" xr:uid="{F320C412-49E7-4552-859E-76F5B1EEE902}"/>
    <cellStyle name="40% - Ênfase5 273 2" xfId="9631" xr:uid="{2687C580-B7F7-4FBC-B024-3EDBFE4C5961}"/>
    <cellStyle name="40% - Ênfase5 273 2 2" xfId="19858" xr:uid="{D3DE29B7-1C1C-4E87-8727-95EB97BA1364}"/>
    <cellStyle name="40% - Ênfase5 273 2 2 2" xfId="40302" xr:uid="{BD746971-028D-4215-BC08-D8BD8F93CF22}"/>
    <cellStyle name="40% - Ênfase5 273 2 3" xfId="30086" xr:uid="{BE0CE62E-2A45-475B-BACD-42A3C8382E62}"/>
    <cellStyle name="40% - Ênfase5 273 3" xfId="14804" xr:uid="{96FFD4CF-3D2E-4359-BE51-8429D1FC535E}"/>
    <cellStyle name="40% - Ênfase5 273 3 2" xfId="35250" xr:uid="{B6862448-354E-4282-9BDE-26B34BB51A3D}"/>
    <cellStyle name="40% - Ênfase5 273 4" xfId="25034" xr:uid="{99A66FC9-3702-4486-848B-029C86F6C4AE}"/>
    <cellStyle name="40% - Ênfase5 274" xfId="4511" xr:uid="{FEEBFD6F-2552-4DC9-8FC1-64FA9AAA6E38}"/>
    <cellStyle name="40% - Ênfase5 274 2" xfId="9645" xr:uid="{542E284D-29CE-4C44-892F-696E6B8240B9}"/>
    <cellStyle name="40% - Ênfase5 274 2 2" xfId="19872" xr:uid="{056FFC9C-DF25-4A67-9714-F9020653C843}"/>
    <cellStyle name="40% - Ênfase5 274 2 2 2" xfId="40316" xr:uid="{D098B368-C765-42DA-BA97-C834F8980FEA}"/>
    <cellStyle name="40% - Ênfase5 274 2 3" xfId="30100" xr:uid="{744DF7BF-8CF2-4727-9200-7B6E7921206D}"/>
    <cellStyle name="40% - Ênfase5 274 3" xfId="14818" xr:uid="{D7076364-0BFF-459D-A87D-44A7A3D769D6}"/>
    <cellStyle name="40% - Ênfase5 274 3 2" xfId="35264" xr:uid="{3E489F46-186D-486D-B394-3FFB225FC23A}"/>
    <cellStyle name="40% - Ênfase5 274 4" xfId="25048" xr:uid="{87C3BD8B-6F22-455B-9892-29F5C8D6D4C6}"/>
    <cellStyle name="40% - Ênfase5 275" xfId="4525" xr:uid="{215255C4-713A-44AF-8C21-39615B246C8D}"/>
    <cellStyle name="40% - Ênfase5 275 2" xfId="9659" xr:uid="{65236876-99F8-4D0B-9FEE-3BC079375A6C}"/>
    <cellStyle name="40% - Ênfase5 275 2 2" xfId="19886" xr:uid="{C2197130-258C-4EE2-B64F-9B42847A625A}"/>
    <cellStyle name="40% - Ênfase5 275 2 2 2" xfId="40330" xr:uid="{F403D8DA-4B7B-441F-8660-901B5B6024D2}"/>
    <cellStyle name="40% - Ênfase5 275 2 3" xfId="30114" xr:uid="{D0E2B302-9D65-4E58-A6DF-BF9C7B745683}"/>
    <cellStyle name="40% - Ênfase5 275 3" xfId="14832" xr:uid="{2151CDB6-1715-49B4-B3A3-04BABB916653}"/>
    <cellStyle name="40% - Ênfase5 275 3 2" xfId="35278" xr:uid="{2A267EFC-C3CF-43FA-8D80-39D8FDB78992}"/>
    <cellStyle name="40% - Ênfase5 275 4" xfId="25062" xr:uid="{3ACF8717-91FD-413E-9251-6EAA84F58A8C}"/>
    <cellStyle name="40% - Ênfase5 276" xfId="4538" xr:uid="{618E8BF8-619E-486E-AD26-58A1251AC98B}"/>
    <cellStyle name="40% - Ênfase5 276 2" xfId="9673" xr:uid="{04E53CD7-054B-43A3-954D-3870A5D7AC25}"/>
    <cellStyle name="40% - Ênfase5 276 2 2" xfId="19900" xr:uid="{9A746DA1-6935-40F3-8C66-EA66725083A8}"/>
    <cellStyle name="40% - Ênfase5 276 2 2 2" xfId="40344" xr:uid="{1EA0A0E0-8872-4A65-A519-A345C7E65890}"/>
    <cellStyle name="40% - Ênfase5 276 2 3" xfId="30128" xr:uid="{36D9A233-9978-45DB-8DB3-F1D32F358111}"/>
    <cellStyle name="40% - Ênfase5 276 3" xfId="14846" xr:uid="{75E444CE-EE89-45DA-8DE9-8CE9E9932E8F}"/>
    <cellStyle name="40% - Ênfase5 276 3 2" xfId="35292" xr:uid="{0206FA0D-C188-45AF-8DF5-700B0760C4C3}"/>
    <cellStyle name="40% - Ênfase5 276 4" xfId="25076" xr:uid="{1E9A82D1-E4AC-47E1-9F8E-A1DCB57B3D54}"/>
    <cellStyle name="40% - Ênfase5 277" xfId="4552" xr:uid="{D8571D3D-5D43-48E5-8634-1EF6FC7D8E62}"/>
    <cellStyle name="40% - Ênfase5 277 2" xfId="9687" xr:uid="{7611E879-E5E4-4F3D-B8E9-7E0849D16C68}"/>
    <cellStyle name="40% - Ênfase5 277 2 2" xfId="19914" xr:uid="{17B7C296-6C1C-42CF-81F8-707A2D5F0D44}"/>
    <cellStyle name="40% - Ênfase5 277 2 2 2" xfId="40358" xr:uid="{6A464C11-24A8-4668-A547-E32C2B3650DF}"/>
    <cellStyle name="40% - Ênfase5 277 2 3" xfId="30142" xr:uid="{99739798-9FC2-4177-8B2F-1A03114E85A8}"/>
    <cellStyle name="40% - Ênfase5 277 3" xfId="14860" xr:uid="{BDCB6E09-4CD8-4B4D-9A5E-E54F33618CD0}"/>
    <cellStyle name="40% - Ênfase5 277 3 2" xfId="35306" xr:uid="{24E1DDCC-FB5B-497A-AD7A-E690AF360133}"/>
    <cellStyle name="40% - Ênfase5 277 4" xfId="25090" xr:uid="{94612064-E537-4A8F-A9E7-E85217272134}"/>
    <cellStyle name="40% - Ênfase5 278" xfId="4566" xr:uid="{1CE9E545-5E60-41B2-9118-2CC6C3D0D14D}"/>
    <cellStyle name="40% - Ênfase5 278 2" xfId="9701" xr:uid="{A25C0BFC-DADE-4AA7-B6B7-19F04AEF3AEA}"/>
    <cellStyle name="40% - Ênfase5 278 2 2" xfId="19928" xr:uid="{75160625-B4CD-4FA9-AE96-D2FA69EF6C0A}"/>
    <cellStyle name="40% - Ênfase5 278 2 2 2" xfId="40372" xr:uid="{206B57A0-3AE2-41A7-8208-E7A91D23CCE4}"/>
    <cellStyle name="40% - Ênfase5 278 2 3" xfId="30156" xr:uid="{1D211996-5784-44CC-9845-CD8D4EE0EA86}"/>
    <cellStyle name="40% - Ênfase5 278 3" xfId="14874" xr:uid="{F189011F-2FB9-4BC7-92AB-11AF664B6867}"/>
    <cellStyle name="40% - Ênfase5 278 3 2" xfId="35320" xr:uid="{6C48CF1C-5C42-4EF4-808A-933BA44DC13A}"/>
    <cellStyle name="40% - Ênfase5 278 4" xfId="25104" xr:uid="{64F56607-D363-45E1-B7DB-388D8665166A}"/>
    <cellStyle name="40% - Ênfase5 279" xfId="4580" xr:uid="{E69EEDF7-0107-4644-AC00-BF6DAECCE5B2}"/>
    <cellStyle name="40% - Ênfase5 279 2" xfId="9715" xr:uid="{963DC875-B2AB-40CC-9050-68AE22E1F78E}"/>
    <cellStyle name="40% - Ênfase5 279 2 2" xfId="19942" xr:uid="{2D0090C4-65AD-41CF-B2B0-F49045F6A95A}"/>
    <cellStyle name="40% - Ênfase5 279 2 2 2" xfId="40386" xr:uid="{37FC4D8B-3137-42DD-B1F7-358D282FDA9F}"/>
    <cellStyle name="40% - Ênfase5 279 2 3" xfId="30170" xr:uid="{DECABE4C-1E4D-4E7B-9AFA-C806DC68050F}"/>
    <cellStyle name="40% - Ênfase5 279 3" xfId="14888" xr:uid="{175CF12B-20D2-4C3A-AFF8-582898AAC2C9}"/>
    <cellStyle name="40% - Ênfase5 279 3 2" xfId="35334" xr:uid="{CCDB8368-CAD6-4248-8953-DF7D74C2F86B}"/>
    <cellStyle name="40% - Ênfase5 279 4" xfId="25118" xr:uid="{36C24B45-02B4-40FC-B9DA-6F1560572A0E}"/>
    <cellStyle name="40% - Ênfase5 28" xfId="481" xr:uid="{8D859797-6A1B-4424-B613-A8357C7A5E87}"/>
    <cellStyle name="40% - Ênfase5 28 2" xfId="1080" xr:uid="{DFC89DB7-7382-470A-A898-62ACADB1B08A}"/>
    <cellStyle name="40% - Ênfase5 28 2 2" xfId="6227" xr:uid="{C210B090-0252-4D95-97BB-A7016C90BF7F}"/>
    <cellStyle name="40% - Ênfase5 28 2 2 2" xfId="16482" xr:uid="{C9150EE4-9645-4ADF-84DC-866FD70F08F3}"/>
    <cellStyle name="40% - Ênfase5 28 2 2 2 2" xfId="36926" xr:uid="{079D3726-2D70-4578-A080-2B91FFB9A9F8}"/>
    <cellStyle name="40% - Ênfase5 28 2 2 3" xfId="26710" xr:uid="{71A217EC-71E8-464D-BB8E-8129F7787F16}"/>
    <cellStyle name="40% - Ênfase5 28 2 3" xfId="11428" xr:uid="{E06AAB33-CE5E-4240-8430-6E03FA192E9E}"/>
    <cellStyle name="40% - Ênfase5 28 2 3 2" xfId="31874" xr:uid="{511F375E-314E-4A4F-B1BA-5133FADE3151}"/>
    <cellStyle name="40% - Ênfase5 28 2 4" xfId="21658" xr:uid="{2490D9C8-5E54-49F3-9F6A-7EEF3454DF0F}"/>
    <cellStyle name="40% - Ênfase5 28 3" xfId="5628" xr:uid="{6EDB9366-6AB4-40A4-9CBB-4E082290B5CF}"/>
    <cellStyle name="40% - Ênfase5 28 3 2" xfId="15902" xr:uid="{98DFA19F-1D07-4F1D-8690-EBCD09CF6E46}"/>
    <cellStyle name="40% - Ênfase5 28 3 2 2" xfId="36346" xr:uid="{2614C547-7EA0-4063-A94F-0D359AA7713C}"/>
    <cellStyle name="40% - Ênfase5 28 3 3" xfId="26130" xr:uid="{F92F2DAD-F532-4E48-AA2E-6C7A514C404F}"/>
    <cellStyle name="40% - Ênfase5 28 4" xfId="10848" xr:uid="{B4A0DCF4-51CD-44B4-B3B9-13D81F16B9CF}"/>
    <cellStyle name="40% - Ênfase5 28 4 2" xfId="31294" xr:uid="{4B0F8BEE-9EDA-4EC3-9ED6-A87EC15F106A}"/>
    <cellStyle name="40% - Ênfase5 28 5" xfId="21078" xr:uid="{2A59E4BA-D886-4D71-85DA-6B81C98CFC2D}"/>
    <cellStyle name="40% - Ênfase5 280" xfId="4594" xr:uid="{2CD3A200-A546-4998-BE9E-A7EFFB5F20CB}"/>
    <cellStyle name="40% - Ênfase5 280 2" xfId="9729" xr:uid="{DFF8C586-A9AD-46EA-B9EC-1B8BC7824A98}"/>
    <cellStyle name="40% - Ênfase5 280 2 2" xfId="19956" xr:uid="{3A824022-FB56-4C88-96F4-67E300CFB719}"/>
    <cellStyle name="40% - Ênfase5 280 2 2 2" xfId="40400" xr:uid="{379CACF6-1F4D-4CED-B22C-9A02FB55DB11}"/>
    <cellStyle name="40% - Ênfase5 280 2 3" xfId="30184" xr:uid="{7AB63904-4312-4038-8997-3D2C7CF18425}"/>
    <cellStyle name="40% - Ênfase5 280 3" xfId="14902" xr:uid="{6D52EAE6-3674-45A7-A23D-E3B006B6BE16}"/>
    <cellStyle name="40% - Ênfase5 280 3 2" xfId="35348" xr:uid="{27003517-34F6-4D03-953D-47EFD9450CA9}"/>
    <cellStyle name="40% - Ênfase5 280 4" xfId="25132" xr:uid="{7A471CE0-1E69-4B52-A1D8-CFA4E1DC161D}"/>
    <cellStyle name="40% - Ênfase5 281" xfId="4608" xr:uid="{E6DB6831-C2E7-43FC-8823-824E1EF475AF}"/>
    <cellStyle name="40% - Ênfase5 281 2" xfId="9743" xr:uid="{67FD72A2-FDCD-492F-BFA4-C11951B44E9C}"/>
    <cellStyle name="40% - Ênfase5 281 2 2" xfId="19970" xr:uid="{D8A4257A-C870-4521-A46B-3850525BA09C}"/>
    <cellStyle name="40% - Ênfase5 281 2 2 2" xfId="40414" xr:uid="{547C6739-2B55-417C-B386-C7D69128E1CB}"/>
    <cellStyle name="40% - Ênfase5 281 2 3" xfId="30198" xr:uid="{487743B9-BB39-4153-A905-517254BE989E}"/>
    <cellStyle name="40% - Ênfase5 281 3" xfId="14916" xr:uid="{437BD1E2-27D4-4A3B-8E01-CC854278D88D}"/>
    <cellStyle name="40% - Ênfase5 281 3 2" xfId="35362" xr:uid="{34E93BC9-F32B-41C0-9F8B-DD9C7AB89AB3}"/>
    <cellStyle name="40% - Ênfase5 281 4" xfId="25146" xr:uid="{F194A2BC-59BB-4892-BDA2-AFC0AC04418D}"/>
    <cellStyle name="40% - Ênfase5 282" xfId="4622" xr:uid="{808998B4-1F1E-4088-B781-1DEC565003ED}"/>
    <cellStyle name="40% - Ênfase5 282 2" xfId="9757" xr:uid="{234B9968-AE4E-4375-AB6A-548CFF4A04D8}"/>
    <cellStyle name="40% - Ênfase5 282 2 2" xfId="19984" xr:uid="{97983E4F-8BEC-4CFD-9E56-705807E794E4}"/>
    <cellStyle name="40% - Ênfase5 282 2 2 2" xfId="40428" xr:uid="{A708D36A-4482-49B6-9237-319D94B92123}"/>
    <cellStyle name="40% - Ênfase5 282 2 3" xfId="30212" xr:uid="{5833F440-8AC5-4059-A718-4B5FE85847A1}"/>
    <cellStyle name="40% - Ênfase5 282 3" xfId="14930" xr:uid="{0DAF245F-083F-4E48-883B-14271F8BDE3F}"/>
    <cellStyle name="40% - Ênfase5 282 3 2" xfId="35376" xr:uid="{D0446CF6-C33B-456F-95E5-D8E38A80DB82}"/>
    <cellStyle name="40% - Ênfase5 282 4" xfId="25160" xr:uid="{79BD367E-BD43-4D4C-BAF6-1370D7F241E2}"/>
    <cellStyle name="40% - Ênfase5 283" xfId="4636" xr:uid="{CEC18C09-8E12-40C4-963D-8CD5A8F2BC37}"/>
    <cellStyle name="40% - Ênfase5 283 2" xfId="9771" xr:uid="{1F7CC162-7F1F-4B9C-B1DB-195813E047DB}"/>
    <cellStyle name="40% - Ênfase5 283 2 2" xfId="19998" xr:uid="{E21C387B-DC7E-4870-A048-3810C5E2E8B8}"/>
    <cellStyle name="40% - Ênfase5 283 2 2 2" xfId="40442" xr:uid="{9887527A-9326-430B-82EB-F8C44E88AE9B}"/>
    <cellStyle name="40% - Ênfase5 283 2 3" xfId="30226" xr:uid="{028A7DE0-D0AE-48F1-BA4B-02A1DAFFB18B}"/>
    <cellStyle name="40% - Ênfase5 283 3" xfId="14944" xr:uid="{0579F5D2-DC80-4810-A5DA-4FDA1035C838}"/>
    <cellStyle name="40% - Ênfase5 283 3 2" xfId="35390" xr:uid="{AB49EA9A-FADB-4E16-963D-74F23FB6888A}"/>
    <cellStyle name="40% - Ênfase5 283 4" xfId="25174" xr:uid="{8C508CCC-5B1A-4DA8-B440-EA80F407AD26}"/>
    <cellStyle name="40% - Ênfase5 284" xfId="4650" xr:uid="{BCB5763C-81EF-49C4-8F5B-DFCC58C31D79}"/>
    <cellStyle name="40% - Ênfase5 284 2" xfId="9785" xr:uid="{D211196A-51F3-416E-A412-384E0FDBF89E}"/>
    <cellStyle name="40% - Ênfase5 284 2 2" xfId="20012" xr:uid="{2FC21EC8-DA9F-4A7E-94F5-87AC0CCB6501}"/>
    <cellStyle name="40% - Ênfase5 284 2 2 2" xfId="40456" xr:uid="{739C4568-2C1F-42E5-AF8F-175F79A844AF}"/>
    <cellStyle name="40% - Ênfase5 284 2 3" xfId="30240" xr:uid="{8230E474-A8D0-4C51-91F7-1B95D3087761}"/>
    <cellStyle name="40% - Ênfase5 284 3" xfId="14958" xr:uid="{E38087EC-EC6B-455E-B6AE-8F09F914D14B}"/>
    <cellStyle name="40% - Ênfase5 284 3 2" xfId="35404" xr:uid="{3F55BD47-08E3-41BA-8214-93C85B78C81E}"/>
    <cellStyle name="40% - Ênfase5 284 4" xfId="25188" xr:uid="{4B64847B-3FDB-41B9-A315-A8FA75216397}"/>
    <cellStyle name="40% - Ênfase5 285" xfId="4664" xr:uid="{ABEC647B-E525-4869-ACED-3C82B4253C72}"/>
    <cellStyle name="40% - Ênfase5 285 2" xfId="9799" xr:uid="{99E7D4A8-5661-46F5-9CAF-47BFD0136C9C}"/>
    <cellStyle name="40% - Ênfase5 285 2 2" xfId="20026" xr:uid="{9591C004-3AB0-4B11-9126-123D946AF8D1}"/>
    <cellStyle name="40% - Ênfase5 285 2 2 2" xfId="40470" xr:uid="{4ED06468-A0BD-4FAE-B0DC-E3EB7D93A923}"/>
    <cellStyle name="40% - Ênfase5 285 2 3" xfId="30254" xr:uid="{5AB4444E-0E5D-4632-9AB9-653A4067E54B}"/>
    <cellStyle name="40% - Ênfase5 285 3" xfId="14972" xr:uid="{010C5E57-C3C1-4BC9-9FFD-2BB9631EE077}"/>
    <cellStyle name="40% - Ênfase5 285 3 2" xfId="35418" xr:uid="{F84C931F-85FD-47F1-86BC-FB70B20412EF}"/>
    <cellStyle name="40% - Ênfase5 285 4" xfId="25202" xr:uid="{ED1001CA-4BA6-4D20-9495-930641B4BC0C}"/>
    <cellStyle name="40% - Ênfase5 286" xfId="4678" xr:uid="{AB4DF8B1-B3EA-4987-8EEF-0E9EBB0387EA}"/>
    <cellStyle name="40% - Ênfase5 286 2" xfId="9813" xr:uid="{8DFB47C3-8CF9-43A5-934B-20C06CCCDD46}"/>
    <cellStyle name="40% - Ênfase5 286 2 2" xfId="20040" xr:uid="{A0CABABB-3CBE-4DB9-A6C8-2733A4B0FC50}"/>
    <cellStyle name="40% - Ênfase5 286 2 2 2" xfId="40484" xr:uid="{6D3661D0-56E6-42B4-B277-23D04147EAA5}"/>
    <cellStyle name="40% - Ênfase5 286 2 3" xfId="30268" xr:uid="{07E3BF76-65A9-4266-A20A-D6622DEB0080}"/>
    <cellStyle name="40% - Ênfase5 286 3" xfId="14986" xr:uid="{37007936-71D7-472A-8A41-1A2FF46DFDA8}"/>
    <cellStyle name="40% - Ênfase5 286 3 2" xfId="35432" xr:uid="{2D3698BB-685B-4EC4-94D3-47A323B02E15}"/>
    <cellStyle name="40% - Ênfase5 286 4" xfId="25216" xr:uid="{18785549-DD68-4004-BB80-2FF8A1889FAF}"/>
    <cellStyle name="40% - Ênfase5 287" xfId="4692" xr:uid="{67C706E0-DADA-4D57-9D88-2D2CF5886DA9}"/>
    <cellStyle name="40% - Ênfase5 287 2" xfId="9827" xr:uid="{989B1519-16BD-41D2-939E-22F876E9F65E}"/>
    <cellStyle name="40% - Ênfase5 287 2 2" xfId="20054" xr:uid="{1CFBDDAE-E1CB-4CBE-A77D-8EE88AB49305}"/>
    <cellStyle name="40% - Ênfase5 287 2 2 2" xfId="40498" xr:uid="{F50D8454-D687-4237-B870-1F34CB7BF574}"/>
    <cellStyle name="40% - Ênfase5 287 2 3" xfId="30282" xr:uid="{5CA4D8E8-DD9E-4C45-A638-D4E384E3D0D2}"/>
    <cellStyle name="40% - Ênfase5 287 3" xfId="15000" xr:uid="{48030067-7A45-4814-AD2B-13550818B78F}"/>
    <cellStyle name="40% - Ênfase5 287 3 2" xfId="35446" xr:uid="{2FB708E2-CFE4-4BBB-8E7B-FC5344B8B58C}"/>
    <cellStyle name="40% - Ênfase5 287 4" xfId="25230" xr:uid="{62AA1B97-6A0C-4C94-9140-1570D3889B53}"/>
    <cellStyle name="40% - Ênfase5 288" xfId="4706" xr:uid="{5534508A-5D23-413A-90BB-EDA7BBD8453C}"/>
    <cellStyle name="40% - Ênfase5 288 2" xfId="9841" xr:uid="{694DBD45-0DF7-4163-A88F-E5EB1EED0BE4}"/>
    <cellStyle name="40% - Ênfase5 288 2 2" xfId="20068" xr:uid="{322BCEF1-D677-4B0C-A416-36334D65C6D7}"/>
    <cellStyle name="40% - Ênfase5 288 2 2 2" xfId="40512" xr:uid="{F714D177-B179-4C99-92EE-DE859C12682D}"/>
    <cellStyle name="40% - Ênfase5 288 2 3" xfId="30296" xr:uid="{D3E211A1-938B-49E0-80FB-8F1D6A501C92}"/>
    <cellStyle name="40% - Ênfase5 288 3" xfId="15014" xr:uid="{E8EFFD5B-8DE7-43A1-B02A-D048604D9DEF}"/>
    <cellStyle name="40% - Ênfase5 288 3 2" xfId="35460" xr:uid="{95FCB0C0-7BD3-4D86-93C7-AFC0E819D3CA}"/>
    <cellStyle name="40% - Ênfase5 288 4" xfId="25244" xr:uid="{8D0D6B52-A426-4448-BF11-C54E0225D9C1}"/>
    <cellStyle name="40% - Ênfase5 289" xfId="4720" xr:uid="{FAE4E278-28E9-4A27-9E2A-8E88958FF429}"/>
    <cellStyle name="40% - Ênfase5 289 2" xfId="9855" xr:uid="{AF01854E-0F56-4580-9D5D-3978ADABAE55}"/>
    <cellStyle name="40% - Ênfase5 289 2 2" xfId="20082" xr:uid="{46BAEF19-1A08-4E30-B458-0A49F4B8C19C}"/>
    <cellStyle name="40% - Ênfase5 289 2 2 2" xfId="40526" xr:uid="{56D1FD51-493E-4ABE-AC5D-7E657D899CEA}"/>
    <cellStyle name="40% - Ênfase5 289 2 3" xfId="30310" xr:uid="{04E265B9-B03C-4F67-92BB-018A65A5F1DC}"/>
    <cellStyle name="40% - Ênfase5 289 3" xfId="15028" xr:uid="{AD767C87-6FF0-466A-AF66-6C6E8E8EE4B2}"/>
    <cellStyle name="40% - Ênfase5 289 3 2" xfId="35474" xr:uid="{E48BBE1A-EF83-412B-8C02-01E0DBA02390}"/>
    <cellStyle name="40% - Ênfase5 289 4" xfId="25258" xr:uid="{5D5E056F-A868-4FD1-BB93-578F91057AF8}"/>
    <cellStyle name="40% - Ênfase5 29" xfId="495" xr:uid="{FE2C8476-4B85-4005-833C-872F47252163}"/>
    <cellStyle name="40% - Ênfase5 29 2" xfId="1094" xr:uid="{6E37F86A-0500-4838-8C11-C136E6AA606D}"/>
    <cellStyle name="40% - Ênfase5 29 2 2" xfId="6241" xr:uid="{96519D57-15F3-412C-9E6A-7C278CC6556F}"/>
    <cellStyle name="40% - Ênfase5 29 2 2 2" xfId="16496" xr:uid="{EE6A4026-F8DE-4DE8-B29B-A5F2FF7165D2}"/>
    <cellStyle name="40% - Ênfase5 29 2 2 2 2" xfId="36940" xr:uid="{E0D9BE65-68EC-4CD6-815B-0BDEB465B2F7}"/>
    <cellStyle name="40% - Ênfase5 29 2 2 3" xfId="26724" xr:uid="{BA71F3FA-8A2C-4AA2-9DAA-2D0DD8ADB77B}"/>
    <cellStyle name="40% - Ênfase5 29 2 3" xfId="11442" xr:uid="{30759033-BFE6-4E5B-8230-9528F900588D}"/>
    <cellStyle name="40% - Ênfase5 29 2 3 2" xfId="31888" xr:uid="{C8393420-A3D5-4437-B6F8-19EA591D93B3}"/>
    <cellStyle name="40% - Ênfase5 29 2 4" xfId="21672" xr:uid="{0E157205-A0DE-4AA0-B3F1-243ABC8A88B9}"/>
    <cellStyle name="40% - Ênfase5 29 3" xfId="5642" xr:uid="{CF1EBD46-2BD5-4CBA-AAA5-7D8647C48FB9}"/>
    <cellStyle name="40% - Ênfase5 29 3 2" xfId="15916" xr:uid="{BF5FE6A2-4671-4BAE-AEFD-CED5A33815E8}"/>
    <cellStyle name="40% - Ênfase5 29 3 2 2" xfId="36360" xr:uid="{D8B4D2D4-3EDE-465B-BBA7-EC140FEC59F2}"/>
    <cellStyle name="40% - Ênfase5 29 3 3" xfId="26144" xr:uid="{CBE61878-9905-4D5E-9190-BE65317C1308}"/>
    <cellStyle name="40% - Ênfase5 29 4" xfId="10862" xr:uid="{AAB9B181-38D1-4C82-A406-80580794E415}"/>
    <cellStyle name="40% - Ênfase5 29 4 2" xfId="31308" xr:uid="{A886AABA-F4F1-49EB-BE00-B3806D5A1148}"/>
    <cellStyle name="40% - Ênfase5 29 5" xfId="21092" xr:uid="{233FCBBA-2AFD-48AB-B43F-53E0DE4C87AC}"/>
    <cellStyle name="40% - Ênfase5 290" xfId="4734" xr:uid="{CA17C230-C515-45B9-B907-739D00C24FD1}"/>
    <cellStyle name="40% - Ênfase5 290 2" xfId="9869" xr:uid="{83C18BE1-9BC1-42CC-AE72-BB7EE2C551EC}"/>
    <cellStyle name="40% - Ênfase5 290 2 2" xfId="20096" xr:uid="{19DC1DD0-0BE6-4ED8-9BFC-0BF89B3B5703}"/>
    <cellStyle name="40% - Ênfase5 290 2 2 2" xfId="40540" xr:uid="{72BACC9E-4090-4C82-9EF0-0A99B6E0F1CB}"/>
    <cellStyle name="40% - Ênfase5 290 2 3" xfId="30324" xr:uid="{61678BAA-07CD-44AC-B9FF-1A9D8C5B39D9}"/>
    <cellStyle name="40% - Ênfase5 290 3" xfId="15042" xr:uid="{5D1ED417-6754-4DE8-BEEA-6A40E184B1C2}"/>
    <cellStyle name="40% - Ênfase5 290 3 2" xfId="35488" xr:uid="{B79C7983-55C9-4AC0-AAA3-8121AF818FFA}"/>
    <cellStyle name="40% - Ênfase5 290 4" xfId="25272" xr:uid="{7CEEA2A5-E260-4DA0-A6E6-99C9C241D673}"/>
    <cellStyle name="40% - Ênfase5 291" xfId="4748" xr:uid="{05FC9857-5348-4A53-B12E-66480E53F01E}"/>
    <cellStyle name="40% - Ênfase5 291 2" xfId="9883" xr:uid="{DB193ABB-D77B-48CF-9B73-BD381F6B436A}"/>
    <cellStyle name="40% - Ênfase5 291 2 2" xfId="20110" xr:uid="{83EFBCF6-5F00-447E-8C73-2BEFD8A1A42F}"/>
    <cellStyle name="40% - Ênfase5 291 2 2 2" xfId="40554" xr:uid="{3908E4E0-AB43-4B39-BBEE-3072C6F4E920}"/>
    <cellStyle name="40% - Ênfase5 291 2 3" xfId="30338" xr:uid="{F01E6797-D171-4CDB-89CA-0E18F80C32D4}"/>
    <cellStyle name="40% - Ênfase5 291 3" xfId="15056" xr:uid="{E0AAD06F-13BC-4115-828C-5EF2B55B2611}"/>
    <cellStyle name="40% - Ênfase5 291 3 2" xfId="35502" xr:uid="{3DFA0E0A-F256-46CD-B0A9-6CD43E9D4888}"/>
    <cellStyle name="40% - Ênfase5 291 4" xfId="25286" xr:uid="{49C86BB8-8884-4BF4-9E61-A2EB0EF96460}"/>
    <cellStyle name="40% - Ênfase5 292" xfId="4762" xr:uid="{FAF77287-D829-44BF-B5ED-706639BEF5C1}"/>
    <cellStyle name="40% - Ênfase5 292 2" xfId="9897" xr:uid="{03E9BB28-6392-4300-847A-D3878664B719}"/>
    <cellStyle name="40% - Ênfase5 292 2 2" xfId="20124" xr:uid="{24297357-17A9-44C0-BA15-A1DA262C22AC}"/>
    <cellStyle name="40% - Ênfase5 292 2 2 2" xfId="40568" xr:uid="{FBE2CCBB-7A67-4E38-9A0A-C9B369A63E5D}"/>
    <cellStyle name="40% - Ênfase5 292 2 3" xfId="30352" xr:uid="{B0991409-DB57-49B7-B91E-6506E5575AFB}"/>
    <cellStyle name="40% - Ênfase5 292 3" xfId="15070" xr:uid="{1A6829A4-4E1E-47EB-8DEB-BFC5B8019C98}"/>
    <cellStyle name="40% - Ênfase5 292 3 2" xfId="35516" xr:uid="{79ABA89E-A073-403F-80A5-B2F352B51C49}"/>
    <cellStyle name="40% - Ênfase5 292 4" xfId="25300" xr:uid="{6E67008E-8ECA-4847-B19F-9D47A475DF25}"/>
    <cellStyle name="40% - Ênfase5 293" xfId="4776" xr:uid="{D62AC648-55D3-40F5-958D-C272D5A71FF1}"/>
    <cellStyle name="40% - Ênfase5 293 2" xfId="9911" xr:uid="{5DFD9B12-07F4-4191-9C63-1BA80C5B7F1D}"/>
    <cellStyle name="40% - Ênfase5 293 2 2" xfId="20138" xr:uid="{D0C24756-9F67-4E78-8013-3C9E36DF8C61}"/>
    <cellStyle name="40% - Ênfase5 293 2 2 2" xfId="40582" xr:uid="{7FA12B99-D59C-4AEB-A28A-39DD3E387C92}"/>
    <cellStyle name="40% - Ênfase5 293 2 3" xfId="30366" xr:uid="{FE45D8AA-733C-4FE6-A1D7-8D891207BB1C}"/>
    <cellStyle name="40% - Ênfase5 293 3" xfId="15084" xr:uid="{26EA20AF-933E-4114-B8BB-F74D6439CF3B}"/>
    <cellStyle name="40% - Ênfase5 293 3 2" xfId="35530" xr:uid="{A87B80EB-2828-452F-87A6-483E601FC673}"/>
    <cellStyle name="40% - Ênfase5 293 4" xfId="25314" xr:uid="{BD4B083E-D2C0-4E95-989B-CED445509E5F}"/>
    <cellStyle name="40% - Ênfase5 294" xfId="4790" xr:uid="{AB01A93C-7F90-4BA1-9D9B-15BE3E976421}"/>
    <cellStyle name="40% - Ênfase5 294 2" xfId="9925" xr:uid="{AADA8DEA-0892-4302-A623-E01D5A5164C6}"/>
    <cellStyle name="40% - Ênfase5 294 2 2" xfId="20152" xr:uid="{4226D02E-4A1F-40FB-B449-87EFAEEE3DB5}"/>
    <cellStyle name="40% - Ênfase5 294 2 2 2" xfId="40596" xr:uid="{BEDBC8E4-8A88-4256-BD67-4206A99C2FDD}"/>
    <cellStyle name="40% - Ênfase5 294 2 3" xfId="30380" xr:uid="{94302BCC-227B-45E7-88F2-C0A8870EC3B3}"/>
    <cellStyle name="40% - Ênfase5 294 3" xfId="15098" xr:uid="{0A3BE380-BBF4-4ABA-99FD-D26C05E5FAD8}"/>
    <cellStyle name="40% - Ênfase5 294 3 2" xfId="35544" xr:uid="{7955BDDF-B979-4E4A-ABD9-79162BBE31E8}"/>
    <cellStyle name="40% - Ênfase5 294 4" xfId="25328" xr:uid="{A5F7DAC9-7BB4-420C-BA7A-D8A46FB0A0C9}"/>
    <cellStyle name="40% - Ênfase5 295" xfId="4804" xr:uid="{E9C4326F-5B65-4926-BE45-6AAD34CF6019}"/>
    <cellStyle name="40% - Ênfase5 295 2" xfId="9939" xr:uid="{52F59323-A841-40B0-8985-CC2385ECEB5B}"/>
    <cellStyle name="40% - Ênfase5 295 2 2" xfId="20166" xr:uid="{E2CB7AF7-DC5B-4DE3-A3DF-763F7124080F}"/>
    <cellStyle name="40% - Ênfase5 295 2 2 2" xfId="40610" xr:uid="{C6BCB9D6-D7F4-4070-AA08-8C209D251B87}"/>
    <cellStyle name="40% - Ênfase5 295 2 3" xfId="30394" xr:uid="{97E400A2-FD62-432D-B642-5F0998D6CEC4}"/>
    <cellStyle name="40% - Ênfase5 295 3" xfId="15112" xr:uid="{BF188297-4785-434B-BCF3-64246601A108}"/>
    <cellStyle name="40% - Ênfase5 295 3 2" xfId="35558" xr:uid="{0E780380-67A4-422F-A417-FBE3B77D2EB8}"/>
    <cellStyle name="40% - Ênfase5 295 4" xfId="25342" xr:uid="{8019868E-CC62-4125-B545-B0AFE33E9945}"/>
    <cellStyle name="40% - Ênfase5 296" xfId="4818" xr:uid="{15E305B5-1755-4254-A5A7-B0191F5A79B9}"/>
    <cellStyle name="40% - Ênfase5 296 2" xfId="9953" xr:uid="{46BA2D46-D232-43C2-AB4D-DFE022888F65}"/>
    <cellStyle name="40% - Ênfase5 296 2 2" xfId="20180" xr:uid="{EAB3E7C0-FEF1-4781-ACD7-9913F4098D0E}"/>
    <cellStyle name="40% - Ênfase5 296 2 2 2" xfId="40624" xr:uid="{D4901C0A-CC1B-4752-B844-629EDB43E715}"/>
    <cellStyle name="40% - Ênfase5 296 2 3" xfId="30408" xr:uid="{3C4F1D17-0035-4DEB-AEDD-430C84003ADA}"/>
    <cellStyle name="40% - Ênfase5 296 3" xfId="15126" xr:uid="{B1966F5D-A946-41F0-A3FD-524A832AAD3E}"/>
    <cellStyle name="40% - Ênfase5 296 3 2" xfId="35572" xr:uid="{74D2C72B-911E-4B65-88C6-4590D3000FAF}"/>
    <cellStyle name="40% - Ênfase5 296 4" xfId="25356" xr:uid="{C9CB95F1-BEA8-4073-9732-F91F09AC062D}"/>
    <cellStyle name="40% - Ênfase5 297" xfId="4832" xr:uid="{63930977-C336-47D4-89A6-9FFB42EED4A7}"/>
    <cellStyle name="40% - Ênfase5 297 2" xfId="9967" xr:uid="{00571372-71F9-44AF-9C7A-A52168B13DFD}"/>
    <cellStyle name="40% - Ênfase5 297 2 2" xfId="20194" xr:uid="{67524094-A6F0-4253-8E0F-3E641F71CF45}"/>
    <cellStyle name="40% - Ênfase5 297 2 2 2" xfId="40638" xr:uid="{613CAD07-86ED-4CFD-BFB7-D6203D6AD49A}"/>
    <cellStyle name="40% - Ênfase5 297 2 3" xfId="30422" xr:uid="{17C9128C-C4D3-4F65-BDA2-226E107A5391}"/>
    <cellStyle name="40% - Ênfase5 297 3" xfId="15140" xr:uid="{42B2319F-4997-4CA8-937C-EEE267F9DB77}"/>
    <cellStyle name="40% - Ênfase5 297 3 2" xfId="35586" xr:uid="{927A92A2-A319-4692-B931-39D870C8494E}"/>
    <cellStyle name="40% - Ênfase5 297 4" xfId="25370" xr:uid="{5C41AEC6-FFFD-49F2-B1C6-3AD28CD2142A}"/>
    <cellStyle name="40% - Ênfase5 298" xfId="4846" xr:uid="{6E8E318E-8F99-4879-B79E-26D540A29244}"/>
    <cellStyle name="40% - Ênfase5 298 2" xfId="9981" xr:uid="{AE15C8C5-F0DE-45B5-B725-9587DCD9673C}"/>
    <cellStyle name="40% - Ênfase5 298 2 2" xfId="20208" xr:uid="{489D4162-F17D-40D1-BAEC-C0FDA5F7946B}"/>
    <cellStyle name="40% - Ênfase5 298 2 2 2" xfId="40652" xr:uid="{5E6F5CC0-1410-4885-B6F0-02CEB46766CE}"/>
    <cellStyle name="40% - Ênfase5 298 2 3" xfId="30436" xr:uid="{8D45544D-F2B5-49F4-A760-B73971958681}"/>
    <cellStyle name="40% - Ênfase5 298 3" xfId="15154" xr:uid="{8BD1668E-DFE5-4C6F-86B7-815327CC5ACA}"/>
    <cellStyle name="40% - Ênfase5 298 3 2" xfId="35600" xr:uid="{C4FB05D6-B631-44C4-807C-0D9941B62376}"/>
    <cellStyle name="40% - Ênfase5 298 4" xfId="25384" xr:uid="{20CA662F-4FDB-4C83-A791-9D0C95FDD09B}"/>
    <cellStyle name="40% - Ênfase5 299" xfId="4860" xr:uid="{0E395956-F08C-4852-8C42-03F10466CE16}"/>
    <cellStyle name="40% - Ênfase5 299 2" xfId="9995" xr:uid="{81C72C30-AF4E-4044-B5CF-9BD0C192C2DB}"/>
    <cellStyle name="40% - Ênfase5 299 2 2" xfId="20222" xr:uid="{12CE9B49-A707-4933-9E27-B233432F88CB}"/>
    <cellStyle name="40% - Ênfase5 299 2 2 2" xfId="40666" xr:uid="{6ECEECF1-6BF8-4EAB-A1C0-14578A700FB5}"/>
    <cellStyle name="40% - Ênfase5 299 2 3" xfId="30450" xr:uid="{2D277799-9DD0-4A6A-84AC-97F814E429BD}"/>
    <cellStyle name="40% - Ênfase5 299 3" xfId="15168" xr:uid="{87DF99E7-93D0-4926-992B-8B5531E1740C}"/>
    <cellStyle name="40% - Ênfase5 299 3 2" xfId="35614" xr:uid="{AC29705F-F9ED-4214-811A-D07A212EAD1F}"/>
    <cellStyle name="40% - Ênfase5 299 4" xfId="25398" xr:uid="{600E0E4D-8EAA-4999-9C46-D4BEFF711E05}"/>
    <cellStyle name="40% - Ênfase5 3" xfId="131" xr:uid="{631B9695-7356-4032-952B-87F64682B7F6}"/>
    <cellStyle name="40% - Ênfase5 3 2" xfId="744" xr:uid="{53A052BE-AEBB-4A6B-9572-CB379F37288B}"/>
    <cellStyle name="40% - Ênfase5 3 2 2" xfId="5891" xr:uid="{C5F9D96B-E1F4-40CF-A45D-9F20BFB3ADED}"/>
    <cellStyle name="40% - Ênfase5 3 2 2 2" xfId="16160" xr:uid="{B9941010-4E69-401F-9F25-4B2E709C723D}"/>
    <cellStyle name="40% - Ênfase5 3 2 2 2 2" xfId="36604" xr:uid="{E6F48CB7-FBFC-4004-A6A0-C36C22E3C64F}"/>
    <cellStyle name="40% - Ênfase5 3 2 2 3" xfId="26388" xr:uid="{7F2A0D9F-8812-4C07-83D8-725B8417EE12}"/>
    <cellStyle name="40% - Ênfase5 3 2 3" xfId="11106" xr:uid="{A463801F-575E-4C97-9774-0205866146A9}"/>
    <cellStyle name="40% - Ênfase5 3 2 3 2" xfId="31552" xr:uid="{DA1899DF-6E6D-4E2B-A7FB-3A51C33B7C7A}"/>
    <cellStyle name="40% - Ênfase5 3 2 4" xfId="21336" xr:uid="{F3FADA59-861B-4960-9208-FEE86D160585}"/>
    <cellStyle name="40% - Ênfase5 3 3" xfId="5278" xr:uid="{A5EFE804-3403-4C44-9C4B-F56121BEEBC2}"/>
    <cellStyle name="40% - Ênfase5 3 3 2" xfId="15580" xr:uid="{0AAB6F07-F211-4B41-83F8-CAD33B800565}"/>
    <cellStyle name="40% - Ênfase5 3 3 2 2" xfId="36024" xr:uid="{5322FF1D-B1C4-4E23-8A1B-24361A19F130}"/>
    <cellStyle name="40% - Ênfase5 3 3 3" xfId="25808" xr:uid="{C5F0C2B4-7E4C-4770-B6A3-1A4E0F40D88E}"/>
    <cellStyle name="40% - Ênfase5 3 4" xfId="10526" xr:uid="{36B7724F-0957-4DA7-87C5-D9FA7BDF928E}"/>
    <cellStyle name="40% - Ênfase5 3 4 2" xfId="30972" xr:uid="{4F3D651F-CD81-43E7-B4A7-D35B433676E5}"/>
    <cellStyle name="40% - Ênfase5 3 5" xfId="20756" xr:uid="{1D955CE0-77BD-4FC9-A276-B5D6C7409C3A}"/>
    <cellStyle name="40% - Ênfase5 30" xfId="509" xr:uid="{36199709-90D6-43FD-B327-6EE90D2FF81C}"/>
    <cellStyle name="40% - Ênfase5 30 2" xfId="1108" xr:uid="{C23ED29E-4B39-4A26-98B6-479257279224}"/>
    <cellStyle name="40% - Ênfase5 30 2 2" xfId="6255" xr:uid="{7120D526-BA27-427A-87F3-5BF927F87966}"/>
    <cellStyle name="40% - Ênfase5 30 2 2 2" xfId="16510" xr:uid="{9DA2ADAD-7918-495F-AD18-D7571BD110B1}"/>
    <cellStyle name="40% - Ênfase5 30 2 2 2 2" xfId="36954" xr:uid="{DCFCE20D-70C8-4226-8B7B-94A5E7C996EC}"/>
    <cellStyle name="40% - Ênfase5 30 2 2 3" xfId="26738" xr:uid="{C457182D-E968-477D-8512-B69658BD4CBC}"/>
    <cellStyle name="40% - Ênfase5 30 2 3" xfId="11456" xr:uid="{58F1AC0A-0CF6-45A2-A53A-FE6D91D45C83}"/>
    <cellStyle name="40% - Ênfase5 30 2 3 2" xfId="31902" xr:uid="{349EA105-2D6B-4952-B3CD-565E31671808}"/>
    <cellStyle name="40% - Ênfase5 30 2 4" xfId="21686" xr:uid="{B7505887-EF82-43B2-B7CC-89B81CD7F1F9}"/>
    <cellStyle name="40% - Ênfase5 30 3" xfId="5656" xr:uid="{8EDEFE55-3A3D-4B2F-B8CC-B010557D9E37}"/>
    <cellStyle name="40% - Ênfase5 30 3 2" xfId="15930" xr:uid="{E9E3D0F3-7404-4B30-AA17-17CB74440A8F}"/>
    <cellStyle name="40% - Ênfase5 30 3 2 2" xfId="36374" xr:uid="{0D1B482D-98EA-41BF-A154-6E8C156FE1F3}"/>
    <cellStyle name="40% - Ênfase5 30 3 3" xfId="26158" xr:uid="{9B7335E9-77F1-409A-ADFE-43EF1641BA9C}"/>
    <cellStyle name="40% - Ênfase5 30 4" xfId="10876" xr:uid="{A5538FA9-5CF3-42DE-92CE-A0DB8FFD2C27}"/>
    <cellStyle name="40% - Ênfase5 30 4 2" xfId="31322" xr:uid="{2C7BC7F8-E20D-4808-A2CD-CBDC55A10BE9}"/>
    <cellStyle name="40% - Ênfase5 30 5" xfId="21106" xr:uid="{A517D29D-CBBB-410A-9A1D-93561FE6EF81}"/>
    <cellStyle name="40% - Ênfase5 300" xfId="4874" xr:uid="{8412550F-34BB-4B02-A5EC-B4D9E48D2ECB}"/>
    <cellStyle name="40% - Ênfase5 300 2" xfId="10009" xr:uid="{FD5A2C4B-852A-4A1F-8B47-207ED8556C90}"/>
    <cellStyle name="40% - Ênfase5 300 2 2" xfId="20236" xr:uid="{4F8A6E44-F671-409A-9A62-4A5A44F6A603}"/>
    <cellStyle name="40% - Ênfase5 300 2 2 2" xfId="40680" xr:uid="{3CD23D31-FCFE-4141-ACF5-917D3B18F57B}"/>
    <cellStyle name="40% - Ênfase5 300 2 3" xfId="30464" xr:uid="{01918DCA-3A7A-480D-BEB5-E6368266944C}"/>
    <cellStyle name="40% - Ênfase5 300 3" xfId="15182" xr:uid="{9435E5CF-1E58-4128-97F9-B86C0A47C45A}"/>
    <cellStyle name="40% - Ênfase5 300 3 2" xfId="35628" xr:uid="{16AE8F4C-5441-4713-B961-82F659309450}"/>
    <cellStyle name="40% - Ênfase5 300 4" xfId="25412" xr:uid="{2CB6E96C-7B0E-41FF-BD83-2E6A75D8682B}"/>
    <cellStyle name="40% - Ênfase5 301" xfId="4888" xr:uid="{571712EE-294D-4935-9C5C-167661EF18A9}"/>
    <cellStyle name="40% - Ênfase5 301 2" xfId="10023" xr:uid="{30F107DF-5432-43CF-BCAF-7F4E8CBCF159}"/>
    <cellStyle name="40% - Ênfase5 301 2 2" xfId="20250" xr:uid="{8C71F0B0-31AF-4E7F-A349-53627B35AB30}"/>
    <cellStyle name="40% - Ênfase5 301 2 2 2" xfId="40694" xr:uid="{BB62EE0B-527F-4554-B56A-8D1B1B0B35AA}"/>
    <cellStyle name="40% - Ênfase5 301 2 3" xfId="30478" xr:uid="{9EF8390E-4855-4CB0-AD13-7E27611F6CF1}"/>
    <cellStyle name="40% - Ênfase5 301 3" xfId="15196" xr:uid="{0798BD4C-A38D-47BB-82BD-EB1067D54B87}"/>
    <cellStyle name="40% - Ênfase5 301 3 2" xfId="35642" xr:uid="{DF94382E-10AD-4C52-AC5A-96F6E22096EC}"/>
    <cellStyle name="40% - Ênfase5 301 4" xfId="25426" xr:uid="{5211920D-A126-48BD-9964-8A58753FFC90}"/>
    <cellStyle name="40% - Ênfase5 302" xfId="4902" xr:uid="{9EDE2F7A-88EF-4843-8C06-9846ACB6A49A}"/>
    <cellStyle name="40% - Ênfase5 302 2" xfId="10037" xr:uid="{FB4E7B34-FC20-464C-BE6D-103157C0A3BB}"/>
    <cellStyle name="40% - Ênfase5 302 2 2" xfId="20264" xr:uid="{3165C68F-9FE2-4D5E-8980-ABFD65C88E6C}"/>
    <cellStyle name="40% - Ênfase5 302 2 2 2" xfId="40708" xr:uid="{A32197B1-8C92-49D3-B426-650E3B2C9ABC}"/>
    <cellStyle name="40% - Ênfase5 302 2 3" xfId="30492" xr:uid="{1EADA321-6D8C-4F17-9F53-78EAEB4B010A}"/>
    <cellStyle name="40% - Ênfase5 302 3" xfId="15210" xr:uid="{C303224B-DAD2-42FD-9ED7-7138BB854AC4}"/>
    <cellStyle name="40% - Ênfase5 302 3 2" xfId="35656" xr:uid="{50133382-1574-484D-9B5B-118724EF502F}"/>
    <cellStyle name="40% - Ênfase5 302 4" xfId="25440" xr:uid="{C1C86E88-9CAB-4993-B317-076F9871443B}"/>
    <cellStyle name="40% - Ênfase5 303" xfId="4916" xr:uid="{1BD49A40-FFD6-4F85-8803-072AD23DA21F}"/>
    <cellStyle name="40% - Ênfase5 303 2" xfId="10051" xr:uid="{07B255D6-DDC3-47E8-AF5F-7077D8319D85}"/>
    <cellStyle name="40% - Ênfase5 303 2 2" xfId="20278" xr:uid="{4DA928F8-C772-436A-A8CD-3A4C4D3C9505}"/>
    <cellStyle name="40% - Ênfase5 303 2 2 2" xfId="40722" xr:uid="{4A1EBC01-2F23-4C14-9216-0C086F82E90E}"/>
    <cellStyle name="40% - Ênfase5 303 2 3" xfId="30506" xr:uid="{951A42FB-2275-49B0-87D4-CE6E52B90043}"/>
    <cellStyle name="40% - Ênfase5 303 3" xfId="15224" xr:uid="{995EF3D4-AE3F-42EF-88F4-48C08F2874FC}"/>
    <cellStyle name="40% - Ênfase5 303 3 2" xfId="35670" xr:uid="{4591934C-EEAB-417B-A4B1-2ED211612691}"/>
    <cellStyle name="40% - Ênfase5 303 4" xfId="25454" xr:uid="{5182939B-28A8-4384-991F-83AA9E0A1756}"/>
    <cellStyle name="40% - Ênfase5 304" xfId="4930" xr:uid="{E03C3E70-595B-4BD0-8E77-F95003964BA8}"/>
    <cellStyle name="40% - Ênfase5 304 2" xfId="10065" xr:uid="{5D35754E-ED0C-4B66-81F8-B5ED155E6DC9}"/>
    <cellStyle name="40% - Ênfase5 304 2 2" xfId="20292" xr:uid="{6039B44A-AF8C-42AC-999F-483967FBBA49}"/>
    <cellStyle name="40% - Ênfase5 304 2 2 2" xfId="40736" xr:uid="{BC015528-D5F7-48B0-9130-E4ADE8718C9A}"/>
    <cellStyle name="40% - Ênfase5 304 2 3" xfId="30520" xr:uid="{56A00187-E13B-4765-95F2-DB946983AA3E}"/>
    <cellStyle name="40% - Ênfase5 304 3" xfId="15238" xr:uid="{FB513391-DB0C-4B1B-B444-4AB7376F38AF}"/>
    <cellStyle name="40% - Ênfase5 304 3 2" xfId="35684" xr:uid="{A2BBC304-06F9-48F6-A8BB-AE9C19375F46}"/>
    <cellStyle name="40% - Ênfase5 304 4" xfId="25468" xr:uid="{AAE45C12-03E1-4672-AF60-F0460F52B5C5}"/>
    <cellStyle name="40% - Ênfase5 305" xfId="4944" xr:uid="{4130908C-C618-43CB-8C9C-3D48B808D1BA}"/>
    <cellStyle name="40% - Ênfase5 305 2" xfId="10079" xr:uid="{79F8F282-02FD-4344-B13E-9C4907833FC3}"/>
    <cellStyle name="40% - Ênfase5 305 2 2" xfId="20306" xr:uid="{7E9CA265-6B8B-46C2-B02A-E7C1F44F0927}"/>
    <cellStyle name="40% - Ênfase5 305 2 2 2" xfId="40750" xr:uid="{830808CB-E596-4436-9856-7A1B52C0C0D6}"/>
    <cellStyle name="40% - Ênfase5 305 2 3" xfId="30534" xr:uid="{FE6E83B0-303A-4D5C-87FE-CFF898793361}"/>
    <cellStyle name="40% - Ênfase5 305 3" xfId="15252" xr:uid="{85B0950A-8D3E-48C3-A567-F643CF83C1D4}"/>
    <cellStyle name="40% - Ênfase5 305 3 2" xfId="35698" xr:uid="{AE1C837D-6FFE-426B-808F-3C911E55687A}"/>
    <cellStyle name="40% - Ênfase5 305 4" xfId="25482" xr:uid="{E08B91F5-9AEE-4021-A052-2C72F5710197}"/>
    <cellStyle name="40% - Ênfase5 306" xfId="4958" xr:uid="{5D9602DA-B5A8-4142-96EA-A3D527A70E57}"/>
    <cellStyle name="40% - Ênfase5 306 2" xfId="10093" xr:uid="{BCA47F96-26DB-4D5A-871C-61D202527216}"/>
    <cellStyle name="40% - Ênfase5 306 2 2" xfId="20320" xr:uid="{01D8987E-5CFE-4BED-9A6C-1260D4B0B392}"/>
    <cellStyle name="40% - Ênfase5 306 2 2 2" xfId="40764" xr:uid="{CC898394-97B2-471E-9705-2ADF482F7B2A}"/>
    <cellStyle name="40% - Ênfase5 306 2 3" xfId="30548" xr:uid="{DEE0A977-0B9A-472A-996C-0050ACDA3443}"/>
    <cellStyle name="40% - Ênfase5 306 3" xfId="15266" xr:uid="{A559D9D9-F9AD-4302-A0C0-5C885C115685}"/>
    <cellStyle name="40% - Ênfase5 306 3 2" xfId="35712" xr:uid="{8AAD8197-DC8B-45FB-9C4F-3F2F639DCF7E}"/>
    <cellStyle name="40% - Ênfase5 306 4" xfId="25496" xr:uid="{B5FD1EDF-8A20-4B13-B7A5-A12A32ABA13B}"/>
    <cellStyle name="40% - Ênfase5 307" xfId="4972" xr:uid="{861409EB-6E7E-4B0A-9E1A-3F2BA230D3D6}"/>
    <cellStyle name="40% - Ênfase5 307 2" xfId="10107" xr:uid="{DE5F43B5-DD67-429A-8FE4-199D174DDE92}"/>
    <cellStyle name="40% - Ênfase5 307 2 2" xfId="20334" xr:uid="{DCDB8462-8B26-4DCF-8B07-0376CB32C5C2}"/>
    <cellStyle name="40% - Ênfase5 307 2 2 2" xfId="40778" xr:uid="{956D50F5-39A3-4EA8-9106-AD6D5B61D400}"/>
    <cellStyle name="40% - Ênfase5 307 2 3" xfId="30562" xr:uid="{29726056-DDD0-4F14-A3CE-904A3EC759D3}"/>
    <cellStyle name="40% - Ênfase5 307 3" xfId="15280" xr:uid="{810C0DCD-1060-4C4A-8BA1-945E328E3FC4}"/>
    <cellStyle name="40% - Ênfase5 307 3 2" xfId="35726" xr:uid="{4DE3C566-66F4-48ED-B99C-0A9EB5369998}"/>
    <cellStyle name="40% - Ênfase5 307 4" xfId="25510" xr:uid="{25324FE0-FF6A-4640-B923-ED07E15B04A5}"/>
    <cellStyle name="40% - Ênfase5 308" xfId="4986" xr:uid="{0F4336EC-2D49-4E19-931B-34D7C1EAF47A}"/>
    <cellStyle name="40% - Ênfase5 308 2" xfId="10121" xr:uid="{45329E2F-7D09-43A7-B413-29F1AAB4DC4D}"/>
    <cellStyle name="40% - Ênfase5 308 2 2" xfId="20348" xr:uid="{65350718-8F4C-4459-B486-73D44D4FD513}"/>
    <cellStyle name="40% - Ênfase5 308 2 2 2" xfId="40792" xr:uid="{0A8E638F-F152-4705-A5D2-AD5BE156E5E9}"/>
    <cellStyle name="40% - Ênfase5 308 2 3" xfId="30576" xr:uid="{76B0D834-09C4-4D0B-AFBC-3C854238F528}"/>
    <cellStyle name="40% - Ênfase5 308 3" xfId="15294" xr:uid="{4ABDBF76-AFC8-4A0E-BA36-DF5C7488056D}"/>
    <cellStyle name="40% - Ênfase5 308 3 2" xfId="35740" xr:uid="{B4B4965B-AE66-4C4A-87AC-5DBF10FED7BF}"/>
    <cellStyle name="40% - Ênfase5 308 4" xfId="25524" xr:uid="{1C53CC1E-0E91-4FFE-919B-C4D14E1C4F8B}"/>
    <cellStyle name="40% - Ênfase5 309" xfId="5000" xr:uid="{18EA4E25-9F17-4890-B03B-A050546DD1D8}"/>
    <cellStyle name="40% - Ênfase5 309 2" xfId="10135" xr:uid="{067BF92B-F623-4A12-8B42-AAB4C7C88ACF}"/>
    <cellStyle name="40% - Ênfase5 309 2 2" xfId="20362" xr:uid="{244831C6-C844-4611-BF03-614AE72093C8}"/>
    <cellStyle name="40% - Ênfase5 309 2 2 2" xfId="40806" xr:uid="{B89FD096-D6FE-4283-B511-8F96F63303ED}"/>
    <cellStyle name="40% - Ênfase5 309 2 3" xfId="30590" xr:uid="{390BF38C-BEF2-409C-AC95-84A9D8357CDA}"/>
    <cellStyle name="40% - Ênfase5 309 3" xfId="15308" xr:uid="{E95D6CA0-AD2C-4F0A-B302-BBB7E214E5CD}"/>
    <cellStyle name="40% - Ênfase5 309 3 2" xfId="35754" xr:uid="{D5F1F4D2-30F5-4D59-BD1D-5FA37D89C016}"/>
    <cellStyle name="40% - Ênfase5 309 4" xfId="25538" xr:uid="{A96489CF-CDC3-4AA6-ABDD-CBB19B86B55A}"/>
    <cellStyle name="40% - Ênfase5 31" xfId="523" xr:uid="{6D1B36EB-8101-4E8A-AC92-4B39588AA524}"/>
    <cellStyle name="40% - Ênfase5 31 2" xfId="1122" xr:uid="{41F078F4-71BF-491C-9A46-D05CF0FE8509}"/>
    <cellStyle name="40% - Ênfase5 31 2 2" xfId="6269" xr:uid="{706CC24D-A491-4E2C-BFD7-BE83EFAE9A73}"/>
    <cellStyle name="40% - Ênfase5 31 2 2 2" xfId="16524" xr:uid="{CDDB4672-87F0-469F-A3A6-909AA35697AC}"/>
    <cellStyle name="40% - Ênfase5 31 2 2 2 2" xfId="36968" xr:uid="{5DE57487-25DF-41E6-A5CC-2516D7E350F6}"/>
    <cellStyle name="40% - Ênfase5 31 2 2 3" xfId="26752" xr:uid="{19BCB753-079B-492E-BB37-B7304687FC07}"/>
    <cellStyle name="40% - Ênfase5 31 2 3" xfId="11470" xr:uid="{56FC2F0B-2758-41AE-A956-DCEE663272D6}"/>
    <cellStyle name="40% - Ênfase5 31 2 3 2" xfId="31916" xr:uid="{5907C28B-376D-4FD0-8852-4ED587749C57}"/>
    <cellStyle name="40% - Ênfase5 31 2 4" xfId="21700" xr:uid="{033518B7-B432-432D-87B5-BCED3A1FD8A0}"/>
    <cellStyle name="40% - Ênfase5 31 3" xfId="5670" xr:uid="{3198D767-4AEA-4356-A858-29E46E7EC64E}"/>
    <cellStyle name="40% - Ênfase5 31 3 2" xfId="15944" xr:uid="{E7D814B8-ACA4-4295-8D1C-EA2B4500F675}"/>
    <cellStyle name="40% - Ênfase5 31 3 2 2" xfId="36388" xr:uid="{DB02C9B4-55E1-4905-AD3A-0FDD8EC7010E}"/>
    <cellStyle name="40% - Ênfase5 31 3 3" xfId="26172" xr:uid="{C09B5560-FCF4-4380-8F14-698BE52C8801}"/>
    <cellStyle name="40% - Ênfase5 31 4" xfId="10890" xr:uid="{B3A02691-624D-4A33-BFC2-493BA84E1D02}"/>
    <cellStyle name="40% - Ênfase5 31 4 2" xfId="31336" xr:uid="{12C5E6BA-C3FE-4A97-AC9A-82B0A733DABF}"/>
    <cellStyle name="40% - Ênfase5 31 5" xfId="21120" xr:uid="{0BE843C7-D79B-4352-90A6-FCC1B82A2CBA}"/>
    <cellStyle name="40% - Ênfase5 310" xfId="5014" xr:uid="{CCD8462E-D9D7-46A1-8B49-77F6BD7E3445}"/>
    <cellStyle name="40% - Ênfase5 310 2" xfId="10149" xr:uid="{4DBCDAFC-2E69-4524-8BFE-0F094180B85F}"/>
    <cellStyle name="40% - Ênfase5 310 2 2" xfId="20376" xr:uid="{0502E09C-EE3F-42DC-861F-C3F7A1A1C3BC}"/>
    <cellStyle name="40% - Ênfase5 310 2 2 2" xfId="40820" xr:uid="{33B8B56C-96A2-4C29-B943-B1A9499C63A9}"/>
    <cellStyle name="40% - Ênfase5 310 2 3" xfId="30604" xr:uid="{39A3C83D-4EB2-4B2F-96A3-E54642D16C82}"/>
    <cellStyle name="40% - Ênfase5 310 3" xfId="15322" xr:uid="{21F8ED42-FC5F-4239-B293-39399294446D}"/>
    <cellStyle name="40% - Ênfase5 310 3 2" xfId="35768" xr:uid="{B32B957C-058A-4635-822C-DCAFD7B96C36}"/>
    <cellStyle name="40% - Ênfase5 310 4" xfId="25552" xr:uid="{1D98C360-6BCC-41E2-B3CA-5BBCC20F65CF}"/>
    <cellStyle name="40% - Ênfase5 311" xfId="5028" xr:uid="{919A48BB-BF68-4C4D-87D0-46D96079AA81}"/>
    <cellStyle name="40% - Ênfase5 311 2" xfId="10163" xr:uid="{73B9C993-E2AC-447B-91DF-49ED683378E9}"/>
    <cellStyle name="40% - Ênfase5 311 2 2" xfId="20390" xr:uid="{BE1F86DE-017A-4EF4-B0C0-EC83F60F5244}"/>
    <cellStyle name="40% - Ênfase5 311 2 2 2" xfId="40834" xr:uid="{D294C9D2-49F8-44C8-896E-C152F2DBDBEB}"/>
    <cellStyle name="40% - Ênfase5 311 2 3" xfId="30618" xr:uid="{A43E7960-B5AC-416C-90E8-1008EA1C442E}"/>
    <cellStyle name="40% - Ênfase5 311 3" xfId="15336" xr:uid="{3A797B1D-54D1-44E4-BBE3-C8625B7FED4B}"/>
    <cellStyle name="40% - Ênfase5 311 3 2" xfId="35782" xr:uid="{3FB4480E-8E53-4552-80EA-D0622F0C29EF}"/>
    <cellStyle name="40% - Ênfase5 311 4" xfId="25566" xr:uid="{FE1EF3C4-331A-4755-A3FD-993CFD49CB6B}"/>
    <cellStyle name="40% - Ênfase5 312" xfId="5042" xr:uid="{A8D8C156-29CB-44D1-B409-4910F75476E4}"/>
    <cellStyle name="40% - Ênfase5 312 2" xfId="10177" xr:uid="{62D36393-8CA7-46E8-956E-E3FE38477012}"/>
    <cellStyle name="40% - Ênfase5 312 2 2" xfId="20404" xr:uid="{5FFFCD75-91CA-466B-B05F-B104D3B66491}"/>
    <cellStyle name="40% - Ênfase5 312 2 2 2" xfId="40848" xr:uid="{3FB49AAD-23DC-4D41-B842-79ED408FDF70}"/>
    <cellStyle name="40% - Ênfase5 312 2 3" xfId="30632" xr:uid="{0A6E2DAF-FAC1-40E8-9BF6-18DF4756A118}"/>
    <cellStyle name="40% - Ênfase5 312 3" xfId="15350" xr:uid="{3A48C27C-4C85-43E9-A63B-93E4435C5023}"/>
    <cellStyle name="40% - Ênfase5 312 3 2" xfId="35796" xr:uid="{15673558-F756-43F3-BD16-F9FE85F0205A}"/>
    <cellStyle name="40% - Ênfase5 312 4" xfId="25580" xr:uid="{BB413323-85F5-4EB5-BBE3-08787B673684}"/>
    <cellStyle name="40% - Ênfase5 313" xfId="5056" xr:uid="{404E1E70-89A6-42B5-A012-B59A704016F2}"/>
    <cellStyle name="40% - Ênfase5 313 2" xfId="10191" xr:uid="{687FD1A8-1C5E-42CC-8CDE-DDB62BB95EFB}"/>
    <cellStyle name="40% - Ênfase5 313 2 2" xfId="20418" xr:uid="{0A726830-0785-4D96-AE66-A5A40EEE523A}"/>
    <cellStyle name="40% - Ênfase5 313 2 2 2" xfId="40862" xr:uid="{6EA2CDFF-92E5-4B5C-9CFB-6D484E924A5A}"/>
    <cellStyle name="40% - Ênfase5 313 2 3" xfId="30646" xr:uid="{B30AE070-4B79-4541-BC35-A8C0DB730AAC}"/>
    <cellStyle name="40% - Ênfase5 313 3" xfId="15364" xr:uid="{EC1EF1E0-441F-4439-BF44-9BBF8424D2B1}"/>
    <cellStyle name="40% - Ênfase5 313 3 2" xfId="35810" xr:uid="{8AD1CBE7-F6FD-4E4D-B2B5-976DB650D33A}"/>
    <cellStyle name="40% - Ênfase5 313 4" xfId="25594" xr:uid="{CF6CAF90-7D04-41E6-B29F-37BE5B290046}"/>
    <cellStyle name="40% - Ênfase5 314" xfId="5070" xr:uid="{213BF7BB-4AFD-49B6-A27A-AC09BAC9EE52}"/>
    <cellStyle name="40% - Ênfase5 314 2" xfId="10205" xr:uid="{1D34753A-A76E-4422-96F2-27D9F43C3BAB}"/>
    <cellStyle name="40% - Ênfase5 314 2 2" xfId="20432" xr:uid="{2F4DA050-31CE-4CDB-B6C0-E7BA1CCFDFBD}"/>
    <cellStyle name="40% - Ênfase5 314 2 2 2" xfId="40876" xr:uid="{5BC71ED2-876B-4746-9FA3-648E0238B104}"/>
    <cellStyle name="40% - Ênfase5 314 2 3" xfId="30660" xr:uid="{7ABC6D06-544D-447D-8EF0-8DE727EC08F9}"/>
    <cellStyle name="40% - Ênfase5 314 3" xfId="15378" xr:uid="{7CF8406E-CF67-46F0-B769-F033BDFF25FB}"/>
    <cellStyle name="40% - Ênfase5 314 3 2" xfId="35824" xr:uid="{31D4D11B-E35C-4169-8576-54DBEF988EE3}"/>
    <cellStyle name="40% - Ênfase5 314 4" xfId="25608" xr:uid="{EC28E346-F11F-4710-9672-0FFA971FD1C1}"/>
    <cellStyle name="40% - Ênfase5 315" xfId="5084" xr:uid="{E46FC594-8781-4F9A-AA7F-3E4998B37F59}"/>
    <cellStyle name="40% - Ênfase5 315 2" xfId="10219" xr:uid="{1742F7AD-7F1B-4EDD-ADAE-4D1371FABA44}"/>
    <cellStyle name="40% - Ênfase5 315 2 2" xfId="20446" xr:uid="{92BAA38E-CB3A-4A4F-8A1B-FAF294942DB1}"/>
    <cellStyle name="40% - Ênfase5 315 2 2 2" xfId="40890" xr:uid="{B4539A15-4ABD-4500-A88D-D4A19101729A}"/>
    <cellStyle name="40% - Ênfase5 315 2 3" xfId="30674" xr:uid="{BFCBA902-21F9-4058-B9FD-6D39F1519954}"/>
    <cellStyle name="40% - Ênfase5 315 3" xfId="15392" xr:uid="{9269DCD9-B961-4D47-9658-032A51F80A81}"/>
    <cellStyle name="40% - Ênfase5 315 3 2" xfId="35838" xr:uid="{D5B4272B-93CA-4B94-9F9A-14873798FABF}"/>
    <cellStyle name="40% - Ênfase5 315 4" xfId="25622" xr:uid="{C9E54506-2358-4DCA-8A71-5A3DDC45DA72}"/>
    <cellStyle name="40% - Ênfase5 316" xfId="5098" xr:uid="{4CA9DAD8-965E-4108-BEE6-E5A95242B307}"/>
    <cellStyle name="40% - Ênfase5 316 2" xfId="10233" xr:uid="{05404ADB-CFC8-4AD4-8023-34FF4CC4B33B}"/>
    <cellStyle name="40% - Ênfase5 316 2 2" xfId="20460" xr:uid="{C7664D8F-6930-48FA-8C8C-E8B08C6C19F7}"/>
    <cellStyle name="40% - Ênfase5 316 2 2 2" xfId="40904" xr:uid="{FB3DC868-30A5-497E-9361-1BC15F031832}"/>
    <cellStyle name="40% - Ênfase5 316 2 3" xfId="30688" xr:uid="{BAC692CE-CDF2-4ABA-BDB5-F80FEA3F8031}"/>
    <cellStyle name="40% - Ênfase5 316 3" xfId="15406" xr:uid="{E673274F-0027-4669-A04E-BE72A3406DE6}"/>
    <cellStyle name="40% - Ênfase5 316 3 2" xfId="35852" xr:uid="{CE22D2F1-3AA0-4BA6-9D70-9B27EE4E414E}"/>
    <cellStyle name="40% - Ênfase5 316 4" xfId="25636" xr:uid="{B9BA230E-C691-4CB5-8C56-B2E752A6A51F}"/>
    <cellStyle name="40% - Ênfase5 317" xfId="5111" xr:uid="{8F837ECA-E39F-437E-8AF7-2247890AB9E7}"/>
    <cellStyle name="40% - Ênfase5 317 2" xfId="10247" xr:uid="{B5C61615-E9EB-433D-9DB6-6B0C6B85E0C5}"/>
    <cellStyle name="40% - Ênfase5 317 2 2" xfId="20474" xr:uid="{4EEF6954-DFE5-4617-B68F-B4704C33FD57}"/>
    <cellStyle name="40% - Ênfase5 317 2 2 2" xfId="40918" xr:uid="{3DC99F9A-2FE6-4DE2-9798-55FDA1E879D2}"/>
    <cellStyle name="40% - Ênfase5 317 2 3" xfId="30702" xr:uid="{F6D7332D-A5C8-4863-8ECA-940DAC8B27DA}"/>
    <cellStyle name="40% - Ênfase5 317 3" xfId="15420" xr:uid="{91DB1B10-D085-4A7A-B7B8-CBFB81EFB1A6}"/>
    <cellStyle name="40% - Ênfase5 317 3 2" xfId="35866" xr:uid="{486EB285-2049-4EAE-89B3-4F8F2EFE5EC8}"/>
    <cellStyle name="40% - Ênfase5 317 4" xfId="25650" xr:uid="{FB213723-22DD-4F3D-9039-2AC854938848}"/>
    <cellStyle name="40% - Ênfase5 318" xfId="5125" xr:uid="{F1CDB8EE-331C-498C-8981-B35768B124A0}"/>
    <cellStyle name="40% - Ênfase5 318 2" xfId="10261" xr:uid="{342AE912-C877-4187-90E0-C998AA27A5F4}"/>
    <cellStyle name="40% - Ênfase5 318 2 2" xfId="20488" xr:uid="{DCA3DE25-D34A-4AAC-B31F-441B9CE23C24}"/>
    <cellStyle name="40% - Ênfase5 318 2 2 2" xfId="40932" xr:uid="{10EEE896-6C45-48BB-9BCE-0C73A3696B63}"/>
    <cellStyle name="40% - Ênfase5 318 2 3" xfId="30716" xr:uid="{7E2E68EC-D560-4664-9261-BD7309F2635D}"/>
    <cellStyle name="40% - Ênfase5 318 3" xfId="15434" xr:uid="{7087975B-1BAA-4CD9-A887-8EEFAA892ABE}"/>
    <cellStyle name="40% - Ênfase5 318 3 2" xfId="35880" xr:uid="{7B9206D0-4EBE-4714-9F13-D6036111CE30}"/>
    <cellStyle name="40% - Ênfase5 318 4" xfId="25664" xr:uid="{569301B5-35C8-48A1-AFE7-48825363D97B}"/>
    <cellStyle name="40% - Ênfase5 319" xfId="5200" xr:uid="{D937272F-0583-4CA2-9C1A-5902F416C5FA}"/>
    <cellStyle name="40% - Ênfase5 319 2" xfId="15507" xr:uid="{948DBA4A-A2DD-45A0-B4A3-CD41362A0468}"/>
    <cellStyle name="40% - Ênfase5 319 2 2" xfId="35952" xr:uid="{84804ABA-94DC-4FEC-B576-7F872EA78BFE}"/>
    <cellStyle name="40% - Ênfase5 319 3" xfId="25736" xr:uid="{49D4806D-9C02-4DF0-9ADF-7E5B57A13D26}"/>
    <cellStyle name="40% - Ênfase5 32" xfId="537" xr:uid="{35F012CC-A6DB-449B-94B8-D5C3E713D3B3}"/>
    <cellStyle name="40% - Ênfase5 32 2" xfId="1136" xr:uid="{78E6E00D-6130-4A71-B337-4BF1BDEF8776}"/>
    <cellStyle name="40% - Ênfase5 32 2 2" xfId="6283" xr:uid="{6C2C8B6C-A062-4115-B64F-A058B7978B1E}"/>
    <cellStyle name="40% - Ênfase5 32 2 2 2" xfId="16538" xr:uid="{A6121A5D-2171-4E2A-8920-D1C749C6A930}"/>
    <cellStyle name="40% - Ênfase5 32 2 2 2 2" xfId="36982" xr:uid="{CE9679C2-7104-4CB6-BF8F-1981B88C74B3}"/>
    <cellStyle name="40% - Ênfase5 32 2 2 3" xfId="26766" xr:uid="{70ADBF31-310F-4ACC-BA93-58991D5BE447}"/>
    <cellStyle name="40% - Ênfase5 32 2 3" xfId="11484" xr:uid="{F833F334-DAB0-4A93-8177-BD667AEFA16B}"/>
    <cellStyle name="40% - Ênfase5 32 2 3 2" xfId="31930" xr:uid="{7014BFB3-7513-47F3-A854-DD8D2AAB1953}"/>
    <cellStyle name="40% - Ênfase5 32 2 4" xfId="21714" xr:uid="{D33AE360-0DD7-45F6-BF05-14C4D6F19BEC}"/>
    <cellStyle name="40% - Ênfase5 32 3" xfId="5684" xr:uid="{480B6438-1545-4314-846F-B92B04A5A812}"/>
    <cellStyle name="40% - Ênfase5 32 3 2" xfId="15958" xr:uid="{3E41BBCC-962D-46DC-932E-974164A034D7}"/>
    <cellStyle name="40% - Ênfase5 32 3 2 2" xfId="36402" xr:uid="{A8F94F93-21BE-4D1C-A368-2C052943ADB0}"/>
    <cellStyle name="40% - Ênfase5 32 3 3" xfId="26186" xr:uid="{4189EA76-5843-499B-8EBC-916181327A54}"/>
    <cellStyle name="40% - Ênfase5 32 4" xfId="10904" xr:uid="{0C5C8A6B-6994-4D70-B046-820DDD6D872B}"/>
    <cellStyle name="40% - Ênfase5 32 4 2" xfId="31350" xr:uid="{0902E301-F2BE-4389-B4B0-71CEF87E34A5}"/>
    <cellStyle name="40% - Ênfase5 32 5" xfId="21134" xr:uid="{F3571E78-50B8-44D7-83F9-713513ACA02B}"/>
    <cellStyle name="40% - Ênfase5 320" xfId="5239" xr:uid="{1BA9F32C-EA4D-472B-B0BE-8F6D17A08292}"/>
    <cellStyle name="40% - Ênfase5 320 2" xfId="15546" xr:uid="{FA44BC58-3E74-492F-8B1A-8E80CE761166}"/>
    <cellStyle name="40% - Ênfase5 320 2 2" xfId="35990" xr:uid="{0CD2FB08-6CDA-4DEC-911D-5C783AD95905}"/>
    <cellStyle name="40% - Ênfase5 320 3" xfId="25774" xr:uid="{19C704AA-71C0-48D8-963E-D0402D8FAF5F}"/>
    <cellStyle name="40% - Ênfase5 321" xfId="10490" xr:uid="{AB75CA45-B703-4ADD-821B-B2257014512F}"/>
    <cellStyle name="40% - Ênfase5 321 2" xfId="30939" xr:uid="{B91E567E-437B-46AB-A382-F2D71C63B132}"/>
    <cellStyle name="40% - Ênfase5 322" xfId="20714" xr:uid="{CF52D47D-2DDA-46C7-A3FE-E1AA6998D1F7}"/>
    <cellStyle name="40% - Ênfase5 33" xfId="551" xr:uid="{DFDF3747-E204-4826-8222-00741DB73052}"/>
    <cellStyle name="40% - Ênfase5 33 2" xfId="1150" xr:uid="{A93D6012-0BC2-47B4-ACD1-42834E23E1E5}"/>
    <cellStyle name="40% - Ênfase5 33 2 2" xfId="6297" xr:uid="{9CD71627-C8F9-4D5B-9DE5-A21C6AF17137}"/>
    <cellStyle name="40% - Ênfase5 33 2 2 2" xfId="16552" xr:uid="{68C514AA-AC2B-4739-BCA1-52894E678027}"/>
    <cellStyle name="40% - Ênfase5 33 2 2 2 2" xfId="36996" xr:uid="{7D438D15-E806-431E-8EE6-09EDD209549E}"/>
    <cellStyle name="40% - Ênfase5 33 2 2 3" xfId="26780" xr:uid="{584476B7-31F0-4836-9B58-D9A08829F7D1}"/>
    <cellStyle name="40% - Ênfase5 33 2 3" xfId="11498" xr:uid="{E36DADBE-839D-4ECC-90E5-1BE899BA95F6}"/>
    <cellStyle name="40% - Ênfase5 33 2 3 2" xfId="31944" xr:uid="{17915F7C-18F3-44DE-9161-ED2EA78502FF}"/>
    <cellStyle name="40% - Ênfase5 33 2 4" xfId="21728" xr:uid="{9A8C26FE-6FE2-49A1-AFE2-B3C9AF5AEE3A}"/>
    <cellStyle name="40% - Ênfase5 33 3" xfId="5698" xr:uid="{3BC841B6-2D2A-45C3-9869-B08B1D46D3B1}"/>
    <cellStyle name="40% - Ênfase5 33 3 2" xfId="15972" xr:uid="{272A527C-0944-42EE-8580-BDC0D55F921E}"/>
    <cellStyle name="40% - Ênfase5 33 3 2 2" xfId="36416" xr:uid="{416C4569-E946-4BF4-9085-BA95A40A17B4}"/>
    <cellStyle name="40% - Ênfase5 33 3 3" xfId="26200" xr:uid="{DFC39D51-D607-477E-8C8F-8CA4BBABECDF}"/>
    <cellStyle name="40% - Ênfase5 33 4" xfId="10918" xr:uid="{385B907E-AC01-42C7-AD21-EB49D6D49135}"/>
    <cellStyle name="40% - Ênfase5 33 4 2" xfId="31364" xr:uid="{CA6ADC8F-8695-4831-978A-7511C8DD8FED}"/>
    <cellStyle name="40% - Ênfase5 33 5" xfId="21148" xr:uid="{F412CD11-E3A8-43F1-A20A-9FF254E3812B}"/>
    <cellStyle name="40% - Ênfase5 34" xfId="565" xr:uid="{95C4E70E-809F-466B-A976-F080DCEFF22C}"/>
    <cellStyle name="40% - Ênfase5 34 2" xfId="1164" xr:uid="{D8B361FC-3804-4D27-85C8-65B82793F5A5}"/>
    <cellStyle name="40% - Ênfase5 34 2 2" xfId="6311" xr:uid="{86C1D197-F37D-4739-8F16-6C1764A498D9}"/>
    <cellStyle name="40% - Ênfase5 34 2 2 2" xfId="16566" xr:uid="{D7C019B2-F7FD-4FDD-9D1C-2C0965007768}"/>
    <cellStyle name="40% - Ênfase5 34 2 2 2 2" xfId="37010" xr:uid="{14D5EC8F-5AE1-4E87-AAF6-EE0D4AE95734}"/>
    <cellStyle name="40% - Ênfase5 34 2 2 3" xfId="26794" xr:uid="{BB9BCC58-0865-4E27-9529-31B691F0439F}"/>
    <cellStyle name="40% - Ênfase5 34 2 3" xfId="11512" xr:uid="{0FA764C4-CE03-4851-8E03-4C1D059B3083}"/>
    <cellStyle name="40% - Ênfase5 34 2 3 2" xfId="31958" xr:uid="{5963DE47-48B1-4B12-A1C9-6912EBE4AF55}"/>
    <cellStyle name="40% - Ênfase5 34 2 4" xfId="21742" xr:uid="{F52AF5D2-62F5-4088-9265-CBAE0D003115}"/>
    <cellStyle name="40% - Ênfase5 34 3" xfId="5712" xr:uid="{89101EBA-F299-460A-9C11-5AD67C650DBD}"/>
    <cellStyle name="40% - Ênfase5 34 3 2" xfId="15986" xr:uid="{49AA420B-A81B-499E-BA72-BAEEB68FFFE1}"/>
    <cellStyle name="40% - Ênfase5 34 3 2 2" xfId="36430" xr:uid="{C2ABC084-319E-4372-A9D2-CF3911821071}"/>
    <cellStyle name="40% - Ênfase5 34 3 3" xfId="26214" xr:uid="{48F574DC-7969-44F9-BA9C-A474C953ADE3}"/>
    <cellStyle name="40% - Ênfase5 34 4" xfId="10932" xr:uid="{D58B1E33-49FD-4123-94EC-200741C91F26}"/>
    <cellStyle name="40% - Ênfase5 34 4 2" xfId="31378" xr:uid="{DC3F490D-3165-4B9A-80B6-0ADF87E4FAB5}"/>
    <cellStyle name="40% - Ênfase5 34 5" xfId="21162" xr:uid="{938B1F73-BE01-468A-97AB-77A6084221AE}"/>
    <cellStyle name="40% - Ênfase5 35" xfId="579" xr:uid="{129D785D-0243-4EFF-B998-D8D1E9CE0B82}"/>
    <cellStyle name="40% - Ênfase5 35 2" xfId="1178" xr:uid="{BF4CCEDB-24C2-4167-8295-057F1E88F659}"/>
    <cellStyle name="40% - Ênfase5 35 2 2" xfId="6325" xr:uid="{F658734F-EA63-4916-85BB-70C84502AED9}"/>
    <cellStyle name="40% - Ênfase5 35 2 2 2" xfId="16580" xr:uid="{711E3EE6-296C-4034-9DF6-1DA69EE51247}"/>
    <cellStyle name="40% - Ênfase5 35 2 2 2 2" xfId="37024" xr:uid="{3ED13052-1BD9-49CA-92DF-8B94CF24B606}"/>
    <cellStyle name="40% - Ênfase5 35 2 2 3" xfId="26808" xr:uid="{FE42C078-C185-4C4F-B22F-20DEAD5353ED}"/>
    <cellStyle name="40% - Ênfase5 35 2 3" xfId="11526" xr:uid="{8FB19A1B-7A2F-4EDC-8988-71572C4EA3FB}"/>
    <cellStyle name="40% - Ênfase5 35 2 3 2" xfId="31972" xr:uid="{0BA53046-861C-4F40-BD94-F10473890C30}"/>
    <cellStyle name="40% - Ênfase5 35 2 4" xfId="21756" xr:uid="{37D3E5BB-CAB0-4F52-A119-A460239BA54E}"/>
    <cellStyle name="40% - Ênfase5 35 3" xfId="5726" xr:uid="{F40DEE0A-5EFC-4339-843A-AC84A5450E4A}"/>
    <cellStyle name="40% - Ênfase5 35 3 2" xfId="16000" xr:uid="{A8924526-154F-493C-B6A5-74C5EBE7BE03}"/>
    <cellStyle name="40% - Ênfase5 35 3 2 2" xfId="36444" xr:uid="{14A1C953-A0CD-4A47-80E0-DD52038D1679}"/>
    <cellStyle name="40% - Ênfase5 35 3 3" xfId="26228" xr:uid="{E68C9B67-D057-43F4-BAFC-FC8A282216CF}"/>
    <cellStyle name="40% - Ênfase5 35 4" xfId="10946" xr:uid="{1B8C382F-BB55-4AAF-B5DD-EB964354F4BC}"/>
    <cellStyle name="40% - Ênfase5 35 4 2" xfId="31392" xr:uid="{053BE4FF-DC1F-4C77-B473-478762932DF7}"/>
    <cellStyle name="40% - Ênfase5 35 5" xfId="21176" xr:uid="{37052464-F4E2-42A4-BFF8-6023D408A9EF}"/>
    <cellStyle name="40% - Ênfase5 36" xfId="593" xr:uid="{2BE5C212-4BCB-4AA9-9D6E-E2EE005D272A}"/>
    <cellStyle name="40% - Ênfase5 36 2" xfId="1192" xr:uid="{A439F3F0-3211-4F9F-9315-27EB64CC4DD0}"/>
    <cellStyle name="40% - Ênfase5 36 2 2" xfId="6339" xr:uid="{84108305-A214-47E8-80DF-41AF821E480B}"/>
    <cellStyle name="40% - Ênfase5 36 2 2 2" xfId="16594" xr:uid="{09FA7B51-CEB5-4E63-80A8-8965991652B1}"/>
    <cellStyle name="40% - Ênfase5 36 2 2 2 2" xfId="37038" xr:uid="{EE2071DB-5AEE-4ABD-93AB-DD8CE1F1EE0D}"/>
    <cellStyle name="40% - Ênfase5 36 2 2 3" xfId="26822" xr:uid="{0EA3E6FA-622C-44EF-AB94-D40D7CAE1A45}"/>
    <cellStyle name="40% - Ênfase5 36 2 3" xfId="11540" xr:uid="{3826E08A-45A9-4728-9A71-55050C0B64BE}"/>
    <cellStyle name="40% - Ênfase5 36 2 3 2" xfId="31986" xr:uid="{09F07554-A491-4FC6-A01A-2B20DC7AB327}"/>
    <cellStyle name="40% - Ênfase5 36 2 4" xfId="21770" xr:uid="{4AED62CD-22FA-4590-A50C-C515CDAD054D}"/>
    <cellStyle name="40% - Ênfase5 36 3" xfId="5740" xr:uid="{ACE3174D-5D82-4079-896F-9B7CDD8626E1}"/>
    <cellStyle name="40% - Ênfase5 36 3 2" xfId="16014" xr:uid="{C830326D-9CE2-4BA0-B79C-057C7AE92B73}"/>
    <cellStyle name="40% - Ênfase5 36 3 2 2" xfId="36458" xr:uid="{8F26A431-75E7-409B-B936-0A0266138922}"/>
    <cellStyle name="40% - Ênfase5 36 3 3" xfId="26242" xr:uid="{4A99521E-3042-4431-A016-380E1CAA359D}"/>
    <cellStyle name="40% - Ênfase5 36 4" xfId="10960" xr:uid="{7151FF5B-E7CD-4D9F-B501-0FCDD42C3764}"/>
    <cellStyle name="40% - Ênfase5 36 4 2" xfId="31406" xr:uid="{8EED923F-B922-43F4-9D19-F13488AAD902}"/>
    <cellStyle name="40% - Ênfase5 36 5" xfId="21190" xr:uid="{34ADFA10-C79E-4D21-9207-D3F04317DBF7}"/>
    <cellStyle name="40% - Ênfase5 37" xfId="607" xr:uid="{C6EB7EBA-4634-46A7-821A-24D2326C8715}"/>
    <cellStyle name="40% - Ênfase5 37 2" xfId="1206" xr:uid="{C2841ADD-5AEB-4D77-B7AC-548A65578303}"/>
    <cellStyle name="40% - Ênfase5 37 2 2" xfId="6353" xr:uid="{2C39CA5E-1AD0-49F3-8F2F-BF96F239FAAA}"/>
    <cellStyle name="40% - Ênfase5 37 2 2 2" xfId="16608" xr:uid="{FE20810E-85C1-45B4-B817-A6569B2D9A54}"/>
    <cellStyle name="40% - Ênfase5 37 2 2 2 2" xfId="37052" xr:uid="{DD45757B-80F6-4E74-A325-B3816932C2EF}"/>
    <cellStyle name="40% - Ênfase5 37 2 2 3" xfId="26836" xr:uid="{EFE313C1-3DCF-47CD-B109-F3B70F5AB50A}"/>
    <cellStyle name="40% - Ênfase5 37 2 3" xfId="11554" xr:uid="{1B9F9BA1-BB6C-486B-BF5F-E5D468E50F70}"/>
    <cellStyle name="40% - Ênfase5 37 2 3 2" xfId="32000" xr:uid="{8617C1F6-F513-4B8A-982D-4CECDA708640}"/>
    <cellStyle name="40% - Ênfase5 37 2 4" xfId="21784" xr:uid="{7D621AFC-5BDF-4CBA-9E06-DB05881E0FF8}"/>
    <cellStyle name="40% - Ênfase5 37 3" xfId="5754" xr:uid="{C3ED94FD-97B0-43CD-BA3D-86F6D7421D18}"/>
    <cellStyle name="40% - Ênfase5 37 3 2" xfId="16028" xr:uid="{80D282D6-8354-4D07-B608-8D7EB306D861}"/>
    <cellStyle name="40% - Ênfase5 37 3 2 2" xfId="36472" xr:uid="{2B81155E-C5E0-4CA7-87A1-8C1CE841DFF3}"/>
    <cellStyle name="40% - Ênfase5 37 3 3" xfId="26256" xr:uid="{AD57040D-6175-43F2-B381-32683031DF93}"/>
    <cellStyle name="40% - Ênfase5 37 4" xfId="10974" xr:uid="{A8563DE1-5A58-4FC5-835D-9522525B49CD}"/>
    <cellStyle name="40% - Ênfase5 37 4 2" xfId="31420" xr:uid="{F88C928E-A6A3-4245-94A1-7CF44AF6126A}"/>
    <cellStyle name="40% - Ênfase5 37 5" xfId="21204" xr:uid="{C483CE71-B4CE-43AC-993F-4DA29DFF0A20}"/>
    <cellStyle name="40% - Ênfase5 38" xfId="621" xr:uid="{FD818791-A87C-4D55-B232-F45A8B985D4D}"/>
    <cellStyle name="40% - Ênfase5 38 2" xfId="1220" xr:uid="{728255E9-B3A7-4F5D-A80B-C5E272A166DE}"/>
    <cellStyle name="40% - Ênfase5 38 2 2" xfId="6367" xr:uid="{C8C39274-64C1-416A-863F-3A70DB226F54}"/>
    <cellStyle name="40% - Ênfase5 38 2 2 2" xfId="16622" xr:uid="{E87C6482-9D2E-4869-A298-BAE40E562AB0}"/>
    <cellStyle name="40% - Ênfase5 38 2 2 2 2" xfId="37066" xr:uid="{EB882BAE-6783-4190-88BA-C7EF3184AEF9}"/>
    <cellStyle name="40% - Ênfase5 38 2 2 3" xfId="26850" xr:uid="{332D9F86-CA7E-4C37-83A3-8D357A4CC845}"/>
    <cellStyle name="40% - Ênfase5 38 2 3" xfId="11568" xr:uid="{4DA2DC50-F696-45CD-8EC3-33467E5F928F}"/>
    <cellStyle name="40% - Ênfase5 38 2 3 2" xfId="32014" xr:uid="{52CF6F9D-F051-4BBB-99B4-5A41AC62604D}"/>
    <cellStyle name="40% - Ênfase5 38 2 4" xfId="21798" xr:uid="{C5CB7D95-C85F-4388-A6EF-90388D0A5A19}"/>
    <cellStyle name="40% - Ênfase5 38 3" xfId="5768" xr:uid="{80D11E4D-5063-474D-8B82-114B040AF2AB}"/>
    <cellStyle name="40% - Ênfase5 38 3 2" xfId="16042" xr:uid="{FD1AA390-654B-4687-9E0A-235C33F2367F}"/>
    <cellStyle name="40% - Ênfase5 38 3 2 2" xfId="36486" xr:uid="{2EEE9A78-662F-48E4-84CB-3F2AEAED209F}"/>
    <cellStyle name="40% - Ênfase5 38 3 3" xfId="26270" xr:uid="{EE733D8B-BC53-493A-8F61-8E98CF2B2C01}"/>
    <cellStyle name="40% - Ênfase5 38 4" xfId="10988" xr:uid="{0D303938-9310-4ADC-927A-9C9007A45E78}"/>
    <cellStyle name="40% - Ênfase5 38 4 2" xfId="31434" xr:uid="{35708436-905F-42C8-AEA2-F6FE8811D2BA}"/>
    <cellStyle name="40% - Ênfase5 38 5" xfId="21218" xr:uid="{573E0D72-D9B7-41F6-B1A9-4577BD8646C8}"/>
    <cellStyle name="40% - Ênfase5 39" xfId="635" xr:uid="{FB897D08-BFEC-4F11-AFC2-E9DDCA95AF32}"/>
    <cellStyle name="40% - Ênfase5 39 2" xfId="1234" xr:uid="{33AB70CB-4F83-46B9-8141-7E5F688E8BD3}"/>
    <cellStyle name="40% - Ênfase5 39 2 2" xfId="6381" xr:uid="{EE2E5F7F-4D08-4EAC-B367-2967C212DAC2}"/>
    <cellStyle name="40% - Ênfase5 39 2 2 2" xfId="16636" xr:uid="{3F0DE848-D067-4C66-AB40-8576E24A7392}"/>
    <cellStyle name="40% - Ênfase5 39 2 2 2 2" xfId="37080" xr:uid="{6A3D498D-0A2F-4FBC-A3EC-A12B94B8583F}"/>
    <cellStyle name="40% - Ênfase5 39 2 2 3" xfId="26864" xr:uid="{8FC2AEC6-AFE5-4656-A01E-59A3899DFB1F}"/>
    <cellStyle name="40% - Ênfase5 39 2 3" xfId="11582" xr:uid="{A3DE68B9-FD21-4949-AE65-7CDA654377FF}"/>
    <cellStyle name="40% - Ênfase5 39 2 3 2" xfId="32028" xr:uid="{0C0F1E83-E2C1-42AA-B291-399694B64204}"/>
    <cellStyle name="40% - Ênfase5 39 2 4" xfId="21812" xr:uid="{9A2EF15E-F2A9-479E-8BFF-1F9D868BC3CE}"/>
    <cellStyle name="40% - Ênfase5 39 3" xfId="5782" xr:uid="{1EF66262-35EB-432A-82F2-EA78F5DFF973}"/>
    <cellStyle name="40% - Ênfase5 39 3 2" xfId="16056" xr:uid="{A5714107-53B2-4FDD-8E62-C6CA9507AF33}"/>
    <cellStyle name="40% - Ênfase5 39 3 2 2" xfId="36500" xr:uid="{1F51D226-C8A8-4F99-A557-BC9DDDE371A5}"/>
    <cellStyle name="40% - Ênfase5 39 3 3" xfId="26284" xr:uid="{67767CB4-022A-4E50-917B-FE67D0954755}"/>
    <cellStyle name="40% - Ênfase5 39 4" xfId="11002" xr:uid="{5A52F408-B38F-404A-B5B4-1848B25A385A}"/>
    <cellStyle name="40% - Ênfase5 39 4 2" xfId="31448" xr:uid="{88CA9377-7CC9-4E60-A77E-77D7545997F0}"/>
    <cellStyle name="40% - Ênfase5 39 5" xfId="21232" xr:uid="{92291C70-7C96-4AD9-938C-2D24C0F31B97}"/>
    <cellStyle name="40% - Ênfase5 4" xfId="145" xr:uid="{FD7E7734-14F6-4963-B99F-4B2CB8223464}"/>
    <cellStyle name="40% - Ênfase5 4 2" xfId="758" xr:uid="{EB03CB55-5D1A-407C-96ED-D611FB186D4F}"/>
    <cellStyle name="40% - Ênfase5 4 2 2" xfId="5905" xr:uid="{E4A0706D-17B2-4EF8-84F5-020B4D4C6619}"/>
    <cellStyle name="40% - Ênfase5 4 2 2 2" xfId="16174" xr:uid="{68342B7D-ECBE-4EA8-AA29-A42F99BEC4A3}"/>
    <cellStyle name="40% - Ênfase5 4 2 2 2 2" xfId="36618" xr:uid="{4E133816-0702-4AAC-B512-DE95F887FC25}"/>
    <cellStyle name="40% - Ênfase5 4 2 2 3" xfId="26402" xr:uid="{89001F84-CF19-4708-A2B0-BC2A7C893EA6}"/>
    <cellStyle name="40% - Ênfase5 4 2 3" xfId="11120" xr:uid="{82AD3C77-8192-498C-B782-AE8386783F64}"/>
    <cellStyle name="40% - Ênfase5 4 2 3 2" xfId="31566" xr:uid="{E6371F93-50FF-47F1-8A65-CFB9C5380AB2}"/>
    <cellStyle name="40% - Ênfase5 4 2 4" xfId="21350" xr:uid="{C661739E-4402-48B0-91DF-B2F3EBF23B42}"/>
    <cellStyle name="40% - Ênfase5 4 3" xfId="5292" xr:uid="{4A10B942-34F1-4C88-BC57-21E573DFB577}"/>
    <cellStyle name="40% - Ênfase5 4 3 2" xfId="15594" xr:uid="{89B1E75F-220F-460D-9D80-B9CB9E513DDB}"/>
    <cellStyle name="40% - Ênfase5 4 3 2 2" xfId="36038" xr:uid="{FC7B5E02-99EE-453B-A44C-EB943EC5A6DD}"/>
    <cellStyle name="40% - Ênfase5 4 3 3" xfId="25822" xr:uid="{48B28BEE-717D-4683-A655-189792CB2591}"/>
    <cellStyle name="40% - Ênfase5 4 4" xfId="10540" xr:uid="{3455BF95-24F2-436B-AFAF-BA23267C6BD7}"/>
    <cellStyle name="40% - Ênfase5 4 4 2" xfId="30986" xr:uid="{F9456FB2-F222-4151-B0DC-3A0148ABB20B}"/>
    <cellStyle name="40% - Ênfase5 4 5" xfId="20770" xr:uid="{7AD6EF79-DC76-453C-BFBB-2AF97B458522}"/>
    <cellStyle name="40% - Ênfase5 40" xfId="649" xr:uid="{E11E29EE-73D6-430D-AD5C-2AEFFC6369F0}"/>
    <cellStyle name="40% - Ênfase5 40 2" xfId="1248" xr:uid="{84E368B1-FCB2-4390-B0E2-4D54E84A0389}"/>
    <cellStyle name="40% - Ênfase5 40 2 2" xfId="6395" xr:uid="{B64EE702-FC5C-414C-A438-F10E98718790}"/>
    <cellStyle name="40% - Ênfase5 40 2 2 2" xfId="16650" xr:uid="{A4C18B3A-4644-46F7-B7B6-D4E9957A4B3C}"/>
    <cellStyle name="40% - Ênfase5 40 2 2 2 2" xfId="37094" xr:uid="{16E278B3-4F71-4A65-9E69-A932CB03CBDE}"/>
    <cellStyle name="40% - Ênfase5 40 2 2 3" xfId="26878" xr:uid="{E7333B95-EE53-4636-9C2C-2AA5FE249DDA}"/>
    <cellStyle name="40% - Ênfase5 40 2 3" xfId="11596" xr:uid="{0A197C20-19C8-434A-980E-C04DEAC8C821}"/>
    <cellStyle name="40% - Ênfase5 40 2 3 2" xfId="32042" xr:uid="{38FA3FA3-6765-4575-87F5-0E3B98A7B310}"/>
    <cellStyle name="40% - Ênfase5 40 2 4" xfId="21826" xr:uid="{0ABC669E-CDB5-408E-8AA4-28CEE7E12ECA}"/>
    <cellStyle name="40% - Ênfase5 40 3" xfId="5796" xr:uid="{0E9F53F8-C4D7-4A5A-91FA-42062A990B57}"/>
    <cellStyle name="40% - Ênfase5 40 3 2" xfId="16070" xr:uid="{2CFA8CA3-1D5E-4343-BF2A-0F544297235A}"/>
    <cellStyle name="40% - Ênfase5 40 3 2 2" xfId="36514" xr:uid="{4BCCDCAB-535D-486A-A532-79681C22EE1D}"/>
    <cellStyle name="40% - Ênfase5 40 3 3" xfId="26298" xr:uid="{D0EA8F83-299B-4FED-9D2D-1E8E7D16EF8D}"/>
    <cellStyle name="40% - Ênfase5 40 4" xfId="11016" xr:uid="{21CE40E2-75AE-4203-B6D5-76690712FCF9}"/>
    <cellStyle name="40% - Ênfase5 40 4 2" xfId="31462" xr:uid="{F7D0C878-A9F1-49E1-9461-83294C4A1E95}"/>
    <cellStyle name="40% - Ênfase5 40 5" xfId="21246" xr:uid="{90453A0B-5BE5-4849-9648-CD628F9F5256}"/>
    <cellStyle name="40% - Ênfase5 41" xfId="663" xr:uid="{CBB616C7-649F-401A-ABBA-6368E8557637}"/>
    <cellStyle name="40% - Ênfase5 41 2" xfId="1262" xr:uid="{98E6C0FC-E90C-421F-A143-3C1D8FE177B0}"/>
    <cellStyle name="40% - Ênfase5 41 2 2" xfId="6409" xr:uid="{B134CC6B-F861-4024-ACB9-A3BFDFA3177C}"/>
    <cellStyle name="40% - Ênfase5 41 2 2 2" xfId="16664" xr:uid="{6E2372D7-98D8-4166-A77C-96B71DCE9659}"/>
    <cellStyle name="40% - Ênfase5 41 2 2 2 2" xfId="37108" xr:uid="{E339E8B9-EA0D-416F-9D48-53A4D6E02C5E}"/>
    <cellStyle name="40% - Ênfase5 41 2 2 3" xfId="26892" xr:uid="{7A290C79-CF5E-4E85-A857-B1229D8B0A11}"/>
    <cellStyle name="40% - Ênfase5 41 2 3" xfId="11610" xr:uid="{586534BB-6A1E-4E6C-A188-9B6A5B756D19}"/>
    <cellStyle name="40% - Ênfase5 41 2 3 2" xfId="32056" xr:uid="{F892D6BD-48F1-4C9B-9F01-A04EDA10A53E}"/>
    <cellStyle name="40% - Ênfase5 41 2 4" xfId="21840" xr:uid="{259652D3-B8CD-4563-A58A-87634A198219}"/>
    <cellStyle name="40% - Ênfase5 41 3" xfId="5810" xr:uid="{722DA20C-F952-439A-9E1D-0B133A7C7003}"/>
    <cellStyle name="40% - Ênfase5 41 3 2" xfId="16084" xr:uid="{1507FABD-65FD-452F-96D3-0D33BA323F74}"/>
    <cellStyle name="40% - Ênfase5 41 3 2 2" xfId="36528" xr:uid="{9D5EBB05-2A02-425D-A2B8-517B6DCC6157}"/>
    <cellStyle name="40% - Ênfase5 41 3 3" xfId="26312" xr:uid="{5E17C5D8-185A-4723-BF69-1C2B7BBC67DC}"/>
    <cellStyle name="40% - Ênfase5 41 4" xfId="11030" xr:uid="{8EF9C70B-4681-4C88-B864-63CEF92C2B38}"/>
    <cellStyle name="40% - Ênfase5 41 4 2" xfId="31476" xr:uid="{6F65FB09-7034-4DF4-AA22-0E5B87043562}"/>
    <cellStyle name="40% - Ênfase5 41 5" xfId="21260" xr:uid="{5CB5EE36-1623-462A-BF10-F25DD0A53F41}"/>
    <cellStyle name="40% - Ênfase5 42" xfId="677" xr:uid="{F80DC06A-6410-4340-BB42-50827BE53C9B}"/>
    <cellStyle name="40% - Ênfase5 42 2" xfId="1276" xr:uid="{52AEA323-056D-4B18-8A7D-7CB8239B2E46}"/>
    <cellStyle name="40% - Ênfase5 42 2 2" xfId="6423" xr:uid="{8AC6A540-6ACE-4F7F-B4D8-756677ED772B}"/>
    <cellStyle name="40% - Ênfase5 42 2 2 2" xfId="16678" xr:uid="{BCA29429-9D24-40C9-B5C6-423634A34EB8}"/>
    <cellStyle name="40% - Ênfase5 42 2 2 2 2" xfId="37122" xr:uid="{ED313DCD-BF25-4850-A5FF-99E589A3AEF8}"/>
    <cellStyle name="40% - Ênfase5 42 2 2 3" xfId="26906" xr:uid="{CEB24F44-7BCC-4484-9428-C4BBEA0B61B2}"/>
    <cellStyle name="40% - Ênfase5 42 2 3" xfId="11624" xr:uid="{EEF11CA9-7950-4D87-BD05-3F97D956B242}"/>
    <cellStyle name="40% - Ênfase5 42 2 3 2" xfId="32070" xr:uid="{54E37F27-7F21-4B69-896F-C16679C962B6}"/>
    <cellStyle name="40% - Ênfase5 42 2 4" xfId="21854" xr:uid="{1030EEDF-60B8-4710-B567-DD677AAADEEC}"/>
    <cellStyle name="40% - Ênfase5 42 3" xfId="5824" xr:uid="{C577DC49-70AC-49CD-B7B4-1D12D4DE8284}"/>
    <cellStyle name="40% - Ênfase5 42 3 2" xfId="16098" xr:uid="{0AFBA875-4F3B-445F-8FCA-DBD5B679AA5D}"/>
    <cellStyle name="40% - Ênfase5 42 3 2 2" xfId="36542" xr:uid="{0A189F73-C9DD-4C00-8758-39F17D960A50}"/>
    <cellStyle name="40% - Ênfase5 42 3 3" xfId="26326" xr:uid="{8E89F571-D2FC-41C5-8F62-DFA3E537C872}"/>
    <cellStyle name="40% - Ênfase5 42 4" xfId="11044" xr:uid="{464AD582-F5B4-4312-81B0-EB16C8740A77}"/>
    <cellStyle name="40% - Ênfase5 42 4 2" xfId="31490" xr:uid="{9FBE9C75-B4FA-40F8-9752-0E9F3D860BF9}"/>
    <cellStyle name="40% - Ênfase5 42 5" xfId="21274" xr:uid="{83F129D3-13A3-464F-8F66-85D0A4C90CC9}"/>
    <cellStyle name="40% - Ênfase5 43" xfId="691" xr:uid="{B4B6F1E5-164A-48A9-8E32-63C871436405}"/>
    <cellStyle name="40% - Ênfase5 43 2" xfId="1290" xr:uid="{660A96F8-9502-49CB-8347-4969AB34202D}"/>
    <cellStyle name="40% - Ênfase5 43 2 2" xfId="6437" xr:uid="{7BF08A59-688E-4558-B494-2AD4824C202B}"/>
    <cellStyle name="40% - Ênfase5 43 2 2 2" xfId="16692" xr:uid="{9D1CD101-7800-4A16-8A4F-AC1C6CD1D608}"/>
    <cellStyle name="40% - Ênfase5 43 2 2 2 2" xfId="37136" xr:uid="{0DF273AB-4623-48E3-9D62-DC78AD4BCB31}"/>
    <cellStyle name="40% - Ênfase5 43 2 2 3" xfId="26920" xr:uid="{84B58069-DBD0-4516-BA60-74B68108B516}"/>
    <cellStyle name="40% - Ênfase5 43 2 3" xfId="11638" xr:uid="{8FD96E6C-5F84-4318-A323-6809E5B05EF8}"/>
    <cellStyle name="40% - Ênfase5 43 2 3 2" xfId="32084" xr:uid="{299DA42C-E8D5-40EB-95B4-C76D9B5282B9}"/>
    <cellStyle name="40% - Ênfase5 43 2 4" xfId="21868" xr:uid="{C95FCFB5-65E2-4570-B353-A738D92E4690}"/>
    <cellStyle name="40% - Ênfase5 43 3" xfId="5838" xr:uid="{D9F1C8F1-CE3F-46EC-B7E9-37973B024EC4}"/>
    <cellStyle name="40% - Ênfase5 43 3 2" xfId="16112" xr:uid="{8D8CE8D3-31AE-425F-A7D1-8DE0C580BB3F}"/>
    <cellStyle name="40% - Ênfase5 43 3 2 2" xfId="36556" xr:uid="{2EB75544-85AF-4A46-A2E1-FA2DD2AEFB6C}"/>
    <cellStyle name="40% - Ênfase5 43 3 3" xfId="26340" xr:uid="{3D182351-6D99-4E92-AA8E-2E6E51648493}"/>
    <cellStyle name="40% - Ênfase5 43 4" xfId="11058" xr:uid="{902758B2-A5E5-455A-BAAA-61B3FE8D6F7F}"/>
    <cellStyle name="40% - Ênfase5 43 4 2" xfId="31504" xr:uid="{3F80F268-4C25-4390-8F6D-7856D4CF612F}"/>
    <cellStyle name="40% - Ênfase5 43 5" xfId="21288" xr:uid="{3219F26A-B239-495B-ACB4-99B849E13D96}"/>
    <cellStyle name="40% - Ênfase5 44" xfId="705" xr:uid="{EBD2A368-10C8-4F35-B71C-A5D15ED47E62}"/>
    <cellStyle name="40% - Ênfase5 44 2" xfId="5852" xr:uid="{EABCAA48-CB4E-4CC7-93A9-70BDF361C6BA}"/>
    <cellStyle name="40% - Ênfase5 44 2 2" xfId="16126" xr:uid="{ABCF61CB-75CF-4F78-ACA1-A9E70220340A}"/>
    <cellStyle name="40% - Ênfase5 44 2 2 2" xfId="36570" xr:uid="{6B1CDB8D-62E6-4A2E-8747-8786A44627C2}"/>
    <cellStyle name="40% - Ênfase5 44 2 3" xfId="26354" xr:uid="{193A7E10-CB0E-4AAE-A2C1-09020CF2A3E4}"/>
    <cellStyle name="40% - Ênfase5 44 3" xfId="11072" xr:uid="{B94265E0-759D-479A-A8B2-A7B36A9BCF48}"/>
    <cellStyle name="40% - Ênfase5 44 3 2" xfId="31518" xr:uid="{838A0FD0-C9FE-4330-A603-B57A0D5D27D9}"/>
    <cellStyle name="40% - Ênfase5 44 4" xfId="21302" xr:uid="{14511D28-0CD6-4D5E-8F23-4DCE0CDD8307}"/>
    <cellStyle name="40% - Ênfase5 45" xfId="1304" xr:uid="{E63FF132-D82F-4C99-B384-B3FBF907916F}"/>
    <cellStyle name="40% - Ênfase5 45 2" xfId="6451" xr:uid="{2A102DBE-C10F-4AE2-830C-6D36C70073FB}"/>
    <cellStyle name="40% - Ênfase5 45 2 2" xfId="16706" xr:uid="{A12F16E9-7367-45C4-BDD7-9177B2DEEB12}"/>
    <cellStyle name="40% - Ênfase5 45 2 2 2" xfId="37150" xr:uid="{C08DD278-C2DD-4FD5-9FF1-78A198599E61}"/>
    <cellStyle name="40% - Ênfase5 45 2 3" xfId="26934" xr:uid="{EADDD8A8-712F-4CC1-8D1C-04859D91497B}"/>
    <cellStyle name="40% - Ênfase5 45 3" xfId="11652" xr:uid="{723A4783-83C3-48DB-90BD-BEB517A69647}"/>
    <cellStyle name="40% - Ênfase5 45 3 2" xfId="32098" xr:uid="{869FE022-E57D-48A8-9FA0-A4CB0A31C45A}"/>
    <cellStyle name="40% - Ênfase5 45 4" xfId="21882" xr:uid="{81DE6DA4-D962-41FC-8C74-17B659E437AF}"/>
    <cellStyle name="40% - Ênfase5 46" xfId="1318" xr:uid="{521EE78D-6FE6-4E3F-B5AD-0E261C287BC4}"/>
    <cellStyle name="40% - Ênfase5 46 2" xfId="6465" xr:uid="{D0FE6F2F-C1C9-4675-8C64-F61B83E700A6}"/>
    <cellStyle name="40% - Ênfase5 46 2 2" xfId="16720" xr:uid="{98C89075-46C2-4D34-B1E7-BB64504734DC}"/>
    <cellStyle name="40% - Ênfase5 46 2 2 2" xfId="37164" xr:uid="{3231CCB3-7E85-4467-AAAF-5F726AC4612C}"/>
    <cellStyle name="40% - Ênfase5 46 2 3" xfId="26948" xr:uid="{A7BF2863-4657-4B3B-8DA7-E06BE20D9962}"/>
    <cellStyle name="40% - Ênfase5 46 3" xfId="11666" xr:uid="{AE407B8D-8AEB-4171-91DB-316BCAD82C9A}"/>
    <cellStyle name="40% - Ênfase5 46 3 2" xfId="32112" xr:uid="{3CDFDC62-AEA7-4B8E-87BA-9E949B9B79EF}"/>
    <cellStyle name="40% - Ênfase5 46 4" xfId="21896" xr:uid="{488C07EB-0283-4409-AB6E-EDCF83B13F8C}"/>
    <cellStyle name="40% - Ênfase5 47" xfId="1332" xr:uid="{1EF00EAA-5445-4301-8EBA-B61948388794}"/>
    <cellStyle name="40% - Ênfase5 47 2" xfId="6479" xr:uid="{BFFD3394-F68C-41E8-86AC-7C5E475613BD}"/>
    <cellStyle name="40% - Ênfase5 47 2 2" xfId="16734" xr:uid="{F4767118-7EDA-47B4-8ECB-0460E61DEE46}"/>
    <cellStyle name="40% - Ênfase5 47 2 2 2" xfId="37178" xr:uid="{B202207A-F231-4C60-8184-31D8B58750EA}"/>
    <cellStyle name="40% - Ênfase5 47 2 3" xfId="26962" xr:uid="{F6145DF3-B723-470C-8E70-41FE0D558D27}"/>
    <cellStyle name="40% - Ênfase5 47 3" xfId="11680" xr:uid="{C0B86515-C897-4A3B-B42D-6EFD5B4A40FD}"/>
    <cellStyle name="40% - Ênfase5 47 3 2" xfId="32126" xr:uid="{DA7524D2-147C-44CF-BA49-02A0A3D6A293}"/>
    <cellStyle name="40% - Ênfase5 47 4" xfId="21910" xr:uid="{D3135CC2-F256-4551-9BA3-36993CFEF8A8}"/>
    <cellStyle name="40% - Ênfase5 48" xfId="1346" xr:uid="{BBF8AD30-9796-426D-B948-6F08BB08A639}"/>
    <cellStyle name="40% - Ênfase5 48 2" xfId="6493" xr:uid="{A77AFB08-A4CF-4DB2-AF84-A945DDDD8145}"/>
    <cellStyle name="40% - Ênfase5 48 2 2" xfId="16748" xr:uid="{4C3D15EC-1A17-4280-ACD2-707FE7588AF8}"/>
    <cellStyle name="40% - Ênfase5 48 2 2 2" xfId="37192" xr:uid="{BFC732DB-82D3-4BDB-BFAB-96E5720AA4D5}"/>
    <cellStyle name="40% - Ênfase5 48 2 3" xfId="26976" xr:uid="{798512FA-35CC-425A-9D47-18D38B1408C8}"/>
    <cellStyle name="40% - Ênfase5 48 3" xfId="11694" xr:uid="{1DF2BDE8-A8C1-4C31-879F-4694AE51F665}"/>
    <cellStyle name="40% - Ênfase5 48 3 2" xfId="32140" xr:uid="{E43423C9-AD53-49A3-A443-B91031D7E2E4}"/>
    <cellStyle name="40% - Ênfase5 48 4" xfId="21924" xr:uid="{25ED589D-896E-425C-A88A-9065C7A1CB98}"/>
    <cellStyle name="40% - Ênfase5 49" xfId="1360" xr:uid="{341FB3F3-B097-417A-9D18-0BEE19E2EBC1}"/>
    <cellStyle name="40% - Ênfase5 49 2" xfId="6507" xr:uid="{2327AA69-0AB5-4575-B41D-D7F0AA5D062F}"/>
    <cellStyle name="40% - Ênfase5 49 2 2" xfId="16762" xr:uid="{6A820F3A-3CB8-45CE-A5D2-4D52D4F176F1}"/>
    <cellStyle name="40% - Ênfase5 49 2 2 2" xfId="37206" xr:uid="{E828741D-BE21-4000-B1A2-11B8E5FC6FF8}"/>
    <cellStyle name="40% - Ênfase5 49 2 3" xfId="26990" xr:uid="{0BB151F1-CCB8-4BE7-B12C-E47AA76015FA}"/>
    <cellStyle name="40% - Ênfase5 49 3" xfId="11708" xr:uid="{1F7D6C1A-022B-4A0C-A119-E2C2C50A235B}"/>
    <cellStyle name="40% - Ênfase5 49 3 2" xfId="32154" xr:uid="{1F69A9E9-4935-40FC-8EDE-CE3F10CB8A67}"/>
    <cellStyle name="40% - Ênfase5 49 4" xfId="21938" xr:uid="{C269B6E7-4633-499F-83AC-D5905617A5F6}"/>
    <cellStyle name="40% - Ênfase5 5" xfId="159" xr:uid="{43AC137B-B049-4CD5-B693-5E659DE2B0B2}"/>
    <cellStyle name="40% - Ênfase5 5 2" xfId="772" xr:uid="{C1E436FD-46A7-4EB7-8B32-9AFCF3563B6F}"/>
    <cellStyle name="40% - Ênfase5 5 2 2" xfId="5919" xr:uid="{9E50399D-DF30-4C40-84FB-388F8AA78636}"/>
    <cellStyle name="40% - Ênfase5 5 3" xfId="5306" xr:uid="{5D6660C0-297B-44C4-98B3-A6952FB002FD}"/>
    <cellStyle name="40% - Ênfase5 50" xfId="1374" xr:uid="{2209CAE6-5EC5-47EA-8C91-2FD9524F9251}"/>
    <cellStyle name="40% - Ênfase5 50 2" xfId="6521" xr:uid="{552EE461-228D-44E8-9284-573912B45E84}"/>
    <cellStyle name="40% - Ênfase5 50 2 2" xfId="16776" xr:uid="{179193DF-12F9-4DC5-81EB-6C25310C97F9}"/>
    <cellStyle name="40% - Ênfase5 50 2 2 2" xfId="37220" xr:uid="{575724AD-A7BD-4B27-9929-D59937AFAC95}"/>
    <cellStyle name="40% - Ênfase5 50 2 3" xfId="27004" xr:uid="{4F96B771-64A5-41B6-B8CA-5B5C7E8A7BC7}"/>
    <cellStyle name="40% - Ênfase5 50 3" xfId="11722" xr:uid="{1A9AD177-CF96-440B-A42B-6C89670E3FC2}"/>
    <cellStyle name="40% - Ênfase5 50 3 2" xfId="32168" xr:uid="{0C414B3B-8264-4ECC-BCC8-E1766AB4D30D}"/>
    <cellStyle name="40% - Ênfase5 50 4" xfId="21952" xr:uid="{8C0002AC-0DA1-47C7-8352-AD5A10773084}"/>
    <cellStyle name="40% - Ênfase5 51" xfId="1388" xr:uid="{D1027934-929D-487A-870E-FB3A3328EDED}"/>
    <cellStyle name="40% - Ênfase5 51 2" xfId="6535" xr:uid="{1C1FF1AB-0F63-4E69-821E-D45E8B7AEA9F}"/>
    <cellStyle name="40% - Ênfase5 51 2 2" xfId="16790" xr:uid="{58132589-5D6B-490D-8FC8-35727C094B6B}"/>
    <cellStyle name="40% - Ênfase5 51 2 2 2" xfId="37234" xr:uid="{27412289-D257-46CF-BDA9-56E4C64E3092}"/>
    <cellStyle name="40% - Ênfase5 51 2 3" xfId="27018" xr:uid="{D7DE8442-7CFF-4F49-B379-EA69578E388B}"/>
    <cellStyle name="40% - Ênfase5 51 3" xfId="11736" xr:uid="{1B639684-7214-402C-B495-8E3E4848B080}"/>
    <cellStyle name="40% - Ênfase5 51 3 2" xfId="32182" xr:uid="{13794CDA-179F-4F2F-A947-E09BA404ED30}"/>
    <cellStyle name="40% - Ênfase5 51 4" xfId="21966" xr:uid="{5C0D1CE4-EA57-4F5B-B4FA-A2921CA50AC6}"/>
    <cellStyle name="40% - Ênfase5 52" xfId="1402" xr:uid="{751DBCA1-0936-4F4F-93AF-5B79D075DF98}"/>
    <cellStyle name="40% - Ênfase5 52 2" xfId="6549" xr:uid="{B1559DE1-E817-4F0D-9029-46753B6F8273}"/>
    <cellStyle name="40% - Ênfase5 52 2 2" xfId="16804" xr:uid="{A60FC611-05B5-4DCD-BBFF-F46FCB06B0A0}"/>
    <cellStyle name="40% - Ênfase5 52 2 2 2" xfId="37248" xr:uid="{68B4132D-0D08-4A84-B428-D2963924653B}"/>
    <cellStyle name="40% - Ênfase5 52 2 3" xfId="27032" xr:uid="{6C0E2DC3-C9CC-42DC-87B9-45E94F097940}"/>
    <cellStyle name="40% - Ênfase5 52 3" xfId="11750" xr:uid="{BAFBDA0A-C458-4225-A8FA-A834DEC0104A}"/>
    <cellStyle name="40% - Ênfase5 52 3 2" xfId="32196" xr:uid="{DEBAC11B-4CDA-4782-985D-1EC5C0F9C00B}"/>
    <cellStyle name="40% - Ênfase5 52 4" xfId="21980" xr:uid="{CDED3E98-14E3-4DAD-AEF2-44725AFF7AC0}"/>
    <cellStyle name="40% - Ênfase5 53" xfId="1416" xr:uid="{DEFB042D-D41A-4620-8000-9DF4773D3D23}"/>
    <cellStyle name="40% - Ênfase5 53 2" xfId="6563" xr:uid="{E021FBC8-0438-426D-BC35-A5025211775F}"/>
    <cellStyle name="40% - Ênfase5 53 2 2" xfId="16818" xr:uid="{C655EFF4-4240-4FEB-A4DB-C8C13E07A28A}"/>
    <cellStyle name="40% - Ênfase5 53 2 2 2" xfId="37262" xr:uid="{567FE089-80FA-4143-9964-7785028E2A8C}"/>
    <cellStyle name="40% - Ênfase5 53 2 3" xfId="27046" xr:uid="{6D10C580-4BFA-4300-8323-57A1D4CDF6E1}"/>
    <cellStyle name="40% - Ênfase5 53 3" xfId="11764" xr:uid="{6D1B5D0B-B205-4FCD-9AF1-A19FF4529F83}"/>
    <cellStyle name="40% - Ênfase5 53 3 2" xfId="32210" xr:uid="{BEB1C609-D627-4CC6-A6AD-6D26A7C73160}"/>
    <cellStyle name="40% - Ênfase5 53 4" xfId="21994" xr:uid="{E6BA9969-0EC1-4CB1-8A3A-9256E7AA6DC7}"/>
    <cellStyle name="40% - Ênfase5 54" xfId="1430" xr:uid="{EC5DB3EB-7E6E-499D-B5B6-FB15F1341581}"/>
    <cellStyle name="40% - Ênfase5 54 2" xfId="6577" xr:uid="{D274BC85-A251-4BFD-8908-4FCD1A40CF20}"/>
    <cellStyle name="40% - Ênfase5 54 2 2" xfId="16832" xr:uid="{116155B0-DB02-40F4-991C-E509EF02E5AB}"/>
    <cellStyle name="40% - Ênfase5 54 2 2 2" xfId="37276" xr:uid="{8452FF10-AB23-4F4B-94BF-0DAF376E2014}"/>
    <cellStyle name="40% - Ênfase5 54 2 3" xfId="27060" xr:uid="{EA30C305-0670-4388-8DCB-814D4987629B}"/>
    <cellStyle name="40% - Ênfase5 54 3" xfId="11778" xr:uid="{3F7E7959-6602-40F7-B313-E9FE176073AB}"/>
    <cellStyle name="40% - Ênfase5 54 3 2" xfId="32224" xr:uid="{48C43CED-3362-4918-9476-4CAFCC24FF1D}"/>
    <cellStyle name="40% - Ênfase5 54 4" xfId="22008" xr:uid="{75546CA9-0A07-4FD6-8F31-7EF821F70C68}"/>
    <cellStyle name="40% - Ênfase5 55" xfId="1444" xr:uid="{71482C90-E621-4129-B706-B53BACC0185A}"/>
    <cellStyle name="40% - Ênfase5 55 2" xfId="6591" xr:uid="{BD743FE1-F53E-4A70-94A7-960347A29ED5}"/>
    <cellStyle name="40% - Ênfase5 55 2 2" xfId="16846" xr:uid="{C5E21E46-B9D0-4B52-BB2C-FE0789A87D9A}"/>
    <cellStyle name="40% - Ênfase5 55 2 2 2" xfId="37290" xr:uid="{D5D6BC26-8521-4609-B9CF-5A1B4A476378}"/>
    <cellStyle name="40% - Ênfase5 55 2 3" xfId="27074" xr:uid="{A97BF1AB-7AC0-40E4-B72B-E3A942EA56C2}"/>
    <cellStyle name="40% - Ênfase5 55 3" xfId="11792" xr:uid="{55774C02-1DF3-4A90-A7BF-0C18F131E33B}"/>
    <cellStyle name="40% - Ênfase5 55 3 2" xfId="32238" xr:uid="{087D6646-A91E-4EA4-A8D1-FEE95EE9E4F8}"/>
    <cellStyle name="40% - Ênfase5 55 4" xfId="22022" xr:uid="{BC0069C1-558A-4BA0-92AF-A3CD32AD9216}"/>
    <cellStyle name="40% - Ênfase5 56" xfId="1458" xr:uid="{DCC1C0CE-6C18-46D3-9D84-2CCAE8AD28DF}"/>
    <cellStyle name="40% - Ênfase5 56 2" xfId="6605" xr:uid="{AF0984AC-CEE1-4592-8A79-C629E6C153E0}"/>
    <cellStyle name="40% - Ênfase5 56 2 2" xfId="16860" xr:uid="{FA0ED0CC-BB67-42DF-BAD1-5B71C08DC52D}"/>
    <cellStyle name="40% - Ênfase5 56 2 2 2" xfId="37304" xr:uid="{B509662D-DAEA-4FBF-832B-9FE0D620AB89}"/>
    <cellStyle name="40% - Ênfase5 56 2 3" xfId="27088" xr:uid="{B997A835-BF2F-4DC3-9345-C77E2ADE122B}"/>
    <cellStyle name="40% - Ênfase5 56 3" xfId="11806" xr:uid="{B3CBF333-8797-4471-A108-4E744D7C8446}"/>
    <cellStyle name="40% - Ênfase5 56 3 2" xfId="32252" xr:uid="{A9F558C5-5362-4E95-8838-373E579B618C}"/>
    <cellStyle name="40% - Ênfase5 56 4" xfId="22036" xr:uid="{BAF5AD3A-CF59-4ABE-8749-E9176075292D}"/>
    <cellStyle name="40% - Ênfase5 57" xfId="1472" xr:uid="{CCC7852C-DCF3-4293-B6C3-2FDBA988DD66}"/>
    <cellStyle name="40% - Ênfase5 57 2" xfId="6619" xr:uid="{718D0E83-5827-41DD-A514-FAB4FE8A709B}"/>
    <cellStyle name="40% - Ênfase5 57 2 2" xfId="16874" xr:uid="{99657954-7C89-4A75-9227-3004EC1FC4A0}"/>
    <cellStyle name="40% - Ênfase5 57 2 2 2" xfId="37318" xr:uid="{8CE07622-8C11-497E-B67D-39C5B13BFE85}"/>
    <cellStyle name="40% - Ênfase5 57 2 3" xfId="27102" xr:uid="{D234BA4E-BD0E-4297-966B-C0E653103763}"/>
    <cellStyle name="40% - Ênfase5 57 3" xfId="11820" xr:uid="{42BAF065-365B-4528-BA6B-46132169CE36}"/>
    <cellStyle name="40% - Ênfase5 57 3 2" xfId="32266" xr:uid="{B30EFAEF-66CA-4CC9-B7EF-D76115DDBF51}"/>
    <cellStyle name="40% - Ênfase5 57 4" xfId="22050" xr:uid="{B0FFDA92-7BDF-4275-B12C-4AE4B9530000}"/>
    <cellStyle name="40% - Ênfase5 58" xfId="1486" xr:uid="{BD3CD160-508C-476C-9F52-85710E0A4675}"/>
    <cellStyle name="40% - Ênfase5 58 2" xfId="6633" xr:uid="{09C7F315-0E99-4868-A78F-0D48AC8F3DA7}"/>
    <cellStyle name="40% - Ênfase5 58 2 2" xfId="16888" xr:uid="{AE96A8DB-F92B-4BCB-9D0E-4BD9F15F4269}"/>
    <cellStyle name="40% - Ênfase5 58 2 2 2" xfId="37332" xr:uid="{F48CC7B5-7C50-480C-847D-1D9203209BD8}"/>
    <cellStyle name="40% - Ênfase5 58 2 3" xfId="27116" xr:uid="{2FDF2E30-6D1D-4BDC-828D-E6E541C91805}"/>
    <cellStyle name="40% - Ênfase5 58 3" xfId="11834" xr:uid="{70911E9A-B628-49BE-84EA-8F685EC5C140}"/>
    <cellStyle name="40% - Ênfase5 58 3 2" xfId="32280" xr:uid="{145647CD-79E1-4448-A8EB-EB6DD6B3C7DE}"/>
    <cellStyle name="40% - Ênfase5 58 4" xfId="22064" xr:uid="{59F181F8-98CC-49A1-90BE-2F42C4CC99FF}"/>
    <cellStyle name="40% - Ênfase5 59" xfId="1500" xr:uid="{134EB395-7A07-492C-A6CB-34B62B91C6AF}"/>
    <cellStyle name="40% - Ênfase5 59 2" xfId="6647" xr:uid="{BDD81833-6474-45F8-9AD8-66F37EB1A4FA}"/>
    <cellStyle name="40% - Ênfase5 59 2 2" xfId="16902" xr:uid="{01F7B888-2EA9-446E-A9E3-AC40CB5AE900}"/>
    <cellStyle name="40% - Ênfase5 59 2 2 2" xfId="37346" xr:uid="{97144A36-98D1-4B15-8DAF-3CFD240D9429}"/>
    <cellStyle name="40% - Ênfase5 59 2 3" xfId="27130" xr:uid="{CC3CA507-A3D2-4C91-807C-8DAD41B90DBE}"/>
    <cellStyle name="40% - Ênfase5 59 3" xfId="11848" xr:uid="{47072A8C-101E-4E4F-8319-7F7ED608E783}"/>
    <cellStyle name="40% - Ênfase5 59 3 2" xfId="32294" xr:uid="{9DC5E5D2-4E30-438A-843D-4A5DB61BA54F}"/>
    <cellStyle name="40% - Ênfase5 59 4" xfId="22078" xr:uid="{69BACC84-63D4-424B-B0E8-21681E7E6DD3}"/>
    <cellStyle name="40% - Ênfase5 6" xfId="173" xr:uid="{21F32FCB-547F-4CDB-9222-8CACC806B69D}"/>
    <cellStyle name="40% - Ênfase5 6 2" xfId="786" xr:uid="{8C51A893-4482-4D19-B240-D661DED7F0BA}"/>
    <cellStyle name="40% - Ênfase5 6 2 2" xfId="5933" xr:uid="{33615583-AFB0-4C9C-B2F7-7FC554403FF1}"/>
    <cellStyle name="40% - Ênfase5 6 2 2 2" xfId="16188" xr:uid="{F8256D65-9B2F-45DC-B2C5-F9EF7EAEA70F}"/>
    <cellStyle name="40% - Ênfase5 6 2 2 2 2" xfId="36632" xr:uid="{39725D6B-6D62-4430-9EB2-B175CF018AAF}"/>
    <cellStyle name="40% - Ênfase5 6 2 2 3" xfId="26416" xr:uid="{1B766DB3-A5D0-45BF-B6C9-EE959A6819A0}"/>
    <cellStyle name="40% - Ênfase5 6 2 3" xfId="11134" xr:uid="{0A38DE28-B5AE-418F-8C64-969B924822C2}"/>
    <cellStyle name="40% - Ênfase5 6 2 3 2" xfId="31580" xr:uid="{A0A33B5C-5D1D-480C-8617-1456F4238243}"/>
    <cellStyle name="40% - Ênfase5 6 2 4" xfId="21364" xr:uid="{DBBD7624-FD90-47F5-B94B-A27AF7F0C54A}"/>
    <cellStyle name="40% - Ênfase5 6 3" xfId="5320" xr:uid="{3CE7D01A-5049-406B-AAC3-5A3807919EDC}"/>
    <cellStyle name="40% - Ênfase5 6 3 2" xfId="15608" xr:uid="{90349F84-1059-4A3A-8026-83BC96C15764}"/>
    <cellStyle name="40% - Ênfase5 6 3 2 2" xfId="36052" xr:uid="{16CA4550-06EE-42ED-8152-CE612FE62D99}"/>
    <cellStyle name="40% - Ênfase5 6 3 3" xfId="25836" xr:uid="{CAE26975-CFE9-4651-BAD2-8D1E1C2C5FF9}"/>
    <cellStyle name="40% - Ênfase5 6 4" xfId="10554" xr:uid="{6236609B-3E93-41BA-8BD1-DCF20EF6DCD2}"/>
    <cellStyle name="40% - Ênfase5 6 4 2" xfId="31000" xr:uid="{5CF9929B-EF53-4BE9-B5F1-ADDED6950817}"/>
    <cellStyle name="40% - Ênfase5 6 5" xfId="20784" xr:uid="{A1C94B15-B499-4EEF-B7EF-07C640D9D71F}"/>
    <cellStyle name="40% - Ênfase5 60" xfId="1514" xr:uid="{46DA251A-3462-4BA1-9E94-E1263D25B56A}"/>
    <cellStyle name="40% - Ênfase5 60 2" xfId="6661" xr:uid="{C2CC0B8E-1214-48D7-90C3-D36B5374F72C}"/>
    <cellStyle name="40% - Ênfase5 60 2 2" xfId="16916" xr:uid="{607F04E8-9142-4F0C-9B7F-DCA8D8F75501}"/>
    <cellStyle name="40% - Ênfase5 60 2 2 2" xfId="37360" xr:uid="{8D66B742-4E38-47A0-AA05-00100E711C05}"/>
    <cellStyle name="40% - Ênfase5 60 2 3" xfId="27144" xr:uid="{B81F1350-F696-4158-BD9E-3316EB4B91A5}"/>
    <cellStyle name="40% - Ênfase5 60 3" xfId="11862" xr:uid="{82729F00-7D98-4782-A555-3E4E3295B30E}"/>
    <cellStyle name="40% - Ênfase5 60 3 2" xfId="32308" xr:uid="{9DAA422F-209F-45A2-BF7C-7E72F668169D}"/>
    <cellStyle name="40% - Ênfase5 60 4" xfId="22092" xr:uid="{1B7E9702-016F-42CC-BFAE-FB8B1D47736F}"/>
    <cellStyle name="40% - Ênfase5 61" xfId="1528" xr:uid="{5DEC4524-374D-4898-8B2D-A2E737114A35}"/>
    <cellStyle name="40% - Ênfase5 61 2" xfId="6675" xr:uid="{61188F64-4D10-4C0D-88A4-9F8E73E7D08D}"/>
    <cellStyle name="40% - Ênfase5 61 2 2" xfId="16930" xr:uid="{EA137E64-AEDD-4B5F-84BE-B30A1EB88A4A}"/>
    <cellStyle name="40% - Ênfase5 61 2 2 2" xfId="37374" xr:uid="{725BA69A-8E9C-4ACB-AD3F-6720543DB275}"/>
    <cellStyle name="40% - Ênfase5 61 2 3" xfId="27158" xr:uid="{87B074C6-62E9-4C34-968F-5A4B213166C3}"/>
    <cellStyle name="40% - Ênfase5 61 3" xfId="11876" xr:uid="{4825C961-5DC6-4B65-A268-1A70B3326C52}"/>
    <cellStyle name="40% - Ênfase5 61 3 2" xfId="32322" xr:uid="{BE0A4E01-43D8-4934-B8F0-783D04F02461}"/>
    <cellStyle name="40% - Ênfase5 61 4" xfId="22106" xr:uid="{043061D2-17E6-4BE7-B322-11330712E273}"/>
    <cellStyle name="40% - Ênfase5 62" xfId="1542" xr:uid="{8A118506-359E-4213-9619-F5B41BA85B74}"/>
    <cellStyle name="40% - Ênfase5 62 2" xfId="6689" xr:uid="{5B1DD8AB-6BB0-4620-8756-A61721752C09}"/>
    <cellStyle name="40% - Ênfase5 62 2 2" xfId="16944" xr:uid="{FC5625E6-413B-4E9E-A44F-AFD29A1D4E0A}"/>
    <cellStyle name="40% - Ênfase5 62 2 2 2" xfId="37388" xr:uid="{003F6F1A-106A-4F58-AC07-E00E05493EC9}"/>
    <cellStyle name="40% - Ênfase5 62 2 3" xfId="27172" xr:uid="{A4BF7F24-C8F1-4F8B-B422-DEA95BA0FE53}"/>
    <cellStyle name="40% - Ênfase5 62 3" xfId="11890" xr:uid="{B3E69DBA-5D55-40E1-9378-F5201ABAAEE9}"/>
    <cellStyle name="40% - Ênfase5 62 3 2" xfId="32336" xr:uid="{B774AA9F-77F5-4BE1-9A83-51D4A2CC69A3}"/>
    <cellStyle name="40% - Ênfase5 62 4" xfId="22120" xr:uid="{5AA0D017-02E7-4841-8CC3-39E5DEAE8146}"/>
    <cellStyle name="40% - Ênfase5 63" xfId="1556" xr:uid="{B6D42237-1061-4914-B4C5-B2D31AF6EEAB}"/>
    <cellStyle name="40% - Ênfase5 63 2" xfId="6703" xr:uid="{9ABE427D-4C5B-40BA-A565-346B2575739C}"/>
    <cellStyle name="40% - Ênfase5 63 2 2" xfId="16958" xr:uid="{F23A18F7-DDB1-4363-B7C9-A22E5F990358}"/>
    <cellStyle name="40% - Ênfase5 63 2 2 2" xfId="37402" xr:uid="{6842B2F1-5417-4390-89B6-3DBC1B3E49E5}"/>
    <cellStyle name="40% - Ênfase5 63 2 3" xfId="27186" xr:uid="{6C71F5EB-C977-478D-94D8-3512C6071D3D}"/>
    <cellStyle name="40% - Ênfase5 63 3" xfId="11904" xr:uid="{4A161603-6763-4D3C-8FBE-833471D19221}"/>
    <cellStyle name="40% - Ênfase5 63 3 2" xfId="32350" xr:uid="{8B2E833C-6F36-4AB8-A0A2-A589FF730C31}"/>
    <cellStyle name="40% - Ênfase5 63 4" xfId="22134" xr:uid="{5FA34A3D-0DD6-4E52-BC3B-EF1FA870BF5E}"/>
    <cellStyle name="40% - Ênfase5 64" xfId="1570" xr:uid="{74899F19-7445-4A0B-8AC2-D3AB6405D391}"/>
    <cellStyle name="40% - Ênfase5 64 2" xfId="6717" xr:uid="{B0DF671F-ACF2-49BE-A814-28D3BBD4336D}"/>
    <cellStyle name="40% - Ênfase5 64 2 2" xfId="16972" xr:uid="{A6980A18-0951-456E-87BA-CD904E19CAF7}"/>
    <cellStyle name="40% - Ênfase5 64 2 2 2" xfId="37416" xr:uid="{5F86FD69-23E1-4A2A-B249-EBA7D518995F}"/>
    <cellStyle name="40% - Ênfase5 64 2 3" xfId="27200" xr:uid="{FD53C57F-8D26-47BC-832E-E0BBC197D5E0}"/>
    <cellStyle name="40% - Ênfase5 64 3" xfId="11918" xr:uid="{E84D37C4-1822-4878-B0FC-AF1996EA528A}"/>
    <cellStyle name="40% - Ênfase5 64 3 2" xfId="32364" xr:uid="{66259F55-CFA5-4636-8AB0-6577C541DA1B}"/>
    <cellStyle name="40% - Ênfase5 64 4" xfId="22148" xr:uid="{4D5D6145-1C10-45F4-9231-3933434E03AB}"/>
    <cellStyle name="40% - Ênfase5 65" xfId="1584" xr:uid="{4A726F6A-43F1-4328-8579-6120D0DA3EBE}"/>
    <cellStyle name="40% - Ênfase5 65 2" xfId="6731" xr:uid="{E0AAC5C1-88C6-443B-8BC0-4350C6F1C282}"/>
    <cellStyle name="40% - Ênfase5 65 2 2" xfId="16986" xr:uid="{694F8C5F-BBE2-4609-A7E2-A3810057FA70}"/>
    <cellStyle name="40% - Ênfase5 65 2 2 2" xfId="37430" xr:uid="{DF27F6A4-0911-468C-B383-E52D0944BBDF}"/>
    <cellStyle name="40% - Ênfase5 65 2 3" xfId="27214" xr:uid="{857E0EA3-61C4-45DB-B0F7-C9C913AA7F1B}"/>
    <cellStyle name="40% - Ênfase5 65 3" xfId="11932" xr:uid="{92C0FD14-C611-4C81-8BF8-E34CBA1791E3}"/>
    <cellStyle name="40% - Ênfase5 65 3 2" xfId="32378" xr:uid="{010668FA-7A3A-4E47-814B-68A8CCF9CD7B}"/>
    <cellStyle name="40% - Ênfase5 65 4" xfId="22162" xr:uid="{64ABECB1-0B49-4776-92B2-22CD0AD96904}"/>
    <cellStyle name="40% - Ênfase5 66" xfId="1598" xr:uid="{45C99817-FFE1-4EC8-810E-0655AB14402F}"/>
    <cellStyle name="40% - Ênfase5 66 2" xfId="6745" xr:uid="{4EF8322B-0A70-418B-9A1B-144C0E4BB403}"/>
    <cellStyle name="40% - Ênfase5 66 2 2" xfId="17000" xr:uid="{9D233E5D-E9FF-45AA-BE3F-498E9D87DE3D}"/>
    <cellStyle name="40% - Ênfase5 66 2 2 2" xfId="37444" xr:uid="{FD7B6721-62DF-47BF-9943-260DE0DE269A}"/>
    <cellStyle name="40% - Ênfase5 66 2 3" xfId="27228" xr:uid="{979BCFEA-DD9E-4F38-BEEA-86E61BA31C37}"/>
    <cellStyle name="40% - Ênfase5 66 3" xfId="11946" xr:uid="{7ABC65BB-D350-4573-982A-773F315DEC11}"/>
    <cellStyle name="40% - Ênfase5 66 3 2" xfId="32392" xr:uid="{D45F270F-F11D-432A-8686-015622A70CFF}"/>
    <cellStyle name="40% - Ênfase5 66 4" xfId="22176" xr:uid="{3DC0014A-5181-4F6A-9889-BB8C4205B6D4}"/>
    <cellStyle name="40% - Ênfase5 67" xfId="1612" xr:uid="{630A6406-4D62-4DC0-B941-952972834457}"/>
    <cellStyle name="40% - Ênfase5 67 2" xfId="6759" xr:uid="{B4B2D760-BDA5-43E4-AAD7-410326062AE6}"/>
    <cellStyle name="40% - Ênfase5 67 2 2" xfId="17014" xr:uid="{33E70159-A35F-4EBA-BFB5-7314F300C3FC}"/>
    <cellStyle name="40% - Ênfase5 67 2 2 2" xfId="37458" xr:uid="{E5C43E11-94F1-47F4-8ECA-421F920C1BC0}"/>
    <cellStyle name="40% - Ênfase5 67 2 3" xfId="27242" xr:uid="{84790942-A4BA-465C-A8F6-EFC6F9135E3C}"/>
    <cellStyle name="40% - Ênfase5 67 3" xfId="11960" xr:uid="{17E9708A-9B86-4263-A0C7-B05AE8C41D50}"/>
    <cellStyle name="40% - Ênfase5 67 3 2" xfId="32406" xr:uid="{8E13CF36-921A-4A89-A9D6-4B9A36D91572}"/>
    <cellStyle name="40% - Ênfase5 67 4" xfId="22190" xr:uid="{5D9213AF-C76C-4494-A370-F47C4E969DA2}"/>
    <cellStyle name="40% - Ênfase5 68" xfId="1626" xr:uid="{B4C38B77-AF08-4B0B-A81D-87737E044EAE}"/>
    <cellStyle name="40% - Ênfase5 68 2" xfId="6773" xr:uid="{86CC778F-6895-404B-A141-06B841896BC8}"/>
    <cellStyle name="40% - Ênfase5 68 2 2" xfId="17028" xr:uid="{51F576C8-7ACE-40EF-82A6-C57681BD4AD9}"/>
    <cellStyle name="40% - Ênfase5 68 2 2 2" xfId="37472" xr:uid="{5A88C248-5F4B-41CD-8F46-FDF27DCF3CA3}"/>
    <cellStyle name="40% - Ênfase5 68 2 3" xfId="27256" xr:uid="{BA477271-B652-4B48-B05B-0DFB70FE5C77}"/>
    <cellStyle name="40% - Ênfase5 68 3" xfId="11974" xr:uid="{0D4FF6EB-CAC6-4BC8-8CB6-F697A318C629}"/>
    <cellStyle name="40% - Ênfase5 68 3 2" xfId="32420" xr:uid="{C1C653AF-546B-4287-BAEB-2269AF8CDD43}"/>
    <cellStyle name="40% - Ênfase5 68 4" xfId="22204" xr:uid="{49C976D6-8CB7-4834-801C-821E12F67BBB}"/>
    <cellStyle name="40% - Ênfase5 69" xfId="1640" xr:uid="{294AF815-7F00-4C29-9516-FC3A44FEC418}"/>
    <cellStyle name="40% - Ênfase5 69 2" xfId="6787" xr:uid="{A52309EA-B137-4103-8973-632B23010ECB}"/>
    <cellStyle name="40% - Ênfase5 69 2 2" xfId="17042" xr:uid="{20F7C57A-B1A7-4FB4-9C17-5532AF6B1E24}"/>
    <cellStyle name="40% - Ênfase5 69 2 2 2" xfId="37486" xr:uid="{05758428-5172-4FE3-8E4E-98A288029DF9}"/>
    <cellStyle name="40% - Ênfase5 69 2 3" xfId="27270" xr:uid="{18775148-9392-4D91-AB0C-EED127FDE502}"/>
    <cellStyle name="40% - Ênfase5 69 3" xfId="11988" xr:uid="{7DB4786B-88C3-4CCF-8F1F-942B6D96E39D}"/>
    <cellStyle name="40% - Ênfase5 69 3 2" xfId="32434" xr:uid="{157D980C-56AB-4BDA-A767-4A67D0D3CEE5}"/>
    <cellStyle name="40% - Ênfase5 69 4" xfId="22218" xr:uid="{C2C6B243-5846-4E91-90E5-7977E8968119}"/>
    <cellStyle name="40% - Ênfase5 7" xfId="187" xr:uid="{D928B1A9-CAF1-44F6-AE9C-2ED74BAB6A62}"/>
    <cellStyle name="40% - Ênfase5 7 2" xfId="800" xr:uid="{FA24F0D4-146C-4D18-9D63-F49E81778CD0}"/>
    <cellStyle name="40% - Ênfase5 7 2 2" xfId="5947" xr:uid="{9378AB26-E252-43D0-A10E-2CA35DDEE1B0}"/>
    <cellStyle name="40% - Ênfase5 7 2 2 2" xfId="16202" xr:uid="{7E6352F1-C66B-4CBA-8CBB-3BD356ECDAAC}"/>
    <cellStyle name="40% - Ênfase5 7 2 2 2 2" xfId="36646" xr:uid="{94C3BC74-9FF9-4250-9B1B-52A85CB8FBE6}"/>
    <cellStyle name="40% - Ênfase5 7 2 2 3" xfId="26430" xr:uid="{0B109A95-844B-447C-B8C8-C1193AE1A607}"/>
    <cellStyle name="40% - Ênfase5 7 2 3" xfId="11148" xr:uid="{D196E788-9205-4818-BD21-B3F7CFAF7D5F}"/>
    <cellStyle name="40% - Ênfase5 7 2 3 2" xfId="31594" xr:uid="{68C5F6DA-1B44-4996-B5A0-EDD8E6FA36B6}"/>
    <cellStyle name="40% - Ênfase5 7 2 4" xfId="21378" xr:uid="{D91FFE15-808F-437F-9A30-37AE53CF71E9}"/>
    <cellStyle name="40% - Ênfase5 7 3" xfId="5334" xr:uid="{DFF1F91D-9E31-4C11-B6C0-8ACD81FDA0DA}"/>
    <cellStyle name="40% - Ênfase5 7 3 2" xfId="15622" xr:uid="{B993EEDD-6374-4E62-842C-259CF7B150DB}"/>
    <cellStyle name="40% - Ênfase5 7 3 2 2" xfId="36066" xr:uid="{D0A82FE7-C27A-4FA5-BE77-4A65349B53D1}"/>
    <cellStyle name="40% - Ênfase5 7 3 3" xfId="25850" xr:uid="{74820AB9-82DA-45D5-8C3E-F1B4FDD6C47A}"/>
    <cellStyle name="40% - Ênfase5 7 4" xfId="10568" xr:uid="{2A8EA92C-F2D2-4326-8DC2-8CCCA5BCF118}"/>
    <cellStyle name="40% - Ênfase5 7 4 2" xfId="31014" xr:uid="{F5950836-FC4C-48F0-960C-E5F81A44568B}"/>
    <cellStyle name="40% - Ênfase5 7 5" xfId="20798" xr:uid="{85431FF1-BD8C-4B2B-9D9E-A0755AB4259A}"/>
    <cellStyle name="40% - Ênfase5 70" xfId="1654" xr:uid="{B2B006F6-C0B4-4D45-9AEC-E68E31C1AFB3}"/>
    <cellStyle name="40% - Ênfase5 70 2" xfId="6801" xr:uid="{F8462F04-FC13-464F-9AD2-82AF424538A7}"/>
    <cellStyle name="40% - Ênfase5 70 2 2" xfId="17056" xr:uid="{72152AC7-2EA4-4C11-9D34-288CF6DF99F7}"/>
    <cellStyle name="40% - Ênfase5 70 2 2 2" xfId="37500" xr:uid="{767D9FE9-926A-4FAD-AACD-B78F0EAF2632}"/>
    <cellStyle name="40% - Ênfase5 70 2 3" xfId="27284" xr:uid="{6BC4C1EB-C4DB-4DA4-B80B-AFCC447D656B}"/>
    <cellStyle name="40% - Ênfase5 70 3" xfId="12002" xr:uid="{87FD1BF1-7D48-4354-B7B4-EFBCB3788C60}"/>
    <cellStyle name="40% - Ênfase5 70 3 2" xfId="32448" xr:uid="{B6A88308-CE24-485A-A4B5-73DF59EA3D3F}"/>
    <cellStyle name="40% - Ênfase5 70 4" xfId="22232" xr:uid="{1C3BE32C-8C8D-44F4-B480-3AA5D3875A17}"/>
    <cellStyle name="40% - Ênfase5 71" xfId="1668" xr:uid="{10371FF0-B829-469C-9F5F-022A8B3C2950}"/>
    <cellStyle name="40% - Ênfase5 71 2" xfId="6815" xr:uid="{FAEC9BE6-CFFA-4973-AE89-2A8723F2A034}"/>
    <cellStyle name="40% - Ênfase5 71 2 2" xfId="17070" xr:uid="{F1A5F95E-6F99-47DA-893C-30FB448B7767}"/>
    <cellStyle name="40% - Ênfase5 71 2 2 2" xfId="37514" xr:uid="{16AB5C97-A189-41EA-8F80-6B3FA0641938}"/>
    <cellStyle name="40% - Ênfase5 71 2 3" xfId="27298" xr:uid="{DE014A80-B986-46C6-9BA2-810691E256DB}"/>
    <cellStyle name="40% - Ênfase5 71 3" xfId="12016" xr:uid="{5B032EA6-7F40-4693-AC28-EB3BB54C150B}"/>
    <cellStyle name="40% - Ênfase5 71 3 2" xfId="32462" xr:uid="{E19BBCF7-B4A1-4A92-BC1A-423CAEDDE522}"/>
    <cellStyle name="40% - Ênfase5 71 4" xfId="22246" xr:uid="{4FE5B0A8-A59C-454D-9F8E-2645D5D13EF4}"/>
    <cellStyle name="40% - Ênfase5 72" xfId="1682" xr:uid="{995723B9-F70A-4B74-9CE5-79E7700E6FD1}"/>
    <cellStyle name="40% - Ênfase5 72 2" xfId="6829" xr:uid="{4A22C432-E63F-4016-A316-1AC8D276DAD3}"/>
    <cellStyle name="40% - Ênfase5 72 2 2" xfId="17084" xr:uid="{8E859E9B-94A5-4477-98A4-1B22854AE713}"/>
    <cellStyle name="40% - Ênfase5 72 2 2 2" xfId="37528" xr:uid="{A322A232-B15C-46CF-A977-5888CEBDC559}"/>
    <cellStyle name="40% - Ênfase5 72 2 3" xfId="27312" xr:uid="{53DF82F9-7B70-4AEF-9291-18FCDB67E56C}"/>
    <cellStyle name="40% - Ênfase5 72 3" xfId="12030" xr:uid="{3B0BD82D-EA3E-4BAC-B2CE-EB9D8C5EBBEB}"/>
    <cellStyle name="40% - Ênfase5 72 3 2" xfId="32476" xr:uid="{1F0ABFD9-2A72-429D-B2A6-663FAB802DCF}"/>
    <cellStyle name="40% - Ênfase5 72 4" xfId="22260" xr:uid="{E0ECD789-1A36-4B9F-BD65-AA573FD42326}"/>
    <cellStyle name="40% - Ênfase5 73" xfId="1696" xr:uid="{50CDDF35-B152-4178-B403-24D7B05520BE}"/>
    <cellStyle name="40% - Ênfase5 73 2" xfId="6843" xr:uid="{5F4040C5-7EB2-4E81-B37C-20A3612503F7}"/>
    <cellStyle name="40% - Ênfase5 73 2 2" xfId="17098" xr:uid="{446536C0-41E1-4DD8-A1C6-257B859486A0}"/>
    <cellStyle name="40% - Ênfase5 73 2 2 2" xfId="37542" xr:uid="{86CF9E96-09A8-4EC9-9630-172E829E189B}"/>
    <cellStyle name="40% - Ênfase5 73 2 3" xfId="27326" xr:uid="{1F307AA0-B876-4A4A-B5AB-9B76E12B9B51}"/>
    <cellStyle name="40% - Ênfase5 73 3" xfId="12044" xr:uid="{3C283FB5-D980-45A2-8CA3-F856B18D1396}"/>
    <cellStyle name="40% - Ênfase5 73 3 2" xfId="32490" xr:uid="{75B3F0AB-D05A-4359-BD49-77EEFBB1F98D}"/>
    <cellStyle name="40% - Ênfase5 73 4" xfId="22274" xr:uid="{0CB87A74-AD2F-4534-9E0A-CB50C646FCDE}"/>
    <cellStyle name="40% - Ênfase5 74" xfId="1710" xr:uid="{3751EB93-BA8D-4D13-8FAE-9476D79E2E49}"/>
    <cellStyle name="40% - Ênfase5 74 2" xfId="6857" xr:uid="{95D4D2D2-DC69-4798-8391-79769D1ED949}"/>
    <cellStyle name="40% - Ênfase5 75" xfId="1724" xr:uid="{AD95B788-5E78-4C16-A0B5-9F07BA1BA243}"/>
    <cellStyle name="40% - Ênfase5 75 2" xfId="6871" xr:uid="{C6E59461-4E81-4C90-B8BA-4E963BADB002}"/>
    <cellStyle name="40% - Ênfase5 75 2 2" xfId="17112" xr:uid="{CFECE4F1-5DA1-4837-BE35-46F5C54893AC}"/>
    <cellStyle name="40% - Ênfase5 75 2 2 2" xfId="37556" xr:uid="{D40872C3-860F-4864-A9B2-1757E6713BA0}"/>
    <cellStyle name="40% - Ênfase5 75 2 3" xfId="27340" xr:uid="{61CCDEC1-04AD-4B76-9ADD-82345F6B767A}"/>
    <cellStyle name="40% - Ênfase5 75 3" xfId="12058" xr:uid="{94862548-E2CD-467D-8DB1-097F89B6FBDB}"/>
    <cellStyle name="40% - Ênfase5 75 3 2" xfId="32504" xr:uid="{3F94108A-0FEB-4836-BB27-8D125F8448ED}"/>
    <cellStyle name="40% - Ênfase5 75 4" xfId="22288" xr:uid="{0849D593-103D-4112-BBEA-FCF790C71CEA}"/>
    <cellStyle name="40% - Ênfase5 76" xfId="1738" xr:uid="{E91CC69C-A493-4E97-8038-5990D2BA1544}"/>
    <cellStyle name="40% - Ênfase5 76 2" xfId="6885" xr:uid="{C6AC1722-C5BC-41D0-8677-57E0B818461F}"/>
    <cellStyle name="40% - Ênfase5 77" xfId="1752" xr:uid="{41299208-52A6-4207-890D-4BD7B2AE8D73}"/>
    <cellStyle name="40% - Ênfase5 77 2" xfId="6899" xr:uid="{70E01D14-95B3-424C-A03A-E62F517DC487}"/>
    <cellStyle name="40% - Ênfase5 77 2 2" xfId="17126" xr:uid="{5E194B46-B245-4732-8218-571085080BF1}"/>
    <cellStyle name="40% - Ênfase5 77 2 2 2" xfId="37570" xr:uid="{2DB6EDF3-3840-4627-B60A-B8BA2F0DCA28}"/>
    <cellStyle name="40% - Ênfase5 77 2 3" xfId="27354" xr:uid="{9AF4D8E5-1A26-43D7-9943-183EC5D5DCE7}"/>
    <cellStyle name="40% - Ênfase5 77 3" xfId="12072" xr:uid="{165C8037-8E9B-4396-B182-2588AE499EA4}"/>
    <cellStyle name="40% - Ênfase5 77 3 2" xfId="32518" xr:uid="{B4FA32EF-84C5-4CD4-9A51-BE9F87F6EAD5}"/>
    <cellStyle name="40% - Ênfase5 77 4" xfId="22302" xr:uid="{004AA9B1-63FD-4F83-B910-283ABCB0783B}"/>
    <cellStyle name="40% - Ênfase5 78" xfId="1766" xr:uid="{9BD6C54C-7590-490E-9EEE-CFC714A7810E}"/>
    <cellStyle name="40% - Ênfase5 78 2" xfId="6913" xr:uid="{FAAB0C97-BC80-485C-951C-63286614823E}"/>
    <cellStyle name="40% - Ênfase5 78 2 2" xfId="17140" xr:uid="{EAD939A9-1E15-4C32-9E6D-1A3851106374}"/>
    <cellStyle name="40% - Ênfase5 78 2 2 2" xfId="37584" xr:uid="{07D819C4-2D69-4A32-91E6-3DCB201C352E}"/>
    <cellStyle name="40% - Ênfase5 78 2 3" xfId="27368" xr:uid="{4F8C3C13-70BB-497A-BC8E-6BFB965757AF}"/>
    <cellStyle name="40% - Ênfase5 78 3" xfId="12086" xr:uid="{6A1F0EAE-7F82-42C9-A167-05A91B5B86A4}"/>
    <cellStyle name="40% - Ênfase5 78 3 2" xfId="32532" xr:uid="{34B7A496-3A58-47AF-ABF2-C0E326E62E09}"/>
    <cellStyle name="40% - Ênfase5 78 4" xfId="22316" xr:uid="{87298998-6860-44E6-832A-3E681FE67385}"/>
    <cellStyle name="40% - Ênfase5 79" xfId="1780" xr:uid="{ADE93AF6-5173-466D-B0DD-0A9BE946D7FF}"/>
    <cellStyle name="40% - Ênfase5 79 2" xfId="6927" xr:uid="{F05DB400-F2D3-4B33-9133-51CD1960E321}"/>
    <cellStyle name="40% - Ênfase5 79 2 2" xfId="17154" xr:uid="{A7FAD58A-DE34-4654-A7D3-5AD391A024E9}"/>
    <cellStyle name="40% - Ênfase5 79 2 2 2" xfId="37598" xr:uid="{AB538C4E-FC24-446F-B20A-D3B0E1E5007D}"/>
    <cellStyle name="40% - Ênfase5 79 2 3" xfId="27382" xr:uid="{4E9AEFA7-8B9B-454D-82CF-E14757B9B608}"/>
    <cellStyle name="40% - Ênfase5 79 3" xfId="12100" xr:uid="{3BB3BED0-8A73-49C0-9CAA-E2031B5952FE}"/>
    <cellStyle name="40% - Ênfase5 79 3 2" xfId="32546" xr:uid="{2FF2BD44-A474-4A29-A656-9BFCF6FA51A9}"/>
    <cellStyle name="40% - Ênfase5 79 4" xfId="22330" xr:uid="{9DB25F2F-28B8-46CA-B651-82F99188E1EC}"/>
    <cellStyle name="40% - Ênfase5 8" xfId="201" xr:uid="{392960BD-049A-4EF1-8F00-D818872F383B}"/>
    <cellStyle name="40% - Ênfase5 8 2" xfId="814" xr:uid="{8BC31ADB-A09B-4402-B809-0AA8EE72F2A2}"/>
    <cellStyle name="40% - Ênfase5 8 2 2" xfId="5961" xr:uid="{4D276991-DBC4-4FE1-81D4-432818A1D209}"/>
    <cellStyle name="40% - Ênfase5 8 2 2 2" xfId="16216" xr:uid="{9C15CA47-08B9-4DF5-AE4F-F907A75EB1D3}"/>
    <cellStyle name="40% - Ênfase5 8 2 2 2 2" xfId="36660" xr:uid="{9057CC78-0E13-4789-96E4-7894482C9E0B}"/>
    <cellStyle name="40% - Ênfase5 8 2 2 3" xfId="26444" xr:uid="{D17F73A3-7136-4007-8D99-23C18DB934D0}"/>
    <cellStyle name="40% - Ênfase5 8 2 3" xfId="11162" xr:uid="{5E80BC81-8E6B-493E-BC90-C043ED1161BB}"/>
    <cellStyle name="40% - Ênfase5 8 2 3 2" xfId="31608" xr:uid="{C949D4B2-AC32-4DF2-B08B-E29BC974EF13}"/>
    <cellStyle name="40% - Ênfase5 8 2 4" xfId="21392" xr:uid="{F6C6FE9E-A168-4654-91AA-3B0B81910EC0}"/>
    <cellStyle name="40% - Ênfase5 8 3" xfId="5348" xr:uid="{09C2C80B-4A24-4C30-BAA3-49534D0DA6DC}"/>
    <cellStyle name="40% - Ênfase5 8 3 2" xfId="15636" xr:uid="{871D5FEE-9BFE-4ECA-92F7-EEC3BD7C148F}"/>
    <cellStyle name="40% - Ênfase5 8 3 2 2" xfId="36080" xr:uid="{23639D70-E5D7-49DE-8D72-0CDABE12BEEB}"/>
    <cellStyle name="40% - Ênfase5 8 3 3" xfId="25864" xr:uid="{FE5BF77A-FB5E-466A-90BD-B7D7D8494FB8}"/>
    <cellStyle name="40% - Ênfase5 8 4" xfId="10582" xr:uid="{01B98BBA-D1EF-4482-9DB6-755EA027367B}"/>
    <cellStyle name="40% - Ênfase5 8 4 2" xfId="31028" xr:uid="{AE797BF8-FDAC-49F7-A36C-80A905463911}"/>
    <cellStyle name="40% - Ênfase5 8 5" xfId="20812" xr:uid="{2DC40A47-E1C2-40BE-9521-41EB12E7018B}"/>
    <cellStyle name="40% - Ênfase5 80" xfId="1794" xr:uid="{41469593-EB09-4ED9-8884-4C77A0490F3F}"/>
    <cellStyle name="40% - Ênfase5 80 2" xfId="6941" xr:uid="{D3274937-9D84-4A38-BA0A-8DEE2594E0F0}"/>
    <cellStyle name="40% - Ênfase5 80 2 2" xfId="17168" xr:uid="{F875F515-11C8-462A-A029-C2BF0B3365C9}"/>
    <cellStyle name="40% - Ênfase5 80 2 2 2" xfId="37612" xr:uid="{3132EBF2-FAB1-4BDD-BE23-3BE9D81B7A6F}"/>
    <cellStyle name="40% - Ênfase5 80 2 3" xfId="27396" xr:uid="{702D6B0B-55FA-4003-AA32-1B21502E7CC5}"/>
    <cellStyle name="40% - Ênfase5 80 3" xfId="12114" xr:uid="{A1DF35D3-8F13-4E26-9E0D-E7E41E5742D3}"/>
    <cellStyle name="40% - Ênfase5 80 3 2" xfId="32560" xr:uid="{2585F44C-000A-4DD4-939B-823983CD6C08}"/>
    <cellStyle name="40% - Ênfase5 80 4" xfId="22344" xr:uid="{702E62CA-3CF7-4A8A-B406-07D7C6BD728E}"/>
    <cellStyle name="40% - Ênfase5 81" xfId="1808" xr:uid="{8594179A-8310-4F65-AE43-AAB3F0775385}"/>
    <cellStyle name="40% - Ênfase5 81 2" xfId="6955" xr:uid="{5ACF067C-81CA-4E46-87A7-22BD3111AE61}"/>
    <cellStyle name="40% - Ênfase5 81 2 2" xfId="17182" xr:uid="{C2780CB9-762A-4061-8A28-98A292D451E0}"/>
    <cellStyle name="40% - Ênfase5 81 2 2 2" xfId="37626" xr:uid="{52EC1B63-9940-4B34-9090-03B0D7BF12A0}"/>
    <cellStyle name="40% - Ênfase5 81 2 3" xfId="27410" xr:uid="{67DB018C-C572-4CBB-92CE-B5061CBDF8C4}"/>
    <cellStyle name="40% - Ênfase5 81 3" xfId="12128" xr:uid="{DF255615-8E5A-4746-841E-8816C8F90B8D}"/>
    <cellStyle name="40% - Ênfase5 81 3 2" xfId="32574" xr:uid="{AACAAFAC-DB6F-43DF-8DFD-26AFA823DEBC}"/>
    <cellStyle name="40% - Ênfase5 81 4" xfId="22358" xr:uid="{AD5E4935-2D5B-4B77-910A-6B8C7782983C}"/>
    <cellStyle name="40% - Ênfase5 82" xfId="1822" xr:uid="{20D04CD5-76C1-4ABE-8988-35B3908CD1F0}"/>
    <cellStyle name="40% - Ênfase5 82 2" xfId="6969" xr:uid="{89FE5BD4-091C-4923-93ED-2BD18B07BA6C}"/>
    <cellStyle name="40% - Ênfase5 82 2 2" xfId="17196" xr:uid="{CB4555E2-2B05-41A3-95C0-0497D78D5883}"/>
    <cellStyle name="40% - Ênfase5 82 2 2 2" xfId="37640" xr:uid="{2F3BDD10-2A13-4980-8072-11EDB9805371}"/>
    <cellStyle name="40% - Ênfase5 82 2 3" xfId="27424" xr:uid="{8260331C-2C02-4D9F-9C46-B3D52FD6FA8F}"/>
    <cellStyle name="40% - Ênfase5 82 3" xfId="12142" xr:uid="{19DE283A-341E-4442-BC2A-165687489BBE}"/>
    <cellStyle name="40% - Ênfase5 82 3 2" xfId="32588" xr:uid="{D0FB94C0-BC76-4B41-B682-F662D9D855ED}"/>
    <cellStyle name="40% - Ênfase5 82 4" xfId="22372" xr:uid="{CE8D989F-2D46-43A3-97F2-B72B33EC461C}"/>
    <cellStyle name="40% - Ênfase5 83" xfId="1836" xr:uid="{96BBD4AE-EFB6-44AE-A88A-D9481CC35485}"/>
    <cellStyle name="40% - Ênfase5 83 2" xfId="6983" xr:uid="{98135970-60B7-44E6-86CC-4A7ABB5B2982}"/>
    <cellStyle name="40% - Ênfase5 83 2 2" xfId="17210" xr:uid="{FACC1BA9-955E-4645-8A61-FEAEB49002B1}"/>
    <cellStyle name="40% - Ênfase5 83 2 2 2" xfId="37654" xr:uid="{93C9CBE6-C6E2-40C5-9B5A-9A5D5B1B18C4}"/>
    <cellStyle name="40% - Ênfase5 83 2 3" xfId="27438" xr:uid="{43FDEEB4-6A76-42D7-8143-16F63E6FA71A}"/>
    <cellStyle name="40% - Ênfase5 83 3" xfId="12156" xr:uid="{F54B9A49-1ABE-4927-A7CE-4CE7D19B025A}"/>
    <cellStyle name="40% - Ênfase5 83 3 2" xfId="32602" xr:uid="{CB0CC4D3-64A5-4614-9A2A-40F44CAC37BA}"/>
    <cellStyle name="40% - Ênfase5 83 4" xfId="22386" xr:uid="{3C09282A-628E-4ED5-A363-EF6F95BD61A9}"/>
    <cellStyle name="40% - Ênfase5 84" xfId="1850" xr:uid="{56CB5AFF-91D0-4E94-8F89-69D15BC8DE13}"/>
    <cellStyle name="40% - Ênfase5 84 2" xfId="6997" xr:uid="{E38BA65D-B7F7-428A-81A5-DF1D16658AE8}"/>
    <cellStyle name="40% - Ênfase5 84 2 2" xfId="17224" xr:uid="{FF66F0B2-526D-4A04-A619-D24FD5B52283}"/>
    <cellStyle name="40% - Ênfase5 84 2 2 2" xfId="37668" xr:uid="{C0C38D38-384B-4B5A-BE68-ED4C98109090}"/>
    <cellStyle name="40% - Ênfase5 84 2 3" xfId="27452" xr:uid="{49D268B6-E44C-4578-AC0B-82C335E69DAF}"/>
    <cellStyle name="40% - Ênfase5 84 3" xfId="12170" xr:uid="{2D721F48-3340-415A-8834-493566BF7F62}"/>
    <cellStyle name="40% - Ênfase5 84 3 2" xfId="32616" xr:uid="{39993F71-1F98-4737-92AA-FDFEFCEBDA67}"/>
    <cellStyle name="40% - Ênfase5 84 4" xfId="22400" xr:uid="{D51C5168-D3E3-4CA4-8433-2A18637BB337}"/>
    <cellStyle name="40% - Ênfase5 85" xfId="1864" xr:uid="{61B6D10B-4748-4C82-8EA3-A14671D1C5A2}"/>
    <cellStyle name="40% - Ênfase5 86" xfId="1878" xr:uid="{34E38AAD-5E3A-4616-9452-A2AD30D74649}"/>
    <cellStyle name="40% - Ênfase5 86 2" xfId="7011" xr:uid="{B9BE7AE8-24CF-4339-8E0C-4D2A0506BFA0}"/>
    <cellStyle name="40% - Ênfase5 86 2 2" xfId="17238" xr:uid="{403AA649-4DFB-48DE-B43F-93835763F257}"/>
    <cellStyle name="40% - Ênfase5 86 2 2 2" xfId="37682" xr:uid="{6CFB7763-59FC-47AA-A480-AEDEE959B5A8}"/>
    <cellStyle name="40% - Ênfase5 86 2 3" xfId="27466" xr:uid="{455BD362-184A-4000-86D8-AC4CA3FAC2AF}"/>
    <cellStyle name="40% - Ênfase5 86 3" xfId="12184" xr:uid="{CDC1C95D-6842-4BE9-8A73-5D391C51ADA4}"/>
    <cellStyle name="40% - Ênfase5 86 3 2" xfId="32630" xr:uid="{50F2C0D1-1C1D-47AE-95B9-473EB6D47FA6}"/>
    <cellStyle name="40% - Ênfase5 86 4" xfId="22414" xr:uid="{D503AF32-C1AE-4FA0-BEE6-A9C5BF778DBF}"/>
    <cellStyle name="40% - Ênfase5 87" xfId="1892" xr:uid="{8F19429F-40BF-4594-A485-3D61D00221A2}"/>
    <cellStyle name="40% - Ênfase5 87 2" xfId="7025" xr:uid="{88A1C292-D8A6-45FD-A7F8-37DFF355C895}"/>
    <cellStyle name="40% - Ênfase5 87 2 2" xfId="17252" xr:uid="{483BD969-B44D-4E22-AE7F-00FE7429B64B}"/>
    <cellStyle name="40% - Ênfase5 87 2 2 2" xfId="37696" xr:uid="{0F64AF2C-1CA2-4A6B-9169-F151E706F21C}"/>
    <cellStyle name="40% - Ênfase5 87 2 3" xfId="27480" xr:uid="{157BFF43-1D3E-4FE1-890D-A44A29861359}"/>
    <cellStyle name="40% - Ênfase5 87 3" xfId="12198" xr:uid="{15D7EE4C-F1DB-4F0D-B1C0-7378EB5798B9}"/>
    <cellStyle name="40% - Ênfase5 87 3 2" xfId="32644" xr:uid="{D58F891E-3A22-4F8F-9D61-4AB55E215EE8}"/>
    <cellStyle name="40% - Ênfase5 87 4" xfId="22428" xr:uid="{BF64CE8E-6C18-4D30-8CAA-7330CC002374}"/>
    <cellStyle name="40% - Ênfase5 88" xfId="1906" xr:uid="{7B0F0AD7-BF20-420D-BF94-6600572A716A}"/>
    <cellStyle name="40% - Ênfase5 88 2" xfId="7039" xr:uid="{88C5F623-A18A-4825-920D-9A99CAB1B2A5}"/>
    <cellStyle name="40% - Ênfase5 88 2 2" xfId="17266" xr:uid="{00FC0C45-94CD-4139-824D-74F4226F4109}"/>
    <cellStyle name="40% - Ênfase5 88 2 2 2" xfId="37710" xr:uid="{E23D7BE5-73E2-44D1-923D-A843EA32C39F}"/>
    <cellStyle name="40% - Ênfase5 88 2 3" xfId="27494" xr:uid="{757B83AD-F4EC-4BB4-ACB9-8AE6F379854A}"/>
    <cellStyle name="40% - Ênfase5 88 3" xfId="12212" xr:uid="{0BE8D1F9-7A0A-4F71-9E85-E3A7FBAAB5EE}"/>
    <cellStyle name="40% - Ênfase5 88 3 2" xfId="32658" xr:uid="{66CD30D2-CC1F-46E1-93AE-6CD2FA3A5FB8}"/>
    <cellStyle name="40% - Ênfase5 88 4" xfId="22442" xr:uid="{9D17DB68-6383-4A5A-9B28-189B5899A484}"/>
    <cellStyle name="40% - Ênfase5 89" xfId="1920" xr:uid="{9FD4F9DF-729D-4925-9371-4B400D890138}"/>
    <cellStyle name="40% - Ênfase5 89 2" xfId="7053" xr:uid="{663038D9-2A0F-45C7-8C78-532C3DC4A679}"/>
    <cellStyle name="40% - Ênfase5 89 2 2" xfId="17280" xr:uid="{C91CF5C7-C4C2-49F7-93C8-DB7368DACC31}"/>
    <cellStyle name="40% - Ênfase5 89 2 2 2" xfId="37724" xr:uid="{C12AF7E2-E705-4035-96CD-4A8CC35D7060}"/>
    <cellStyle name="40% - Ênfase5 89 2 3" xfId="27508" xr:uid="{916B722D-049D-46EA-9E9E-835AFBFE3120}"/>
    <cellStyle name="40% - Ênfase5 89 3" xfId="12226" xr:uid="{6B1D5554-CA83-4D98-BDDA-E050B4CD0129}"/>
    <cellStyle name="40% - Ênfase5 89 3 2" xfId="32672" xr:uid="{7D2D1E65-22A1-4319-8AFE-84C7C782D586}"/>
    <cellStyle name="40% - Ênfase5 89 4" xfId="22456" xr:uid="{110AC4E4-3708-4711-BB37-56526FB05ADC}"/>
    <cellStyle name="40% - Ênfase5 9" xfId="215" xr:uid="{5F254F83-AC8D-4ACE-8A93-60043324C702}"/>
    <cellStyle name="40% - Ênfase5 9 2" xfId="5362" xr:uid="{E9368799-C072-40A3-B87D-5A807842DAA0}"/>
    <cellStyle name="40% - Ênfase5 90" xfId="1934" xr:uid="{8B183D48-AED3-4054-B379-6AC1AC4AC0E7}"/>
    <cellStyle name="40% - Ênfase5 90 2" xfId="7067" xr:uid="{693D48B0-1E51-46F5-B977-FDD4B4182BA1}"/>
    <cellStyle name="40% - Ênfase5 90 2 2" xfId="17294" xr:uid="{8EB009F0-9710-4461-9BE3-C17FDA47C18C}"/>
    <cellStyle name="40% - Ênfase5 90 2 2 2" xfId="37738" xr:uid="{1663EF9E-C9B4-4877-AB2F-311963CB8D9D}"/>
    <cellStyle name="40% - Ênfase5 90 2 3" xfId="27522" xr:uid="{E4006E5A-F5BF-4BC2-A69F-4A4CB61776AA}"/>
    <cellStyle name="40% - Ênfase5 90 3" xfId="12240" xr:uid="{82DF398B-C88E-4D94-BC9D-D927B303D637}"/>
    <cellStyle name="40% - Ênfase5 90 3 2" xfId="32686" xr:uid="{7E7D9D71-5E6A-4FEA-A42E-09402B3838E5}"/>
    <cellStyle name="40% - Ênfase5 90 4" xfId="22470" xr:uid="{428D130C-5FF0-4F01-8975-6A65C88DBC2F}"/>
    <cellStyle name="40% - Ênfase5 91" xfId="1948" xr:uid="{7552B172-0D61-427F-A33D-75E9A0406F8E}"/>
    <cellStyle name="40% - Ênfase5 91 2" xfId="7081" xr:uid="{FEE7CF2D-D0AC-4EFD-A58E-5151B30C613D}"/>
    <cellStyle name="40% - Ênfase5 91 2 2" xfId="17308" xr:uid="{0EDC4659-8801-4F8F-8B0B-3E64DBF0ED35}"/>
    <cellStyle name="40% - Ênfase5 91 2 2 2" xfId="37752" xr:uid="{5D72B019-3818-431B-9ECD-AE5B302860FB}"/>
    <cellStyle name="40% - Ênfase5 91 2 3" xfId="27536" xr:uid="{120FC5AF-4012-425D-BC0E-A8E5F323AB0C}"/>
    <cellStyle name="40% - Ênfase5 91 3" xfId="12254" xr:uid="{C8FC5127-9960-4A9D-8A01-EE5C60883A9F}"/>
    <cellStyle name="40% - Ênfase5 91 3 2" xfId="32700" xr:uid="{9FCB74E3-E269-4E12-92DD-DD473D09B619}"/>
    <cellStyle name="40% - Ênfase5 91 4" xfId="22484" xr:uid="{CCE930E6-F25E-4159-815E-582C38C19D0E}"/>
    <cellStyle name="40% - Ênfase5 92" xfId="1962" xr:uid="{FC69E3FC-01BF-4084-B6C6-3D34479F5AD5}"/>
    <cellStyle name="40% - Ênfase5 92 2" xfId="7095" xr:uid="{095244A7-210F-43DB-AE0C-D7CC1011E4F4}"/>
    <cellStyle name="40% - Ênfase5 92 2 2" xfId="17322" xr:uid="{363E776A-FE6D-4EC1-AF15-57FB5B23C0E9}"/>
    <cellStyle name="40% - Ênfase5 92 2 2 2" xfId="37766" xr:uid="{37C627C9-6347-4D59-9455-D714D74B2E8A}"/>
    <cellStyle name="40% - Ênfase5 92 2 3" xfId="27550" xr:uid="{C35F4607-7229-4908-A5CD-52117B205144}"/>
    <cellStyle name="40% - Ênfase5 92 3" xfId="12268" xr:uid="{49641151-A265-4C21-94B6-4DA1D90E1E01}"/>
    <cellStyle name="40% - Ênfase5 92 3 2" xfId="32714" xr:uid="{F09BE0F7-3FA0-4485-A539-7CC60BB15FE3}"/>
    <cellStyle name="40% - Ênfase5 92 4" xfId="22498" xr:uid="{4029A893-48BF-407D-A134-E23D3B84566A}"/>
    <cellStyle name="40% - Ênfase5 93" xfId="1976" xr:uid="{3D9513E0-251F-4E4F-886E-A0A2E782823C}"/>
    <cellStyle name="40% - Ênfase5 93 2" xfId="7109" xr:uid="{E269837E-2AE2-4C22-AC89-0C596CB90287}"/>
    <cellStyle name="40% - Ênfase5 93 2 2" xfId="17336" xr:uid="{4C25B859-0D4A-4A1F-A467-3D1709EEF3DF}"/>
    <cellStyle name="40% - Ênfase5 93 2 2 2" xfId="37780" xr:uid="{286384BB-6278-4E2D-BF63-55B0803949E0}"/>
    <cellStyle name="40% - Ênfase5 93 2 3" xfId="27564" xr:uid="{91B6918F-C696-4F31-95EC-70B7B83CF89F}"/>
    <cellStyle name="40% - Ênfase5 93 3" xfId="12282" xr:uid="{A1A63D1B-C8AE-4ACA-B0C5-2A63EE9E97CB}"/>
    <cellStyle name="40% - Ênfase5 93 3 2" xfId="32728" xr:uid="{47D3B596-5F4B-4357-8D57-8C63264B2C27}"/>
    <cellStyle name="40% - Ênfase5 93 4" xfId="22512" xr:uid="{7EEDEE2A-2585-4EFE-8B29-34BA2AFB5772}"/>
    <cellStyle name="40% - Ênfase5 94" xfId="1990" xr:uid="{AFCE02F7-3357-437D-8EBD-5EFEE99818A8}"/>
    <cellStyle name="40% - Ênfase5 94 2" xfId="7123" xr:uid="{B0A40FF8-56FB-415E-8F85-7F7A2D7E65F9}"/>
    <cellStyle name="40% - Ênfase5 94 2 2" xfId="17350" xr:uid="{07459A66-B6E0-4582-87A2-DF12B31C12A2}"/>
    <cellStyle name="40% - Ênfase5 94 2 2 2" xfId="37794" xr:uid="{E0DE8C21-BF93-4D60-B0B7-47682F171837}"/>
    <cellStyle name="40% - Ênfase5 94 2 3" xfId="27578" xr:uid="{DF7ACED3-20A5-4FD1-8C23-D04B6B14E278}"/>
    <cellStyle name="40% - Ênfase5 94 3" xfId="12296" xr:uid="{FD5AFCCF-63AE-4332-AE5A-ACA410D6E239}"/>
    <cellStyle name="40% - Ênfase5 94 3 2" xfId="32742" xr:uid="{F22367AB-C3D3-48A1-BB97-5E1E9DB185F7}"/>
    <cellStyle name="40% - Ênfase5 94 4" xfId="22526" xr:uid="{4D0BE2FD-8C4E-4840-A41E-7C91C42F16ED}"/>
    <cellStyle name="40% - Ênfase5 95" xfId="2004" xr:uid="{3A17025B-45CA-4C7B-8771-FA7056D3F92E}"/>
    <cellStyle name="40% - Ênfase5 95 2" xfId="7137" xr:uid="{6962C053-FB35-461B-9AB3-B3AA19FD2B37}"/>
    <cellStyle name="40% - Ênfase5 95 2 2" xfId="17364" xr:uid="{A55B1E03-5908-42D8-BFFF-24F653EF26A3}"/>
    <cellStyle name="40% - Ênfase5 95 2 2 2" xfId="37808" xr:uid="{0D66C38F-4656-49FB-ACE4-5B940294049D}"/>
    <cellStyle name="40% - Ênfase5 95 2 3" xfId="27592" xr:uid="{E74429C6-33B0-4C92-BF36-93DF53415560}"/>
    <cellStyle name="40% - Ênfase5 95 3" xfId="12310" xr:uid="{45F41474-1EFF-4C48-83AF-99760FAAA3CC}"/>
    <cellStyle name="40% - Ênfase5 95 3 2" xfId="32756" xr:uid="{B0D5F61F-330F-499C-91F5-22F955378142}"/>
    <cellStyle name="40% - Ênfase5 95 4" xfId="22540" xr:uid="{4A70BBB5-C588-421A-BFFC-BDE63ECE8BC8}"/>
    <cellStyle name="40% - Ênfase5 96" xfId="2018" xr:uid="{2D1ECD24-853F-41E7-90DE-1335FAA36803}"/>
    <cellStyle name="40% - Ênfase5 96 2" xfId="7151" xr:uid="{A75BD00E-65F3-4C56-A9BE-A3D4088919F4}"/>
    <cellStyle name="40% - Ênfase5 96 2 2" xfId="17378" xr:uid="{2EAE8AFC-A42C-41E2-8261-65DFB77D2515}"/>
    <cellStyle name="40% - Ênfase5 96 2 2 2" xfId="37822" xr:uid="{7C03F5C7-DECD-43DB-B24C-D2EB74924CBC}"/>
    <cellStyle name="40% - Ênfase5 96 2 3" xfId="27606" xr:uid="{574061D5-18C4-47E3-82A7-708E3A7A48E1}"/>
    <cellStyle name="40% - Ênfase5 96 3" xfId="12324" xr:uid="{39D4882B-C15B-484A-AA59-F643F5DC81D4}"/>
    <cellStyle name="40% - Ênfase5 96 3 2" xfId="32770" xr:uid="{301A444A-FE77-42AF-B2EC-08FAC23C80A0}"/>
    <cellStyle name="40% - Ênfase5 96 4" xfId="22554" xr:uid="{54684F2F-499C-4E2C-A8BA-B88ED5B8850D}"/>
    <cellStyle name="40% - Ênfase5 97" xfId="2032" xr:uid="{B8BA1B42-4FD0-4F16-8F55-478825D9F308}"/>
    <cellStyle name="40% - Ênfase5 97 2" xfId="7165" xr:uid="{1F47C5DC-0023-4256-A85B-01787A5E1175}"/>
    <cellStyle name="40% - Ênfase5 97 2 2" xfId="17392" xr:uid="{19687250-8ACB-4122-8E96-790E79C93A55}"/>
    <cellStyle name="40% - Ênfase5 97 2 2 2" xfId="37836" xr:uid="{62A755C0-0EAB-4711-A5B9-33E548DBC8EE}"/>
    <cellStyle name="40% - Ênfase5 97 2 3" xfId="27620" xr:uid="{5AF4BAC5-F354-4826-B253-5E25A011EB09}"/>
    <cellStyle name="40% - Ênfase5 97 3" xfId="12338" xr:uid="{51F00404-B468-439B-89EB-5AFA93243B75}"/>
    <cellStyle name="40% - Ênfase5 97 3 2" xfId="32784" xr:uid="{23C8D6A3-C503-427C-BE76-FA6A3398DB2A}"/>
    <cellStyle name="40% - Ênfase5 97 4" xfId="22568" xr:uid="{6451536B-3117-449A-A609-4DCDCF7FF333}"/>
    <cellStyle name="40% - Ênfase5 98" xfId="2046" xr:uid="{A4E4DB89-0AEA-4F33-B2EF-E473F90E9D9B}"/>
    <cellStyle name="40% - Ênfase5 98 2" xfId="7179" xr:uid="{E17DD77A-82CF-4ACF-A553-5B834BD88068}"/>
    <cellStyle name="40% - Ênfase5 98 2 2" xfId="17406" xr:uid="{71750A7F-FB27-407D-8102-3F1075471CDB}"/>
    <cellStyle name="40% - Ênfase5 98 2 2 2" xfId="37850" xr:uid="{9E799AA4-BB64-44A5-9224-610A919A6CEF}"/>
    <cellStyle name="40% - Ênfase5 98 2 3" xfId="27634" xr:uid="{F24BCE5E-E094-4A7F-910C-57017653F32B}"/>
    <cellStyle name="40% - Ênfase5 98 3" xfId="12352" xr:uid="{AE4B2F09-23DE-49D8-A2FC-649A8ADF2FDF}"/>
    <cellStyle name="40% - Ênfase5 98 3 2" xfId="32798" xr:uid="{50592488-C6BB-4214-9626-E8B0D5E3162F}"/>
    <cellStyle name="40% - Ênfase5 98 4" xfId="22582" xr:uid="{37418A37-6967-40AB-AB58-F4CAC605C3CE}"/>
    <cellStyle name="40% - Ênfase5 99" xfId="2060" xr:uid="{29B55387-86F1-4C9B-A67D-C970BB2028CE}"/>
    <cellStyle name="40% - Ênfase5 99 2" xfId="7193" xr:uid="{093A7732-25A9-4869-8449-C10CC4F1E7C3}"/>
    <cellStyle name="40% - Ênfase5 99 2 2" xfId="17420" xr:uid="{50FE1919-3D44-4B87-896D-CCD7FDA75ED8}"/>
    <cellStyle name="40% - Ênfase5 99 2 2 2" xfId="37864" xr:uid="{51654BC4-C26F-4F4C-A6DE-C0797A0F0F1A}"/>
    <cellStyle name="40% - Ênfase5 99 2 3" xfId="27648" xr:uid="{DF3067CA-0598-4397-85D2-00D31CD4D5D2}"/>
    <cellStyle name="40% - Ênfase5 99 3" xfId="12366" xr:uid="{11954211-C372-4E12-B42F-37E44CCA9BA7}"/>
    <cellStyle name="40% - Ênfase5 99 3 2" xfId="32812" xr:uid="{AB5BAF85-5976-4D16-B906-2E3FA5FD7581}"/>
    <cellStyle name="40% - Ênfase5 99 4" xfId="22596" xr:uid="{D198AAC7-F0A4-489A-AC51-96EF48337BC2}"/>
    <cellStyle name="40% - Ênfase6" xfId="12" builtinId="51" customBuiltin="1"/>
    <cellStyle name="40% - Ênfase6 10" xfId="231" xr:uid="{30BD1F52-5438-425E-B919-492073D07219}"/>
    <cellStyle name="40% - Ênfase6 10 2" xfId="830" xr:uid="{E187D6BC-13A9-4704-BEFC-F238E17C7F7B}"/>
    <cellStyle name="40% - Ênfase6 10 2 2" xfId="5977" xr:uid="{FD85A3EF-0BD0-4456-9A89-7871FDDFDD20}"/>
    <cellStyle name="40% - Ênfase6 10 2 2 2" xfId="16232" xr:uid="{66396F7E-F361-4CEF-B40F-70D26E0D92F4}"/>
    <cellStyle name="40% - Ênfase6 10 2 2 2 2" xfId="36676" xr:uid="{3AC0C2C3-8860-4228-A4F5-CA780CDCEE85}"/>
    <cellStyle name="40% - Ênfase6 10 2 2 3" xfId="26460" xr:uid="{FA770C2F-5143-4D19-888C-D3ED71DD5ACB}"/>
    <cellStyle name="40% - Ênfase6 10 2 3" xfId="11178" xr:uid="{FADE8233-F54D-423F-B091-161248746AF3}"/>
    <cellStyle name="40% - Ênfase6 10 2 3 2" xfId="31624" xr:uid="{4A9724C6-F70A-40D7-8D89-3DAE1AB6F239}"/>
    <cellStyle name="40% - Ênfase6 10 2 4" xfId="21408" xr:uid="{3A004F38-54E9-45AE-A402-53BD66D537E1}"/>
    <cellStyle name="40% - Ênfase6 10 3" xfId="5378" xr:uid="{742CAEE4-AD5C-41FC-B486-52B74151612E}"/>
    <cellStyle name="40% - Ênfase6 10 3 2" xfId="15652" xr:uid="{6C454453-3311-4420-97A5-6FF56FD2A085}"/>
    <cellStyle name="40% - Ênfase6 10 3 2 2" xfId="36096" xr:uid="{7ECB1265-BA00-428B-8819-4731A61343C3}"/>
    <cellStyle name="40% - Ênfase6 10 3 3" xfId="25880" xr:uid="{5FCE7672-AAE2-4CD2-A6B7-85D8B8DF845C}"/>
    <cellStyle name="40% - Ênfase6 10 4" xfId="10598" xr:uid="{B78761E8-CAD7-4787-B7E4-B5C49F872913}"/>
    <cellStyle name="40% - Ênfase6 10 4 2" xfId="31044" xr:uid="{42EBB848-7D4F-4B8D-8A3F-23D599CCDCA4}"/>
    <cellStyle name="40% - Ênfase6 10 5" xfId="20828" xr:uid="{22BE91E6-B4F5-4312-B57D-705C031FE97C}"/>
    <cellStyle name="40% - Ênfase6 100" xfId="2076" xr:uid="{616F5EFD-207D-4C69-9487-D655DBD9BEF5}"/>
    <cellStyle name="40% - Ênfase6 100 2" xfId="7209" xr:uid="{0FC40401-CFCC-4F19-9464-20B03C00830B}"/>
    <cellStyle name="40% - Ênfase6 100 2 2" xfId="17436" xr:uid="{6FD0D924-9BD3-449D-A869-40897DE2FEC5}"/>
    <cellStyle name="40% - Ênfase6 100 2 2 2" xfId="37880" xr:uid="{2C10075A-DCCE-4BA8-8F93-F19B3BE82768}"/>
    <cellStyle name="40% - Ênfase6 100 2 3" xfId="27664" xr:uid="{7D015C69-2FB2-41EE-9183-0E7EEA13C33A}"/>
    <cellStyle name="40% - Ênfase6 100 3" xfId="12382" xr:uid="{C6B04D0B-3841-4D69-AC75-01EB02FE094C}"/>
    <cellStyle name="40% - Ênfase6 100 3 2" xfId="32828" xr:uid="{A2193DB0-D178-4576-BA38-E879E6CAEA13}"/>
    <cellStyle name="40% - Ênfase6 100 4" xfId="22612" xr:uid="{CBB814FA-ADC9-4B2A-85F4-611D6AFB1B8E}"/>
    <cellStyle name="40% - Ênfase6 101" xfId="2090" xr:uid="{DF1C39AB-6C2B-49CF-B308-D44C5A0886FF}"/>
    <cellStyle name="40% - Ênfase6 101 2" xfId="7223" xr:uid="{69704189-0C7F-4F03-B643-E900540EB613}"/>
    <cellStyle name="40% - Ênfase6 101 2 2" xfId="17450" xr:uid="{392FA8CD-C2C5-4C4F-9E58-68E7CCB4B634}"/>
    <cellStyle name="40% - Ênfase6 101 2 2 2" xfId="37894" xr:uid="{225FB724-6D16-4C2E-AE9E-9D939C7D3570}"/>
    <cellStyle name="40% - Ênfase6 101 2 3" xfId="27678" xr:uid="{E9BE2384-8EA7-48E3-B05C-122CD28D8737}"/>
    <cellStyle name="40% - Ênfase6 101 3" xfId="12396" xr:uid="{00D8DDDD-424A-451D-A4EF-E6FD4CF1BE86}"/>
    <cellStyle name="40% - Ênfase6 101 3 2" xfId="32842" xr:uid="{0401EB9F-EDA0-4078-8024-1DA8335032C1}"/>
    <cellStyle name="40% - Ênfase6 101 4" xfId="22626" xr:uid="{26D10BFE-8141-4335-BB57-D9D88498B31A}"/>
    <cellStyle name="40% - Ênfase6 102" xfId="2104" xr:uid="{118574E3-F062-4293-A119-8DB4F932ACDF}"/>
    <cellStyle name="40% - Ênfase6 102 2" xfId="7237" xr:uid="{02603E83-B19B-4A6B-A022-9522E26AADAC}"/>
    <cellStyle name="40% - Ênfase6 102 2 2" xfId="17464" xr:uid="{26541B6F-1AEE-4A69-9723-E61CED2840D0}"/>
    <cellStyle name="40% - Ênfase6 102 2 2 2" xfId="37908" xr:uid="{1D47C46E-13B7-4EA4-ACB7-3D9C3C1821FE}"/>
    <cellStyle name="40% - Ênfase6 102 2 3" xfId="27692" xr:uid="{6E4BD255-43D3-4D02-8436-9C3AF9C951CA}"/>
    <cellStyle name="40% - Ênfase6 102 3" xfId="12410" xr:uid="{EF8AD17A-B2FE-4C3F-B357-76F245183FE5}"/>
    <cellStyle name="40% - Ênfase6 102 3 2" xfId="32856" xr:uid="{916E4C5B-B6A9-4E38-9967-4B1384DEE390}"/>
    <cellStyle name="40% - Ênfase6 102 4" xfId="22640" xr:uid="{3D7AE116-5B6A-47C4-9331-D02991F72750}"/>
    <cellStyle name="40% - Ênfase6 103" xfId="2118" xr:uid="{4F9BE680-CA4A-42E1-8E30-FEACC2C6B6D0}"/>
    <cellStyle name="40% - Ênfase6 103 2" xfId="7251" xr:uid="{433B31C0-F760-4436-9E66-9B74EEEB02FD}"/>
    <cellStyle name="40% - Ênfase6 103 2 2" xfId="17478" xr:uid="{F1CAB431-B55B-486B-BF09-CE548E9BAE83}"/>
    <cellStyle name="40% - Ênfase6 103 2 2 2" xfId="37922" xr:uid="{DE59D80E-108B-4A81-875D-EE8E25E5F183}"/>
    <cellStyle name="40% - Ênfase6 103 2 3" xfId="27706" xr:uid="{4A4642C8-27A8-4CAE-8C8A-65E0C13267F1}"/>
    <cellStyle name="40% - Ênfase6 103 3" xfId="12424" xr:uid="{5A0517C7-F5A4-4E08-8759-EB4C2F916D04}"/>
    <cellStyle name="40% - Ênfase6 103 3 2" xfId="32870" xr:uid="{912C7A4D-49B7-4D47-87DD-418C1DD13159}"/>
    <cellStyle name="40% - Ênfase6 103 4" xfId="22654" xr:uid="{66DCD733-F468-4B67-A0D0-EABE9FD38455}"/>
    <cellStyle name="40% - Ênfase6 104" xfId="2132" xr:uid="{73D49482-ECD1-49A5-83C3-DD9E7ACC18FF}"/>
    <cellStyle name="40% - Ênfase6 104 2" xfId="7265" xr:uid="{1977C35E-BE58-4C8E-AD94-4A4C33DA2212}"/>
    <cellStyle name="40% - Ênfase6 104 2 2" xfId="17492" xr:uid="{47EEE8D8-1B49-4E66-B278-57585F3E2709}"/>
    <cellStyle name="40% - Ênfase6 104 2 2 2" xfId="37936" xr:uid="{BF864EA7-9642-4E68-B0E4-3C7478EEBAE7}"/>
    <cellStyle name="40% - Ênfase6 104 2 3" xfId="27720" xr:uid="{A03A06A2-1120-483D-B110-8A4F5585393A}"/>
    <cellStyle name="40% - Ênfase6 104 3" xfId="12438" xr:uid="{5577E54D-3222-48ED-A332-4BD6F233B1FB}"/>
    <cellStyle name="40% - Ênfase6 104 3 2" xfId="32884" xr:uid="{3083071A-A747-4D59-9F2C-1B72B0F5C6AB}"/>
    <cellStyle name="40% - Ênfase6 104 4" xfId="22668" xr:uid="{9DAFFCA0-2D99-4854-8F16-A7FCB28287AC}"/>
    <cellStyle name="40% - Ênfase6 105" xfId="2146" xr:uid="{3E49B325-17CD-4541-B4F8-BA2C0FF85D3F}"/>
    <cellStyle name="40% - Ênfase6 105 2" xfId="7279" xr:uid="{11A504DD-D6BA-4AF7-8B1F-B9B7C2420B6E}"/>
    <cellStyle name="40% - Ênfase6 105 2 2" xfId="17506" xr:uid="{557DF8DA-BEBB-41D0-968D-F3A852A6358F}"/>
    <cellStyle name="40% - Ênfase6 105 2 2 2" xfId="37950" xr:uid="{1E64C7E9-EACC-4D2F-98FC-0F692906C285}"/>
    <cellStyle name="40% - Ênfase6 105 2 3" xfId="27734" xr:uid="{10D9988E-67F2-4E78-9CE8-F01374112924}"/>
    <cellStyle name="40% - Ênfase6 105 3" xfId="12452" xr:uid="{E07475B2-0711-432F-941D-576A1DAF1D03}"/>
    <cellStyle name="40% - Ênfase6 105 3 2" xfId="32898" xr:uid="{E1207481-3E5C-4E76-B2B1-A2956A8702DB}"/>
    <cellStyle name="40% - Ênfase6 105 4" xfId="22682" xr:uid="{1CCA8743-F992-4EF2-90A7-FBFD035AFA16}"/>
    <cellStyle name="40% - Ênfase6 106" xfId="2160" xr:uid="{CB9DE835-8E72-4DFE-98B4-1CC7440906EA}"/>
    <cellStyle name="40% - Ênfase6 106 2" xfId="7293" xr:uid="{1D94B677-1C02-4C95-99DB-33E3814ACCDD}"/>
    <cellStyle name="40% - Ênfase6 106 2 2" xfId="17520" xr:uid="{D0DB9747-270B-406C-BB7E-ABF131AF4296}"/>
    <cellStyle name="40% - Ênfase6 106 2 2 2" xfId="37964" xr:uid="{B1EEC03D-8894-486B-80D5-AB7FB335FC68}"/>
    <cellStyle name="40% - Ênfase6 106 2 3" xfId="27748" xr:uid="{A7FAC845-5082-4083-A3CA-1B173FF3F95A}"/>
    <cellStyle name="40% - Ênfase6 106 3" xfId="12466" xr:uid="{EC8EE678-05D7-45B4-A17B-6E99F107A18E}"/>
    <cellStyle name="40% - Ênfase6 106 3 2" xfId="32912" xr:uid="{96ABE882-62E3-4608-AC0F-9C293ED2D248}"/>
    <cellStyle name="40% - Ênfase6 106 4" xfId="22696" xr:uid="{306E1A72-834D-4593-A227-EDC92D2B4ED9}"/>
    <cellStyle name="40% - Ênfase6 107" xfId="2174" xr:uid="{13434015-BC66-4C0C-9984-AA68940022F7}"/>
    <cellStyle name="40% - Ênfase6 107 2" xfId="7307" xr:uid="{478C1671-9D32-463C-8BCC-3D11AF982D14}"/>
    <cellStyle name="40% - Ênfase6 107 2 2" xfId="17534" xr:uid="{1F55F46B-EEDC-4425-8F19-DCA6D1D14AE7}"/>
    <cellStyle name="40% - Ênfase6 107 2 2 2" xfId="37978" xr:uid="{4DAF23F4-8FF2-4BB4-AC57-F6770311F67A}"/>
    <cellStyle name="40% - Ênfase6 107 2 3" xfId="27762" xr:uid="{C067ADD2-E51F-43F8-ADD2-895447DF3A87}"/>
    <cellStyle name="40% - Ênfase6 107 3" xfId="12480" xr:uid="{73EE0870-F232-48F4-B142-1CEC78E473CA}"/>
    <cellStyle name="40% - Ênfase6 107 3 2" xfId="32926" xr:uid="{B09B1953-4A72-4390-B590-507705BEE9DC}"/>
    <cellStyle name="40% - Ênfase6 107 4" xfId="22710" xr:uid="{3B883AB8-4034-4BE2-9305-0A7AB36264AA}"/>
    <cellStyle name="40% - Ênfase6 108" xfId="2188" xr:uid="{52297661-8883-4927-B40B-D95C271C02B9}"/>
    <cellStyle name="40% - Ênfase6 108 2" xfId="7321" xr:uid="{89830B7E-9CBF-422A-A109-B1B98BF63453}"/>
    <cellStyle name="40% - Ênfase6 108 2 2" xfId="17548" xr:uid="{E17F12B4-917B-418F-BA66-95CAEB645217}"/>
    <cellStyle name="40% - Ênfase6 108 2 2 2" xfId="37992" xr:uid="{566436DF-B0AF-4918-AAD4-BBCCDA7A085B}"/>
    <cellStyle name="40% - Ênfase6 108 2 3" xfId="27776" xr:uid="{22D1217F-F5C2-4E73-9767-A937400A2B39}"/>
    <cellStyle name="40% - Ênfase6 108 3" xfId="12494" xr:uid="{1C7082A0-4173-4FA0-BD32-0057AD4B2F88}"/>
    <cellStyle name="40% - Ênfase6 108 3 2" xfId="32940" xr:uid="{C347599A-A622-455E-ADFA-F8EEB9B9A9A2}"/>
    <cellStyle name="40% - Ênfase6 108 4" xfId="22724" xr:uid="{30A6B680-426D-4199-BA7D-18D7E9064C24}"/>
    <cellStyle name="40% - Ênfase6 109" xfId="2202" xr:uid="{30366F23-2A54-489B-9DB7-AD4655C0BBB1}"/>
    <cellStyle name="40% - Ênfase6 109 2" xfId="7335" xr:uid="{7622DB85-96C5-46E6-9103-4B06EC8EDEFB}"/>
    <cellStyle name="40% - Ênfase6 109 2 2" xfId="17562" xr:uid="{DF2AF6E9-B3B5-44E8-B8CE-1130894D9355}"/>
    <cellStyle name="40% - Ênfase6 109 2 2 2" xfId="38006" xr:uid="{1E764048-B2B3-4EA1-A7DA-36F3A8E4CBB5}"/>
    <cellStyle name="40% - Ênfase6 109 2 3" xfId="27790" xr:uid="{6DF565A3-0080-4015-9FA0-DDE100CA66FB}"/>
    <cellStyle name="40% - Ênfase6 109 3" xfId="12508" xr:uid="{E0551920-CA29-455E-84AA-27A006892B02}"/>
    <cellStyle name="40% - Ênfase6 109 3 2" xfId="32954" xr:uid="{D92305B4-433B-413F-809F-931D20D944BC}"/>
    <cellStyle name="40% - Ênfase6 109 4" xfId="22738" xr:uid="{8535352D-156D-4A37-90C3-7C105171987B}"/>
    <cellStyle name="40% - Ênfase6 11" xfId="245" xr:uid="{B872E8FC-B370-47F0-9F7B-D6B906526D4E}"/>
    <cellStyle name="40% - Ênfase6 11 2" xfId="844" xr:uid="{A40FC853-9915-45B5-8170-FAB12B08F872}"/>
    <cellStyle name="40% - Ênfase6 11 2 2" xfId="5991" xr:uid="{C73FC175-6041-4836-9DAC-792B2A0AE91F}"/>
    <cellStyle name="40% - Ênfase6 11 2 2 2" xfId="16246" xr:uid="{5DD58180-66F3-42CF-83D8-C8896F63C60A}"/>
    <cellStyle name="40% - Ênfase6 11 2 2 2 2" xfId="36690" xr:uid="{CF0D703D-6691-4A45-9848-C72330553BBE}"/>
    <cellStyle name="40% - Ênfase6 11 2 2 3" xfId="26474" xr:uid="{15A87F1E-D840-4491-BB39-17DA87BF6878}"/>
    <cellStyle name="40% - Ênfase6 11 2 3" xfId="11192" xr:uid="{4AB7C524-39C8-45A4-934B-0B0A7801F82D}"/>
    <cellStyle name="40% - Ênfase6 11 2 3 2" xfId="31638" xr:uid="{5D5B07B0-A192-4325-AD03-612D75EEDB4B}"/>
    <cellStyle name="40% - Ênfase6 11 2 4" xfId="21422" xr:uid="{CBFAC433-A48A-412C-8780-1EEC808FDF15}"/>
    <cellStyle name="40% - Ênfase6 11 3" xfId="5392" xr:uid="{53382C50-0BF4-4C7C-ACF6-0479CD272465}"/>
    <cellStyle name="40% - Ênfase6 11 3 2" xfId="15666" xr:uid="{44BF447B-A9CA-479F-8DCB-029FF766E0F6}"/>
    <cellStyle name="40% - Ênfase6 11 3 2 2" xfId="36110" xr:uid="{3C89A985-0C7C-4F1F-8423-614CD2826A64}"/>
    <cellStyle name="40% - Ênfase6 11 3 3" xfId="25894" xr:uid="{C42496CB-19E5-4915-8463-D35FA6E3F77D}"/>
    <cellStyle name="40% - Ênfase6 11 4" xfId="10612" xr:uid="{F5195AD8-E25B-4F47-BAF7-C7389670C02E}"/>
    <cellStyle name="40% - Ênfase6 11 4 2" xfId="31058" xr:uid="{656C5748-1579-47E6-9946-D4185035E75F}"/>
    <cellStyle name="40% - Ênfase6 11 5" xfId="20842" xr:uid="{EAD3B69E-FCC6-4F35-A670-1D5FABD3DE5D}"/>
    <cellStyle name="40% - Ênfase6 110" xfId="2216" xr:uid="{F0A6A917-176B-472C-BB29-48E60DFEDC56}"/>
    <cellStyle name="40% - Ênfase6 110 2" xfId="7349" xr:uid="{B891125A-579A-4EAF-99FD-B336C62AA8EA}"/>
    <cellStyle name="40% - Ênfase6 110 2 2" xfId="17576" xr:uid="{DB5A9449-233F-4C80-A03A-E0B35EC35B41}"/>
    <cellStyle name="40% - Ênfase6 110 2 2 2" xfId="38020" xr:uid="{8B2A22F2-DD35-48F6-9138-09D481B067F3}"/>
    <cellStyle name="40% - Ênfase6 110 2 3" xfId="27804" xr:uid="{9CF4680E-FF3F-41F2-B105-1D15689A7F41}"/>
    <cellStyle name="40% - Ênfase6 110 3" xfId="12522" xr:uid="{7DC4B29D-037B-4AB0-B272-90ABD7EEEE8C}"/>
    <cellStyle name="40% - Ênfase6 110 3 2" xfId="32968" xr:uid="{4B927910-F422-4719-B369-1CEAFAEE3B58}"/>
    <cellStyle name="40% - Ênfase6 110 4" xfId="22752" xr:uid="{42ACAC04-E356-4E79-BD4D-9C5EADF092D3}"/>
    <cellStyle name="40% - Ênfase6 111" xfId="2230" xr:uid="{DE0BD22E-A4EF-4C88-8DDF-9354177114D4}"/>
    <cellStyle name="40% - Ênfase6 111 2" xfId="7363" xr:uid="{EFF73EC1-A6B1-4391-BDF7-8174B206F49A}"/>
    <cellStyle name="40% - Ênfase6 111 2 2" xfId="17590" xr:uid="{C0BE88F2-8E43-4F06-88B6-A4CA1381E0B0}"/>
    <cellStyle name="40% - Ênfase6 111 2 2 2" xfId="38034" xr:uid="{A6623C95-4EA8-4356-8BB0-01405C9A8822}"/>
    <cellStyle name="40% - Ênfase6 111 2 3" xfId="27818" xr:uid="{EA118983-7ACD-4881-9F54-E14DC8E64631}"/>
    <cellStyle name="40% - Ênfase6 111 3" xfId="12536" xr:uid="{9C5D59B2-30F2-40E8-A2CC-A80E97B2296E}"/>
    <cellStyle name="40% - Ênfase6 111 3 2" xfId="32982" xr:uid="{EC904241-5E51-4CA1-A7FF-F28C79592916}"/>
    <cellStyle name="40% - Ênfase6 111 4" xfId="22766" xr:uid="{6EB5C404-284E-45E6-875D-C501D3AA7EA2}"/>
    <cellStyle name="40% - Ênfase6 112" xfId="2244" xr:uid="{4BB2C6F3-21C8-4F00-9B9B-C23DEA8C6D1D}"/>
    <cellStyle name="40% - Ênfase6 112 2" xfId="7377" xr:uid="{817EC22C-8839-4AA4-A360-B609B77A5CC5}"/>
    <cellStyle name="40% - Ênfase6 112 2 2" xfId="17604" xr:uid="{17326C1C-CE60-47A3-8596-077523D02F81}"/>
    <cellStyle name="40% - Ênfase6 112 2 2 2" xfId="38048" xr:uid="{4BF83557-4F5A-4B7C-AAC6-7D759990AB45}"/>
    <cellStyle name="40% - Ênfase6 112 2 3" xfId="27832" xr:uid="{8C69B17A-C2D7-4590-8757-4E694B418C15}"/>
    <cellStyle name="40% - Ênfase6 112 3" xfId="12550" xr:uid="{DEC0B5C6-B75A-4D05-B3E1-32702954604A}"/>
    <cellStyle name="40% - Ênfase6 112 3 2" xfId="32996" xr:uid="{EB48446E-08B5-4A8F-A494-AEE94F78DE3E}"/>
    <cellStyle name="40% - Ênfase6 112 4" xfId="22780" xr:uid="{A432A676-C36E-456D-86F4-9C6B11EB9987}"/>
    <cellStyle name="40% - Ênfase6 113" xfId="2258" xr:uid="{C8DD70EB-6EBA-44C3-B0DE-C3C772395EF9}"/>
    <cellStyle name="40% - Ênfase6 113 2" xfId="7391" xr:uid="{19FFB56A-2211-49A0-B9A2-C6102AE578B1}"/>
    <cellStyle name="40% - Ênfase6 113 2 2" xfId="17618" xr:uid="{C7EB6611-36CC-444C-B580-2E08E9ABFF4E}"/>
    <cellStyle name="40% - Ênfase6 113 2 2 2" xfId="38062" xr:uid="{102E9D5A-B451-4E80-9BB3-BB9A2885F62E}"/>
    <cellStyle name="40% - Ênfase6 113 2 3" xfId="27846" xr:uid="{566C96F5-A012-47D2-A9A2-FC3A30A8345B}"/>
    <cellStyle name="40% - Ênfase6 113 3" xfId="12564" xr:uid="{C180505A-7C48-4653-B8BA-8F5C46E6D1B1}"/>
    <cellStyle name="40% - Ênfase6 113 3 2" xfId="33010" xr:uid="{BC194EBC-2B00-4F50-8A14-65F98FB627A6}"/>
    <cellStyle name="40% - Ênfase6 113 4" xfId="22794" xr:uid="{25A19419-CD47-47FF-97EE-0BD15441AEB4}"/>
    <cellStyle name="40% - Ênfase6 114" xfId="2272" xr:uid="{98738729-A9B9-45A0-A8EA-5AA4BAC5F716}"/>
    <cellStyle name="40% - Ênfase6 114 2" xfId="7405" xr:uid="{377A7CE6-6ACE-4CC3-B0FA-F19B48BE2A3A}"/>
    <cellStyle name="40% - Ênfase6 114 2 2" xfId="17632" xr:uid="{171EA3EA-06FF-4C5F-8F28-069DB3EDF5A6}"/>
    <cellStyle name="40% - Ênfase6 114 2 2 2" xfId="38076" xr:uid="{AC3A85DD-C5D6-4A56-A71C-7B277BB5DFD0}"/>
    <cellStyle name="40% - Ênfase6 114 2 3" xfId="27860" xr:uid="{C47A300C-5789-4D65-AEA9-A941DED96532}"/>
    <cellStyle name="40% - Ênfase6 114 3" xfId="12578" xr:uid="{6ED38C14-5664-48F4-959F-6A1120C52C62}"/>
    <cellStyle name="40% - Ênfase6 114 3 2" xfId="33024" xr:uid="{91A5ACD9-022B-4A37-A2BD-8E00A7ABEB30}"/>
    <cellStyle name="40% - Ênfase6 114 4" xfId="22808" xr:uid="{02E46F77-6564-41E7-85A8-84EF642723F0}"/>
    <cellStyle name="40% - Ênfase6 115" xfId="2286" xr:uid="{29041849-7A09-4BA3-A780-9195C4CC92D8}"/>
    <cellStyle name="40% - Ênfase6 115 2" xfId="7419" xr:uid="{04056952-58FF-4EB1-BD5D-D04F1B420792}"/>
    <cellStyle name="40% - Ênfase6 115 2 2" xfId="17646" xr:uid="{B7D8CB7C-89B8-4F1C-80D9-B3D0CA65F1FA}"/>
    <cellStyle name="40% - Ênfase6 115 2 2 2" xfId="38090" xr:uid="{5E0D886D-FD0A-4117-A06E-6CF498AC4A0E}"/>
    <cellStyle name="40% - Ênfase6 115 2 3" xfId="27874" xr:uid="{3986472B-8AB6-473A-8FAA-CC20C1506699}"/>
    <cellStyle name="40% - Ênfase6 115 3" xfId="12592" xr:uid="{921E362D-1354-4195-9E0A-088E947CDE23}"/>
    <cellStyle name="40% - Ênfase6 115 3 2" xfId="33038" xr:uid="{966BAD76-8632-4B4A-B814-A685ED7A3275}"/>
    <cellStyle name="40% - Ênfase6 115 4" xfId="22822" xr:uid="{89204FC0-4E8A-4F47-BABE-23B06B4D439A}"/>
    <cellStyle name="40% - Ênfase6 116" xfId="2300" xr:uid="{3C333958-70E3-4648-92FF-89E599323C14}"/>
    <cellStyle name="40% - Ênfase6 116 2" xfId="7433" xr:uid="{D532DE5E-CC3E-4920-B407-E7E68D13C666}"/>
    <cellStyle name="40% - Ênfase6 116 2 2" xfId="17660" xr:uid="{33D383E6-2856-4683-9B15-0D4EF75FFBBD}"/>
    <cellStyle name="40% - Ênfase6 116 2 2 2" xfId="38104" xr:uid="{17B22ED5-140C-43B0-8854-8F31F90D151D}"/>
    <cellStyle name="40% - Ênfase6 116 2 3" xfId="27888" xr:uid="{96E51566-C8F3-411D-A0A2-8B39A9B1D479}"/>
    <cellStyle name="40% - Ênfase6 116 3" xfId="12606" xr:uid="{4CE48BB9-1EB7-4833-9CA4-85506BFAEA93}"/>
    <cellStyle name="40% - Ênfase6 116 3 2" xfId="33052" xr:uid="{060C79D0-3DE0-4643-B539-1681F12ADB73}"/>
    <cellStyle name="40% - Ênfase6 116 4" xfId="22836" xr:uid="{1B955B54-A9D9-4ED0-8434-C16E250CFEDA}"/>
    <cellStyle name="40% - Ênfase6 117" xfId="2314" xr:uid="{537C9B71-8A03-46D1-B510-27ADE52B3896}"/>
    <cellStyle name="40% - Ênfase6 117 2" xfId="7447" xr:uid="{906A7E01-70E3-4010-ACD6-0F0AFAFD4EE3}"/>
    <cellStyle name="40% - Ênfase6 117 2 2" xfId="17674" xr:uid="{390815A0-FA6F-4737-9B4D-3DF8D04D1521}"/>
    <cellStyle name="40% - Ênfase6 117 2 2 2" xfId="38118" xr:uid="{F46DC634-25C8-499A-B5B6-3EA15EFC7B26}"/>
    <cellStyle name="40% - Ênfase6 117 2 3" xfId="27902" xr:uid="{125A8CE0-7C41-49C6-9181-6FD4273EAD5C}"/>
    <cellStyle name="40% - Ênfase6 117 3" xfId="12620" xr:uid="{E07E0038-10C7-49D8-8DE5-A7B623D2ED8A}"/>
    <cellStyle name="40% - Ênfase6 117 3 2" xfId="33066" xr:uid="{CA3E3282-D8CE-43D8-A381-DB1D80660089}"/>
    <cellStyle name="40% - Ênfase6 117 4" xfId="22850" xr:uid="{09FE0388-1F9D-4A51-A697-841A9034F637}"/>
    <cellStyle name="40% - Ênfase6 118" xfId="2328" xr:uid="{AC094D51-FB02-46CC-A47C-7F85D5F1C391}"/>
    <cellStyle name="40% - Ênfase6 118 2" xfId="7461" xr:uid="{031FFD60-96B2-4C8C-B9DC-8136252C6F75}"/>
    <cellStyle name="40% - Ênfase6 118 2 2" xfId="17688" xr:uid="{46276596-583D-4551-B9F3-655516E9B511}"/>
    <cellStyle name="40% - Ênfase6 118 2 2 2" xfId="38132" xr:uid="{7643944D-431B-43B1-BF3D-C216481AF542}"/>
    <cellStyle name="40% - Ênfase6 118 2 3" xfId="27916" xr:uid="{61EE7C34-32A3-43A4-B3CF-4FE52DEC9BE4}"/>
    <cellStyle name="40% - Ênfase6 118 3" xfId="12634" xr:uid="{289EA2A6-808F-4608-B9B8-6D7846F4518C}"/>
    <cellStyle name="40% - Ênfase6 118 3 2" xfId="33080" xr:uid="{91F105F6-7F2D-4D1B-8E77-92A0FE3BC511}"/>
    <cellStyle name="40% - Ênfase6 118 4" xfId="22864" xr:uid="{6D90770E-5C8F-4678-81CE-6A38294E93A4}"/>
    <cellStyle name="40% - Ênfase6 119" xfId="2342" xr:uid="{0BFF5FF4-792B-4150-ACAC-B704E30A7866}"/>
    <cellStyle name="40% - Ênfase6 119 2" xfId="7475" xr:uid="{53D54A65-E07F-4535-B9A0-3F5EFCBDF06E}"/>
    <cellStyle name="40% - Ênfase6 119 2 2" xfId="17702" xr:uid="{F4521A01-4D38-426D-BE68-7951F193D265}"/>
    <cellStyle name="40% - Ênfase6 119 2 2 2" xfId="38146" xr:uid="{AC8F675B-5C3B-4A9E-80DA-27BFBF74A222}"/>
    <cellStyle name="40% - Ênfase6 119 2 3" xfId="27930" xr:uid="{E07BB34C-5598-471A-9B25-5B49BA588E53}"/>
    <cellStyle name="40% - Ênfase6 119 3" xfId="12648" xr:uid="{CEA02227-E0BB-4BB4-B62C-C77BEFDD0206}"/>
    <cellStyle name="40% - Ênfase6 119 3 2" xfId="33094" xr:uid="{EC663D2D-3FCC-47C4-81BC-E30D1BAEA230}"/>
    <cellStyle name="40% - Ênfase6 119 4" xfId="22878" xr:uid="{528F7EF2-FCBC-40BD-A5ED-F6FE6C916E25}"/>
    <cellStyle name="40% - Ênfase6 12" xfId="259" xr:uid="{2A480A8E-62E9-4D21-B381-E8E7DBFA3EF9}"/>
    <cellStyle name="40% - Ênfase6 12 2" xfId="858" xr:uid="{BE89AB81-4D49-49D4-BEE9-6BD9685E2990}"/>
    <cellStyle name="40% - Ênfase6 12 2 2" xfId="6005" xr:uid="{671D15BF-8333-43CD-8466-7210BE309831}"/>
    <cellStyle name="40% - Ênfase6 12 2 2 2" xfId="16260" xr:uid="{7C2B24DD-4B93-42CF-BCB4-335713FF8E7C}"/>
    <cellStyle name="40% - Ênfase6 12 2 2 2 2" xfId="36704" xr:uid="{BD584883-30E4-4BF3-9C1B-F2F942DBD498}"/>
    <cellStyle name="40% - Ênfase6 12 2 2 3" xfId="26488" xr:uid="{B31B56E9-1AA1-422B-895A-9711AA1D6188}"/>
    <cellStyle name="40% - Ênfase6 12 2 3" xfId="11206" xr:uid="{2919A175-CDEC-4C1D-83B6-EE90C7EC6AFF}"/>
    <cellStyle name="40% - Ênfase6 12 2 3 2" xfId="31652" xr:uid="{56E18BCC-4C14-4DC2-ACFB-4B2933AE14C5}"/>
    <cellStyle name="40% - Ênfase6 12 2 4" xfId="21436" xr:uid="{E34610A1-68FD-4EEC-8E9F-C7656E96809D}"/>
    <cellStyle name="40% - Ênfase6 12 3" xfId="5406" xr:uid="{2B54D0A4-E438-45DE-9951-279CA3267EE7}"/>
    <cellStyle name="40% - Ênfase6 12 3 2" xfId="15680" xr:uid="{86791F41-CD6A-46B7-9536-E09090452029}"/>
    <cellStyle name="40% - Ênfase6 12 3 2 2" xfId="36124" xr:uid="{6E3B6F11-100A-4997-87E9-60A03BB92570}"/>
    <cellStyle name="40% - Ênfase6 12 3 3" xfId="25908" xr:uid="{9252563F-DD9E-4EBF-9BBE-74A5322164D0}"/>
    <cellStyle name="40% - Ênfase6 12 4" xfId="10626" xr:uid="{0ED5BD5A-3F41-4344-AC3B-E0D82C01EBF3}"/>
    <cellStyle name="40% - Ênfase6 12 4 2" xfId="31072" xr:uid="{821809C5-7746-4102-8787-D08FD3187065}"/>
    <cellStyle name="40% - Ênfase6 12 5" xfId="20856" xr:uid="{11C3017E-90B1-48CB-936F-3556C99C3533}"/>
    <cellStyle name="40% - Ênfase6 120" xfId="2356" xr:uid="{92907B8E-8285-49DD-AAD9-92F1CDFDFE8F}"/>
    <cellStyle name="40% - Ênfase6 120 2" xfId="7489" xr:uid="{A52727EB-5130-4B9B-98BF-98419FCCD976}"/>
    <cellStyle name="40% - Ênfase6 120 2 2" xfId="17716" xr:uid="{80DED35E-5B67-4D96-B7F2-991B61C61835}"/>
    <cellStyle name="40% - Ênfase6 120 2 2 2" xfId="38160" xr:uid="{347506D9-9B26-4E85-B32F-80FBBC255894}"/>
    <cellStyle name="40% - Ênfase6 120 2 3" xfId="27944" xr:uid="{5EAABA2F-F573-442C-B776-A9D0D31999BF}"/>
    <cellStyle name="40% - Ênfase6 120 3" xfId="12662" xr:uid="{785E3397-B8FD-4B78-9579-DF85568A0CBB}"/>
    <cellStyle name="40% - Ênfase6 120 3 2" xfId="33108" xr:uid="{E788BBBB-75E7-436F-82D8-62AE6E5DDFA4}"/>
    <cellStyle name="40% - Ênfase6 120 4" xfId="22892" xr:uid="{03116D90-B8F6-446E-A7BB-0B142A9A9052}"/>
    <cellStyle name="40% - Ênfase6 121" xfId="2370" xr:uid="{4B6C14CB-1BE3-425C-ACAE-B44EAD7A8CE2}"/>
    <cellStyle name="40% - Ênfase6 121 2" xfId="7503" xr:uid="{A47CA880-C47B-49D3-BA19-691088DF4515}"/>
    <cellStyle name="40% - Ênfase6 121 2 2" xfId="17730" xr:uid="{FB047632-A8F6-45E0-A27B-2D5366C47F82}"/>
    <cellStyle name="40% - Ênfase6 121 2 2 2" xfId="38174" xr:uid="{E2C41E8B-F065-435B-B9BC-BED5E907C504}"/>
    <cellStyle name="40% - Ênfase6 121 2 3" xfId="27958" xr:uid="{5FA22DAC-B3FC-4A04-9136-7CFA180245EA}"/>
    <cellStyle name="40% - Ênfase6 121 3" xfId="12676" xr:uid="{242FE1D4-FF19-4F87-A286-71B03BC10E07}"/>
    <cellStyle name="40% - Ênfase6 121 3 2" xfId="33122" xr:uid="{33523D4B-148A-431F-8096-1554EFCF2288}"/>
    <cellStyle name="40% - Ênfase6 121 4" xfId="22906" xr:uid="{454FD857-B84E-409E-8703-C2A3F72645F8}"/>
    <cellStyle name="40% - Ênfase6 122" xfId="2384" xr:uid="{F7294255-8C61-4C54-815D-9957ADB38509}"/>
    <cellStyle name="40% - Ênfase6 122 2" xfId="7517" xr:uid="{E3F26708-DCE6-41FC-B95D-B30B5B449A3B}"/>
    <cellStyle name="40% - Ênfase6 122 2 2" xfId="17744" xr:uid="{A7B19C7C-A0E4-4161-AFAE-02CC5F17DD58}"/>
    <cellStyle name="40% - Ênfase6 122 2 2 2" xfId="38188" xr:uid="{B7A5E988-94E6-4E3C-900E-486622FA9D51}"/>
    <cellStyle name="40% - Ênfase6 122 2 3" xfId="27972" xr:uid="{156FF80F-52AF-436F-9B3E-586564CBC259}"/>
    <cellStyle name="40% - Ênfase6 122 3" xfId="12690" xr:uid="{1D49CA29-5DA0-433A-BB7B-4F5D4B7E7241}"/>
    <cellStyle name="40% - Ênfase6 122 3 2" xfId="33136" xr:uid="{407372B6-A185-48B2-A9B2-64C4402CD73B}"/>
    <cellStyle name="40% - Ênfase6 122 4" xfId="22920" xr:uid="{9F9A39C0-09C4-4377-9104-F61FA2858AB8}"/>
    <cellStyle name="40% - Ênfase6 123" xfId="2398" xr:uid="{04B8A21E-8BFC-464D-A801-4F42509CE611}"/>
    <cellStyle name="40% - Ênfase6 123 2" xfId="7531" xr:uid="{43B2A152-D74D-410B-8DD5-65D08B1E9C16}"/>
    <cellStyle name="40% - Ênfase6 123 2 2" xfId="17758" xr:uid="{0D7174E0-5387-4B54-92A5-D5D98086C352}"/>
    <cellStyle name="40% - Ênfase6 123 2 2 2" xfId="38202" xr:uid="{A87C33CE-C8F1-4BFE-B4AE-1A6F866477F8}"/>
    <cellStyle name="40% - Ênfase6 123 2 3" xfId="27986" xr:uid="{F410F324-7BFD-4763-BFC8-7AE98292E0B4}"/>
    <cellStyle name="40% - Ênfase6 123 3" xfId="12704" xr:uid="{01F8BB2D-8BA6-4C1A-A71A-5AFADAE43516}"/>
    <cellStyle name="40% - Ênfase6 123 3 2" xfId="33150" xr:uid="{3D5D3BC3-B894-4F8F-B3C4-D5607E9CC300}"/>
    <cellStyle name="40% - Ênfase6 123 4" xfId="22934" xr:uid="{84A77381-C549-42DF-80AF-B6A2A5BC1D67}"/>
    <cellStyle name="40% - Ênfase6 124" xfId="2412" xr:uid="{6709E30F-B9A3-44EB-BD18-8E3FF670652E}"/>
    <cellStyle name="40% - Ênfase6 124 2" xfId="7545" xr:uid="{8F7A2284-A6D7-4E91-8A4B-349F3EBB8529}"/>
    <cellStyle name="40% - Ênfase6 124 2 2" xfId="17772" xr:uid="{5D2D6778-40B4-4E14-ABB3-20BE752CB855}"/>
    <cellStyle name="40% - Ênfase6 124 2 2 2" xfId="38216" xr:uid="{89C47E46-C129-487E-B986-80BFA7D6204D}"/>
    <cellStyle name="40% - Ênfase6 124 2 3" xfId="28000" xr:uid="{E22EE224-CFDC-4DD2-94D5-100020A2E288}"/>
    <cellStyle name="40% - Ênfase6 124 3" xfId="12718" xr:uid="{E3D41204-D234-40E7-8E81-05A91DDE3544}"/>
    <cellStyle name="40% - Ênfase6 124 3 2" xfId="33164" xr:uid="{BFB5FBC6-3B92-48D9-8681-CDD564DFCB1F}"/>
    <cellStyle name="40% - Ênfase6 124 4" xfId="22948" xr:uid="{5EE2EF9B-26C9-43A3-9FDF-93245C4D5F59}"/>
    <cellStyle name="40% - Ênfase6 125" xfId="2426" xr:uid="{9BF83751-3F60-49D6-9B21-ED197C515162}"/>
    <cellStyle name="40% - Ênfase6 125 2" xfId="7559" xr:uid="{6AAEE19D-8D53-49CD-A0E5-C654F4C0CF21}"/>
    <cellStyle name="40% - Ênfase6 125 2 2" xfId="17786" xr:uid="{C099AEC1-698F-490A-BBC0-0D18D50E98BB}"/>
    <cellStyle name="40% - Ênfase6 125 2 2 2" xfId="38230" xr:uid="{99933935-27BE-4069-BCC3-E63EA40576CE}"/>
    <cellStyle name="40% - Ênfase6 125 2 3" xfId="28014" xr:uid="{DD5D84C1-8579-446B-A802-8B2FF9CCAA2D}"/>
    <cellStyle name="40% - Ênfase6 125 3" xfId="12732" xr:uid="{86936014-A011-4B70-BCCC-D86CE2EDBD91}"/>
    <cellStyle name="40% - Ênfase6 125 3 2" xfId="33178" xr:uid="{DDB28866-8C62-4171-97FD-65C4395C2C98}"/>
    <cellStyle name="40% - Ênfase6 125 4" xfId="22962" xr:uid="{D23F0AD6-DC6A-4275-A99F-FC023B94DB2C}"/>
    <cellStyle name="40% - Ênfase6 126" xfId="2440" xr:uid="{D87C733B-48AD-4C0F-8B54-4E17B3DE4A00}"/>
    <cellStyle name="40% - Ênfase6 126 2" xfId="7573" xr:uid="{9DEC331D-2A14-49D6-8322-EFF97E594732}"/>
    <cellStyle name="40% - Ênfase6 126 2 2" xfId="17800" xr:uid="{86379E71-BA22-47B7-B958-7C76160A2EE5}"/>
    <cellStyle name="40% - Ênfase6 126 2 2 2" xfId="38244" xr:uid="{1E0B4932-91D4-454E-ADCC-06A744F0E0D3}"/>
    <cellStyle name="40% - Ênfase6 126 2 3" xfId="28028" xr:uid="{921B3C8D-D550-45AA-9440-F4F5A1A1D92F}"/>
    <cellStyle name="40% - Ênfase6 126 3" xfId="12746" xr:uid="{F147EDA1-CC22-49F6-B390-B76110D132E6}"/>
    <cellStyle name="40% - Ênfase6 126 3 2" xfId="33192" xr:uid="{5FEB661F-FA12-452F-96E8-445AE6AF131C}"/>
    <cellStyle name="40% - Ênfase6 126 4" xfId="22976" xr:uid="{85BC6C1B-9117-405B-A7D2-AB8B74DBDEAA}"/>
    <cellStyle name="40% - Ênfase6 127" xfId="2454" xr:uid="{07A4239A-4815-40F2-8336-6E7D8A2D73DE}"/>
    <cellStyle name="40% - Ênfase6 127 2" xfId="7587" xr:uid="{2F0EEBE0-A033-4C86-AAB7-7AB9964889C4}"/>
    <cellStyle name="40% - Ênfase6 127 2 2" xfId="17814" xr:uid="{CF4A0247-34C3-43CE-B98C-4F99A40F12CD}"/>
    <cellStyle name="40% - Ênfase6 127 2 2 2" xfId="38258" xr:uid="{7CC42EA9-C4ED-4D16-8072-986D22AEBDEF}"/>
    <cellStyle name="40% - Ênfase6 127 2 3" xfId="28042" xr:uid="{BC83BFF5-FADC-456A-B0DB-5361FE054D64}"/>
    <cellStyle name="40% - Ênfase6 127 3" xfId="12760" xr:uid="{3D0D5C44-8C44-47EC-9D97-B354704E7387}"/>
    <cellStyle name="40% - Ênfase6 127 3 2" xfId="33206" xr:uid="{D778ED4F-81ED-4973-80E9-BCE560D28211}"/>
    <cellStyle name="40% - Ênfase6 127 4" xfId="22990" xr:uid="{60C16441-E728-4038-A814-371F1AC0D049}"/>
    <cellStyle name="40% - Ênfase6 128" xfId="2468" xr:uid="{C0A02CEA-6215-491F-969E-78AD56150339}"/>
    <cellStyle name="40% - Ênfase6 128 2" xfId="7601" xr:uid="{BF4B545A-71D2-41F4-A83D-AA5A877DB912}"/>
    <cellStyle name="40% - Ênfase6 128 2 2" xfId="17828" xr:uid="{25334A21-0E62-433B-88D3-0022547B7344}"/>
    <cellStyle name="40% - Ênfase6 128 2 2 2" xfId="38272" xr:uid="{EDD8090C-157B-4D76-9DE1-F6C7531032E6}"/>
    <cellStyle name="40% - Ênfase6 128 2 3" xfId="28056" xr:uid="{6E0EF3CC-7584-4CAC-9ADC-4E1D97460DC9}"/>
    <cellStyle name="40% - Ênfase6 128 3" xfId="12774" xr:uid="{8D82B208-7B1D-4EDE-AF7F-7586E65BA0AE}"/>
    <cellStyle name="40% - Ênfase6 128 3 2" xfId="33220" xr:uid="{53DEDFF0-252E-433C-A3F1-A5876A8D7417}"/>
    <cellStyle name="40% - Ênfase6 128 4" xfId="23004" xr:uid="{5CA3A54D-0BEB-405D-AA20-C6A338134B93}"/>
    <cellStyle name="40% - Ênfase6 129" xfId="2482" xr:uid="{61DFBE36-6166-48C5-8F1F-2A67061900A8}"/>
    <cellStyle name="40% - Ênfase6 129 2" xfId="7615" xr:uid="{2EFFF27B-82C2-449D-8090-0DB8AFFAFD3F}"/>
    <cellStyle name="40% - Ênfase6 129 2 2" xfId="17842" xr:uid="{E1E83DC8-30AF-4871-A430-836D610FAF4A}"/>
    <cellStyle name="40% - Ênfase6 129 2 2 2" xfId="38286" xr:uid="{D7B3633C-DD21-4E49-95A2-0FD70BF436DC}"/>
    <cellStyle name="40% - Ênfase6 129 2 3" xfId="28070" xr:uid="{5A93D486-536D-4676-AC35-5B53A3A01220}"/>
    <cellStyle name="40% - Ênfase6 129 3" xfId="12788" xr:uid="{F1174E0B-0DDD-4B87-B573-64D73F6FCAE8}"/>
    <cellStyle name="40% - Ênfase6 129 3 2" xfId="33234" xr:uid="{3CB6B248-A63B-42FB-BE76-6A228283E02F}"/>
    <cellStyle name="40% - Ênfase6 129 4" xfId="23018" xr:uid="{BF690828-3E27-41D8-892D-D451AF28C30B}"/>
    <cellStyle name="40% - Ênfase6 13" xfId="273" xr:uid="{2E7D892C-17E2-40C8-B7F9-3DD20FC37D33}"/>
    <cellStyle name="40% - Ênfase6 13 2" xfId="872" xr:uid="{6C5107B0-4400-40DB-AFDB-5A6F32684698}"/>
    <cellStyle name="40% - Ênfase6 13 2 2" xfId="6019" xr:uid="{46071C0C-A9D8-4999-9974-FE9DEE6684C1}"/>
    <cellStyle name="40% - Ênfase6 13 2 2 2" xfId="16274" xr:uid="{A484729B-B6E1-44D6-8825-899BDF107BCD}"/>
    <cellStyle name="40% - Ênfase6 13 2 2 2 2" xfId="36718" xr:uid="{2AF2FB27-6E6D-497A-9EBF-149A4881E2BF}"/>
    <cellStyle name="40% - Ênfase6 13 2 2 3" xfId="26502" xr:uid="{E34C58B0-498D-400A-8153-D937820AD90D}"/>
    <cellStyle name="40% - Ênfase6 13 2 3" xfId="11220" xr:uid="{4F72FECB-ED32-455F-8FB7-D93AFEA6CBC1}"/>
    <cellStyle name="40% - Ênfase6 13 2 3 2" xfId="31666" xr:uid="{F88F1F1F-A270-4A74-8A8D-5A56745C0E94}"/>
    <cellStyle name="40% - Ênfase6 13 2 4" xfId="21450" xr:uid="{474B1E30-841F-4580-B67F-8FE936CFDE02}"/>
    <cellStyle name="40% - Ênfase6 13 3" xfId="5420" xr:uid="{C322A44C-E193-4164-A4EA-9367BE59ECDC}"/>
    <cellStyle name="40% - Ênfase6 13 3 2" xfId="15694" xr:uid="{BC5780C8-4B4F-490C-A379-962F2BEA4DED}"/>
    <cellStyle name="40% - Ênfase6 13 3 2 2" xfId="36138" xr:uid="{48875D20-FF77-47C0-AF18-03C46985A24C}"/>
    <cellStyle name="40% - Ênfase6 13 3 3" xfId="25922" xr:uid="{27B40524-DA00-42DA-A735-CABCA4D2ECE8}"/>
    <cellStyle name="40% - Ênfase6 13 4" xfId="10640" xr:uid="{9301303C-6A81-4A68-A994-38A12CD41CAE}"/>
    <cellStyle name="40% - Ênfase6 13 4 2" xfId="31086" xr:uid="{20B698A8-603D-4C14-B470-3C086E8B440F}"/>
    <cellStyle name="40% - Ênfase6 13 5" xfId="20870" xr:uid="{BAC72CC1-ABEB-4A91-BB2D-B93CE40AB735}"/>
    <cellStyle name="40% - Ênfase6 130" xfId="2496" xr:uid="{7F299494-2995-4357-9C97-5E6796490BD1}"/>
    <cellStyle name="40% - Ênfase6 130 2" xfId="7629" xr:uid="{DA0F8783-D9FC-4F8C-82D1-371ECAF9EFDC}"/>
    <cellStyle name="40% - Ênfase6 130 2 2" xfId="17856" xr:uid="{03225B60-51BC-4EAB-B4AD-9FAC61F87ACF}"/>
    <cellStyle name="40% - Ênfase6 130 2 2 2" xfId="38300" xr:uid="{9F54B720-8B18-4773-ACF4-177BC220EA32}"/>
    <cellStyle name="40% - Ênfase6 130 2 3" xfId="28084" xr:uid="{75B81636-AE17-450C-8AE1-674371BD611B}"/>
    <cellStyle name="40% - Ênfase6 130 3" xfId="12802" xr:uid="{A1D88045-EF8A-46A9-8E1B-F2AE2B8EA6EE}"/>
    <cellStyle name="40% - Ênfase6 130 3 2" xfId="33248" xr:uid="{D1611E57-0E35-4E4A-9FA6-14C394E6275B}"/>
    <cellStyle name="40% - Ênfase6 130 4" xfId="23032" xr:uid="{7E6575F3-C161-4933-8C5B-6268F1FA5E3D}"/>
    <cellStyle name="40% - Ênfase6 131" xfId="2510" xr:uid="{9E4F499C-BAA9-4575-8C00-D0BBD078EEBF}"/>
    <cellStyle name="40% - Ênfase6 131 2" xfId="7643" xr:uid="{7243FAD8-0DF8-4054-A6B1-898D0C112C67}"/>
    <cellStyle name="40% - Ênfase6 131 2 2" xfId="17870" xr:uid="{CDFCB844-01A2-4E37-B282-A55B2C042B8D}"/>
    <cellStyle name="40% - Ênfase6 131 2 2 2" xfId="38314" xr:uid="{E70E7AC6-E645-410D-8B03-6CA5667FA6CD}"/>
    <cellStyle name="40% - Ênfase6 131 2 3" xfId="28098" xr:uid="{1BB5377B-6272-4D13-BC6F-6DEB6EBE7416}"/>
    <cellStyle name="40% - Ênfase6 131 3" xfId="12816" xr:uid="{79199EA9-A82F-4870-B936-06BC3BAB8044}"/>
    <cellStyle name="40% - Ênfase6 131 3 2" xfId="33262" xr:uid="{EFF4440E-4CA1-4036-8442-5D506B724819}"/>
    <cellStyle name="40% - Ênfase6 131 4" xfId="23046" xr:uid="{588EE7FF-AEB0-4A1D-A907-4DCF157EE606}"/>
    <cellStyle name="40% - Ênfase6 132" xfId="2524" xr:uid="{C9AD9AD5-405E-428F-8412-488AF7B4E380}"/>
    <cellStyle name="40% - Ênfase6 132 2" xfId="7657" xr:uid="{911883ED-CE0A-4C93-86CA-EB55057DE4E1}"/>
    <cellStyle name="40% - Ênfase6 132 2 2" xfId="17884" xr:uid="{D479B628-1FED-4058-AA6B-9D6BD629D4E6}"/>
    <cellStyle name="40% - Ênfase6 132 2 2 2" xfId="38328" xr:uid="{4B7C441A-79ED-454C-BBBE-BF4318500413}"/>
    <cellStyle name="40% - Ênfase6 132 2 3" xfId="28112" xr:uid="{0AA225F4-BB21-4636-A658-95597A4532F4}"/>
    <cellStyle name="40% - Ênfase6 132 3" xfId="12830" xr:uid="{9FC967E7-745B-4265-B370-AE1F364A2003}"/>
    <cellStyle name="40% - Ênfase6 132 3 2" xfId="33276" xr:uid="{DFD6FBDB-D0D7-4D1D-B7D7-1D82CB037E4B}"/>
    <cellStyle name="40% - Ênfase6 132 4" xfId="23060" xr:uid="{9D807442-5409-4549-9331-CCF2E46F1C5B}"/>
    <cellStyle name="40% - Ênfase6 133" xfId="2538" xr:uid="{7EC53F32-FF49-46F9-83D7-400959EEF828}"/>
    <cellStyle name="40% - Ênfase6 133 2" xfId="7671" xr:uid="{1B72AB70-AD0A-49AF-8F3D-73BFD4750626}"/>
    <cellStyle name="40% - Ênfase6 133 2 2" xfId="17898" xr:uid="{6C1F0A37-FE8A-4A6C-AD4F-7FC5309FE3FE}"/>
    <cellStyle name="40% - Ênfase6 133 2 2 2" xfId="38342" xr:uid="{D14C9B15-22F0-449A-9F94-0686C401A51F}"/>
    <cellStyle name="40% - Ênfase6 133 2 3" xfId="28126" xr:uid="{5954AE54-5C78-4992-9F5E-4F94B71CF6B6}"/>
    <cellStyle name="40% - Ênfase6 133 3" xfId="12844" xr:uid="{E24E3523-5649-4A1B-AE2B-D365C6A8C092}"/>
    <cellStyle name="40% - Ênfase6 133 3 2" xfId="33290" xr:uid="{D7D8A6C8-EBB5-4B8C-9F6C-5CD8E8248F98}"/>
    <cellStyle name="40% - Ênfase6 133 4" xfId="23074" xr:uid="{1053F1C3-995E-4C19-96A4-8AEBB8122E2C}"/>
    <cellStyle name="40% - Ênfase6 134" xfId="2552" xr:uid="{5F4B1DA2-534A-4CEC-A751-513B5C6DF26C}"/>
    <cellStyle name="40% - Ênfase6 134 2" xfId="7685" xr:uid="{E5798918-05CE-4E35-A11C-BF48C2AD6214}"/>
    <cellStyle name="40% - Ênfase6 134 2 2" xfId="17912" xr:uid="{9F05CBA4-51DD-40E6-A8D7-BDB1B71F3509}"/>
    <cellStyle name="40% - Ênfase6 134 2 2 2" xfId="38356" xr:uid="{F9388CCC-1C15-4FFA-9B7D-65C8676FA752}"/>
    <cellStyle name="40% - Ênfase6 134 2 3" xfId="28140" xr:uid="{E30F128E-C6EF-4830-A2EC-00773DCD02DA}"/>
    <cellStyle name="40% - Ênfase6 134 3" xfId="12858" xr:uid="{36470CBA-B9E5-44BC-9CA6-C19AB0EDD09C}"/>
    <cellStyle name="40% - Ênfase6 134 3 2" xfId="33304" xr:uid="{49754287-E5B3-412C-8A10-92054D8B29DF}"/>
    <cellStyle name="40% - Ênfase6 134 4" xfId="23088" xr:uid="{29B53ED7-F6C6-44A3-8784-0BCA669BA154}"/>
    <cellStyle name="40% - Ênfase6 135" xfId="2566" xr:uid="{A187F55E-B90F-424E-871C-200471DE0438}"/>
    <cellStyle name="40% - Ênfase6 135 2" xfId="7699" xr:uid="{62C07500-DD74-47F5-A082-704048EF7D44}"/>
    <cellStyle name="40% - Ênfase6 135 2 2" xfId="17926" xr:uid="{D792B45D-FE88-4B6C-B90D-0EF9B0A183CB}"/>
    <cellStyle name="40% - Ênfase6 135 2 2 2" xfId="38370" xr:uid="{8CE5AACB-FDDE-4E10-B355-50063BB30FD0}"/>
    <cellStyle name="40% - Ênfase6 135 2 3" xfId="28154" xr:uid="{28909447-9164-47B6-B7A4-4A6B92E12DF5}"/>
    <cellStyle name="40% - Ênfase6 135 3" xfId="12872" xr:uid="{DB0D5534-0EF2-47B5-BF5F-DE6F71698A2A}"/>
    <cellStyle name="40% - Ênfase6 135 3 2" xfId="33318" xr:uid="{4CA9B76B-A92F-4CB6-B504-B8A0C00253E4}"/>
    <cellStyle name="40% - Ênfase6 135 4" xfId="23102" xr:uid="{EBFD68C2-ACCC-4BD8-8894-443FF1E41EF8}"/>
    <cellStyle name="40% - Ênfase6 136" xfId="2580" xr:uid="{00BDD833-F0CC-4222-AEB4-3B9416280F90}"/>
    <cellStyle name="40% - Ênfase6 136 2" xfId="7713" xr:uid="{0BE7B706-2D66-4C73-91EE-91B95B741404}"/>
    <cellStyle name="40% - Ênfase6 136 2 2" xfId="17940" xr:uid="{8279A152-FBC7-4CDE-A1B6-01900EB571C3}"/>
    <cellStyle name="40% - Ênfase6 136 2 2 2" xfId="38384" xr:uid="{3BE4AAC4-8FA9-46FE-99A2-37A79BB94CAE}"/>
    <cellStyle name="40% - Ênfase6 136 2 3" xfId="28168" xr:uid="{BBA0BFE6-C53E-4D5A-B2DB-14A3F872D0F4}"/>
    <cellStyle name="40% - Ênfase6 136 3" xfId="12886" xr:uid="{80C75AD8-7A3F-40EC-8675-38CB9FAEBE59}"/>
    <cellStyle name="40% - Ênfase6 136 3 2" xfId="33332" xr:uid="{11C2AB91-8F23-423C-B748-D9B193194F4E}"/>
    <cellStyle name="40% - Ênfase6 136 4" xfId="23116" xr:uid="{05CEA637-7F29-4D43-8B9A-F56EC589C7ED}"/>
    <cellStyle name="40% - Ênfase6 137" xfId="2594" xr:uid="{86DADE41-EB0A-4975-8874-A8684D83CAD3}"/>
    <cellStyle name="40% - Ênfase6 137 2" xfId="7727" xr:uid="{04D5417A-D720-4E30-913C-675DA7C1CED9}"/>
    <cellStyle name="40% - Ênfase6 137 2 2" xfId="17954" xr:uid="{CFAD23D3-1A4A-4C5A-AD33-1CCD0C841C09}"/>
    <cellStyle name="40% - Ênfase6 137 2 2 2" xfId="38398" xr:uid="{3B21D66A-EBF0-40AE-927A-CFAAE2AC3978}"/>
    <cellStyle name="40% - Ênfase6 137 2 3" xfId="28182" xr:uid="{6D877D8A-8870-4A50-97DD-C8E3535D530C}"/>
    <cellStyle name="40% - Ênfase6 137 3" xfId="12900" xr:uid="{F74540F0-C99C-4A2B-A283-4D141D634DC7}"/>
    <cellStyle name="40% - Ênfase6 137 3 2" xfId="33346" xr:uid="{4ADCE3C3-01E8-4A76-B1F1-4D6DC5B286AF}"/>
    <cellStyle name="40% - Ênfase6 137 4" xfId="23130" xr:uid="{D0E478B6-593D-4623-A22A-479D70AFE50E}"/>
    <cellStyle name="40% - Ênfase6 138" xfId="2608" xr:uid="{69AB22C3-A89F-40B2-8A50-2C4C874F1F6B}"/>
    <cellStyle name="40% - Ênfase6 138 2" xfId="7741" xr:uid="{08DA52F2-CB7A-4EDC-9689-8F394C183C99}"/>
    <cellStyle name="40% - Ênfase6 138 2 2" xfId="17968" xr:uid="{1C35909F-BE0A-4348-9314-6BA5636F8AB2}"/>
    <cellStyle name="40% - Ênfase6 138 2 2 2" xfId="38412" xr:uid="{5846C315-806C-45F5-AB03-3B9931516B6B}"/>
    <cellStyle name="40% - Ênfase6 138 2 3" xfId="28196" xr:uid="{8CB82A59-0329-4CFD-9E82-C11CFA326B18}"/>
    <cellStyle name="40% - Ênfase6 138 3" xfId="12914" xr:uid="{A69D4288-B49F-43CC-B9ED-03024525EBCD}"/>
    <cellStyle name="40% - Ênfase6 138 3 2" xfId="33360" xr:uid="{C9F6EAFC-E73B-4B31-9341-BB262A2C2C99}"/>
    <cellStyle name="40% - Ênfase6 138 4" xfId="23144" xr:uid="{9C81B929-AD21-4112-B81D-EB4255B6F581}"/>
    <cellStyle name="40% - Ênfase6 139" xfId="2622" xr:uid="{540F0DFB-2EED-48C5-B6E4-5AD8203BED8B}"/>
    <cellStyle name="40% - Ênfase6 139 2" xfId="7755" xr:uid="{F3088F52-E383-4035-A24A-1CE65E629B11}"/>
    <cellStyle name="40% - Ênfase6 139 2 2" xfId="17982" xr:uid="{10A74B0E-6F25-447A-B3DA-4799D61E874F}"/>
    <cellStyle name="40% - Ênfase6 139 2 2 2" xfId="38426" xr:uid="{66C3CE67-296B-43B4-9821-8CF60D083F50}"/>
    <cellStyle name="40% - Ênfase6 139 2 3" xfId="28210" xr:uid="{8C988741-0C30-4509-B23D-B7FF8BCFE4EA}"/>
    <cellStyle name="40% - Ênfase6 139 3" xfId="12928" xr:uid="{4806481B-8D9C-4331-85FA-E1CC15506CE2}"/>
    <cellStyle name="40% - Ênfase6 139 3 2" xfId="33374" xr:uid="{98A83474-6527-4866-9B33-4340A2230E3F}"/>
    <cellStyle name="40% - Ênfase6 139 4" xfId="23158" xr:uid="{98F55565-6945-4108-870F-C3E255CA4A7E}"/>
    <cellStyle name="40% - Ênfase6 14" xfId="287" xr:uid="{62A3F5B6-B917-4608-AA89-577637F26BAE}"/>
    <cellStyle name="40% - Ênfase6 14 2" xfId="886" xr:uid="{A78E8D1A-16B0-4EFB-A888-AF34B5FBA142}"/>
    <cellStyle name="40% - Ênfase6 14 2 2" xfId="6033" xr:uid="{9E5CCDE2-E464-4A26-B10F-C25B41D78AD6}"/>
    <cellStyle name="40% - Ênfase6 14 2 2 2" xfId="16288" xr:uid="{9F0917D9-D102-4148-A097-664328A57E23}"/>
    <cellStyle name="40% - Ênfase6 14 2 2 2 2" xfId="36732" xr:uid="{063C76BC-F692-41EC-AAD4-BF9C6A7F14D1}"/>
    <cellStyle name="40% - Ênfase6 14 2 2 3" xfId="26516" xr:uid="{ECBC03C1-1268-4C1E-BF5B-AD228DE44496}"/>
    <cellStyle name="40% - Ênfase6 14 2 3" xfId="11234" xr:uid="{93854B4D-D497-41E3-BE33-4FC275BE3653}"/>
    <cellStyle name="40% - Ênfase6 14 2 3 2" xfId="31680" xr:uid="{1C443695-8781-47B7-B6D4-8C2C7F1113B7}"/>
    <cellStyle name="40% - Ênfase6 14 2 4" xfId="21464" xr:uid="{9B347B8F-1B55-48C6-A9E5-E82A466B27A8}"/>
    <cellStyle name="40% - Ênfase6 14 3" xfId="5434" xr:uid="{6AAABEC3-31A1-4D4D-81F6-459969459852}"/>
    <cellStyle name="40% - Ênfase6 14 3 2" xfId="15708" xr:uid="{008AE238-B800-4B38-A68F-DB332D15DCCA}"/>
    <cellStyle name="40% - Ênfase6 14 3 2 2" xfId="36152" xr:uid="{5A298A6B-0A2F-4B3E-B111-2DC2C173DACC}"/>
    <cellStyle name="40% - Ênfase6 14 3 3" xfId="25936" xr:uid="{959B128A-EF6A-4AC4-8560-CEED7D2C2F2A}"/>
    <cellStyle name="40% - Ênfase6 14 4" xfId="10654" xr:uid="{BB1674A3-F411-4073-BA20-8218623A2D1A}"/>
    <cellStyle name="40% - Ênfase6 14 4 2" xfId="31100" xr:uid="{85682FC3-8A56-400C-B753-A18F67C02E46}"/>
    <cellStyle name="40% - Ênfase6 14 5" xfId="20884" xr:uid="{501B0A8E-2304-4284-824F-C0588BEE76B9}"/>
    <cellStyle name="40% - Ênfase6 140" xfId="2636" xr:uid="{93BC2D84-59EE-422D-9CD7-7E140E986903}"/>
    <cellStyle name="40% - Ênfase6 140 2" xfId="7769" xr:uid="{BC5E7213-DB7E-4753-A695-B86BBBB7CC49}"/>
    <cellStyle name="40% - Ênfase6 140 2 2" xfId="17996" xr:uid="{D869E838-52C0-4619-8041-477928186F9E}"/>
    <cellStyle name="40% - Ênfase6 140 2 2 2" xfId="38440" xr:uid="{CD688609-DA96-4E21-855A-81D95CE451FD}"/>
    <cellStyle name="40% - Ênfase6 140 2 3" xfId="28224" xr:uid="{A75AC942-4A38-4919-ADFE-87331A6CB8C5}"/>
    <cellStyle name="40% - Ênfase6 140 3" xfId="12942" xr:uid="{7E31F9BA-5EB6-49C5-904A-9BF7C64DAD3A}"/>
    <cellStyle name="40% - Ênfase6 140 3 2" xfId="33388" xr:uid="{A27DBC47-7F6A-4F72-8B26-C86CD4084107}"/>
    <cellStyle name="40% - Ênfase6 140 4" xfId="23172" xr:uid="{FA04C18B-5558-458E-9B09-92FC3FA9F64F}"/>
    <cellStyle name="40% - Ênfase6 141" xfId="2650" xr:uid="{CFE8DDBA-AF99-4004-A648-DA8E00A443FF}"/>
    <cellStyle name="40% - Ênfase6 141 2" xfId="7783" xr:uid="{29FCCEE0-12FA-425D-A4BE-19605A894247}"/>
    <cellStyle name="40% - Ênfase6 141 2 2" xfId="18010" xr:uid="{7535C9ED-B276-4837-BCFE-7F33274AC976}"/>
    <cellStyle name="40% - Ênfase6 141 2 2 2" xfId="38454" xr:uid="{FB03279E-BF78-48DD-B76A-458A9EFF36F6}"/>
    <cellStyle name="40% - Ênfase6 141 2 3" xfId="28238" xr:uid="{1231BEE0-6B3F-4117-BF44-11625AD8723B}"/>
    <cellStyle name="40% - Ênfase6 141 3" xfId="12956" xr:uid="{A8EFAE43-9185-425D-94B3-436FE4CFFD2C}"/>
    <cellStyle name="40% - Ênfase6 141 3 2" xfId="33402" xr:uid="{8F2F4965-80EC-48DE-A9B3-187017E82CC4}"/>
    <cellStyle name="40% - Ênfase6 141 4" xfId="23186" xr:uid="{3407CF20-B271-45BC-98CB-81CF36230CA3}"/>
    <cellStyle name="40% - Ênfase6 142" xfId="2664" xr:uid="{8334A039-43F6-4F3E-8FA4-3984E9B096E8}"/>
    <cellStyle name="40% - Ênfase6 142 2" xfId="7797" xr:uid="{AAE9164A-5080-4669-AB19-A6535049440D}"/>
    <cellStyle name="40% - Ênfase6 142 2 2" xfId="18024" xr:uid="{11EC7222-808E-4306-A737-81917FFC0146}"/>
    <cellStyle name="40% - Ênfase6 142 2 2 2" xfId="38468" xr:uid="{F6E72251-6ABA-4ACA-9F77-C296E4B85F16}"/>
    <cellStyle name="40% - Ênfase6 142 2 3" xfId="28252" xr:uid="{2A52018B-16BE-4A68-89EB-8FD736884375}"/>
    <cellStyle name="40% - Ênfase6 142 3" xfId="12970" xr:uid="{C0D6D050-A6B3-458E-A602-09BCE4B00027}"/>
    <cellStyle name="40% - Ênfase6 142 3 2" xfId="33416" xr:uid="{FFC0F1E2-D1A2-4E1E-953F-43B63DF9C6E0}"/>
    <cellStyle name="40% - Ênfase6 142 4" xfId="23200" xr:uid="{794D440A-7078-4F3C-8B35-CAB374ABA25D}"/>
    <cellStyle name="40% - Ênfase6 143" xfId="2678" xr:uid="{304BF004-E8CE-4329-8E56-E7BCC44BDCBE}"/>
    <cellStyle name="40% - Ênfase6 143 2" xfId="7811" xr:uid="{D2444A42-D9E3-42B9-998A-3067075B1EA3}"/>
    <cellStyle name="40% - Ênfase6 143 2 2" xfId="18038" xr:uid="{7833C577-C778-46A6-8FB6-A60B2078618E}"/>
    <cellStyle name="40% - Ênfase6 143 2 2 2" xfId="38482" xr:uid="{704BEA41-D59D-40BD-8915-1AD49AA3C729}"/>
    <cellStyle name="40% - Ênfase6 143 2 3" xfId="28266" xr:uid="{CEAC42D2-7097-4043-AD93-0041126ECF39}"/>
    <cellStyle name="40% - Ênfase6 143 3" xfId="12984" xr:uid="{59804BD3-8FE3-4B92-B2BF-44BB38EECF95}"/>
    <cellStyle name="40% - Ênfase6 143 3 2" xfId="33430" xr:uid="{F72E1B6A-CD43-4925-993D-99546F965E3E}"/>
    <cellStyle name="40% - Ênfase6 143 4" xfId="23214" xr:uid="{4E8C3B17-1A3B-4158-8CB5-FA5CF7FC8F98}"/>
    <cellStyle name="40% - Ênfase6 144" xfId="2692" xr:uid="{95A7E87E-F077-492F-9ABE-794E1DD5C255}"/>
    <cellStyle name="40% - Ênfase6 144 2" xfId="7825" xr:uid="{84782B61-AC63-436A-A2E0-3DC5C54C8E80}"/>
    <cellStyle name="40% - Ênfase6 144 2 2" xfId="18052" xr:uid="{07A3745A-BC32-432C-9FA5-6B3506BF46FC}"/>
    <cellStyle name="40% - Ênfase6 144 2 2 2" xfId="38496" xr:uid="{C11A9B06-CCE2-4266-9270-FB8385872176}"/>
    <cellStyle name="40% - Ênfase6 144 2 3" xfId="28280" xr:uid="{27EA7539-C70B-4637-8FEE-1CF80CF91B97}"/>
    <cellStyle name="40% - Ênfase6 144 3" xfId="12998" xr:uid="{0E597DC9-FF5B-4D33-B1D8-D86654907870}"/>
    <cellStyle name="40% - Ênfase6 144 3 2" xfId="33444" xr:uid="{ABB4BE7B-76A4-4C92-BFA3-8120399CE640}"/>
    <cellStyle name="40% - Ênfase6 144 4" xfId="23228" xr:uid="{A5238F72-A6E8-4A7D-BAC6-258E1E8F228D}"/>
    <cellStyle name="40% - Ênfase6 145" xfId="2706" xr:uid="{1FE40F50-9538-4E73-A43F-C7DCF678C148}"/>
    <cellStyle name="40% - Ênfase6 145 2" xfId="7839" xr:uid="{3CBAAF9E-A8BF-4CB5-9C02-01CB549001DB}"/>
    <cellStyle name="40% - Ênfase6 145 2 2" xfId="18066" xr:uid="{9F82CF40-205C-4CBD-A1BB-9BEE76874AC3}"/>
    <cellStyle name="40% - Ênfase6 145 2 2 2" xfId="38510" xr:uid="{85ECA989-D303-4CA0-9821-E3C53A7EE35B}"/>
    <cellStyle name="40% - Ênfase6 145 2 3" xfId="28294" xr:uid="{072BA246-E184-4474-8F25-EA5D228D38F2}"/>
    <cellStyle name="40% - Ênfase6 145 3" xfId="13012" xr:uid="{5BF6EEC3-3AA0-460F-A8E4-757F3D7AE64E}"/>
    <cellStyle name="40% - Ênfase6 145 3 2" xfId="33458" xr:uid="{F2220669-A23C-4690-BF28-48173C382724}"/>
    <cellStyle name="40% - Ênfase6 145 4" xfId="23242" xr:uid="{D8942BC9-75BE-4B3C-9F6C-3457DA3FF0D2}"/>
    <cellStyle name="40% - Ênfase6 146" xfId="2720" xr:uid="{61565FB7-D8F7-46D4-A606-2FE4EDC8A3EC}"/>
    <cellStyle name="40% - Ênfase6 146 2" xfId="7853" xr:uid="{70A62ECD-5B50-4A44-8F97-1CF6AC802C85}"/>
    <cellStyle name="40% - Ênfase6 146 2 2" xfId="18080" xr:uid="{689098EB-43E3-40FD-A571-2262A37CC762}"/>
    <cellStyle name="40% - Ênfase6 146 2 2 2" xfId="38524" xr:uid="{E2C9EC28-ED3E-461C-B854-5B380FEA8270}"/>
    <cellStyle name="40% - Ênfase6 146 2 3" xfId="28308" xr:uid="{C0D673D8-42F0-41FB-9CE2-CCECAA92F8A0}"/>
    <cellStyle name="40% - Ênfase6 146 3" xfId="13026" xr:uid="{0B551BA2-64EC-4F9E-BAB5-35B39269DE30}"/>
    <cellStyle name="40% - Ênfase6 146 3 2" xfId="33472" xr:uid="{0851D95B-408F-4E39-9272-F76144D56959}"/>
    <cellStyle name="40% - Ênfase6 146 4" xfId="23256" xr:uid="{233F50BF-E2FA-493B-AAE3-9A9E738CB09E}"/>
    <cellStyle name="40% - Ênfase6 147" xfId="2734" xr:uid="{CDE57747-2F0F-4A70-9539-86BAF5C06765}"/>
    <cellStyle name="40% - Ênfase6 147 2" xfId="7867" xr:uid="{8017BFB9-F547-4EDF-8AE8-30E55C6C58CD}"/>
    <cellStyle name="40% - Ênfase6 147 2 2" xfId="18094" xr:uid="{3EBC9643-5819-48F3-BF16-7F3C1D1A211B}"/>
    <cellStyle name="40% - Ênfase6 147 2 2 2" xfId="38538" xr:uid="{C714FC3D-60A6-4545-83BB-1657201E41FA}"/>
    <cellStyle name="40% - Ênfase6 147 2 3" xfId="28322" xr:uid="{285BBF52-E33C-4CEF-81D2-929F8C4D06DC}"/>
    <cellStyle name="40% - Ênfase6 147 3" xfId="13040" xr:uid="{E7AD6248-56A7-41AB-91E9-8E180987A4B0}"/>
    <cellStyle name="40% - Ênfase6 147 3 2" xfId="33486" xr:uid="{6A6A57C6-0838-4FF7-ABB3-6AF459CF7D50}"/>
    <cellStyle name="40% - Ênfase6 147 4" xfId="23270" xr:uid="{C614EEA3-C685-4F06-BACD-1EFBA549BEB2}"/>
    <cellStyle name="40% - Ênfase6 148" xfId="2748" xr:uid="{8A96C60E-F28E-48FD-915D-CFC10ED4134E}"/>
    <cellStyle name="40% - Ênfase6 148 2" xfId="7881" xr:uid="{B6471BC0-3FCD-4222-94FF-A2A767CA5665}"/>
    <cellStyle name="40% - Ênfase6 148 2 2" xfId="18108" xr:uid="{44E07B7B-B33D-4AE1-A566-8E1DC3E7F500}"/>
    <cellStyle name="40% - Ênfase6 148 2 2 2" xfId="38552" xr:uid="{F8260CCE-3A68-49C3-A5FD-E3A4B2E577F0}"/>
    <cellStyle name="40% - Ênfase6 148 2 3" xfId="28336" xr:uid="{FAC10AAF-BBC9-41C6-9B21-99004568887A}"/>
    <cellStyle name="40% - Ênfase6 148 3" xfId="13054" xr:uid="{BD5819CF-1CDB-44C2-8D80-294DB4FF9051}"/>
    <cellStyle name="40% - Ênfase6 148 3 2" xfId="33500" xr:uid="{BC34F927-86F4-469C-B07F-064E5AF4AB43}"/>
    <cellStyle name="40% - Ênfase6 148 4" xfId="23284" xr:uid="{C4169E1A-4F53-44EB-87D1-44B731E5CC75}"/>
    <cellStyle name="40% - Ênfase6 149" xfId="2762" xr:uid="{55066340-181A-4AEF-943D-CBBE64E09F19}"/>
    <cellStyle name="40% - Ênfase6 149 2" xfId="7895" xr:uid="{89ED7B8A-0FAC-4DC7-8574-171CF38B4918}"/>
    <cellStyle name="40% - Ênfase6 149 2 2" xfId="18122" xr:uid="{C6B85A6B-CBE2-4B27-B128-CAF0053738D3}"/>
    <cellStyle name="40% - Ênfase6 149 2 2 2" xfId="38566" xr:uid="{B70D1ED7-96C5-472D-B2FF-DC5E652367C2}"/>
    <cellStyle name="40% - Ênfase6 149 2 3" xfId="28350" xr:uid="{BBA4654A-9E71-4784-9B42-DB4E992B9673}"/>
    <cellStyle name="40% - Ênfase6 149 3" xfId="13068" xr:uid="{E2A206D2-CD3C-4A7D-AEFC-32669E4074C9}"/>
    <cellStyle name="40% - Ênfase6 149 3 2" xfId="33514" xr:uid="{D108BF3D-602E-4FC7-918F-4BB53BDA2375}"/>
    <cellStyle name="40% - Ênfase6 149 4" xfId="23298" xr:uid="{4C8E75EB-4458-43B3-AB5C-8D5E16570433}"/>
    <cellStyle name="40% - Ênfase6 15" xfId="301" xr:uid="{10D1283A-C5C1-4C5D-BBBF-7F3C5EA07338}"/>
    <cellStyle name="40% - Ênfase6 15 2" xfId="900" xr:uid="{2190533D-FD77-4C1C-9A14-2ACBDFBD1028}"/>
    <cellStyle name="40% - Ênfase6 15 2 2" xfId="6047" xr:uid="{45A19585-58F2-47FF-B86F-52637D4980CB}"/>
    <cellStyle name="40% - Ênfase6 15 2 2 2" xfId="16302" xr:uid="{B818BF3D-3370-4FD3-AD3B-F230737B8302}"/>
    <cellStyle name="40% - Ênfase6 15 2 2 2 2" xfId="36746" xr:uid="{3BF46FFE-6CAE-4CD0-8EDF-B4607BB9D1C1}"/>
    <cellStyle name="40% - Ênfase6 15 2 2 3" xfId="26530" xr:uid="{4317C962-3620-4975-B0D8-C47ABBEE407C}"/>
    <cellStyle name="40% - Ênfase6 15 2 3" xfId="11248" xr:uid="{C0690413-423A-4215-9A15-7DAABC96BDAF}"/>
    <cellStyle name="40% - Ênfase6 15 2 3 2" xfId="31694" xr:uid="{DB32A0F7-6C85-4A98-A8C9-28CE1DE6D116}"/>
    <cellStyle name="40% - Ênfase6 15 2 4" xfId="21478" xr:uid="{8DF890C3-CA56-403D-BE03-080259AE5AB6}"/>
    <cellStyle name="40% - Ênfase6 15 3" xfId="5448" xr:uid="{6CB41556-CB6A-42CB-868A-0B5FBD926349}"/>
    <cellStyle name="40% - Ênfase6 15 3 2" xfId="15722" xr:uid="{73453434-256A-4A78-9E1F-82D39B1C96DB}"/>
    <cellStyle name="40% - Ênfase6 15 3 2 2" xfId="36166" xr:uid="{414BA884-FF36-4F66-8560-28569D6628F2}"/>
    <cellStyle name="40% - Ênfase6 15 3 3" xfId="25950" xr:uid="{487D835A-6740-4F6D-8D9C-B41A212D77D7}"/>
    <cellStyle name="40% - Ênfase6 15 4" xfId="10668" xr:uid="{A38E24A2-89D3-4B9D-837E-DEF46357D6F4}"/>
    <cellStyle name="40% - Ênfase6 15 4 2" xfId="31114" xr:uid="{B1742338-6F19-45CE-AD59-67966A0B2482}"/>
    <cellStyle name="40% - Ênfase6 15 5" xfId="20898" xr:uid="{6D6D235E-261E-4A7C-B884-ED47D5316FD4}"/>
    <cellStyle name="40% - Ênfase6 150" xfId="2776" xr:uid="{1F2AA794-1A0C-487E-ACA9-9F724560A290}"/>
    <cellStyle name="40% - Ênfase6 150 2" xfId="7909" xr:uid="{4464DE02-7F01-4BF9-AF06-E81F86AEC93A}"/>
    <cellStyle name="40% - Ênfase6 150 2 2" xfId="18136" xr:uid="{A891C623-6A27-4376-A628-C2B8DAB2B4DA}"/>
    <cellStyle name="40% - Ênfase6 150 2 2 2" xfId="38580" xr:uid="{EA37F987-70E4-4BE0-9CAB-56F623113EC9}"/>
    <cellStyle name="40% - Ênfase6 150 2 3" xfId="28364" xr:uid="{0317B7FB-6070-43C4-B84B-548FDDADBCA1}"/>
    <cellStyle name="40% - Ênfase6 150 3" xfId="13082" xr:uid="{2F227AD3-3963-4B47-A942-F3EDC521DFF5}"/>
    <cellStyle name="40% - Ênfase6 150 3 2" xfId="33528" xr:uid="{ABFA16E3-C2E8-4616-8F6B-4A2FDA90027F}"/>
    <cellStyle name="40% - Ênfase6 150 4" xfId="23312" xr:uid="{ED62DCFB-9E5E-4B2B-BF71-D050584FD38E}"/>
    <cellStyle name="40% - Ênfase6 151" xfId="2790" xr:uid="{1B6BB0CE-94E7-4C4D-B86C-CF2A33B3340A}"/>
    <cellStyle name="40% - Ênfase6 151 2" xfId="7923" xr:uid="{CD803FB6-F7A5-4A87-8A77-8A84436AA0D6}"/>
    <cellStyle name="40% - Ênfase6 151 2 2" xfId="18150" xr:uid="{F5D3A720-E155-46B6-A487-67ED0C7C2304}"/>
    <cellStyle name="40% - Ênfase6 151 2 2 2" xfId="38594" xr:uid="{4469045B-DD90-404F-A29A-E38F7411C32B}"/>
    <cellStyle name="40% - Ênfase6 151 2 3" xfId="28378" xr:uid="{C11264A2-8C2A-4FD2-AD51-20590C228324}"/>
    <cellStyle name="40% - Ênfase6 151 3" xfId="13096" xr:uid="{D915F55E-B549-466D-9F96-CAB7DFC920EA}"/>
    <cellStyle name="40% - Ênfase6 151 3 2" xfId="33542" xr:uid="{371DECF3-006B-4AAA-9AC8-E123BB8BC695}"/>
    <cellStyle name="40% - Ênfase6 151 4" xfId="23326" xr:uid="{6845DFB0-C650-483C-9068-2E507B7AA13E}"/>
    <cellStyle name="40% - Ênfase6 152" xfId="2804" xr:uid="{EEC2AEE2-EFE9-4A13-B4FB-13637E36FD5E}"/>
    <cellStyle name="40% - Ênfase6 152 2" xfId="7937" xr:uid="{42EE4148-7688-477B-B8A8-5B744DCB8044}"/>
    <cellStyle name="40% - Ênfase6 152 2 2" xfId="18164" xr:uid="{B9B2EB08-DF42-4F66-8A79-482FFA3B9444}"/>
    <cellStyle name="40% - Ênfase6 152 2 2 2" xfId="38608" xr:uid="{8D67822E-5B40-492A-ADB3-67851BA9A3DF}"/>
    <cellStyle name="40% - Ênfase6 152 2 3" xfId="28392" xr:uid="{3AA0361E-A7B9-426B-BD82-0EB652591391}"/>
    <cellStyle name="40% - Ênfase6 152 3" xfId="13110" xr:uid="{C548E7EF-39B7-4AE0-8356-8F4243B2BCC2}"/>
    <cellStyle name="40% - Ênfase6 152 3 2" xfId="33556" xr:uid="{A626EE7E-5668-45B3-BB63-0BC5D4594BE2}"/>
    <cellStyle name="40% - Ênfase6 152 4" xfId="23340" xr:uid="{97B1FFEA-1A2D-4F1D-9408-9443BA649796}"/>
    <cellStyle name="40% - Ênfase6 153" xfId="2818" xr:uid="{EDEAF557-5F2B-4649-ACDF-3F8409AB0E81}"/>
    <cellStyle name="40% - Ênfase6 153 2" xfId="7951" xr:uid="{0BA9AE10-4E3F-48BD-B95E-8E3AE6B73B47}"/>
    <cellStyle name="40% - Ênfase6 153 2 2" xfId="18178" xr:uid="{DBFC3AF1-45F3-44FE-A645-E520DE63DA07}"/>
    <cellStyle name="40% - Ênfase6 153 2 2 2" xfId="38622" xr:uid="{AE295100-D6A6-409D-93FE-B8F1F665B42C}"/>
    <cellStyle name="40% - Ênfase6 153 2 3" xfId="28406" xr:uid="{D34EEFCC-1C12-4AF2-905A-547547D0E41F}"/>
    <cellStyle name="40% - Ênfase6 153 3" xfId="13124" xr:uid="{019240B1-5736-41C9-81F8-A261B5D65EFA}"/>
    <cellStyle name="40% - Ênfase6 153 3 2" xfId="33570" xr:uid="{49DDE0B2-770B-450B-8716-96FB14FD9A5C}"/>
    <cellStyle name="40% - Ênfase6 153 4" xfId="23354" xr:uid="{BBAF2400-1B8F-4739-95F3-8AF484BBC004}"/>
    <cellStyle name="40% - Ênfase6 154" xfId="2832" xr:uid="{38E57B37-CB67-46A1-A6FC-B6C3F2743423}"/>
    <cellStyle name="40% - Ênfase6 154 2" xfId="7965" xr:uid="{5205345E-FCC7-40A4-8A82-25005E56F8F8}"/>
    <cellStyle name="40% - Ênfase6 154 2 2" xfId="18192" xr:uid="{1E437AC6-1170-4FB3-9D49-04FF82887ACE}"/>
    <cellStyle name="40% - Ênfase6 154 2 2 2" xfId="38636" xr:uid="{8840F037-8707-435A-8432-D478A316910C}"/>
    <cellStyle name="40% - Ênfase6 154 2 3" xfId="28420" xr:uid="{6C68C8DB-AEBD-46F7-B308-A1FBDC01CE1C}"/>
    <cellStyle name="40% - Ênfase6 154 3" xfId="13138" xr:uid="{A829197E-E2F8-4E86-A3BB-6D6E1240645F}"/>
    <cellStyle name="40% - Ênfase6 154 3 2" xfId="33584" xr:uid="{6CBC2A88-F4A3-4461-B896-CBD92F7E7D60}"/>
    <cellStyle name="40% - Ênfase6 154 4" xfId="23368" xr:uid="{8513609D-E790-496D-949E-8B8F4755B929}"/>
    <cellStyle name="40% - Ênfase6 155" xfId="2846" xr:uid="{E1B8AEA4-83F2-47A1-AA7D-BF62D58B912A}"/>
    <cellStyle name="40% - Ênfase6 155 2" xfId="7979" xr:uid="{71C81F98-A78E-4261-8A39-F0034E2DF260}"/>
    <cellStyle name="40% - Ênfase6 155 2 2" xfId="18206" xr:uid="{4729C3E7-B6DB-4B18-907A-B99A4CD778AD}"/>
    <cellStyle name="40% - Ênfase6 155 2 2 2" xfId="38650" xr:uid="{13A2053B-EAD0-46D7-B9EF-0330CCDA9413}"/>
    <cellStyle name="40% - Ênfase6 155 2 3" xfId="28434" xr:uid="{019A3B7F-09F2-4749-8BCC-D9BA0430FCA1}"/>
    <cellStyle name="40% - Ênfase6 155 3" xfId="13152" xr:uid="{08706CCB-40A8-48AC-B963-65D70EAED588}"/>
    <cellStyle name="40% - Ênfase6 155 3 2" xfId="33598" xr:uid="{04B0FA11-D646-407E-85FB-F368EA7FC25C}"/>
    <cellStyle name="40% - Ênfase6 155 4" xfId="23382" xr:uid="{D0A0F373-A60C-47A2-8EF3-E1ADFF14DEFB}"/>
    <cellStyle name="40% - Ênfase6 156" xfId="2860" xr:uid="{34DB0E29-687F-4CE2-8958-791013086191}"/>
    <cellStyle name="40% - Ênfase6 156 2" xfId="7993" xr:uid="{3A1AA227-1300-47A3-8706-B6118946B4BD}"/>
    <cellStyle name="40% - Ênfase6 156 2 2" xfId="18220" xr:uid="{5E2C8630-C9DA-4F3A-BE8A-BFFEA9D8486F}"/>
    <cellStyle name="40% - Ênfase6 156 2 2 2" xfId="38664" xr:uid="{BE0948F1-D46F-4937-A6F8-217526E027FF}"/>
    <cellStyle name="40% - Ênfase6 156 2 3" xfId="28448" xr:uid="{C51C5B60-2A9D-4BA3-AD6A-12AE4FB4AFF0}"/>
    <cellStyle name="40% - Ênfase6 156 3" xfId="13166" xr:uid="{5874D1CE-A8A3-45C0-B957-FB158CFE92A4}"/>
    <cellStyle name="40% - Ênfase6 156 3 2" xfId="33612" xr:uid="{F13EE273-63CC-4FE2-AF19-8DBFDCD319E5}"/>
    <cellStyle name="40% - Ênfase6 156 4" xfId="23396" xr:uid="{52531F49-9EC5-4657-BA5B-B7A2341D6E28}"/>
    <cellStyle name="40% - Ênfase6 157" xfId="2874" xr:uid="{034B3911-8F17-472E-8A2C-C0AF04238287}"/>
    <cellStyle name="40% - Ênfase6 157 2" xfId="8007" xr:uid="{0533AA17-4F94-49DE-8BA6-6097E54C656D}"/>
    <cellStyle name="40% - Ênfase6 157 2 2" xfId="18234" xr:uid="{E9C6E447-286B-4217-AF16-49A911CF3139}"/>
    <cellStyle name="40% - Ênfase6 157 2 2 2" xfId="38678" xr:uid="{7A8BDB00-B58C-4860-9BD5-0019AD69C721}"/>
    <cellStyle name="40% - Ênfase6 157 2 3" xfId="28462" xr:uid="{5FF751C7-C75D-4DF9-A4D3-E56934ABD973}"/>
    <cellStyle name="40% - Ênfase6 157 3" xfId="13180" xr:uid="{3DD269DA-D706-42F2-AE97-BAEAF0D72323}"/>
    <cellStyle name="40% - Ênfase6 157 3 2" xfId="33626" xr:uid="{E35C61FC-EE32-40DD-9767-4207FD04C272}"/>
    <cellStyle name="40% - Ênfase6 157 4" xfId="23410" xr:uid="{FBCC1E4C-BA52-4CF0-9D7E-0F43FA1C5959}"/>
    <cellStyle name="40% - Ênfase6 158" xfId="2888" xr:uid="{263F1D71-1537-490F-B98B-4FA535DA1A6D}"/>
    <cellStyle name="40% - Ênfase6 158 2" xfId="8021" xr:uid="{5F9B8604-638C-4B1B-A551-D7DE152A2CF5}"/>
    <cellStyle name="40% - Ênfase6 158 2 2" xfId="18248" xr:uid="{3D74DF5F-EF51-45ED-A3E4-5D7E2E9A89D4}"/>
    <cellStyle name="40% - Ênfase6 158 2 2 2" xfId="38692" xr:uid="{ADF0DD0E-CB09-422E-8E34-00B16E8E2E53}"/>
    <cellStyle name="40% - Ênfase6 158 2 3" xfId="28476" xr:uid="{4D5D7D6A-69BA-4F60-AC05-52156FF59E5A}"/>
    <cellStyle name="40% - Ênfase6 158 3" xfId="13194" xr:uid="{8E3392BE-11BC-487B-AC7B-C66E37B4C531}"/>
    <cellStyle name="40% - Ênfase6 158 3 2" xfId="33640" xr:uid="{F88C8FCC-57A4-4E9B-91CF-4A1FA968CCF0}"/>
    <cellStyle name="40% - Ênfase6 158 4" xfId="23424" xr:uid="{9F909EE8-01B4-48A9-B554-05E5AE2A3AD3}"/>
    <cellStyle name="40% - Ênfase6 159" xfId="2902" xr:uid="{2D3325CC-5D15-4AED-95AC-6B8AAA1CB731}"/>
    <cellStyle name="40% - Ênfase6 159 2" xfId="8035" xr:uid="{336E1D4A-9D51-4123-B906-FD3976C86461}"/>
    <cellStyle name="40% - Ênfase6 159 2 2" xfId="18262" xr:uid="{3D3A7599-3570-458E-AD7F-5CCE747A21F2}"/>
    <cellStyle name="40% - Ênfase6 159 2 2 2" xfId="38706" xr:uid="{7901C766-8587-4C0E-90DF-26AB0CF4D304}"/>
    <cellStyle name="40% - Ênfase6 159 2 3" xfId="28490" xr:uid="{E4F1C4F4-F0AA-4ED3-BEE3-85926393A3F7}"/>
    <cellStyle name="40% - Ênfase6 159 3" xfId="13208" xr:uid="{9C54AC10-39FC-4BAF-B34B-A5094F25CF47}"/>
    <cellStyle name="40% - Ênfase6 159 3 2" xfId="33654" xr:uid="{E1CC4290-0E27-4889-9B6F-BD3ED6E633FA}"/>
    <cellStyle name="40% - Ênfase6 159 4" xfId="23438" xr:uid="{C4019C40-CF73-4B2A-8C11-0E1ADF3A48DE}"/>
    <cellStyle name="40% - Ênfase6 16" xfId="315" xr:uid="{9D725464-2A31-44D7-8429-E60EE6BB37D7}"/>
    <cellStyle name="40% - Ênfase6 16 2" xfId="914" xr:uid="{B245084F-2D80-4972-B468-6DAD16E53474}"/>
    <cellStyle name="40% - Ênfase6 16 2 2" xfId="6061" xr:uid="{09D347B8-C45B-4F79-ACF6-9F1F79793970}"/>
    <cellStyle name="40% - Ênfase6 16 2 2 2" xfId="16316" xr:uid="{F582721F-8094-4138-98BA-78AAAF0FB22F}"/>
    <cellStyle name="40% - Ênfase6 16 2 2 2 2" xfId="36760" xr:uid="{FB199060-9AB1-49FB-9193-4B36AF52BFC7}"/>
    <cellStyle name="40% - Ênfase6 16 2 2 3" xfId="26544" xr:uid="{20AD438F-62CD-4E5F-9E90-204CAB489A38}"/>
    <cellStyle name="40% - Ênfase6 16 2 3" xfId="11262" xr:uid="{CA36B4FF-EE93-4851-B87C-EB13CFFB089E}"/>
    <cellStyle name="40% - Ênfase6 16 2 3 2" xfId="31708" xr:uid="{A3BB8E3B-D411-45C7-9F46-C6D4D9863905}"/>
    <cellStyle name="40% - Ênfase6 16 2 4" xfId="21492" xr:uid="{FF78C1A3-B3E8-471D-8868-BD4EADC599D7}"/>
    <cellStyle name="40% - Ênfase6 16 3" xfId="5462" xr:uid="{67D68F5A-654D-4294-AABA-D149E1C875A6}"/>
    <cellStyle name="40% - Ênfase6 16 3 2" xfId="15736" xr:uid="{8BC8367B-ADE2-4687-8602-1CE6E2A64937}"/>
    <cellStyle name="40% - Ênfase6 16 3 2 2" xfId="36180" xr:uid="{F23623C8-5E9E-4284-A2ED-7FADEF0FF65F}"/>
    <cellStyle name="40% - Ênfase6 16 3 3" xfId="25964" xr:uid="{A70B9D21-3F3A-40AD-9275-50EFDE03B329}"/>
    <cellStyle name="40% - Ênfase6 16 4" xfId="10682" xr:uid="{FE888019-1441-4733-8560-B084445CAEF5}"/>
    <cellStyle name="40% - Ênfase6 16 4 2" xfId="31128" xr:uid="{3F0E07CE-C442-457B-B8F4-257C7B9BD06F}"/>
    <cellStyle name="40% - Ênfase6 16 5" xfId="20912" xr:uid="{F47176A6-BD67-4139-BE62-F66E5E2E5ECF}"/>
    <cellStyle name="40% - Ênfase6 160" xfId="2916" xr:uid="{F8A78393-4696-4A28-B945-3BCDE240CCAF}"/>
    <cellStyle name="40% - Ênfase6 160 2" xfId="8049" xr:uid="{B010D27F-78CE-4297-AEBD-A6EE1F267AC4}"/>
    <cellStyle name="40% - Ênfase6 160 2 2" xfId="18276" xr:uid="{D3290ADD-6D05-4721-9D4F-A896E8C4921D}"/>
    <cellStyle name="40% - Ênfase6 160 2 2 2" xfId="38720" xr:uid="{BC6C0A06-72BA-4415-A791-3FEDBBDA17FB}"/>
    <cellStyle name="40% - Ênfase6 160 2 3" xfId="28504" xr:uid="{B9CB8901-AA65-420F-9A06-AACF94EC68F7}"/>
    <cellStyle name="40% - Ênfase6 160 3" xfId="13222" xr:uid="{75D578EA-6CAB-432A-9222-710AE0F2BD81}"/>
    <cellStyle name="40% - Ênfase6 160 3 2" xfId="33668" xr:uid="{88629698-B557-4468-B5EA-A28D88230DD1}"/>
    <cellStyle name="40% - Ênfase6 160 4" xfId="23452" xr:uid="{F354B99F-15B7-46ED-B0E1-0D7502696B0B}"/>
    <cellStyle name="40% - Ênfase6 161" xfId="2930" xr:uid="{B79AECE4-D4D0-414D-A943-3F7EBCDA3015}"/>
    <cellStyle name="40% - Ênfase6 161 2" xfId="8063" xr:uid="{664205C5-04BD-4AB5-AE12-C1B184D8513B}"/>
    <cellStyle name="40% - Ênfase6 161 2 2" xfId="18290" xr:uid="{9834FE88-A327-41AA-9DE6-0210994737A5}"/>
    <cellStyle name="40% - Ênfase6 161 2 2 2" xfId="38734" xr:uid="{3E27333F-DCE2-4116-BC95-3C7AEB544ADF}"/>
    <cellStyle name="40% - Ênfase6 161 2 3" xfId="28518" xr:uid="{60AAD2BE-12C0-4BD3-896A-4CA089D9BE7A}"/>
    <cellStyle name="40% - Ênfase6 161 3" xfId="13236" xr:uid="{1CE4BB60-70BC-47DE-BF50-B9982168718D}"/>
    <cellStyle name="40% - Ênfase6 161 3 2" xfId="33682" xr:uid="{620329F7-E39F-4F62-9DA0-CE39A77AF3A4}"/>
    <cellStyle name="40% - Ênfase6 161 4" xfId="23466" xr:uid="{E5890BE5-7649-49C0-A841-4AFAE295E07C}"/>
    <cellStyle name="40% - Ênfase6 162" xfId="2944" xr:uid="{A47AEB9F-07C8-4D45-85F3-411DA37C46E5}"/>
    <cellStyle name="40% - Ênfase6 162 2" xfId="8077" xr:uid="{FEDC7422-C356-41F1-AF7E-FC0140B75894}"/>
    <cellStyle name="40% - Ênfase6 162 2 2" xfId="18304" xr:uid="{3FAA0E0F-65B0-49EA-86D7-52FE3A2BE189}"/>
    <cellStyle name="40% - Ênfase6 162 2 2 2" xfId="38748" xr:uid="{75010B47-4935-4DAC-BA49-0CAD8CCFC88D}"/>
    <cellStyle name="40% - Ênfase6 162 2 3" xfId="28532" xr:uid="{AC0B5094-29AA-4CA2-AFAB-A05442262355}"/>
    <cellStyle name="40% - Ênfase6 162 3" xfId="13250" xr:uid="{4EEAB14B-7481-482A-AD3C-163A5EC2350E}"/>
    <cellStyle name="40% - Ênfase6 162 3 2" xfId="33696" xr:uid="{9926DEB3-612D-4272-8D40-FB7DA9F69D3E}"/>
    <cellStyle name="40% - Ênfase6 162 4" xfId="23480" xr:uid="{32B853D5-99AB-42B2-A8C1-613B4BA5727E}"/>
    <cellStyle name="40% - Ênfase6 163" xfId="2958" xr:uid="{93D48227-C7CB-4643-BD69-3018DEBD62E9}"/>
    <cellStyle name="40% - Ênfase6 163 2" xfId="8091" xr:uid="{9A87A987-8AC3-4DB6-A57C-97122086A9C8}"/>
    <cellStyle name="40% - Ênfase6 163 2 2" xfId="18318" xr:uid="{94B395FA-52BA-4CC0-93ED-314EB0CC6C37}"/>
    <cellStyle name="40% - Ênfase6 163 2 2 2" xfId="38762" xr:uid="{30B6C86E-6592-4FDD-8139-80E242948D32}"/>
    <cellStyle name="40% - Ênfase6 163 2 3" xfId="28546" xr:uid="{6DFA7C32-30F0-4D38-B69E-A4A7D6FF759B}"/>
    <cellStyle name="40% - Ênfase6 163 3" xfId="13264" xr:uid="{8AAF4ED1-7059-4642-9D4D-891668AF1B64}"/>
    <cellStyle name="40% - Ênfase6 163 3 2" xfId="33710" xr:uid="{650A6799-2B93-46B8-8DCA-E37BF712704E}"/>
    <cellStyle name="40% - Ênfase6 163 4" xfId="23494" xr:uid="{4263AD5F-7C36-4A47-A105-B9A6B69683E9}"/>
    <cellStyle name="40% - Ênfase6 164" xfId="2972" xr:uid="{0B1E309B-7EDB-494A-8EB9-CFCCFD5A36DC}"/>
    <cellStyle name="40% - Ênfase6 164 2" xfId="8105" xr:uid="{B760A6B7-F146-4928-80D6-37D2902B5AA0}"/>
    <cellStyle name="40% - Ênfase6 164 2 2" xfId="18332" xr:uid="{DC699860-4C1B-443A-AA58-196403C6B144}"/>
    <cellStyle name="40% - Ênfase6 164 2 2 2" xfId="38776" xr:uid="{095A072C-0846-4CBA-A22C-001F4C2D088E}"/>
    <cellStyle name="40% - Ênfase6 164 2 3" xfId="28560" xr:uid="{5D6E9110-58C5-4B13-970C-C0BEF54B28ED}"/>
    <cellStyle name="40% - Ênfase6 164 3" xfId="13278" xr:uid="{69B51F30-D401-4F13-9A8B-1D741E6D0C45}"/>
    <cellStyle name="40% - Ênfase6 164 3 2" xfId="33724" xr:uid="{6CFC3B4D-0950-4DFE-911E-98B8ACD3EEE3}"/>
    <cellStyle name="40% - Ênfase6 164 4" xfId="23508" xr:uid="{BB3671E5-266A-4D60-861D-58E2E45730FA}"/>
    <cellStyle name="40% - Ênfase6 165" xfId="2986" xr:uid="{C2AFC62E-11C6-44F5-AD8D-33459E9E7B9B}"/>
    <cellStyle name="40% - Ênfase6 165 2" xfId="8119" xr:uid="{FBA9FA43-7108-44F9-A867-A8BA13A5F813}"/>
    <cellStyle name="40% - Ênfase6 165 2 2" xfId="18346" xr:uid="{96A2BEAB-C12A-4227-B851-2D4A6CA4429C}"/>
    <cellStyle name="40% - Ênfase6 165 2 2 2" xfId="38790" xr:uid="{7A24F521-4C72-42A0-8772-38CB08466C7E}"/>
    <cellStyle name="40% - Ênfase6 165 2 3" xfId="28574" xr:uid="{3BFF4309-4787-4CE3-82DB-061D2462519F}"/>
    <cellStyle name="40% - Ênfase6 165 3" xfId="13292" xr:uid="{9CB58AE5-18D1-4687-BA07-3FF23D7DFC1E}"/>
    <cellStyle name="40% - Ênfase6 165 3 2" xfId="33738" xr:uid="{BB9FCCFD-DD41-4B53-8E51-5E38EAF723B9}"/>
    <cellStyle name="40% - Ênfase6 165 4" xfId="23522" xr:uid="{BCD76DA0-864F-4C93-8182-62BB51BC514C}"/>
    <cellStyle name="40% - Ênfase6 166" xfId="3000" xr:uid="{7EA27EA3-2A29-4E80-8DBD-395705287AF6}"/>
    <cellStyle name="40% - Ênfase6 166 2" xfId="8133" xr:uid="{8CE9E030-6C94-4D44-A2DA-9C051422C00D}"/>
    <cellStyle name="40% - Ênfase6 166 2 2" xfId="18360" xr:uid="{9364E031-E1E9-4284-AB2A-012D0B9EE340}"/>
    <cellStyle name="40% - Ênfase6 166 2 2 2" xfId="38804" xr:uid="{732BA628-B6BE-44BC-A21D-AD891B235DC8}"/>
    <cellStyle name="40% - Ênfase6 166 2 3" xfId="28588" xr:uid="{578A4B18-2DE4-4AEF-86FF-2C729AEC5ECE}"/>
    <cellStyle name="40% - Ênfase6 166 3" xfId="13306" xr:uid="{4495451D-2DBF-40EF-AD64-5F9902E5FEC4}"/>
    <cellStyle name="40% - Ênfase6 166 3 2" xfId="33752" xr:uid="{BAE1F6A9-3F1F-4282-B0E2-12A9462D2477}"/>
    <cellStyle name="40% - Ênfase6 166 4" xfId="23536" xr:uid="{567FADBC-405E-475D-90FA-69D82118E4CE}"/>
    <cellStyle name="40% - Ênfase6 167" xfId="3014" xr:uid="{753EB36E-FF11-4126-B952-EC41C23C034C}"/>
    <cellStyle name="40% - Ênfase6 167 2" xfId="8147" xr:uid="{226E0EDA-9FE9-457F-BF76-D15C77D5CF71}"/>
    <cellStyle name="40% - Ênfase6 167 2 2" xfId="18374" xr:uid="{3F6B51FB-A9AB-4BAD-B8C8-71B0EEE255E9}"/>
    <cellStyle name="40% - Ênfase6 167 2 2 2" xfId="38818" xr:uid="{5154166C-10EA-43D2-839C-739F240E0CF3}"/>
    <cellStyle name="40% - Ênfase6 167 2 3" xfId="28602" xr:uid="{4811116E-3B70-4D46-B555-88AC5CCF45EC}"/>
    <cellStyle name="40% - Ênfase6 167 3" xfId="13320" xr:uid="{218562B7-E603-4256-A735-91B02DB62BBA}"/>
    <cellStyle name="40% - Ênfase6 167 3 2" xfId="33766" xr:uid="{10D35CBC-FB0B-4967-AF72-5D2B2D1F9CFB}"/>
    <cellStyle name="40% - Ênfase6 167 4" xfId="23550" xr:uid="{7EBAB0CA-582D-418E-8360-96FF19AB6FB4}"/>
    <cellStyle name="40% - Ênfase6 168" xfId="3028" xr:uid="{8946B8AB-6D79-48E8-A8A6-D51F70324188}"/>
    <cellStyle name="40% - Ênfase6 168 2" xfId="8161" xr:uid="{AB577BCA-3927-43F6-9697-8458B616BB83}"/>
    <cellStyle name="40% - Ênfase6 168 2 2" xfId="18388" xr:uid="{95489644-92FB-4719-BD56-2E94AD3DCD38}"/>
    <cellStyle name="40% - Ênfase6 168 2 2 2" xfId="38832" xr:uid="{1C554A99-3DE0-469B-9062-5DEA2E99A07F}"/>
    <cellStyle name="40% - Ênfase6 168 2 3" xfId="28616" xr:uid="{9A2B02A4-1D95-4789-8180-F8C7150B0152}"/>
    <cellStyle name="40% - Ênfase6 168 3" xfId="13334" xr:uid="{10EA39C4-52C2-4719-9985-D4455E7C9AF5}"/>
    <cellStyle name="40% - Ênfase6 168 3 2" xfId="33780" xr:uid="{FBFBC503-4B00-42B5-8BFA-4FC56F72D6CD}"/>
    <cellStyle name="40% - Ênfase6 168 4" xfId="23564" xr:uid="{AA944E22-A0A2-476E-8BDA-730256A78F98}"/>
    <cellStyle name="40% - Ênfase6 169" xfId="3042" xr:uid="{2DD02CA2-D369-46D5-B366-FA3777A66161}"/>
    <cellStyle name="40% - Ênfase6 169 2" xfId="8175" xr:uid="{D231B4A0-B4AE-4D01-AF2C-71A27FEDC78D}"/>
    <cellStyle name="40% - Ênfase6 169 2 2" xfId="18402" xr:uid="{43CDC315-DEB0-4910-85C4-9F0D1093468A}"/>
    <cellStyle name="40% - Ênfase6 169 2 2 2" xfId="38846" xr:uid="{74F839C2-325A-4DE4-AB3F-0CCE73CDF23E}"/>
    <cellStyle name="40% - Ênfase6 169 2 3" xfId="28630" xr:uid="{BC22271C-888E-4B1C-929F-C58621430C28}"/>
    <cellStyle name="40% - Ênfase6 169 3" xfId="13348" xr:uid="{38890C01-AF4A-4920-9B35-8C747BDC8498}"/>
    <cellStyle name="40% - Ênfase6 169 3 2" xfId="33794" xr:uid="{3BF9032F-4021-4D36-8EC1-A6E6C221E5B2}"/>
    <cellStyle name="40% - Ênfase6 169 4" xfId="23578" xr:uid="{8D4B57A1-1222-4A3D-B2CC-C2497315EC7D}"/>
    <cellStyle name="40% - Ênfase6 17" xfId="329" xr:uid="{E961D8AA-15CF-4733-970C-ED0E98860128}"/>
    <cellStyle name="40% - Ênfase6 17 2" xfId="928" xr:uid="{03C9C4A3-2B2C-4483-B9CE-4AB3EE5C8EAF}"/>
    <cellStyle name="40% - Ênfase6 17 2 2" xfId="6075" xr:uid="{9810F016-432A-4245-90EA-FCC0FFC6381F}"/>
    <cellStyle name="40% - Ênfase6 17 2 2 2" xfId="16330" xr:uid="{08F1017E-AC7B-4EE8-8E76-C2C248C9957B}"/>
    <cellStyle name="40% - Ênfase6 17 2 2 2 2" xfId="36774" xr:uid="{7B495EBC-040C-41AD-8B92-61E2B0CDB191}"/>
    <cellStyle name="40% - Ênfase6 17 2 2 3" xfId="26558" xr:uid="{C6D47EE9-AB89-4CDD-BFA0-993011B4687B}"/>
    <cellStyle name="40% - Ênfase6 17 2 3" xfId="11276" xr:uid="{9AB330CC-01E1-47DD-BB86-468D8D96AAD7}"/>
    <cellStyle name="40% - Ênfase6 17 2 3 2" xfId="31722" xr:uid="{0822073A-6C77-4EB6-B4CA-0B940410AFC3}"/>
    <cellStyle name="40% - Ênfase6 17 2 4" xfId="21506" xr:uid="{C6D05A98-B937-4F66-BC87-72A27431D8A9}"/>
    <cellStyle name="40% - Ênfase6 17 3" xfId="5476" xr:uid="{1255A4BB-14E9-4043-9030-E1F0B791C0D4}"/>
    <cellStyle name="40% - Ênfase6 17 3 2" xfId="15750" xr:uid="{FBC0D260-0D08-4BD6-95E0-DD615C444577}"/>
    <cellStyle name="40% - Ênfase6 17 3 2 2" xfId="36194" xr:uid="{21AF5AC8-D89C-4B4D-9AFC-58EF26E77026}"/>
    <cellStyle name="40% - Ênfase6 17 3 3" xfId="25978" xr:uid="{93EF49A7-6263-4D1D-B998-71C68D313334}"/>
    <cellStyle name="40% - Ênfase6 17 4" xfId="10696" xr:uid="{2D67564A-A1CB-453C-954D-009812E17393}"/>
    <cellStyle name="40% - Ênfase6 17 4 2" xfId="31142" xr:uid="{B735C22E-23A2-4FC1-825B-2BDD0A475C95}"/>
    <cellStyle name="40% - Ênfase6 17 5" xfId="20926" xr:uid="{81077850-E7D4-43B3-B947-A05508225FAE}"/>
    <cellStyle name="40% - Ênfase6 170" xfId="3056" xr:uid="{EE8C72A1-A21B-4B8A-B88B-BF8A72C4792D}"/>
    <cellStyle name="40% - Ênfase6 170 2" xfId="8189" xr:uid="{6BC77CB4-F35B-4C00-BAF5-ADCD0F9E8805}"/>
    <cellStyle name="40% - Ênfase6 170 2 2" xfId="18416" xr:uid="{2B13AC4D-062C-49EE-A867-2AFB6FE8F685}"/>
    <cellStyle name="40% - Ênfase6 170 2 2 2" xfId="38860" xr:uid="{420DBF11-1474-4D42-A053-FA689C277515}"/>
    <cellStyle name="40% - Ênfase6 170 2 3" xfId="28644" xr:uid="{4B496356-CA7B-413E-8C11-C3202A76C9A6}"/>
    <cellStyle name="40% - Ênfase6 170 3" xfId="13362" xr:uid="{A29915E7-1F72-4D65-9A9A-386F44C5E1E2}"/>
    <cellStyle name="40% - Ênfase6 170 3 2" xfId="33808" xr:uid="{FF8D8BA4-75DB-470C-9226-BED7B0F5045C}"/>
    <cellStyle name="40% - Ênfase6 170 4" xfId="23592" xr:uid="{404FFF2E-70C7-4A31-8E41-F7454A406AF5}"/>
    <cellStyle name="40% - Ênfase6 171" xfId="3070" xr:uid="{C4F2DA9A-53B0-4CA9-A6A6-16D88042CD6A}"/>
    <cellStyle name="40% - Ênfase6 171 2" xfId="8203" xr:uid="{5C69C02C-6904-4E13-9DD4-65D10B70DA3A}"/>
    <cellStyle name="40% - Ênfase6 171 2 2" xfId="18430" xr:uid="{BDBF5328-C8F0-463A-8930-6D30F7E34D2D}"/>
    <cellStyle name="40% - Ênfase6 171 2 2 2" xfId="38874" xr:uid="{1F4D7E9D-B832-4302-A9EC-B5A42086ACDE}"/>
    <cellStyle name="40% - Ênfase6 171 2 3" xfId="28658" xr:uid="{9140787B-81A8-40D7-A4CC-277AA1F6ECDC}"/>
    <cellStyle name="40% - Ênfase6 171 3" xfId="13376" xr:uid="{196CC04A-1D10-45DC-87A8-47049BF35A58}"/>
    <cellStyle name="40% - Ênfase6 171 3 2" xfId="33822" xr:uid="{5334FD8E-137B-4C2D-9F30-06AA9647B914}"/>
    <cellStyle name="40% - Ênfase6 171 4" xfId="23606" xr:uid="{8B16E0D8-4F8D-41A3-9743-C236ECC4333F}"/>
    <cellStyle name="40% - Ênfase6 172" xfId="3084" xr:uid="{7ABC118D-3B44-42A7-89BC-D030F0601171}"/>
    <cellStyle name="40% - Ênfase6 172 2" xfId="8217" xr:uid="{1062E575-0B87-40ED-B7B1-213CA6C9C3F9}"/>
    <cellStyle name="40% - Ênfase6 172 2 2" xfId="18444" xr:uid="{45802572-F382-4FE8-A330-B2834CF55B90}"/>
    <cellStyle name="40% - Ênfase6 172 2 2 2" xfId="38888" xr:uid="{28C7707E-FCD7-4D90-AF27-144BBEDE3BF4}"/>
    <cellStyle name="40% - Ênfase6 172 2 3" xfId="28672" xr:uid="{F3DC6FBF-C9D8-4EC5-9188-7B8175D7D65F}"/>
    <cellStyle name="40% - Ênfase6 172 3" xfId="13390" xr:uid="{8F09EC2F-A206-443C-9008-CF4C187CBCF3}"/>
    <cellStyle name="40% - Ênfase6 172 3 2" xfId="33836" xr:uid="{CB883612-8B1D-4A99-AE99-F259836D2195}"/>
    <cellStyle name="40% - Ênfase6 172 4" xfId="23620" xr:uid="{24B1884B-9407-4E73-958A-A674E19033B4}"/>
    <cellStyle name="40% - Ênfase6 173" xfId="3098" xr:uid="{23A9B259-40F6-4A25-A35D-EDEDB4D57B44}"/>
    <cellStyle name="40% - Ênfase6 173 2" xfId="8231" xr:uid="{7148B891-D07F-403C-A34A-648615262BB7}"/>
    <cellStyle name="40% - Ênfase6 173 2 2" xfId="18458" xr:uid="{55C0756E-9CC8-4242-BFE6-787B4BF735EA}"/>
    <cellStyle name="40% - Ênfase6 173 2 2 2" xfId="38902" xr:uid="{4193A783-4F57-476D-B320-DBF1CDC0D019}"/>
    <cellStyle name="40% - Ênfase6 173 2 3" xfId="28686" xr:uid="{F4200328-ADC2-4F37-B275-A04C1FB9273B}"/>
    <cellStyle name="40% - Ênfase6 173 3" xfId="13404" xr:uid="{298966EC-4989-439A-9329-4C450FE1C184}"/>
    <cellStyle name="40% - Ênfase6 173 3 2" xfId="33850" xr:uid="{04813DAC-C63A-49ED-A666-B10CB2CF2431}"/>
    <cellStyle name="40% - Ênfase6 173 4" xfId="23634" xr:uid="{C95DC037-5BDD-4BB3-9592-911528E3754F}"/>
    <cellStyle name="40% - Ênfase6 174" xfId="3112" xr:uid="{38056583-F214-4840-B062-4BCF13577AB0}"/>
    <cellStyle name="40% - Ênfase6 174 2" xfId="8245" xr:uid="{538BD685-BFB0-4758-8EF6-6DD7C246CF5C}"/>
    <cellStyle name="40% - Ênfase6 174 2 2" xfId="18472" xr:uid="{210C95CB-BFA1-4315-B554-A7FF0A142852}"/>
    <cellStyle name="40% - Ênfase6 174 2 2 2" xfId="38916" xr:uid="{F93A9202-233A-4A8C-93F6-C16988F07238}"/>
    <cellStyle name="40% - Ênfase6 174 2 3" xfId="28700" xr:uid="{13A8DD0B-9836-4AC9-B408-8B14D1D038A9}"/>
    <cellStyle name="40% - Ênfase6 174 3" xfId="13418" xr:uid="{EC195CF1-1EF6-479C-BB37-8D0E9F6676E7}"/>
    <cellStyle name="40% - Ênfase6 174 3 2" xfId="33864" xr:uid="{6832A502-2F3B-407F-9EFC-2EE865979153}"/>
    <cellStyle name="40% - Ênfase6 174 4" xfId="23648" xr:uid="{AB0F6F27-4E12-40DF-B61E-9D1E93BA88E9}"/>
    <cellStyle name="40% - Ênfase6 175" xfId="3126" xr:uid="{70B28076-098C-44D4-A380-A1EEE93919B6}"/>
    <cellStyle name="40% - Ênfase6 175 2" xfId="8259" xr:uid="{74712B08-FB3C-4AC1-B4F4-D172CBE318B8}"/>
    <cellStyle name="40% - Ênfase6 175 2 2" xfId="18486" xr:uid="{7E4D0560-2F6C-4676-B7E2-A1F770F2E0B9}"/>
    <cellStyle name="40% - Ênfase6 175 2 2 2" xfId="38930" xr:uid="{BB97BAAD-6732-4EFC-8A3E-454BEBEAB7CB}"/>
    <cellStyle name="40% - Ênfase6 175 2 3" xfId="28714" xr:uid="{CBF3700A-D198-4D87-A86F-4D2768CC0D0A}"/>
    <cellStyle name="40% - Ênfase6 175 3" xfId="13432" xr:uid="{9D29A3BE-2EAF-45CD-947B-D84ABAC020E9}"/>
    <cellStyle name="40% - Ênfase6 175 3 2" xfId="33878" xr:uid="{678EEF83-F8F5-4A30-883E-DC5F8F5EAA20}"/>
    <cellStyle name="40% - Ênfase6 175 4" xfId="23662" xr:uid="{84FC2ACC-7AFE-4797-A39D-EDE8DC1E79A7}"/>
    <cellStyle name="40% - Ênfase6 176" xfId="3140" xr:uid="{55659A84-54DD-4151-89EA-1CE5D8066840}"/>
    <cellStyle name="40% - Ênfase6 176 2" xfId="8273" xr:uid="{F20BF8CE-28CE-44E1-84DB-9672CB9DDF5E}"/>
    <cellStyle name="40% - Ênfase6 176 2 2" xfId="18500" xr:uid="{3E1CDBBE-D212-4CD5-82A6-E1127291241E}"/>
    <cellStyle name="40% - Ênfase6 176 2 2 2" xfId="38944" xr:uid="{9BF8AFFD-2292-47F1-997A-DD03017C47D6}"/>
    <cellStyle name="40% - Ênfase6 176 2 3" xfId="28728" xr:uid="{C8AF48D5-19BA-4491-B1A0-226916EECEC8}"/>
    <cellStyle name="40% - Ênfase6 176 3" xfId="13446" xr:uid="{9C06E23F-89DA-4631-B304-2104DCC06756}"/>
    <cellStyle name="40% - Ênfase6 176 3 2" xfId="33892" xr:uid="{797232D4-4AA5-4C12-9AE0-F3E1512961A6}"/>
    <cellStyle name="40% - Ênfase6 176 4" xfId="23676" xr:uid="{27D478E7-215A-4AB2-A69E-952BEEC50569}"/>
    <cellStyle name="40% - Ênfase6 177" xfId="3154" xr:uid="{27060621-987F-46FA-96CA-CF2C968B56E2}"/>
    <cellStyle name="40% - Ênfase6 177 2" xfId="8287" xr:uid="{36C26193-AE93-4982-A3B2-01AC819A7F19}"/>
    <cellStyle name="40% - Ênfase6 177 2 2" xfId="18514" xr:uid="{3D4F2750-975B-4F88-9FAF-92D628F0232E}"/>
    <cellStyle name="40% - Ênfase6 177 2 2 2" xfId="38958" xr:uid="{9D9AC8ED-DC59-40BD-AD3E-6240F1180F96}"/>
    <cellStyle name="40% - Ênfase6 177 2 3" xfId="28742" xr:uid="{3AB88340-852E-4F79-840A-46E2598C9BDD}"/>
    <cellStyle name="40% - Ênfase6 177 3" xfId="13460" xr:uid="{D739BE99-41AB-42BC-8384-7E593B00D9C1}"/>
    <cellStyle name="40% - Ênfase6 177 3 2" xfId="33906" xr:uid="{71FC4B9F-F60A-447B-964F-22C4B6DCDD17}"/>
    <cellStyle name="40% - Ênfase6 177 4" xfId="23690" xr:uid="{2813F53E-8243-4D40-98CB-A85AC8AC4145}"/>
    <cellStyle name="40% - Ênfase6 178" xfId="3168" xr:uid="{3A54A225-BC8B-475E-A085-6E22CF04FF5C}"/>
    <cellStyle name="40% - Ênfase6 178 2" xfId="8301" xr:uid="{1A8DF3C0-6B4A-4BDB-A973-4A4C53783BCC}"/>
    <cellStyle name="40% - Ênfase6 178 2 2" xfId="18528" xr:uid="{83C1961B-53C7-451C-8015-D21840FBE4EE}"/>
    <cellStyle name="40% - Ênfase6 178 2 2 2" xfId="38972" xr:uid="{A3FFFC5A-ED24-4534-910C-A43F27590DEF}"/>
    <cellStyle name="40% - Ênfase6 178 2 3" xfId="28756" xr:uid="{D95F75A2-ACFD-4556-8735-998FB4E022EC}"/>
    <cellStyle name="40% - Ênfase6 178 3" xfId="13474" xr:uid="{1E87D427-2E6E-433E-A909-DB9CB96495BD}"/>
    <cellStyle name="40% - Ênfase6 178 3 2" xfId="33920" xr:uid="{7FB9B8FA-219E-495C-B4BB-71CD8F191105}"/>
    <cellStyle name="40% - Ênfase6 178 4" xfId="23704" xr:uid="{6DC0734C-0049-4FDF-8C29-F1C8D778655D}"/>
    <cellStyle name="40% - Ênfase6 179" xfId="3182" xr:uid="{B0FB647D-C6CF-4D3B-BC7F-36EEBFDDBB6D}"/>
    <cellStyle name="40% - Ênfase6 179 2" xfId="8315" xr:uid="{95366CD0-A76B-4EC2-83DE-96FAE3FA20F1}"/>
    <cellStyle name="40% - Ênfase6 179 2 2" xfId="18542" xr:uid="{41F83631-A2CF-4CE2-BB19-66F0895C865C}"/>
    <cellStyle name="40% - Ênfase6 179 2 2 2" xfId="38986" xr:uid="{91D85C77-2638-44F1-9F1C-6144961D468F}"/>
    <cellStyle name="40% - Ênfase6 179 2 3" xfId="28770" xr:uid="{33767455-F1E7-46B3-9F35-F4C2351C3581}"/>
    <cellStyle name="40% - Ênfase6 179 3" xfId="13488" xr:uid="{523F4B16-9337-42C1-957B-41B330556F96}"/>
    <cellStyle name="40% - Ênfase6 179 3 2" xfId="33934" xr:uid="{64E44E00-3A33-40A5-9EB1-20F620602EE2}"/>
    <cellStyle name="40% - Ênfase6 179 4" xfId="23718" xr:uid="{4E527D1D-3097-41A2-B170-75A1AA4ED9A1}"/>
    <cellStyle name="40% - Ênfase6 18" xfId="343" xr:uid="{6F634F0B-F672-48DD-8FAA-AC5BB681D9C2}"/>
    <cellStyle name="40% - Ênfase6 18 2" xfId="942" xr:uid="{82578440-AC36-4F56-96D2-5D8520619333}"/>
    <cellStyle name="40% - Ênfase6 18 2 2" xfId="6089" xr:uid="{93240EFC-6058-48AF-BFEA-4FAE3F92013F}"/>
    <cellStyle name="40% - Ênfase6 18 2 2 2" xfId="16344" xr:uid="{ECC5834D-B7A9-463D-8F3C-0CB66090A281}"/>
    <cellStyle name="40% - Ênfase6 18 2 2 2 2" xfId="36788" xr:uid="{CBE6F621-5E44-43E7-9242-757C571452B8}"/>
    <cellStyle name="40% - Ênfase6 18 2 2 3" xfId="26572" xr:uid="{F8C1741F-5D04-41BD-A569-67F891095C06}"/>
    <cellStyle name="40% - Ênfase6 18 2 3" xfId="11290" xr:uid="{84CEFD5E-FDD8-474B-9D19-7F73863CB893}"/>
    <cellStyle name="40% - Ênfase6 18 2 3 2" xfId="31736" xr:uid="{B210936F-95C2-49BC-937B-5A6E675F16F6}"/>
    <cellStyle name="40% - Ênfase6 18 2 4" xfId="21520" xr:uid="{D6AEFA36-AD40-45E0-84CA-04279A5BFA8E}"/>
    <cellStyle name="40% - Ênfase6 18 3" xfId="5490" xr:uid="{C0CD375B-8720-488A-B45A-EBDDD30943F6}"/>
    <cellStyle name="40% - Ênfase6 18 3 2" xfId="15764" xr:uid="{3A88CB43-B259-409C-BD73-A70875418D35}"/>
    <cellStyle name="40% - Ênfase6 18 3 2 2" xfId="36208" xr:uid="{47D220E6-4A82-4118-83D4-D916A14F5480}"/>
    <cellStyle name="40% - Ênfase6 18 3 3" xfId="25992" xr:uid="{0BDCF491-386E-4F24-9675-9D7D8D22045B}"/>
    <cellStyle name="40% - Ênfase6 18 4" xfId="10710" xr:uid="{EE6EFF3A-6A3F-4EC5-B8F0-8E8758AED063}"/>
    <cellStyle name="40% - Ênfase6 18 4 2" xfId="31156" xr:uid="{DFA1BFAF-8473-4246-AB4D-2F07AB9219F4}"/>
    <cellStyle name="40% - Ênfase6 18 5" xfId="20940" xr:uid="{0051B916-EE40-4FD8-9612-B6D1C427C2B3}"/>
    <cellStyle name="40% - Ênfase6 180" xfId="3195" xr:uid="{C1575500-9A54-424A-8F9B-9565EEE9C79C}"/>
    <cellStyle name="40% - Ênfase6 180 2" xfId="8329" xr:uid="{6A3C3EDF-1B00-4DC7-BFA5-22B961C793CD}"/>
    <cellStyle name="40% - Ênfase6 180 2 2" xfId="18556" xr:uid="{500CC851-5DE2-45AC-8162-1D1C55249EF6}"/>
    <cellStyle name="40% - Ênfase6 180 2 2 2" xfId="39000" xr:uid="{5E407A65-5900-4E8B-BBA5-39AD122D3F1C}"/>
    <cellStyle name="40% - Ênfase6 180 2 3" xfId="28784" xr:uid="{D7A19FBF-4D4A-4574-B084-2DBDDDE0197E}"/>
    <cellStyle name="40% - Ênfase6 180 3" xfId="13502" xr:uid="{23E8944C-967E-4FEF-A704-28A465F26570}"/>
    <cellStyle name="40% - Ênfase6 180 3 2" xfId="33948" xr:uid="{056548F4-187D-4F2B-96F6-538D4B1DE855}"/>
    <cellStyle name="40% - Ênfase6 180 4" xfId="23732" xr:uid="{E6038FE6-A5D8-4C9E-8C97-2A642736881C}"/>
    <cellStyle name="40% - Ênfase6 181" xfId="3209" xr:uid="{585AB1FE-0FE9-420A-8DC5-835345DA5244}"/>
    <cellStyle name="40% - Ênfase6 181 2" xfId="8343" xr:uid="{E14A25E1-9A56-4558-BE54-80CF35535F67}"/>
    <cellStyle name="40% - Ênfase6 181 2 2" xfId="18570" xr:uid="{0E0AD267-02DA-4EB9-8B17-F111006040E2}"/>
    <cellStyle name="40% - Ênfase6 181 2 2 2" xfId="39014" xr:uid="{24201676-2179-4119-9002-C6062E7CA2AF}"/>
    <cellStyle name="40% - Ênfase6 181 2 3" xfId="28798" xr:uid="{6CF0213F-3CBB-4F14-9351-2FE6EB3EEC3B}"/>
    <cellStyle name="40% - Ênfase6 181 3" xfId="13516" xr:uid="{B050A901-82A5-4F2C-8E40-00773AC7FC00}"/>
    <cellStyle name="40% - Ênfase6 181 3 2" xfId="33962" xr:uid="{10145DFB-E3BE-4270-A7B5-EFBB9915C14E}"/>
    <cellStyle name="40% - Ênfase6 181 4" xfId="23746" xr:uid="{2524D767-24EF-4839-90E0-8800C7977089}"/>
    <cellStyle name="40% - Ênfase6 182" xfId="3223" xr:uid="{6C9C2C33-FDCF-4D16-A009-F9DFDD94D072}"/>
    <cellStyle name="40% - Ênfase6 182 2" xfId="8357" xr:uid="{D8F791DC-B2F2-4368-AA23-A17D9995A303}"/>
    <cellStyle name="40% - Ênfase6 182 2 2" xfId="18584" xr:uid="{EDF64BB2-9160-456E-AD62-169E73A08D11}"/>
    <cellStyle name="40% - Ênfase6 182 2 2 2" xfId="39028" xr:uid="{67609AA8-6B34-4371-8383-331BD47EAAA8}"/>
    <cellStyle name="40% - Ênfase6 182 2 3" xfId="28812" xr:uid="{0C6F6C19-DA38-43E1-8751-B4E02BE0A570}"/>
    <cellStyle name="40% - Ênfase6 182 3" xfId="13530" xr:uid="{4135921B-6AE8-4936-B4FE-D71B2616D03B}"/>
    <cellStyle name="40% - Ênfase6 182 3 2" xfId="33976" xr:uid="{761F6D82-239F-4C9A-9FE6-9F2BB0251544}"/>
    <cellStyle name="40% - Ênfase6 182 4" xfId="23760" xr:uid="{EBB607C4-BD53-4ED5-A9E5-D201FF9C23EC}"/>
    <cellStyle name="40% - Ênfase6 183" xfId="3237" xr:uid="{4424CF75-02FC-4DE7-B068-DAE4D4ECEAB9}"/>
    <cellStyle name="40% - Ênfase6 183 2" xfId="8371" xr:uid="{F3447996-7911-425A-A54C-6443D63D8E8C}"/>
    <cellStyle name="40% - Ênfase6 183 2 2" xfId="18598" xr:uid="{17358A23-BA70-43EE-BF6B-EFA3028B549F}"/>
    <cellStyle name="40% - Ênfase6 183 2 2 2" xfId="39042" xr:uid="{635C59EE-F617-41EF-8055-EC5233420170}"/>
    <cellStyle name="40% - Ênfase6 183 2 3" xfId="28826" xr:uid="{397E6DDA-F33A-44D1-BB1A-860F901FCD82}"/>
    <cellStyle name="40% - Ênfase6 183 3" xfId="13544" xr:uid="{2D46A84B-0DA4-47F0-A397-65A73C9FDA5C}"/>
    <cellStyle name="40% - Ênfase6 183 3 2" xfId="33990" xr:uid="{C6BCD6D5-B491-49A8-AF12-38CE17732367}"/>
    <cellStyle name="40% - Ênfase6 183 4" xfId="23774" xr:uid="{6BCA95C3-B704-48A0-8851-6B622471A5D2}"/>
    <cellStyle name="40% - Ênfase6 184" xfId="3251" xr:uid="{C44B890C-193D-4B86-98F1-DAB6B64106F7}"/>
    <cellStyle name="40% - Ênfase6 184 2" xfId="8385" xr:uid="{7E564543-3C47-4221-A88C-184B76A12FAA}"/>
    <cellStyle name="40% - Ênfase6 184 2 2" xfId="18612" xr:uid="{2F1F2D97-7411-4C83-B042-14BFCEC81551}"/>
    <cellStyle name="40% - Ênfase6 184 2 2 2" xfId="39056" xr:uid="{6134CB61-0F67-461C-A28E-181409BE9B89}"/>
    <cellStyle name="40% - Ênfase6 184 2 3" xfId="28840" xr:uid="{C8344E49-15B3-46EF-84B4-2C282944DBD1}"/>
    <cellStyle name="40% - Ênfase6 184 3" xfId="13558" xr:uid="{8FD1D094-D35D-49D0-9F29-5B1550EBE7A3}"/>
    <cellStyle name="40% - Ênfase6 184 3 2" xfId="34004" xr:uid="{7CFF334D-F6AA-494D-B791-ED346ADC6924}"/>
    <cellStyle name="40% - Ênfase6 184 4" xfId="23788" xr:uid="{8840C8B6-46E1-4051-A395-15E15DAA3C4C}"/>
    <cellStyle name="40% - Ênfase6 185" xfId="3265" xr:uid="{6C3FB09F-335C-4EB4-8831-20FAC2750D0F}"/>
    <cellStyle name="40% - Ênfase6 185 2" xfId="8399" xr:uid="{275BAFA6-3C97-442E-8AB7-1F627C6B061C}"/>
    <cellStyle name="40% - Ênfase6 185 2 2" xfId="18626" xr:uid="{38C467D5-E80E-45F4-A642-F1BA9679B547}"/>
    <cellStyle name="40% - Ênfase6 185 2 2 2" xfId="39070" xr:uid="{4E43F8B3-72D1-496C-AAFD-D81E720CDC7D}"/>
    <cellStyle name="40% - Ênfase6 185 2 3" xfId="28854" xr:uid="{0FC35E89-7AA8-4B4B-B100-43EB3CEEE081}"/>
    <cellStyle name="40% - Ênfase6 185 3" xfId="13572" xr:uid="{0F82F235-3110-43E4-A2CB-090A64D772FF}"/>
    <cellStyle name="40% - Ênfase6 185 3 2" xfId="34018" xr:uid="{BF6B65DC-FD55-4193-8215-991790837A46}"/>
    <cellStyle name="40% - Ênfase6 185 4" xfId="23802" xr:uid="{858356C4-EB3E-4AA2-A048-668744ED8D55}"/>
    <cellStyle name="40% - Ênfase6 186" xfId="3279" xr:uid="{C7A0B7A3-9554-4E78-A8C7-A21EEA948D28}"/>
    <cellStyle name="40% - Ênfase6 186 2" xfId="8413" xr:uid="{6541CDF0-34BD-4049-9CFA-5D85413E4BCA}"/>
    <cellStyle name="40% - Ênfase6 186 2 2" xfId="18640" xr:uid="{99F2249F-9926-4D43-B31F-B14D79A762F3}"/>
    <cellStyle name="40% - Ênfase6 186 2 2 2" xfId="39084" xr:uid="{4CBE67FF-D757-405F-9DC1-CCCA85D2FC3D}"/>
    <cellStyle name="40% - Ênfase6 186 2 3" xfId="28868" xr:uid="{F5B9F4D4-441C-4B5A-9603-FC27CA90A386}"/>
    <cellStyle name="40% - Ênfase6 186 3" xfId="13586" xr:uid="{12C14666-9E52-4E56-BEFF-43FC889535F1}"/>
    <cellStyle name="40% - Ênfase6 186 3 2" xfId="34032" xr:uid="{561E5F5B-B97B-4500-872C-EC63243C8A74}"/>
    <cellStyle name="40% - Ênfase6 186 4" xfId="23816" xr:uid="{E6AE9BAA-1536-4B66-8C9A-4F338AD7A5B1}"/>
    <cellStyle name="40% - Ênfase6 187" xfId="3293" xr:uid="{3A8008F7-D9BE-4C59-8F5D-6D4DAC40CB89}"/>
    <cellStyle name="40% - Ênfase6 187 2" xfId="8427" xr:uid="{D2747B2A-CDDD-41E3-B706-958B1487DD51}"/>
    <cellStyle name="40% - Ênfase6 187 2 2" xfId="18654" xr:uid="{F50F85E1-135D-4C31-96DB-999CBEE5F073}"/>
    <cellStyle name="40% - Ênfase6 187 2 2 2" xfId="39098" xr:uid="{2DB69C3C-6BEE-4307-AE2B-A30EE0419089}"/>
    <cellStyle name="40% - Ênfase6 187 2 3" xfId="28882" xr:uid="{B0E7FF38-BA63-45DA-A9DA-45333A6C808A}"/>
    <cellStyle name="40% - Ênfase6 187 3" xfId="13600" xr:uid="{652EEECF-E23F-4C60-A447-DEB3337BFB89}"/>
    <cellStyle name="40% - Ênfase6 187 3 2" xfId="34046" xr:uid="{8C4E559B-BFA4-44C5-8F12-B5328C10A4DF}"/>
    <cellStyle name="40% - Ênfase6 187 4" xfId="23830" xr:uid="{536F8DA9-6153-42ED-B06A-3FDB3C9D323E}"/>
    <cellStyle name="40% - Ênfase6 188" xfId="3307" xr:uid="{5105AF10-86E8-4E37-9818-EC7D3C04C0E4}"/>
    <cellStyle name="40% - Ênfase6 188 2" xfId="8441" xr:uid="{462BF523-630A-4D38-9F3F-D44CBDEB6902}"/>
    <cellStyle name="40% - Ênfase6 188 2 2" xfId="18668" xr:uid="{1AD0BB5A-50CA-4D6E-88CA-BC3D43F2929C}"/>
    <cellStyle name="40% - Ênfase6 188 2 2 2" xfId="39112" xr:uid="{A09412EE-3B21-424D-90FC-42278F0EB853}"/>
    <cellStyle name="40% - Ênfase6 188 2 3" xfId="28896" xr:uid="{4F5DC705-149A-4E93-9EF5-AFAB099F1657}"/>
    <cellStyle name="40% - Ênfase6 188 3" xfId="13614" xr:uid="{B7DA7A95-135A-4432-AE2A-DA62EF870822}"/>
    <cellStyle name="40% - Ênfase6 188 3 2" xfId="34060" xr:uid="{16E4440F-7CCF-4210-9924-1E07D8863902}"/>
    <cellStyle name="40% - Ênfase6 188 4" xfId="23844" xr:uid="{D7E9B3DA-6B00-459D-BEDF-A0B23822C06C}"/>
    <cellStyle name="40% - Ênfase6 189" xfId="3321" xr:uid="{9247EA54-71E6-4455-A8FF-533F8203EB96}"/>
    <cellStyle name="40% - Ênfase6 189 2" xfId="8455" xr:uid="{7298C8E7-7793-40AB-A6A6-46591B2B3F49}"/>
    <cellStyle name="40% - Ênfase6 189 2 2" xfId="18682" xr:uid="{997B3A16-EE1B-4BFD-8E34-ECCABC02B02F}"/>
    <cellStyle name="40% - Ênfase6 189 2 2 2" xfId="39126" xr:uid="{5CD2CB5A-7CF9-4499-97BA-CD06F5D785D5}"/>
    <cellStyle name="40% - Ênfase6 189 2 3" xfId="28910" xr:uid="{43CFA2DF-123A-4D6C-8C05-C4971D554FEB}"/>
    <cellStyle name="40% - Ênfase6 189 3" xfId="13628" xr:uid="{47CA6C9F-312D-4C81-9263-3EA792319EA5}"/>
    <cellStyle name="40% - Ênfase6 189 3 2" xfId="34074" xr:uid="{CFC37078-D0A6-402E-8009-1ACACF956F5F}"/>
    <cellStyle name="40% - Ênfase6 189 4" xfId="23858" xr:uid="{BC896AA7-6605-4292-B5D1-DA2FF5367F64}"/>
    <cellStyle name="40% - Ênfase6 19" xfId="357" xr:uid="{7020C7A8-31AA-4BAB-8341-4C3F9E5CAAFE}"/>
    <cellStyle name="40% - Ênfase6 19 2" xfId="956" xr:uid="{940306F9-E493-412F-9ECF-4A66793F78CE}"/>
    <cellStyle name="40% - Ênfase6 19 2 2" xfId="6103" xr:uid="{8038D281-06CA-4B74-B543-C7513CA8D99D}"/>
    <cellStyle name="40% - Ênfase6 19 2 2 2" xfId="16358" xr:uid="{1AF371DC-84A2-49AB-A67C-57EC447ED525}"/>
    <cellStyle name="40% - Ênfase6 19 2 2 2 2" xfId="36802" xr:uid="{C462B04B-F856-494B-A5C2-3356D8B85999}"/>
    <cellStyle name="40% - Ênfase6 19 2 2 3" xfId="26586" xr:uid="{62A32B8D-EA3F-423B-9FF2-391C4037438B}"/>
    <cellStyle name="40% - Ênfase6 19 2 3" xfId="11304" xr:uid="{E1CEE446-E703-48A4-86F8-4F73B4E9309A}"/>
    <cellStyle name="40% - Ênfase6 19 2 3 2" xfId="31750" xr:uid="{23A12D0D-0C4D-49DF-8208-A39FC093F9A6}"/>
    <cellStyle name="40% - Ênfase6 19 2 4" xfId="21534" xr:uid="{C41942DE-0D8F-498D-B35D-3CFCE4E95C67}"/>
    <cellStyle name="40% - Ênfase6 19 3" xfId="5504" xr:uid="{CC8DEA9B-AA69-4B5F-8A64-3530F0876D05}"/>
    <cellStyle name="40% - Ênfase6 19 3 2" xfId="15778" xr:uid="{37CD30AC-2229-4A7C-BB94-F1D2D8189A77}"/>
    <cellStyle name="40% - Ênfase6 19 3 2 2" xfId="36222" xr:uid="{DD73FB91-13CC-4B82-9880-D8BBBE11A3A6}"/>
    <cellStyle name="40% - Ênfase6 19 3 3" xfId="26006" xr:uid="{78DA5FD4-7219-40A8-A7ED-F6C4942CA00D}"/>
    <cellStyle name="40% - Ênfase6 19 4" xfId="10724" xr:uid="{79830B42-CED1-4E19-BA64-D778F3456196}"/>
    <cellStyle name="40% - Ênfase6 19 4 2" xfId="31170" xr:uid="{913BA2B1-B266-44A1-A9EB-02EAD0CA229D}"/>
    <cellStyle name="40% - Ênfase6 19 5" xfId="20954" xr:uid="{D929BA95-62E4-4565-BEDA-F47D9B0950FD}"/>
    <cellStyle name="40% - Ênfase6 190" xfId="3335" xr:uid="{0E9458A8-A953-4CC2-B169-FCF610805EEC}"/>
    <cellStyle name="40% - Ênfase6 190 2" xfId="8469" xr:uid="{0B385208-6382-47D6-8304-492E6520E687}"/>
    <cellStyle name="40% - Ênfase6 190 2 2" xfId="18696" xr:uid="{565633AA-CDE5-427B-8F90-E2B492B90334}"/>
    <cellStyle name="40% - Ênfase6 190 2 2 2" xfId="39140" xr:uid="{219975F1-EB70-4D9A-8D03-AA8A73823937}"/>
    <cellStyle name="40% - Ênfase6 190 2 3" xfId="28924" xr:uid="{81CECED9-FC99-43E8-B9EC-9FC2CA611BDB}"/>
    <cellStyle name="40% - Ênfase6 190 3" xfId="13642" xr:uid="{EF4BB6B5-5286-4B82-BA21-9D26B4375647}"/>
    <cellStyle name="40% - Ênfase6 190 3 2" xfId="34088" xr:uid="{3E7DBB2F-8FC4-44C0-9CEB-6A1B9C66075B}"/>
    <cellStyle name="40% - Ênfase6 190 4" xfId="23872" xr:uid="{25630A68-20EC-491A-A0CB-6D182599BB37}"/>
    <cellStyle name="40% - Ênfase6 191" xfId="3349" xr:uid="{45FA077C-04EA-40E9-BF17-612BD29112D8}"/>
    <cellStyle name="40% - Ênfase6 191 2" xfId="8483" xr:uid="{DD48943E-3875-4A3B-B624-2AA105EF6A03}"/>
    <cellStyle name="40% - Ênfase6 191 2 2" xfId="18710" xr:uid="{088343DD-A1CA-4E27-B02B-B5C73C1DD973}"/>
    <cellStyle name="40% - Ênfase6 191 2 2 2" xfId="39154" xr:uid="{D6021D38-2B2E-4DE4-987C-B0F748662D77}"/>
    <cellStyle name="40% - Ênfase6 191 2 3" xfId="28938" xr:uid="{751CD264-7626-4D77-9936-52849CEA8DEC}"/>
    <cellStyle name="40% - Ênfase6 191 3" xfId="13656" xr:uid="{8B5A7275-B44D-426F-935D-9894F6D012F9}"/>
    <cellStyle name="40% - Ênfase6 191 3 2" xfId="34102" xr:uid="{C75DA11E-1569-40AB-8D0F-5C9802699543}"/>
    <cellStyle name="40% - Ênfase6 191 4" xfId="23886" xr:uid="{F9420CA3-5B9A-4D6D-9D82-E920090B6E56}"/>
    <cellStyle name="40% - Ênfase6 192" xfId="3363" xr:uid="{69AB42F7-9637-46EC-A0D8-44CA0FFA4A24}"/>
    <cellStyle name="40% - Ênfase6 192 2" xfId="8497" xr:uid="{1472E858-C1C8-41E5-861B-AE791F0CF49E}"/>
    <cellStyle name="40% - Ênfase6 192 2 2" xfId="18724" xr:uid="{801AEF35-5208-496C-8520-EA668D0563DA}"/>
    <cellStyle name="40% - Ênfase6 192 2 2 2" xfId="39168" xr:uid="{9A63D99A-9A94-478A-B1F1-8589188B4730}"/>
    <cellStyle name="40% - Ênfase6 192 2 3" xfId="28952" xr:uid="{A303C6C0-5822-4A17-BAB7-078D36759915}"/>
    <cellStyle name="40% - Ênfase6 192 3" xfId="13670" xr:uid="{6FE9FD3A-9C08-4914-A64D-3B4406B8980C}"/>
    <cellStyle name="40% - Ênfase6 192 3 2" xfId="34116" xr:uid="{F1829F2F-3921-4E90-86F2-B5EF1D26C6CC}"/>
    <cellStyle name="40% - Ênfase6 192 4" xfId="23900" xr:uid="{0EF78647-2632-45E6-8C44-56EAA2761DA8}"/>
    <cellStyle name="40% - Ênfase6 193" xfId="3377" xr:uid="{082B5252-AC8C-4D25-BD47-C0242A401D61}"/>
    <cellStyle name="40% - Ênfase6 193 2" xfId="8511" xr:uid="{3D2122F4-4809-4E71-BCBC-9FAC4B1F6669}"/>
    <cellStyle name="40% - Ênfase6 193 2 2" xfId="18738" xr:uid="{A3B61F38-C2F9-4116-8286-03DCEFC7A75C}"/>
    <cellStyle name="40% - Ênfase6 193 2 2 2" xfId="39182" xr:uid="{21807076-BC46-4F7E-8018-0F397DEBA75F}"/>
    <cellStyle name="40% - Ênfase6 193 2 3" xfId="28966" xr:uid="{9F77863F-95CB-40A8-A47D-24AC27EA94D0}"/>
    <cellStyle name="40% - Ênfase6 193 3" xfId="13684" xr:uid="{95207877-ECEC-4002-BF59-E4E0345D4D90}"/>
    <cellStyle name="40% - Ênfase6 193 3 2" xfId="34130" xr:uid="{31603448-9253-474F-99D9-E92DBA04E682}"/>
    <cellStyle name="40% - Ênfase6 193 4" xfId="23914" xr:uid="{EF9C561C-4AA9-462A-801C-FD30B166240A}"/>
    <cellStyle name="40% - Ênfase6 194" xfId="3391" xr:uid="{BDCAFF58-6972-4EF7-A6BB-6BD135F05997}"/>
    <cellStyle name="40% - Ênfase6 194 2" xfId="8525" xr:uid="{A88DCB84-13FA-4520-B3D1-F0FE9647198D}"/>
    <cellStyle name="40% - Ênfase6 194 2 2" xfId="18752" xr:uid="{AABDFA80-484F-41C1-94C0-FA3D979D62D3}"/>
    <cellStyle name="40% - Ênfase6 194 2 2 2" xfId="39196" xr:uid="{66B5F4CD-4696-464D-A89F-F7FB24056E70}"/>
    <cellStyle name="40% - Ênfase6 194 2 3" xfId="28980" xr:uid="{C85959D1-D78D-4651-834A-4241B8A43DEE}"/>
    <cellStyle name="40% - Ênfase6 194 3" xfId="13698" xr:uid="{EF13A604-E3E1-44EC-85D1-E044807975D5}"/>
    <cellStyle name="40% - Ênfase6 194 3 2" xfId="34144" xr:uid="{E5CE6937-5F4C-4201-AB43-91C6C41D43B5}"/>
    <cellStyle name="40% - Ênfase6 194 4" xfId="23928" xr:uid="{C060A2BD-9D48-4486-BE44-1CD9A1906612}"/>
    <cellStyle name="40% - Ênfase6 195" xfId="3405" xr:uid="{287851A9-F7F0-4B66-B699-9CADFD4218C6}"/>
    <cellStyle name="40% - Ênfase6 195 2" xfId="8539" xr:uid="{AF043041-35CB-42EC-B2E1-90981E71F464}"/>
    <cellStyle name="40% - Ênfase6 195 2 2" xfId="18766" xr:uid="{D28C6259-454C-4F80-A958-88876D2A4F04}"/>
    <cellStyle name="40% - Ênfase6 195 2 2 2" xfId="39210" xr:uid="{301E29E3-E053-403C-89C6-74BD80E1BC7B}"/>
    <cellStyle name="40% - Ênfase6 195 2 3" xfId="28994" xr:uid="{678F93D1-DFD4-4D67-9A90-7D1BE923BACC}"/>
    <cellStyle name="40% - Ênfase6 195 3" xfId="13712" xr:uid="{50692ACA-E4B2-4BDF-9716-C07EA77BF5E8}"/>
    <cellStyle name="40% - Ênfase6 195 3 2" xfId="34158" xr:uid="{EE470000-DCEB-482E-B2F9-56DE6BE985B1}"/>
    <cellStyle name="40% - Ênfase6 195 4" xfId="23942" xr:uid="{796D78C8-CBF9-4AA3-AB93-CF14277FC168}"/>
    <cellStyle name="40% - Ênfase6 196" xfId="3419" xr:uid="{7D9F88D2-F48E-47C4-AD7D-55FACD6BA488}"/>
    <cellStyle name="40% - Ênfase6 196 2" xfId="8553" xr:uid="{5B49C161-A29A-42A1-B894-DF791CDF7E03}"/>
    <cellStyle name="40% - Ênfase6 196 2 2" xfId="18780" xr:uid="{CD9DB7C7-A05F-4AAA-B0FF-C3C245751948}"/>
    <cellStyle name="40% - Ênfase6 196 2 2 2" xfId="39224" xr:uid="{FF333E25-057D-47B4-9B4C-1FA5FA87EBB1}"/>
    <cellStyle name="40% - Ênfase6 196 2 3" xfId="29008" xr:uid="{3565D98C-4E01-4996-B823-3CD824337077}"/>
    <cellStyle name="40% - Ênfase6 196 3" xfId="13726" xr:uid="{D6209C5F-9ED3-4234-AE13-A0EB3A605750}"/>
    <cellStyle name="40% - Ênfase6 196 3 2" xfId="34172" xr:uid="{9FFF5110-D191-4369-959D-00F59468780E}"/>
    <cellStyle name="40% - Ênfase6 196 4" xfId="23956" xr:uid="{24027ECC-39BB-4E34-95A8-6F1C4F3351AA}"/>
    <cellStyle name="40% - Ênfase6 197" xfId="3433" xr:uid="{B3AE0731-5A46-440B-9CB1-5272455C5A43}"/>
    <cellStyle name="40% - Ênfase6 197 2" xfId="8567" xr:uid="{2D7C81C3-2166-4F15-9880-622EBF42192A}"/>
    <cellStyle name="40% - Ênfase6 197 2 2" xfId="18794" xr:uid="{BBB54365-52C2-4CCB-8C7D-E54F9D85917C}"/>
    <cellStyle name="40% - Ênfase6 197 2 2 2" xfId="39238" xr:uid="{C0497EA3-A8E3-4740-B842-EEA0FAEE23FC}"/>
    <cellStyle name="40% - Ênfase6 197 2 3" xfId="29022" xr:uid="{64E1ED79-0D33-4AA7-9073-BF1B9B5DEDA6}"/>
    <cellStyle name="40% - Ênfase6 197 3" xfId="13740" xr:uid="{A49FF461-5D11-454C-8A64-46F56CA6998B}"/>
    <cellStyle name="40% - Ênfase6 197 3 2" xfId="34186" xr:uid="{7A255F65-FAE6-494B-A9E4-AF757FF2658C}"/>
    <cellStyle name="40% - Ênfase6 197 4" xfId="23970" xr:uid="{0A783E54-18A7-49D1-8142-2CFC22DCF200}"/>
    <cellStyle name="40% - Ênfase6 198" xfId="3447" xr:uid="{FF489C7A-A166-4851-9A64-1E6D8DC0F346}"/>
    <cellStyle name="40% - Ênfase6 198 2" xfId="8581" xr:uid="{950FEF3A-9771-4B6D-842F-AD497F4122F1}"/>
    <cellStyle name="40% - Ênfase6 198 2 2" xfId="18808" xr:uid="{E2B9ECD4-672B-4B2C-B5AD-017C32A6BE25}"/>
    <cellStyle name="40% - Ênfase6 198 2 2 2" xfId="39252" xr:uid="{057D018A-E4D3-4E75-944F-280613E6DDE6}"/>
    <cellStyle name="40% - Ênfase6 198 2 3" xfId="29036" xr:uid="{80B46DAD-FB76-4E03-8C03-0F752D06B6D3}"/>
    <cellStyle name="40% - Ênfase6 198 3" xfId="13754" xr:uid="{AF9C9D64-E135-48B1-8C53-56908FA8A40C}"/>
    <cellStyle name="40% - Ênfase6 198 3 2" xfId="34200" xr:uid="{63471CED-B121-403B-821A-03D63912BC16}"/>
    <cellStyle name="40% - Ênfase6 198 4" xfId="23984" xr:uid="{9B90200E-E8CF-4B64-954D-BA9E125E6639}"/>
    <cellStyle name="40% - Ênfase6 199" xfId="3461" xr:uid="{A304EFB6-F2CF-4CFF-98EF-D2D056A9D5F9}"/>
    <cellStyle name="40% - Ênfase6 199 2" xfId="8595" xr:uid="{84550602-97A2-4714-901E-02BB90D00C38}"/>
    <cellStyle name="40% - Ênfase6 199 2 2" xfId="18822" xr:uid="{804B66DB-387F-4017-B173-1D2438112E05}"/>
    <cellStyle name="40% - Ênfase6 199 2 2 2" xfId="39266" xr:uid="{CCE87824-EDBB-46AD-9D1E-C71E27467EDB}"/>
    <cellStyle name="40% - Ênfase6 199 2 3" xfId="29050" xr:uid="{B8B53AE0-501E-4B66-984E-49FD3D0BCF60}"/>
    <cellStyle name="40% - Ênfase6 199 3" xfId="13768" xr:uid="{2934A926-FE65-4ABB-9C2D-BBCB9B2EC39D}"/>
    <cellStyle name="40% - Ênfase6 199 3 2" xfId="34214" xr:uid="{F55CC774-0F50-4B75-AF76-9C5B06718467}"/>
    <cellStyle name="40% - Ênfase6 199 4" xfId="23998" xr:uid="{C1AB50F9-7E1F-4B76-B7DB-C8AA41A0A0F3}"/>
    <cellStyle name="40% - Ênfase6 2" xfId="119" xr:uid="{48CA8EFA-B1C4-4242-B514-84F90F784F31}"/>
    <cellStyle name="40% - Ênfase6 2 2" xfId="732" xr:uid="{60C6548C-3937-4B80-A583-64F25DC57D45}"/>
    <cellStyle name="40% - Ênfase6 2 2 2" xfId="5879" xr:uid="{384DBDFD-FCE1-4435-AB03-BDB6F6C812D6}"/>
    <cellStyle name="40% - Ênfase6 2 2 2 2" xfId="16148" xr:uid="{06B82EBA-5F3C-4D04-B0C8-0D0DCEA1FACC}"/>
    <cellStyle name="40% - Ênfase6 2 2 2 2 2" xfId="36592" xr:uid="{A420EF1D-4468-4692-8782-7ED274D8EC6E}"/>
    <cellStyle name="40% - Ênfase6 2 2 2 3" xfId="26376" xr:uid="{DC42F5D9-2678-4733-A3FC-E4856F975E1B}"/>
    <cellStyle name="40% - Ênfase6 2 2 3" xfId="11094" xr:uid="{025DAAB3-1A12-435E-8835-2AD8E5AA3976}"/>
    <cellStyle name="40% - Ênfase6 2 2 3 2" xfId="31540" xr:uid="{F6EEACDB-C5E7-4963-B673-C111312AF8D0}"/>
    <cellStyle name="40% - Ênfase6 2 2 4" xfId="21324" xr:uid="{017364EF-32E8-4644-92FA-7429E73B35B6}"/>
    <cellStyle name="40% - Ênfase6 2 3" xfId="5266" xr:uid="{2182D3F9-0D90-4287-A2D4-F71E5066105D}"/>
    <cellStyle name="40% - Ênfase6 2 3 2" xfId="15568" xr:uid="{9065F4A1-101F-4031-8442-4A095431836A}"/>
    <cellStyle name="40% - Ênfase6 2 3 2 2" xfId="36012" xr:uid="{03171880-34CD-4B97-9BB5-7AFF331F54E5}"/>
    <cellStyle name="40% - Ênfase6 2 3 3" xfId="25796" xr:uid="{1BE1091D-D8B6-4837-AE0F-125A3414C57F}"/>
    <cellStyle name="40% - Ênfase6 2 4" xfId="10514" xr:uid="{52FE2461-290C-4371-8FCF-6E94D80BF0CE}"/>
    <cellStyle name="40% - Ênfase6 2 4 2" xfId="30960" xr:uid="{D161F342-EF5D-4652-9823-FC64E441CAF6}"/>
    <cellStyle name="40% - Ênfase6 2 5" xfId="20744" xr:uid="{63ADCEEE-FBE7-4456-9AA1-520594A76504}"/>
    <cellStyle name="40% - Ênfase6 20" xfId="371" xr:uid="{FBC32F78-2367-4267-9791-66B9EDEA0824}"/>
    <cellStyle name="40% - Ênfase6 20 2" xfId="970" xr:uid="{80D0836E-7B27-4C8C-BAB4-973F2200120E}"/>
    <cellStyle name="40% - Ênfase6 20 2 2" xfId="6117" xr:uid="{D293791E-31A3-432E-BBA1-49301F72EC8B}"/>
    <cellStyle name="40% - Ênfase6 20 2 2 2" xfId="16372" xr:uid="{A430D648-7B61-4F94-AE02-7B6C7E55A0F6}"/>
    <cellStyle name="40% - Ênfase6 20 2 2 2 2" xfId="36816" xr:uid="{BBE9A8CD-BD78-4A7F-A4EF-5319D9ED428B}"/>
    <cellStyle name="40% - Ênfase6 20 2 2 3" xfId="26600" xr:uid="{597F919C-7D85-4D72-A2BD-C4A24435676F}"/>
    <cellStyle name="40% - Ênfase6 20 2 3" xfId="11318" xr:uid="{417E3F25-3BE2-4AB8-988F-D5C10ABF65A0}"/>
    <cellStyle name="40% - Ênfase6 20 2 3 2" xfId="31764" xr:uid="{F105D8FC-B59F-4124-ADC8-C204058F2416}"/>
    <cellStyle name="40% - Ênfase6 20 2 4" xfId="21548" xr:uid="{E0C9743F-3FB4-4301-B716-FA6FC5AF1006}"/>
    <cellStyle name="40% - Ênfase6 20 3" xfId="5518" xr:uid="{E0091030-D910-4E8B-8662-D39F0CFF8639}"/>
    <cellStyle name="40% - Ênfase6 20 3 2" xfId="15792" xr:uid="{A23067AB-B704-4397-914F-FA4D33275539}"/>
    <cellStyle name="40% - Ênfase6 20 3 2 2" xfId="36236" xr:uid="{530570C8-4C0F-420D-9A13-4E8863E603A4}"/>
    <cellStyle name="40% - Ênfase6 20 3 3" xfId="26020" xr:uid="{37482413-FDB2-44DE-BCE8-127824636B33}"/>
    <cellStyle name="40% - Ênfase6 20 4" xfId="10738" xr:uid="{87B84F32-041D-4123-8F52-EE3572C27426}"/>
    <cellStyle name="40% - Ênfase6 20 4 2" xfId="31184" xr:uid="{996C5366-619C-4979-A712-819CA644D691}"/>
    <cellStyle name="40% - Ênfase6 20 5" xfId="20968" xr:uid="{519E153E-1246-4BCC-A2B9-D77E9FC0BB08}"/>
    <cellStyle name="40% - Ênfase6 200" xfId="3475" xr:uid="{3188DF1B-B383-45C8-A393-2358ED3E2C52}"/>
    <cellStyle name="40% - Ênfase6 200 2" xfId="8609" xr:uid="{8101780E-D2D2-4D3D-93D0-6450F19D13A2}"/>
    <cellStyle name="40% - Ênfase6 200 2 2" xfId="18836" xr:uid="{E1D5026E-AD8C-41B1-BBE2-61AE52875EA3}"/>
    <cellStyle name="40% - Ênfase6 200 2 2 2" xfId="39280" xr:uid="{A8E24B8D-90AC-4B2A-859E-E3E279057CA3}"/>
    <cellStyle name="40% - Ênfase6 200 2 3" xfId="29064" xr:uid="{18E83C69-0AC8-494C-8E16-F62F71E640C2}"/>
    <cellStyle name="40% - Ênfase6 200 3" xfId="13782" xr:uid="{CECCAA59-F622-4C8B-BC21-ACDAC3680655}"/>
    <cellStyle name="40% - Ênfase6 200 3 2" xfId="34228" xr:uid="{384D9FDA-45C3-404C-A3B3-F1052A3F10F8}"/>
    <cellStyle name="40% - Ênfase6 200 4" xfId="24012" xr:uid="{FE88542D-E499-43A2-8EAE-ED9A827C645F}"/>
    <cellStyle name="40% - Ênfase6 201" xfId="3489" xr:uid="{1C4143E4-993B-4DB8-AC76-4CD7DA970EF6}"/>
    <cellStyle name="40% - Ênfase6 201 2" xfId="8623" xr:uid="{24C3B756-10A9-4E75-84F9-A7588CFD1C96}"/>
    <cellStyle name="40% - Ênfase6 201 2 2" xfId="18850" xr:uid="{A8BE0A71-1D31-4DD1-AB23-05074395AF5E}"/>
    <cellStyle name="40% - Ênfase6 201 2 2 2" xfId="39294" xr:uid="{5C3C0B4E-6D10-48BC-BF16-6C001A4A097C}"/>
    <cellStyle name="40% - Ênfase6 201 2 3" xfId="29078" xr:uid="{3E0F587D-AAF3-45F3-862D-34E4AA93788B}"/>
    <cellStyle name="40% - Ênfase6 201 3" xfId="13796" xr:uid="{0D1F92ED-27CC-4259-8D46-FCE7C0701B00}"/>
    <cellStyle name="40% - Ênfase6 201 3 2" xfId="34242" xr:uid="{0C7F6BD6-5726-4279-BF1D-0026757FCB1E}"/>
    <cellStyle name="40% - Ênfase6 201 4" xfId="24026" xr:uid="{0DF5C074-6355-45C7-ACC4-D86390ED2CFA}"/>
    <cellStyle name="40% - Ênfase6 202" xfId="3503" xr:uid="{5FAE10DF-B4DE-4292-9015-5B425F55013D}"/>
    <cellStyle name="40% - Ênfase6 202 2" xfId="8637" xr:uid="{CE5D2B6E-23C3-4967-9452-63AE0C548B36}"/>
    <cellStyle name="40% - Ênfase6 202 2 2" xfId="18864" xr:uid="{476DB92A-8D49-47CD-9835-60151E705153}"/>
    <cellStyle name="40% - Ênfase6 202 2 2 2" xfId="39308" xr:uid="{153A6368-4C68-4435-8FF0-9A33868EE098}"/>
    <cellStyle name="40% - Ênfase6 202 2 3" xfId="29092" xr:uid="{272E2320-EE38-433F-A282-35A8BB930CC6}"/>
    <cellStyle name="40% - Ênfase6 202 3" xfId="13810" xr:uid="{8596781A-0231-437C-A998-E3F026A9A08F}"/>
    <cellStyle name="40% - Ênfase6 202 3 2" xfId="34256" xr:uid="{967275D4-3D2D-42D6-8B21-8801C2AE6AFA}"/>
    <cellStyle name="40% - Ênfase6 202 4" xfId="24040" xr:uid="{037C99E4-D69E-4EB9-9B44-CE9578555F92}"/>
    <cellStyle name="40% - Ênfase6 203" xfId="3517" xr:uid="{CF5ACF92-5221-485A-BE08-B825F721B64F}"/>
    <cellStyle name="40% - Ênfase6 203 2" xfId="8651" xr:uid="{ADA09287-F41C-45B0-A1C6-96358744234B}"/>
    <cellStyle name="40% - Ênfase6 203 2 2" xfId="18878" xr:uid="{42313342-ECC1-45A6-804C-26F4C190CBCB}"/>
    <cellStyle name="40% - Ênfase6 203 2 2 2" xfId="39322" xr:uid="{D21D347C-08A8-4093-AC30-14075F5AFD9A}"/>
    <cellStyle name="40% - Ênfase6 203 2 3" xfId="29106" xr:uid="{D4765235-4948-42FC-97A3-146A59BCFC95}"/>
    <cellStyle name="40% - Ênfase6 203 3" xfId="13824" xr:uid="{31CA54F7-EB87-4492-A4B9-87AA0E783609}"/>
    <cellStyle name="40% - Ênfase6 203 3 2" xfId="34270" xr:uid="{729E39FE-C4CF-4ED8-AB3E-20DFC83058EA}"/>
    <cellStyle name="40% - Ênfase6 203 4" xfId="24054" xr:uid="{5B46AF2B-894C-49BD-89EE-61570676156D}"/>
    <cellStyle name="40% - Ênfase6 204" xfId="3531" xr:uid="{4D3EAEDF-3767-4F29-828A-2B32F8646E64}"/>
    <cellStyle name="40% - Ênfase6 204 2" xfId="8665" xr:uid="{9A85B4C8-C70F-450F-A601-44FB2F5AF80E}"/>
    <cellStyle name="40% - Ênfase6 204 2 2" xfId="18892" xr:uid="{8591204C-6842-4C9D-8BA2-C3DFD3654B04}"/>
    <cellStyle name="40% - Ênfase6 204 2 2 2" xfId="39336" xr:uid="{9CE495E8-69A6-45ED-9512-C00DAB241098}"/>
    <cellStyle name="40% - Ênfase6 204 2 3" xfId="29120" xr:uid="{245A13BD-24B7-42C7-9EBA-11655FCA2326}"/>
    <cellStyle name="40% - Ênfase6 204 3" xfId="13838" xr:uid="{09E7CC69-26F3-4678-B95E-75E786252FF2}"/>
    <cellStyle name="40% - Ênfase6 204 3 2" xfId="34284" xr:uid="{59FB640A-E64B-4EE6-8EAD-CD84409C681B}"/>
    <cellStyle name="40% - Ênfase6 204 4" xfId="24068" xr:uid="{99AFD599-EBD4-4998-AE5F-997104A44830}"/>
    <cellStyle name="40% - Ênfase6 205" xfId="3545" xr:uid="{5C7487FB-1A68-42D0-B286-7DB19A5939C8}"/>
    <cellStyle name="40% - Ênfase6 205 2" xfId="8679" xr:uid="{D308AEFC-7B0F-44F1-A205-8C8C37A1E8C2}"/>
    <cellStyle name="40% - Ênfase6 205 2 2" xfId="18906" xr:uid="{C505114D-6AA1-490A-9322-16FEA513B0D7}"/>
    <cellStyle name="40% - Ênfase6 205 2 2 2" xfId="39350" xr:uid="{FF048037-8CBC-48BA-AE42-7C473394C5A7}"/>
    <cellStyle name="40% - Ênfase6 205 2 3" xfId="29134" xr:uid="{5825B52E-F069-472F-B948-54EA8C005D74}"/>
    <cellStyle name="40% - Ênfase6 205 3" xfId="13852" xr:uid="{D19446E9-EBF0-43D1-B82A-95BEA3A81E81}"/>
    <cellStyle name="40% - Ênfase6 205 3 2" xfId="34298" xr:uid="{57C9E607-003D-45EA-A6D6-2E04A35491B6}"/>
    <cellStyle name="40% - Ênfase6 205 4" xfId="24082" xr:uid="{A07F23A6-A8D5-48CA-B853-16BEE9CF3B26}"/>
    <cellStyle name="40% - Ênfase6 206" xfId="3559" xr:uid="{9A2B9D45-5CE4-4FA9-815D-ED770DEBBBDC}"/>
    <cellStyle name="40% - Ênfase6 206 2" xfId="8693" xr:uid="{D76195B7-D532-485F-9E00-A3EBDBF6F0F4}"/>
    <cellStyle name="40% - Ênfase6 206 2 2" xfId="18920" xr:uid="{C7186E7D-6F17-4C61-A3B0-667327E7291E}"/>
    <cellStyle name="40% - Ênfase6 206 2 2 2" xfId="39364" xr:uid="{BF5C6EEC-3D20-4A3E-824B-7A82454F662E}"/>
    <cellStyle name="40% - Ênfase6 206 2 3" xfId="29148" xr:uid="{43F02F33-F6B5-414D-896E-EBBD433BF682}"/>
    <cellStyle name="40% - Ênfase6 206 3" xfId="13866" xr:uid="{8DD4B709-D0FF-47F0-9715-2E8184ECFDA7}"/>
    <cellStyle name="40% - Ênfase6 206 3 2" xfId="34312" xr:uid="{D0B3B750-A9A3-43AE-8177-C4E2838AB047}"/>
    <cellStyle name="40% - Ênfase6 206 4" xfId="24096" xr:uid="{FEB26BFE-8780-42A2-9BCC-0B85C306DEAE}"/>
    <cellStyle name="40% - Ênfase6 207" xfId="3573" xr:uid="{38A673FF-63DF-40F9-A648-C9C5A0D9855D}"/>
    <cellStyle name="40% - Ênfase6 207 2" xfId="8707" xr:uid="{D4F061E3-F95D-40CB-9C73-6ED4ADD06F50}"/>
    <cellStyle name="40% - Ênfase6 207 2 2" xfId="18934" xr:uid="{D3ADA38A-9E69-4CDE-8A19-2BC64557634C}"/>
    <cellStyle name="40% - Ênfase6 207 2 2 2" xfId="39378" xr:uid="{D89436AA-26A0-4B87-BC6C-312B5A551669}"/>
    <cellStyle name="40% - Ênfase6 207 2 3" xfId="29162" xr:uid="{EB2CFDCB-D02F-48B6-B271-D6652D2D9255}"/>
    <cellStyle name="40% - Ênfase6 207 3" xfId="13880" xr:uid="{AC43C2FF-FB5B-4BF3-8F08-EDC3535CA888}"/>
    <cellStyle name="40% - Ênfase6 207 3 2" xfId="34326" xr:uid="{F815D48A-9064-4C08-B1C9-0590F281640F}"/>
    <cellStyle name="40% - Ênfase6 207 4" xfId="24110" xr:uid="{2760FC99-36D1-416D-9E83-2C95B26DD1FA}"/>
    <cellStyle name="40% - Ênfase6 208" xfId="3587" xr:uid="{EEDF5C3C-1B14-46F2-8BDC-5D983FC7A274}"/>
    <cellStyle name="40% - Ênfase6 208 2" xfId="8721" xr:uid="{6B39235B-F8FA-40BF-962A-FD9863CC4FDD}"/>
    <cellStyle name="40% - Ênfase6 208 2 2" xfId="18948" xr:uid="{612FAE39-E9E5-41B5-B58F-D26C7FA6047F}"/>
    <cellStyle name="40% - Ênfase6 208 2 2 2" xfId="39392" xr:uid="{4C162677-EB5F-4962-960B-C490387D34A3}"/>
    <cellStyle name="40% - Ênfase6 208 2 3" xfId="29176" xr:uid="{72C68A38-1A53-438D-B846-5895A2847598}"/>
    <cellStyle name="40% - Ênfase6 208 3" xfId="13894" xr:uid="{819F24E2-1543-4E45-9C3B-5DB331FABAD4}"/>
    <cellStyle name="40% - Ênfase6 208 3 2" xfId="34340" xr:uid="{A0244A56-4A15-4386-B9D1-D30AF72F701C}"/>
    <cellStyle name="40% - Ênfase6 208 4" xfId="24124" xr:uid="{7D2BE681-80A9-40DA-B5E9-D17BB2D46D4D}"/>
    <cellStyle name="40% - Ênfase6 209" xfId="3601" xr:uid="{EDB95D36-76BD-4995-A39C-A28901825CF5}"/>
    <cellStyle name="40% - Ênfase6 209 2" xfId="8735" xr:uid="{88181F3A-DEF7-46BB-B9F4-F70BCC4D2BCB}"/>
    <cellStyle name="40% - Ênfase6 209 2 2" xfId="18962" xr:uid="{70CD642A-372E-4FE7-A036-3E686AA17B3C}"/>
    <cellStyle name="40% - Ênfase6 209 2 2 2" xfId="39406" xr:uid="{56898260-FD74-4388-9CB6-C61868313E2F}"/>
    <cellStyle name="40% - Ênfase6 209 2 3" xfId="29190" xr:uid="{F51B2CE4-2952-47D8-AC83-15E5D246BD51}"/>
    <cellStyle name="40% - Ênfase6 209 3" xfId="13908" xr:uid="{3B4103AF-66C6-42FB-801F-0EC1ABBBA47F}"/>
    <cellStyle name="40% - Ênfase6 209 3 2" xfId="34354" xr:uid="{E27E7787-B005-4C66-AB7A-DE632F267530}"/>
    <cellStyle name="40% - Ênfase6 209 4" xfId="24138" xr:uid="{EAC2B53F-B61C-4A5E-8BBF-91C39A614868}"/>
    <cellStyle name="40% - Ênfase6 21" xfId="385" xr:uid="{43C5CEAA-7AB8-4D25-8541-F1DCA6ABC19A}"/>
    <cellStyle name="40% - Ênfase6 21 2" xfId="984" xr:uid="{CD6A6DED-75C6-453E-9778-19EAD6F036F8}"/>
    <cellStyle name="40% - Ênfase6 21 2 2" xfId="6131" xr:uid="{6601E6C8-E13F-4E40-9FF4-44C24CFE975F}"/>
    <cellStyle name="40% - Ênfase6 21 2 2 2" xfId="16386" xr:uid="{61D94F45-337D-41E3-BCB4-BC50F7B593FB}"/>
    <cellStyle name="40% - Ênfase6 21 2 2 2 2" xfId="36830" xr:uid="{4672658B-CB56-4EFC-8F9A-89EEEC729806}"/>
    <cellStyle name="40% - Ênfase6 21 2 2 3" xfId="26614" xr:uid="{9814EA52-37DB-4CC3-AA4C-97F8C42CC400}"/>
    <cellStyle name="40% - Ênfase6 21 2 3" xfId="11332" xr:uid="{75DB11A7-4D72-4F40-9286-C94D92EB4BF8}"/>
    <cellStyle name="40% - Ênfase6 21 2 3 2" xfId="31778" xr:uid="{AF697F00-6DD0-4E8F-AA61-51F8A8DBE9C6}"/>
    <cellStyle name="40% - Ênfase6 21 2 4" xfId="21562" xr:uid="{96A0F6EE-243C-484A-AE0F-360E78E27295}"/>
    <cellStyle name="40% - Ênfase6 21 3" xfId="5532" xr:uid="{4E02E33D-A957-45E7-8E4D-B5733E90CFB0}"/>
    <cellStyle name="40% - Ênfase6 21 3 2" xfId="15806" xr:uid="{3767B1FB-FE2E-4144-8A0A-C0A7DC841592}"/>
    <cellStyle name="40% - Ênfase6 21 3 2 2" xfId="36250" xr:uid="{9C1BDEB1-9A8A-4CD5-86D5-D6F63760FBD9}"/>
    <cellStyle name="40% - Ênfase6 21 3 3" xfId="26034" xr:uid="{65385F38-FA97-4266-AF6A-7F514A3EA944}"/>
    <cellStyle name="40% - Ênfase6 21 4" xfId="10752" xr:uid="{CEF2E8F8-DD09-4B4C-BF62-19FC487EBE89}"/>
    <cellStyle name="40% - Ênfase6 21 4 2" xfId="31198" xr:uid="{990388F2-DE65-41D7-A007-98A984DAC558}"/>
    <cellStyle name="40% - Ênfase6 21 5" xfId="20982" xr:uid="{B0382ED4-CC14-4547-B5DA-E423E4F80C9E}"/>
    <cellStyle name="40% - Ênfase6 210" xfId="3615" xr:uid="{21E57114-6D4F-4E42-B1A6-F61F79A76F4A}"/>
    <cellStyle name="40% - Ênfase6 210 2" xfId="8749" xr:uid="{0A1B931B-7D41-4748-B8AA-DAC1A630C16B}"/>
    <cellStyle name="40% - Ênfase6 210 2 2" xfId="18976" xr:uid="{FCBE3520-F680-479F-B094-15D62E883EF5}"/>
    <cellStyle name="40% - Ênfase6 210 2 2 2" xfId="39420" xr:uid="{3EE36C95-3C37-41D4-BFAC-CCF5143CFD9A}"/>
    <cellStyle name="40% - Ênfase6 210 2 3" xfId="29204" xr:uid="{7AC85A30-8D6C-4F62-87E8-E89F9FA4DCA5}"/>
    <cellStyle name="40% - Ênfase6 210 3" xfId="13922" xr:uid="{F59283F7-3C52-4B05-BB10-7D120EFD25B1}"/>
    <cellStyle name="40% - Ênfase6 210 3 2" xfId="34368" xr:uid="{5AC58BFB-ADCA-4054-A15A-5106BD3F2392}"/>
    <cellStyle name="40% - Ênfase6 210 4" xfId="24152" xr:uid="{2CCC76B3-9C63-4059-8571-DED99231833C}"/>
    <cellStyle name="40% - Ênfase6 211" xfId="3629" xr:uid="{05EEFAA9-794A-4B55-BA3B-CBE6AFBA824F}"/>
    <cellStyle name="40% - Ênfase6 211 2" xfId="8763" xr:uid="{80E769B5-E14C-4A59-940F-9D9459F2C098}"/>
    <cellStyle name="40% - Ênfase6 211 2 2" xfId="18990" xr:uid="{E0E843D9-AF92-4166-95A3-801574C454CD}"/>
    <cellStyle name="40% - Ênfase6 211 2 2 2" xfId="39434" xr:uid="{0CFAE7C9-CA9F-42D8-BE21-8B408FAB4C9A}"/>
    <cellStyle name="40% - Ênfase6 211 2 3" xfId="29218" xr:uid="{BFEDCFD9-05BB-45C6-98FB-FB5444EE34F3}"/>
    <cellStyle name="40% - Ênfase6 211 3" xfId="13936" xr:uid="{4E8828A3-B930-4844-8555-DD4310495DCC}"/>
    <cellStyle name="40% - Ênfase6 211 3 2" xfId="34382" xr:uid="{5C8B95ED-EBB9-4A56-82D0-FB7BA0E00FF1}"/>
    <cellStyle name="40% - Ênfase6 211 4" xfId="24166" xr:uid="{CBB5BE29-914B-4CC8-BB1B-A636C093917B}"/>
    <cellStyle name="40% - Ênfase6 212" xfId="3643" xr:uid="{CB3AE4E6-119E-4ED7-A0B0-BC1CB0CC626E}"/>
    <cellStyle name="40% - Ênfase6 212 2" xfId="8777" xr:uid="{F2ADEF5A-E15B-4AA2-8E3D-F545C6AAAC5C}"/>
    <cellStyle name="40% - Ênfase6 212 2 2" xfId="19004" xr:uid="{9E378CF3-44D7-4CD7-94E3-1F9E393808AF}"/>
    <cellStyle name="40% - Ênfase6 212 2 2 2" xfId="39448" xr:uid="{7BAF55A3-931F-4B65-946F-50CC2E931952}"/>
    <cellStyle name="40% - Ênfase6 212 2 3" xfId="29232" xr:uid="{3F6E02B8-5262-4732-A103-6C7BD87788B3}"/>
    <cellStyle name="40% - Ênfase6 212 3" xfId="13950" xr:uid="{EC330E70-5F10-4075-9D0F-07017F3A00C2}"/>
    <cellStyle name="40% - Ênfase6 212 3 2" xfId="34396" xr:uid="{9169156A-5ED7-4311-B1BD-2013018390E5}"/>
    <cellStyle name="40% - Ênfase6 212 4" xfId="24180" xr:uid="{D2244B0F-2FE2-4900-92DD-C89E4E52D707}"/>
    <cellStyle name="40% - Ênfase6 213" xfId="3657" xr:uid="{D070BF75-8AFA-4466-A421-4BF646EAC2BF}"/>
    <cellStyle name="40% - Ênfase6 213 2" xfId="8791" xr:uid="{E4F51290-8987-424B-948F-E4DFC9830057}"/>
    <cellStyle name="40% - Ênfase6 213 2 2" xfId="19018" xr:uid="{45D29964-CF7C-4C7D-B0B5-34CEE99F066E}"/>
    <cellStyle name="40% - Ênfase6 213 2 2 2" xfId="39462" xr:uid="{BCE7CEF3-2DF6-47F1-B8E7-35361A4C9135}"/>
    <cellStyle name="40% - Ênfase6 213 2 3" xfId="29246" xr:uid="{20D2C2D1-29A5-4D13-925C-06878DD4B0B5}"/>
    <cellStyle name="40% - Ênfase6 213 3" xfId="13964" xr:uid="{2E8A7D07-6285-49FB-A675-01BDD95AB77B}"/>
    <cellStyle name="40% - Ênfase6 213 3 2" xfId="34410" xr:uid="{9ECAC929-1F5B-4100-ABDD-BC25A55C0B90}"/>
    <cellStyle name="40% - Ênfase6 213 4" xfId="24194" xr:uid="{951A9AA5-8EF1-45BE-9CB3-58B9E9EFDF03}"/>
    <cellStyle name="40% - Ênfase6 214" xfId="3671" xr:uid="{2165FD69-C2EE-46AF-BF89-5AD615B7E5E0}"/>
    <cellStyle name="40% - Ênfase6 214 2" xfId="8805" xr:uid="{17031C36-B6AE-4EFE-B8C6-FB4D5E194403}"/>
    <cellStyle name="40% - Ênfase6 214 2 2" xfId="19032" xr:uid="{D07A398E-6369-4DEA-B3C9-A0AB7D196514}"/>
    <cellStyle name="40% - Ênfase6 214 2 2 2" xfId="39476" xr:uid="{4EC26C14-EECD-40DC-8DFE-A750A94E42B3}"/>
    <cellStyle name="40% - Ênfase6 214 2 3" xfId="29260" xr:uid="{EAA76D7E-64E6-4FA5-874F-CAC72B57F979}"/>
    <cellStyle name="40% - Ênfase6 214 3" xfId="13978" xr:uid="{8B5D626A-6477-43AA-A0A5-A67A76504864}"/>
    <cellStyle name="40% - Ênfase6 214 3 2" xfId="34424" xr:uid="{999159A3-46B0-4E9A-A4CB-8FB48103D684}"/>
    <cellStyle name="40% - Ênfase6 214 4" xfId="24208" xr:uid="{84307F60-F437-462D-BC7A-CB78D0180498}"/>
    <cellStyle name="40% - Ênfase6 215" xfId="3685" xr:uid="{72F489B9-A4CD-4330-99C7-99E84898E1E7}"/>
    <cellStyle name="40% - Ênfase6 215 2" xfId="8819" xr:uid="{2434C28A-F14A-476A-91C9-3F0682A01C40}"/>
    <cellStyle name="40% - Ênfase6 215 2 2" xfId="19046" xr:uid="{83E8693B-9F9C-4E15-A550-435BEBEB61E3}"/>
    <cellStyle name="40% - Ênfase6 215 2 2 2" xfId="39490" xr:uid="{05773F9C-F93B-4E99-B137-79CF7F80952C}"/>
    <cellStyle name="40% - Ênfase6 215 2 3" xfId="29274" xr:uid="{3439FF53-CDB8-4947-8CA5-337A860B0B7D}"/>
    <cellStyle name="40% - Ênfase6 215 3" xfId="13992" xr:uid="{A614F2BF-0EA8-4C49-9FF8-5887770752A6}"/>
    <cellStyle name="40% - Ênfase6 215 3 2" xfId="34438" xr:uid="{11E50BD7-6E54-4ED8-812E-441A4712231E}"/>
    <cellStyle name="40% - Ênfase6 215 4" xfId="24222" xr:uid="{8D66F8EB-BC9A-4586-8555-7E441BD25E33}"/>
    <cellStyle name="40% - Ênfase6 216" xfId="3699" xr:uid="{B1D4B2AB-AF07-4858-9719-A4BC12F00E04}"/>
    <cellStyle name="40% - Ênfase6 216 2" xfId="8833" xr:uid="{6D74E434-8F88-4EB0-ACB3-DF1CADEEF20C}"/>
    <cellStyle name="40% - Ênfase6 216 2 2" xfId="19060" xr:uid="{6C0A174B-2E54-4192-B24B-05526BE94C23}"/>
    <cellStyle name="40% - Ênfase6 216 2 2 2" xfId="39504" xr:uid="{8F987F56-95B7-458E-8441-2BAE6F800A47}"/>
    <cellStyle name="40% - Ênfase6 216 2 3" xfId="29288" xr:uid="{12D37C69-5939-47C7-BEF5-3F091655C96F}"/>
    <cellStyle name="40% - Ênfase6 216 3" xfId="14006" xr:uid="{51256267-3E18-4886-B0DB-7A04C60CE627}"/>
    <cellStyle name="40% - Ênfase6 216 3 2" xfId="34452" xr:uid="{AAABA08C-9E17-4271-BC32-D792F0644794}"/>
    <cellStyle name="40% - Ênfase6 216 4" xfId="24236" xr:uid="{3E484179-5B4F-48F4-B844-41065D704B6A}"/>
    <cellStyle name="40% - Ênfase6 217" xfId="3713" xr:uid="{6E59FF4C-2959-44F2-A50E-50DFDC86C868}"/>
    <cellStyle name="40% - Ênfase6 217 2" xfId="8847" xr:uid="{C2B980B5-138D-426B-ADEF-BCB35297AC8B}"/>
    <cellStyle name="40% - Ênfase6 217 2 2" xfId="19074" xr:uid="{8381FCEF-F9D0-4819-B9B4-521AC726B7C5}"/>
    <cellStyle name="40% - Ênfase6 217 2 2 2" xfId="39518" xr:uid="{672F9E00-D990-41E9-B9D3-60F095A146BD}"/>
    <cellStyle name="40% - Ênfase6 217 2 3" xfId="29302" xr:uid="{865A158B-B477-413D-9F59-A5187B1D22E6}"/>
    <cellStyle name="40% - Ênfase6 217 3" xfId="14020" xr:uid="{F2B85DFC-A8E2-479A-8772-0033605C10AF}"/>
    <cellStyle name="40% - Ênfase6 217 3 2" xfId="34466" xr:uid="{3C774029-3B3B-4745-86AB-FBEA631ECA43}"/>
    <cellStyle name="40% - Ênfase6 217 4" xfId="24250" xr:uid="{647064F8-ED57-4A66-A5DF-0AB84CFF8379}"/>
    <cellStyle name="40% - Ênfase6 218" xfId="3727" xr:uid="{563AC4CC-99C3-42F6-AB3E-8C73F1E77AF0}"/>
    <cellStyle name="40% - Ênfase6 218 2" xfId="8861" xr:uid="{F074F71F-9741-4813-8FAA-AA6FB41C1306}"/>
    <cellStyle name="40% - Ênfase6 218 2 2" xfId="19088" xr:uid="{3EEAE1CF-4AC8-4B82-A35C-ECA2CB020BCE}"/>
    <cellStyle name="40% - Ênfase6 218 2 2 2" xfId="39532" xr:uid="{0E7930FE-710C-42E9-BEE2-1D9E25904E33}"/>
    <cellStyle name="40% - Ênfase6 218 2 3" xfId="29316" xr:uid="{419D8382-AFB1-44EB-AC8E-DC25886D3D4C}"/>
    <cellStyle name="40% - Ênfase6 218 3" xfId="14034" xr:uid="{5019E4A7-3C81-492C-88D0-B86F61CA32E9}"/>
    <cellStyle name="40% - Ênfase6 218 3 2" xfId="34480" xr:uid="{884A7797-FA5F-4EF8-BEEE-3D39FD44367B}"/>
    <cellStyle name="40% - Ênfase6 218 4" xfId="24264" xr:uid="{C9BF6247-BCAB-4F59-AB0F-F647619036B5}"/>
    <cellStyle name="40% - Ênfase6 219" xfId="3743" xr:uid="{E63F9250-5854-4C4C-B0D3-79AF6691D215}"/>
    <cellStyle name="40% - Ênfase6 219 2" xfId="8877" xr:uid="{0B60637D-EBA2-4F4D-9341-E1461ADCCC50}"/>
    <cellStyle name="40% - Ênfase6 219 2 2" xfId="19104" xr:uid="{67D331DB-F866-466E-A751-EEB96F931728}"/>
    <cellStyle name="40% - Ênfase6 219 2 2 2" xfId="39548" xr:uid="{2ED50BAA-4081-4D0D-BDB9-2BAEC0310196}"/>
    <cellStyle name="40% - Ênfase6 219 2 3" xfId="29332" xr:uid="{22E4DE84-2978-4F02-80E6-9CB6540C9F0B}"/>
    <cellStyle name="40% - Ênfase6 219 3" xfId="14050" xr:uid="{4DCB6033-89CC-4EEC-9EE2-9DE897E21A98}"/>
    <cellStyle name="40% - Ênfase6 219 3 2" xfId="34496" xr:uid="{1B4AFBE9-36D1-4478-943E-100E12698AF3}"/>
    <cellStyle name="40% - Ênfase6 219 4" xfId="24280" xr:uid="{946465D0-1116-457E-BAD2-D0020C8990F6}"/>
    <cellStyle name="40% - Ênfase6 22" xfId="399" xr:uid="{53CEA7AA-2CC9-4D26-89A8-327E9AEEC15A}"/>
    <cellStyle name="40% - Ênfase6 22 2" xfId="998" xr:uid="{565A54FC-B274-4D68-8883-4449BED123AF}"/>
    <cellStyle name="40% - Ênfase6 22 2 2" xfId="6145" xr:uid="{FCF43B00-0B8E-45D7-A9E5-EF1EDA5E3858}"/>
    <cellStyle name="40% - Ênfase6 22 2 2 2" xfId="16400" xr:uid="{EDF7E079-8FA5-4F89-ABEB-E5A865B89879}"/>
    <cellStyle name="40% - Ênfase6 22 2 2 2 2" xfId="36844" xr:uid="{0CCB7B8C-0BFF-4BC0-9A8E-658E47F8BE6A}"/>
    <cellStyle name="40% - Ênfase6 22 2 2 3" xfId="26628" xr:uid="{2B94C91C-0426-4D3A-88A2-0C606E16D5C9}"/>
    <cellStyle name="40% - Ênfase6 22 2 3" xfId="11346" xr:uid="{D2E22D1C-96EF-4A96-B047-B396209F46B2}"/>
    <cellStyle name="40% - Ênfase6 22 2 3 2" xfId="31792" xr:uid="{07040B04-9BED-4124-8D3F-051835106750}"/>
    <cellStyle name="40% - Ênfase6 22 2 4" xfId="21576" xr:uid="{68F10EF0-156D-42DA-99D4-9F1C4C38F325}"/>
    <cellStyle name="40% - Ênfase6 22 3" xfId="5546" xr:uid="{5DDFC0D6-9E87-49C4-B98F-BFCCB87D1880}"/>
    <cellStyle name="40% - Ênfase6 22 3 2" xfId="15820" xr:uid="{792E6470-F808-4659-9851-E4426257389D}"/>
    <cellStyle name="40% - Ênfase6 22 3 2 2" xfId="36264" xr:uid="{EACAD12F-C13F-42E9-A50F-79397CC202E2}"/>
    <cellStyle name="40% - Ênfase6 22 3 3" xfId="26048" xr:uid="{B84B8E5B-18A8-4C7F-A6D9-6153A023A9F2}"/>
    <cellStyle name="40% - Ênfase6 22 4" xfId="10766" xr:uid="{A9C38DB4-E4EF-4D1E-A963-E29E06C49CF6}"/>
    <cellStyle name="40% - Ênfase6 22 4 2" xfId="31212" xr:uid="{ED3CBA4D-68B1-45BD-AA18-4DCD7B7BAACD}"/>
    <cellStyle name="40% - Ênfase6 22 5" xfId="20996" xr:uid="{C1AD4EF8-0129-413D-A141-DF8107414E90}"/>
    <cellStyle name="40% - Ênfase6 220" xfId="3757" xr:uid="{CE52775A-55B6-45AF-89A1-C1E17654BFFD}"/>
    <cellStyle name="40% - Ênfase6 220 2" xfId="8891" xr:uid="{EB1B5616-2D83-46CA-BAC8-707A4ACB83B8}"/>
    <cellStyle name="40% - Ênfase6 220 2 2" xfId="19118" xr:uid="{670AB38A-B33D-4642-BB54-D567B00347DA}"/>
    <cellStyle name="40% - Ênfase6 220 2 2 2" xfId="39562" xr:uid="{9840ACF7-FD0D-441E-BCED-2DA0CF134797}"/>
    <cellStyle name="40% - Ênfase6 220 2 3" xfId="29346" xr:uid="{384546B1-B81D-4737-A17D-5652BE6CA51A}"/>
    <cellStyle name="40% - Ênfase6 220 3" xfId="14064" xr:uid="{BB84EA34-CDF9-43F5-A3A8-6C29962D89A5}"/>
    <cellStyle name="40% - Ênfase6 220 3 2" xfId="34510" xr:uid="{F815A199-C2F6-4E71-A944-F4B53D18FDE3}"/>
    <cellStyle name="40% - Ênfase6 220 4" xfId="24294" xr:uid="{A7183B8F-FB4E-4088-87C2-7231FE16DDE1}"/>
    <cellStyle name="40% - Ênfase6 221" xfId="3771" xr:uid="{0ABA9978-278C-490D-B679-1359D4FB394D}"/>
    <cellStyle name="40% - Ênfase6 221 2" xfId="8905" xr:uid="{FE464402-0152-45B6-8F93-13E2F389B5C9}"/>
    <cellStyle name="40% - Ênfase6 221 2 2" xfId="19132" xr:uid="{0152A01E-7918-4D77-B973-A5A4FB4182F7}"/>
    <cellStyle name="40% - Ênfase6 221 2 2 2" xfId="39576" xr:uid="{9CA37F46-7606-4688-B164-BB608589075A}"/>
    <cellStyle name="40% - Ênfase6 221 2 3" xfId="29360" xr:uid="{9F3E8705-1A23-4C38-8990-CAA7148790CB}"/>
    <cellStyle name="40% - Ênfase6 221 3" xfId="14078" xr:uid="{5DBCD234-D46D-4571-9009-6F3AB65D2337}"/>
    <cellStyle name="40% - Ênfase6 221 3 2" xfId="34524" xr:uid="{0AF45645-C426-4E11-B661-3EDD879DFD31}"/>
    <cellStyle name="40% - Ênfase6 221 4" xfId="24308" xr:uid="{B8C1ECC0-8FBF-424A-BE8F-0968D07FD786}"/>
    <cellStyle name="40% - Ênfase6 222" xfId="3785" xr:uid="{532F897F-272D-4E05-9379-17B41DD4AB8E}"/>
    <cellStyle name="40% - Ênfase6 222 2" xfId="8919" xr:uid="{4C9CA1B6-FEDC-4711-AE45-0BAD44555544}"/>
    <cellStyle name="40% - Ênfase6 222 2 2" xfId="19146" xr:uid="{286B41E2-4079-4C46-AAB7-8EF3E55DC14D}"/>
    <cellStyle name="40% - Ênfase6 222 2 2 2" xfId="39590" xr:uid="{8695266B-2EF2-4DD0-B9E7-0230723A36E4}"/>
    <cellStyle name="40% - Ênfase6 222 2 3" xfId="29374" xr:uid="{9E402AD5-D6A6-4850-8E95-DAB993933DB4}"/>
    <cellStyle name="40% - Ênfase6 222 3" xfId="14092" xr:uid="{99AAEF81-D6E7-4514-88C9-7A679BECB917}"/>
    <cellStyle name="40% - Ênfase6 222 3 2" xfId="34538" xr:uid="{19024B55-B864-4204-BC20-0EEC8ADDEB29}"/>
    <cellStyle name="40% - Ênfase6 222 4" xfId="24322" xr:uid="{B168660E-C8B3-4B04-95E3-A2DA9A4F1C2C}"/>
    <cellStyle name="40% - Ênfase6 223" xfId="3799" xr:uid="{6D360C7E-2339-4069-8219-2CEF16FA04E1}"/>
    <cellStyle name="40% - Ênfase6 223 2" xfId="8933" xr:uid="{3F0237A5-3DFA-47D1-80E9-60F878218E68}"/>
    <cellStyle name="40% - Ênfase6 223 2 2" xfId="19160" xr:uid="{1A425DC7-7BE9-4956-9974-328513F7E720}"/>
    <cellStyle name="40% - Ênfase6 223 2 2 2" xfId="39604" xr:uid="{9ADE1316-712E-4054-9B0C-FDA585493E6F}"/>
    <cellStyle name="40% - Ênfase6 223 2 3" xfId="29388" xr:uid="{95ADA035-A983-455E-9B37-6AD542EA6759}"/>
    <cellStyle name="40% - Ênfase6 223 3" xfId="14106" xr:uid="{2663E3CB-17A5-4608-B7CE-E09A28C0EDCB}"/>
    <cellStyle name="40% - Ênfase6 223 3 2" xfId="34552" xr:uid="{68139C99-9037-4CCE-B9D1-1DFE98A931FB}"/>
    <cellStyle name="40% - Ênfase6 223 4" xfId="24336" xr:uid="{8EF1CF53-47A2-4094-88FC-AF9E234FC876}"/>
    <cellStyle name="40% - Ênfase6 224" xfId="3813" xr:uid="{E26C5EF2-EEA7-4399-A78B-5A5661B0ED2A}"/>
    <cellStyle name="40% - Ênfase6 224 2" xfId="8947" xr:uid="{209CC5A1-D6A3-4BA6-9F03-59AB3F7EFA6E}"/>
    <cellStyle name="40% - Ênfase6 224 2 2" xfId="19174" xr:uid="{32526CC8-83A3-4E2E-A4A6-A4A3A1EEEEBC}"/>
    <cellStyle name="40% - Ênfase6 224 2 2 2" xfId="39618" xr:uid="{5E0214BF-9137-4531-903C-EFF076B66BCA}"/>
    <cellStyle name="40% - Ênfase6 224 2 3" xfId="29402" xr:uid="{806B4907-91AB-44A2-AAB5-C7B4A5547AFE}"/>
    <cellStyle name="40% - Ênfase6 224 3" xfId="14120" xr:uid="{8F3D1525-9C21-41DD-9A21-2FC4C7C6D188}"/>
    <cellStyle name="40% - Ênfase6 224 3 2" xfId="34566" xr:uid="{9FC30198-D6B1-4313-B78A-FA6F8B9EC627}"/>
    <cellStyle name="40% - Ênfase6 224 4" xfId="24350" xr:uid="{BBEEBCA6-6DAC-4B5B-ADE4-A48F8DDD1A0E}"/>
    <cellStyle name="40% - Ênfase6 225" xfId="3827" xr:uid="{D6C2930F-B852-44DC-B6CD-077232DD64EE}"/>
    <cellStyle name="40% - Ênfase6 225 2" xfId="8961" xr:uid="{9AD92999-1064-4C18-A77C-E8B7484CFC1F}"/>
    <cellStyle name="40% - Ênfase6 225 2 2" xfId="19188" xr:uid="{6153FBEB-42AE-407C-9C95-AE84322E62FF}"/>
    <cellStyle name="40% - Ênfase6 225 2 2 2" xfId="39632" xr:uid="{ED216DCC-A893-4E05-942D-07304DC9039F}"/>
    <cellStyle name="40% - Ênfase6 225 2 3" xfId="29416" xr:uid="{577B4640-F6D3-4AC8-BFAC-6931EDF5AD2E}"/>
    <cellStyle name="40% - Ênfase6 225 3" xfId="14134" xr:uid="{7D38CE89-9FEE-4593-89DC-C39D89ABBCE8}"/>
    <cellStyle name="40% - Ênfase6 225 3 2" xfId="34580" xr:uid="{3B4B8913-E18A-4E96-AB7E-FEDC3C168F8D}"/>
    <cellStyle name="40% - Ênfase6 225 4" xfId="24364" xr:uid="{AE0F5653-8F14-485B-AFEF-8E62B3275291}"/>
    <cellStyle name="40% - Ênfase6 226" xfId="3841" xr:uid="{EDCD5756-14DD-4E67-9654-348A39F5C7D3}"/>
    <cellStyle name="40% - Ênfase6 226 2" xfId="8975" xr:uid="{1093318E-C6DB-4350-A163-51F19E81F9EE}"/>
    <cellStyle name="40% - Ênfase6 226 2 2" xfId="19202" xr:uid="{B3484AD3-94B1-4FA5-B9E1-6E431E462464}"/>
    <cellStyle name="40% - Ênfase6 226 2 2 2" xfId="39646" xr:uid="{31BD3608-8886-4C4E-8462-C0601B192E56}"/>
    <cellStyle name="40% - Ênfase6 226 2 3" xfId="29430" xr:uid="{5791023D-4285-407D-8C69-A0005F494F44}"/>
    <cellStyle name="40% - Ênfase6 226 3" xfId="14148" xr:uid="{4F1E42AA-93B5-449D-BFF7-D37D06FF3B88}"/>
    <cellStyle name="40% - Ênfase6 226 3 2" xfId="34594" xr:uid="{5F1E10AD-29B1-4C79-AB0F-F7F473171775}"/>
    <cellStyle name="40% - Ênfase6 226 4" xfId="24378" xr:uid="{D4F10AC5-3572-42A4-8D04-40065AFB77E5}"/>
    <cellStyle name="40% - Ênfase6 227" xfId="3855" xr:uid="{50E8C003-ACA5-46E5-B7D6-6668147046C3}"/>
    <cellStyle name="40% - Ênfase6 227 2" xfId="8989" xr:uid="{7A0E47AD-5146-4F33-A82E-FB95619C16DC}"/>
    <cellStyle name="40% - Ênfase6 227 2 2" xfId="19216" xr:uid="{09E77574-67C5-4298-8784-380FB6B39602}"/>
    <cellStyle name="40% - Ênfase6 227 2 2 2" xfId="39660" xr:uid="{91F32484-7E84-4FC4-9862-B3800A665364}"/>
    <cellStyle name="40% - Ênfase6 227 2 3" xfId="29444" xr:uid="{F28BF9B0-C387-467A-9820-6A25A18A5A11}"/>
    <cellStyle name="40% - Ênfase6 227 3" xfId="14162" xr:uid="{223DB3BC-467D-40B9-AA81-DE9FB47196B9}"/>
    <cellStyle name="40% - Ênfase6 227 3 2" xfId="34608" xr:uid="{300FFC1C-97BF-4A9D-AD2C-EC41D59A9F2D}"/>
    <cellStyle name="40% - Ênfase6 227 4" xfId="24392" xr:uid="{849873AA-8D23-4FF4-B7CA-5DD84C5B400D}"/>
    <cellStyle name="40% - Ênfase6 228" xfId="3869" xr:uid="{5D17018E-13A0-4C9C-B755-71BB7D0ED966}"/>
    <cellStyle name="40% - Ênfase6 228 2" xfId="9003" xr:uid="{7A863149-B763-4928-8716-34699B998769}"/>
    <cellStyle name="40% - Ênfase6 228 2 2" xfId="19230" xr:uid="{2DFF12BB-79AE-4EA1-A286-2B8EC3FA10E4}"/>
    <cellStyle name="40% - Ênfase6 228 2 2 2" xfId="39674" xr:uid="{0A7E6B38-1718-44C8-95AA-6982D793E4CD}"/>
    <cellStyle name="40% - Ênfase6 228 2 3" xfId="29458" xr:uid="{67BEFAE4-9626-4CAE-9D91-E0F226ADBA74}"/>
    <cellStyle name="40% - Ênfase6 228 3" xfId="14176" xr:uid="{151C6B40-2551-45A7-B987-60F3059A32C3}"/>
    <cellStyle name="40% - Ênfase6 228 3 2" xfId="34622" xr:uid="{11B0679C-A613-478B-9AC9-49AF210BF7EB}"/>
    <cellStyle name="40% - Ênfase6 228 4" xfId="24406" xr:uid="{2F503C2B-92F7-4B3E-9B1F-2FFBA3F9B6A3}"/>
    <cellStyle name="40% - Ênfase6 229" xfId="3883" xr:uid="{203DDCDE-820E-4E5E-8105-F39F94682872}"/>
    <cellStyle name="40% - Ênfase6 229 2" xfId="9017" xr:uid="{E5859DDA-EC30-4A56-94BA-EBE7A32DB7F1}"/>
    <cellStyle name="40% - Ênfase6 229 2 2" xfId="19244" xr:uid="{3E4558BD-8B32-439D-8001-75E21A01417D}"/>
    <cellStyle name="40% - Ênfase6 229 2 2 2" xfId="39688" xr:uid="{9B76008E-FE92-414D-9005-6774289F3506}"/>
    <cellStyle name="40% - Ênfase6 229 2 3" xfId="29472" xr:uid="{C68AF160-2199-4790-9D23-C57398BFFF27}"/>
    <cellStyle name="40% - Ênfase6 229 3" xfId="14190" xr:uid="{0D26EFDC-0F78-431E-A1AA-642A0C413A91}"/>
    <cellStyle name="40% - Ênfase6 229 3 2" xfId="34636" xr:uid="{3A0AA407-9C08-4602-9253-86909F1C1A49}"/>
    <cellStyle name="40% - Ênfase6 229 4" xfId="24420" xr:uid="{B04D5C05-4A86-475E-A92D-AA794D09903F}"/>
    <cellStyle name="40% - Ênfase6 23" xfId="413" xr:uid="{D2AEBA21-B43A-4822-B15D-77A042CB543C}"/>
    <cellStyle name="40% - Ênfase6 23 2" xfId="1012" xr:uid="{5AB7190B-2DE2-41BC-809B-5F4158F77A27}"/>
    <cellStyle name="40% - Ênfase6 23 2 2" xfId="6159" xr:uid="{F3ADC22F-3C9F-4BCA-A316-C9045147C3E2}"/>
    <cellStyle name="40% - Ênfase6 23 2 2 2" xfId="16414" xr:uid="{7BA12535-DF1A-4F56-A48C-1D733AE9B8D3}"/>
    <cellStyle name="40% - Ênfase6 23 2 2 2 2" xfId="36858" xr:uid="{36D6B78C-D2A4-4B53-9D25-8EA433AA7188}"/>
    <cellStyle name="40% - Ênfase6 23 2 2 3" xfId="26642" xr:uid="{11D1802A-2FDF-4033-A79C-9433275320E1}"/>
    <cellStyle name="40% - Ênfase6 23 2 3" xfId="11360" xr:uid="{E4EEC91F-B1D6-42BB-A104-9E1CB147A99B}"/>
    <cellStyle name="40% - Ênfase6 23 2 3 2" xfId="31806" xr:uid="{6D8D46B2-7098-4DBF-9523-19A5A756B750}"/>
    <cellStyle name="40% - Ênfase6 23 2 4" xfId="21590" xr:uid="{B2CF0E57-2B59-43D5-9787-A955D9E829DA}"/>
    <cellStyle name="40% - Ênfase6 23 3" xfId="5560" xr:uid="{44E33516-1190-4309-A671-4839458CD5EF}"/>
    <cellStyle name="40% - Ênfase6 23 3 2" xfId="15834" xr:uid="{E78DBEDF-2A0B-41E6-8A20-7A83CC1C63AE}"/>
    <cellStyle name="40% - Ênfase6 23 3 2 2" xfId="36278" xr:uid="{82320ED8-9606-491E-A0B6-BD824E13E2AC}"/>
    <cellStyle name="40% - Ênfase6 23 3 3" xfId="26062" xr:uid="{1BA15BF7-87A1-4DDA-BEAA-8F62F5C8E640}"/>
    <cellStyle name="40% - Ênfase6 23 4" xfId="10780" xr:uid="{6770DD2A-094D-4F1E-AEC7-2F7656F297AB}"/>
    <cellStyle name="40% - Ênfase6 23 4 2" xfId="31226" xr:uid="{78DC2941-39DA-4F24-BD3D-76BD5C333C71}"/>
    <cellStyle name="40% - Ênfase6 23 5" xfId="21010" xr:uid="{19197407-D53C-4CF8-88BC-29E0FBA3AD3B}"/>
    <cellStyle name="40% - Ênfase6 230" xfId="3897" xr:uid="{624CB36B-23DE-4C0E-9A59-B614F91ABBBB}"/>
    <cellStyle name="40% - Ênfase6 230 2" xfId="9031" xr:uid="{3D09C01B-1B07-4C86-93EE-CFA493D3CB89}"/>
    <cellStyle name="40% - Ênfase6 230 2 2" xfId="19258" xr:uid="{FC8CCCDA-7413-4CFA-92E2-69ED689BFD5E}"/>
    <cellStyle name="40% - Ênfase6 230 2 2 2" xfId="39702" xr:uid="{198C2847-FC5F-4E8D-A004-8E381CC87639}"/>
    <cellStyle name="40% - Ênfase6 230 2 3" xfId="29486" xr:uid="{901D09C5-95AD-43B4-A8A3-EB79FC8EEC83}"/>
    <cellStyle name="40% - Ênfase6 230 3" xfId="14204" xr:uid="{033D6D27-EDD0-4518-888F-1E4C29BF41F1}"/>
    <cellStyle name="40% - Ênfase6 230 3 2" xfId="34650" xr:uid="{8F6935FF-CF3C-4C8E-ABF5-5C85D99B62AB}"/>
    <cellStyle name="40% - Ênfase6 230 4" xfId="24434" xr:uid="{C1FC266A-B26F-4D44-B3B8-E3B3C616F3DA}"/>
    <cellStyle name="40% - Ênfase6 231" xfId="3911" xr:uid="{44C5B4D0-5041-4D04-B924-3B2D19D7C0C5}"/>
    <cellStyle name="40% - Ênfase6 231 2" xfId="9045" xr:uid="{9EA1BB5C-894E-4747-BB42-501D38881259}"/>
    <cellStyle name="40% - Ênfase6 231 2 2" xfId="19272" xr:uid="{04276771-187E-46F2-A1A0-7E2ED662BD96}"/>
    <cellStyle name="40% - Ênfase6 231 2 2 2" xfId="39716" xr:uid="{122DAF22-2CBA-4805-A493-0A8C51E5A6AE}"/>
    <cellStyle name="40% - Ênfase6 231 2 3" xfId="29500" xr:uid="{F2C3DED5-D0E5-43D6-BC95-2AE25C3346B9}"/>
    <cellStyle name="40% - Ênfase6 231 3" xfId="14218" xr:uid="{587B5AC5-CB23-44EB-8F03-5A028E3B82D9}"/>
    <cellStyle name="40% - Ênfase6 231 3 2" xfId="34664" xr:uid="{FBC01957-99D0-4416-89AD-DE7E772ECAE3}"/>
    <cellStyle name="40% - Ênfase6 231 4" xfId="24448" xr:uid="{E6C3C67E-4C9F-4F87-B7FD-A23F8837707F}"/>
    <cellStyle name="40% - Ênfase6 232" xfId="3925" xr:uid="{502FC0F3-EC3C-4EF5-A645-606D25932CFE}"/>
    <cellStyle name="40% - Ênfase6 232 2" xfId="9059" xr:uid="{58F68E74-C8E3-4D3F-ADCB-944291A82C5D}"/>
    <cellStyle name="40% - Ênfase6 232 2 2" xfId="19286" xr:uid="{340BC6B0-D632-41D9-A7D7-61E4FB34410E}"/>
    <cellStyle name="40% - Ênfase6 232 2 2 2" xfId="39730" xr:uid="{5F76EB7E-17BB-4A0C-B5DB-20B04CA903DC}"/>
    <cellStyle name="40% - Ênfase6 232 2 3" xfId="29514" xr:uid="{B07D331C-A345-4B4F-921A-612FCFC90584}"/>
    <cellStyle name="40% - Ênfase6 232 3" xfId="14232" xr:uid="{A85864F4-0DEE-4BC7-A2D8-370D6385A2C5}"/>
    <cellStyle name="40% - Ênfase6 232 3 2" xfId="34678" xr:uid="{6B4DDCAE-E974-49B9-89A7-FBA42F985816}"/>
    <cellStyle name="40% - Ênfase6 232 4" xfId="24462" xr:uid="{4B4C433C-5B19-4A52-8A38-9337D9DD8316}"/>
    <cellStyle name="40% - Ênfase6 233" xfId="3939" xr:uid="{6AF62AD9-D2E7-449F-A4CD-B13EDFEE7EB8}"/>
    <cellStyle name="40% - Ênfase6 233 2" xfId="9073" xr:uid="{92AAAAF3-53A4-4C78-8117-01EA78FC4F3A}"/>
    <cellStyle name="40% - Ênfase6 233 2 2" xfId="19300" xr:uid="{2258EF05-8405-47EC-B208-DB83FF01A7DF}"/>
    <cellStyle name="40% - Ênfase6 233 2 2 2" xfId="39744" xr:uid="{1CEE8ACC-A650-4A4F-B7B9-A4CB59DBD635}"/>
    <cellStyle name="40% - Ênfase6 233 2 3" xfId="29528" xr:uid="{7BE9665A-5E65-46C4-B47F-07C4B14420CD}"/>
    <cellStyle name="40% - Ênfase6 233 3" xfId="14246" xr:uid="{242B9C67-7BCA-4B5A-B2C3-30C8AFDC833C}"/>
    <cellStyle name="40% - Ênfase6 233 3 2" xfId="34692" xr:uid="{B6F77DA6-4114-44D2-8E0F-95674EB89222}"/>
    <cellStyle name="40% - Ênfase6 233 4" xfId="24476" xr:uid="{5FECC0A0-2EE3-4BBB-91AC-3FBC9F3B5F5B}"/>
    <cellStyle name="40% - Ênfase6 234" xfId="3953" xr:uid="{C8A72E93-5979-40E9-B3F8-2A0BBC5FDA58}"/>
    <cellStyle name="40% - Ênfase6 234 2" xfId="9087" xr:uid="{6ED7ECC2-4E1D-4346-BE5A-364270FCAC47}"/>
    <cellStyle name="40% - Ênfase6 234 2 2" xfId="19314" xr:uid="{FA6B09AC-6DAE-4CEA-8FD4-B05D9961BEA0}"/>
    <cellStyle name="40% - Ênfase6 234 2 2 2" xfId="39758" xr:uid="{12F3CA2E-274A-4F7E-9EEF-211369872B67}"/>
    <cellStyle name="40% - Ênfase6 234 2 3" xfId="29542" xr:uid="{39D6DD40-4CC5-4492-811A-B81755A8DE2A}"/>
    <cellStyle name="40% - Ênfase6 234 3" xfId="14260" xr:uid="{D802BA86-78BB-405D-B5E1-AAC30935BD32}"/>
    <cellStyle name="40% - Ênfase6 234 3 2" xfId="34706" xr:uid="{90F9286A-5224-4A33-A85C-63DDCDD6A72C}"/>
    <cellStyle name="40% - Ênfase6 234 4" xfId="24490" xr:uid="{BB25C171-0FAE-4A9E-A8E6-9FE0BEBDB418}"/>
    <cellStyle name="40% - Ênfase6 235" xfId="3967" xr:uid="{2C6F50A2-A99B-4340-A65E-73801AEDDFD6}"/>
    <cellStyle name="40% - Ênfase6 235 2" xfId="9101" xr:uid="{78982B17-41FF-46D0-88A6-61AA73100190}"/>
    <cellStyle name="40% - Ênfase6 235 2 2" xfId="19328" xr:uid="{A2085A92-F0F5-4C52-A6DB-BAD3236ADBB3}"/>
    <cellStyle name="40% - Ênfase6 235 2 2 2" xfId="39772" xr:uid="{8A5463AA-8610-4639-B245-68D2BDCD5AF9}"/>
    <cellStyle name="40% - Ênfase6 235 2 3" xfId="29556" xr:uid="{749B5BE7-2DB1-425B-A58C-DD37B3B4E879}"/>
    <cellStyle name="40% - Ênfase6 235 3" xfId="14274" xr:uid="{7D104B6E-A7F9-405F-8B44-9AB226DA946E}"/>
    <cellStyle name="40% - Ênfase6 235 3 2" xfId="34720" xr:uid="{07CE6DE1-63C0-4833-96CD-BBD2123C58C3}"/>
    <cellStyle name="40% - Ênfase6 235 4" xfId="24504" xr:uid="{3F56CB29-A82A-4CC1-87D5-88B24D7AA9FC}"/>
    <cellStyle name="40% - Ênfase6 236" xfId="3981" xr:uid="{486195CE-73C6-4F43-9546-26E9B1ED7FFA}"/>
    <cellStyle name="40% - Ênfase6 236 2" xfId="9115" xr:uid="{2A760600-ACDB-4618-929E-8C478C5B508C}"/>
    <cellStyle name="40% - Ênfase6 236 2 2" xfId="19342" xr:uid="{023BFBC0-60E7-4EBF-B12A-86DC6D5B9D8D}"/>
    <cellStyle name="40% - Ênfase6 236 2 2 2" xfId="39786" xr:uid="{82EFF444-DB48-4028-94AB-ECE6D89C295D}"/>
    <cellStyle name="40% - Ênfase6 236 2 3" xfId="29570" xr:uid="{5EB40934-F074-4D25-A744-62F67892C62B}"/>
    <cellStyle name="40% - Ênfase6 236 3" xfId="14288" xr:uid="{5891D0FE-2613-4E9B-B38A-746272724AD0}"/>
    <cellStyle name="40% - Ênfase6 236 3 2" xfId="34734" xr:uid="{F2B75BA9-88E2-48DD-8747-BBC333FC655D}"/>
    <cellStyle name="40% - Ênfase6 236 4" xfId="24518" xr:uid="{F0F16466-ABD8-4EF1-9B16-8D75D1D2AD8C}"/>
    <cellStyle name="40% - Ênfase6 237" xfId="3995" xr:uid="{8F556C57-3B9C-4F04-A8BA-4141D1849A59}"/>
    <cellStyle name="40% - Ênfase6 237 2" xfId="9129" xr:uid="{60C95A69-D5AF-438F-AA07-4B5A6131B232}"/>
    <cellStyle name="40% - Ênfase6 237 2 2" xfId="19356" xr:uid="{F2D7CF1B-08DC-4CB9-A4FB-16F3F3D86DB2}"/>
    <cellStyle name="40% - Ênfase6 237 2 2 2" xfId="39800" xr:uid="{6D2A571E-AE0C-4314-8529-7AE2D2614B14}"/>
    <cellStyle name="40% - Ênfase6 237 2 3" xfId="29584" xr:uid="{8F74655A-2B41-415B-9B4B-4A6D15D963C1}"/>
    <cellStyle name="40% - Ênfase6 237 3" xfId="14302" xr:uid="{2BB324C5-9665-48ED-882E-AD7B070E3C3B}"/>
    <cellStyle name="40% - Ênfase6 237 3 2" xfId="34748" xr:uid="{F1AD3103-8773-4F0D-AAED-04E5FC751D9B}"/>
    <cellStyle name="40% - Ênfase6 237 4" xfId="24532" xr:uid="{35BECE38-201A-4C31-BBB7-4B82FBF45149}"/>
    <cellStyle name="40% - Ênfase6 238" xfId="4009" xr:uid="{60A107C9-8D38-445A-9E0D-A6D920287A23}"/>
    <cellStyle name="40% - Ênfase6 238 2" xfId="9143" xr:uid="{B1540C41-219F-4216-A121-98041BEA7140}"/>
    <cellStyle name="40% - Ênfase6 238 2 2" xfId="19370" xr:uid="{E913F7DB-7999-4232-8D8D-556CAD98B94C}"/>
    <cellStyle name="40% - Ênfase6 238 2 2 2" xfId="39814" xr:uid="{5A039DC9-D512-4505-AAD4-4A1CE9C3FE14}"/>
    <cellStyle name="40% - Ênfase6 238 2 3" xfId="29598" xr:uid="{583F96BD-C761-4C65-8DE1-205FDE4A7CE2}"/>
    <cellStyle name="40% - Ênfase6 238 3" xfId="14316" xr:uid="{6404F629-CBCB-4D4D-87D0-9A3C6C5AF801}"/>
    <cellStyle name="40% - Ênfase6 238 3 2" xfId="34762" xr:uid="{B72C3CE6-6F14-42BE-B56E-2AF0E3EC104E}"/>
    <cellStyle name="40% - Ênfase6 238 4" xfId="24546" xr:uid="{0686560A-72C9-495E-9CFE-724CBA222E56}"/>
    <cellStyle name="40% - Ênfase6 239" xfId="4023" xr:uid="{239C52BC-4C86-453A-BBF7-284418569CB1}"/>
    <cellStyle name="40% - Ênfase6 239 2" xfId="9157" xr:uid="{D0DF865D-A222-47BC-B4C3-A0C02960421C}"/>
    <cellStyle name="40% - Ênfase6 239 2 2" xfId="19384" xr:uid="{B7A01854-AF03-4764-BD5B-A1112A2CA7CE}"/>
    <cellStyle name="40% - Ênfase6 239 2 2 2" xfId="39828" xr:uid="{39760B97-8463-4044-BD2E-09D1ED9766E4}"/>
    <cellStyle name="40% - Ênfase6 239 2 3" xfId="29612" xr:uid="{A51CAFBC-808F-4B89-AE08-FCB8D8C0C4EE}"/>
    <cellStyle name="40% - Ênfase6 239 3" xfId="14330" xr:uid="{8324CED7-F536-4C8E-B4E8-9F0F67FB711F}"/>
    <cellStyle name="40% - Ênfase6 239 3 2" xfId="34776" xr:uid="{D9E04B21-FCE4-4F96-8343-A369AEB4416B}"/>
    <cellStyle name="40% - Ênfase6 239 4" xfId="24560" xr:uid="{46CDFC90-391D-438F-8CC7-C07403CE63EB}"/>
    <cellStyle name="40% - Ênfase6 24" xfId="427" xr:uid="{F6B04DE8-B5A7-4FF7-AE63-FA46B6B40AAE}"/>
    <cellStyle name="40% - Ênfase6 24 2" xfId="1026" xr:uid="{A7AC8A4A-312B-46DA-9A92-479A085FEE06}"/>
    <cellStyle name="40% - Ênfase6 24 2 2" xfId="6173" xr:uid="{1D4BACDA-5DF9-4D3B-A927-FC3DFCB39A9D}"/>
    <cellStyle name="40% - Ênfase6 24 2 2 2" xfId="16428" xr:uid="{6EA7BD71-AC12-4044-B06C-481C733B46C7}"/>
    <cellStyle name="40% - Ênfase6 24 2 2 2 2" xfId="36872" xr:uid="{96F26E90-7524-460D-A6ED-1BFBA92BBFD2}"/>
    <cellStyle name="40% - Ênfase6 24 2 2 3" xfId="26656" xr:uid="{A5F9DFA5-5649-45D1-8256-FD2C4384F5D2}"/>
    <cellStyle name="40% - Ênfase6 24 2 3" xfId="11374" xr:uid="{305A035D-0136-4B59-AF0C-944EB72AAA44}"/>
    <cellStyle name="40% - Ênfase6 24 2 3 2" xfId="31820" xr:uid="{808EB3B9-5319-4183-BE36-71B96BE30E09}"/>
    <cellStyle name="40% - Ênfase6 24 2 4" xfId="21604" xr:uid="{EC0F11E3-3819-4BCE-BF2E-48AE0F1094B0}"/>
    <cellStyle name="40% - Ênfase6 24 3" xfId="5574" xr:uid="{F03F9D82-787A-4591-841F-FF05BB6FEBC4}"/>
    <cellStyle name="40% - Ênfase6 24 3 2" xfId="15848" xr:uid="{9B4AA50A-E13C-404E-8F13-DD3398DAD49E}"/>
    <cellStyle name="40% - Ênfase6 24 3 2 2" xfId="36292" xr:uid="{C4A9B618-17AF-4D23-92AF-29C358DFA847}"/>
    <cellStyle name="40% - Ênfase6 24 3 3" xfId="26076" xr:uid="{26BE5DA2-0F14-4FCE-802E-93F6C863DF79}"/>
    <cellStyle name="40% - Ênfase6 24 4" xfId="10794" xr:uid="{05449C62-A5D7-40DD-AA55-8F4CF4BCC58A}"/>
    <cellStyle name="40% - Ênfase6 24 4 2" xfId="31240" xr:uid="{AE19E41C-4675-4C3D-81EE-64CCC99FF3FD}"/>
    <cellStyle name="40% - Ênfase6 24 5" xfId="21024" xr:uid="{D904EE10-EB72-4867-8376-A819ECEA7AC0}"/>
    <cellStyle name="40% - Ênfase6 240" xfId="4037" xr:uid="{6B633BA6-32B9-47D3-9E1B-DC24FCE56ECB}"/>
    <cellStyle name="40% - Ênfase6 240 2" xfId="9171" xr:uid="{A5E73AFA-A038-4793-BAB5-D14CEFC77EDB}"/>
    <cellStyle name="40% - Ênfase6 240 2 2" xfId="19398" xr:uid="{F3421895-C87B-4170-9A5B-B418FD8F86DD}"/>
    <cellStyle name="40% - Ênfase6 240 2 2 2" xfId="39842" xr:uid="{3CCE5809-6187-404C-811F-3C1561BA80F2}"/>
    <cellStyle name="40% - Ênfase6 240 2 3" xfId="29626" xr:uid="{AFE43824-1599-4E58-B803-2585BB1C3289}"/>
    <cellStyle name="40% - Ênfase6 240 3" xfId="14344" xr:uid="{624D56C5-DEED-4EF7-96DB-1328C07AFF56}"/>
    <cellStyle name="40% - Ênfase6 240 3 2" xfId="34790" xr:uid="{13C11700-BB3A-4758-8DDC-D2FE17C9C74B}"/>
    <cellStyle name="40% - Ênfase6 240 4" xfId="24574" xr:uid="{12E75D21-DB95-4E75-9ECD-7CD113EFBAC7}"/>
    <cellStyle name="40% - Ênfase6 241" xfId="4051" xr:uid="{07C05EC6-C2F1-4DE7-AB97-CE78B1A12665}"/>
    <cellStyle name="40% - Ênfase6 241 2" xfId="9185" xr:uid="{3AB5F1EE-ADBD-45A9-9BE2-B2D95487B83B}"/>
    <cellStyle name="40% - Ênfase6 241 2 2" xfId="19412" xr:uid="{9E960890-E9D9-4323-B576-EACF9B2B3ACE}"/>
    <cellStyle name="40% - Ênfase6 241 2 2 2" xfId="39856" xr:uid="{DEB80B5A-EDFA-4E5D-8766-CFF88C767F79}"/>
    <cellStyle name="40% - Ênfase6 241 2 3" xfId="29640" xr:uid="{FC02ACF0-8D30-4E33-A510-5BCC9C7542C0}"/>
    <cellStyle name="40% - Ênfase6 241 3" xfId="14358" xr:uid="{3C6C929D-614E-4DD7-AA6D-1E3E71A364AA}"/>
    <cellStyle name="40% - Ênfase6 241 3 2" xfId="34804" xr:uid="{672153C3-6710-469B-8C84-D3C8E61C7FFD}"/>
    <cellStyle name="40% - Ênfase6 241 4" xfId="24588" xr:uid="{E70CCFE1-C01E-4955-9B32-0BAC2F2D9234}"/>
    <cellStyle name="40% - Ênfase6 242" xfId="4065" xr:uid="{BB006847-4586-4349-AE29-19B601CD88D9}"/>
    <cellStyle name="40% - Ênfase6 242 2" xfId="9199" xr:uid="{E79C5E3F-598B-4413-A47D-A009224D75A1}"/>
    <cellStyle name="40% - Ênfase6 242 2 2" xfId="19426" xr:uid="{2D2EAFB4-B977-4DC6-80DA-F0D1C9C6E0D6}"/>
    <cellStyle name="40% - Ênfase6 242 2 2 2" xfId="39870" xr:uid="{6B6097BF-23AB-4B4A-A85B-A74E3DAE5EE3}"/>
    <cellStyle name="40% - Ênfase6 242 2 3" xfId="29654" xr:uid="{66C9F9E9-F845-4B16-A294-A35721D95DDD}"/>
    <cellStyle name="40% - Ênfase6 242 3" xfId="14372" xr:uid="{7D884C63-5A8B-49AD-B46A-52E82699042F}"/>
    <cellStyle name="40% - Ênfase6 242 3 2" xfId="34818" xr:uid="{99B521A3-9112-4575-A175-2C0ECC2A1D92}"/>
    <cellStyle name="40% - Ênfase6 242 4" xfId="24602" xr:uid="{B941A579-72FF-4151-92FE-870F47E04FD4}"/>
    <cellStyle name="40% - Ênfase6 243" xfId="4079" xr:uid="{CA9DF7AD-ED12-48C5-BA0C-DC84611B4AF0}"/>
    <cellStyle name="40% - Ênfase6 243 2" xfId="9213" xr:uid="{A8C43CEF-1C6D-479C-950C-C27301DEC653}"/>
    <cellStyle name="40% - Ênfase6 243 2 2" xfId="19440" xr:uid="{6B83407C-B614-4CF8-9D19-ECE12F661928}"/>
    <cellStyle name="40% - Ênfase6 243 2 2 2" xfId="39884" xr:uid="{F20FC512-EA6D-4FB2-A521-BD74740812A3}"/>
    <cellStyle name="40% - Ênfase6 243 2 3" xfId="29668" xr:uid="{4EB692A7-5FCA-4B22-BB86-ED871CC3D9FA}"/>
    <cellStyle name="40% - Ênfase6 243 3" xfId="14386" xr:uid="{1505EE8C-13A0-4F92-8CB6-46CB0B22A521}"/>
    <cellStyle name="40% - Ênfase6 243 3 2" xfId="34832" xr:uid="{19B3525F-CEAC-4D5B-94D8-DA5EE2190AC0}"/>
    <cellStyle name="40% - Ênfase6 243 4" xfId="24616" xr:uid="{E8D43CF2-B146-4DED-9ABC-7E421A9E80FE}"/>
    <cellStyle name="40% - Ênfase6 244" xfId="4093" xr:uid="{370F92E2-6F0F-4BC3-952D-4472CAECD95A}"/>
    <cellStyle name="40% - Ênfase6 244 2" xfId="9227" xr:uid="{86702673-0205-4524-9B80-963939F54183}"/>
    <cellStyle name="40% - Ênfase6 244 2 2" xfId="19454" xr:uid="{F56BA1BB-B355-4D71-AF69-DCE54FD56619}"/>
    <cellStyle name="40% - Ênfase6 244 2 2 2" xfId="39898" xr:uid="{FB87FBA6-5C7B-452C-8DB3-143350F13B65}"/>
    <cellStyle name="40% - Ênfase6 244 2 3" xfId="29682" xr:uid="{6502D30D-3EF0-4E83-B898-714279A01B4F}"/>
    <cellStyle name="40% - Ênfase6 244 3" xfId="14400" xr:uid="{99BBE639-7A22-4D8E-8E0D-EDAE7279E690}"/>
    <cellStyle name="40% - Ênfase6 244 3 2" xfId="34846" xr:uid="{E805A457-3AAA-4342-820B-90FE79AF575B}"/>
    <cellStyle name="40% - Ênfase6 244 4" xfId="24630" xr:uid="{E8CD50F1-A059-4D56-9A17-55A9B053D5AE}"/>
    <cellStyle name="40% - Ênfase6 245" xfId="4107" xr:uid="{8F932F4F-8D12-49C8-B1D0-A5FA03D884F8}"/>
    <cellStyle name="40% - Ênfase6 245 2" xfId="9241" xr:uid="{A2EC88B1-8CFA-4E4B-9939-887A061775BE}"/>
    <cellStyle name="40% - Ênfase6 245 2 2" xfId="19468" xr:uid="{2E17D367-2AF5-4BDC-9C77-90B49C5F57DD}"/>
    <cellStyle name="40% - Ênfase6 245 2 2 2" xfId="39912" xr:uid="{32DB8A74-8DB6-4826-B89C-4001915C5606}"/>
    <cellStyle name="40% - Ênfase6 245 2 3" xfId="29696" xr:uid="{5ACA4636-A51A-4043-89AC-EF6D43B6ADFC}"/>
    <cellStyle name="40% - Ênfase6 245 3" xfId="14414" xr:uid="{DE11732A-8D74-43A6-B3A6-D6C84360CD60}"/>
    <cellStyle name="40% - Ênfase6 245 3 2" xfId="34860" xr:uid="{B72C1FAE-51E3-40C7-9B84-CFBAF11BBD2D}"/>
    <cellStyle name="40% - Ênfase6 245 4" xfId="24644" xr:uid="{8C53830F-1652-4D0B-B6FB-DED49374248E}"/>
    <cellStyle name="40% - Ênfase6 246" xfId="4121" xr:uid="{1B22C4A7-DF12-4FAC-9E78-3BC1DC45DE56}"/>
    <cellStyle name="40% - Ênfase6 246 2" xfId="9255" xr:uid="{8FBA9EFB-1A12-4A3E-A721-193A8FA429A0}"/>
    <cellStyle name="40% - Ênfase6 246 2 2" xfId="19482" xr:uid="{E86F28A9-B749-44A4-B71A-613987587CEC}"/>
    <cellStyle name="40% - Ênfase6 246 2 2 2" xfId="39926" xr:uid="{74AEF993-6637-419F-B309-F22BE57AC0BA}"/>
    <cellStyle name="40% - Ênfase6 246 2 3" xfId="29710" xr:uid="{4BE3A4A0-1B89-4E90-8A03-359AAADB4BEF}"/>
    <cellStyle name="40% - Ênfase6 246 3" xfId="14428" xr:uid="{22043D8F-A309-484B-AB28-7D8AADCC8DC5}"/>
    <cellStyle name="40% - Ênfase6 246 3 2" xfId="34874" xr:uid="{BAF10409-BB75-4197-9788-0AC6AF575177}"/>
    <cellStyle name="40% - Ênfase6 246 4" xfId="24658" xr:uid="{6B58B4C2-B6DF-4DF7-A0B4-405D5D787F57}"/>
    <cellStyle name="40% - Ênfase6 247" xfId="4135" xr:uid="{9EE2AA47-1655-4A2C-9B68-ECD8C7B4936A}"/>
    <cellStyle name="40% - Ênfase6 247 2" xfId="9269" xr:uid="{07BEF922-9512-4343-9460-C627F7E23F89}"/>
    <cellStyle name="40% - Ênfase6 247 2 2" xfId="19496" xr:uid="{C7420A57-9424-4936-8385-1D838FEB1863}"/>
    <cellStyle name="40% - Ênfase6 247 2 2 2" xfId="39940" xr:uid="{74DA1196-0D0E-48C8-AEF8-92C4AE5CF002}"/>
    <cellStyle name="40% - Ênfase6 247 2 3" xfId="29724" xr:uid="{EC1A7B51-6EE2-46F7-BFB4-2C3F40BE160A}"/>
    <cellStyle name="40% - Ênfase6 247 3" xfId="14442" xr:uid="{6D7AD9A0-AEA7-4F6D-88CF-4F1DD9464F41}"/>
    <cellStyle name="40% - Ênfase6 247 3 2" xfId="34888" xr:uid="{594C9042-6427-4E99-8061-A16D3C3EECB7}"/>
    <cellStyle name="40% - Ênfase6 247 4" xfId="24672" xr:uid="{DA94D889-C676-4576-AF86-622F9E8FC1CA}"/>
    <cellStyle name="40% - Ênfase6 248" xfId="4149" xr:uid="{9704EC8F-ADFA-443D-948E-C017DCFD5BE1}"/>
    <cellStyle name="40% - Ênfase6 248 2" xfId="9283" xr:uid="{A02DA5B6-85FB-47F1-B266-E28AF664DAD0}"/>
    <cellStyle name="40% - Ênfase6 248 2 2" xfId="19510" xr:uid="{E1063BDA-1B59-4DF1-A791-7267DDC6D710}"/>
    <cellStyle name="40% - Ênfase6 248 2 2 2" xfId="39954" xr:uid="{98F42AB3-D554-4853-A8AE-6121554DCCAA}"/>
    <cellStyle name="40% - Ênfase6 248 2 3" xfId="29738" xr:uid="{BBDB2407-C168-434C-96B6-88F21CA1E40E}"/>
    <cellStyle name="40% - Ênfase6 248 3" xfId="14456" xr:uid="{8DF3E5B6-575D-40B5-BBCA-B45A6B9B8F6E}"/>
    <cellStyle name="40% - Ênfase6 248 3 2" xfId="34902" xr:uid="{A3DEDE5E-AA08-4548-A999-A54D7E03637D}"/>
    <cellStyle name="40% - Ênfase6 248 4" xfId="24686" xr:uid="{DBEA9354-E954-49A4-8262-3D947DC23EF4}"/>
    <cellStyle name="40% - Ênfase6 249" xfId="4163" xr:uid="{19B2F9DC-79DD-4D4E-9F38-1BF399133366}"/>
    <cellStyle name="40% - Ênfase6 249 2" xfId="9297" xr:uid="{94B65903-50AE-42DC-A562-CD6010020B51}"/>
    <cellStyle name="40% - Ênfase6 249 2 2" xfId="19524" xr:uid="{33D1573E-06EC-446F-AA38-6A04B76E84C4}"/>
    <cellStyle name="40% - Ênfase6 249 2 2 2" xfId="39968" xr:uid="{90948CA6-BE3C-4850-A381-CDA4D0923951}"/>
    <cellStyle name="40% - Ênfase6 249 2 3" xfId="29752" xr:uid="{540043BE-FEBC-436B-B616-9C766A018BF4}"/>
    <cellStyle name="40% - Ênfase6 249 3" xfId="14470" xr:uid="{C4D6CECC-04DF-485A-887F-A7D09BF7E175}"/>
    <cellStyle name="40% - Ênfase6 249 3 2" xfId="34916" xr:uid="{A2D5CE53-3764-4892-8424-DBA7BD796567}"/>
    <cellStyle name="40% - Ênfase6 249 4" xfId="24700" xr:uid="{B0FE6961-715F-4F34-9481-A9578423F056}"/>
    <cellStyle name="40% - Ênfase6 25" xfId="441" xr:uid="{873191B8-8ABB-4101-858B-61DA79067CA7}"/>
    <cellStyle name="40% - Ênfase6 25 2" xfId="1040" xr:uid="{590A4D83-5B8D-496B-99BF-EA15A63EB25D}"/>
    <cellStyle name="40% - Ênfase6 25 2 2" xfId="6187" xr:uid="{983723D6-25F2-491F-AFA1-EF430AC5BF97}"/>
    <cellStyle name="40% - Ênfase6 25 2 2 2" xfId="16442" xr:uid="{C4BC2636-0BC0-4A26-A8F9-14B3F6AA1D34}"/>
    <cellStyle name="40% - Ênfase6 25 2 2 2 2" xfId="36886" xr:uid="{29F7CEB7-79FA-44C0-B98A-9C2AA23201AA}"/>
    <cellStyle name="40% - Ênfase6 25 2 2 3" xfId="26670" xr:uid="{AEBAE2F0-7396-4232-A978-84911437DBFF}"/>
    <cellStyle name="40% - Ênfase6 25 2 3" xfId="11388" xr:uid="{93571A50-F9CA-4F09-AFCF-07F80819C9D1}"/>
    <cellStyle name="40% - Ênfase6 25 2 3 2" xfId="31834" xr:uid="{09046E92-7CC7-493A-A1C3-17E440F6462D}"/>
    <cellStyle name="40% - Ênfase6 25 2 4" xfId="21618" xr:uid="{1CA1F621-AD6C-4695-A738-5DBA6CF38638}"/>
    <cellStyle name="40% - Ênfase6 25 3" xfId="5588" xr:uid="{661CF402-AFC6-411C-B7AA-BD2BF3D7B357}"/>
    <cellStyle name="40% - Ênfase6 25 3 2" xfId="15862" xr:uid="{01D65D00-BCC4-475F-8734-B17CDCE35896}"/>
    <cellStyle name="40% - Ênfase6 25 3 2 2" xfId="36306" xr:uid="{00E91538-F414-4B11-A849-E3BE2A708C55}"/>
    <cellStyle name="40% - Ênfase6 25 3 3" xfId="26090" xr:uid="{7C4EA0F1-F2A5-4BB1-80AE-DBB018E88215}"/>
    <cellStyle name="40% - Ênfase6 25 4" xfId="10808" xr:uid="{45BC20DE-0F40-4C66-B17A-03FE6B8FAEE5}"/>
    <cellStyle name="40% - Ênfase6 25 4 2" xfId="31254" xr:uid="{782B3918-01B5-4042-827E-64EA09C2A202}"/>
    <cellStyle name="40% - Ênfase6 25 5" xfId="21038" xr:uid="{D8E6AB26-2F45-46E9-B7C2-495FCB5D4AB5}"/>
    <cellStyle name="40% - Ênfase6 250" xfId="4177" xr:uid="{C78FD6CA-F256-4CDA-B138-4CE55D6CB853}"/>
    <cellStyle name="40% - Ênfase6 250 2" xfId="9311" xr:uid="{1DF85C63-4A03-4259-8E33-17ADB510F5D6}"/>
    <cellStyle name="40% - Ênfase6 250 2 2" xfId="19538" xr:uid="{CD6FCFA0-FE36-4CF3-9F5B-6BFD113E54EC}"/>
    <cellStyle name="40% - Ênfase6 250 2 2 2" xfId="39982" xr:uid="{1620999F-B929-4EDE-BADE-B08549C68FC9}"/>
    <cellStyle name="40% - Ênfase6 250 2 3" xfId="29766" xr:uid="{7A6D7E03-75F9-47B1-9755-CD3BE6FB6F01}"/>
    <cellStyle name="40% - Ênfase6 250 3" xfId="14484" xr:uid="{BE6FFEA8-150E-40BF-ACD3-2F1467ED62F7}"/>
    <cellStyle name="40% - Ênfase6 250 3 2" xfId="34930" xr:uid="{EDB426BA-DF2A-4FC8-8BAA-F9324D3DFCD9}"/>
    <cellStyle name="40% - Ênfase6 250 4" xfId="24714" xr:uid="{9AE5ECF6-B55A-429B-A0C0-68ED60F19360}"/>
    <cellStyle name="40% - Ênfase6 251" xfId="4191" xr:uid="{405F3C1E-11F6-445E-9528-D0FA34FC0B2D}"/>
    <cellStyle name="40% - Ênfase6 251 2" xfId="9325" xr:uid="{D8533265-CD7E-476B-B80E-922F3434C30C}"/>
    <cellStyle name="40% - Ênfase6 251 2 2" xfId="19552" xr:uid="{B6CF1338-15EC-472B-8DA7-34DFAE794C3A}"/>
    <cellStyle name="40% - Ênfase6 251 2 2 2" xfId="39996" xr:uid="{71CBE4C4-C826-4FAA-B281-2805DD449BA6}"/>
    <cellStyle name="40% - Ênfase6 251 2 3" xfId="29780" xr:uid="{015AB7A8-BCD8-4A0B-8609-01319A7E451B}"/>
    <cellStyle name="40% - Ênfase6 251 3" xfId="14498" xr:uid="{FCADBA9F-7D95-492A-8FE7-4F13B6B13F9C}"/>
    <cellStyle name="40% - Ênfase6 251 3 2" xfId="34944" xr:uid="{8ACA138A-ADE7-4B30-95F9-DD6886327AA1}"/>
    <cellStyle name="40% - Ênfase6 251 4" xfId="24728" xr:uid="{C4ECFCB5-CACE-4D21-A5AA-24282AD9B96F}"/>
    <cellStyle name="40% - Ênfase6 252" xfId="4205" xr:uid="{1823AADE-BA7F-40AE-8D97-A5D0CCBB5356}"/>
    <cellStyle name="40% - Ênfase6 252 2" xfId="9339" xr:uid="{CA93055F-B23D-47D9-A437-778A06ED99FF}"/>
    <cellStyle name="40% - Ênfase6 252 2 2" xfId="19566" xr:uid="{65CA91F7-9409-40D2-B709-4C6F8BD846F1}"/>
    <cellStyle name="40% - Ênfase6 252 2 2 2" xfId="40010" xr:uid="{B4426F5D-3BB4-48A7-9E2D-4E0E38302ABE}"/>
    <cellStyle name="40% - Ênfase6 252 2 3" xfId="29794" xr:uid="{EB44ACF9-8195-49F1-8D6F-1E7E4DE0681E}"/>
    <cellStyle name="40% - Ênfase6 252 3" xfId="14512" xr:uid="{A8DA815B-4CED-4027-9046-B6CAD19114FD}"/>
    <cellStyle name="40% - Ênfase6 252 3 2" xfId="34958" xr:uid="{49A35B48-5702-4353-8651-F68AB0CD4994}"/>
    <cellStyle name="40% - Ênfase6 252 4" xfId="24742" xr:uid="{EC409A05-3CA3-487A-A521-56AAFB7BF58B}"/>
    <cellStyle name="40% - Ênfase6 253" xfId="4219" xr:uid="{BF3104A7-F65D-4E3A-B979-30899D18117D}"/>
    <cellStyle name="40% - Ênfase6 253 2" xfId="9353" xr:uid="{5BCF9EDC-0F5F-4672-82D8-D84A65DCDB9E}"/>
    <cellStyle name="40% - Ênfase6 253 2 2" xfId="19580" xr:uid="{68DBBAB7-527E-40D7-9B42-9C4D796457FD}"/>
    <cellStyle name="40% - Ênfase6 253 2 2 2" xfId="40024" xr:uid="{82C5F79D-9680-41AB-82B8-E3477CEEDEA9}"/>
    <cellStyle name="40% - Ênfase6 253 2 3" xfId="29808" xr:uid="{F0F2452B-B570-48DE-BADE-7CB072CF50B6}"/>
    <cellStyle name="40% - Ênfase6 253 3" xfId="14526" xr:uid="{E6E8FFE8-A473-4250-AB23-EDBEA5345FB2}"/>
    <cellStyle name="40% - Ênfase6 253 3 2" xfId="34972" xr:uid="{EF600984-1415-42D2-9D51-1A1877B50842}"/>
    <cellStyle name="40% - Ênfase6 253 4" xfId="24756" xr:uid="{778E8E9E-1B1E-47B3-AD16-2A0C7076B491}"/>
    <cellStyle name="40% - Ênfase6 254" xfId="4233" xr:uid="{7298A1F8-94FA-46A8-AE33-F6013E95FD22}"/>
    <cellStyle name="40% - Ênfase6 254 2" xfId="9367" xr:uid="{3CD38E70-EA79-4643-855E-23FB12577D0E}"/>
    <cellStyle name="40% - Ênfase6 254 2 2" xfId="19594" xr:uid="{71C78FAA-711F-4AA0-988B-C77726A1B1D0}"/>
    <cellStyle name="40% - Ênfase6 254 2 2 2" xfId="40038" xr:uid="{8FB254F3-B535-4E91-8848-4C5FA023F7E8}"/>
    <cellStyle name="40% - Ênfase6 254 2 3" xfId="29822" xr:uid="{D0606DAD-440B-4EE7-A04A-3C68916F7982}"/>
    <cellStyle name="40% - Ênfase6 254 3" xfId="14540" xr:uid="{7FA05095-34E2-4038-897F-D813F75C078C}"/>
    <cellStyle name="40% - Ênfase6 254 3 2" xfId="34986" xr:uid="{E9F58B8C-2076-486D-828D-4555A4B57BED}"/>
    <cellStyle name="40% - Ênfase6 254 4" xfId="24770" xr:uid="{FB303F3F-ABB0-470B-A9D7-6EE79778910E}"/>
    <cellStyle name="40% - Ênfase6 255" xfId="4247" xr:uid="{D332D1ED-B297-480B-9DDF-15E532DA20F1}"/>
    <cellStyle name="40% - Ênfase6 255 2" xfId="9381" xr:uid="{693236EB-92A6-40B0-91EC-890F25793A25}"/>
    <cellStyle name="40% - Ênfase6 255 2 2" xfId="19608" xr:uid="{7211D392-DF66-47F6-8214-28C2781220AE}"/>
    <cellStyle name="40% - Ênfase6 255 2 2 2" xfId="40052" xr:uid="{9F4E8DF5-054E-4987-834F-BD908043ECC0}"/>
    <cellStyle name="40% - Ênfase6 255 2 3" xfId="29836" xr:uid="{5625C024-7EC8-4D65-8430-900A772F46AB}"/>
    <cellStyle name="40% - Ênfase6 255 3" xfId="14554" xr:uid="{29916E09-9876-4414-8102-9DB49135E9F4}"/>
    <cellStyle name="40% - Ênfase6 255 3 2" xfId="35000" xr:uid="{802FCF34-5533-4E99-87A9-8401F3764BF6}"/>
    <cellStyle name="40% - Ênfase6 255 4" xfId="24784" xr:uid="{777BB1C8-3996-42FF-83FD-96E9D4789740}"/>
    <cellStyle name="40% - Ênfase6 256" xfId="4261" xr:uid="{5D19FDE9-947F-4F39-A3A7-714C45A2CF20}"/>
    <cellStyle name="40% - Ênfase6 256 2" xfId="9395" xr:uid="{C46B88C4-465A-4A91-BC4E-1C6106399961}"/>
    <cellStyle name="40% - Ênfase6 256 2 2" xfId="19622" xr:uid="{751E2897-988A-48CA-9EDB-B87FCFDD084A}"/>
    <cellStyle name="40% - Ênfase6 256 2 2 2" xfId="40066" xr:uid="{5DAFC2CD-70FB-4658-9E0A-27BB9791C340}"/>
    <cellStyle name="40% - Ênfase6 256 2 3" xfId="29850" xr:uid="{31FD9BC5-68E7-4C2B-A303-94A1E902A529}"/>
    <cellStyle name="40% - Ênfase6 256 3" xfId="14568" xr:uid="{99E0C9A9-F6C0-4EAA-BA34-3565646E7390}"/>
    <cellStyle name="40% - Ênfase6 256 3 2" xfId="35014" xr:uid="{277F6385-F62D-4FE4-B103-805CFBB548AE}"/>
    <cellStyle name="40% - Ênfase6 256 4" xfId="24798" xr:uid="{561B8B34-C265-42EB-88C7-AF1DB273A01A}"/>
    <cellStyle name="40% - Ênfase6 257" xfId="4275" xr:uid="{E3484AD9-7182-47C1-86D3-86D96A2BF5D5}"/>
    <cellStyle name="40% - Ênfase6 257 2" xfId="9409" xr:uid="{B015ECF9-9B3C-4604-91C6-8B64918458A5}"/>
    <cellStyle name="40% - Ênfase6 257 2 2" xfId="19636" xr:uid="{A6817E6C-81BE-49D6-9A7B-9CB151A87D9C}"/>
    <cellStyle name="40% - Ênfase6 257 2 2 2" xfId="40080" xr:uid="{29F535E0-17AC-41A6-AB8E-389E16E851CE}"/>
    <cellStyle name="40% - Ênfase6 257 2 3" xfId="29864" xr:uid="{55CA2F32-F2F4-4351-B801-B48640EBC4EC}"/>
    <cellStyle name="40% - Ênfase6 257 3" xfId="14582" xr:uid="{45ED0D77-5DB7-4A2B-9113-8C973B7C4FE5}"/>
    <cellStyle name="40% - Ênfase6 257 3 2" xfId="35028" xr:uid="{DFCF1EF7-FB48-414E-B68E-59FE8D462003}"/>
    <cellStyle name="40% - Ênfase6 257 4" xfId="24812" xr:uid="{C39D4380-D1F8-4911-8E90-7C2A24DBE0B1}"/>
    <cellStyle name="40% - Ênfase6 258" xfId="4289" xr:uid="{4BC6C7D1-8986-42D5-A04E-09EF4176B6FB}"/>
    <cellStyle name="40% - Ênfase6 258 2" xfId="9423" xr:uid="{AEBCA1CA-FFF6-41B4-BDC4-15174B206139}"/>
    <cellStyle name="40% - Ênfase6 258 2 2" xfId="19650" xr:uid="{7F7B0122-3D99-4524-B6DD-D41173BB5E52}"/>
    <cellStyle name="40% - Ênfase6 258 2 2 2" xfId="40094" xr:uid="{D9049001-1141-4C15-8CA9-CE3E3AF1AC37}"/>
    <cellStyle name="40% - Ênfase6 258 2 3" xfId="29878" xr:uid="{E73790D4-6E1E-4EAA-8C72-1F97C19C596E}"/>
    <cellStyle name="40% - Ênfase6 258 3" xfId="14596" xr:uid="{AA05F30B-B284-45DB-BFA1-A293175C1237}"/>
    <cellStyle name="40% - Ênfase6 258 3 2" xfId="35042" xr:uid="{731BA5BC-A7D6-49B2-B7F3-BC35AA219D19}"/>
    <cellStyle name="40% - Ênfase6 258 4" xfId="24826" xr:uid="{8E0CD82C-C094-4D76-A6FB-347A4B95AD26}"/>
    <cellStyle name="40% - Ênfase6 259" xfId="4303" xr:uid="{AAC6FD56-C6B7-4A7E-B9E7-612A34A9FB80}"/>
    <cellStyle name="40% - Ênfase6 259 2" xfId="9437" xr:uid="{78C484F7-6AEA-4D3E-836C-A6BE2D411841}"/>
    <cellStyle name="40% - Ênfase6 259 2 2" xfId="19664" xr:uid="{4724A855-A23E-4713-92DB-A9790EBC17E1}"/>
    <cellStyle name="40% - Ênfase6 259 2 2 2" xfId="40108" xr:uid="{DA0E661D-38A1-4526-AFCB-F7209C0F258F}"/>
    <cellStyle name="40% - Ênfase6 259 2 3" xfId="29892" xr:uid="{687833CF-609A-4066-A17D-CB09DDCEA4DD}"/>
    <cellStyle name="40% - Ênfase6 259 3" xfId="14610" xr:uid="{1D234A2C-096C-4342-9DE3-698463751F9C}"/>
    <cellStyle name="40% - Ênfase6 259 3 2" xfId="35056" xr:uid="{25D6EA58-4D99-4CAE-B0C7-B54027885A9A}"/>
    <cellStyle name="40% - Ênfase6 259 4" xfId="24840" xr:uid="{56D15BD8-E0BA-454D-B589-89D7FE442B3A}"/>
    <cellStyle name="40% - Ênfase6 26" xfId="455" xr:uid="{479F4159-F990-44F3-BBCF-3B2E4831AEA7}"/>
    <cellStyle name="40% - Ênfase6 26 2" xfId="1054" xr:uid="{5589AE15-4598-4AA5-A287-CA1AAEED061F}"/>
    <cellStyle name="40% - Ênfase6 26 2 2" xfId="6201" xr:uid="{5D661C7E-4695-4B11-81EF-D98E952C9B4E}"/>
    <cellStyle name="40% - Ênfase6 26 2 2 2" xfId="16456" xr:uid="{520A03D1-C40C-4575-8EFA-A0D585881BB7}"/>
    <cellStyle name="40% - Ênfase6 26 2 2 2 2" xfId="36900" xr:uid="{EA31D5DB-2300-42BD-B0E5-BFB384A63279}"/>
    <cellStyle name="40% - Ênfase6 26 2 2 3" xfId="26684" xr:uid="{3A8D5620-BE68-48F2-9A4D-0CD0B68B65FF}"/>
    <cellStyle name="40% - Ênfase6 26 2 3" xfId="11402" xr:uid="{2DE255FA-5625-4248-B6F3-9677F88E46F3}"/>
    <cellStyle name="40% - Ênfase6 26 2 3 2" xfId="31848" xr:uid="{CF0C7674-257D-4A05-AF6A-7F3B4E7D1FE0}"/>
    <cellStyle name="40% - Ênfase6 26 2 4" xfId="21632" xr:uid="{BA02810D-3B4E-44B8-B4EA-AC28AE3FB495}"/>
    <cellStyle name="40% - Ênfase6 26 3" xfId="5602" xr:uid="{2F181405-392E-4D19-B9EF-C30B20878495}"/>
    <cellStyle name="40% - Ênfase6 26 3 2" xfId="15876" xr:uid="{5F6111E0-B084-4FD1-B3E1-4568062C36A7}"/>
    <cellStyle name="40% - Ênfase6 26 3 2 2" xfId="36320" xr:uid="{605E2796-8E09-438C-A64B-D110E09ED5E9}"/>
    <cellStyle name="40% - Ênfase6 26 3 3" xfId="26104" xr:uid="{A58AB5D6-CC63-4F72-9D4A-52F204FAB5BD}"/>
    <cellStyle name="40% - Ênfase6 26 4" xfId="10822" xr:uid="{3E195B38-767D-49AC-B3CD-76842E43509F}"/>
    <cellStyle name="40% - Ênfase6 26 4 2" xfId="31268" xr:uid="{EAB47B19-51B0-4E2A-BF04-7A8775A45781}"/>
    <cellStyle name="40% - Ênfase6 26 5" xfId="21052" xr:uid="{FDC2E9DA-6A7F-403E-9830-0CF130D9CA32}"/>
    <cellStyle name="40% - Ênfase6 260" xfId="4317" xr:uid="{2C1CE506-0722-4F78-9618-32174374353B}"/>
    <cellStyle name="40% - Ênfase6 260 2" xfId="9451" xr:uid="{F2919CE8-73A0-4C74-AE5D-EF741FAD6DA0}"/>
    <cellStyle name="40% - Ênfase6 260 2 2" xfId="19678" xr:uid="{EA308389-C76F-461A-8C5D-87C8B0B790EB}"/>
    <cellStyle name="40% - Ênfase6 260 2 2 2" xfId="40122" xr:uid="{4AB6B8A2-7FD7-475F-9B4A-776B7F2FD3BD}"/>
    <cellStyle name="40% - Ênfase6 260 2 3" xfId="29906" xr:uid="{A3AE85C5-5E44-4734-A79D-E05D9A6DF990}"/>
    <cellStyle name="40% - Ênfase6 260 3" xfId="14624" xr:uid="{C730C780-BF2F-41BA-AC8A-95AD7E245EFD}"/>
    <cellStyle name="40% - Ênfase6 260 3 2" xfId="35070" xr:uid="{63604523-4626-4F77-A5C1-BCA0E1B36A53}"/>
    <cellStyle name="40% - Ênfase6 260 4" xfId="24854" xr:uid="{78D8A8B6-6D7C-431F-B708-C5B74EB0AB47}"/>
    <cellStyle name="40% - Ênfase6 261" xfId="4331" xr:uid="{98693EE1-0BEC-4FFB-AAE7-49BF3CE84C99}"/>
    <cellStyle name="40% - Ênfase6 261 2" xfId="9465" xr:uid="{33468FBB-C118-4DA0-9C1D-4525F2926CB9}"/>
    <cellStyle name="40% - Ênfase6 261 2 2" xfId="19692" xr:uid="{4FA0E7E0-6845-4DD4-8FC9-F8F0C773A4C4}"/>
    <cellStyle name="40% - Ênfase6 261 2 2 2" xfId="40136" xr:uid="{2267E093-12E5-4E4C-A57F-0ABAB9D48987}"/>
    <cellStyle name="40% - Ênfase6 261 2 3" xfId="29920" xr:uid="{A60F8D81-A32B-4A03-A684-5AB05888D9AA}"/>
    <cellStyle name="40% - Ênfase6 261 3" xfId="14638" xr:uid="{0ACC8FC9-FE4C-4883-BF66-4F8358BC1B64}"/>
    <cellStyle name="40% - Ênfase6 261 3 2" xfId="35084" xr:uid="{D63C124C-4C91-4052-BE92-C4588EE15013}"/>
    <cellStyle name="40% - Ênfase6 261 4" xfId="24868" xr:uid="{926E1D6B-B8C1-4C7D-9A1A-A9C53601C3DD}"/>
    <cellStyle name="40% - Ênfase6 262" xfId="4345" xr:uid="{F7922834-F458-4E89-BCF2-18DC305DB029}"/>
    <cellStyle name="40% - Ênfase6 262 2" xfId="9479" xr:uid="{417CF0E3-E196-49F6-BA38-0F97ED6912C8}"/>
    <cellStyle name="40% - Ênfase6 262 2 2" xfId="19706" xr:uid="{02ED08DB-7A0D-4218-B761-7202CD521B48}"/>
    <cellStyle name="40% - Ênfase6 262 2 2 2" xfId="40150" xr:uid="{49F20772-18F2-4C13-8AFE-6AF17FF75FCF}"/>
    <cellStyle name="40% - Ênfase6 262 2 3" xfId="29934" xr:uid="{843C4B6B-283B-45A5-BD4A-107BC00DE75C}"/>
    <cellStyle name="40% - Ênfase6 262 3" xfId="14652" xr:uid="{E78BDD6D-1810-41E7-8D38-DB4A46A4C1C0}"/>
    <cellStyle name="40% - Ênfase6 262 3 2" xfId="35098" xr:uid="{FD145926-ABA8-4FE8-99FE-58E647231364}"/>
    <cellStyle name="40% - Ênfase6 262 4" xfId="24882" xr:uid="{D6D4FE06-B727-4F61-B550-C3631E3E4565}"/>
    <cellStyle name="40% - Ênfase6 263" xfId="4359" xr:uid="{00349865-AFA1-40D0-90BC-E16D373B8124}"/>
    <cellStyle name="40% - Ênfase6 263 2" xfId="9493" xr:uid="{F8982DFF-06B1-43E5-866D-5352C479CAF7}"/>
    <cellStyle name="40% - Ênfase6 263 2 2" xfId="19720" xr:uid="{EE421B52-B0D7-49A6-9ABF-7F168D54DC79}"/>
    <cellStyle name="40% - Ênfase6 263 2 2 2" xfId="40164" xr:uid="{D099B77C-7E2D-4593-BC31-146818DCF13C}"/>
    <cellStyle name="40% - Ênfase6 263 2 3" xfId="29948" xr:uid="{A13C1989-7B58-456E-BA8B-310089A33218}"/>
    <cellStyle name="40% - Ênfase6 263 3" xfId="14666" xr:uid="{FA0752D6-78EB-4743-A7F8-4919A0D86AB6}"/>
    <cellStyle name="40% - Ênfase6 263 3 2" xfId="35112" xr:uid="{3EF77763-B4CC-451A-B520-FEEBE16B9614}"/>
    <cellStyle name="40% - Ênfase6 263 4" xfId="24896" xr:uid="{D4A7007B-C596-4AE6-966E-3C49D6649098}"/>
    <cellStyle name="40% - Ênfase6 264" xfId="4373" xr:uid="{0307EF00-BA75-4AF9-9849-6FE8E6E2B5AF}"/>
    <cellStyle name="40% - Ênfase6 264 2" xfId="9507" xr:uid="{A94DDE50-2ED0-4587-80AF-720709CD6605}"/>
    <cellStyle name="40% - Ênfase6 264 2 2" xfId="19734" xr:uid="{A082EA14-2B7F-4404-8620-24F1A0E97E8E}"/>
    <cellStyle name="40% - Ênfase6 264 2 2 2" xfId="40178" xr:uid="{5FD98A1E-CAF2-4D76-B5F5-0B9B7AD9FA63}"/>
    <cellStyle name="40% - Ênfase6 264 2 3" xfId="29962" xr:uid="{A384819C-4D54-443D-B573-9111EFFB9450}"/>
    <cellStyle name="40% - Ênfase6 264 3" xfId="14680" xr:uid="{94EE9119-B9EC-4AA7-A8EF-06F223C8C591}"/>
    <cellStyle name="40% - Ênfase6 264 3 2" xfId="35126" xr:uid="{FF33C055-886E-4D29-A28A-6EAA45FD2070}"/>
    <cellStyle name="40% - Ênfase6 264 4" xfId="24910" xr:uid="{78319091-7249-4D11-8E08-056B61FF1932}"/>
    <cellStyle name="40% - Ênfase6 265" xfId="4387" xr:uid="{92E8D951-39E0-4085-8ACA-73671473F060}"/>
    <cellStyle name="40% - Ênfase6 265 2" xfId="9521" xr:uid="{BCCF6053-BCFC-4210-9D3F-D09164D0DE06}"/>
    <cellStyle name="40% - Ênfase6 265 2 2" xfId="19748" xr:uid="{CF3F2C92-5AC1-4AE5-9BB2-AB0FBB9DC0A2}"/>
    <cellStyle name="40% - Ênfase6 265 2 2 2" xfId="40192" xr:uid="{F721470D-70AD-418F-8F8C-6E7085E056B5}"/>
    <cellStyle name="40% - Ênfase6 265 2 3" xfId="29976" xr:uid="{7288CFB1-2D47-4863-B6DB-ECD7A369E6C9}"/>
    <cellStyle name="40% - Ênfase6 265 3" xfId="14694" xr:uid="{60ACCC0F-269A-45B9-9B24-A3979077DEC6}"/>
    <cellStyle name="40% - Ênfase6 265 3 2" xfId="35140" xr:uid="{A5E846E4-5575-444C-9390-A5571AD431A4}"/>
    <cellStyle name="40% - Ênfase6 265 4" xfId="24924" xr:uid="{8FBEE5F2-BF78-4EE4-A9BA-5EAA84AB93EF}"/>
    <cellStyle name="40% - Ênfase6 266" xfId="4401" xr:uid="{86635D56-EF83-470C-9A90-4517822A943E}"/>
    <cellStyle name="40% - Ênfase6 266 2" xfId="9535" xr:uid="{14867FB6-93DB-4899-AED0-83EC8B32FCF7}"/>
    <cellStyle name="40% - Ênfase6 266 2 2" xfId="19762" xr:uid="{23037D76-B40B-44FC-B8EA-58452E29285C}"/>
    <cellStyle name="40% - Ênfase6 266 2 2 2" xfId="40206" xr:uid="{A46BEF53-A199-48F8-9B61-CD206BCDEEDC}"/>
    <cellStyle name="40% - Ênfase6 266 2 3" xfId="29990" xr:uid="{86814F02-5EC2-4793-B548-270C48CD0693}"/>
    <cellStyle name="40% - Ênfase6 266 3" xfId="14708" xr:uid="{0F4C0D6A-4CFF-4E3C-9DFF-F3AF0214A062}"/>
    <cellStyle name="40% - Ênfase6 266 3 2" xfId="35154" xr:uid="{1583B9BB-5E0C-456F-B8DB-F3D8C0D25B76}"/>
    <cellStyle name="40% - Ênfase6 266 4" xfId="24938" xr:uid="{E04F1AE0-28BC-47F7-9D3F-83538B0282B3}"/>
    <cellStyle name="40% - Ênfase6 267" xfId="4415" xr:uid="{661DAA3E-55CB-42D4-BF94-A5A129A830D7}"/>
    <cellStyle name="40% - Ênfase6 267 2" xfId="9549" xr:uid="{D8A050D2-8619-433C-BBE9-00027EADEF65}"/>
    <cellStyle name="40% - Ênfase6 267 2 2" xfId="19776" xr:uid="{569B0E91-AE7B-460A-963C-FB778CE8D8E9}"/>
    <cellStyle name="40% - Ênfase6 267 2 2 2" xfId="40220" xr:uid="{186C0CA9-639F-4011-A639-4126C7CFE1B6}"/>
    <cellStyle name="40% - Ênfase6 267 2 3" xfId="30004" xr:uid="{6CA9A22B-FA35-424D-A7F1-F21B8C1B7D74}"/>
    <cellStyle name="40% - Ênfase6 267 3" xfId="14722" xr:uid="{DEB46B9C-35E5-4416-B229-66BB2022F6D8}"/>
    <cellStyle name="40% - Ênfase6 267 3 2" xfId="35168" xr:uid="{D97402FF-85D9-4B6D-B3AB-55DF31A3B414}"/>
    <cellStyle name="40% - Ênfase6 267 4" xfId="24952" xr:uid="{7F245A44-168F-49C4-B371-DC867B9670A0}"/>
    <cellStyle name="40% - Ênfase6 268" xfId="4429" xr:uid="{C0FFD49C-FDD0-4113-8A6B-D60943E65B94}"/>
    <cellStyle name="40% - Ênfase6 268 2" xfId="9563" xr:uid="{273F9D09-262E-4254-8349-D36D60513AD7}"/>
    <cellStyle name="40% - Ênfase6 268 2 2" xfId="19790" xr:uid="{99181D84-77D2-48B0-AD0C-882E02C7D3E2}"/>
    <cellStyle name="40% - Ênfase6 268 2 2 2" xfId="40234" xr:uid="{5CA53B84-5F21-4B31-891A-36F492C03F5E}"/>
    <cellStyle name="40% - Ênfase6 268 2 3" xfId="30018" xr:uid="{AA8E5C9C-E240-40AD-988B-3A4B8E3E8C8D}"/>
    <cellStyle name="40% - Ênfase6 268 3" xfId="14736" xr:uid="{2B669961-B8AA-429E-B8B1-34A41C5EC3C4}"/>
    <cellStyle name="40% - Ênfase6 268 3 2" xfId="35182" xr:uid="{39F737F1-CC6C-4F25-95C8-0B976CE93B63}"/>
    <cellStyle name="40% - Ênfase6 268 4" xfId="24966" xr:uid="{9616B739-8685-4422-A6B6-6E7A9AC72D97}"/>
    <cellStyle name="40% - Ênfase6 269" xfId="4443" xr:uid="{A6C3F79D-C1F3-4351-A686-2B47A4ED82B1}"/>
    <cellStyle name="40% - Ênfase6 269 2" xfId="9577" xr:uid="{49A452D4-0F31-4098-BABC-59DFE0FA0D24}"/>
    <cellStyle name="40% - Ênfase6 269 2 2" xfId="19804" xr:uid="{AA9A1904-5504-480B-BD9F-855474924439}"/>
    <cellStyle name="40% - Ênfase6 269 2 2 2" xfId="40248" xr:uid="{393CA22C-4EC4-47D5-BD9A-9ADE49072CBC}"/>
    <cellStyle name="40% - Ênfase6 269 2 3" xfId="30032" xr:uid="{2F2F36E4-7FBA-4F3B-83A1-9443CB4CBC84}"/>
    <cellStyle name="40% - Ênfase6 269 3" xfId="14750" xr:uid="{CB6980DD-AD45-4265-A255-0E36F0C358B0}"/>
    <cellStyle name="40% - Ênfase6 269 3 2" xfId="35196" xr:uid="{52C6161C-4AB9-4774-91BE-FF11D91BB835}"/>
    <cellStyle name="40% - Ênfase6 269 4" xfId="24980" xr:uid="{41373F4F-F0CA-45DA-ACBE-BAD21FE7B4CF}"/>
    <cellStyle name="40% - Ênfase6 27" xfId="469" xr:uid="{752B2FB6-B08C-4709-A319-369851B65887}"/>
    <cellStyle name="40% - Ênfase6 27 2" xfId="1068" xr:uid="{E7EA1564-F8C9-4925-9D2B-CECA0E84DD1D}"/>
    <cellStyle name="40% - Ênfase6 27 2 2" xfId="6215" xr:uid="{C0A24FF4-2B5F-4A5C-B2E9-5CC6153FA955}"/>
    <cellStyle name="40% - Ênfase6 27 2 2 2" xfId="16470" xr:uid="{C686E0D7-BC5E-4D8A-9773-5AC1A2356D9A}"/>
    <cellStyle name="40% - Ênfase6 27 2 2 2 2" xfId="36914" xr:uid="{1175C0EC-A70F-49EE-AC4C-FF04974B2482}"/>
    <cellStyle name="40% - Ênfase6 27 2 2 3" xfId="26698" xr:uid="{47AE8DC5-18C3-4624-9CF4-4DD13A4E773D}"/>
    <cellStyle name="40% - Ênfase6 27 2 3" xfId="11416" xr:uid="{0A533F49-19B4-4AE9-89D1-E593BF5EBA0F}"/>
    <cellStyle name="40% - Ênfase6 27 2 3 2" xfId="31862" xr:uid="{E6C54D27-04E0-4204-9E37-75E567AAC848}"/>
    <cellStyle name="40% - Ênfase6 27 2 4" xfId="21646" xr:uid="{11280E30-2F76-4063-B9C7-85A5AA806A07}"/>
    <cellStyle name="40% - Ênfase6 27 3" xfId="5616" xr:uid="{0EFFA7DA-6A68-4752-A5C0-BBA4C626BB6B}"/>
    <cellStyle name="40% - Ênfase6 27 3 2" xfId="15890" xr:uid="{A59E0F08-4C6B-494F-A1FB-D225F6CA2223}"/>
    <cellStyle name="40% - Ênfase6 27 3 2 2" xfId="36334" xr:uid="{7C071C4D-8CAE-434F-8C0E-A963AB1ED908}"/>
    <cellStyle name="40% - Ênfase6 27 3 3" xfId="26118" xr:uid="{4F7FA89F-365A-4FD2-9365-3C1B1D1E0FC2}"/>
    <cellStyle name="40% - Ênfase6 27 4" xfId="10836" xr:uid="{239B63D9-77C7-404C-9C0C-BA3E30899D0A}"/>
    <cellStyle name="40% - Ênfase6 27 4 2" xfId="31282" xr:uid="{1AC328D8-3C6B-4687-AD2E-1F9DCA626532}"/>
    <cellStyle name="40% - Ênfase6 27 5" xfId="21066" xr:uid="{3804A0C4-2E50-4C3E-BB3B-3CF2DA6F53F1}"/>
    <cellStyle name="40% - Ênfase6 270" xfId="4457" xr:uid="{F1263F3F-04E1-4AA2-807E-A217D47A44FB}"/>
    <cellStyle name="40% - Ênfase6 270 2" xfId="9591" xr:uid="{B6C9A870-0783-4525-A034-D0225FBC7485}"/>
    <cellStyle name="40% - Ênfase6 270 2 2" xfId="19818" xr:uid="{E4DD2531-4FBC-4BF6-96ED-834DDB0E0588}"/>
    <cellStyle name="40% - Ênfase6 270 2 2 2" xfId="40262" xr:uid="{15FA5B8E-A323-48D5-86CC-420B2D3CBEAD}"/>
    <cellStyle name="40% - Ênfase6 270 2 3" xfId="30046" xr:uid="{D8F43783-14AF-467A-846F-0950559C3E3E}"/>
    <cellStyle name="40% - Ênfase6 270 3" xfId="14764" xr:uid="{836A1CC5-AE2F-401D-841F-0E8FA375BB5A}"/>
    <cellStyle name="40% - Ênfase6 270 3 2" xfId="35210" xr:uid="{B4CEF637-8959-4C7F-AED5-C3DFB8260F1D}"/>
    <cellStyle name="40% - Ênfase6 270 4" xfId="24994" xr:uid="{13297CC1-BDE0-4E4F-B186-02AD6DD335E2}"/>
    <cellStyle name="40% - Ênfase6 271" xfId="4471" xr:uid="{E9111984-D693-484E-913C-299893E507A6}"/>
    <cellStyle name="40% - Ênfase6 271 2" xfId="9605" xr:uid="{517B965F-BF7C-4816-A71E-5C398EF88040}"/>
    <cellStyle name="40% - Ênfase6 271 2 2" xfId="19832" xr:uid="{E0310F08-8367-4D69-B535-B03227F6B48A}"/>
    <cellStyle name="40% - Ênfase6 271 2 2 2" xfId="40276" xr:uid="{7F102EA9-6F07-496C-B366-A17D5E0EA110}"/>
    <cellStyle name="40% - Ênfase6 271 2 3" xfId="30060" xr:uid="{EA4F1189-ED29-4B07-B21A-2C9570CF9163}"/>
    <cellStyle name="40% - Ênfase6 271 3" xfId="14778" xr:uid="{3BB989FD-6E1B-4AE9-B935-E4444DB5B1CC}"/>
    <cellStyle name="40% - Ênfase6 271 3 2" xfId="35224" xr:uid="{110DF038-1358-4ACE-BC1C-E759F13CE28C}"/>
    <cellStyle name="40% - Ênfase6 271 4" xfId="25008" xr:uid="{153334FA-2D8A-47F4-A2D7-51DE572F8D8D}"/>
    <cellStyle name="40% - Ênfase6 272" xfId="4485" xr:uid="{3F50B117-A90D-4473-9186-9A932D6D8D51}"/>
    <cellStyle name="40% - Ênfase6 272 2" xfId="9619" xr:uid="{25F94D20-98AC-4736-AD6C-F642BE5EAB12}"/>
    <cellStyle name="40% - Ênfase6 272 2 2" xfId="19846" xr:uid="{EDC9FBC6-773B-4420-88BB-BC6BF7928054}"/>
    <cellStyle name="40% - Ênfase6 272 2 2 2" xfId="40290" xr:uid="{B14A11FD-4DC5-4FCE-B6AB-C3F6708CD2CA}"/>
    <cellStyle name="40% - Ênfase6 272 2 3" xfId="30074" xr:uid="{7E868A0B-B24E-4006-91C6-C66B4BD658E3}"/>
    <cellStyle name="40% - Ênfase6 272 3" xfId="14792" xr:uid="{C60024EB-B921-460C-9925-EA4CD25EBCB0}"/>
    <cellStyle name="40% - Ênfase6 272 3 2" xfId="35238" xr:uid="{F76D4A23-26F2-4DD8-BB19-28542DE71AF7}"/>
    <cellStyle name="40% - Ênfase6 272 4" xfId="25022" xr:uid="{EA3642B4-AD0E-46FC-9A7A-B1235059AEB4}"/>
    <cellStyle name="40% - Ênfase6 273" xfId="4499" xr:uid="{C6B02A91-20E3-4824-9678-162C769DC921}"/>
    <cellStyle name="40% - Ênfase6 273 2" xfId="9633" xr:uid="{CA78FFCC-6194-4C37-A5DA-75FA540A72EA}"/>
    <cellStyle name="40% - Ênfase6 273 2 2" xfId="19860" xr:uid="{6F2121AA-6AF7-40E8-BE6A-60744FB949BC}"/>
    <cellStyle name="40% - Ênfase6 273 2 2 2" xfId="40304" xr:uid="{4EE195DF-CE6E-471B-B2BF-590E9B2A590D}"/>
    <cellStyle name="40% - Ênfase6 273 2 3" xfId="30088" xr:uid="{BCB7A6F0-50BF-4F7E-ABC1-FA42B090E91E}"/>
    <cellStyle name="40% - Ênfase6 273 3" xfId="14806" xr:uid="{893839CC-B3D8-4A46-BF99-45E90556BEA1}"/>
    <cellStyle name="40% - Ênfase6 273 3 2" xfId="35252" xr:uid="{0147A2F4-58F0-43CD-A7C2-F5752297A81C}"/>
    <cellStyle name="40% - Ênfase6 273 4" xfId="25036" xr:uid="{2F8FE345-B427-4E28-89AE-1526217A96D3}"/>
    <cellStyle name="40% - Ênfase6 274" xfId="4513" xr:uid="{EF1CF4C4-E6A7-4FA4-ACD6-EA49744FB1BD}"/>
    <cellStyle name="40% - Ênfase6 274 2" xfId="9647" xr:uid="{A1CEB868-89C6-4D20-A4D9-A7F3A8FBEF8A}"/>
    <cellStyle name="40% - Ênfase6 274 2 2" xfId="19874" xr:uid="{DEF816B8-8856-450D-A222-A9A0F3C55773}"/>
    <cellStyle name="40% - Ênfase6 274 2 2 2" xfId="40318" xr:uid="{8C3D8A3B-385D-43F9-9D6B-4E9D3D2E790E}"/>
    <cellStyle name="40% - Ênfase6 274 2 3" xfId="30102" xr:uid="{9DFDF0E2-149D-43DC-B337-6E76C6B42F0D}"/>
    <cellStyle name="40% - Ênfase6 274 3" xfId="14820" xr:uid="{333FD928-BAEE-4BB3-8ADA-39494CB4EF6C}"/>
    <cellStyle name="40% - Ênfase6 274 3 2" xfId="35266" xr:uid="{B042C4E5-366C-4AD1-851F-DD61AB5C2FE0}"/>
    <cellStyle name="40% - Ênfase6 274 4" xfId="25050" xr:uid="{0672DE63-214B-49A2-8452-B624BFB7FEAF}"/>
    <cellStyle name="40% - Ênfase6 275" xfId="4527" xr:uid="{2DC92E72-5780-432C-8E6A-71D663B92FC9}"/>
    <cellStyle name="40% - Ênfase6 275 2" xfId="9661" xr:uid="{76D17D43-6405-43C5-B3B5-645C04CAFE28}"/>
    <cellStyle name="40% - Ênfase6 275 2 2" xfId="19888" xr:uid="{6DD766BB-BB20-4F45-8342-B2A34523F41B}"/>
    <cellStyle name="40% - Ênfase6 275 2 2 2" xfId="40332" xr:uid="{04BEC444-72A7-4117-BF28-8B7E5F9E1ED5}"/>
    <cellStyle name="40% - Ênfase6 275 2 3" xfId="30116" xr:uid="{8D1FF7F2-B66B-481C-A774-3157BBC02F91}"/>
    <cellStyle name="40% - Ênfase6 275 3" xfId="14834" xr:uid="{5EA928CB-93EE-4B46-87B1-22C0B8085325}"/>
    <cellStyle name="40% - Ênfase6 275 3 2" xfId="35280" xr:uid="{A0DA23FC-3F91-47EB-9FE1-DCDA9D8B2E8A}"/>
    <cellStyle name="40% - Ênfase6 275 4" xfId="25064" xr:uid="{A8A9A981-A862-44B9-8BF3-FE3A36D70854}"/>
    <cellStyle name="40% - Ênfase6 276" xfId="4540" xr:uid="{DFDE3B95-747A-418D-A2DA-D55BBD13F8B9}"/>
    <cellStyle name="40% - Ênfase6 276 2" xfId="9675" xr:uid="{0D916951-9380-4176-9EF1-7365B2E49B61}"/>
    <cellStyle name="40% - Ênfase6 276 2 2" xfId="19902" xr:uid="{D541BD35-C4C7-41FB-8C3A-27AEEEFEC37C}"/>
    <cellStyle name="40% - Ênfase6 276 2 2 2" xfId="40346" xr:uid="{CD8EFA3B-E27B-43E5-8749-57307A4B4BF0}"/>
    <cellStyle name="40% - Ênfase6 276 2 3" xfId="30130" xr:uid="{CBFF15E3-986E-4F08-BEED-4EF9F87B5E94}"/>
    <cellStyle name="40% - Ênfase6 276 3" xfId="14848" xr:uid="{96C0E14B-75B5-477E-8F31-5C0E53A49848}"/>
    <cellStyle name="40% - Ênfase6 276 3 2" xfId="35294" xr:uid="{1E1BE08B-78EB-48DC-8A69-2A845227F236}"/>
    <cellStyle name="40% - Ênfase6 276 4" xfId="25078" xr:uid="{35FBB236-B21D-4F1A-B01B-BC29353A3072}"/>
    <cellStyle name="40% - Ênfase6 277" xfId="4554" xr:uid="{75E4C64C-0B77-4039-B818-B084A38DC9D0}"/>
    <cellStyle name="40% - Ênfase6 277 2" xfId="9689" xr:uid="{D2F33273-557D-40C4-849E-05289ED23CC3}"/>
    <cellStyle name="40% - Ênfase6 277 2 2" xfId="19916" xr:uid="{59D265E9-3419-45B6-A631-0EB9B936735F}"/>
    <cellStyle name="40% - Ênfase6 277 2 2 2" xfId="40360" xr:uid="{B011EB0C-FAFF-4C82-8CED-F930F4CA7776}"/>
    <cellStyle name="40% - Ênfase6 277 2 3" xfId="30144" xr:uid="{DD6397B0-1F58-4ECC-98A7-E2C21D93458A}"/>
    <cellStyle name="40% - Ênfase6 277 3" xfId="14862" xr:uid="{8F4385D4-7A9C-4767-B7F9-6657166BB27E}"/>
    <cellStyle name="40% - Ênfase6 277 3 2" xfId="35308" xr:uid="{DFF91CE0-058B-46CC-9FEC-DCC4D1D58845}"/>
    <cellStyle name="40% - Ênfase6 277 4" xfId="25092" xr:uid="{E9990028-5B31-48CB-A78D-ED5EF3F192BE}"/>
    <cellStyle name="40% - Ênfase6 278" xfId="4568" xr:uid="{2E1643E5-F8C2-4491-B424-5A84726A6F26}"/>
    <cellStyle name="40% - Ênfase6 278 2" xfId="9703" xr:uid="{75165307-2AAA-457E-B49C-0D79129AB090}"/>
    <cellStyle name="40% - Ênfase6 278 2 2" xfId="19930" xr:uid="{F917EEB8-20FC-4B6F-898F-5AA8EE703771}"/>
    <cellStyle name="40% - Ênfase6 278 2 2 2" xfId="40374" xr:uid="{1CD84F0B-550E-4B03-83CD-6B295D455124}"/>
    <cellStyle name="40% - Ênfase6 278 2 3" xfId="30158" xr:uid="{0679C7DD-A02B-48AB-A589-DE69827E1403}"/>
    <cellStyle name="40% - Ênfase6 278 3" xfId="14876" xr:uid="{753D3E05-0EA0-4B17-9676-2B545B8A3567}"/>
    <cellStyle name="40% - Ênfase6 278 3 2" xfId="35322" xr:uid="{40B1F846-0A4E-4DBE-817F-77EC128E5EF5}"/>
    <cellStyle name="40% - Ênfase6 278 4" xfId="25106" xr:uid="{9F690853-006B-4008-8DC9-F0F8224D8086}"/>
    <cellStyle name="40% - Ênfase6 279" xfId="4582" xr:uid="{36BCC76C-90B1-49CD-B941-5C23DE935EA9}"/>
    <cellStyle name="40% - Ênfase6 279 2" xfId="9717" xr:uid="{439E8C97-E46E-48E3-B8F4-0B2207D1B597}"/>
    <cellStyle name="40% - Ênfase6 279 2 2" xfId="19944" xr:uid="{E688A275-A374-4694-B9CD-B827E90B3AAD}"/>
    <cellStyle name="40% - Ênfase6 279 2 2 2" xfId="40388" xr:uid="{D9AF297F-A960-4B41-8C6B-B23807C617D3}"/>
    <cellStyle name="40% - Ênfase6 279 2 3" xfId="30172" xr:uid="{D7E7D979-C314-4D70-B421-0F6AE8F645E2}"/>
    <cellStyle name="40% - Ênfase6 279 3" xfId="14890" xr:uid="{CD6B19A0-9FB9-404B-8CBB-C62DE18D5631}"/>
    <cellStyle name="40% - Ênfase6 279 3 2" xfId="35336" xr:uid="{C462B93D-60A6-4BBF-AB63-ABCC07C02CF2}"/>
    <cellStyle name="40% - Ênfase6 279 4" xfId="25120" xr:uid="{A19836D6-628C-42E9-ABCD-75D3D3ACC7DE}"/>
    <cellStyle name="40% - Ênfase6 28" xfId="483" xr:uid="{0BF17B96-A65A-446C-8257-62AC27980AEA}"/>
    <cellStyle name="40% - Ênfase6 28 2" xfId="1082" xr:uid="{239EB14A-FE64-464D-8425-4D1290F2CCF9}"/>
    <cellStyle name="40% - Ênfase6 28 2 2" xfId="6229" xr:uid="{DA5F6447-46B4-4F8B-8D3A-5CE284E2A16D}"/>
    <cellStyle name="40% - Ênfase6 28 2 2 2" xfId="16484" xr:uid="{4BC23742-855A-4F40-BA9B-D17DD377E7BF}"/>
    <cellStyle name="40% - Ênfase6 28 2 2 2 2" xfId="36928" xr:uid="{D3ACACD0-A9D4-430C-9994-2461E23F2B1E}"/>
    <cellStyle name="40% - Ênfase6 28 2 2 3" xfId="26712" xr:uid="{25E6E1CA-8FD3-48AE-A923-8AC0F4F72519}"/>
    <cellStyle name="40% - Ênfase6 28 2 3" xfId="11430" xr:uid="{870243DA-DB17-47DB-BA5E-05A4FC53741E}"/>
    <cellStyle name="40% - Ênfase6 28 2 3 2" xfId="31876" xr:uid="{96980B0E-E446-4621-9C6D-0F9CB58F4361}"/>
    <cellStyle name="40% - Ênfase6 28 2 4" xfId="21660" xr:uid="{4D334D9D-6F04-4145-ABB3-3BFAE152CA25}"/>
    <cellStyle name="40% - Ênfase6 28 3" xfId="5630" xr:uid="{109A95AE-0BD3-4C43-A5C1-FB2FE59E601F}"/>
    <cellStyle name="40% - Ênfase6 28 3 2" xfId="15904" xr:uid="{577D5B89-10CE-4BAB-8D98-0AE92D9F9ADC}"/>
    <cellStyle name="40% - Ênfase6 28 3 2 2" xfId="36348" xr:uid="{9639AAD4-62AF-4E82-961A-01EB884F686C}"/>
    <cellStyle name="40% - Ênfase6 28 3 3" xfId="26132" xr:uid="{D840012C-026E-44B4-B6CA-0EC310373F9C}"/>
    <cellStyle name="40% - Ênfase6 28 4" xfId="10850" xr:uid="{4CFC2E85-29E1-45A4-91B5-5D75F035F08A}"/>
    <cellStyle name="40% - Ênfase6 28 4 2" xfId="31296" xr:uid="{0B4C07EB-F429-465C-9A25-D4AF0597BC62}"/>
    <cellStyle name="40% - Ênfase6 28 5" xfId="21080" xr:uid="{6B216D37-8DF8-4874-B8E7-BBCA09E928EC}"/>
    <cellStyle name="40% - Ênfase6 280" xfId="4596" xr:uid="{263D0087-0270-4B7C-990F-EC2D9BBCCDCC}"/>
    <cellStyle name="40% - Ênfase6 280 2" xfId="9731" xr:uid="{34A94F77-7685-4568-804B-9A26651591A9}"/>
    <cellStyle name="40% - Ênfase6 280 2 2" xfId="19958" xr:uid="{4C55EF6D-342C-4484-B072-B3F6088AF341}"/>
    <cellStyle name="40% - Ênfase6 280 2 2 2" xfId="40402" xr:uid="{1456A14F-0692-4B77-A6C6-C13A44907353}"/>
    <cellStyle name="40% - Ênfase6 280 2 3" xfId="30186" xr:uid="{142D52BB-EDC2-4F53-9471-70A79F5354C5}"/>
    <cellStyle name="40% - Ênfase6 280 3" xfId="14904" xr:uid="{48D6AAD5-CC71-4E69-BFFF-9E8132E82EF4}"/>
    <cellStyle name="40% - Ênfase6 280 3 2" xfId="35350" xr:uid="{9DF4D21C-E0AA-4B1B-BDE5-ECFE842E5FBD}"/>
    <cellStyle name="40% - Ênfase6 280 4" xfId="25134" xr:uid="{6B3943AC-489C-4CEC-BE95-E0F1B083ADBA}"/>
    <cellStyle name="40% - Ênfase6 281" xfId="4610" xr:uid="{47D84603-488C-4492-AAF1-91D9EE8C3D4D}"/>
    <cellStyle name="40% - Ênfase6 281 2" xfId="9745" xr:uid="{E00E93D5-3EE2-405E-A32A-359CC9AB0B8A}"/>
    <cellStyle name="40% - Ênfase6 281 2 2" xfId="19972" xr:uid="{A41B06FB-E777-4C31-A7D6-E0471479B42A}"/>
    <cellStyle name="40% - Ênfase6 281 2 2 2" xfId="40416" xr:uid="{5BA322B4-5A26-4732-A069-1A97FA288EDB}"/>
    <cellStyle name="40% - Ênfase6 281 2 3" xfId="30200" xr:uid="{C4738C10-15F1-4886-AA54-A7EB31AF4C0C}"/>
    <cellStyle name="40% - Ênfase6 281 3" xfId="14918" xr:uid="{8006A8AE-7834-493E-BA57-E1DD66B5E3CE}"/>
    <cellStyle name="40% - Ênfase6 281 3 2" xfId="35364" xr:uid="{A2C9DF23-D781-4073-8C2E-DD35B5A5C582}"/>
    <cellStyle name="40% - Ênfase6 281 4" xfId="25148" xr:uid="{4161F82B-EBEC-4291-810C-EDDBCC7FFC30}"/>
    <cellStyle name="40% - Ênfase6 282" xfId="4624" xr:uid="{F51614E0-AFE1-44D0-8094-EAE41E0D19B4}"/>
    <cellStyle name="40% - Ênfase6 282 2" xfId="9759" xr:uid="{B2FE7D7F-50D8-4480-902F-0E36FBFE21C0}"/>
    <cellStyle name="40% - Ênfase6 282 2 2" xfId="19986" xr:uid="{7260772C-DF10-409D-8317-E9AB5E0C375B}"/>
    <cellStyle name="40% - Ênfase6 282 2 2 2" xfId="40430" xr:uid="{EB129DA7-743B-44F7-9C68-EA33E17E0B04}"/>
    <cellStyle name="40% - Ênfase6 282 2 3" xfId="30214" xr:uid="{E802E5B7-528F-4706-AAA0-D68F8EBAFE5F}"/>
    <cellStyle name="40% - Ênfase6 282 3" xfId="14932" xr:uid="{233A51E3-6D87-4FEF-875C-C809C44D364D}"/>
    <cellStyle name="40% - Ênfase6 282 3 2" xfId="35378" xr:uid="{804500DD-2B73-4D38-8C18-F63704A741C9}"/>
    <cellStyle name="40% - Ênfase6 282 4" xfId="25162" xr:uid="{675A37DA-1CC8-4BEF-B046-C2194069F836}"/>
    <cellStyle name="40% - Ênfase6 283" xfId="4638" xr:uid="{ADDBD15F-1015-4AC2-A819-4847DD7807D6}"/>
    <cellStyle name="40% - Ênfase6 283 2" xfId="9773" xr:uid="{FF4EA972-FAC3-4D6D-B35E-66FD5032ABB5}"/>
    <cellStyle name="40% - Ênfase6 283 2 2" xfId="20000" xr:uid="{4D06A4BE-D9ED-4508-839A-E46BBFC01B47}"/>
    <cellStyle name="40% - Ênfase6 283 2 2 2" xfId="40444" xr:uid="{04BC2876-01FE-41FC-A2E4-DB28ADEBC3E2}"/>
    <cellStyle name="40% - Ênfase6 283 2 3" xfId="30228" xr:uid="{71B1B1A2-E67A-40CE-A556-CB6D1EA66E03}"/>
    <cellStyle name="40% - Ênfase6 283 3" xfId="14946" xr:uid="{8576F580-9D54-45EF-AC8B-6DBAD123DFE6}"/>
    <cellStyle name="40% - Ênfase6 283 3 2" xfId="35392" xr:uid="{FDE3C1C4-0061-43BC-980B-9023751D7DC7}"/>
    <cellStyle name="40% - Ênfase6 283 4" xfId="25176" xr:uid="{179F1263-7107-4DD7-974F-3A153448EA2E}"/>
    <cellStyle name="40% - Ênfase6 284" xfId="4652" xr:uid="{7B7E7158-2CCB-4A32-A72F-F02CE040F7B8}"/>
    <cellStyle name="40% - Ênfase6 284 2" xfId="9787" xr:uid="{684D0954-F47D-411F-8139-98CBE1766638}"/>
    <cellStyle name="40% - Ênfase6 284 2 2" xfId="20014" xr:uid="{C840475E-5889-4FD7-B6AF-2936CF38240D}"/>
    <cellStyle name="40% - Ênfase6 284 2 2 2" xfId="40458" xr:uid="{A30E5C7D-E122-4B89-8C81-E558AC52E461}"/>
    <cellStyle name="40% - Ênfase6 284 2 3" xfId="30242" xr:uid="{EE74EAAE-6A4D-4FBB-A97E-064BB0D51BFE}"/>
    <cellStyle name="40% - Ênfase6 284 3" xfId="14960" xr:uid="{8DD91A9D-FCE4-4439-87EC-EE25183CE62C}"/>
    <cellStyle name="40% - Ênfase6 284 3 2" xfId="35406" xr:uid="{A10CF6C2-E777-4615-BAEE-E0C0A8D1973D}"/>
    <cellStyle name="40% - Ênfase6 284 4" xfId="25190" xr:uid="{DA782E91-980C-4977-BC5C-7D43E5FDC4B2}"/>
    <cellStyle name="40% - Ênfase6 285" xfId="4666" xr:uid="{49C9E5FC-B855-475E-AC62-BB49750FEE4A}"/>
    <cellStyle name="40% - Ênfase6 285 2" xfId="9801" xr:uid="{4781D3D3-D19E-4F1A-8154-CE2C4CACF14C}"/>
    <cellStyle name="40% - Ênfase6 285 2 2" xfId="20028" xr:uid="{4C673709-FF62-4331-AAE9-CEA7E2F3AC03}"/>
    <cellStyle name="40% - Ênfase6 285 2 2 2" xfId="40472" xr:uid="{B6D14DE3-837C-4F55-9C59-DFF762A59158}"/>
    <cellStyle name="40% - Ênfase6 285 2 3" xfId="30256" xr:uid="{10BF1C4D-FD2F-4C6C-8067-78D8B923CD57}"/>
    <cellStyle name="40% - Ênfase6 285 3" xfId="14974" xr:uid="{11F600CF-0DDB-4FF6-AC15-99E46A05B761}"/>
    <cellStyle name="40% - Ênfase6 285 3 2" xfId="35420" xr:uid="{1461465B-428F-435A-AF24-DC00D0BC709E}"/>
    <cellStyle name="40% - Ênfase6 285 4" xfId="25204" xr:uid="{89852C52-B479-4936-8AC4-CF67B1206425}"/>
    <cellStyle name="40% - Ênfase6 286" xfId="4680" xr:uid="{67C02422-8D00-4BCF-ACB1-32D34B54186D}"/>
    <cellStyle name="40% - Ênfase6 286 2" xfId="9815" xr:uid="{A6C0AE67-1B43-442D-8B67-4AD79099AB20}"/>
    <cellStyle name="40% - Ênfase6 286 2 2" xfId="20042" xr:uid="{16ABCF2D-5C76-43FB-BB28-BC7CA3569BBF}"/>
    <cellStyle name="40% - Ênfase6 286 2 2 2" xfId="40486" xr:uid="{D69437FB-4843-4305-A73F-D051D067914F}"/>
    <cellStyle name="40% - Ênfase6 286 2 3" xfId="30270" xr:uid="{6C4A5EAE-E0D2-4325-9B93-30404CE83A06}"/>
    <cellStyle name="40% - Ênfase6 286 3" xfId="14988" xr:uid="{215FF7BC-84A7-4ADE-A472-0146DE7DD79C}"/>
    <cellStyle name="40% - Ênfase6 286 3 2" xfId="35434" xr:uid="{2E1F4438-B94F-40C9-B905-E1E3CCF8A8FB}"/>
    <cellStyle name="40% - Ênfase6 286 4" xfId="25218" xr:uid="{B6B08B15-ED8E-41E4-89A1-09DDEB5B7343}"/>
    <cellStyle name="40% - Ênfase6 287" xfId="4694" xr:uid="{B2EEB391-23C9-45F6-89E4-2C1A021E82B8}"/>
    <cellStyle name="40% - Ênfase6 287 2" xfId="9829" xr:uid="{6761F719-6322-4D21-A693-C39FB2C130B2}"/>
    <cellStyle name="40% - Ênfase6 287 2 2" xfId="20056" xr:uid="{1246CDEF-7139-49EA-94CD-F7E8D95BBDB2}"/>
    <cellStyle name="40% - Ênfase6 287 2 2 2" xfId="40500" xr:uid="{818DB157-9591-4453-A8F2-A959890086A6}"/>
    <cellStyle name="40% - Ênfase6 287 2 3" xfId="30284" xr:uid="{66009046-D1AE-4D11-AF10-B6F68EB1F68C}"/>
    <cellStyle name="40% - Ênfase6 287 3" xfId="15002" xr:uid="{4D490FEB-E35C-43D7-9EE9-16AB3054AF92}"/>
    <cellStyle name="40% - Ênfase6 287 3 2" xfId="35448" xr:uid="{7BCE3617-235F-4C0A-9F5D-6BC9C12F15E8}"/>
    <cellStyle name="40% - Ênfase6 287 4" xfId="25232" xr:uid="{D29A9E4B-D13F-483C-AB64-81B2E38D6ACA}"/>
    <cellStyle name="40% - Ênfase6 288" xfId="4708" xr:uid="{8343FDAB-9209-46C0-B727-57C3E8DDA21D}"/>
    <cellStyle name="40% - Ênfase6 288 2" xfId="9843" xr:uid="{D497CD35-1925-4844-BAE6-BA594AF86B7F}"/>
    <cellStyle name="40% - Ênfase6 288 2 2" xfId="20070" xr:uid="{932F5A6D-3A52-4090-BF39-594EA378911A}"/>
    <cellStyle name="40% - Ênfase6 288 2 2 2" xfId="40514" xr:uid="{C273755D-98C0-4BE8-9A91-FD4111D39774}"/>
    <cellStyle name="40% - Ênfase6 288 2 3" xfId="30298" xr:uid="{102F268F-0C5D-453C-B8D6-DA90A3FB8D87}"/>
    <cellStyle name="40% - Ênfase6 288 3" xfId="15016" xr:uid="{5D8D8DE2-7CF3-47AC-95B9-1B877373A260}"/>
    <cellStyle name="40% - Ênfase6 288 3 2" xfId="35462" xr:uid="{CF916E27-D45F-4DA5-B4C6-A046E3369D33}"/>
    <cellStyle name="40% - Ênfase6 288 4" xfId="25246" xr:uid="{E167A523-A9E2-427B-8535-51A1FA39408F}"/>
    <cellStyle name="40% - Ênfase6 289" xfId="4722" xr:uid="{2BEFA565-C68A-42F5-A5F0-F39A13248581}"/>
    <cellStyle name="40% - Ênfase6 289 2" xfId="9857" xr:uid="{8F9F8D56-AE19-4FA7-899A-35F3C26305E0}"/>
    <cellStyle name="40% - Ênfase6 289 2 2" xfId="20084" xr:uid="{E7DD84B5-B507-4B2B-96A1-FDC2515341F5}"/>
    <cellStyle name="40% - Ênfase6 289 2 2 2" xfId="40528" xr:uid="{20975983-122C-4CAD-8EEF-C1D1ECFDA4EE}"/>
    <cellStyle name="40% - Ênfase6 289 2 3" xfId="30312" xr:uid="{A677B19B-0667-4F13-9304-E7722D167535}"/>
    <cellStyle name="40% - Ênfase6 289 3" xfId="15030" xr:uid="{1875DA7D-48EB-4259-ABE2-897ED529D152}"/>
    <cellStyle name="40% - Ênfase6 289 3 2" xfId="35476" xr:uid="{ADE72532-B967-4F52-9895-A418CA4C54FC}"/>
    <cellStyle name="40% - Ênfase6 289 4" xfId="25260" xr:uid="{4EFA8D7D-3E28-4266-B472-7697670004CC}"/>
    <cellStyle name="40% - Ênfase6 29" xfId="497" xr:uid="{8C588F90-C7C3-446E-8DEB-67EB8CC06D0E}"/>
    <cellStyle name="40% - Ênfase6 29 2" xfId="1096" xr:uid="{C0C6D7D3-9B42-461C-85F8-59381223CE86}"/>
    <cellStyle name="40% - Ênfase6 29 2 2" xfId="6243" xr:uid="{897AAE6D-9679-4A3D-906E-71914544C32F}"/>
    <cellStyle name="40% - Ênfase6 29 2 2 2" xfId="16498" xr:uid="{1F093959-3819-40DE-A596-FFB01F3BC6E3}"/>
    <cellStyle name="40% - Ênfase6 29 2 2 2 2" xfId="36942" xr:uid="{9923CF5F-547D-4A50-B2A0-B2F04D99F449}"/>
    <cellStyle name="40% - Ênfase6 29 2 2 3" xfId="26726" xr:uid="{960B22E0-917D-4314-9659-81EF306508B0}"/>
    <cellStyle name="40% - Ênfase6 29 2 3" xfId="11444" xr:uid="{77F563CB-7286-4500-BF75-578718797A85}"/>
    <cellStyle name="40% - Ênfase6 29 2 3 2" xfId="31890" xr:uid="{60C90829-1F03-43F7-A3F5-B460FF1D8166}"/>
    <cellStyle name="40% - Ênfase6 29 2 4" xfId="21674" xr:uid="{CE951E67-5BF5-4850-96A1-EE559B179476}"/>
    <cellStyle name="40% - Ênfase6 29 3" xfId="5644" xr:uid="{514D0A2C-AD2C-4AC1-A526-0F59FC708643}"/>
    <cellStyle name="40% - Ênfase6 29 3 2" xfId="15918" xr:uid="{6919E512-1360-4084-9DE9-02A8F5217271}"/>
    <cellStyle name="40% - Ênfase6 29 3 2 2" xfId="36362" xr:uid="{FD854990-FB03-4E69-9FDF-9E2FD5E57BAF}"/>
    <cellStyle name="40% - Ênfase6 29 3 3" xfId="26146" xr:uid="{52916E2D-3DA1-40A2-8459-735B2C98FBBE}"/>
    <cellStyle name="40% - Ênfase6 29 4" xfId="10864" xr:uid="{46EED196-C415-47E7-9627-E6C250E2C37A}"/>
    <cellStyle name="40% - Ênfase6 29 4 2" xfId="31310" xr:uid="{C27E5778-72AC-4CEB-AE2D-B70C36838DFA}"/>
    <cellStyle name="40% - Ênfase6 29 5" xfId="21094" xr:uid="{0D90AADC-4A1B-42D6-8224-2332E1CBC47D}"/>
    <cellStyle name="40% - Ênfase6 290" xfId="4736" xr:uid="{E767BC73-6EE6-4753-9825-A8C2137341A3}"/>
    <cellStyle name="40% - Ênfase6 290 2" xfId="9871" xr:uid="{3A17CA7C-8B62-4B4F-8F34-617972A79494}"/>
    <cellStyle name="40% - Ênfase6 290 2 2" xfId="20098" xr:uid="{5BD6CA13-0A01-424A-AED1-30FD516D9314}"/>
    <cellStyle name="40% - Ênfase6 290 2 2 2" xfId="40542" xr:uid="{F7EC6E91-DDFE-4DB5-93E3-DF252EC426BC}"/>
    <cellStyle name="40% - Ênfase6 290 2 3" xfId="30326" xr:uid="{2962A46E-ADBE-49FA-A465-2F672CBD04AF}"/>
    <cellStyle name="40% - Ênfase6 290 3" xfId="15044" xr:uid="{2D075835-3B81-4C9F-A0EF-07B769D37BA1}"/>
    <cellStyle name="40% - Ênfase6 290 3 2" xfId="35490" xr:uid="{79DF3108-0806-46E2-9E5C-9E10C9A2D89A}"/>
    <cellStyle name="40% - Ênfase6 290 4" xfId="25274" xr:uid="{4601DAC4-FEA2-4AC2-985D-7876912A3F16}"/>
    <cellStyle name="40% - Ênfase6 291" xfId="4750" xr:uid="{92A10ED0-6525-4ED1-B356-598E724EF674}"/>
    <cellStyle name="40% - Ênfase6 291 2" xfId="9885" xr:uid="{98266191-6568-4070-9CAD-84FEE8A95ACD}"/>
    <cellStyle name="40% - Ênfase6 291 2 2" xfId="20112" xr:uid="{C2C6924E-262A-4E57-B78B-0A4A1D355A58}"/>
    <cellStyle name="40% - Ênfase6 291 2 2 2" xfId="40556" xr:uid="{5144ED4E-4900-4E1E-9D91-95D8802F9C06}"/>
    <cellStyle name="40% - Ênfase6 291 2 3" xfId="30340" xr:uid="{CA0E50F8-9293-4618-9FEF-4A0013B572E8}"/>
    <cellStyle name="40% - Ênfase6 291 3" xfId="15058" xr:uid="{01377DAE-4DDE-4749-8643-781771B8B096}"/>
    <cellStyle name="40% - Ênfase6 291 3 2" xfId="35504" xr:uid="{D442A1F2-2F08-4F73-854E-B067D119A219}"/>
    <cellStyle name="40% - Ênfase6 291 4" xfId="25288" xr:uid="{1066B78B-1E7F-4E79-BF0E-1A526AD60EED}"/>
    <cellStyle name="40% - Ênfase6 292" xfId="4764" xr:uid="{360B0FEF-8C8E-4A50-8272-DEF76BAA5196}"/>
    <cellStyle name="40% - Ênfase6 292 2" xfId="9899" xr:uid="{C66FA24C-58EB-4407-A71F-D860E028430E}"/>
    <cellStyle name="40% - Ênfase6 292 2 2" xfId="20126" xr:uid="{88140DCD-CAC6-48DF-8C11-013E65362477}"/>
    <cellStyle name="40% - Ênfase6 292 2 2 2" xfId="40570" xr:uid="{2BA5CF0F-5BBB-4209-ADB3-BA02FB716E9D}"/>
    <cellStyle name="40% - Ênfase6 292 2 3" xfId="30354" xr:uid="{D9D19DD7-D976-4CBD-AA60-49FA9AA437C2}"/>
    <cellStyle name="40% - Ênfase6 292 3" xfId="15072" xr:uid="{9375E27D-74E1-4C42-B17E-C7208615F24C}"/>
    <cellStyle name="40% - Ênfase6 292 3 2" xfId="35518" xr:uid="{7B2BAC58-0CC7-4CA8-B206-281ED5F79DDA}"/>
    <cellStyle name="40% - Ênfase6 292 4" xfId="25302" xr:uid="{0171AED7-F6DE-4F6F-893F-629F8389F9DA}"/>
    <cellStyle name="40% - Ênfase6 293" xfId="4778" xr:uid="{37084C93-6618-4A0D-86FF-9BD33F14AD68}"/>
    <cellStyle name="40% - Ênfase6 293 2" xfId="9913" xr:uid="{0A6F4F6B-FC5F-4C82-8659-2A3A45942BC0}"/>
    <cellStyle name="40% - Ênfase6 293 2 2" xfId="20140" xr:uid="{B1DA40A3-A6F2-4073-AAB5-DE31D3FB2E67}"/>
    <cellStyle name="40% - Ênfase6 293 2 2 2" xfId="40584" xr:uid="{A6863E54-6181-49BF-AA3C-8597038E6659}"/>
    <cellStyle name="40% - Ênfase6 293 2 3" xfId="30368" xr:uid="{DDA6283B-7640-4BC8-BBEA-36A70D110675}"/>
    <cellStyle name="40% - Ênfase6 293 3" xfId="15086" xr:uid="{C6AC05A7-D50D-4621-9DFD-AA0D27B78415}"/>
    <cellStyle name="40% - Ênfase6 293 3 2" xfId="35532" xr:uid="{653B038C-CC36-485B-A959-BB0D6D3E6D86}"/>
    <cellStyle name="40% - Ênfase6 293 4" xfId="25316" xr:uid="{6CEDCC81-7269-4403-B510-C420197340C9}"/>
    <cellStyle name="40% - Ênfase6 294" xfId="4792" xr:uid="{85E4E8A7-E0FA-489A-A4CD-77E1BA2DD5A3}"/>
    <cellStyle name="40% - Ênfase6 294 2" xfId="9927" xr:uid="{36B7385F-3B5B-4C2E-8F56-E0760E740F40}"/>
    <cellStyle name="40% - Ênfase6 294 2 2" xfId="20154" xr:uid="{0671955F-DBE0-4B3C-B36C-BB613CCDF858}"/>
    <cellStyle name="40% - Ênfase6 294 2 2 2" xfId="40598" xr:uid="{3D0F1C61-4F42-43CA-B686-E73BCB4BF14A}"/>
    <cellStyle name="40% - Ênfase6 294 2 3" xfId="30382" xr:uid="{89547A53-E6C1-41D4-A80B-348AD3877D8C}"/>
    <cellStyle name="40% - Ênfase6 294 3" xfId="15100" xr:uid="{EEFA3E7B-0467-4093-AC35-248AFE50F968}"/>
    <cellStyle name="40% - Ênfase6 294 3 2" xfId="35546" xr:uid="{A9026A9F-BE5B-4FF8-93DB-43D1DAB20799}"/>
    <cellStyle name="40% - Ênfase6 294 4" xfId="25330" xr:uid="{6AEC08C7-012D-47C9-AAE5-5827850DD1C5}"/>
    <cellStyle name="40% - Ênfase6 295" xfId="4806" xr:uid="{AD4D2A9E-7491-4931-B73A-137B73884B41}"/>
    <cellStyle name="40% - Ênfase6 295 2" xfId="9941" xr:uid="{57A2F0C9-EAA1-4442-BFD3-D83328713CB6}"/>
    <cellStyle name="40% - Ênfase6 295 2 2" xfId="20168" xr:uid="{5935F98B-8000-4784-A323-C2AC63CDF6E4}"/>
    <cellStyle name="40% - Ênfase6 295 2 2 2" xfId="40612" xr:uid="{AF3559D4-9CF3-4BE2-995C-A9DAD0837B86}"/>
    <cellStyle name="40% - Ênfase6 295 2 3" xfId="30396" xr:uid="{ECDBEE21-ADFE-46FA-A22B-3FF5F8033A35}"/>
    <cellStyle name="40% - Ênfase6 295 3" xfId="15114" xr:uid="{9E894633-9821-4248-91A1-9121818788CC}"/>
    <cellStyle name="40% - Ênfase6 295 3 2" xfId="35560" xr:uid="{761328C1-1C0A-4155-A107-A53A42BEA14D}"/>
    <cellStyle name="40% - Ênfase6 295 4" xfId="25344" xr:uid="{DC7CEF8D-4803-4A5C-9766-B5B5D644B798}"/>
    <cellStyle name="40% - Ênfase6 296" xfId="4820" xr:uid="{86F52856-4953-4781-8B1A-F97108E0BA67}"/>
    <cellStyle name="40% - Ênfase6 296 2" xfId="9955" xr:uid="{183F13B7-30E2-430C-AABE-8540BE338914}"/>
    <cellStyle name="40% - Ênfase6 296 2 2" xfId="20182" xr:uid="{5680E8CB-CCDC-4853-B4B6-07492FB31F91}"/>
    <cellStyle name="40% - Ênfase6 296 2 2 2" xfId="40626" xr:uid="{60CCB5C5-962D-4D3A-AA6E-092B5A541769}"/>
    <cellStyle name="40% - Ênfase6 296 2 3" xfId="30410" xr:uid="{1409928B-F04B-4490-B507-3210F61B7AF2}"/>
    <cellStyle name="40% - Ênfase6 296 3" xfId="15128" xr:uid="{34E0A404-B8B4-404B-B3FA-DC6D4981B702}"/>
    <cellStyle name="40% - Ênfase6 296 3 2" xfId="35574" xr:uid="{CF1A3475-84AE-459F-BAEE-99B6C18C01A6}"/>
    <cellStyle name="40% - Ênfase6 296 4" xfId="25358" xr:uid="{9D324101-DC02-4078-8055-C6763988F31E}"/>
    <cellStyle name="40% - Ênfase6 297" xfId="4834" xr:uid="{514C54B6-1473-44C5-849C-108BD1E020A9}"/>
    <cellStyle name="40% - Ênfase6 297 2" xfId="9969" xr:uid="{0F65FB66-4D5B-4983-92B1-E82942E16A61}"/>
    <cellStyle name="40% - Ênfase6 297 2 2" xfId="20196" xr:uid="{7F41EBC9-3DF2-4073-9138-6BB814A4616E}"/>
    <cellStyle name="40% - Ênfase6 297 2 2 2" xfId="40640" xr:uid="{67A55E1F-ACA3-4A05-B49C-56BD78C43103}"/>
    <cellStyle name="40% - Ênfase6 297 2 3" xfId="30424" xr:uid="{21976202-94BC-48FF-90D8-E615F322C0C1}"/>
    <cellStyle name="40% - Ênfase6 297 3" xfId="15142" xr:uid="{5E487D3E-CF4D-422F-BC85-582BFBC30819}"/>
    <cellStyle name="40% - Ênfase6 297 3 2" xfId="35588" xr:uid="{42D80DF7-E481-4F1A-8677-4F0365054C22}"/>
    <cellStyle name="40% - Ênfase6 297 4" xfId="25372" xr:uid="{B780D7C7-41EB-4DC0-8D37-372DD5D41400}"/>
    <cellStyle name="40% - Ênfase6 298" xfId="4848" xr:uid="{31703236-AE7F-4220-8864-98860F9D85D2}"/>
    <cellStyle name="40% - Ênfase6 298 2" xfId="9983" xr:uid="{DD3E9434-8CB3-4656-B3F9-8F70F17D1F7E}"/>
    <cellStyle name="40% - Ênfase6 298 2 2" xfId="20210" xr:uid="{7671F6B8-30B9-42EA-B10F-101DC064CC10}"/>
    <cellStyle name="40% - Ênfase6 298 2 2 2" xfId="40654" xr:uid="{FD92DC40-FE7F-41EB-87EB-897ADF68D4D1}"/>
    <cellStyle name="40% - Ênfase6 298 2 3" xfId="30438" xr:uid="{83CCD864-AE42-4F28-A00E-8931A143C192}"/>
    <cellStyle name="40% - Ênfase6 298 3" xfId="15156" xr:uid="{603636A9-6FC9-4CFC-B494-CB9A355554FD}"/>
    <cellStyle name="40% - Ênfase6 298 3 2" xfId="35602" xr:uid="{B822994F-2843-423A-935F-A0EF9CFC83AD}"/>
    <cellStyle name="40% - Ênfase6 298 4" xfId="25386" xr:uid="{F5506BB9-4017-459F-9287-0BF5EA3A9B3C}"/>
    <cellStyle name="40% - Ênfase6 299" xfId="4862" xr:uid="{69D0EC83-D2CB-4037-8BDF-0D76C1627436}"/>
    <cellStyle name="40% - Ênfase6 299 2" xfId="9997" xr:uid="{37BF739F-841C-4E5E-83E0-D18CEC1830E3}"/>
    <cellStyle name="40% - Ênfase6 299 2 2" xfId="20224" xr:uid="{8CA70F5C-D9AC-4A16-8CA2-F8128880778E}"/>
    <cellStyle name="40% - Ênfase6 299 2 2 2" xfId="40668" xr:uid="{FA1C0220-FE94-4E28-B9F8-3CDD760BCFC0}"/>
    <cellStyle name="40% - Ênfase6 299 2 3" xfId="30452" xr:uid="{6FAEFBA5-1253-4193-8648-8DA3518384A1}"/>
    <cellStyle name="40% - Ênfase6 299 3" xfId="15170" xr:uid="{B6E3E9CD-1A49-4D70-867E-A0CE17B5C7A5}"/>
    <cellStyle name="40% - Ênfase6 299 3 2" xfId="35616" xr:uid="{1F3E0C3B-38DB-497F-ABC8-6269EFDF0D7C}"/>
    <cellStyle name="40% - Ênfase6 299 4" xfId="25400" xr:uid="{508588CB-71AF-4ED7-91CD-668ADAFEB450}"/>
    <cellStyle name="40% - Ênfase6 3" xfId="133" xr:uid="{AC85911D-381A-4E4B-8C71-13D3EA831CAB}"/>
    <cellStyle name="40% - Ênfase6 3 2" xfId="746" xr:uid="{FB3DA978-2078-4353-AACC-23F2E81ACAB6}"/>
    <cellStyle name="40% - Ênfase6 3 2 2" xfId="5893" xr:uid="{D51E8376-47AC-4923-BB2D-CDC9D4D6E2C6}"/>
    <cellStyle name="40% - Ênfase6 3 2 2 2" xfId="16162" xr:uid="{8038D4BA-9989-49EE-B6B6-E2A6E26F6463}"/>
    <cellStyle name="40% - Ênfase6 3 2 2 2 2" xfId="36606" xr:uid="{5BDFE6BB-A65E-49AC-9F0C-3EF2C9084177}"/>
    <cellStyle name="40% - Ênfase6 3 2 2 3" xfId="26390" xr:uid="{3C3114B8-1656-4595-92AC-B2CB8B9D1F35}"/>
    <cellStyle name="40% - Ênfase6 3 2 3" xfId="11108" xr:uid="{8A68B142-F952-4651-AB53-865A20DC7C29}"/>
    <cellStyle name="40% - Ênfase6 3 2 3 2" xfId="31554" xr:uid="{87468E41-41C2-482C-9077-385AAEB184A2}"/>
    <cellStyle name="40% - Ênfase6 3 2 4" xfId="21338" xr:uid="{277E3A65-1BBB-4116-AC6B-AD39C195E11D}"/>
    <cellStyle name="40% - Ênfase6 3 3" xfId="5280" xr:uid="{EBB57513-43F3-4295-BF57-1FDB418F04F3}"/>
    <cellStyle name="40% - Ênfase6 3 3 2" xfId="15582" xr:uid="{ECD71D6A-0E29-4928-9722-3F87FCACB5E4}"/>
    <cellStyle name="40% - Ênfase6 3 3 2 2" xfId="36026" xr:uid="{B84679EC-925F-442E-912A-2F938D38F22A}"/>
    <cellStyle name="40% - Ênfase6 3 3 3" xfId="25810" xr:uid="{A3656384-3613-41B0-855E-063DC92FEDBD}"/>
    <cellStyle name="40% - Ênfase6 3 4" xfId="10528" xr:uid="{52D3E774-BC4D-472B-AA0F-62ABF6195913}"/>
    <cellStyle name="40% - Ênfase6 3 4 2" xfId="30974" xr:uid="{C39920CC-FB4D-44AB-B55D-FA402E8E7388}"/>
    <cellStyle name="40% - Ênfase6 3 5" xfId="20758" xr:uid="{E7ACAE63-7B7E-47AB-B0AD-0399CDB7AFFB}"/>
    <cellStyle name="40% - Ênfase6 30" xfId="511" xr:uid="{C6AA9390-AF0B-434C-B91A-817724DFF7A8}"/>
    <cellStyle name="40% - Ênfase6 30 2" xfId="1110" xr:uid="{E853AC6B-6841-4903-B604-EF8C745F6047}"/>
    <cellStyle name="40% - Ênfase6 30 2 2" xfId="6257" xr:uid="{901192F6-C10D-4A35-92E8-C9DEBE31C479}"/>
    <cellStyle name="40% - Ênfase6 30 2 2 2" xfId="16512" xr:uid="{86A15C8D-383F-4BD4-9303-44BBAA276474}"/>
    <cellStyle name="40% - Ênfase6 30 2 2 2 2" xfId="36956" xr:uid="{98C66B8D-4CA1-4406-9F8B-97D034AEF7AC}"/>
    <cellStyle name="40% - Ênfase6 30 2 2 3" xfId="26740" xr:uid="{BABAAF03-F0F4-4B1B-8711-E08C5037BE3D}"/>
    <cellStyle name="40% - Ênfase6 30 2 3" xfId="11458" xr:uid="{5E709EF4-88DA-413B-AC1F-F6EC37E314A2}"/>
    <cellStyle name="40% - Ênfase6 30 2 3 2" xfId="31904" xr:uid="{81A221BC-CBE1-4963-A37B-DAE50C5E3612}"/>
    <cellStyle name="40% - Ênfase6 30 2 4" xfId="21688" xr:uid="{14C35406-18C7-4007-BD69-66B3DE60447F}"/>
    <cellStyle name="40% - Ênfase6 30 3" xfId="5658" xr:uid="{D5297052-9287-488F-9E9B-19DE2D7747D4}"/>
    <cellStyle name="40% - Ênfase6 30 3 2" xfId="15932" xr:uid="{6B4D4BFF-3250-45C0-BEAB-43AA5D4E855B}"/>
    <cellStyle name="40% - Ênfase6 30 3 2 2" xfId="36376" xr:uid="{2532BAAF-95D6-4BF6-A06F-69728ECFDE31}"/>
    <cellStyle name="40% - Ênfase6 30 3 3" xfId="26160" xr:uid="{8E78A4F3-9404-4291-B47B-D2EC342B47D3}"/>
    <cellStyle name="40% - Ênfase6 30 4" xfId="10878" xr:uid="{BFB4EAE6-CCAD-483D-B510-7C5A3FCAF8EE}"/>
    <cellStyle name="40% - Ênfase6 30 4 2" xfId="31324" xr:uid="{7F0820AF-6A56-4D55-B557-4F832F8D43E5}"/>
    <cellStyle name="40% - Ênfase6 30 5" xfId="21108" xr:uid="{8B87D153-F43A-4B8B-B3C0-2B5BB5AB8A7D}"/>
    <cellStyle name="40% - Ênfase6 300" xfId="4876" xr:uid="{6B4608D5-2978-4618-8EE1-706170C20BC5}"/>
    <cellStyle name="40% - Ênfase6 300 2" xfId="10011" xr:uid="{2049F9BD-8DE0-44E4-BD11-12365CD84837}"/>
    <cellStyle name="40% - Ênfase6 300 2 2" xfId="20238" xr:uid="{33B7DB76-377A-416F-989B-85DD9C4ABB85}"/>
    <cellStyle name="40% - Ênfase6 300 2 2 2" xfId="40682" xr:uid="{9DA507DD-EED9-499B-8618-C25A56FD7077}"/>
    <cellStyle name="40% - Ênfase6 300 2 3" xfId="30466" xr:uid="{A4E5F049-FF86-4C2F-A370-F028CFCE8820}"/>
    <cellStyle name="40% - Ênfase6 300 3" xfId="15184" xr:uid="{75E3936A-B99A-402E-B08B-16457ADF573C}"/>
    <cellStyle name="40% - Ênfase6 300 3 2" xfId="35630" xr:uid="{984B781A-2CBD-4A80-8985-6AE45D6FB2ED}"/>
    <cellStyle name="40% - Ênfase6 300 4" xfId="25414" xr:uid="{DB55F362-2B62-41F9-A351-01A3231B5B7C}"/>
    <cellStyle name="40% - Ênfase6 301" xfId="4890" xr:uid="{EBC87E82-F72E-4F16-BD44-F02E48E8FBD7}"/>
    <cellStyle name="40% - Ênfase6 301 2" xfId="10025" xr:uid="{82DB9C4E-6822-4585-A924-1EB60511A216}"/>
    <cellStyle name="40% - Ênfase6 301 2 2" xfId="20252" xr:uid="{2F574B5C-293F-4254-A26B-419926BE7167}"/>
    <cellStyle name="40% - Ênfase6 301 2 2 2" xfId="40696" xr:uid="{8E8A9FB9-9F07-4FE1-9AFE-F039680CFA45}"/>
    <cellStyle name="40% - Ênfase6 301 2 3" xfId="30480" xr:uid="{3381B474-75E0-400C-A0A1-57F41834188B}"/>
    <cellStyle name="40% - Ênfase6 301 3" xfId="15198" xr:uid="{F401D989-031A-4CB5-AF5E-615097811043}"/>
    <cellStyle name="40% - Ênfase6 301 3 2" xfId="35644" xr:uid="{B61E6E5F-F810-445C-B85A-3780B72EB5F4}"/>
    <cellStyle name="40% - Ênfase6 301 4" xfId="25428" xr:uid="{0083E6B7-E4CB-450F-94DC-23FC878BD6FC}"/>
    <cellStyle name="40% - Ênfase6 302" xfId="4904" xr:uid="{B169DD43-C67D-4210-AB5A-66AA05FE2C84}"/>
    <cellStyle name="40% - Ênfase6 302 2" xfId="10039" xr:uid="{6AD2A0BD-91C7-431F-80C0-2DA879ED1A40}"/>
    <cellStyle name="40% - Ênfase6 302 2 2" xfId="20266" xr:uid="{7ECD0DE5-4213-4E6A-87CD-873F882811EB}"/>
    <cellStyle name="40% - Ênfase6 302 2 2 2" xfId="40710" xr:uid="{6D58FFA2-C8FD-47D2-A2AA-CF5154AA2852}"/>
    <cellStyle name="40% - Ênfase6 302 2 3" xfId="30494" xr:uid="{8437DDC9-17B4-4C3B-83FA-5C5D9CCC4DAE}"/>
    <cellStyle name="40% - Ênfase6 302 3" xfId="15212" xr:uid="{73B9CA80-2B33-4173-A7FA-A124542ACD47}"/>
    <cellStyle name="40% - Ênfase6 302 3 2" xfId="35658" xr:uid="{147AB1C7-93CD-49AD-87A6-3C4A241317B8}"/>
    <cellStyle name="40% - Ênfase6 302 4" xfId="25442" xr:uid="{10EC0F34-DE98-4DF0-9416-DBCC54A20314}"/>
    <cellStyle name="40% - Ênfase6 303" xfId="4918" xr:uid="{09706041-C336-4D18-B08B-4FADD4042F56}"/>
    <cellStyle name="40% - Ênfase6 303 2" xfId="10053" xr:uid="{438715C0-7FAE-4D26-9A8E-508A1E4EAB2D}"/>
    <cellStyle name="40% - Ênfase6 303 2 2" xfId="20280" xr:uid="{482346E5-ED5D-45FF-BEBB-EBF3C5B08BB5}"/>
    <cellStyle name="40% - Ênfase6 303 2 2 2" xfId="40724" xr:uid="{A5E26FE3-2F84-4E06-9189-E25EFB718B87}"/>
    <cellStyle name="40% - Ênfase6 303 2 3" xfId="30508" xr:uid="{166E6EAC-79C3-4216-BFE2-F6CAC620AAFE}"/>
    <cellStyle name="40% - Ênfase6 303 3" xfId="15226" xr:uid="{68677B16-512E-4635-9A69-60E7854F1602}"/>
    <cellStyle name="40% - Ênfase6 303 3 2" xfId="35672" xr:uid="{05744DA4-441A-4C0B-B6D5-0E325B8702C1}"/>
    <cellStyle name="40% - Ênfase6 303 4" xfId="25456" xr:uid="{F3117B97-8651-4E0B-AAC9-A9641CB58E4F}"/>
    <cellStyle name="40% - Ênfase6 304" xfId="4932" xr:uid="{47E8623F-4F33-4366-BEE0-4DDDF9FFAC30}"/>
    <cellStyle name="40% - Ênfase6 304 2" xfId="10067" xr:uid="{8AA81E15-7C9F-4FE4-81DC-C1AFE164436A}"/>
    <cellStyle name="40% - Ênfase6 304 2 2" xfId="20294" xr:uid="{EF35B7A1-C40F-419E-B2BB-A16AF63A2E68}"/>
    <cellStyle name="40% - Ênfase6 304 2 2 2" xfId="40738" xr:uid="{07192A8E-3BBA-4584-81EA-388E9F260F0E}"/>
    <cellStyle name="40% - Ênfase6 304 2 3" xfId="30522" xr:uid="{689E1EFF-876A-45DA-A312-D76773D57DF7}"/>
    <cellStyle name="40% - Ênfase6 304 3" xfId="15240" xr:uid="{3748171C-04A0-4704-92D8-0878746A727A}"/>
    <cellStyle name="40% - Ênfase6 304 3 2" xfId="35686" xr:uid="{B3C0CE17-CA92-452B-9FC3-45C5E2C976A9}"/>
    <cellStyle name="40% - Ênfase6 304 4" xfId="25470" xr:uid="{B75EB81B-D091-440B-B3DB-4868992988CF}"/>
    <cellStyle name="40% - Ênfase6 305" xfId="4946" xr:uid="{6C2C6807-C3D3-482D-8AA4-008577485759}"/>
    <cellStyle name="40% - Ênfase6 305 2" xfId="10081" xr:uid="{C670DAD7-E05F-402E-BD8A-17748304B9F6}"/>
    <cellStyle name="40% - Ênfase6 305 2 2" xfId="20308" xr:uid="{DB1224A0-CC3B-4F3D-BF1C-20E083ADFCFD}"/>
    <cellStyle name="40% - Ênfase6 305 2 2 2" xfId="40752" xr:uid="{71CB7F08-EE01-4D13-9D72-F336F760A152}"/>
    <cellStyle name="40% - Ênfase6 305 2 3" xfId="30536" xr:uid="{B2B6DDDD-22D8-43E6-A23E-3B073F3136EA}"/>
    <cellStyle name="40% - Ênfase6 305 3" xfId="15254" xr:uid="{84200F4F-F216-44F3-BADF-1C23BF9763C0}"/>
    <cellStyle name="40% - Ênfase6 305 3 2" xfId="35700" xr:uid="{DA745E82-E58C-40F7-BD95-07AD9AA06D19}"/>
    <cellStyle name="40% - Ênfase6 305 4" xfId="25484" xr:uid="{F59D37CD-E18E-41D3-864D-46F1F465358D}"/>
    <cellStyle name="40% - Ênfase6 306" xfId="4960" xr:uid="{526F93E2-AFB4-4966-BD5B-A08BE1FAD87F}"/>
    <cellStyle name="40% - Ênfase6 306 2" xfId="10095" xr:uid="{B7304FE8-8CFC-45C3-983A-03218BB80B71}"/>
    <cellStyle name="40% - Ênfase6 306 2 2" xfId="20322" xr:uid="{182C4A5C-7D95-4D40-A1C3-6824CCF7DC4D}"/>
    <cellStyle name="40% - Ênfase6 306 2 2 2" xfId="40766" xr:uid="{B09E9E2E-9042-475B-B9D2-810EF4217F26}"/>
    <cellStyle name="40% - Ênfase6 306 2 3" xfId="30550" xr:uid="{CF7584A8-073B-421E-96D1-E5EFA001DE8C}"/>
    <cellStyle name="40% - Ênfase6 306 3" xfId="15268" xr:uid="{6D273AEB-9F39-4AF8-9262-F2B6868DC170}"/>
    <cellStyle name="40% - Ênfase6 306 3 2" xfId="35714" xr:uid="{B0B34019-2CA5-414A-9A8D-00868802B0A8}"/>
    <cellStyle name="40% - Ênfase6 306 4" xfId="25498" xr:uid="{0A9BCEED-309A-4FA5-8E30-669ABF4C1A0F}"/>
    <cellStyle name="40% - Ênfase6 307" xfId="4974" xr:uid="{4DABF88C-DAC0-4745-946E-355BC54017D7}"/>
    <cellStyle name="40% - Ênfase6 307 2" xfId="10109" xr:uid="{C1D5B249-0539-4FD8-9EDC-C8E9604C6137}"/>
    <cellStyle name="40% - Ênfase6 307 2 2" xfId="20336" xr:uid="{2AA9E4E1-53E5-47E0-866F-533E690C8151}"/>
    <cellStyle name="40% - Ênfase6 307 2 2 2" xfId="40780" xr:uid="{04DDD24A-F8A1-4847-BF64-DD955AEAAF60}"/>
    <cellStyle name="40% - Ênfase6 307 2 3" xfId="30564" xr:uid="{692C0F53-6A0F-49EB-A84D-8399482C1432}"/>
    <cellStyle name="40% - Ênfase6 307 3" xfId="15282" xr:uid="{92566277-8924-4471-A727-08B626743569}"/>
    <cellStyle name="40% - Ênfase6 307 3 2" xfId="35728" xr:uid="{BFCBBA4E-6937-4B2D-8E84-B216BEAD3621}"/>
    <cellStyle name="40% - Ênfase6 307 4" xfId="25512" xr:uid="{607EF71D-7548-4BE1-A552-7477217E4625}"/>
    <cellStyle name="40% - Ênfase6 308" xfId="4988" xr:uid="{33F7080A-A139-4769-9FD7-FBCE9098565F}"/>
    <cellStyle name="40% - Ênfase6 308 2" xfId="10123" xr:uid="{39AF6F6C-71F1-42A1-B1C3-306B771F8B7D}"/>
    <cellStyle name="40% - Ênfase6 308 2 2" xfId="20350" xr:uid="{E0747BF6-F342-4DAB-9C68-BE17341806C5}"/>
    <cellStyle name="40% - Ênfase6 308 2 2 2" xfId="40794" xr:uid="{455E4039-78F6-43C7-8053-D5830BD9474E}"/>
    <cellStyle name="40% - Ênfase6 308 2 3" xfId="30578" xr:uid="{5D4BD7E7-FA07-45C4-8F1D-4E2F707C87C7}"/>
    <cellStyle name="40% - Ênfase6 308 3" xfId="15296" xr:uid="{996FB315-07C0-4171-AFE4-20012B403C9D}"/>
    <cellStyle name="40% - Ênfase6 308 3 2" xfId="35742" xr:uid="{7635952F-48FC-49A4-9FF7-24D24F899FBF}"/>
    <cellStyle name="40% - Ênfase6 308 4" xfId="25526" xr:uid="{8673DCE9-DDCE-4EA1-BF59-CDF69FF6D362}"/>
    <cellStyle name="40% - Ênfase6 309" xfId="5002" xr:uid="{D56E46BB-DE87-4B62-95E1-D9A3550964D4}"/>
    <cellStyle name="40% - Ênfase6 309 2" xfId="10137" xr:uid="{82282D9F-207C-455E-97EA-FB6F6B21C572}"/>
    <cellStyle name="40% - Ênfase6 309 2 2" xfId="20364" xr:uid="{B4E461FA-31E4-464F-834E-12E501B6F078}"/>
    <cellStyle name="40% - Ênfase6 309 2 2 2" xfId="40808" xr:uid="{F29BE6A1-981E-4CB1-8ECA-46C3F0B5B14C}"/>
    <cellStyle name="40% - Ênfase6 309 2 3" xfId="30592" xr:uid="{6CC26E61-1423-4900-9E70-A563615362DE}"/>
    <cellStyle name="40% - Ênfase6 309 3" xfId="15310" xr:uid="{CBEBBF27-FC9F-42A0-B139-C2AE11BF98C7}"/>
    <cellStyle name="40% - Ênfase6 309 3 2" xfId="35756" xr:uid="{3574D67F-0C85-4ED6-B849-EF6754885F36}"/>
    <cellStyle name="40% - Ênfase6 309 4" xfId="25540" xr:uid="{9DD18B9F-832D-461A-B450-F2D3FCDD348D}"/>
    <cellStyle name="40% - Ênfase6 31" xfId="525" xr:uid="{7E19F26F-5B04-425C-936F-16AA64C22409}"/>
    <cellStyle name="40% - Ênfase6 31 2" xfId="1124" xr:uid="{4E1245F2-629F-4387-93D7-9A17506B1FE1}"/>
    <cellStyle name="40% - Ênfase6 31 2 2" xfId="6271" xr:uid="{BFCDFC07-6CDB-4DC8-8965-EF0FC9A30FAF}"/>
    <cellStyle name="40% - Ênfase6 31 2 2 2" xfId="16526" xr:uid="{59964CD3-F748-4068-8396-AC4ED7460076}"/>
    <cellStyle name="40% - Ênfase6 31 2 2 2 2" xfId="36970" xr:uid="{D2E0613D-2A0F-4435-9D9C-DFD79F24D508}"/>
    <cellStyle name="40% - Ênfase6 31 2 2 3" xfId="26754" xr:uid="{EE476F0E-C285-4AA0-A16B-6D208F875B94}"/>
    <cellStyle name="40% - Ênfase6 31 2 3" xfId="11472" xr:uid="{CD2D06A2-AD99-4527-80F5-655B5AAC90D7}"/>
    <cellStyle name="40% - Ênfase6 31 2 3 2" xfId="31918" xr:uid="{F061C6DC-454C-4C4C-BB75-E671DBE28017}"/>
    <cellStyle name="40% - Ênfase6 31 2 4" xfId="21702" xr:uid="{B0FAFA43-3676-4705-BBC0-94C4E74C8FA0}"/>
    <cellStyle name="40% - Ênfase6 31 3" xfId="5672" xr:uid="{DF1C483C-13A9-4604-BEBF-A98F464B78BF}"/>
    <cellStyle name="40% - Ênfase6 31 3 2" xfId="15946" xr:uid="{815EDE91-032B-4568-9C91-18D3B9881287}"/>
    <cellStyle name="40% - Ênfase6 31 3 2 2" xfId="36390" xr:uid="{6AD4BBB7-B6C1-4FB6-8430-B9AC69B593E5}"/>
    <cellStyle name="40% - Ênfase6 31 3 3" xfId="26174" xr:uid="{24EEDE03-98DF-43C4-A416-60648A1940C7}"/>
    <cellStyle name="40% - Ênfase6 31 4" xfId="10892" xr:uid="{2FCCE294-CCCE-413F-8596-ED5ADA8B4583}"/>
    <cellStyle name="40% - Ênfase6 31 4 2" xfId="31338" xr:uid="{74D2EFF5-BE37-4475-98B6-DFE3B5E1DB1D}"/>
    <cellStyle name="40% - Ênfase6 31 5" xfId="21122" xr:uid="{AB28F0A4-9E13-4D62-AE16-1560E3E769C6}"/>
    <cellStyle name="40% - Ênfase6 310" xfId="5016" xr:uid="{A93415AB-FF84-4E42-AA29-170ED4C4A640}"/>
    <cellStyle name="40% - Ênfase6 310 2" xfId="10151" xr:uid="{072A33FF-32EE-4B31-B07B-CFF8FDDFD503}"/>
    <cellStyle name="40% - Ênfase6 310 2 2" xfId="20378" xr:uid="{F273D7FA-3388-4547-986B-934A22A0E28D}"/>
    <cellStyle name="40% - Ênfase6 310 2 2 2" xfId="40822" xr:uid="{079B5C54-4617-4936-82A9-E5B5CD6BD886}"/>
    <cellStyle name="40% - Ênfase6 310 2 3" xfId="30606" xr:uid="{5DD84C63-A317-433A-B641-02758FE4E2F5}"/>
    <cellStyle name="40% - Ênfase6 310 3" xfId="15324" xr:uid="{61376272-4B5A-4784-AF9B-3B4586644E75}"/>
    <cellStyle name="40% - Ênfase6 310 3 2" xfId="35770" xr:uid="{927E6857-4346-4F25-91EA-F27AB346BD2B}"/>
    <cellStyle name="40% - Ênfase6 310 4" xfId="25554" xr:uid="{D9EAD7FC-1DF1-497F-A20B-1585049B0EDC}"/>
    <cellStyle name="40% - Ênfase6 311" xfId="5030" xr:uid="{F8D149E9-D590-4F02-8441-FB1781453E9D}"/>
    <cellStyle name="40% - Ênfase6 311 2" xfId="10165" xr:uid="{6D5D3B41-2F42-41B6-8BAA-0F4CF4357985}"/>
    <cellStyle name="40% - Ênfase6 311 2 2" xfId="20392" xr:uid="{2E26416B-131D-4207-BE46-FFB8EDA4350D}"/>
    <cellStyle name="40% - Ênfase6 311 2 2 2" xfId="40836" xr:uid="{436C43E0-C307-4AF4-8F49-23EC98827723}"/>
    <cellStyle name="40% - Ênfase6 311 2 3" xfId="30620" xr:uid="{5EA3A4CC-41D0-42D0-9553-7CDF0D3C652B}"/>
    <cellStyle name="40% - Ênfase6 311 3" xfId="15338" xr:uid="{AB53B7AE-E880-4908-87ED-4161D15A41DB}"/>
    <cellStyle name="40% - Ênfase6 311 3 2" xfId="35784" xr:uid="{9968EE7F-A337-4C0C-B6D3-A28516B3DC44}"/>
    <cellStyle name="40% - Ênfase6 311 4" xfId="25568" xr:uid="{F15E5252-B823-4A17-9A67-E975026FF11D}"/>
    <cellStyle name="40% - Ênfase6 312" xfId="5044" xr:uid="{122AFEF9-98D0-4A30-A6D2-C37ABE744BEA}"/>
    <cellStyle name="40% - Ênfase6 312 2" xfId="10179" xr:uid="{891731A5-3ADC-49C4-8D73-BE31C98EA7AE}"/>
    <cellStyle name="40% - Ênfase6 312 2 2" xfId="20406" xr:uid="{E57D1618-A48B-4FF4-81DC-8458C5EC057D}"/>
    <cellStyle name="40% - Ênfase6 312 2 2 2" xfId="40850" xr:uid="{1E74F1F7-BEF4-4B49-B3E8-9EFBB8862F5D}"/>
    <cellStyle name="40% - Ênfase6 312 2 3" xfId="30634" xr:uid="{36F6D1A1-CEBD-4A15-B479-BADDEC47AC70}"/>
    <cellStyle name="40% - Ênfase6 312 3" xfId="15352" xr:uid="{5DBB0A75-C3BF-47E7-8AF3-E5D839BD72CC}"/>
    <cellStyle name="40% - Ênfase6 312 3 2" xfId="35798" xr:uid="{34414A99-C4E1-48B0-A236-13BB429F176D}"/>
    <cellStyle name="40% - Ênfase6 312 4" xfId="25582" xr:uid="{348142D9-60E0-420B-835D-C14DFB28DE8D}"/>
    <cellStyle name="40% - Ênfase6 313" xfId="5058" xr:uid="{23BC1C8E-2367-442E-8FAF-A0DF7972F2CC}"/>
    <cellStyle name="40% - Ênfase6 313 2" xfId="10193" xr:uid="{02CE7F44-6956-4BAE-9FE1-CBC735377600}"/>
    <cellStyle name="40% - Ênfase6 313 2 2" xfId="20420" xr:uid="{6ED0239A-42D4-4553-9DEF-4E4A30F8DFBA}"/>
    <cellStyle name="40% - Ênfase6 313 2 2 2" xfId="40864" xr:uid="{899AA9E4-4421-44BF-B5ED-B1A62A200678}"/>
    <cellStyle name="40% - Ênfase6 313 2 3" xfId="30648" xr:uid="{E8C03D19-9077-444D-8116-E433AF0FE519}"/>
    <cellStyle name="40% - Ênfase6 313 3" xfId="15366" xr:uid="{501202C3-6D34-4CB4-848B-2E3AC91BFDDE}"/>
    <cellStyle name="40% - Ênfase6 313 3 2" xfId="35812" xr:uid="{97DDB0D9-35A1-4FCB-8734-E36C5C52DEA3}"/>
    <cellStyle name="40% - Ênfase6 313 4" xfId="25596" xr:uid="{71BA41F0-6981-49BD-A99B-BE700FCE9482}"/>
    <cellStyle name="40% - Ênfase6 314" xfId="5072" xr:uid="{D7195F09-BD8D-453A-882F-AC93EA00DEEB}"/>
    <cellStyle name="40% - Ênfase6 314 2" xfId="10207" xr:uid="{96CC5D6A-EB0D-46F4-841B-D5254BA25BE8}"/>
    <cellStyle name="40% - Ênfase6 314 2 2" xfId="20434" xr:uid="{18B71784-CD6C-407C-BB26-EA56C39436BA}"/>
    <cellStyle name="40% - Ênfase6 314 2 2 2" xfId="40878" xr:uid="{8FB2D421-C8A5-42FF-BD0E-0A3DDCC173A2}"/>
    <cellStyle name="40% - Ênfase6 314 2 3" xfId="30662" xr:uid="{2E4F0811-DEEC-4D81-AAC9-22D2A3D75019}"/>
    <cellStyle name="40% - Ênfase6 314 3" xfId="15380" xr:uid="{5AFE138B-455F-4ADE-B29A-8A92359E528F}"/>
    <cellStyle name="40% - Ênfase6 314 3 2" xfId="35826" xr:uid="{F3F60AB1-2B2F-4939-93C8-230C51B5CB77}"/>
    <cellStyle name="40% - Ênfase6 314 4" xfId="25610" xr:uid="{12F86023-2F9F-4C49-B266-0BB51F1A86C2}"/>
    <cellStyle name="40% - Ênfase6 315" xfId="5086" xr:uid="{714F7AF9-4ABE-4D21-BDA2-E0B2836E6F80}"/>
    <cellStyle name="40% - Ênfase6 315 2" xfId="10221" xr:uid="{1790EE29-8B2F-41EC-A021-A7C4B8B70FDF}"/>
    <cellStyle name="40% - Ênfase6 315 2 2" xfId="20448" xr:uid="{0688AB85-3582-4E89-B6BE-A8896D6EE37A}"/>
    <cellStyle name="40% - Ênfase6 315 2 2 2" xfId="40892" xr:uid="{B03ECD44-96E0-45B6-AC20-4D2E5157637F}"/>
    <cellStyle name="40% - Ênfase6 315 2 3" xfId="30676" xr:uid="{8F91CF94-D774-4908-A53E-99918F8823A6}"/>
    <cellStyle name="40% - Ênfase6 315 3" xfId="15394" xr:uid="{1275BFB0-2EB6-436E-B3D9-C6A54E66F911}"/>
    <cellStyle name="40% - Ênfase6 315 3 2" xfId="35840" xr:uid="{FE8A88EB-1B7F-4E08-B2A8-C08A5778E78A}"/>
    <cellStyle name="40% - Ênfase6 315 4" xfId="25624" xr:uid="{269B6AE0-FA88-450D-87C2-D5AAEC32D681}"/>
    <cellStyle name="40% - Ênfase6 316" xfId="5100" xr:uid="{B4164640-9448-46F2-B3EB-364F0C2BDDEA}"/>
    <cellStyle name="40% - Ênfase6 316 2" xfId="10235" xr:uid="{DB24CA64-B6C6-4594-95D7-3F51F0466CD7}"/>
    <cellStyle name="40% - Ênfase6 316 2 2" xfId="20462" xr:uid="{DC869DE7-1747-4073-91F4-442A1F48C03A}"/>
    <cellStyle name="40% - Ênfase6 316 2 2 2" xfId="40906" xr:uid="{85B97B92-87EB-470B-B215-E817ABA62DD1}"/>
    <cellStyle name="40% - Ênfase6 316 2 3" xfId="30690" xr:uid="{8CD27C69-D5DB-4D25-8C7D-9013013EFF36}"/>
    <cellStyle name="40% - Ênfase6 316 3" xfId="15408" xr:uid="{C22793D0-CAB7-4FEA-8A5C-3D82D92D2494}"/>
    <cellStyle name="40% - Ênfase6 316 3 2" xfId="35854" xr:uid="{521BDFB5-C07C-41A4-AEA7-489512537E61}"/>
    <cellStyle name="40% - Ênfase6 316 4" xfId="25638" xr:uid="{5798B64D-EE8B-4534-A002-3CE9989FF72F}"/>
    <cellStyle name="40% - Ênfase6 317" xfId="5113" xr:uid="{3035B3A6-E2AB-473B-94F3-91471AC4ACDE}"/>
    <cellStyle name="40% - Ênfase6 317 2" xfId="10249" xr:uid="{88953D36-9DD3-482E-9E00-F38F6C512888}"/>
    <cellStyle name="40% - Ênfase6 317 2 2" xfId="20476" xr:uid="{35043A1C-2C09-4C7A-AB31-EFE71EE9121B}"/>
    <cellStyle name="40% - Ênfase6 317 2 2 2" xfId="40920" xr:uid="{34804BAC-CBE5-4C9D-8A3D-E0D9A69132F3}"/>
    <cellStyle name="40% - Ênfase6 317 2 3" xfId="30704" xr:uid="{B6E361E7-1786-44CC-A3B2-D8E500B15131}"/>
    <cellStyle name="40% - Ênfase6 317 3" xfId="15422" xr:uid="{757F2AB2-45DB-4A1A-8072-CD0871F0F65E}"/>
    <cellStyle name="40% - Ênfase6 317 3 2" xfId="35868" xr:uid="{6F5030B1-BBCD-4F55-8617-B6C7EC271D90}"/>
    <cellStyle name="40% - Ênfase6 317 4" xfId="25652" xr:uid="{D06C4782-CAC4-4A00-8E89-9CFE73F64C52}"/>
    <cellStyle name="40% - Ênfase6 318" xfId="5127" xr:uid="{6FBEB41D-3E12-4290-BD47-74F6427F0C6E}"/>
    <cellStyle name="40% - Ênfase6 318 2" xfId="10263" xr:uid="{10055EB1-EAD1-438D-A548-C3F41470EA96}"/>
    <cellStyle name="40% - Ênfase6 318 2 2" xfId="20490" xr:uid="{A778D5CA-82A4-410E-A23B-03ED74D21FAE}"/>
    <cellStyle name="40% - Ênfase6 318 2 2 2" xfId="40934" xr:uid="{E375A944-2A0C-4C71-B48F-A8882B6B6FFC}"/>
    <cellStyle name="40% - Ênfase6 318 2 3" xfId="30718" xr:uid="{3C729562-60F5-4367-84DF-99143C55141F}"/>
    <cellStyle name="40% - Ênfase6 318 3" xfId="15436" xr:uid="{EBDC351F-042C-4302-BA23-B7CF225B6D30}"/>
    <cellStyle name="40% - Ênfase6 318 3 2" xfId="35882" xr:uid="{60C2BEF2-EA04-45A3-A601-8547E040FAA2}"/>
    <cellStyle name="40% - Ênfase6 318 4" xfId="25666" xr:uid="{BA7EF305-450C-41A2-81E2-80C59C4D5B50}"/>
    <cellStyle name="40% - Ênfase6 319" xfId="5202" xr:uid="{546CC887-820D-4341-9ECC-9B2DCC88570A}"/>
    <cellStyle name="40% - Ênfase6 319 2" xfId="15509" xr:uid="{1E3E987A-1F7B-41C0-B346-03196AB9A5B6}"/>
    <cellStyle name="40% - Ênfase6 319 2 2" xfId="35954" xr:uid="{C7D268F9-1A4D-4C5F-A53B-B2B4B7FC3DAE}"/>
    <cellStyle name="40% - Ênfase6 319 3" xfId="25738" xr:uid="{F5DCE633-EB13-4EEF-8A4B-9A8765808D8D}"/>
    <cellStyle name="40% - Ênfase6 32" xfId="539" xr:uid="{B4015CAF-F12B-4CB0-BE7D-33487A994662}"/>
    <cellStyle name="40% - Ênfase6 32 2" xfId="1138" xr:uid="{C8C81DA0-EB62-4BDC-99F3-A3534CD4A8BB}"/>
    <cellStyle name="40% - Ênfase6 32 2 2" xfId="6285" xr:uid="{8486554F-3999-4F2E-9E36-6385D636341E}"/>
    <cellStyle name="40% - Ênfase6 32 2 2 2" xfId="16540" xr:uid="{47BEACB5-DEC8-42FD-8ED7-2A7B8E1E2BFB}"/>
    <cellStyle name="40% - Ênfase6 32 2 2 2 2" xfId="36984" xr:uid="{B977E9D2-F35C-4EAC-87D7-14088796BD1F}"/>
    <cellStyle name="40% - Ênfase6 32 2 2 3" xfId="26768" xr:uid="{1F00D071-9F80-432E-9BA6-BE560CE051DC}"/>
    <cellStyle name="40% - Ênfase6 32 2 3" xfId="11486" xr:uid="{1FEED6FE-B47D-4A42-B729-C0314655E0D8}"/>
    <cellStyle name="40% - Ênfase6 32 2 3 2" xfId="31932" xr:uid="{BA82D77A-DDAD-473F-9D69-C3F07A274000}"/>
    <cellStyle name="40% - Ênfase6 32 2 4" xfId="21716" xr:uid="{192D1C7C-D4BB-4C84-9D36-3927E2946DDB}"/>
    <cellStyle name="40% - Ênfase6 32 3" xfId="5686" xr:uid="{863AEDF3-0956-4E6F-B303-C070E547FBDE}"/>
    <cellStyle name="40% - Ênfase6 32 3 2" xfId="15960" xr:uid="{77F44AD2-901B-43E7-B3C8-480E6CC7D3BC}"/>
    <cellStyle name="40% - Ênfase6 32 3 2 2" xfId="36404" xr:uid="{2A82622A-5380-413A-AE5E-1C1C04FC98CD}"/>
    <cellStyle name="40% - Ênfase6 32 3 3" xfId="26188" xr:uid="{BC60C6EF-D961-4D48-9196-6FA54DC872CF}"/>
    <cellStyle name="40% - Ênfase6 32 4" xfId="10906" xr:uid="{22C37AFF-AF59-4A4C-862F-6AE45DD3F0E9}"/>
    <cellStyle name="40% - Ênfase6 32 4 2" xfId="31352" xr:uid="{94906C58-68F1-40EC-80DD-B9D98B6A7DBD}"/>
    <cellStyle name="40% - Ênfase6 32 5" xfId="21136" xr:uid="{9E128DB4-1A9D-42E9-A640-1364CD7FA865}"/>
    <cellStyle name="40% - Ênfase6 320" xfId="5240" xr:uid="{1A5DDC39-B4A4-4AFB-B709-340B77CDC1EB}"/>
    <cellStyle name="40% - Ênfase6 320 2" xfId="15547" xr:uid="{F4338210-3211-4F2F-87F5-569DEB86757F}"/>
    <cellStyle name="40% - Ênfase6 320 2 2" xfId="35991" xr:uid="{6F7530A9-53D7-4E89-ACE7-E363B36E483F}"/>
    <cellStyle name="40% - Ênfase6 320 3" xfId="25775" xr:uid="{C4A872E7-2FD0-4C16-9370-B70DD51F8265}"/>
    <cellStyle name="40% - Ênfase6 321" xfId="10492" xr:uid="{46FA8F88-84F8-48D8-9CE3-20F85C6D6019}"/>
    <cellStyle name="40% - Ênfase6 321 2" xfId="30941" xr:uid="{856CFF83-8AAE-4DC1-B1CB-92AA702555C3}"/>
    <cellStyle name="40% - Ênfase6 322" xfId="20716" xr:uid="{65559E36-5962-47FB-97A0-2E31D3F55A7D}"/>
    <cellStyle name="40% - Ênfase6 33" xfId="553" xr:uid="{3BE5E37F-BB5E-4B42-8B63-21E4C0E2BC7A}"/>
    <cellStyle name="40% - Ênfase6 33 2" xfId="1152" xr:uid="{8FF11FDD-3447-4A3F-B75E-27D4BA40A051}"/>
    <cellStyle name="40% - Ênfase6 33 2 2" xfId="6299" xr:uid="{97A571FE-EBCC-4C1E-88E2-DB00560190E6}"/>
    <cellStyle name="40% - Ênfase6 33 2 2 2" xfId="16554" xr:uid="{F5A2078D-805D-4C90-A7C0-14914E0B8EC0}"/>
    <cellStyle name="40% - Ênfase6 33 2 2 2 2" xfId="36998" xr:uid="{9883C154-846E-4401-B978-1A03597B80EA}"/>
    <cellStyle name="40% - Ênfase6 33 2 2 3" xfId="26782" xr:uid="{0E1C9A21-7A08-4708-9DF0-0FE57ADDDC19}"/>
    <cellStyle name="40% - Ênfase6 33 2 3" xfId="11500" xr:uid="{25DA2C35-0313-4B2F-9180-E2B3351BBF5F}"/>
    <cellStyle name="40% - Ênfase6 33 2 3 2" xfId="31946" xr:uid="{2536DC82-8676-44F6-AEF1-58D63C69901A}"/>
    <cellStyle name="40% - Ênfase6 33 2 4" xfId="21730" xr:uid="{08B4F126-4431-43AE-818E-FAC49F1DFDBD}"/>
    <cellStyle name="40% - Ênfase6 33 3" xfId="5700" xr:uid="{B7C21B38-4A45-4A26-9F82-512110E8BF03}"/>
    <cellStyle name="40% - Ênfase6 33 3 2" xfId="15974" xr:uid="{AE09984B-8EF0-4767-A45C-5B77E41E9814}"/>
    <cellStyle name="40% - Ênfase6 33 3 2 2" xfId="36418" xr:uid="{6A413692-4258-4829-AC91-48154482E9F5}"/>
    <cellStyle name="40% - Ênfase6 33 3 3" xfId="26202" xr:uid="{62249D7E-8B8B-4FA4-A140-3A84D62A8B53}"/>
    <cellStyle name="40% - Ênfase6 33 4" xfId="10920" xr:uid="{9C842777-AAB7-4846-A6A8-8BF4E892D78F}"/>
    <cellStyle name="40% - Ênfase6 33 4 2" xfId="31366" xr:uid="{1F8DF449-703C-46F6-A227-3F673A2EA8B7}"/>
    <cellStyle name="40% - Ênfase6 33 5" xfId="21150" xr:uid="{6AEC33BA-3B3A-439A-8980-0D7F592AA2AF}"/>
    <cellStyle name="40% - Ênfase6 34" xfId="567" xr:uid="{0417AABB-6E34-4A11-A1D6-D31D9438CA42}"/>
    <cellStyle name="40% - Ênfase6 34 2" xfId="1166" xr:uid="{5920B3DB-5EF2-45FC-999C-8CF004B52AD5}"/>
    <cellStyle name="40% - Ênfase6 34 2 2" xfId="6313" xr:uid="{181C210A-73A9-4356-9708-D80A0D974096}"/>
    <cellStyle name="40% - Ênfase6 34 2 2 2" xfId="16568" xr:uid="{707A0666-32D0-47D5-9D6B-EB355FE27CB4}"/>
    <cellStyle name="40% - Ênfase6 34 2 2 2 2" xfId="37012" xr:uid="{02794452-9A2A-4E5F-9D0F-425C48EB6387}"/>
    <cellStyle name="40% - Ênfase6 34 2 2 3" xfId="26796" xr:uid="{E8A0DCE7-EF1F-4896-8055-6ADFE1C5FC23}"/>
    <cellStyle name="40% - Ênfase6 34 2 3" xfId="11514" xr:uid="{8FAF49D0-2F17-49D7-9559-04EDF441B501}"/>
    <cellStyle name="40% - Ênfase6 34 2 3 2" xfId="31960" xr:uid="{639C042E-6FD9-432F-B60F-87A14088BD7F}"/>
    <cellStyle name="40% - Ênfase6 34 2 4" xfId="21744" xr:uid="{F268CABD-3A44-4742-82F6-1D36CACAA4D2}"/>
    <cellStyle name="40% - Ênfase6 34 3" xfId="5714" xr:uid="{52BD341E-9AF8-4337-B928-40D5C3746C91}"/>
    <cellStyle name="40% - Ênfase6 34 3 2" xfId="15988" xr:uid="{60C9249F-3303-4734-8802-6C5B81EADB91}"/>
    <cellStyle name="40% - Ênfase6 34 3 2 2" xfId="36432" xr:uid="{4248F92D-5443-4E77-94EE-3893A78FEAC9}"/>
    <cellStyle name="40% - Ênfase6 34 3 3" xfId="26216" xr:uid="{0166596E-8D6A-4F32-B439-F73D4940245F}"/>
    <cellStyle name="40% - Ênfase6 34 4" xfId="10934" xr:uid="{54195309-404C-4168-9111-3EAC2D390088}"/>
    <cellStyle name="40% - Ênfase6 34 4 2" xfId="31380" xr:uid="{75F99B5C-B138-475D-A43E-BB939E0EDFA2}"/>
    <cellStyle name="40% - Ênfase6 34 5" xfId="21164" xr:uid="{9684AF65-A40A-4B3F-9E84-52177C3DCC0B}"/>
    <cellStyle name="40% - Ênfase6 35" xfId="581" xr:uid="{89D5BA5F-F88E-4AE0-A54F-DFC95597ACB1}"/>
    <cellStyle name="40% - Ênfase6 35 2" xfId="1180" xr:uid="{508C21F3-F9A6-4101-BE38-EED380B1051E}"/>
    <cellStyle name="40% - Ênfase6 35 2 2" xfId="6327" xr:uid="{DBBA309F-945D-4AD2-A48F-848E519D0377}"/>
    <cellStyle name="40% - Ênfase6 35 2 2 2" xfId="16582" xr:uid="{8B678D3F-050B-42CA-9497-08518829B6C7}"/>
    <cellStyle name="40% - Ênfase6 35 2 2 2 2" xfId="37026" xr:uid="{3E52153D-9756-4041-A7BD-D1AC0FE779CA}"/>
    <cellStyle name="40% - Ênfase6 35 2 2 3" xfId="26810" xr:uid="{E28DEC61-9AE2-40CE-98FD-19D60BFBC5FF}"/>
    <cellStyle name="40% - Ênfase6 35 2 3" xfId="11528" xr:uid="{7EEFC257-4D99-4843-9909-1D8243D19214}"/>
    <cellStyle name="40% - Ênfase6 35 2 3 2" xfId="31974" xr:uid="{7F871064-E55C-47F4-93F1-C5F837368C01}"/>
    <cellStyle name="40% - Ênfase6 35 2 4" xfId="21758" xr:uid="{85784C87-05D8-4394-945E-A1FFF4462369}"/>
    <cellStyle name="40% - Ênfase6 35 3" xfId="5728" xr:uid="{B75F661E-813E-4F2A-8121-450CDA61FA0E}"/>
    <cellStyle name="40% - Ênfase6 35 3 2" xfId="16002" xr:uid="{BC487450-7024-4321-8C56-392292DC8D30}"/>
    <cellStyle name="40% - Ênfase6 35 3 2 2" xfId="36446" xr:uid="{EE17DA78-2883-4A54-89B6-8D8B0D50E4F5}"/>
    <cellStyle name="40% - Ênfase6 35 3 3" xfId="26230" xr:uid="{1E42A14E-006E-46FA-A0B8-C558AC846405}"/>
    <cellStyle name="40% - Ênfase6 35 4" xfId="10948" xr:uid="{BEF02F2A-2F3E-47F5-9FD5-69BFBCD30599}"/>
    <cellStyle name="40% - Ênfase6 35 4 2" xfId="31394" xr:uid="{0E74381B-92A6-4935-AF4D-54519CD90F3D}"/>
    <cellStyle name="40% - Ênfase6 35 5" xfId="21178" xr:uid="{5FAE4ECF-0D79-4911-90C0-0124A3C896C8}"/>
    <cellStyle name="40% - Ênfase6 36" xfId="595" xr:uid="{537C4FEC-E207-4544-B496-9B49368489FE}"/>
    <cellStyle name="40% - Ênfase6 36 2" xfId="1194" xr:uid="{E0A349F5-83D0-4943-80A0-BA08C77EFC2D}"/>
    <cellStyle name="40% - Ênfase6 36 2 2" xfId="6341" xr:uid="{4D2F8D48-A5C9-4805-B1FD-C76AF92435A5}"/>
    <cellStyle name="40% - Ênfase6 36 2 2 2" xfId="16596" xr:uid="{46F04182-B268-4429-A111-BA25ABE2209D}"/>
    <cellStyle name="40% - Ênfase6 36 2 2 2 2" xfId="37040" xr:uid="{47ACD2A2-FA56-4855-BBF9-5A9CA5CAB44A}"/>
    <cellStyle name="40% - Ênfase6 36 2 2 3" xfId="26824" xr:uid="{FC0FA209-C1EA-4A1B-B643-5F65FDB73006}"/>
    <cellStyle name="40% - Ênfase6 36 2 3" xfId="11542" xr:uid="{FE72EA36-CF74-4A18-AA58-EE035B4E4A8E}"/>
    <cellStyle name="40% - Ênfase6 36 2 3 2" xfId="31988" xr:uid="{E52FE439-4D61-42C5-9E69-FD2CEE057536}"/>
    <cellStyle name="40% - Ênfase6 36 2 4" xfId="21772" xr:uid="{EAA569C2-61E0-4234-A32C-5D836129A99D}"/>
    <cellStyle name="40% - Ênfase6 36 3" xfId="5742" xr:uid="{E1DC015C-C82A-44E4-95C5-145490F0D30F}"/>
    <cellStyle name="40% - Ênfase6 36 3 2" xfId="16016" xr:uid="{D0644BD5-CAB2-4F23-990A-794F72877BA2}"/>
    <cellStyle name="40% - Ênfase6 36 3 2 2" xfId="36460" xr:uid="{F1FA49A4-85F9-4785-8DBB-BAB3A31D5725}"/>
    <cellStyle name="40% - Ênfase6 36 3 3" xfId="26244" xr:uid="{ADDBFDEA-E2E0-4064-9001-F6AD665FAE57}"/>
    <cellStyle name="40% - Ênfase6 36 4" xfId="10962" xr:uid="{5B44B4F8-B0E0-4564-B456-E4296A34D781}"/>
    <cellStyle name="40% - Ênfase6 36 4 2" xfId="31408" xr:uid="{6CB6BA09-D566-4876-923F-4D778F7AB01E}"/>
    <cellStyle name="40% - Ênfase6 36 5" xfId="21192" xr:uid="{314BA870-B9CF-4AED-B5A5-7F4AEEC021A7}"/>
    <cellStyle name="40% - Ênfase6 37" xfId="609" xr:uid="{97D28262-BD28-49D6-8C7C-8F061A09FEEF}"/>
    <cellStyle name="40% - Ênfase6 37 2" xfId="1208" xr:uid="{376901C8-912D-4AA5-A4F7-B755FEB240AE}"/>
    <cellStyle name="40% - Ênfase6 37 2 2" xfId="6355" xr:uid="{DFCD4808-8636-448A-AC87-B568040C8E33}"/>
    <cellStyle name="40% - Ênfase6 37 2 2 2" xfId="16610" xr:uid="{8382D7CD-4775-4744-BED3-F624F99C5F11}"/>
    <cellStyle name="40% - Ênfase6 37 2 2 2 2" xfId="37054" xr:uid="{47E509F2-E7A1-49BF-8FD6-8144BCD691D3}"/>
    <cellStyle name="40% - Ênfase6 37 2 2 3" xfId="26838" xr:uid="{6DCB2FAC-70CF-4866-891B-71381861F46B}"/>
    <cellStyle name="40% - Ênfase6 37 2 3" xfId="11556" xr:uid="{92A19EBF-FF1F-48BA-A2DC-F3D5583067F2}"/>
    <cellStyle name="40% - Ênfase6 37 2 3 2" xfId="32002" xr:uid="{BFA6FE8A-8234-40AA-AF46-C148B8FEFC15}"/>
    <cellStyle name="40% - Ênfase6 37 2 4" xfId="21786" xr:uid="{5F2EFFB6-5A6E-4BEF-A55F-D1A7BB38F0DE}"/>
    <cellStyle name="40% - Ênfase6 37 3" xfId="5756" xr:uid="{F6C14A93-C59F-420C-94D3-5E50F2775F5F}"/>
    <cellStyle name="40% - Ênfase6 37 3 2" xfId="16030" xr:uid="{5CD7CAEF-6CC9-4689-9FC1-1731BEB92171}"/>
    <cellStyle name="40% - Ênfase6 37 3 2 2" xfId="36474" xr:uid="{191F158B-7927-4596-8E61-5524E96EEFB2}"/>
    <cellStyle name="40% - Ênfase6 37 3 3" xfId="26258" xr:uid="{73C9337C-FB28-45DF-80DE-C97472BC6FF6}"/>
    <cellStyle name="40% - Ênfase6 37 4" xfId="10976" xr:uid="{35B8A87E-CB98-4106-8BC4-EBF23C161ACA}"/>
    <cellStyle name="40% - Ênfase6 37 4 2" xfId="31422" xr:uid="{9B9BBBBF-74C7-4163-884A-D44431C096F6}"/>
    <cellStyle name="40% - Ênfase6 37 5" xfId="21206" xr:uid="{7A7F3C6A-26A4-4206-AAB2-D0841AAA4A74}"/>
    <cellStyle name="40% - Ênfase6 38" xfId="623" xr:uid="{B1F1408E-E05E-49C2-9FBD-6F7CAEFC5EEA}"/>
    <cellStyle name="40% - Ênfase6 38 2" xfId="1222" xr:uid="{B04E102A-5C78-4BDF-810A-7F92DE18E7C4}"/>
    <cellStyle name="40% - Ênfase6 38 2 2" xfId="6369" xr:uid="{0CBBD752-F7EA-42F4-84E1-277A646DEF1C}"/>
    <cellStyle name="40% - Ênfase6 38 2 2 2" xfId="16624" xr:uid="{B4D6EBCA-A090-412A-A8E4-8D3ABC97808F}"/>
    <cellStyle name="40% - Ênfase6 38 2 2 2 2" xfId="37068" xr:uid="{F88D8AF5-2DB4-4AB6-B909-7E4C1527C6AB}"/>
    <cellStyle name="40% - Ênfase6 38 2 2 3" xfId="26852" xr:uid="{D11FA525-E261-4ACC-8990-277CB1A018FA}"/>
    <cellStyle name="40% - Ênfase6 38 2 3" xfId="11570" xr:uid="{32A5D754-BA41-4F83-905E-1B4F2069A8F3}"/>
    <cellStyle name="40% - Ênfase6 38 2 3 2" xfId="32016" xr:uid="{08B34D55-61BA-44B2-816E-5F1F1C33C5D6}"/>
    <cellStyle name="40% - Ênfase6 38 2 4" xfId="21800" xr:uid="{91B7B7D1-EB7B-4C33-8AB6-A753172A0D42}"/>
    <cellStyle name="40% - Ênfase6 38 3" xfId="5770" xr:uid="{F5002601-61B8-4C55-9899-EC92CCC83C60}"/>
    <cellStyle name="40% - Ênfase6 38 3 2" xfId="16044" xr:uid="{2643EBC1-679B-4919-BBC8-A316FD232857}"/>
    <cellStyle name="40% - Ênfase6 38 3 2 2" xfId="36488" xr:uid="{2103F7EC-9CBC-4080-B4E6-F2CC1C4D1BDC}"/>
    <cellStyle name="40% - Ênfase6 38 3 3" xfId="26272" xr:uid="{324C3072-FA9D-473C-BFC7-C04CCEEF6037}"/>
    <cellStyle name="40% - Ênfase6 38 4" xfId="10990" xr:uid="{96E0AD0D-64B5-4E38-BC26-8DEEF384E251}"/>
    <cellStyle name="40% - Ênfase6 38 4 2" xfId="31436" xr:uid="{BD75AF1E-E1C5-48B9-AA26-5D91ADC23EBE}"/>
    <cellStyle name="40% - Ênfase6 38 5" xfId="21220" xr:uid="{86033A49-F2C1-45E9-8CA4-F7A1464B426F}"/>
    <cellStyle name="40% - Ênfase6 39" xfId="637" xr:uid="{1A4B8C62-06B8-43D4-92B2-01AE8F87FB02}"/>
    <cellStyle name="40% - Ênfase6 39 2" xfId="1236" xr:uid="{514A9C55-CAAB-4AD7-B7D3-59F7A90F8C3B}"/>
    <cellStyle name="40% - Ênfase6 39 2 2" xfId="6383" xr:uid="{EDEA4352-EB42-4938-95B3-527F0FAFECB2}"/>
    <cellStyle name="40% - Ênfase6 39 2 2 2" xfId="16638" xr:uid="{947E3E03-55EA-4D3A-BE3A-8B8F1E87FEE9}"/>
    <cellStyle name="40% - Ênfase6 39 2 2 2 2" xfId="37082" xr:uid="{1A36C791-4D15-4AD8-AF6A-8F4B1341EF2E}"/>
    <cellStyle name="40% - Ênfase6 39 2 2 3" xfId="26866" xr:uid="{AFB6E9DC-7514-4F69-BE1A-6D30F963D053}"/>
    <cellStyle name="40% - Ênfase6 39 2 3" xfId="11584" xr:uid="{5CA98EBF-BBEE-436E-BFA6-1690A932C2DF}"/>
    <cellStyle name="40% - Ênfase6 39 2 3 2" xfId="32030" xr:uid="{F6837698-352C-4E39-8084-9345BA95FD2F}"/>
    <cellStyle name="40% - Ênfase6 39 2 4" xfId="21814" xr:uid="{8F6588E4-DDB9-4704-BD6D-9067E4689DCD}"/>
    <cellStyle name="40% - Ênfase6 39 3" xfId="5784" xr:uid="{CD06BA57-E945-4C7E-BA61-AF0697EB89D6}"/>
    <cellStyle name="40% - Ênfase6 39 3 2" xfId="16058" xr:uid="{F3AE73D7-63A6-453F-99A4-72537809F065}"/>
    <cellStyle name="40% - Ênfase6 39 3 2 2" xfId="36502" xr:uid="{2F6BC5D7-0007-4D3D-B021-166CC835C443}"/>
    <cellStyle name="40% - Ênfase6 39 3 3" xfId="26286" xr:uid="{DF82C77A-A96E-4E39-8125-953B8EE9089A}"/>
    <cellStyle name="40% - Ênfase6 39 4" xfId="11004" xr:uid="{CAE95437-0F8A-4680-8F19-0367CD9DF111}"/>
    <cellStyle name="40% - Ênfase6 39 4 2" xfId="31450" xr:uid="{87824DD7-8A50-45A9-887C-293C31B95615}"/>
    <cellStyle name="40% - Ênfase6 39 5" xfId="21234" xr:uid="{BA84391E-F329-4363-8AE3-C57A07CF0E4D}"/>
    <cellStyle name="40% - Ênfase6 4" xfId="147" xr:uid="{1244268F-34F4-4D9D-A7A8-7AFF6557E452}"/>
    <cellStyle name="40% - Ênfase6 4 2" xfId="760" xr:uid="{BF5409A1-2ECA-4061-81DF-D6C2419DD3B3}"/>
    <cellStyle name="40% - Ênfase6 4 2 2" xfId="5907" xr:uid="{C473D0FA-D469-4F61-A8B5-50F6FB0AC9FF}"/>
    <cellStyle name="40% - Ênfase6 4 2 2 2" xfId="16176" xr:uid="{92C4F478-CBA1-4DA5-B719-106003E98FC9}"/>
    <cellStyle name="40% - Ênfase6 4 2 2 2 2" xfId="36620" xr:uid="{4FE27B66-BE86-48DE-B74D-3DB7EFF72DE9}"/>
    <cellStyle name="40% - Ênfase6 4 2 2 3" xfId="26404" xr:uid="{BA362C55-F291-4D72-9327-22AC5B1A9D8F}"/>
    <cellStyle name="40% - Ênfase6 4 2 3" xfId="11122" xr:uid="{CB384D62-4AB9-4F83-81DA-41808A11974C}"/>
    <cellStyle name="40% - Ênfase6 4 2 3 2" xfId="31568" xr:uid="{0BB7F5ED-9CFF-48A3-AD78-FF216422F7FD}"/>
    <cellStyle name="40% - Ênfase6 4 2 4" xfId="21352" xr:uid="{AC4FE5DF-81CE-4BDF-91A6-C8B769EBF00F}"/>
    <cellStyle name="40% - Ênfase6 4 3" xfId="5294" xr:uid="{78158F02-CC8D-40BB-B183-47F1B667BA00}"/>
    <cellStyle name="40% - Ênfase6 4 3 2" xfId="15596" xr:uid="{9CE8FD8B-B395-4E80-891B-74ED22111737}"/>
    <cellStyle name="40% - Ênfase6 4 3 2 2" xfId="36040" xr:uid="{A21CD444-AF02-4623-9FEB-119CF316DCF3}"/>
    <cellStyle name="40% - Ênfase6 4 3 3" xfId="25824" xr:uid="{C81C5EFA-E675-42ED-9A9A-460D098EC871}"/>
    <cellStyle name="40% - Ênfase6 4 4" xfId="10542" xr:uid="{3CB445A1-EFE5-4FEB-A7BD-289ED6A5FFA5}"/>
    <cellStyle name="40% - Ênfase6 4 4 2" xfId="30988" xr:uid="{7F70ACF4-F7FA-4C69-805A-5E0EB41E6546}"/>
    <cellStyle name="40% - Ênfase6 4 5" xfId="20772" xr:uid="{9473E4A1-5B3C-4CA3-9603-D3940A0EBC68}"/>
    <cellStyle name="40% - Ênfase6 40" xfId="651" xr:uid="{4B67B786-AD24-4A25-A692-779CDF17B0F9}"/>
    <cellStyle name="40% - Ênfase6 40 2" xfId="1250" xr:uid="{CCE1CE0A-8BF7-4A49-9914-DDA5C9372EBE}"/>
    <cellStyle name="40% - Ênfase6 40 2 2" xfId="6397" xr:uid="{0265D11E-3ACE-40E2-97A1-F6AA472B71B7}"/>
    <cellStyle name="40% - Ênfase6 40 2 2 2" xfId="16652" xr:uid="{3AAC4A33-59E0-4858-B666-4F54E0A4938D}"/>
    <cellStyle name="40% - Ênfase6 40 2 2 2 2" xfId="37096" xr:uid="{D6999879-F15D-47F6-A564-FF8F2D95C0F3}"/>
    <cellStyle name="40% - Ênfase6 40 2 2 3" xfId="26880" xr:uid="{C69D0A4D-6C5A-4EE6-AC60-992597DEDE8C}"/>
    <cellStyle name="40% - Ênfase6 40 2 3" xfId="11598" xr:uid="{42726312-38A9-4C54-A991-4E700E66ACDD}"/>
    <cellStyle name="40% - Ênfase6 40 2 3 2" xfId="32044" xr:uid="{71BC0DE1-F5CF-49B4-8E56-C7DA566622AB}"/>
    <cellStyle name="40% - Ênfase6 40 2 4" xfId="21828" xr:uid="{DE05499A-CC14-4A39-A527-FA0B37B4CB7B}"/>
    <cellStyle name="40% - Ênfase6 40 3" xfId="5798" xr:uid="{53349822-05DE-4430-BE4E-49BF5D9947AC}"/>
    <cellStyle name="40% - Ênfase6 40 3 2" xfId="16072" xr:uid="{A6FC5869-BC7A-46CF-9E38-B44F50AF5E34}"/>
    <cellStyle name="40% - Ênfase6 40 3 2 2" xfId="36516" xr:uid="{1A7EFF2B-EE81-4292-A423-88E3DA563504}"/>
    <cellStyle name="40% - Ênfase6 40 3 3" xfId="26300" xr:uid="{06CDD02C-6DEE-483F-BB8D-8EDC21C34CBD}"/>
    <cellStyle name="40% - Ênfase6 40 4" xfId="11018" xr:uid="{A022784A-A32E-44BA-A71C-70ED66441EC8}"/>
    <cellStyle name="40% - Ênfase6 40 4 2" xfId="31464" xr:uid="{C1CBA23F-26F5-471C-A9C2-8040F7BB9DEF}"/>
    <cellStyle name="40% - Ênfase6 40 5" xfId="21248" xr:uid="{C14DD538-B25B-4D31-AFBB-AC3AB8EBE675}"/>
    <cellStyle name="40% - Ênfase6 41" xfId="665" xr:uid="{DFC83A26-AE2D-4505-AF1B-796D83D1D521}"/>
    <cellStyle name="40% - Ênfase6 41 2" xfId="1264" xr:uid="{6AE404C8-0B02-48C9-898C-15C9B59C74FC}"/>
    <cellStyle name="40% - Ênfase6 41 2 2" xfId="6411" xr:uid="{B1C4C296-1165-4672-A61A-3EF95EC72689}"/>
    <cellStyle name="40% - Ênfase6 41 2 2 2" xfId="16666" xr:uid="{788B9EE3-157C-40BA-B4A7-E38606F6ABB0}"/>
    <cellStyle name="40% - Ênfase6 41 2 2 2 2" xfId="37110" xr:uid="{E838A05E-68EF-4A85-B38F-104D3732DA1A}"/>
    <cellStyle name="40% - Ênfase6 41 2 2 3" xfId="26894" xr:uid="{CE499895-8135-4BDE-84BF-9D4D96C386E9}"/>
    <cellStyle name="40% - Ênfase6 41 2 3" xfId="11612" xr:uid="{1E2A4C77-9D86-4A35-BF0D-FEB6D00C39A3}"/>
    <cellStyle name="40% - Ênfase6 41 2 3 2" xfId="32058" xr:uid="{6B0AE083-4727-4FD7-B454-A2CE407547C4}"/>
    <cellStyle name="40% - Ênfase6 41 2 4" xfId="21842" xr:uid="{C9D3937E-A41A-4EE9-815E-DD5A9A902447}"/>
    <cellStyle name="40% - Ênfase6 41 3" xfId="5812" xr:uid="{6B57CC37-B786-4021-8920-5B3D73EC9F26}"/>
    <cellStyle name="40% - Ênfase6 41 3 2" xfId="16086" xr:uid="{EC880AB1-CD06-4379-8631-6562B18B686A}"/>
    <cellStyle name="40% - Ênfase6 41 3 2 2" xfId="36530" xr:uid="{FE0FF48E-3C1B-4984-9394-EA883A9FDCD6}"/>
    <cellStyle name="40% - Ênfase6 41 3 3" xfId="26314" xr:uid="{E62CD71E-0846-44ED-8576-01648C46896E}"/>
    <cellStyle name="40% - Ênfase6 41 4" xfId="11032" xr:uid="{FB0B36F9-6C7E-44FB-A718-78850897CFE0}"/>
    <cellStyle name="40% - Ênfase6 41 4 2" xfId="31478" xr:uid="{FCD862CA-2A04-4044-891C-FF19FAFBE1F9}"/>
    <cellStyle name="40% - Ênfase6 41 5" xfId="21262" xr:uid="{08B058DA-089D-40EB-96EB-E19E0E14FBDF}"/>
    <cellStyle name="40% - Ênfase6 42" xfId="679" xr:uid="{B2D64CEA-78D3-4799-A0AD-9C036F00D1EE}"/>
    <cellStyle name="40% - Ênfase6 42 2" xfId="1278" xr:uid="{371B0D90-DB5F-408B-B4F9-AFAB92A33049}"/>
    <cellStyle name="40% - Ênfase6 42 2 2" xfId="6425" xr:uid="{9DC8CD66-48AF-4AF8-B7D0-9DD8500560D2}"/>
    <cellStyle name="40% - Ênfase6 42 2 2 2" xfId="16680" xr:uid="{182B8192-1164-4257-B1AC-E350E5933BB5}"/>
    <cellStyle name="40% - Ênfase6 42 2 2 2 2" xfId="37124" xr:uid="{A199E094-E819-491A-A4BF-4C071A6D4113}"/>
    <cellStyle name="40% - Ênfase6 42 2 2 3" xfId="26908" xr:uid="{40C8A648-7F1E-4E26-8578-9239DFF797E0}"/>
    <cellStyle name="40% - Ênfase6 42 2 3" xfId="11626" xr:uid="{9EB921CD-8606-476C-B7AD-D1C471A79532}"/>
    <cellStyle name="40% - Ênfase6 42 2 3 2" xfId="32072" xr:uid="{C9092C6A-820E-4AC7-B38D-03230F1C40BB}"/>
    <cellStyle name="40% - Ênfase6 42 2 4" xfId="21856" xr:uid="{E877FAED-D02F-4A41-A8C6-5C7426A00EBA}"/>
    <cellStyle name="40% - Ênfase6 42 3" xfId="5826" xr:uid="{97CF2EFC-8544-42B0-B944-1BC11260CD64}"/>
    <cellStyle name="40% - Ênfase6 42 3 2" xfId="16100" xr:uid="{9E240423-7E8D-48AE-A22B-405340E65884}"/>
    <cellStyle name="40% - Ênfase6 42 3 2 2" xfId="36544" xr:uid="{E9BAF656-E400-48E8-BCCC-3C85C5736F8C}"/>
    <cellStyle name="40% - Ênfase6 42 3 3" xfId="26328" xr:uid="{3F437CCD-8BF4-4CB3-A2B4-0C3BEDB2F16F}"/>
    <cellStyle name="40% - Ênfase6 42 4" xfId="11046" xr:uid="{B3814730-E92E-470A-B0A6-113A5CCD0442}"/>
    <cellStyle name="40% - Ênfase6 42 4 2" xfId="31492" xr:uid="{8727A39E-4344-4DC0-A3C5-31004269F2EE}"/>
    <cellStyle name="40% - Ênfase6 42 5" xfId="21276" xr:uid="{A035A76A-B0B2-4469-8256-480AFEBB0C72}"/>
    <cellStyle name="40% - Ênfase6 43" xfId="693" xr:uid="{B9D358F7-6F8A-4025-BBFF-1D45AD4F27F3}"/>
    <cellStyle name="40% - Ênfase6 43 2" xfId="1292" xr:uid="{1600D9AA-0606-47CF-AF00-58B27E32576A}"/>
    <cellStyle name="40% - Ênfase6 43 2 2" xfId="6439" xr:uid="{8F9B0390-9E97-453E-8D77-4AEF79D90B2C}"/>
    <cellStyle name="40% - Ênfase6 43 2 2 2" xfId="16694" xr:uid="{52BED487-3852-4747-9300-B2669BD21A16}"/>
    <cellStyle name="40% - Ênfase6 43 2 2 2 2" xfId="37138" xr:uid="{AA9146D6-12A8-46E6-8485-AFB4F0CCA32F}"/>
    <cellStyle name="40% - Ênfase6 43 2 2 3" xfId="26922" xr:uid="{DF44A033-5FC5-423A-A9F8-CAC3440826BC}"/>
    <cellStyle name="40% - Ênfase6 43 2 3" xfId="11640" xr:uid="{A2E189AE-4C39-4D03-8959-0BD92699B5AD}"/>
    <cellStyle name="40% - Ênfase6 43 2 3 2" xfId="32086" xr:uid="{AF3128C9-6C33-4364-9B9C-6469C1A424F5}"/>
    <cellStyle name="40% - Ênfase6 43 2 4" xfId="21870" xr:uid="{E7B57B91-EFF5-4DA2-8A96-C1F860261BC7}"/>
    <cellStyle name="40% - Ênfase6 43 3" xfId="5840" xr:uid="{EB1DDD23-F18D-414F-8CB0-3564EF3BDE1F}"/>
    <cellStyle name="40% - Ênfase6 43 3 2" xfId="16114" xr:uid="{FCCDFEF2-6C11-47E8-AB75-EA7FE70B11A3}"/>
    <cellStyle name="40% - Ênfase6 43 3 2 2" xfId="36558" xr:uid="{53B8A0D5-99DF-4829-B3D7-0577EEA8888E}"/>
    <cellStyle name="40% - Ênfase6 43 3 3" xfId="26342" xr:uid="{CE14FC9D-41F7-4630-A2D0-0363F6A29892}"/>
    <cellStyle name="40% - Ênfase6 43 4" xfId="11060" xr:uid="{C7B03326-4C1E-4EF9-9B74-59EFEC6B02E7}"/>
    <cellStyle name="40% - Ênfase6 43 4 2" xfId="31506" xr:uid="{704E8374-A667-4867-BC21-3F4F41CFF22D}"/>
    <cellStyle name="40% - Ênfase6 43 5" xfId="21290" xr:uid="{19F71A86-AB69-4789-8CB9-03DC08E2811D}"/>
    <cellStyle name="40% - Ênfase6 44" xfId="707" xr:uid="{C177D1A4-45FD-4D27-8757-5CD808B1EDEE}"/>
    <cellStyle name="40% - Ênfase6 44 2" xfId="5854" xr:uid="{8F45E656-3835-4616-869D-493AB44CF951}"/>
    <cellStyle name="40% - Ênfase6 44 2 2" xfId="16128" xr:uid="{8CB2E893-07F8-4106-ACBF-01F53B4FF36D}"/>
    <cellStyle name="40% - Ênfase6 44 2 2 2" xfId="36572" xr:uid="{2340B1C7-E1BD-4411-AE48-291D2E805D99}"/>
    <cellStyle name="40% - Ênfase6 44 2 3" xfId="26356" xr:uid="{4698D64D-A6D1-4F6A-ACF4-229DA2BC4C9B}"/>
    <cellStyle name="40% - Ênfase6 44 3" xfId="11074" xr:uid="{5660295A-6DF4-4014-BCE0-968DEED38914}"/>
    <cellStyle name="40% - Ênfase6 44 3 2" xfId="31520" xr:uid="{ACD65D9A-29EB-4BC3-B543-74033CBF1C5D}"/>
    <cellStyle name="40% - Ênfase6 44 4" xfId="21304" xr:uid="{DD220754-C6F9-4A29-B892-FBCBC1AED581}"/>
    <cellStyle name="40% - Ênfase6 45" xfId="1306" xr:uid="{79DACEC4-60E1-41B7-BF63-9866BBDB8AEA}"/>
    <cellStyle name="40% - Ênfase6 45 2" xfId="6453" xr:uid="{3A68E438-FDDC-4DAA-8347-CFC0950140AD}"/>
    <cellStyle name="40% - Ênfase6 45 2 2" xfId="16708" xr:uid="{FDAB432C-F3CB-4037-845A-9481953AC2C2}"/>
    <cellStyle name="40% - Ênfase6 45 2 2 2" xfId="37152" xr:uid="{1C1DA75B-819C-4C76-B1E5-0841C5CBB365}"/>
    <cellStyle name="40% - Ênfase6 45 2 3" xfId="26936" xr:uid="{89F5BBB1-F7F6-4C65-88FC-7CFC6DCCA26C}"/>
    <cellStyle name="40% - Ênfase6 45 3" xfId="11654" xr:uid="{BFE5C064-E84D-45B4-827A-DD9E1441945A}"/>
    <cellStyle name="40% - Ênfase6 45 3 2" xfId="32100" xr:uid="{66C332B6-A718-4A9C-B669-BF41AC71EF58}"/>
    <cellStyle name="40% - Ênfase6 45 4" xfId="21884" xr:uid="{068EA9FF-E67F-4C9E-8002-1D38EF10070E}"/>
    <cellStyle name="40% - Ênfase6 46" xfId="1320" xr:uid="{8DAFE2C7-F1D7-465A-ADD5-05A95E520955}"/>
    <cellStyle name="40% - Ênfase6 46 2" xfId="6467" xr:uid="{190D09F3-9F0B-4E4B-97A8-590EEE39D9F4}"/>
    <cellStyle name="40% - Ênfase6 46 2 2" xfId="16722" xr:uid="{B15924C5-02BF-4227-82C9-F275F306EA21}"/>
    <cellStyle name="40% - Ênfase6 46 2 2 2" xfId="37166" xr:uid="{67C48E23-5094-4EB4-89B5-272C2806DFDE}"/>
    <cellStyle name="40% - Ênfase6 46 2 3" xfId="26950" xr:uid="{1B2FAD89-9E42-44B3-846B-74CA62D350A3}"/>
    <cellStyle name="40% - Ênfase6 46 3" xfId="11668" xr:uid="{043029AE-1DE7-461E-8F06-8079733752AD}"/>
    <cellStyle name="40% - Ênfase6 46 3 2" xfId="32114" xr:uid="{79205F45-DF21-4C8F-8799-46867120718E}"/>
    <cellStyle name="40% - Ênfase6 46 4" xfId="21898" xr:uid="{6821106E-CA89-48A1-B79B-51E150ADC225}"/>
    <cellStyle name="40% - Ênfase6 47" xfId="1334" xr:uid="{23EE4588-4453-4988-89AD-F124B46D64BE}"/>
    <cellStyle name="40% - Ênfase6 47 2" xfId="6481" xr:uid="{2095DC35-E48E-43C4-BBC3-14C551017866}"/>
    <cellStyle name="40% - Ênfase6 47 2 2" xfId="16736" xr:uid="{716B9938-440D-47DF-A9C5-8925BB1A084A}"/>
    <cellStyle name="40% - Ênfase6 47 2 2 2" xfId="37180" xr:uid="{49E10107-CA3A-41B8-8F5D-59BA798A2D64}"/>
    <cellStyle name="40% - Ênfase6 47 2 3" xfId="26964" xr:uid="{CBE583C1-7B45-48BA-8F18-8846DD959553}"/>
    <cellStyle name="40% - Ênfase6 47 3" xfId="11682" xr:uid="{65047AF7-67B1-4C43-82C2-AA1CB1CBEBB2}"/>
    <cellStyle name="40% - Ênfase6 47 3 2" xfId="32128" xr:uid="{11E6367B-BC53-4483-B9B9-BA3D97D1687E}"/>
    <cellStyle name="40% - Ênfase6 47 4" xfId="21912" xr:uid="{AEC4BBB1-41E6-4A3D-A12F-AD8C266E3BFE}"/>
    <cellStyle name="40% - Ênfase6 48" xfId="1348" xr:uid="{9C1646D0-70B9-4536-B3BE-AAE7FDA5C7CF}"/>
    <cellStyle name="40% - Ênfase6 48 2" xfId="6495" xr:uid="{7A3BCA42-5352-41D3-9A7E-DC95AE52AC28}"/>
    <cellStyle name="40% - Ênfase6 48 2 2" xfId="16750" xr:uid="{F7053F4E-FF3A-48BB-9927-C1C119C3E546}"/>
    <cellStyle name="40% - Ênfase6 48 2 2 2" xfId="37194" xr:uid="{29937B22-70D6-4FFE-B13B-911A8E3FE783}"/>
    <cellStyle name="40% - Ênfase6 48 2 3" xfId="26978" xr:uid="{C599490A-EDCC-414F-AFB7-82D2A8FE0544}"/>
    <cellStyle name="40% - Ênfase6 48 3" xfId="11696" xr:uid="{8B4D8A22-4BB9-450B-A6F8-B5FC8BDB53D4}"/>
    <cellStyle name="40% - Ênfase6 48 3 2" xfId="32142" xr:uid="{A2DB0806-1F15-46B4-AA75-8B0D128BACBA}"/>
    <cellStyle name="40% - Ênfase6 48 4" xfId="21926" xr:uid="{D8DC083B-6A1C-4929-9FF9-D3D240B07F99}"/>
    <cellStyle name="40% - Ênfase6 49" xfId="1362" xr:uid="{3FCDA37D-E821-448A-B773-380751B5390F}"/>
    <cellStyle name="40% - Ênfase6 49 2" xfId="6509" xr:uid="{7F00AECE-ADC8-466F-A407-F8954A4B06EF}"/>
    <cellStyle name="40% - Ênfase6 49 2 2" xfId="16764" xr:uid="{B48498C8-203E-4AD1-A7B6-FD4E65ADAFA1}"/>
    <cellStyle name="40% - Ênfase6 49 2 2 2" xfId="37208" xr:uid="{715298D4-BF6A-4099-B266-BD53A91D4BDB}"/>
    <cellStyle name="40% - Ênfase6 49 2 3" xfId="26992" xr:uid="{60BDCB21-90FA-417B-A555-6120F1A1A3ED}"/>
    <cellStyle name="40% - Ênfase6 49 3" xfId="11710" xr:uid="{A98FDC5C-199C-4490-B725-F11C444F7767}"/>
    <cellStyle name="40% - Ênfase6 49 3 2" xfId="32156" xr:uid="{ADDD901F-B689-433A-8E40-84787CED6692}"/>
    <cellStyle name="40% - Ênfase6 49 4" xfId="21940" xr:uid="{BA111FD9-0F00-45DC-A762-CB6335E0FEA5}"/>
    <cellStyle name="40% - Ênfase6 5" xfId="161" xr:uid="{D6F0C29B-77AD-4333-ACCD-779669649D0D}"/>
    <cellStyle name="40% - Ênfase6 5 2" xfId="774" xr:uid="{E744FACE-28E0-4C64-8BB5-253A3DB06731}"/>
    <cellStyle name="40% - Ênfase6 5 2 2" xfId="5921" xr:uid="{0F43B9C4-26F2-415E-8830-46F4F66736BD}"/>
    <cellStyle name="40% - Ênfase6 5 3" xfId="5308" xr:uid="{C789AE80-99BD-4960-A577-715C5B3AEF99}"/>
    <cellStyle name="40% - Ênfase6 50" xfId="1376" xr:uid="{4C3F34FA-2AE7-430F-8117-3F09B1CBB4D1}"/>
    <cellStyle name="40% - Ênfase6 50 2" xfId="6523" xr:uid="{7AC23D73-E599-402C-8852-B07EF9CB3263}"/>
    <cellStyle name="40% - Ênfase6 50 2 2" xfId="16778" xr:uid="{320E25FD-D4BB-4BBC-B1BF-CBD94343AB71}"/>
    <cellStyle name="40% - Ênfase6 50 2 2 2" xfId="37222" xr:uid="{2E941EE5-E69A-4891-8372-19D1C2F864F8}"/>
    <cellStyle name="40% - Ênfase6 50 2 3" xfId="27006" xr:uid="{18CA2EF7-CB24-4020-A53E-D3A10C1ECC0F}"/>
    <cellStyle name="40% - Ênfase6 50 3" xfId="11724" xr:uid="{964EEF5A-0BCB-43FF-8DA8-E110EAF6992D}"/>
    <cellStyle name="40% - Ênfase6 50 3 2" xfId="32170" xr:uid="{8722A236-75ED-45DD-B28D-93B312EA80C5}"/>
    <cellStyle name="40% - Ênfase6 50 4" xfId="21954" xr:uid="{CD879B89-03DE-474E-875A-881B2AAFE953}"/>
    <cellStyle name="40% - Ênfase6 51" xfId="1390" xr:uid="{C7389438-6E1B-4DAB-AE6F-6154EE053084}"/>
    <cellStyle name="40% - Ênfase6 51 2" xfId="6537" xr:uid="{214EA842-15B9-4476-9629-1FD4C0DE400D}"/>
    <cellStyle name="40% - Ênfase6 51 2 2" xfId="16792" xr:uid="{D45A2D36-8AC9-4FFE-8DCE-90AF08B5F532}"/>
    <cellStyle name="40% - Ênfase6 51 2 2 2" xfId="37236" xr:uid="{348B3DFD-E62F-410C-9311-B22B832CE90D}"/>
    <cellStyle name="40% - Ênfase6 51 2 3" xfId="27020" xr:uid="{448DAA11-1D24-47A4-9BE4-A73691F0B3C8}"/>
    <cellStyle name="40% - Ênfase6 51 3" xfId="11738" xr:uid="{F23AAC76-5806-41E6-B016-C9C62DE21D14}"/>
    <cellStyle name="40% - Ênfase6 51 3 2" xfId="32184" xr:uid="{CECAFF81-72A4-40AB-947D-25A9610C80D9}"/>
    <cellStyle name="40% - Ênfase6 51 4" xfId="21968" xr:uid="{4A49103C-B391-455E-9810-D0D1D5A26E23}"/>
    <cellStyle name="40% - Ênfase6 52" xfId="1404" xr:uid="{278DB2AE-9050-4888-A445-E857ACA48E75}"/>
    <cellStyle name="40% - Ênfase6 52 2" xfId="6551" xr:uid="{B993A1BD-27A3-4F5B-AD1D-5C12F6D55AAE}"/>
    <cellStyle name="40% - Ênfase6 52 2 2" xfId="16806" xr:uid="{85D479F4-386F-458B-9E53-ACB400C619DF}"/>
    <cellStyle name="40% - Ênfase6 52 2 2 2" xfId="37250" xr:uid="{F6F0FFB4-8F7A-4CBB-82F1-6555D4194863}"/>
    <cellStyle name="40% - Ênfase6 52 2 3" xfId="27034" xr:uid="{631A62D3-076B-436B-825B-A4CFA55C9B0A}"/>
    <cellStyle name="40% - Ênfase6 52 3" xfId="11752" xr:uid="{051173C8-FE92-40EE-BC9D-7C6C9DB3C476}"/>
    <cellStyle name="40% - Ênfase6 52 3 2" xfId="32198" xr:uid="{D2743E4A-AFFC-445B-AFC4-5846CD7F4914}"/>
    <cellStyle name="40% - Ênfase6 52 4" xfId="21982" xr:uid="{3C27F7EB-43BE-430A-A0C6-05405B8E9414}"/>
    <cellStyle name="40% - Ênfase6 53" xfId="1418" xr:uid="{73215AD7-FB0F-4A4D-9DDE-97FEE8DFCDF5}"/>
    <cellStyle name="40% - Ênfase6 53 2" xfId="6565" xr:uid="{E5D335D7-0871-4E75-86D3-76273AE5EDFB}"/>
    <cellStyle name="40% - Ênfase6 53 2 2" xfId="16820" xr:uid="{0F2B201B-FDA0-4E7B-A2D7-165C2687D763}"/>
    <cellStyle name="40% - Ênfase6 53 2 2 2" xfId="37264" xr:uid="{21A5264A-86B7-4A96-A470-CF0A015D1926}"/>
    <cellStyle name="40% - Ênfase6 53 2 3" xfId="27048" xr:uid="{EECE0BBF-EA8F-40AC-BCBB-1C29112BABE9}"/>
    <cellStyle name="40% - Ênfase6 53 3" xfId="11766" xr:uid="{B860EF5B-008A-4EE7-BB5B-5EE3C702540E}"/>
    <cellStyle name="40% - Ênfase6 53 3 2" xfId="32212" xr:uid="{0D31C0D1-A396-4764-91F5-E24067C3803F}"/>
    <cellStyle name="40% - Ênfase6 53 4" xfId="21996" xr:uid="{31A650BB-98F7-4DEE-8566-634867BCBA93}"/>
    <cellStyle name="40% - Ênfase6 54" xfId="1432" xr:uid="{2FB915FB-77E3-4595-BE48-B3A7648DA8F6}"/>
    <cellStyle name="40% - Ênfase6 54 2" xfId="6579" xr:uid="{C92E706C-D416-4403-A1EF-DB9643C80101}"/>
    <cellStyle name="40% - Ênfase6 54 2 2" xfId="16834" xr:uid="{9D6726EC-39C2-4E6F-AE7F-77026F74C371}"/>
    <cellStyle name="40% - Ênfase6 54 2 2 2" xfId="37278" xr:uid="{88AEAF1E-4BCD-4D70-907A-B1889BF89A40}"/>
    <cellStyle name="40% - Ênfase6 54 2 3" xfId="27062" xr:uid="{EB1B1E40-8D25-4D03-AC4C-4E2BC15CED9A}"/>
    <cellStyle name="40% - Ênfase6 54 3" xfId="11780" xr:uid="{FCC4D84A-DB52-4F55-B6F7-D27590DFCAED}"/>
    <cellStyle name="40% - Ênfase6 54 3 2" xfId="32226" xr:uid="{676A43DD-B8FF-481D-9E99-ADEDA422DDB9}"/>
    <cellStyle name="40% - Ênfase6 54 4" xfId="22010" xr:uid="{9FB27A8E-AC92-4559-A53B-92D37DF5B602}"/>
    <cellStyle name="40% - Ênfase6 55" xfId="1446" xr:uid="{FF7E1525-3C3A-4E06-B4CD-D4B2380B22AA}"/>
    <cellStyle name="40% - Ênfase6 55 2" xfId="6593" xr:uid="{9F98A97D-EF0C-4121-AD06-E0555886D3A3}"/>
    <cellStyle name="40% - Ênfase6 55 2 2" xfId="16848" xr:uid="{93A0A1FD-E9EC-4BCE-8B1C-4E2794C247DD}"/>
    <cellStyle name="40% - Ênfase6 55 2 2 2" xfId="37292" xr:uid="{EC5C71A3-8271-44F8-8897-15853317F98E}"/>
    <cellStyle name="40% - Ênfase6 55 2 3" xfId="27076" xr:uid="{E1A4B952-F3F2-49A9-971D-C57BF82B51EF}"/>
    <cellStyle name="40% - Ênfase6 55 3" xfId="11794" xr:uid="{853D54D4-16C1-433D-89C0-FF75C0C23CB2}"/>
    <cellStyle name="40% - Ênfase6 55 3 2" xfId="32240" xr:uid="{4C6637F5-12AA-4D62-B5C9-D8A5380D5092}"/>
    <cellStyle name="40% - Ênfase6 55 4" xfId="22024" xr:uid="{469C74EC-2C2D-4DD6-AD44-F287FAC70E4B}"/>
    <cellStyle name="40% - Ênfase6 56" xfId="1460" xr:uid="{082E9D91-22FC-4823-AB4E-4D0EFD74CEAE}"/>
    <cellStyle name="40% - Ênfase6 56 2" xfId="6607" xr:uid="{E3A1EA3F-0E34-447B-881D-623D9C048BE7}"/>
    <cellStyle name="40% - Ênfase6 56 2 2" xfId="16862" xr:uid="{56D61997-6C56-471C-8973-F61427BAB366}"/>
    <cellStyle name="40% - Ênfase6 56 2 2 2" xfId="37306" xr:uid="{39960512-2AE4-448B-9215-F2060DD0C730}"/>
    <cellStyle name="40% - Ênfase6 56 2 3" xfId="27090" xr:uid="{13933F99-E111-45C0-B474-1843124C0162}"/>
    <cellStyle name="40% - Ênfase6 56 3" xfId="11808" xr:uid="{65900EEF-1C4E-4B1A-B8C8-2478C0FEA4A2}"/>
    <cellStyle name="40% - Ênfase6 56 3 2" xfId="32254" xr:uid="{D6DBD648-C7F4-4BCF-9005-AB4494E2DFDA}"/>
    <cellStyle name="40% - Ênfase6 56 4" xfId="22038" xr:uid="{1A37D17A-9987-4398-BECC-C893CD91F7E2}"/>
    <cellStyle name="40% - Ênfase6 57" xfId="1474" xr:uid="{E5D5BC0B-4B8A-4D1A-8598-ACCE88DA2A1B}"/>
    <cellStyle name="40% - Ênfase6 57 2" xfId="6621" xr:uid="{CFF93E8E-05AC-45A3-A56D-85FFD4124593}"/>
    <cellStyle name="40% - Ênfase6 57 2 2" xfId="16876" xr:uid="{C8E2D77D-CA25-4F76-BC16-A02B031B2A51}"/>
    <cellStyle name="40% - Ênfase6 57 2 2 2" xfId="37320" xr:uid="{B748D3E3-AB5F-4C64-9017-25680D4EB850}"/>
    <cellStyle name="40% - Ênfase6 57 2 3" xfId="27104" xr:uid="{B085963E-230B-4F43-8F6B-C0C6E9A102DE}"/>
    <cellStyle name="40% - Ênfase6 57 3" xfId="11822" xr:uid="{76E9A0C1-11CF-4004-AA28-C251F97777FA}"/>
    <cellStyle name="40% - Ênfase6 57 3 2" xfId="32268" xr:uid="{ECA4FBEF-73E0-43F3-A9A0-08D20E86FBCA}"/>
    <cellStyle name="40% - Ênfase6 57 4" xfId="22052" xr:uid="{125DA5D8-A0AF-402D-A350-A758AECF1ACB}"/>
    <cellStyle name="40% - Ênfase6 58" xfId="1488" xr:uid="{F050EC08-6F48-4EF7-A71D-0BE4962E5A6A}"/>
    <cellStyle name="40% - Ênfase6 58 2" xfId="6635" xr:uid="{090C4E05-A565-4EEF-9014-E9F44F504BFA}"/>
    <cellStyle name="40% - Ênfase6 58 2 2" xfId="16890" xr:uid="{F6739A90-85CE-40AD-85C8-81F736C53B58}"/>
    <cellStyle name="40% - Ênfase6 58 2 2 2" xfId="37334" xr:uid="{39735691-9350-4BEE-BD1A-2F8E43D5811E}"/>
    <cellStyle name="40% - Ênfase6 58 2 3" xfId="27118" xr:uid="{9FC9E402-5371-4B35-963F-EB1B65F642F0}"/>
    <cellStyle name="40% - Ênfase6 58 3" xfId="11836" xr:uid="{427D8A9C-E4C7-47F2-BB94-6EE2792F0DC1}"/>
    <cellStyle name="40% - Ênfase6 58 3 2" xfId="32282" xr:uid="{DE39B197-D499-4D45-8A29-A6483B9A5B87}"/>
    <cellStyle name="40% - Ênfase6 58 4" xfId="22066" xr:uid="{A16206F7-A194-4F2C-BD54-FFDA7D9FD9F0}"/>
    <cellStyle name="40% - Ênfase6 59" xfId="1502" xr:uid="{697ED14C-6482-41C5-9170-BEFB3D769967}"/>
    <cellStyle name="40% - Ênfase6 59 2" xfId="6649" xr:uid="{7787A152-3DFC-4F36-8A7A-544EFBE2F94F}"/>
    <cellStyle name="40% - Ênfase6 59 2 2" xfId="16904" xr:uid="{56B4BB34-BC8E-4A6A-9DA2-2042FE79459E}"/>
    <cellStyle name="40% - Ênfase6 59 2 2 2" xfId="37348" xr:uid="{7E0D561C-34E2-475A-AE50-4CE863AE0BD9}"/>
    <cellStyle name="40% - Ênfase6 59 2 3" xfId="27132" xr:uid="{BC32FC07-C6AD-4DC3-93C1-40B9878869D3}"/>
    <cellStyle name="40% - Ênfase6 59 3" xfId="11850" xr:uid="{0024B74A-2D99-4F2F-8122-6A7933EC443A}"/>
    <cellStyle name="40% - Ênfase6 59 3 2" xfId="32296" xr:uid="{064FCCFE-28E4-4204-B112-A9A619541E15}"/>
    <cellStyle name="40% - Ênfase6 59 4" xfId="22080" xr:uid="{1D0B6D86-DFCB-4A91-907F-CFF6141F5607}"/>
    <cellStyle name="40% - Ênfase6 6" xfId="175" xr:uid="{CD013A6C-EA1A-4BEC-B5B7-816355CF7B6E}"/>
    <cellStyle name="40% - Ênfase6 6 2" xfId="788" xr:uid="{15DCA581-F04B-49C5-9D2F-7D4FC19F608E}"/>
    <cellStyle name="40% - Ênfase6 6 2 2" xfId="5935" xr:uid="{4AEE8AE5-84BD-49B4-863C-7CA62E764779}"/>
    <cellStyle name="40% - Ênfase6 6 2 2 2" xfId="16190" xr:uid="{1E49311C-506F-48EE-BF3F-8EEF70C302CF}"/>
    <cellStyle name="40% - Ênfase6 6 2 2 2 2" xfId="36634" xr:uid="{97CF28AE-3A12-4128-9FAF-160B2157C0CD}"/>
    <cellStyle name="40% - Ênfase6 6 2 2 3" xfId="26418" xr:uid="{D426E9A5-6B8C-47BB-B2D2-DF984B45E739}"/>
    <cellStyle name="40% - Ênfase6 6 2 3" xfId="11136" xr:uid="{073A3EB5-5571-4A13-9959-B91DE5EAC91F}"/>
    <cellStyle name="40% - Ênfase6 6 2 3 2" xfId="31582" xr:uid="{15C0D79F-F0AE-453B-A91D-39F0D92B1733}"/>
    <cellStyle name="40% - Ênfase6 6 2 4" xfId="21366" xr:uid="{3B85CD1D-EEF6-4C41-8B64-187A687F5778}"/>
    <cellStyle name="40% - Ênfase6 6 3" xfId="5322" xr:uid="{E96C4510-5318-485E-AB6A-02E26C744950}"/>
    <cellStyle name="40% - Ênfase6 6 3 2" xfId="15610" xr:uid="{77E4F924-44A4-4F2C-A613-E1E818DE48AB}"/>
    <cellStyle name="40% - Ênfase6 6 3 2 2" xfId="36054" xr:uid="{086B1730-82E7-45E9-9F58-3BB799A3F7D0}"/>
    <cellStyle name="40% - Ênfase6 6 3 3" xfId="25838" xr:uid="{628644C6-9956-4EC0-84C7-F92B938D48A5}"/>
    <cellStyle name="40% - Ênfase6 6 4" xfId="10556" xr:uid="{5551F88D-5EC0-472B-AD07-EFD844A8669D}"/>
    <cellStyle name="40% - Ênfase6 6 4 2" xfId="31002" xr:uid="{546796BC-5161-4B12-A36F-7B2DA86D5E9B}"/>
    <cellStyle name="40% - Ênfase6 6 5" xfId="20786" xr:uid="{9BC6ABD4-49D4-4397-BFE7-77F32B2FABA8}"/>
    <cellStyle name="40% - Ênfase6 60" xfId="1516" xr:uid="{59BA2D3D-CD57-497B-9F27-69E0B177BB2B}"/>
    <cellStyle name="40% - Ênfase6 60 2" xfId="6663" xr:uid="{F4B00596-96CE-4AF3-ACE7-90692B6B42A3}"/>
    <cellStyle name="40% - Ênfase6 60 2 2" xfId="16918" xr:uid="{F1283E3B-EC7C-452A-877C-E6BA70975580}"/>
    <cellStyle name="40% - Ênfase6 60 2 2 2" xfId="37362" xr:uid="{6DE34B60-1751-4C2A-9BEF-1BA8C1AA93DE}"/>
    <cellStyle name="40% - Ênfase6 60 2 3" xfId="27146" xr:uid="{B5D538DD-D662-4E56-9E17-2B0A7E0BE524}"/>
    <cellStyle name="40% - Ênfase6 60 3" xfId="11864" xr:uid="{BCEFD4C4-9B5C-4C3F-BEE8-4A4FD637EB3B}"/>
    <cellStyle name="40% - Ênfase6 60 3 2" xfId="32310" xr:uid="{A24CA7B7-27BB-46EB-8F89-229990EB584D}"/>
    <cellStyle name="40% - Ênfase6 60 4" xfId="22094" xr:uid="{7A1C2965-C42C-4B04-81C1-977EC312A703}"/>
    <cellStyle name="40% - Ênfase6 61" xfId="1530" xr:uid="{D1683C90-A926-454B-BFFB-9C63AD99A730}"/>
    <cellStyle name="40% - Ênfase6 61 2" xfId="6677" xr:uid="{48B301C2-9790-4CBF-BA95-825DEABA5E0E}"/>
    <cellStyle name="40% - Ênfase6 61 2 2" xfId="16932" xr:uid="{BF8C9A69-060D-423D-8ECA-4522928A18FC}"/>
    <cellStyle name="40% - Ênfase6 61 2 2 2" xfId="37376" xr:uid="{3BFF5DA0-081A-4CF1-9937-1484BF232A1D}"/>
    <cellStyle name="40% - Ênfase6 61 2 3" xfId="27160" xr:uid="{B58B650E-DBE6-4BB1-8C13-85E9F6973EDD}"/>
    <cellStyle name="40% - Ênfase6 61 3" xfId="11878" xr:uid="{4F72DF03-B9DF-4419-A5EB-6BDFC566F49B}"/>
    <cellStyle name="40% - Ênfase6 61 3 2" xfId="32324" xr:uid="{B1903CC0-B4E9-4F06-992A-60C83C60C5C4}"/>
    <cellStyle name="40% - Ênfase6 61 4" xfId="22108" xr:uid="{80E6DBC5-F31A-49B4-A9A1-1DA1A9C26730}"/>
    <cellStyle name="40% - Ênfase6 62" xfId="1544" xr:uid="{9291E318-11C9-4741-98A3-A0E9EB93030F}"/>
    <cellStyle name="40% - Ênfase6 62 2" xfId="6691" xr:uid="{0689644C-C86C-4404-8E41-720428FBF039}"/>
    <cellStyle name="40% - Ênfase6 62 2 2" xfId="16946" xr:uid="{E2FA9168-4935-44D2-82D1-C7844D1E781D}"/>
    <cellStyle name="40% - Ênfase6 62 2 2 2" xfId="37390" xr:uid="{C3E3F304-BBC6-4548-A1B9-6E7910F22A33}"/>
    <cellStyle name="40% - Ênfase6 62 2 3" xfId="27174" xr:uid="{65116DC3-3B9A-4A09-8D49-CC1321A37A87}"/>
    <cellStyle name="40% - Ênfase6 62 3" xfId="11892" xr:uid="{427763AB-D1DB-474D-B290-F6B7C9474051}"/>
    <cellStyle name="40% - Ênfase6 62 3 2" xfId="32338" xr:uid="{C7D13F91-C43A-497C-8D63-237DC979ADA6}"/>
    <cellStyle name="40% - Ênfase6 62 4" xfId="22122" xr:uid="{75BEF165-AACD-49A8-A44D-3370C5ACC7D8}"/>
    <cellStyle name="40% - Ênfase6 63" xfId="1558" xr:uid="{20D7C7A8-6630-42F1-A15E-297705CB0495}"/>
    <cellStyle name="40% - Ênfase6 63 2" xfId="6705" xr:uid="{E53A526C-D728-4363-BFA6-249C8C754A5A}"/>
    <cellStyle name="40% - Ênfase6 63 2 2" xfId="16960" xr:uid="{CA9A127A-B8AA-46B9-929F-FB7FBD13AE5C}"/>
    <cellStyle name="40% - Ênfase6 63 2 2 2" xfId="37404" xr:uid="{72264D71-B137-42CE-BF5F-880F62619C0C}"/>
    <cellStyle name="40% - Ênfase6 63 2 3" xfId="27188" xr:uid="{9E96E2A5-2730-44B7-A212-41FAE4B831B8}"/>
    <cellStyle name="40% - Ênfase6 63 3" xfId="11906" xr:uid="{332B47A5-C129-4989-B648-D800D4369615}"/>
    <cellStyle name="40% - Ênfase6 63 3 2" xfId="32352" xr:uid="{DAAD4437-ED3B-42ED-AF7C-C274BE28E6C9}"/>
    <cellStyle name="40% - Ênfase6 63 4" xfId="22136" xr:uid="{3B5DEC4A-F052-4E2C-840F-2B21453FB5DA}"/>
    <cellStyle name="40% - Ênfase6 64" xfId="1572" xr:uid="{C91A8087-7771-4CFD-B6A4-7BD4640B3D6A}"/>
    <cellStyle name="40% - Ênfase6 64 2" xfId="6719" xr:uid="{17724CE4-AF02-4C0F-8A21-E5A27DA31626}"/>
    <cellStyle name="40% - Ênfase6 64 2 2" xfId="16974" xr:uid="{545CAE86-6951-4980-A3D4-DCE2A138CDB0}"/>
    <cellStyle name="40% - Ênfase6 64 2 2 2" xfId="37418" xr:uid="{4CA5F5F8-4B77-4D28-8110-1232630AF248}"/>
    <cellStyle name="40% - Ênfase6 64 2 3" xfId="27202" xr:uid="{63EDAEC4-007C-43F3-832A-616C9BB5F36C}"/>
    <cellStyle name="40% - Ênfase6 64 3" xfId="11920" xr:uid="{80DCA936-42DF-49CF-BA5D-E3272BE791C6}"/>
    <cellStyle name="40% - Ênfase6 64 3 2" xfId="32366" xr:uid="{5A02CCBB-057C-4281-95D1-D1DA7452A38C}"/>
    <cellStyle name="40% - Ênfase6 64 4" xfId="22150" xr:uid="{5F45FE4F-7BEF-4E7B-A133-4E89FDDF699E}"/>
    <cellStyle name="40% - Ênfase6 65" xfId="1586" xr:uid="{E41E2738-37FC-4050-8CCA-15073CC0386C}"/>
    <cellStyle name="40% - Ênfase6 65 2" xfId="6733" xr:uid="{274F62F5-EEE7-4287-8118-B3F69F169751}"/>
    <cellStyle name="40% - Ênfase6 65 2 2" xfId="16988" xr:uid="{8600707F-7C77-49E6-9174-7D6BA1207F89}"/>
    <cellStyle name="40% - Ênfase6 65 2 2 2" xfId="37432" xr:uid="{F3785D6B-C134-46DA-966A-57E74C01AEE3}"/>
    <cellStyle name="40% - Ênfase6 65 2 3" xfId="27216" xr:uid="{5F62001E-F3C5-4589-B244-D2D4C7ED6412}"/>
    <cellStyle name="40% - Ênfase6 65 3" xfId="11934" xr:uid="{D167DFE3-62EB-4DEB-8CE3-33C5CC05DAEE}"/>
    <cellStyle name="40% - Ênfase6 65 3 2" xfId="32380" xr:uid="{03A41F93-2F3C-49D6-A41A-2F2A137A3888}"/>
    <cellStyle name="40% - Ênfase6 65 4" xfId="22164" xr:uid="{E68444A8-9D39-4AE4-BCB3-4B2816B60841}"/>
    <cellStyle name="40% - Ênfase6 66" xfId="1600" xr:uid="{9E72FD5F-0AD8-4B4A-BD19-98EE8ECAA77E}"/>
    <cellStyle name="40% - Ênfase6 66 2" xfId="6747" xr:uid="{6FE1F614-F7B1-464A-B70D-678331985B53}"/>
    <cellStyle name="40% - Ênfase6 66 2 2" xfId="17002" xr:uid="{A4AF4AC1-CF56-45E2-9B54-98E8887198C4}"/>
    <cellStyle name="40% - Ênfase6 66 2 2 2" xfId="37446" xr:uid="{8536E92A-2E79-4180-A61A-F8E8D5E6624A}"/>
    <cellStyle name="40% - Ênfase6 66 2 3" xfId="27230" xr:uid="{EFB55148-B694-46F2-A093-208118D0B7B1}"/>
    <cellStyle name="40% - Ênfase6 66 3" xfId="11948" xr:uid="{62074AF2-3E2B-4FF8-A5DB-827884368924}"/>
    <cellStyle name="40% - Ênfase6 66 3 2" xfId="32394" xr:uid="{29E2C8BB-397C-425F-B781-C7349B120A32}"/>
    <cellStyle name="40% - Ênfase6 66 4" xfId="22178" xr:uid="{2A8F47D2-7CCD-43B7-85D6-04856011CB8D}"/>
    <cellStyle name="40% - Ênfase6 67" xfId="1614" xr:uid="{A02B2C93-2FC1-408D-8612-8CA620C28940}"/>
    <cellStyle name="40% - Ênfase6 67 2" xfId="6761" xr:uid="{EE167D4A-CF7E-47B6-A1AC-5FBD8F5EAD93}"/>
    <cellStyle name="40% - Ênfase6 67 2 2" xfId="17016" xr:uid="{B974CD5F-D758-4458-98DC-812C24E3288F}"/>
    <cellStyle name="40% - Ênfase6 67 2 2 2" xfId="37460" xr:uid="{9881FA35-E1EC-4DF8-9BF9-E751CDF1DDCD}"/>
    <cellStyle name="40% - Ênfase6 67 2 3" xfId="27244" xr:uid="{2A12B15E-82E4-48F6-B685-B2DCA0ADC3F2}"/>
    <cellStyle name="40% - Ênfase6 67 3" xfId="11962" xr:uid="{00A75796-FDCC-4BA7-A1F4-5B4309F47CB3}"/>
    <cellStyle name="40% - Ênfase6 67 3 2" xfId="32408" xr:uid="{E88DD407-7001-4F5F-8293-198F16AF536E}"/>
    <cellStyle name="40% - Ênfase6 67 4" xfId="22192" xr:uid="{3399B621-6DA3-487A-BCD2-0C2353A67A6A}"/>
    <cellStyle name="40% - Ênfase6 68" xfId="1628" xr:uid="{6DC45B61-5FA0-4C03-B8F1-29A29AB4DF75}"/>
    <cellStyle name="40% - Ênfase6 68 2" xfId="6775" xr:uid="{D434AE87-4BB4-4FB9-9FD6-491CD259BF9E}"/>
    <cellStyle name="40% - Ênfase6 68 2 2" xfId="17030" xr:uid="{2C014E4B-2734-4BA1-B6C1-195109D090E9}"/>
    <cellStyle name="40% - Ênfase6 68 2 2 2" xfId="37474" xr:uid="{538B69BE-E083-457C-8B27-42614185FD16}"/>
    <cellStyle name="40% - Ênfase6 68 2 3" xfId="27258" xr:uid="{990CC51B-7E1F-4056-BD1C-0C6BFA2F6332}"/>
    <cellStyle name="40% - Ênfase6 68 3" xfId="11976" xr:uid="{4A21087E-02E3-407F-BFF5-45BF99D3E242}"/>
    <cellStyle name="40% - Ênfase6 68 3 2" xfId="32422" xr:uid="{D6CD97F9-6489-46C8-AF10-BC7F06714F4F}"/>
    <cellStyle name="40% - Ênfase6 68 4" xfId="22206" xr:uid="{1888EC7C-69E3-46E2-B228-CDB272DA8626}"/>
    <cellStyle name="40% - Ênfase6 69" xfId="1642" xr:uid="{87E1C7AA-C573-4A0F-A298-73A10E62F13F}"/>
    <cellStyle name="40% - Ênfase6 69 2" xfId="6789" xr:uid="{E5F94625-9F42-4B06-84C1-3290B6869C48}"/>
    <cellStyle name="40% - Ênfase6 69 2 2" xfId="17044" xr:uid="{3FF34D1B-0F1C-4134-B4EA-D471F8B27AAA}"/>
    <cellStyle name="40% - Ênfase6 69 2 2 2" xfId="37488" xr:uid="{A7509B4F-72CC-4AC5-B581-40CE548DBA13}"/>
    <cellStyle name="40% - Ênfase6 69 2 3" xfId="27272" xr:uid="{C6D41628-7C8C-469C-A370-E749EBA089FE}"/>
    <cellStyle name="40% - Ênfase6 69 3" xfId="11990" xr:uid="{08853BD6-A594-49D8-83B6-74EAF60E2223}"/>
    <cellStyle name="40% - Ênfase6 69 3 2" xfId="32436" xr:uid="{7D1F0E96-B655-464C-BC1F-E9407DAD6131}"/>
    <cellStyle name="40% - Ênfase6 69 4" xfId="22220" xr:uid="{CD117746-BF4E-432F-8BD0-D6B59776F8B2}"/>
    <cellStyle name="40% - Ênfase6 7" xfId="189" xr:uid="{5F7D9FE3-357C-463D-A72F-4F2FED41C547}"/>
    <cellStyle name="40% - Ênfase6 7 2" xfId="802" xr:uid="{65A7233B-CC45-4085-9F32-7B3E6FA33EE4}"/>
    <cellStyle name="40% - Ênfase6 7 2 2" xfId="5949" xr:uid="{CB860B1E-D4CB-48B4-88B6-C96AE7DAC164}"/>
    <cellStyle name="40% - Ênfase6 7 2 2 2" xfId="16204" xr:uid="{DCD70004-FDC2-4341-8D41-2F01501876DA}"/>
    <cellStyle name="40% - Ênfase6 7 2 2 2 2" xfId="36648" xr:uid="{86BC29A6-0002-4276-A186-8AB38D0987DD}"/>
    <cellStyle name="40% - Ênfase6 7 2 2 3" xfId="26432" xr:uid="{40720BAA-9F8E-41FE-9D6D-20ADC9A4F7F4}"/>
    <cellStyle name="40% - Ênfase6 7 2 3" xfId="11150" xr:uid="{E2C8F904-027B-4AB8-8815-EFB0D4586D6F}"/>
    <cellStyle name="40% - Ênfase6 7 2 3 2" xfId="31596" xr:uid="{B6DFFA00-B8F0-4AC7-AB0D-9BEACA436BE9}"/>
    <cellStyle name="40% - Ênfase6 7 2 4" xfId="21380" xr:uid="{2088CF27-82A7-4919-B804-2DDE2C593002}"/>
    <cellStyle name="40% - Ênfase6 7 3" xfId="5336" xr:uid="{F060F8A3-EB8E-48DC-A3B6-91E797098F85}"/>
    <cellStyle name="40% - Ênfase6 7 3 2" xfId="15624" xr:uid="{F09E5AED-9456-4517-9897-3ADED3B6E5A6}"/>
    <cellStyle name="40% - Ênfase6 7 3 2 2" xfId="36068" xr:uid="{B4E0A975-1E11-4CBE-A163-E2DBF7AD189A}"/>
    <cellStyle name="40% - Ênfase6 7 3 3" xfId="25852" xr:uid="{2540BCF6-F743-4997-9893-EB3B371178BB}"/>
    <cellStyle name="40% - Ênfase6 7 4" xfId="10570" xr:uid="{14D04651-A7C5-40A8-93D9-D51DE4F8183D}"/>
    <cellStyle name="40% - Ênfase6 7 4 2" xfId="31016" xr:uid="{63B58D7A-CAF7-4958-A68B-666D3E6F9198}"/>
    <cellStyle name="40% - Ênfase6 7 5" xfId="20800" xr:uid="{14CD2B85-9DF0-435E-B4F1-12C03B121DFF}"/>
    <cellStyle name="40% - Ênfase6 70" xfId="1656" xr:uid="{47169E0C-A36E-4828-B018-69938807EF5A}"/>
    <cellStyle name="40% - Ênfase6 70 2" xfId="6803" xr:uid="{EB9D0926-0AE9-4E2C-A9AB-AC7F3291EDEE}"/>
    <cellStyle name="40% - Ênfase6 70 2 2" xfId="17058" xr:uid="{4712BC13-4A4C-439A-8F4C-17D4E42F7225}"/>
    <cellStyle name="40% - Ênfase6 70 2 2 2" xfId="37502" xr:uid="{EFEFE165-9245-4E51-8254-9AE2E80C0B0D}"/>
    <cellStyle name="40% - Ênfase6 70 2 3" xfId="27286" xr:uid="{BD5933A6-32F8-4576-B1A1-C272568541D0}"/>
    <cellStyle name="40% - Ênfase6 70 3" xfId="12004" xr:uid="{2066E94F-F13B-47CA-97CF-EF1445A9EC09}"/>
    <cellStyle name="40% - Ênfase6 70 3 2" xfId="32450" xr:uid="{8AF28629-211C-41B8-84C4-1828DE013B03}"/>
    <cellStyle name="40% - Ênfase6 70 4" xfId="22234" xr:uid="{42F96F48-44D9-4F69-99B7-AB84DC5DFBAB}"/>
    <cellStyle name="40% - Ênfase6 71" xfId="1670" xr:uid="{CB574F72-FB27-490C-A05B-D129E61745B0}"/>
    <cellStyle name="40% - Ênfase6 71 2" xfId="6817" xr:uid="{289B6EFC-395A-44BC-B782-B3834574B582}"/>
    <cellStyle name="40% - Ênfase6 71 2 2" xfId="17072" xr:uid="{276E2EB6-F6AF-440B-A7F8-018A1B1FE271}"/>
    <cellStyle name="40% - Ênfase6 71 2 2 2" xfId="37516" xr:uid="{CC9D852D-F907-450B-8F4A-D184ADD5585B}"/>
    <cellStyle name="40% - Ênfase6 71 2 3" xfId="27300" xr:uid="{7CDEF2C6-92D5-4377-B326-07263C3BA403}"/>
    <cellStyle name="40% - Ênfase6 71 3" xfId="12018" xr:uid="{609A3AB5-EB93-4B4D-AAE7-528C57815118}"/>
    <cellStyle name="40% - Ênfase6 71 3 2" xfId="32464" xr:uid="{58A0A682-6C57-43D5-AFA0-421FDA1F3085}"/>
    <cellStyle name="40% - Ênfase6 71 4" xfId="22248" xr:uid="{FD0828FD-26AB-43E7-A095-3FF68E282796}"/>
    <cellStyle name="40% - Ênfase6 72" xfId="1684" xr:uid="{179CC04A-471E-47E8-A6E0-6453B6189F25}"/>
    <cellStyle name="40% - Ênfase6 72 2" xfId="6831" xr:uid="{50D36A97-777B-47D6-B4DD-0CD9EBD9404E}"/>
    <cellStyle name="40% - Ênfase6 72 2 2" xfId="17086" xr:uid="{14759B6F-98B6-4544-8F8A-51C1BFA11D28}"/>
    <cellStyle name="40% - Ênfase6 72 2 2 2" xfId="37530" xr:uid="{C591E4D2-C5C3-45BB-BB0D-90023B6F35D2}"/>
    <cellStyle name="40% - Ênfase6 72 2 3" xfId="27314" xr:uid="{12250DD2-7130-4BAA-A7E2-8726F7624628}"/>
    <cellStyle name="40% - Ênfase6 72 3" xfId="12032" xr:uid="{C2C26388-2E44-4B7B-8037-F7AC643FDCA3}"/>
    <cellStyle name="40% - Ênfase6 72 3 2" xfId="32478" xr:uid="{9A125F0B-A0B2-4B0D-ACC6-BEA55E7EAA0A}"/>
    <cellStyle name="40% - Ênfase6 72 4" xfId="22262" xr:uid="{EA7BEC22-3FE5-4A00-8906-BBC5B7046BB6}"/>
    <cellStyle name="40% - Ênfase6 73" xfId="1698" xr:uid="{6C694095-F875-41C7-92B7-1037FA4B598D}"/>
    <cellStyle name="40% - Ênfase6 73 2" xfId="6845" xr:uid="{C993E3AA-899E-440E-98A8-E7BFEB0B7FBF}"/>
    <cellStyle name="40% - Ênfase6 73 2 2" xfId="17100" xr:uid="{2C2AC0FC-F282-4FFA-BD53-56782C805F2D}"/>
    <cellStyle name="40% - Ênfase6 73 2 2 2" xfId="37544" xr:uid="{61C11BC3-8A88-4E8D-B851-85AA59684B7D}"/>
    <cellStyle name="40% - Ênfase6 73 2 3" xfId="27328" xr:uid="{30F3FB6F-3840-441D-A474-69AA71ED7F91}"/>
    <cellStyle name="40% - Ênfase6 73 3" xfId="12046" xr:uid="{8387DE3B-D9DD-4749-882F-73D6BCF975D6}"/>
    <cellStyle name="40% - Ênfase6 73 3 2" xfId="32492" xr:uid="{C8EAE254-F3AF-4512-82C0-40EB82919549}"/>
    <cellStyle name="40% - Ênfase6 73 4" xfId="22276" xr:uid="{D3BFC841-5FD3-4240-8ACC-A294B7EB55E8}"/>
    <cellStyle name="40% - Ênfase6 74" xfId="1712" xr:uid="{1CAC7814-2664-4ECC-8459-7DE3427A37E8}"/>
    <cellStyle name="40% - Ênfase6 74 2" xfId="6859" xr:uid="{5AF93F31-D247-4403-8336-A28A282EB558}"/>
    <cellStyle name="40% - Ênfase6 75" xfId="1726" xr:uid="{0BC546CE-15F1-4FB3-8D3B-66391FAF6862}"/>
    <cellStyle name="40% - Ênfase6 75 2" xfId="6873" xr:uid="{9FF09720-E05A-4629-B304-12492B782108}"/>
    <cellStyle name="40% - Ênfase6 75 2 2" xfId="17114" xr:uid="{1D149B96-1B17-490E-9561-0C17550DA5EE}"/>
    <cellStyle name="40% - Ênfase6 75 2 2 2" xfId="37558" xr:uid="{F51571D5-C4BD-4C69-B477-A20EE6EFE77D}"/>
    <cellStyle name="40% - Ênfase6 75 2 3" xfId="27342" xr:uid="{41F6086F-A9FD-44D6-8F0D-08D3702AF20F}"/>
    <cellStyle name="40% - Ênfase6 75 3" xfId="12060" xr:uid="{B2537094-4889-4ADF-88BC-5E07F87879EF}"/>
    <cellStyle name="40% - Ênfase6 75 3 2" xfId="32506" xr:uid="{0D96F58F-9F70-4241-9C35-40C646B8F9E1}"/>
    <cellStyle name="40% - Ênfase6 75 4" xfId="22290" xr:uid="{10BFA260-65B4-4D8D-AC07-B76183865A6D}"/>
    <cellStyle name="40% - Ênfase6 76" xfId="1740" xr:uid="{F2404B52-4A5A-4D7C-8044-D3F0E5432AFF}"/>
    <cellStyle name="40% - Ênfase6 76 2" xfId="6887" xr:uid="{D0F09D75-057E-4DC9-8C44-EED7FF2BB99D}"/>
    <cellStyle name="40% - Ênfase6 77" xfId="1754" xr:uid="{C3DA19A1-3A5B-453E-A24D-C6CE36080903}"/>
    <cellStyle name="40% - Ênfase6 77 2" xfId="6901" xr:uid="{F626CEAF-5DA4-4F96-A555-20625DFC5EEC}"/>
    <cellStyle name="40% - Ênfase6 77 2 2" xfId="17128" xr:uid="{AC5C61A8-8CC6-479A-BA42-0894B82CFFDE}"/>
    <cellStyle name="40% - Ênfase6 77 2 2 2" xfId="37572" xr:uid="{64EDDFAA-BFAB-4A63-9ACB-C633732BE5F7}"/>
    <cellStyle name="40% - Ênfase6 77 2 3" xfId="27356" xr:uid="{C37E4D76-2891-4496-B444-7A9CDE8A9DEE}"/>
    <cellStyle name="40% - Ênfase6 77 3" xfId="12074" xr:uid="{7E738F2B-9204-401C-8FBF-467990631BC6}"/>
    <cellStyle name="40% - Ênfase6 77 3 2" xfId="32520" xr:uid="{81E7D4F1-ED57-4514-89AE-5D1E71565AE9}"/>
    <cellStyle name="40% - Ênfase6 77 4" xfId="22304" xr:uid="{38D56C76-8E7A-424B-AB85-DE5ECD279693}"/>
    <cellStyle name="40% - Ênfase6 78" xfId="1768" xr:uid="{D37CBCC3-A48C-4D8A-93AC-F616DE45AE12}"/>
    <cellStyle name="40% - Ênfase6 78 2" xfId="6915" xr:uid="{BE32172E-EB3B-4424-910B-6B6FC5763D6B}"/>
    <cellStyle name="40% - Ênfase6 78 2 2" xfId="17142" xr:uid="{BBE0B53B-4E6C-480A-BE3B-120A2A3AF28D}"/>
    <cellStyle name="40% - Ênfase6 78 2 2 2" xfId="37586" xr:uid="{3BF5BAFC-5FC6-48FD-9D0C-3BEC31137794}"/>
    <cellStyle name="40% - Ênfase6 78 2 3" xfId="27370" xr:uid="{EED86C8B-2B3D-4860-9215-6CF2A2AAA9E1}"/>
    <cellStyle name="40% - Ênfase6 78 3" xfId="12088" xr:uid="{490DB667-95B7-4932-BAB9-940AB399E669}"/>
    <cellStyle name="40% - Ênfase6 78 3 2" xfId="32534" xr:uid="{62A29648-2FA7-4810-83CC-561206CEBA3F}"/>
    <cellStyle name="40% - Ênfase6 78 4" xfId="22318" xr:uid="{43625428-2381-4AB4-A423-7B87C1893E11}"/>
    <cellStyle name="40% - Ênfase6 79" xfId="1782" xr:uid="{44776B7F-EC92-4220-9508-618A60D4D624}"/>
    <cellStyle name="40% - Ênfase6 79 2" xfId="6929" xr:uid="{F1F51249-43A3-4038-B204-34E77C92CA08}"/>
    <cellStyle name="40% - Ênfase6 79 2 2" xfId="17156" xr:uid="{E8E0DF02-FEF0-4E70-B7E6-85FCC32D3E67}"/>
    <cellStyle name="40% - Ênfase6 79 2 2 2" xfId="37600" xr:uid="{F5A367C9-7006-4AA8-AB2C-BE1AAAFD82B6}"/>
    <cellStyle name="40% - Ênfase6 79 2 3" xfId="27384" xr:uid="{3AA41328-1334-4E23-A431-914EAE9D0F12}"/>
    <cellStyle name="40% - Ênfase6 79 3" xfId="12102" xr:uid="{BB3092CF-A73A-4CBE-AC1F-0E3B185CC65C}"/>
    <cellStyle name="40% - Ênfase6 79 3 2" xfId="32548" xr:uid="{D35A01E6-0473-461F-931C-36EA1F66C01D}"/>
    <cellStyle name="40% - Ênfase6 79 4" xfId="22332" xr:uid="{067E37BD-83EC-40B5-8025-D54845AC7B11}"/>
    <cellStyle name="40% - Ênfase6 8" xfId="203" xr:uid="{207FB3A3-1A33-4386-B3E3-A314CE661389}"/>
    <cellStyle name="40% - Ênfase6 8 2" xfId="816" xr:uid="{CFC0D8B6-C3D5-4980-BECA-14B9079B0321}"/>
    <cellStyle name="40% - Ênfase6 8 2 2" xfId="5963" xr:uid="{73E5C27A-5484-4879-A394-0ADCC5E0A4D5}"/>
    <cellStyle name="40% - Ênfase6 8 2 2 2" xfId="16218" xr:uid="{FD9D5008-1948-4690-A6DF-1E6507D89AF0}"/>
    <cellStyle name="40% - Ênfase6 8 2 2 2 2" xfId="36662" xr:uid="{75DE60FB-7F49-4464-989B-938D37AE0213}"/>
    <cellStyle name="40% - Ênfase6 8 2 2 3" xfId="26446" xr:uid="{A158D860-C6CA-46D6-8000-355CEEE017E4}"/>
    <cellStyle name="40% - Ênfase6 8 2 3" xfId="11164" xr:uid="{A2104B37-F150-4AC9-A385-C378638D970B}"/>
    <cellStyle name="40% - Ênfase6 8 2 3 2" xfId="31610" xr:uid="{C7CE1C59-C3C6-47F5-8EE0-BD55E8297A55}"/>
    <cellStyle name="40% - Ênfase6 8 2 4" xfId="21394" xr:uid="{DAF2150E-42F3-4F53-B817-2DFEDE0DE093}"/>
    <cellStyle name="40% - Ênfase6 8 3" xfId="5350" xr:uid="{50EAEE55-101E-42C9-8CC8-A018E8AF902D}"/>
    <cellStyle name="40% - Ênfase6 8 3 2" xfId="15638" xr:uid="{FC5B1474-9EAB-40B0-9AFF-56DF0B9578B9}"/>
    <cellStyle name="40% - Ênfase6 8 3 2 2" xfId="36082" xr:uid="{C2B65124-4363-454C-85F0-1DB36F830BE2}"/>
    <cellStyle name="40% - Ênfase6 8 3 3" xfId="25866" xr:uid="{65E99803-C513-43E3-A79D-31B7DA778E60}"/>
    <cellStyle name="40% - Ênfase6 8 4" xfId="10584" xr:uid="{718ADB89-F596-462B-B9F3-C90DEC09D8AF}"/>
    <cellStyle name="40% - Ênfase6 8 4 2" xfId="31030" xr:uid="{F1DA2D44-16EF-43FE-ADBB-A85637B797B0}"/>
    <cellStyle name="40% - Ênfase6 8 5" xfId="20814" xr:uid="{03A8CC43-BC19-4185-84FF-91D151573CB1}"/>
    <cellStyle name="40% - Ênfase6 80" xfId="1796" xr:uid="{1AF4B8E3-20FB-4A79-AD0E-D27ECC2F0AE9}"/>
    <cellStyle name="40% - Ênfase6 80 2" xfId="6943" xr:uid="{C21E4DFD-2B96-4C9C-9CDE-43CE23894117}"/>
    <cellStyle name="40% - Ênfase6 80 2 2" xfId="17170" xr:uid="{44F000CB-DF42-4BEF-8219-07EFAAE66A99}"/>
    <cellStyle name="40% - Ênfase6 80 2 2 2" xfId="37614" xr:uid="{AC917489-E709-4844-B55F-95A51A0160B7}"/>
    <cellStyle name="40% - Ênfase6 80 2 3" xfId="27398" xr:uid="{BAEDF1EC-D696-4AA8-A9CE-0D2DAF71238B}"/>
    <cellStyle name="40% - Ênfase6 80 3" xfId="12116" xr:uid="{06F35CFF-F462-4B9E-9177-963DC9F9B490}"/>
    <cellStyle name="40% - Ênfase6 80 3 2" xfId="32562" xr:uid="{5588A769-959B-4B4A-85E3-C1BA46D0DF95}"/>
    <cellStyle name="40% - Ênfase6 80 4" xfId="22346" xr:uid="{CB3FD82D-59C0-44EC-A69E-5B7A1BB78D77}"/>
    <cellStyle name="40% - Ênfase6 81" xfId="1810" xr:uid="{BD6B035E-474A-44AB-BFD9-4FD99490D075}"/>
    <cellStyle name="40% - Ênfase6 81 2" xfId="6957" xr:uid="{384E626D-D3E8-454D-9AB8-D1B18CDB04D6}"/>
    <cellStyle name="40% - Ênfase6 81 2 2" xfId="17184" xr:uid="{8CEB6EDA-45E4-44CA-8C26-A305C743E5C9}"/>
    <cellStyle name="40% - Ênfase6 81 2 2 2" xfId="37628" xr:uid="{AFDDD49E-B87C-44AF-A8F3-B629C591BEB7}"/>
    <cellStyle name="40% - Ênfase6 81 2 3" xfId="27412" xr:uid="{F8984C1C-A221-4387-BA99-EDCB8EF4390B}"/>
    <cellStyle name="40% - Ênfase6 81 3" xfId="12130" xr:uid="{C1E1FC5C-0172-40F7-AB99-B16D76D38201}"/>
    <cellStyle name="40% - Ênfase6 81 3 2" xfId="32576" xr:uid="{0B9F015C-51B5-4F6A-BFFE-559C2E1D58E9}"/>
    <cellStyle name="40% - Ênfase6 81 4" xfId="22360" xr:uid="{D3F5A698-2F01-45A4-A231-2B2BC3ECC5C9}"/>
    <cellStyle name="40% - Ênfase6 82" xfId="1824" xr:uid="{BE0D0F44-1ADD-4D55-B8C0-C2E709E32EE4}"/>
    <cellStyle name="40% - Ênfase6 82 2" xfId="6971" xr:uid="{79D26594-CFC9-44D1-8D57-E4249EAF1F04}"/>
    <cellStyle name="40% - Ênfase6 82 2 2" xfId="17198" xr:uid="{14B70198-6461-48EC-A55E-A76227041E99}"/>
    <cellStyle name="40% - Ênfase6 82 2 2 2" xfId="37642" xr:uid="{D9C89874-EB11-4DE2-87D5-0BA912A0F432}"/>
    <cellStyle name="40% - Ênfase6 82 2 3" xfId="27426" xr:uid="{6292C5CB-83A6-44D6-BC40-64599A34A981}"/>
    <cellStyle name="40% - Ênfase6 82 3" xfId="12144" xr:uid="{7EEC6F18-FAA9-4B03-90DB-825C94B92E79}"/>
    <cellStyle name="40% - Ênfase6 82 3 2" xfId="32590" xr:uid="{B3E6D79D-28C6-47E2-8DF6-E503CF79C0F2}"/>
    <cellStyle name="40% - Ênfase6 82 4" xfId="22374" xr:uid="{24B20D72-9ACC-4607-8B46-78885D4E5063}"/>
    <cellStyle name="40% - Ênfase6 83" xfId="1838" xr:uid="{0F57A065-B27E-4588-BBE8-EB4873BCD5F2}"/>
    <cellStyle name="40% - Ênfase6 83 2" xfId="6985" xr:uid="{9A2E50C1-BD71-47F7-9BC2-F0C4512FC602}"/>
    <cellStyle name="40% - Ênfase6 83 2 2" xfId="17212" xr:uid="{A5E083AC-0483-4E45-9AD8-79B975316A53}"/>
    <cellStyle name="40% - Ênfase6 83 2 2 2" xfId="37656" xr:uid="{C19F10C6-5222-4805-A74B-B771347D86C8}"/>
    <cellStyle name="40% - Ênfase6 83 2 3" xfId="27440" xr:uid="{7730C0D7-9E4D-469C-B0AA-B9362CD33C4C}"/>
    <cellStyle name="40% - Ênfase6 83 3" xfId="12158" xr:uid="{3553F107-3700-47B3-9858-36B7C44F410F}"/>
    <cellStyle name="40% - Ênfase6 83 3 2" xfId="32604" xr:uid="{09165D87-FCD0-4185-9211-B76B69FB0D20}"/>
    <cellStyle name="40% - Ênfase6 83 4" xfId="22388" xr:uid="{D3B4271B-F0E1-4BA6-9638-F135E7D3BC62}"/>
    <cellStyle name="40% - Ênfase6 84" xfId="1852" xr:uid="{1ABF8C3D-11B4-43FD-921B-1511556E7586}"/>
    <cellStyle name="40% - Ênfase6 84 2" xfId="6999" xr:uid="{D09110E0-A30E-44EB-9D4F-EE22CE54C425}"/>
    <cellStyle name="40% - Ênfase6 84 2 2" xfId="17226" xr:uid="{1238A0F1-6436-4BE9-AC13-D6370C80AFB7}"/>
    <cellStyle name="40% - Ênfase6 84 2 2 2" xfId="37670" xr:uid="{B5B340F3-A4A3-466B-A567-C88DB8D0FF26}"/>
    <cellStyle name="40% - Ênfase6 84 2 3" xfId="27454" xr:uid="{F07F223F-69BC-4A4D-8E2A-F13189F4D802}"/>
    <cellStyle name="40% - Ênfase6 84 3" xfId="12172" xr:uid="{DC075BFE-D80B-49E2-937D-52378F8DFC05}"/>
    <cellStyle name="40% - Ênfase6 84 3 2" xfId="32618" xr:uid="{9E1D6494-E3F1-48F4-8B41-507B6DABE884}"/>
    <cellStyle name="40% - Ênfase6 84 4" xfId="22402" xr:uid="{6505D7F5-415A-4571-8A5C-753BB57C86A4}"/>
    <cellStyle name="40% - Ênfase6 85" xfId="1866" xr:uid="{7FAA8A0E-34AE-4D92-A2B6-0B078FEEBE1F}"/>
    <cellStyle name="40% - Ênfase6 86" xfId="1880" xr:uid="{601EA94F-6062-4854-A6B5-EB1DD01D572C}"/>
    <cellStyle name="40% - Ênfase6 86 2" xfId="7013" xr:uid="{C041B94E-50CC-4496-966E-01016AD7ECAD}"/>
    <cellStyle name="40% - Ênfase6 86 2 2" xfId="17240" xr:uid="{8858C575-6F18-4C9C-9BAC-40A5887035F2}"/>
    <cellStyle name="40% - Ênfase6 86 2 2 2" xfId="37684" xr:uid="{ECE7B8B8-C027-4CB9-B05B-7DE1CB641F79}"/>
    <cellStyle name="40% - Ênfase6 86 2 3" xfId="27468" xr:uid="{B7507443-9490-443B-81AC-610087DC8AFD}"/>
    <cellStyle name="40% - Ênfase6 86 3" xfId="12186" xr:uid="{4F80307F-61FA-45EA-8D41-361B1630369C}"/>
    <cellStyle name="40% - Ênfase6 86 3 2" xfId="32632" xr:uid="{E30F13EA-8203-430D-81B8-C18F7155C69A}"/>
    <cellStyle name="40% - Ênfase6 86 4" xfId="22416" xr:uid="{399D78AE-CF3A-4C1E-B583-53C928E0548A}"/>
    <cellStyle name="40% - Ênfase6 87" xfId="1894" xr:uid="{95815465-1D92-45C8-8D83-2DFBD37A2974}"/>
    <cellStyle name="40% - Ênfase6 87 2" xfId="7027" xr:uid="{70729265-1978-4411-963C-10E26305D584}"/>
    <cellStyle name="40% - Ênfase6 87 2 2" xfId="17254" xr:uid="{DDD17241-BDC1-4EC4-9E1C-DB1E635D5B2B}"/>
    <cellStyle name="40% - Ênfase6 87 2 2 2" xfId="37698" xr:uid="{DF3EE4A0-32D2-433B-9BA5-E431F541EC17}"/>
    <cellStyle name="40% - Ênfase6 87 2 3" xfId="27482" xr:uid="{3CC57FD3-C769-48D2-A5F0-C91D129EACC7}"/>
    <cellStyle name="40% - Ênfase6 87 3" xfId="12200" xr:uid="{156B0829-4FF9-4BFE-8603-1863C8B2C4F9}"/>
    <cellStyle name="40% - Ênfase6 87 3 2" xfId="32646" xr:uid="{97BEC08F-F391-4826-95CA-C7059CE16DB9}"/>
    <cellStyle name="40% - Ênfase6 87 4" xfId="22430" xr:uid="{E1BA063A-ABBF-4F94-8EE5-EBE517EFCEC7}"/>
    <cellStyle name="40% - Ênfase6 88" xfId="1908" xr:uid="{139C6CAC-9BAB-40F1-841A-B28B9A5E3FD2}"/>
    <cellStyle name="40% - Ênfase6 88 2" xfId="7041" xr:uid="{7ABD78A5-065D-4DF0-8A93-64CF2E268E2C}"/>
    <cellStyle name="40% - Ênfase6 88 2 2" xfId="17268" xr:uid="{7A732BAB-1CF8-4AFF-B098-1ECF9EB9A1F3}"/>
    <cellStyle name="40% - Ênfase6 88 2 2 2" xfId="37712" xr:uid="{458987FE-9140-44FA-ADE8-E91394C6838E}"/>
    <cellStyle name="40% - Ênfase6 88 2 3" xfId="27496" xr:uid="{43FE1CCA-0B46-492D-9464-595BE8830868}"/>
    <cellStyle name="40% - Ênfase6 88 3" xfId="12214" xr:uid="{52151B88-55B0-453E-9E51-037D8F8FC77D}"/>
    <cellStyle name="40% - Ênfase6 88 3 2" xfId="32660" xr:uid="{41E56B6F-260A-4304-9010-EEE45B971E25}"/>
    <cellStyle name="40% - Ênfase6 88 4" xfId="22444" xr:uid="{00498922-E059-4A56-B4A9-047D729D3C35}"/>
    <cellStyle name="40% - Ênfase6 89" xfId="1922" xr:uid="{3AEBE5C8-4275-4136-AD88-7B4701598007}"/>
    <cellStyle name="40% - Ênfase6 89 2" xfId="7055" xr:uid="{AECE0C14-9930-48CC-BDE4-9DEF13285AFD}"/>
    <cellStyle name="40% - Ênfase6 89 2 2" xfId="17282" xr:uid="{ACF82392-DD5E-4588-979A-3100C5B34F11}"/>
    <cellStyle name="40% - Ênfase6 89 2 2 2" xfId="37726" xr:uid="{5235167B-C918-4F3E-9CC2-F2DDE48F32B8}"/>
    <cellStyle name="40% - Ênfase6 89 2 3" xfId="27510" xr:uid="{838233A1-B187-408F-81AE-265D8DFE1DA4}"/>
    <cellStyle name="40% - Ênfase6 89 3" xfId="12228" xr:uid="{484FFAB7-82BA-4A81-870E-FC66A050C991}"/>
    <cellStyle name="40% - Ênfase6 89 3 2" xfId="32674" xr:uid="{DD323424-5991-470B-97F9-33A2D4695FC5}"/>
    <cellStyle name="40% - Ênfase6 89 4" xfId="22458" xr:uid="{33F4BBF4-E163-4E54-A057-8C3583EA0B67}"/>
    <cellStyle name="40% - Ênfase6 9" xfId="217" xr:uid="{DB4FC8AE-8F21-4158-9E9A-246FF251390C}"/>
    <cellStyle name="40% - Ênfase6 9 2" xfId="5364" xr:uid="{3A5B15DD-F9D6-4F63-9F17-1E5B92FF4ACE}"/>
    <cellStyle name="40% - Ênfase6 90" xfId="1936" xr:uid="{852545A6-4A7F-49F4-8A12-FD52B6A6781A}"/>
    <cellStyle name="40% - Ênfase6 90 2" xfId="7069" xr:uid="{5D8AA969-1731-4E28-B99A-171BFADFF603}"/>
    <cellStyle name="40% - Ênfase6 90 2 2" xfId="17296" xr:uid="{D470732D-ABE1-4F87-AFB9-FBBDB6E27EFD}"/>
    <cellStyle name="40% - Ênfase6 90 2 2 2" xfId="37740" xr:uid="{B51C3D28-2FB2-4BD9-8EF9-529C5DA03723}"/>
    <cellStyle name="40% - Ênfase6 90 2 3" xfId="27524" xr:uid="{D0684FCC-064B-4CA7-8A45-A625D475ADA3}"/>
    <cellStyle name="40% - Ênfase6 90 3" xfId="12242" xr:uid="{1479F9CA-B7F7-408B-99FF-B10C9CBC89D0}"/>
    <cellStyle name="40% - Ênfase6 90 3 2" xfId="32688" xr:uid="{FE34A563-8267-4F19-B7A9-BCC37949E2E3}"/>
    <cellStyle name="40% - Ênfase6 90 4" xfId="22472" xr:uid="{92342A1C-73AA-497E-8B6E-08132EE3C4BD}"/>
    <cellStyle name="40% - Ênfase6 91" xfId="1950" xr:uid="{DF1ACA78-668A-4BA6-9C8B-FF384F412461}"/>
    <cellStyle name="40% - Ênfase6 91 2" xfId="7083" xr:uid="{5E9D707D-D9A4-4132-837E-4EABBD609974}"/>
    <cellStyle name="40% - Ênfase6 91 2 2" xfId="17310" xr:uid="{DA9F5D73-2642-448C-ADE1-80176932705A}"/>
    <cellStyle name="40% - Ênfase6 91 2 2 2" xfId="37754" xr:uid="{8B79F011-53FB-413F-8567-DCF6B2FC477E}"/>
    <cellStyle name="40% - Ênfase6 91 2 3" xfId="27538" xr:uid="{9771EA67-E5AB-4E76-9600-98F5F080FCEF}"/>
    <cellStyle name="40% - Ênfase6 91 3" xfId="12256" xr:uid="{341AC2E0-67DC-4677-AA88-3C15CA0F1773}"/>
    <cellStyle name="40% - Ênfase6 91 3 2" xfId="32702" xr:uid="{421E8A74-1831-4693-AB39-C511FFBAA162}"/>
    <cellStyle name="40% - Ênfase6 91 4" xfId="22486" xr:uid="{4908F08D-F1A8-435F-A746-C69E5E5D5B8A}"/>
    <cellStyle name="40% - Ênfase6 92" xfId="1964" xr:uid="{B466E56B-F466-458D-9A2C-6F56F2AAB7F3}"/>
    <cellStyle name="40% - Ênfase6 92 2" xfId="7097" xr:uid="{666AA986-3592-4253-A5DF-80E0198BBA7E}"/>
    <cellStyle name="40% - Ênfase6 92 2 2" xfId="17324" xr:uid="{633F354D-EDE9-4878-952B-8CC28E966C37}"/>
    <cellStyle name="40% - Ênfase6 92 2 2 2" xfId="37768" xr:uid="{4D2DA013-B4A5-4D57-9026-67CCFB9A2130}"/>
    <cellStyle name="40% - Ênfase6 92 2 3" xfId="27552" xr:uid="{A6057E2C-447E-4598-AE8F-76F8195E169F}"/>
    <cellStyle name="40% - Ênfase6 92 3" xfId="12270" xr:uid="{CB8AC712-CFAC-4BD4-9E83-643102B859BC}"/>
    <cellStyle name="40% - Ênfase6 92 3 2" xfId="32716" xr:uid="{E0A05602-C893-44FF-B364-CF9E78A6106B}"/>
    <cellStyle name="40% - Ênfase6 92 4" xfId="22500" xr:uid="{A7F0EA7C-224B-49DE-B008-BB13916089B1}"/>
    <cellStyle name="40% - Ênfase6 93" xfId="1978" xr:uid="{6CF1A925-0896-4DEB-9EF6-5D236C1F4A3B}"/>
    <cellStyle name="40% - Ênfase6 93 2" xfId="7111" xr:uid="{43C1E167-1689-4756-AD35-9738D0ADC014}"/>
    <cellStyle name="40% - Ênfase6 93 2 2" xfId="17338" xr:uid="{A38B7D8E-39A9-44DA-94A4-294A5685A870}"/>
    <cellStyle name="40% - Ênfase6 93 2 2 2" xfId="37782" xr:uid="{DD6FCF24-05BC-4EB6-B01B-683A5A035D4C}"/>
    <cellStyle name="40% - Ênfase6 93 2 3" xfId="27566" xr:uid="{79C5CEC2-4969-4B9D-A19D-40426D9467C8}"/>
    <cellStyle name="40% - Ênfase6 93 3" xfId="12284" xr:uid="{C3ED1946-C6AB-4366-B477-D25AD49639B6}"/>
    <cellStyle name="40% - Ênfase6 93 3 2" xfId="32730" xr:uid="{0ED810C2-9887-4786-B874-146D72B10360}"/>
    <cellStyle name="40% - Ênfase6 93 4" xfId="22514" xr:uid="{2651B607-10A1-4996-8A2F-0BBB4DFBC695}"/>
    <cellStyle name="40% - Ênfase6 94" xfId="1992" xr:uid="{0C68FA15-9A46-4ED5-9CD3-4B2DBB24815E}"/>
    <cellStyle name="40% - Ênfase6 94 2" xfId="7125" xr:uid="{199EC83F-B961-45DE-9C9C-B8C367388911}"/>
    <cellStyle name="40% - Ênfase6 94 2 2" xfId="17352" xr:uid="{E89AB10F-1A50-44BC-BF1A-35101EAD200D}"/>
    <cellStyle name="40% - Ênfase6 94 2 2 2" xfId="37796" xr:uid="{488C3CBB-01AA-4776-AF5F-277D9D497352}"/>
    <cellStyle name="40% - Ênfase6 94 2 3" xfId="27580" xr:uid="{69D0AC61-E302-4436-8E95-47B7D5052DC5}"/>
    <cellStyle name="40% - Ênfase6 94 3" xfId="12298" xr:uid="{3C95172C-A44E-4859-8950-50F32102A995}"/>
    <cellStyle name="40% - Ênfase6 94 3 2" xfId="32744" xr:uid="{C01C5971-F31F-4F04-BC4E-E390495791F6}"/>
    <cellStyle name="40% - Ênfase6 94 4" xfId="22528" xr:uid="{5EACCD08-E66C-491D-9234-3E2920188801}"/>
    <cellStyle name="40% - Ênfase6 95" xfId="2006" xr:uid="{28F677A8-51CC-4BC8-B0D2-91BE828BC732}"/>
    <cellStyle name="40% - Ênfase6 95 2" xfId="7139" xr:uid="{6F4EFDE9-7BEC-4393-8068-DB8258568CAB}"/>
    <cellStyle name="40% - Ênfase6 95 2 2" xfId="17366" xr:uid="{799AFF02-4D20-46DF-B7C0-AA11C82C2C19}"/>
    <cellStyle name="40% - Ênfase6 95 2 2 2" xfId="37810" xr:uid="{C2ABF209-6FA6-4D79-AF43-AE53E2C5DA67}"/>
    <cellStyle name="40% - Ênfase6 95 2 3" xfId="27594" xr:uid="{1DD56039-8795-49EF-A051-5128390E2D2F}"/>
    <cellStyle name="40% - Ênfase6 95 3" xfId="12312" xr:uid="{67F85454-B7AC-4C9E-9B4E-790956989A45}"/>
    <cellStyle name="40% - Ênfase6 95 3 2" xfId="32758" xr:uid="{3597EB4B-61F1-4A03-B20F-49B656070806}"/>
    <cellStyle name="40% - Ênfase6 95 4" xfId="22542" xr:uid="{08C6E1BD-EE3C-4DAE-AA2E-6AA83577AE23}"/>
    <cellStyle name="40% - Ênfase6 96" xfId="2020" xr:uid="{3E4235A3-BA04-457B-A521-C45B252D06F9}"/>
    <cellStyle name="40% - Ênfase6 96 2" xfId="7153" xr:uid="{EB40598B-7161-4EE7-91A1-19A70219FA47}"/>
    <cellStyle name="40% - Ênfase6 96 2 2" xfId="17380" xr:uid="{F0DEDB4B-DEF4-4E11-8D93-049DE5407A56}"/>
    <cellStyle name="40% - Ênfase6 96 2 2 2" xfId="37824" xr:uid="{83EB4A93-9FEF-465F-9610-2F626D7DA575}"/>
    <cellStyle name="40% - Ênfase6 96 2 3" xfId="27608" xr:uid="{F6A9847C-9CC0-4FF7-8A99-9347706FAB90}"/>
    <cellStyle name="40% - Ênfase6 96 3" xfId="12326" xr:uid="{28203529-789D-4F0C-9472-8587A4D87847}"/>
    <cellStyle name="40% - Ênfase6 96 3 2" xfId="32772" xr:uid="{C68A400A-1D89-4CF9-A602-80AC52272E86}"/>
    <cellStyle name="40% - Ênfase6 96 4" xfId="22556" xr:uid="{B62CA72D-8426-474F-8514-FDA175DE4605}"/>
    <cellStyle name="40% - Ênfase6 97" xfId="2034" xr:uid="{584483AE-6D20-4DDE-A3DD-B14F4DEB440E}"/>
    <cellStyle name="40% - Ênfase6 97 2" xfId="7167" xr:uid="{8B6C63B4-D75A-4A75-81B0-D13EF897C29F}"/>
    <cellStyle name="40% - Ênfase6 97 2 2" xfId="17394" xr:uid="{AB11BC69-1042-4DE9-AC78-950C06D3E59A}"/>
    <cellStyle name="40% - Ênfase6 97 2 2 2" xfId="37838" xr:uid="{9081025A-3F68-4CA5-A949-A88D6D4DC444}"/>
    <cellStyle name="40% - Ênfase6 97 2 3" xfId="27622" xr:uid="{0E189342-A117-4641-B0F8-C904F49E512B}"/>
    <cellStyle name="40% - Ênfase6 97 3" xfId="12340" xr:uid="{CD167754-C36C-404A-B95A-6B56CB162E4C}"/>
    <cellStyle name="40% - Ênfase6 97 3 2" xfId="32786" xr:uid="{B0A931C4-F5C8-410E-9272-B55E1663E085}"/>
    <cellStyle name="40% - Ênfase6 97 4" xfId="22570" xr:uid="{A4B063B3-6B3B-407E-ABC5-DE3CF46F3182}"/>
    <cellStyle name="40% - Ênfase6 98" xfId="2048" xr:uid="{E4D2A14F-C246-4AB5-9777-A370749E66E6}"/>
    <cellStyle name="40% - Ênfase6 98 2" xfId="7181" xr:uid="{6BC234F6-78BB-4AF5-8289-EC5678E22112}"/>
    <cellStyle name="40% - Ênfase6 98 2 2" xfId="17408" xr:uid="{5CC966C4-7EEA-43A3-8B71-0A731ABE6921}"/>
    <cellStyle name="40% - Ênfase6 98 2 2 2" xfId="37852" xr:uid="{0DCDA6BF-9A42-4A6B-888A-85DBFB51C06A}"/>
    <cellStyle name="40% - Ênfase6 98 2 3" xfId="27636" xr:uid="{472B84D4-8AB9-4BFF-B8DF-60C2A10FB763}"/>
    <cellStyle name="40% - Ênfase6 98 3" xfId="12354" xr:uid="{37A58194-EC4B-4E2D-8EDA-2F7D3D5D20FF}"/>
    <cellStyle name="40% - Ênfase6 98 3 2" xfId="32800" xr:uid="{E7E2BE8E-EC6C-46E0-BA6F-70DF3D9C02FC}"/>
    <cellStyle name="40% - Ênfase6 98 4" xfId="22584" xr:uid="{537B3A5A-FB3B-4295-ABCD-8AAC1E081215}"/>
    <cellStyle name="40% - Ênfase6 99" xfId="2062" xr:uid="{F33C935E-EC82-48FE-9FAA-3C3D4BC4F605}"/>
    <cellStyle name="40% - Ênfase6 99 2" xfId="7195" xr:uid="{157A57CC-24E6-4663-BF93-26E041A2ED56}"/>
    <cellStyle name="40% - Ênfase6 99 2 2" xfId="17422" xr:uid="{0A3E18AD-F2BF-46A6-BCCC-46F1EA54199F}"/>
    <cellStyle name="40% - Ênfase6 99 2 2 2" xfId="37866" xr:uid="{47E9698E-7999-46F2-8840-29C2E2FA8714}"/>
    <cellStyle name="40% - Ênfase6 99 2 3" xfId="27650" xr:uid="{C5DBE4A4-948E-41FC-A7E0-06FE911F8F0F}"/>
    <cellStyle name="40% - Ênfase6 99 3" xfId="12368" xr:uid="{26C75214-A7D5-49AA-9EBA-721189480FEA}"/>
    <cellStyle name="40% - Ênfase6 99 3 2" xfId="32814" xr:uid="{0FAA2136-C48E-4E64-A160-895A4CDAFA32}"/>
    <cellStyle name="40% - Ênfase6 99 4" xfId="22598" xr:uid="{7162E252-DAC5-46CA-A20E-C97A0A6DB5BA}"/>
    <cellStyle name="60% - Ênfase1" xfId="13" builtinId="32" customBuiltin="1"/>
    <cellStyle name="60% - Ênfase1 2" xfId="61" xr:uid="{6E1F4C63-7319-43A8-96EE-AEC42C617B06}"/>
    <cellStyle name="60% - Ênfase1 3" xfId="20718" xr:uid="{DDFC939B-16E9-41DA-80F5-3B2904AC9E90}"/>
    <cellStyle name="60% - Ênfase1 4" xfId="86" xr:uid="{ABF602D5-B3C5-4857-AF43-781C10E98C93}"/>
    <cellStyle name="60% - Ênfase2" xfId="14" builtinId="36" customBuiltin="1"/>
    <cellStyle name="60% - Ênfase2 2" xfId="62" xr:uid="{879FF49C-F6A1-457F-AB66-B72D886F5D14}"/>
    <cellStyle name="60% - Ênfase2 3" xfId="20719" xr:uid="{AB8780B6-9E2B-4029-9F1D-DCE95EC5752E}"/>
    <cellStyle name="60% - Ênfase2 4" xfId="87" xr:uid="{BAF49D5F-9DE6-47F2-82A0-0E8F04FE6A40}"/>
    <cellStyle name="60% - Ênfase3" xfId="15" builtinId="40" customBuiltin="1"/>
    <cellStyle name="60% - Ênfase3 2" xfId="63" xr:uid="{026E8D10-3B6C-4AC3-B7F1-361CBBA0AB6F}"/>
    <cellStyle name="60% - Ênfase3 3" xfId="20720" xr:uid="{F50BD039-5470-4E6C-B4E7-1313AEB505BA}"/>
    <cellStyle name="60% - Ênfase3 4" xfId="88" xr:uid="{48AC7FE2-17F7-4CDE-8E46-43E1969E8B5C}"/>
    <cellStyle name="60% - Ênfase4" xfId="16" builtinId="44" customBuiltin="1"/>
    <cellStyle name="60% - Ênfase4 2" xfId="64" xr:uid="{70BAC379-176C-422E-843B-5E3852B952FB}"/>
    <cellStyle name="60% - Ênfase4 3" xfId="20721" xr:uid="{E5D64AAD-78EB-447B-88E7-8E1C95410FE0}"/>
    <cellStyle name="60% - Ênfase4 4" xfId="89" xr:uid="{788F1E51-0691-4205-99D8-D045C19F3C39}"/>
    <cellStyle name="60% - Ênfase5" xfId="17" builtinId="48" customBuiltin="1"/>
    <cellStyle name="60% - Ênfase5 2" xfId="65" xr:uid="{77200608-08F4-43FA-B269-D997FEC1CBB1}"/>
    <cellStyle name="60% - Ênfase5 3" xfId="20722" xr:uid="{992AEE20-8032-4706-90BE-3160C5042FB6}"/>
    <cellStyle name="60% - Ênfase5 4" xfId="90" xr:uid="{01C9CA20-A96B-4DE0-A11B-088EC98EF0DD}"/>
    <cellStyle name="60% - Ênfase6" xfId="18" builtinId="52" customBuiltin="1"/>
    <cellStyle name="60% - Ênfase6 2" xfId="66" xr:uid="{7823B130-A4C3-4272-A517-7E35D15E0E03}"/>
    <cellStyle name="60% - Ênfase6 3" xfId="20723" xr:uid="{21D011EB-DD46-452E-8543-E5C18557FBF3}"/>
    <cellStyle name="60% - Ênfase6 4" xfId="91" xr:uid="{4904B7D4-9251-4F55-9726-C125AA630AB6}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30" builtinId="4"/>
    <cellStyle name="Moeda 2" xfId="67" xr:uid="{F7C61DDE-3027-4610-958B-B551309EFBDE}"/>
    <cellStyle name="Moeda 2 2" xfId="101" xr:uid="{9ED9AE33-D884-4B6A-9188-72C1F91BA17B}"/>
    <cellStyle name="Moeda 2 2 2" xfId="713" xr:uid="{CCC7DF86-B58F-43A2-B637-67C3FE5095EF}"/>
    <cellStyle name="Moeda 2 2 2 2" xfId="5860" xr:uid="{3225C400-B525-4389-92F9-1EE5CB9A0711}"/>
    <cellStyle name="Moeda 2 2 3" xfId="5247" xr:uid="{86A11480-5967-4055-83B1-ACD7BF4ABF19}"/>
    <cellStyle name="Moeda 2 3" xfId="102" xr:uid="{E644DE51-705A-4467-9BC1-1A8DF2761BAC}"/>
    <cellStyle name="Moeda 2 3 2" xfId="714" xr:uid="{21FD19B4-A8C5-4E2B-B77A-1F8347636096}"/>
    <cellStyle name="Moeda 2 3 2 2" xfId="5861" xr:uid="{FB2D3369-4FE5-4D71-A7F6-73A39E4AD709}"/>
    <cellStyle name="Moeda 2 3 3" xfId="5248" xr:uid="{A5700D78-D795-4A5F-94FC-30197DBAF7BC}"/>
    <cellStyle name="Moeda 2 4" xfId="709" xr:uid="{9C09C431-9AF5-44D7-A3B0-8FED4A15F8DD}"/>
    <cellStyle name="Moeda 2 4 2" xfId="5856" xr:uid="{7AC44B97-5FC6-46C8-BEF3-0CD9E1F2A0BC}"/>
    <cellStyle name="Moeda 2 5" xfId="5242" xr:uid="{E5292D13-22E6-4E3E-8EB2-BC67484F6764}"/>
    <cellStyle name="Moeda 2 6" xfId="93" xr:uid="{878E1D4A-A5E9-4D28-BAB8-60D57CC60C7C}"/>
    <cellStyle name="Moeda 3" xfId="708" xr:uid="{685FE6E0-045C-49DD-94DC-3F04B6F5FE60}"/>
    <cellStyle name="Moeda 3 2" xfId="5855" xr:uid="{A35B9655-7212-4D94-B418-189CD7B18C82}"/>
    <cellStyle name="Moeda 3 2 2" xfId="16129" xr:uid="{4023E0FF-2253-49AB-8250-12DAC89516C5}"/>
    <cellStyle name="Moeda 3 2 2 2" xfId="36573" xr:uid="{9ED6300B-1478-4799-95BA-AF536674A1E7}"/>
    <cellStyle name="Moeda 3 2 3" xfId="26357" xr:uid="{4325A305-DA8A-4AB9-B847-1A17F7571215}"/>
    <cellStyle name="Moeda 3 3" xfId="11075" xr:uid="{51455909-F80A-45A1-BC91-E6C78FB20A85}"/>
    <cellStyle name="Moeda 3 3 2" xfId="31521" xr:uid="{2CD21835-6331-45CB-9947-BEAB9E3F2351}"/>
    <cellStyle name="Moeda 3 4" xfId="21305" xr:uid="{C36FC5B4-97FF-4C65-87A5-5AAE8A57FDB4}"/>
    <cellStyle name="Moeda 4" xfId="5241" xr:uid="{679C7363-50F4-4E44-9BA1-B0B14DAF4EDB}"/>
    <cellStyle name="Moeda 4 2" xfId="15548" xr:uid="{ABA9A9AC-838F-4754-918F-74182CD6D182}"/>
    <cellStyle name="Moeda 4 2 2" xfId="35992" xr:uid="{300181E5-7DD6-4653-ADEE-1D08F994486D}"/>
    <cellStyle name="Moeda 4 3" xfId="25776" xr:uid="{BB54F089-66D5-4F0D-887F-86C6A06E5070}"/>
    <cellStyle name="Moeda 5" xfId="10494" xr:uid="{C9F58C9D-B5ED-4C99-B134-102A3E1FA8BA}"/>
    <cellStyle name="Moeda 5 2" xfId="30942" xr:uid="{55A9AEF8-C186-4827-9D8A-FC644708A952}"/>
    <cellStyle name="Moeda 6" xfId="20724" xr:uid="{08A91B16-2F0D-43C4-9D8C-BD29BC2BF50C}"/>
    <cellStyle name="Moeda 7" xfId="92" xr:uid="{6B5DAE4E-D34A-4BB7-83F5-4252071EA3BF}"/>
    <cellStyle name="Neutro 2" xfId="10495" xr:uid="{2E47DECC-63E7-4A5A-8C32-24C1C34E3331}"/>
    <cellStyle name="Neutro 3" xfId="20725" xr:uid="{824CE291-5B35-44FE-8EAB-C8AC64286881}"/>
    <cellStyle name="Neutro 4" xfId="94" xr:uid="{5665096C-9CB6-4C8F-8875-6992F3397234}"/>
    <cellStyle name="Normal" xfId="0" builtinId="0"/>
    <cellStyle name="Normal 10" xfId="55" xr:uid="{5577B8AC-685D-42C1-BF8D-D5B76FC7D681}"/>
    <cellStyle name="Normal 10 2" xfId="77" xr:uid="{ADFFE24E-7E3D-4C29-8BAB-B7224B6CE2DE}"/>
    <cellStyle name="Normal 10 2 2" xfId="5936" xr:uid="{8F8E6053-8647-48ED-A93C-1097C05EAC1C}"/>
    <cellStyle name="Normal 10 2 2 2" xfId="16191" xr:uid="{8C9305D4-64D2-4298-97B2-B067EFF5C991}"/>
    <cellStyle name="Normal 10 2 2 2 2" xfId="36635" xr:uid="{271CBE61-24C8-453B-95C0-0805D7F3CBC5}"/>
    <cellStyle name="Normal 10 2 2 3" xfId="26419" xr:uid="{9913EA0A-9815-4EA2-83CF-037CEDE94742}"/>
    <cellStyle name="Normal 10 2 3" xfId="11137" xr:uid="{A376B844-86FB-4F65-A8C7-D9512E50089E}"/>
    <cellStyle name="Normal 10 2 3 2" xfId="31583" xr:uid="{B5D3F4DB-57EB-4DC2-9BEB-1BDAD73C8FFA}"/>
    <cellStyle name="Normal 10 2 4" xfId="21367" xr:uid="{980E5118-1EA0-4D82-8396-8FAF786C9FC8}"/>
    <cellStyle name="Normal 10 2 5" xfId="789" xr:uid="{D71F058F-4B8D-4C0E-8242-4A980F42EA21}"/>
    <cellStyle name="Normal 10 3" xfId="5323" xr:uid="{1212F5A0-4133-4ECE-AF90-91DA81C8C8EB}"/>
    <cellStyle name="Normal 10 3 2" xfId="15611" xr:uid="{B5561C2E-388D-4576-AFD2-C8AEE6E6C42C}"/>
    <cellStyle name="Normal 10 3 2 2" xfId="36055" xr:uid="{F6031F5D-6A6D-4E86-A1D0-549C4D0F9018}"/>
    <cellStyle name="Normal 10 3 3" xfId="25839" xr:uid="{CF05BE14-E1B0-44CD-9F16-809215A92EB7}"/>
    <cellStyle name="Normal 10 4" xfId="10557" xr:uid="{353C57A9-F277-42EC-A74A-566D8D4A87C1}"/>
    <cellStyle name="Normal 10 4 2" xfId="31003" xr:uid="{A28A5E94-7C7A-483A-9815-41EEE6A06E00}"/>
    <cellStyle name="Normal 10 5" xfId="20787" xr:uid="{A83F2D88-CCFD-470A-95E0-4A10D774C50A}"/>
    <cellStyle name="Normal 10 6" xfId="176" xr:uid="{A24161E7-A8D2-4201-8E04-CE40A20D11F5}"/>
    <cellStyle name="Normal 100" xfId="2021" xr:uid="{D213DFC3-7D82-4135-8686-CAE76F25435E}"/>
    <cellStyle name="Normal 100 2" xfId="7154" xr:uid="{945EC96A-1AD9-40C7-9DCC-18ACC5647F08}"/>
    <cellStyle name="Normal 100 2 2" xfId="17381" xr:uid="{FBD1A0DF-2E3B-48A4-B8BC-07AD744D52FE}"/>
    <cellStyle name="Normal 100 2 2 2" xfId="37825" xr:uid="{6A958B7F-D6F3-4349-ADE1-C39F0DBC717C}"/>
    <cellStyle name="Normal 100 2 3" xfId="27609" xr:uid="{D81343A6-EA0D-4818-9A8D-CADE6516E662}"/>
    <cellStyle name="Normal 100 3" xfId="12327" xr:uid="{35F75558-3F15-4F1B-8A3D-D9AA88E8BACC}"/>
    <cellStyle name="Normal 100 3 2" xfId="32773" xr:uid="{D5E348A3-5CE3-4F73-8328-62651537E0C9}"/>
    <cellStyle name="Normal 100 4" xfId="22557" xr:uid="{3EE83E87-2896-459E-9E76-1C0020ADDEF7}"/>
    <cellStyle name="Normal 101" xfId="2035" xr:uid="{9A4A8206-2563-476F-9C0F-1D336513B5A2}"/>
    <cellStyle name="Normal 101 2" xfId="7168" xr:uid="{53090E39-87BD-493C-8729-8DA64364E3A2}"/>
    <cellStyle name="Normal 101 2 2" xfId="17395" xr:uid="{5485E4ED-0C8A-449C-A648-B861DC271D33}"/>
    <cellStyle name="Normal 101 2 2 2" xfId="37839" xr:uid="{E66E471A-CB51-4149-B1DF-6C3776B1705B}"/>
    <cellStyle name="Normal 101 2 3" xfId="27623" xr:uid="{AE9569CE-E72E-4373-98E1-7201950B4CEF}"/>
    <cellStyle name="Normal 101 3" xfId="12341" xr:uid="{86525384-63A8-47BB-B1F0-EBF3D3FA452A}"/>
    <cellStyle name="Normal 101 3 2" xfId="32787" xr:uid="{35580F42-A950-4214-B18D-BCB7F5362D81}"/>
    <cellStyle name="Normal 101 4" xfId="22571" xr:uid="{9495B4EE-2FC9-4D3D-8512-B3442F8AB37C}"/>
    <cellStyle name="Normal 102" xfId="2049" xr:uid="{2BEF1C07-4804-47DF-AB75-7B67563D9F75}"/>
    <cellStyle name="Normal 102 2" xfId="7182" xr:uid="{65988014-C851-4663-9EBE-28EEFEE12961}"/>
    <cellStyle name="Normal 102 2 2" xfId="17409" xr:uid="{F50B3658-142B-4CF9-B077-2E2573EBBC5C}"/>
    <cellStyle name="Normal 102 2 2 2" xfId="37853" xr:uid="{B9BE572E-8F39-44DF-8583-8CB3CECD9344}"/>
    <cellStyle name="Normal 102 2 3" xfId="27637" xr:uid="{5B4DE73D-CF50-4F35-A918-05E3124F5439}"/>
    <cellStyle name="Normal 102 3" xfId="12355" xr:uid="{560B463E-8076-4377-8E57-78F1BD7FE7E3}"/>
    <cellStyle name="Normal 102 3 2" xfId="32801" xr:uid="{6CEE9731-C9C2-4D8D-806C-7B2287569A17}"/>
    <cellStyle name="Normal 102 4" xfId="22585" xr:uid="{755DC879-5EA5-4489-925A-C8E8FC598FBD}"/>
    <cellStyle name="Normal 103" xfId="2063" xr:uid="{26DC71D9-28A4-463B-AF1A-8C6528C3BBDF}"/>
    <cellStyle name="Normal 103 2" xfId="7196" xr:uid="{D286F864-42B8-43C7-B82B-99B5AE293107}"/>
    <cellStyle name="Normal 103 2 2" xfId="17423" xr:uid="{DACACCDA-A667-458C-9A7E-81D3076E5B31}"/>
    <cellStyle name="Normal 103 2 2 2" xfId="37867" xr:uid="{9F65B961-DD26-4196-B8C8-E6ADEE672ECC}"/>
    <cellStyle name="Normal 103 2 3" xfId="27651" xr:uid="{EA022A24-407B-4A59-BE0A-5E612C8ACF34}"/>
    <cellStyle name="Normal 103 3" xfId="12369" xr:uid="{8FA3EE95-3152-434A-8D9D-0167914CE6AA}"/>
    <cellStyle name="Normal 103 3 2" xfId="32815" xr:uid="{89F8C961-8BFA-4ADD-B78E-901CE6F38F63}"/>
    <cellStyle name="Normal 103 4" xfId="22599" xr:uid="{66653151-AE51-496D-B3F9-7D871A02B801}"/>
    <cellStyle name="Normal 104" xfId="2077" xr:uid="{D4D21DE0-DD0E-45BE-83F7-B9E4E8BF7B18}"/>
    <cellStyle name="Normal 104 2" xfId="7210" xr:uid="{79ABCD1E-F24A-471D-A73C-E0DB286549ED}"/>
    <cellStyle name="Normal 104 2 2" xfId="17437" xr:uid="{A5DAB489-15B8-4B56-957B-5981F92A90BD}"/>
    <cellStyle name="Normal 104 2 2 2" xfId="37881" xr:uid="{86A160A2-264E-4387-888B-7FFB78246191}"/>
    <cellStyle name="Normal 104 2 3" xfId="27665" xr:uid="{94D05721-AFE5-4942-8C28-2D347A371516}"/>
    <cellStyle name="Normal 104 3" xfId="12383" xr:uid="{62CF9A26-75DF-4376-B4DE-147413FC167B}"/>
    <cellStyle name="Normal 104 3 2" xfId="32829" xr:uid="{620FCB30-D794-406E-A0B1-1DBFE9E8CED8}"/>
    <cellStyle name="Normal 104 4" xfId="22613" xr:uid="{7747C589-8E9A-4701-9250-2A5C2B7757C0}"/>
    <cellStyle name="Normal 105" xfId="2091" xr:uid="{FAAF7E1D-C595-4F1A-90EF-96A564290D0D}"/>
    <cellStyle name="Normal 105 2" xfId="7224" xr:uid="{A8F70EC7-B8D7-4777-A1AD-9D48C295384C}"/>
    <cellStyle name="Normal 105 2 2" xfId="17451" xr:uid="{9C83A1AF-BBB5-4140-83F5-BB3207C7E74A}"/>
    <cellStyle name="Normal 105 2 2 2" xfId="37895" xr:uid="{16D27058-4B9A-4D28-A7AA-E798035F4746}"/>
    <cellStyle name="Normal 105 2 3" xfId="27679" xr:uid="{7DC6697E-C24C-41B0-8D08-FB031F8ABC13}"/>
    <cellStyle name="Normal 105 3" xfId="12397" xr:uid="{5B794E8D-FDB4-415E-B9E5-30CE92F3C24B}"/>
    <cellStyle name="Normal 105 3 2" xfId="32843" xr:uid="{A4A3C070-7305-479F-9EBE-BC3A6612A3FC}"/>
    <cellStyle name="Normal 105 4" xfId="22627" xr:uid="{CDBB130B-C24C-494B-8B07-E0D92BB251D5}"/>
    <cellStyle name="Normal 106" xfId="2105" xr:uid="{EC0418BA-4848-49F8-9ACD-505873C4ABA5}"/>
    <cellStyle name="Normal 106 2" xfId="7238" xr:uid="{5B1D009E-ABCE-45D0-A2AC-1F91ED3FED64}"/>
    <cellStyle name="Normal 106 2 2" xfId="17465" xr:uid="{3E01DF50-D518-4509-A330-055BDAF518B7}"/>
    <cellStyle name="Normal 106 2 2 2" xfId="37909" xr:uid="{3A41FDA2-A499-45E2-B868-ED31E4EC7D72}"/>
    <cellStyle name="Normal 106 2 3" xfId="27693" xr:uid="{CCC6662E-377F-46A4-8700-F4741CB35D5D}"/>
    <cellStyle name="Normal 106 3" xfId="12411" xr:uid="{5A587FC1-1274-4E54-ADB4-D3201E111097}"/>
    <cellStyle name="Normal 106 3 2" xfId="32857" xr:uid="{83458E14-835F-4ED6-9B0E-7EEC83D4E934}"/>
    <cellStyle name="Normal 106 4" xfId="22641" xr:uid="{3D1EC3B4-786B-4AF6-8E66-6F40D0B780BC}"/>
    <cellStyle name="Normal 107" xfId="2119" xr:uid="{2D409875-6466-493B-9A61-C3B20BB842A7}"/>
    <cellStyle name="Normal 107 2" xfId="7252" xr:uid="{DD393379-3A5B-4877-B451-CEC56BECF47D}"/>
    <cellStyle name="Normal 107 2 2" xfId="17479" xr:uid="{700BAB6D-B7AA-4304-B869-099491344068}"/>
    <cellStyle name="Normal 107 2 2 2" xfId="37923" xr:uid="{36ED0FD4-84F9-407E-8E76-C844251B2A26}"/>
    <cellStyle name="Normal 107 2 3" xfId="27707" xr:uid="{E7857AE7-05AA-4701-A1A6-6480E8DC49FF}"/>
    <cellStyle name="Normal 107 3" xfId="12425" xr:uid="{078BEBEF-61FF-427B-8ABD-6672BB5EEC1B}"/>
    <cellStyle name="Normal 107 3 2" xfId="32871" xr:uid="{E94C02B3-7CFF-40EE-B7FB-C31FBE433D60}"/>
    <cellStyle name="Normal 107 4" xfId="22655" xr:uid="{5F07341C-6953-4580-A821-C9018C1ABD4F}"/>
    <cellStyle name="Normal 108" xfId="2133" xr:uid="{DFE3010B-D912-4204-B0A1-AB3DF4006482}"/>
    <cellStyle name="Normal 108 2" xfId="7266" xr:uid="{8D2E357B-71E7-48F8-B848-76FA3E6AE4CA}"/>
    <cellStyle name="Normal 108 2 2" xfId="17493" xr:uid="{41AB08CF-3BD0-42D8-89A1-0F5D163F8C98}"/>
    <cellStyle name="Normal 108 2 2 2" xfId="37937" xr:uid="{3633C32E-BAFE-4584-A1E6-01DCB3CC8B9F}"/>
    <cellStyle name="Normal 108 2 3" xfId="27721" xr:uid="{45187B62-A18E-40D1-9A5D-053231B48427}"/>
    <cellStyle name="Normal 108 3" xfId="12439" xr:uid="{F57A7506-2AF6-4613-ADAE-773D52EF9E69}"/>
    <cellStyle name="Normal 108 3 2" xfId="32885" xr:uid="{6E37201F-2FEE-45AF-A79F-C77EDE821FBC}"/>
    <cellStyle name="Normal 108 4" xfId="22669" xr:uid="{C22492A6-E6AC-4FCF-AAAB-8831B281097B}"/>
    <cellStyle name="Normal 109" xfId="2147" xr:uid="{8A8A35EE-886A-463C-B93D-E99D41184B37}"/>
    <cellStyle name="Normal 109 2" xfId="7280" xr:uid="{11089567-9B0A-4178-93F2-DF23E0E41A71}"/>
    <cellStyle name="Normal 109 2 2" xfId="17507" xr:uid="{18526C88-3737-4A32-A2D3-48C2C9278C01}"/>
    <cellStyle name="Normal 109 2 2 2" xfId="37951" xr:uid="{D6D21332-9384-4DB3-B294-32CD1715BD9A}"/>
    <cellStyle name="Normal 109 2 3" xfId="27735" xr:uid="{44B5F133-345B-46E2-8481-BE2188CA26B9}"/>
    <cellStyle name="Normal 109 3" xfId="12453" xr:uid="{D1BC287D-3860-4710-80B0-859D1B60210D}"/>
    <cellStyle name="Normal 109 3 2" xfId="32899" xr:uid="{25E02EF7-60CD-4AE8-A642-BB493B5F70D3}"/>
    <cellStyle name="Normal 109 4" xfId="22683" xr:uid="{BF4526B8-F181-49A5-9032-AF187FB092DF}"/>
    <cellStyle name="Normal 11" xfId="56" xr:uid="{695B1FA8-2B8A-4501-B464-919B5A07C389}"/>
    <cellStyle name="Normal 11 2" xfId="78" xr:uid="{C2046DCB-6DCD-4DC1-A95E-B732CF389C97}"/>
    <cellStyle name="Normal 11 2 2" xfId="5950" xr:uid="{73EB0E6D-37D4-4AED-B2B8-31C8EF976850}"/>
    <cellStyle name="Normal 11 2 2 2" xfId="16205" xr:uid="{C4891229-3199-4009-A0E7-C51399C70C1E}"/>
    <cellStyle name="Normal 11 2 2 2 2" xfId="36649" xr:uid="{BEDE262A-C510-44B0-B49A-46FC02D33138}"/>
    <cellStyle name="Normal 11 2 2 3" xfId="26433" xr:uid="{7637088F-28D4-4233-A134-97BD65E96C93}"/>
    <cellStyle name="Normal 11 2 3" xfId="11151" xr:uid="{F8A39FCD-541E-476B-8C31-5BF87A7F2AE4}"/>
    <cellStyle name="Normal 11 2 3 2" xfId="31597" xr:uid="{D6FE457F-6332-45D2-868F-B3EBC567C0AC}"/>
    <cellStyle name="Normal 11 2 4" xfId="21381" xr:uid="{C0BAC39F-E147-449B-815C-99D3E6F89E88}"/>
    <cellStyle name="Normal 11 2 5" xfId="803" xr:uid="{66381831-7DA0-42CF-BF72-949CFF3BD3DE}"/>
    <cellStyle name="Normal 11 3" xfId="5337" xr:uid="{FA4C7522-1D45-45D6-B9DB-77B768BD3C9D}"/>
    <cellStyle name="Normal 11 3 2" xfId="15625" xr:uid="{48B2F14C-4622-414F-AFA9-BA7C69430298}"/>
    <cellStyle name="Normal 11 3 2 2" xfId="36069" xr:uid="{CE370CA0-8605-4355-A667-8D62EDDD657F}"/>
    <cellStyle name="Normal 11 3 3" xfId="25853" xr:uid="{D5DB5D26-21F5-4F29-BBD7-F9CA86717628}"/>
    <cellStyle name="Normal 11 4" xfId="10571" xr:uid="{FC0CEDCC-6948-4D57-9B4C-F9FFEAB537CF}"/>
    <cellStyle name="Normal 11 4 2" xfId="31017" xr:uid="{3F4D2BA0-35E1-423B-BF15-A10A4C82E76F}"/>
    <cellStyle name="Normal 11 5" xfId="20801" xr:uid="{3EB57B01-5E47-4A93-A247-EC2E54E9EAB7}"/>
    <cellStyle name="Normal 11 6" xfId="190" xr:uid="{676AC7B4-7F0E-44C8-A32F-754405FFB8E6}"/>
    <cellStyle name="Normal 110" xfId="2161" xr:uid="{7BFDC046-31A6-413A-897B-DEAC504A7FF5}"/>
    <cellStyle name="Normal 110 2" xfId="7294" xr:uid="{A274C4D1-9F27-4011-A624-A530DFDB14B7}"/>
    <cellStyle name="Normal 110 2 2" xfId="17521" xr:uid="{F3CD6B45-E051-4FDD-BE51-CB60F71BA4CB}"/>
    <cellStyle name="Normal 110 2 2 2" xfId="37965" xr:uid="{0FFEC12A-96B6-4EE5-9172-B48E3BD418F1}"/>
    <cellStyle name="Normal 110 2 3" xfId="27749" xr:uid="{14C30E8C-D22F-4A76-A0D3-9929B1B1251E}"/>
    <cellStyle name="Normal 110 3" xfId="12467" xr:uid="{917843E7-1B8F-4FBD-956D-F2DDE67AB90F}"/>
    <cellStyle name="Normal 110 3 2" xfId="32913" xr:uid="{75A6631A-3D1A-46D0-9355-445F0EBDF23D}"/>
    <cellStyle name="Normal 110 4" xfId="22697" xr:uid="{6C5D6A7A-6F1F-47E1-904F-41027BBABD75}"/>
    <cellStyle name="Normal 111" xfId="2175" xr:uid="{B92D0ACB-3B92-4A65-9B72-29DB0330A39E}"/>
    <cellStyle name="Normal 111 2" xfId="7308" xr:uid="{C52E00CA-6DA9-49CC-A6D3-882A0A890CFD}"/>
    <cellStyle name="Normal 111 2 2" xfId="17535" xr:uid="{9941D484-EBE8-4842-A13E-4F3A6A7783D4}"/>
    <cellStyle name="Normal 111 2 2 2" xfId="37979" xr:uid="{177949B2-D849-4C74-889B-A0EE36B1DD00}"/>
    <cellStyle name="Normal 111 2 3" xfId="27763" xr:uid="{5EEDCB21-A9F3-44CC-A818-31E49B354C90}"/>
    <cellStyle name="Normal 111 3" xfId="12481" xr:uid="{30A08047-45E5-4CD8-8971-7E3FEC9DE2F6}"/>
    <cellStyle name="Normal 111 3 2" xfId="32927" xr:uid="{4FB751F4-E421-4B66-A946-DB68BC5B3AF7}"/>
    <cellStyle name="Normal 111 4" xfId="22711" xr:uid="{AF071FCC-E419-4094-9711-C25FFB5DC8B5}"/>
    <cellStyle name="Normal 112" xfId="2189" xr:uid="{660F4378-2837-4DFC-AF48-34A44B696245}"/>
    <cellStyle name="Normal 112 2" xfId="7322" xr:uid="{8DDBC8A5-DCFE-414D-A5F7-48BEC0E36B34}"/>
    <cellStyle name="Normal 112 2 2" xfId="17549" xr:uid="{C8CFF5A7-F177-4897-B03C-13E2C2BCE403}"/>
    <cellStyle name="Normal 112 2 2 2" xfId="37993" xr:uid="{94B40D63-A834-436A-B5B3-5B46EFD80A66}"/>
    <cellStyle name="Normal 112 2 3" xfId="27777" xr:uid="{C7D5054D-0610-4770-9F51-3174AF234896}"/>
    <cellStyle name="Normal 112 3" xfId="12495" xr:uid="{64D62CB7-21A5-404C-A23D-54C1EB1EFE6B}"/>
    <cellStyle name="Normal 112 3 2" xfId="32941" xr:uid="{7E171C0A-BD24-4555-BB34-93C1CB5D8CE6}"/>
    <cellStyle name="Normal 112 4" xfId="22725" xr:uid="{FB303116-772E-4CC2-9831-613DAAB43A21}"/>
    <cellStyle name="Normal 113" xfId="2203" xr:uid="{8FE28239-2AD7-44C7-8D8D-359C92CD5A39}"/>
    <cellStyle name="Normal 113 2" xfId="7336" xr:uid="{88985B25-9FAB-41E1-8845-43C4D120378A}"/>
    <cellStyle name="Normal 113 2 2" xfId="17563" xr:uid="{9A19A5D3-B1E7-48AF-AD0F-61C6E00A8AFB}"/>
    <cellStyle name="Normal 113 2 2 2" xfId="38007" xr:uid="{4461011B-B8A5-4569-8209-3EA3052D88B9}"/>
    <cellStyle name="Normal 113 2 3" xfId="27791" xr:uid="{65CBFF61-2A48-49DE-8741-16DF7DD97A70}"/>
    <cellStyle name="Normal 113 3" xfId="12509" xr:uid="{D98D3524-5933-4240-AE41-4FD479A301D3}"/>
    <cellStyle name="Normal 113 3 2" xfId="32955" xr:uid="{F5F880E1-1E0A-413D-A0B4-7DD26FFB81BC}"/>
    <cellStyle name="Normal 113 4" xfId="22739" xr:uid="{45B4D9E6-1F90-4765-A09B-35A6E1784166}"/>
    <cellStyle name="Normal 114" xfId="2217" xr:uid="{C22DD3ED-17AB-49DC-A019-A8536B318FAB}"/>
    <cellStyle name="Normal 114 2" xfId="7350" xr:uid="{05489F70-13BB-46B5-BCC8-FA895FD45311}"/>
    <cellStyle name="Normal 114 2 2" xfId="17577" xr:uid="{747A1C27-9D41-4F83-9B95-458614AA338D}"/>
    <cellStyle name="Normal 114 2 2 2" xfId="38021" xr:uid="{BEA910B9-4C66-42A4-9598-A3BAE73C2CEF}"/>
    <cellStyle name="Normal 114 2 3" xfId="27805" xr:uid="{D7B640CD-F982-431C-8D0A-4DFA0FCEEA76}"/>
    <cellStyle name="Normal 114 3" xfId="12523" xr:uid="{912EF4C0-7850-426D-A4C1-10C3C056CB7F}"/>
    <cellStyle name="Normal 114 3 2" xfId="32969" xr:uid="{716F341F-178D-4DB2-A25F-92CD653BA58A}"/>
    <cellStyle name="Normal 114 4" xfId="22753" xr:uid="{0AB313DA-1B4E-4943-AF9E-88BA4F7D5141}"/>
    <cellStyle name="Normal 115" xfId="2231" xr:uid="{2051FB41-9058-472E-B064-5B10D35DE8FE}"/>
    <cellStyle name="Normal 115 2" xfId="7364" xr:uid="{B4E57AFD-D616-416F-97EB-783FE885CD8D}"/>
    <cellStyle name="Normal 115 2 2" xfId="17591" xr:uid="{0D2FD9B5-A317-48D0-9862-FFFB514972E6}"/>
    <cellStyle name="Normal 115 2 2 2" xfId="38035" xr:uid="{11F705D5-0B9A-4BA0-A92D-BFD5C396B802}"/>
    <cellStyle name="Normal 115 2 3" xfId="27819" xr:uid="{421E71AA-1BD4-4238-98A5-FF763FD3FE9C}"/>
    <cellStyle name="Normal 115 3" xfId="12537" xr:uid="{C619919F-9C14-47DB-A504-EA16A8C67719}"/>
    <cellStyle name="Normal 115 3 2" xfId="32983" xr:uid="{5CD23C1D-26E2-46EF-9B2F-11C57A808E8C}"/>
    <cellStyle name="Normal 115 4" xfId="22767" xr:uid="{1D5A6163-535B-4FB1-983F-30FFE535D544}"/>
    <cellStyle name="Normal 116" xfId="2245" xr:uid="{9423C785-57FA-4945-ACAD-AD1D54A541CC}"/>
    <cellStyle name="Normal 116 2" xfId="7378" xr:uid="{1369CC72-DDA8-4865-BB54-B0115A8B172D}"/>
    <cellStyle name="Normal 116 2 2" xfId="17605" xr:uid="{B8D6F0B1-1A6F-4996-B8FF-1BE16659E440}"/>
    <cellStyle name="Normal 116 2 2 2" xfId="38049" xr:uid="{BC5DEA4A-3685-45C3-91FC-9BD07780E203}"/>
    <cellStyle name="Normal 116 2 3" xfId="27833" xr:uid="{678C81EF-5805-476F-B08D-9B75E149134F}"/>
    <cellStyle name="Normal 116 3" xfId="12551" xr:uid="{624A77BE-325A-496D-BF9F-FE70E9D5C633}"/>
    <cellStyle name="Normal 116 3 2" xfId="32997" xr:uid="{F8AD0352-51D2-484A-93FB-5C1FC7F0600B}"/>
    <cellStyle name="Normal 116 4" xfId="22781" xr:uid="{FAE21212-06F0-480F-9236-15BB7C1E91EC}"/>
    <cellStyle name="Normal 117" xfId="2259" xr:uid="{2FDBF660-18E0-432B-A52A-6E6EE86C4F8B}"/>
    <cellStyle name="Normal 117 2" xfId="7392" xr:uid="{9589071B-06F7-4F37-AFB6-14A00834E08D}"/>
    <cellStyle name="Normal 117 2 2" xfId="17619" xr:uid="{2F35057C-C672-408B-BF4D-3D8ED4334625}"/>
    <cellStyle name="Normal 117 2 2 2" xfId="38063" xr:uid="{67B45EBF-8B2E-4C9A-A793-AE6DF582F357}"/>
    <cellStyle name="Normal 117 2 3" xfId="27847" xr:uid="{1ED96CD4-F6F1-4C65-AA52-84E097234D02}"/>
    <cellStyle name="Normal 117 3" xfId="12565" xr:uid="{12392951-D977-4519-8C16-FA6F244394F3}"/>
    <cellStyle name="Normal 117 3 2" xfId="33011" xr:uid="{9B2D3B73-205F-4BCF-ACA4-69808E8F9564}"/>
    <cellStyle name="Normal 117 4" xfId="22795" xr:uid="{24E5DF7D-7356-45B8-95CF-E06E963DE92C}"/>
    <cellStyle name="Normal 118" xfId="2273" xr:uid="{5EC0BC9A-4120-467C-960A-ADB09045549D}"/>
    <cellStyle name="Normal 118 2" xfId="7406" xr:uid="{A8E2A431-B5F4-4702-848E-7392FCF3F86E}"/>
    <cellStyle name="Normal 118 2 2" xfId="17633" xr:uid="{20543895-2473-4150-981C-0CBDEF028E30}"/>
    <cellStyle name="Normal 118 2 2 2" xfId="38077" xr:uid="{D2D1F83D-A2F2-4D35-BA4B-8AF95A9DA2C4}"/>
    <cellStyle name="Normal 118 2 3" xfId="27861" xr:uid="{720A44EB-B090-4B7E-AA6A-93B0CF45E9BA}"/>
    <cellStyle name="Normal 118 3" xfId="12579" xr:uid="{54653339-54A6-4A8B-9C43-D62202871B96}"/>
    <cellStyle name="Normal 118 3 2" xfId="33025" xr:uid="{57E98A7A-9F3A-4BC9-9002-73C87C4354CC}"/>
    <cellStyle name="Normal 118 4" xfId="22809" xr:uid="{7FF4B89D-F356-4CAA-BC89-96940D29EEA1}"/>
    <cellStyle name="Normal 119" xfId="2287" xr:uid="{D8C80581-F496-4532-98B0-C92D600DB2A5}"/>
    <cellStyle name="Normal 119 2" xfId="7420" xr:uid="{56493F17-694B-4D33-A543-7C6A80FACE5B}"/>
    <cellStyle name="Normal 119 2 2" xfId="17647" xr:uid="{374E3C00-6D04-4CAF-B186-742866A3E6B1}"/>
    <cellStyle name="Normal 119 2 2 2" xfId="38091" xr:uid="{79AB320E-41C3-4595-A262-953EDC406192}"/>
    <cellStyle name="Normal 119 2 3" xfId="27875" xr:uid="{1445D6A0-837F-48DA-9EA9-E4BAD454133A}"/>
    <cellStyle name="Normal 119 3" xfId="12593" xr:uid="{36BC9F93-B3B9-49F8-95A8-7E2ECA6553D3}"/>
    <cellStyle name="Normal 119 3 2" xfId="33039" xr:uid="{FE847449-2B83-4B09-9123-3BE5F0784E94}"/>
    <cellStyle name="Normal 119 4" xfId="22823" xr:uid="{55077138-595C-4704-8B7C-66B88410DCAC}"/>
    <cellStyle name="Normal 12" xfId="57" xr:uid="{A37B5163-541B-43E2-8264-7A2DAD25DFFD}"/>
    <cellStyle name="Normal 12 2" xfId="58" xr:uid="{810F1440-493B-48F5-A990-FB3674FE3848}"/>
    <cellStyle name="Normal 12 2 2" xfId="5351" xr:uid="{73A9A476-11D1-4F82-9165-24BD5C2DE203}"/>
    <cellStyle name="Normal 12 3" xfId="204" xr:uid="{BAA06D39-BAC4-4F32-87A0-197F5AF48018}"/>
    <cellStyle name="Normal 120" xfId="2301" xr:uid="{12E24508-3AD0-47B2-A4A9-E3B25884B7EE}"/>
    <cellStyle name="Normal 120 2" xfId="7434" xr:uid="{EFB778AC-B362-4385-8B71-7FA43BCD3AFF}"/>
    <cellStyle name="Normal 120 2 2" xfId="17661" xr:uid="{C73A17CC-6572-493F-B4AF-5B67B2F4E812}"/>
    <cellStyle name="Normal 120 2 2 2" xfId="38105" xr:uid="{21FBDCE2-DA6C-4C38-996E-51BC7909AD89}"/>
    <cellStyle name="Normal 120 2 3" xfId="27889" xr:uid="{86E3418A-C02F-40BC-8D8A-C49D1D75B0BF}"/>
    <cellStyle name="Normal 120 3" xfId="12607" xr:uid="{041E84E6-0F0A-4221-950F-54DFDBFCD121}"/>
    <cellStyle name="Normal 120 3 2" xfId="33053" xr:uid="{3438C77E-1F97-42F9-B1B6-C59F2093FBBA}"/>
    <cellStyle name="Normal 120 4" xfId="22837" xr:uid="{3DE8DC2D-FDB0-4B49-ADF5-BA694E055194}"/>
    <cellStyle name="Normal 121" xfId="2315" xr:uid="{232E8F4C-32BC-43E0-ADB7-B3E9D1BB63BC}"/>
    <cellStyle name="Normal 121 2" xfId="7448" xr:uid="{21C3A6BD-A5CC-4E4C-B7A9-BD1B4A3593DA}"/>
    <cellStyle name="Normal 121 2 2" xfId="17675" xr:uid="{7216BA62-284E-4F88-AF61-E505E9214674}"/>
    <cellStyle name="Normal 121 2 2 2" xfId="38119" xr:uid="{E9AC2CED-22F7-492B-83EC-AB3399EB3C09}"/>
    <cellStyle name="Normal 121 2 3" xfId="27903" xr:uid="{CF57670D-0E25-4A1A-A5E7-E4261BB8C3CA}"/>
    <cellStyle name="Normal 121 3" xfId="12621" xr:uid="{D055FCDD-EE1C-4AB2-AB70-0D8C8821A319}"/>
    <cellStyle name="Normal 121 3 2" xfId="33067" xr:uid="{57A0D228-A900-4176-AF5C-44C6ADD2C5F2}"/>
    <cellStyle name="Normal 121 4" xfId="22851" xr:uid="{D04CED71-DF6C-4574-AF03-A92A7954777E}"/>
    <cellStyle name="Normal 122" xfId="2329" xr:uid="{B8FC6B46-16AC-45CB-94AA-0ABE073CBF1F}"/>
    <cellStyle name="Normal 122 2" xfId="7462" xr:uid="{5D34B6BB-0394-4149-A88B-AA6C52D90128}"/>
    <cellStyle name="Normal 122 2 2" xfId="17689" xr:uid="{BBA4721F-CA08-4E82-857A-911133F5C683}"/>
    <cellStyle name="Normal 122 2 2 2" xfId="38133" xr:uid="{C8D50153-A4A6-49C1-8023-94CDCAAC0525}"/>
    <cellStyle name="Normal 122 2 3" xfId="27917" xr:uid="{73852B20-7FA5-4A19-A8E4-61A8DDEEF634}"/>
    <cellStyle name="Normal 122 3" xfId="12635" xr:uid="{954EF222-6B60-4A78-A12E-65C362262F73}"/>
    <cellStyle name="Normal 122 3 2" xfId="33081" xr:uid="{DB23D8B6-A833-4B1F-8019-E707B0F6F891}"/>
    <cellStyle name="Normal 122 4" xfId="22865" xr:uid="{B6CCF658-AD8F-41E1-97C9-3EF0841C474D}"/>
    <cellStyle name="Normal 123" xfId="2343" xr:uid="{79ACF6C8-06A5-4568-8382-7D6B0A89FBC7}"/>
    <cellStyle name="Normal 123 2" xfId="7476" xr:uid="{FB9183C9-B0A9-4368-B0C3-CC28FAB3901B}"/>
    <cellStyle name="Normal 123 2 2" xfId="17703" xr:uid="{05D2652E-A7A2-4EC3-84B9-378276834A05}"/>
    <cellStyle name="Normal 123 2 2 2" xfId="38147" xr:uid="{0D175121-1EB3-495B-AAB1-C72464988090}"/>
    <cellStyle name="Normal 123 2 3" xfId="27931" xr:uid="{B6675783-95E9-4B91-A168-AB7394A1AB6E}"/>
    <cellStyle name="Normal 123 3" xfId="12649" xr:uid="{B54DBA01-E47C-4DCC-949A-E81E4DCE6AA5}"/>
    <cellStyle name="Normal 123 3 2" xfId="33095" xr:uid="{45C32851-C943-4063-885D-171803A3739B}"/>
    <cellStyle name="Normal 123 4" xfId="22879" xr:uid="{266E79A3-0919-400E-832F-07070AC87F17}"/>
    <cellStyle name="Normal 124" xfId="2357" xr:uid="{17F47DDD-194B-4315-9F33-ADDFA3F38667}"/>
    <cellStyle name="Normal 124 2" xfId="7490" xr:uid="{9A3D3E2A-CEB9-4567-88A0-4369ABF4B46B}"/>
    <cellStyle name="Normal 124 2 2" xfId="17717" xr:uid="{24BD22D0-11DD-4C41-8CBE-1EC3FF13552B}"/>
    <cellStyle name="Normal 124 2 2 2" xfId="38161" xr:uid="{47A6F888-51B9-4C8B-909D-41618F8140B6}"/>
    <cellStyle name="Normal 124 2 3" xfId="27945" xr:uid="{0986D8D1-2B35-47E8-973F-4A59FBF343D9}"/>
    <cellStyle name="Normal 124 3" xfId="12663" xr:uid="{CDDD5341-BCC8-4156-BD58-BCA1DA722E0A}"/>
    <cellStyle name="Normal 124 3 2" xfId="33109" xr:uid="{EEADFC5C-AC36-47CF-B5E1-9F2D6B91CB67}"/>
    <cellStyle name="Normal 124 4" xfId="22893" xr:uid="{366E6516-9E1A-4A72-9863-A33546974E43}"/>
    <cellStyle name="Normal 125" xfId="2371" xr:uid="{10BE5571-D5AC-4A1F-8D21-4780D12C0073}"/>
    <cellStyle name="Normal 125 2" xfId="7504" xr:uid="{FF34CA34-EFBE-4820-8407-FDE2670909B1}"/>
    <cellStyle name="Normal 125 2 2" xfId="17731" xr:uid="{EA8BD55A-DC28-4B53-8CF7-FD7318F1EBC8}"/>
    <cellStyle name="Normal 125 2 2 2" xfId="38175" xr:uid="{7FB99BF3-2FD2-4CCF-81CC-0925E28DBCC0}"/>
    <cellStyle name="Normal 125 2 3" xfId="27959" xr:uid="{E331C95B-773E-4492-B464-DC8C89AF17F5}"/>
    <cellStyle name="Normal 125 3" xfId="12677" xr:uid="{39E91638-1E6D-4F58-90BA-75AA35471D63}"/>
    <cellStyle name="Normal 125 3 2" xfId="33123" xr:uid="{5F9BD4C3-33C0-4613-8116-ABB034812D0A}"/>
    <cellStyle name="Normal 125 4" xfId="22907" xr:uid="{BB23E2D6-AE96-41EE-98A5-F7410A1DC489}"/>
    <cellStyle name="Normal 126" xfId="2385" xr:uid="{A1AB848D-F890-40EA-8DC5-F28759D3B781}"/>
    <cellStyle name="Normal 126 2" xfId="7518" xr:uid="{F5D80B89-A659-4077-8BE2-0FE87C467427}"/>
    <cellStyle name="Normal 126 2 2" xfId="17745" xr:uid="{FEAAE530-F724-473A-A3E0-51E62C806692}"/>
    <cellStyle name="Normal 126 2 2 2" xfId="38189" xr:uid="{00E75EE0-DA45-4143-B3CF-E497ABE35AA6}"/>
    <cellStyle name="Normal 126 2 3" xfId="27973" xr:uid="{D0AC1749-2BEE-417F-9AC4-B3428F495634}"/>
    <cellStyle name="Normal 126 3" xfId="12691" xr:uid="{87CAF3D4-EDB9-4B1F-B6E5-035171D31621}"/>
    <cellStyle name="Normal 126 3 2" xfId="33137" xr:uid="{4DB17745-AEEB-4280-B9B4-BB0DF1526E14}"/>
    <cellStyle name="Normal 126 4" xfId="22921" xr:uid="{C94EAA30-FD4E-40E8-8635-3AEF2BC043CD}"/>
    <cellStyle name="Normal 127" xfId="2399" xr:uid="{CD82B180-1849-4394-96F5-22758D8DC20F}"/>
    <cellStyle name="Normal 127 2" xfId="7532" xr:uid="{767D2FEA-99BB-4D6A-80EA-49CDB10E6BE5}"/>
    <cellStyle name="Normal 127 2 2" xfId="17759" xr:uid="{C0C5216A-4FD0-480A-84E7-1BACE42578B3}"/>
    <cellStyle name="Normal 127 2 2 2" xfId="38203" xr:uid="{42DDA8C3-1E6B-4BB9-ACB6-CC44A7509EF4}"/>
    <cellStyle name="Normal 127 2 3" xfId="27987" xr:uid="{EB21289F-1357-492A-8EE9-B4F995DF0784}"/>
    <cellStyle name="Normal 127 3" xfId="12705" xr:uid="{CD391B3A-FBD9-404B-9DFD-7494447F616A}"/>
    <cellStyle name="Normal 127 3 2" xfId="33151" xr:uid="{8ED11AFA-C784-4EAA-9590-546484F2515F}"/>
    <cellStyle name="Normal 127 4" xfId="22935" xr:uid="{C80B6583-0067-4D82-A355-2330279520B8}"/>
    <cellStyle name="Normal 128" xfId="2413" xr:uid="{21CF3438-A509-4DF5-A9C9-A7F11ECD5E30}"/>
    <cellStyle name="Normal 128 2" xfId="7546" xr:uid="{A269D588-C420-4B5C-8FB4-02DCEC6A1439}"/>
    <cellStyle name="Normal 128 2 2" xfId="17773" xr:uid="{90A216B4-E66F-4852-9D6C-118D4FC14651}"/>
    <cellStyle name="Normal 128 2 2 2" xfId="38217" xr:uid="{7775E1D0-EEB2-4F7E-A05F-AD79A4D85999}"/>
    <cellStyle name="Normal 128 2 3" xfId="28001" xr:uid="{EE782283-D244-47DB-A74D-7A4F15C9D95F}"/>
    <cellStyle name="Normal 128 3" xfId="12719" xr:uid="{49E4057B-5B7C-48CF-ABD8-E370851FDA82}"/>
    <cellStyle name="Normal 128 3 2" xfId="33165" xr:uid="{BEDEB853-F9D2-40B3-B570-0A95D00E9F37}"/>
    <cellStyle name="Normal 128 4" xfId="22949" xr:uid="{1B6E99B8-D8F0-4E5D-A87A-8ABD699647CF}"/>
    <cellStyle name="Normal 129" xfId="2427" xr:uid="{F0CFC2A8-9EDF-41F6-8D9A-613EE18CD90D}"/>
    <cellStyle name="Normal 129 2" xfId="7560" xr:uid="{8C74B1BE-5538-466F-98F1-AB00EE575E6A}"/>
    <cellStyle name="Normal 129 2 2" xfId="17787" xr:uid="{2D4A7634-DD9F-47D1-BE22-CF26B638C8E3}"/>
    <cellStyle name="Normal 129 2 2 2" xfId="38231" xr:uid="{5F4CB930-F2A8-42E5-B272-1DC08E75BCF8}"/>
    <cellStyle name="Normal 129 2 3" xfId="28015" xr:uid="{BFE82E0F-0372-417F-AE10-21913CC108F3}"/>
    <cellStyle name="Normal 129 3" xfId="12733" xr:uid="{6C05011D-A059-478F-BBB3-EFC83B362997}"/>
    <cellStyle name="Normal 129 3 2" xfId="33179" xr:uid="{DB489491-1F77-4698-9419-011B9B3291DC}"/>
    <cellStyle name="Normal 129 4" xfId="22963" xr:uid="{9882D7FC-7205-44E5-B6D2-E44690A0C5A1}"/>
    <cellStyle name="Normal 13" xfId="59" xr:uid="{8AA49ED6-0E01-43EE-87A4-D845B2BE1589}"/>
    <cellStyle name="Normal 13 2" xfId="79" xr:uid="{E6FCEBC5-9EB8-46EE-893C-3F51098C8608}"/>
    <cellStyle name="Normal 13 2 2" xfId="5964" xr:uid="{7E75B9D9-1124-4201-B7FE-9E8AA8246D16}"/>
    <cellStyle name="Normal 13 2 2 2" xfId="16219" xr:uid="{852F3E0A-2009-4EBB-90F3-B38ABE656BF7}"/>
    <cellStyle name="Normal 13 2 2 2 2" xfId="36663" xr:uid="{896EBBB7-E26F-4FEB-9C8F-EA5E80661106}"/>
    <cellStyle name="Normal 13 2 2 3" xfId="26447" xr:uid="{6EC019D5-B3C6-41E4-8E23-7642C9E64F93}"/>
    <cellStyle name="Normal 13 2 3" xfId="11165" xr:uid="{4AFF6304-2FC9-4A89-89E5-B88E73C2C54A}"/>
    <cellStyle name="Normal 13 2 3 2" xfId="31611" xr:uid="{46084CF4-25F4-4D21-9B20-C475D2498AD8}"/>
    <cellStyle name="Normal 13 2 4" xfId="21395" xr:uid="{93EA34AA-D758-4138-BACC-2B270D8BC284}"/>
    <cellStyle name="Normal 13 2 5" xfId="817" xr:uid="{FF9160CA-C11A-4042-9D83-373DC9B1504C}"/>
    <cellStyle name="Normal 13 3" xfId="5365" xr:uid="{E6903CD8-075A-486F-BFC7-511B634D188F}"/>
    <cellStyle name="Normal 13 3 2" xfId="15639" xr:uid="{82B2D0ED-6753-41ED-B2E4-735F1DD5C375}"/>
    <cellStyle name="Normal 13 3 2 2" xfId="36083" xr:uid="{9C20EB92-3AEB-4EFD-8AFE-38009BD27162}"/>
    <cellStyle name="Normal 13 3 3" xfId="25867" xr:uid="{C6B224B5-9250-4D30-BC4C-C271341BD17D}"/>
    <cellStyle name="Normal 13 4" xfId="10585" xr:uid="{134FFB37-E17E-45BF-8F45-54580B83232E}"/>
    <cellStyle name="Normal 13 4 2" xfId="31031" xr:uid="{2B955439-D2B7-40FA-B385-50EF70708129}"/>
    <cellStyle name="Normal 13 5" xfId="20815" xr:uid="{EED561CC-6D43-42CF-9446-0BA9D8E0A9DD}"/>
    <cellStyle name="Normal 13 6" xfId="218" xr:uid="{143BD2A8-A2E3-46C9-9B5F-7257D4CBECB2}"/>
    <cellStyle name="Normal 130" xfId="2441" xr:uid="{413694BD-037C-4C1E-ADAB-DB9125F261EE}"/>
    <cellStyle name="Normal 130 2" xfId="7574" xr:uid="{B4E2C662-5326-497A-8ECF-44A5D396B899}"/>
    <cellStyle name="Normal 130 2 2" xfId="17801" xr:uid="{FF143C41-A00E-49DB-A493-C5E0865FFFD1}"/>
    <cellStyle name="Normal 130 2 2 2" xfId="38245" xr:uid="{45DBED33-8A74-4575-B7FD-A7B2666E4635}"/>
    <cellStyle name="Normal 130 2 3" xfId="28029" xr:uid="{61A35EFD-A17B-45EB-BD1E-84C173F1C611}"/>
    <cellStyle name="Normal 130 3" xfId="12747" xr:uid="{43E165AA-2EFA-4C1A-AB99-39115453FD55}"/>
    <cellStyle name="Normal 130 3 2" xfId="33193" xr:uid="{C37773AA-702B-44E1-9368-58734419068E}"/>
    <cellStyle name="Normal 130 4" xfId="22977" xr:uid="{8A26182B-5548-4EB7-AB34-F247F158C50B}"/>
    <cellStyle name="Normal 131" xfId="2455" xr:uid="{8C4A5774-3E1B-4099-886F-91FD9C8ABEB9}"/>
    <cellStyle name="Normal 131 2" xfId="7588" xr:uid="{A1C6E0A4-DE8B-4833-9FB5-29B106652DB4}"/>
    <cellStyle name="Normal 131 2 2" xfId="17815" xr:uid="{1F003479-12E0-4114-90A2-E87821271AEE}"/>
    <cellStyle name="Normal 131 2 2 2" xfId="38259" xr:uid="{006EFA6E-9BDC-4E56-9861-CD952999FCCE}"/>
    <cellStyle name="Normal 131 2 3" xfId="28043" xr:uid="{F802B215-B762-43FF-B3CC-155064AB2F16}"/>
    <cellStyle name="Normal 131 3" xfId="12761" xr:uid="{C66B8D2C-5E8D-4A5E-BC1B-5F3301D35656}"/>
    <cellStyle name="Normal 131 3 2" xfId="33207" xr:uid="{D677FCBF-E364-4066-9760-B08AF54F91F9}"/>
    <cellStyle name="Normal 131 4" xfId="22991" xr:uid="{FEC9EA2B-5279-4C0E-A3E5-04EE0861849A}"/>
    <cellStyle name="Normal 132" xfId="2469" xr:uid="{9CD08D1A-F2CA-44F8-AD08-D47422261FBD}"/>
    <cellStyle name="Normal 132 2" xfId="7602" xr:uid="{4BC6D317-A666-455F-9C5E-24BD7DBF97E1}"/>
    <cellStyle name="Normal 132 2 2" xfId="17829" xr:uid="{AE31C05F-5D55-4738-9DD2-9002F86D26C5}"/>
    <cellStyle name="Normal 132 2 2 2" xfId="38273" xr:uid="{E47AFF98-F22C-4952-AFB3-B895D14DEC03}"/>
    <cellStyle name="Normal 132 2 3" xfId="28057" xr:uid="{1B2BF2F7-FC2E-4D6D-B830-E23648FEE33D}"/>
    <cellStyle name="Normal 132 3" xfId="12775" xr:uid="{8CB4A8A3-9FDE-46B9-9E55-1DB1E61EE376}"/>
    <cellStyle name="Normal 132 3 2" xfId="33221" xr:uid="{5030B034-9506-44F6-AE5F-0A8E3AF0AAD1}"/>
    <cellStyle name="Normal 132 4" xfId="23005" xr:uid="{AE502061-C894-4736-B1BA-DBADA6F1197E}"/>
    <cellStyle name="Normal 133" xfId="2483" xr:uid="{973B98A6-DA76-4B49-BF01-D7339AC15426}"/>
    <cellStyle name="Normal 133 2" xfId="7616" xr:uid="{8B96F463-CF6E-4351-B2AA-C373B5F777F9}"/>
    <cellStyle name="Normal 133 2 2" xfId="17843" xr:uid="{C038C843-B6F0-4BBB-BAB3-3B4FB64BF16B}"/>
    <cellStyle name="Normal 133 2 2 2" xfId="38287" xr:uid="{7CBF4A47-46AE-4C7B-86F0-202F02D7E0C9}"/>
    <cellStyle name="Normal 133 2 3" xfId="28071" xr:uid="{8E48E851-4A79-482C-97CA-41560C060C2A}"/>
    <cellStyle name="Normal 133 3" xfId="12789" xr:uid="{FF448074-7654-4F35-8584-B4512DA33532}"/>
    <cellStyle name="Normal 133 3 2" xfId="33235" xr:uid="{8896ED70-2A5C-4CF2-8FA1-B9D9679B9C4A}"/>
    <cellStyle name="Normal 133 4" xfId="23019" xr:uid="{60D26FD3-280A-44CF-91EE-A7EF904BE580}"/>
    <cellStyle name="Normal 134" xfId="2497" xr:uid="{F09F5B82-ABC2-47F2-880E-A7082C997D0F}"/>
    <cellStyle name="Normal 134 2" xfId="7630" xr:uid="{FC641638-F896-422E-A532-2F363CBBA99B}"/>
    <cellStyle name="Normal 134 2 2" xfId="17857" xr:uid="{BC679973-38B8-4110-832D-F9A13A2650B5}"/>
    <cellStyle name="Normal 134 2 2 2" xfId="38301" xr:uid="{238D4C9F-7D06-4E3C-8E64-77113E3A3564}"/>
    <cellStyle name="Normal 134 2 3" xfId="28085" xr:uid="{F8C1FD87-213F-4B26-91B5-75A29C13BE87}"/>
    <cellStyle name="Normal 134 3" xfId="12803" xr:uid="{0FA53C37-E740-4AD3-B11B-CEE060C45B6E}"/>
    <cellStyle name="Normal 134 3 2" xfId="33249" xr:uid="{F38CB38D-16C4-4627-AE8E-A15E627B7A70}"/>
    <cellStyle name="Normal 134 4" xfId="23033" xr:uid="{ED773158-F482-4E06-AC57-D1F37790DB97}"/>
    <cellStyle name="Normal 135" xfId="2511" xr:uid="{6852195F-6A38-47E8-867A-458A3AEEE098}"/>
    <cellStyle name="Normal 135 2" xfId="7644" xr:uid="{033F23F8-97A8-41C2-92B9-9A29758F84F7}"/>
    <cellStyle name="Normal 135 2 2" xfId="17871" xr:uid="{4733FA52-C705-4E6A-8400-0F4330FB8FBE}"/>
    <cellStyle name="Normal 135 2 2 2" xfId="38315" xr:uid="{D445E608-B24C-4B87-933F-CF46D6E4869A}"/>
    <cellStyle name="Normal 135 2 3" xfId="28099" xr:uid="{1AA46AAA-2639-44CD-988B-824CCE9F0C32}"/>
    <cellStyle name="Normal 135 3" xfId="12817" xr:uid="{8A6D477D-2091-4A2C-97FD-78D896A3DDD3}"/>
    <cellStyle name="Normal 135 3 2" xfId="33263" xr:uid="{B01C5139-44B5-4FAC-BB7D-03F7A3323196}"/>
    <cellStyle name="Normal 135 4" xfId="23047" xr:uid="{E2AC464C-3264-4860-9EE6-2C1D60F2A34D}"/>
    <cellStyle name="Normal 136" xfId="2525" xr:uid="{AEF02E74-BA33-40A4-AB73-1810AD005CB1}"/>
    <cellStyle name="Normal 136 2" xfId="7658" xr:uid="{70754F94-5B8C-4D64-A62A-DCD854421017}"/>
    <cellStyle name="Normal 136 2 2" xfId="17885" xr:uid="{FF81121A-45B3-4EDC-928D-A8C7856C022D}"/>
    <cellStyle name="Normal 136 2 2 2" xfId="38329" xr:uid="{26C01CBC-4837-4345-9FA4-AE1096355561}"/>
    <cellStyle name="Normal 136 2 3" xfId="28113" xr:uid="{6851B2F1-75A1-4844-9B48-A588D43D6FB7}"/>
    <cellStyle name="Normal 136 3" xfId="12831" xr:uid="{031A422F-CB69-4143-B5B4-448EA09395A8}"/>
    <cellStyle name="Normal 136 3 2" xfId="33277" xr:uid="{81C5CEF5-77A3-4993-AB6D-E18DDBA60001}"/>
    <cellStyle name="Normal 136 4" xfId="23061" xr:uid="{F1D8A2D7-4DE0-4A68-A336-EE6433131E4E}"/>
    <cellStyle name="Normal 137" xfId="2539" xr:uid="{C4A0FA6A-CBF7-4325-9FA0-341160491367}"/>
    <cellStyle name="Normal 137 2" xfId="7672" xr:uid="{6FD86092-780B-419B-A4D5-DAED70B527E0}"/>
    <cellStyle name="Normal 137 2 2" xfId="17899" xr:uid="{2607CF01-75B5-45EA-9044-3B0CB9C6B227}"/>
    <cellStyle name="Normal 137 2 2 2" xfId="38343" xr:uid="{89490317-F75D-4937-9A9B-79ACFB7C6D76}"/>
    <cellStyle name="Normal 137 2 3" xfId="28127" xr:uid="{4CA08D98-CEF6-4663-862E-916AF80CA78E}"/>
    <cellStyle name="Normal 137 3" xfId="12845" xr:uid="{F087949E-87D7-4360-A11B-4D4173A4E0FC}"/>
    <cellStyle name="Normal 137 3 2" xfId="33291" xr:uid="{9C6D19CD-A95D-4E2F-A36F-A9DC6AB78660}"/>
    <cellStyle name="Normal 137 4" xfId="23075" xr:uid="{7F0F19BD-2ED6-4985-9F09-7CC771A53FDE}"/>
    <cellStyle name="Normal 138" xfId="2553" xr:uid="{9FD7C500-419C-4940-ADCE-DCB13F0550C0}"/>
    <cellStyle name="Normal 138 2" xfId="7686" xr:uid="{B2F79619-EC13-4081-9AEF-FEF9B0146BEA}"/>
    <cellStyle name="Normal 138 2 2" xfId="17913" xr:uid="{22CD922A-332E-4CAA-A5E7-150B499333E4}"/>
    <cellStyle name="Normal 138 2 2 2" xfId="38357" xr:uid="{B96D45BD-87AD-4611-931F-07D5FFF1CADF}"/>
    <cellStyle name="Normal 138 2 3" xfId="28141" xr:uid="{B8A7B2BD-AE5E-42A7-BC72-134DE546346B}"/>
    <cellStyle name="Normal 138 3" xfId="12859" xr:uid="{7C10ADBE-CA18-4CD7-9B7A-34D10E247503}"/>
    <cellStyle name="Normal 138 3 2" xfId="33305" xr:uid="{59B9BC60-1AC8-498F-8005-E763669E26B6}"/>
    <cellStyle name="Normal 138 4" xfId="23089" xr:uid="{D38F8264-A19C-4734-AB61-695D5FC84581}"/>
    <cellStyle name="Normal 139" xfId="2567" xr:uid="{130DD43C-4613-44D8-8977-D7296DBDBFAD}"/>
    <cellStyle name="Normal 139 2" xfId="7700" xr:uid="{59A0085F-CB1E-471D-9B1E-C2D088458EA5}"/>
    <cellStyle name="Normal 139 2 2" xfId="17927" xr:uid="{6182C85A-C8EA-4C12-B192-8B663C1DD1A7}"/>
    <cellStyle name="Normal 139 2 2 2" xfId="38371" xr:uid="{06309ED9-485D-4517-81EE-050F9B8C1A12}"/>
    <cellStyle name="Normal 139 2 3" xfId="28155" xr:uid="{C1CC13DF-ED98-4692-B7AA-340A296EEF73}"/>
    <cellStyle name="Normal 139 3" xfId="12873" xr:uid="{4D756877-14CB-4748-A343-05416C877A24}"/>
    <cellStyle name="Normal 139 3 2" xfId="33319" xr:uid="{CA9E5424-7CF3-4C28-A9EA-97992BE72A59}"/>
    <cellStyle name="Normal 139 4" xfId="23103" xr:uid="{8EF96F62-3046-42E3-BDF1-72DB1B61C98A}"/>
    <cellStyle name="Normal 14" xfId="60" xr:uid="{5D234A0A-20FC-4578-80F9-5D2982F060C0}"/>
    <cellStyle name="Normal 14 2" xfId="80" xr:uid="{8EC24781-D780-44CF-AA80-926620BD9083}"/>
    <cellStyle name="Normal 14 2 2" xfId="5978" xr:uid="{69B3203E-646F-48E7-8D3A-A1D4D7ACB352}"/>
    <cellStyle name="Normal 14 2 2 2" xfId="16233" xr:uid="{35C66FE0-3060-4FC7-ABD3-E03AC7A9189D}"/>
    <cellStyle name="Normal 14 2 2 2 2" xfId="36677" xr:uid="{4767FB4F-BAF9-4483-9C81-105FD68F9D1F}"/>
    <cellStyle name="Normal 14 2 2 3" xfId="26461" xr:uid="{BC012708-739B-4BF5-8F45-669858FE38BF}"/>
    <cellStyle name="Normal 14 2 3" xfId="11179" xr:uid="{74532446-98E8-418D-AACE-28A350C57ACB}"/>
    <cellStyle name="Normal 14 2 3 2" xfId="31625" xr:uid="{80C0B7C4-1937-4D8C-9270-B0FE22F10B02}"/>
    <cellStyle name="Normal 14 2 4" xfId="21409" xr:uid="{E9B4CC50-BC1F-47A5-B72B-21D41447BEB4}"/>
    <cellStyle name="Normal 14 2 5" xfId="831" xr:uid="{4847EB33-E278-4BFB-8D36-9DDE54CB0C3B}"/>
    <cellStyle name="Normal 14 3" xfId="5379" xr:uid="{CF9FE754-E795-4EA3-A063-34AB46483563}"/>
    <cellStyle name="Normal 14 3 2" xfId="15653" xr:uid="{24E14D39-1EA4-46B5-A26D-B9C1017FF240}"/>
    <cellStyle name="Normal 14 3 2 2" xfId="36097" xr:uid="{459955AC-6132-45B8-B128-8D1FE77B3ED5}"/>
    <cellStyle name="Normal 14 3 3" xfId="25881" xr:uid="{46903045-2A4F-4804-B6D4-CA769161338B}"/>
    <cellStyle name="Normal 14 4" xfId="10599" xr:uid="{22725BFE-D74C-44C7-85AE-575862C217B8}"/>
    <cellStyle name="Normal 14 4 2" xfId="31045" xr:uid="{B2EE0DC5-B673-4A10-9AC8-38EA2E52F1C0}"/>
    <cellStyle name="Normal 14 5" xfId="20829" xr:uid="{5E9140C6-2309-4195-91BB-1C5FBF046660}"/>
    <cellStyle name="Normal 14 6" xfId="232" xr:uid="{84343112-88AE-4929-8C99-8521BDAC1D49}"/>
    <cellStyle name="Normal 140" xfId="2581" xr:uid="{544825AE-FE55-440B-B350-0553AE4EFAFF}"/>
    <cellStyle name="Normal 140 2" xfId="7714" xr:uid="{FD76A742-33A6-4483-B05F-8FB44CDEBB3E}"/>
    <cellStyle name="Normal 140 2 2" xfId="17941" xr:uid="{1463790A-B32A-44B3-AF0E-88D8B31E8750}"/>
    <cellStyle name="Normal 140 2 2 2" xfId="38385" xr:uid="{82E10FBE-3EB1-44C7-B326-1DEEC45407A4}"/>
    <cellStyle name="Normal 140 2 3" xfId="28169" xr:uid="{594C8569-4282-473B-8CEB-EB8FA5A25DDF}"/>
    <cellStyle name="Normal 140 3" xfId="12887" xr:uid="{FD7AC10C-7753-42EE-8111-423FEF5BE223}"/>
    <cellStyle name="Normal 140 3 2" xfId="33333" xr:uid="{315D7D5B-6998-4EB7-A156-3B096CCC9309}"/>
    <cellStyle name="Normal 140 4" xfId="23117" xr:uid="{6DB8B703-0EA9-4397-9B73-67665EE4F2AF}"/>
    <cellStyle name="Normal 141" xfId="2595" xr:uid="{7B003161-040B-48FD-8FD1-45E9DF5ACDCD}"/>
    <cellStyle name="Normal 141 2" xfId="7728" xr:uid="{3EBD485E-93FE-4A8C-BE95-3E80051DCCFA}"/>
    <cellStyle name="Normal 141 2 2" xfId="17955" xr:uid="{B28B8EB4-5E78-43D8-A367-D9DAD1CF8CA8}"/>
    <cellStyle name="Normal 141 2 2 2" xfId="38399" xr:uid="{02DEBF9D-3E16-48F0-9B51-B78303137B56}"/>
    <cellStyle name="Normal 141 2 3" xfId="28183" xr:uid="{70CDDAFE-CE2B-4EC2-93B7-9C0E24416FE1}"/>
    <cellStyle name="Normal 141 3" xfId="12901" xr:uid="{219B47EC-DF60-4BC9-9BE2-82D3081E958F}"/>
    <cellStyle name="Normal 141 3 2" xfId="33347" xr:uid="{FF4D0E5E-31C5-47FE-921A-A4C691A1CECE}"/>
    <cellStyle name="Normal 141 4" xfId="23131" xr:uid="{163A8924-4B18-45B3-8893-84986A70B0C6}"/>
    <cellStyle name="Normal 142" xfId="2609" xr:uid="{1049593C-498D-4DC7-9319-FC6002FB50A9}"/>
    <cellStyle name="Normal 142 2" xfId="7742" xr:uid="{D6976FCD-828B-4D48-937B-B9C3C0B7C758}"/>
    <cellStyle name="Normal 142 2 2" xfId="17969" xr:uid="{18C5CB8A-5612-4A17-8465-1D5352035333}"/>
    <cellStyle name="Normal 142 2 2 2" xfId="38413" xr:uid="{EDA79BF7-87D9-4CBF-BA16-8201DD3E221F}"/>
    <cellStyle name="Normal 142 2 3" xfId="28197" xr:uid="{9254D97A-43D1-4163-8D11-8E07ED0B2423}"/>
    <cellStyle name="Normal 142 3" xfId="12915" xr:uid="{31FB9253-5854-472E-8480-D7A02A5C3883}"/>
    <cellStyle name="Normal 142 3 2" xfId="33361" xr:uid="{9BC4711C-EC33-4E19-8F46-BD63D22AA597}"/>
    <cellStyle name="Normal 142 4" xfId="23145" xr:uid="{A170E3A5-4CE8-4E9A-93C6-21C9C29C7F9B}"/>
    <cellStyle name="Normal 143" xfId="2623" xr:uid="{5F2E754B-00BE-49C7-A67A-BF16264FDD0F}"/>
    <cellStyle name="Normal 143 2" xfId="7756" xr:uid="{FE98026F-561C-4034-A44D-338C66268554}"/>
    <cellStyle name="Normal 143 2 2" xfId="17983" xr:uid="{163FA3A3-7A30-4287-B342-8A69B039C1D1}"/>
    <cellStyle name="Normal 143 2 2 2" xfId="38427" xr:uid="{218EB535-AAF0-4A49-B3B4-804C2A9E82E5}"/>
    <cellStyle name="Normal 143 2 3" xfId="28211" xr:uid="{1E2C7653-80CC-48D7-82B5-D0F49F864959}"/>
    <cellStyle name="Normal 143 3" xfId="12929" xr:uid="{685E8526-45F5-49CE-B7D7-098AB4D41A61}"/>
    <cellStyle name="Normal 143 3 2" xfId="33375" xr:uid="{3641C6B7-108A-4E27-831F-03E7E56F1FB5}"/>
    <cellStyle name="Normal 143 4" xfId="23159" xr:uid="{13ECBA1A-52DA-4598-81CF-F49CE3A44989}"/>
    <cellStyle name="Normal 144" xfId="2637" xr:uid="{D2A21D33-58B2-4FD5-8411-E10992039CDD}"/>
    <cellStyle name="Normal 144 2" xfId="7770" xr:uid="{D5CA1A96-B97B-4EC8-9DD9-50EFA18A84F9}"/>
    <cellStyle name="Normal 144 2 2" xfId="17997" xr:uid="{D0F4E736-C632-49E1-8321-1D169064583D}"/>
    <cellStyle name="Normal 144 2 2 2" xfId="38441" xr:uid="{BEBB1D98-1299-4C77-913F-316BE281823D}"/>
    <cellStyle name="Normal 144 2 3" xfId="28225" xr:uid="{6DE275FE-C347-4E66-A017-BB22B2EA46E4}"/>
    <cellStyle name="Normal 144 3" xfId="12943" xr:uid="{D054A397-BEFF-4571-B561-B54F00EA1E35}"/>
    <cellStyle name="Normal 144 3 2" xfId="33389" xr:uid="{D60B81D1-3C90-46C4-934C-8D84C7DD1BA5}"/>
    <cellStyle name="Normal 144 4" xfId="23173" xr:uid="{2E7B5F5E-E773-4B03-82D7-A4D0CBCAA975}"/>
    <cellStyle name="Normal 145" xfId="2651" xr:uid="{3C60B0F1-948A-4646-AF84-96F73FC35B6E}"/>
    <cellStyle name="Normal 145 2" xfId="7784" xr:uid="{C849E3B1-52A6-4A71-8E8B-DFB2DEF1731A}"/>
    <cellStyle name="Normal 145 2 2" xfId="18011" xr:uid="{0C07EC19-6230-4AB6-BD4D-358892B91E42}"/>
    <cellStyle name="Normal 145 2 2 2" xfId="38455" xr:uid="{845B2FB4-03CD-4F68-83C0-02A6B483A488}"/>
    <cellStyle name="Normal 145 2 3" xfId="28239" xr:uid="{A1D0AAD5-7F7F-4216-A4E6-13A702301318}"/>
    <cellStyle name="Normal 145 3" xfId="12957" xr:uid="{DB382098-1952-4507-AD1E-46522817B151}"/>
    <cellStyle name="Normal 145 3 2" xfId="33403" xr:uid="{2BD40262-50DE-4BF6-9AA1-BE4BF39A76EC}"/>
    <cellStyle name="Normal 145 4" xfId="23187" xr:uid="{A3FA3576-2300-4D76-8494-D524A9BD750D}"/>
    <cellStyle name="Normal 146" xfId="2665" xr:uid="{46BA3EFC-23FF-4092-AA28-744ABD565C59}"/>
    <cellStyle name="Normal 146 2" xfId="7798" xr:uid="{7ED51012-C8C7-4CC5-811B-374DC1C4F4EB}"/>
    <cellStyle name="Normal 146 2 2" xfId="18025" xr:uid="{41606F31-8FA9-434D-8CF6-709B7AD5193B}"/>
    <cellStyle name="Normal 146 2 2 2" xfId="38469" xr:uid="{61042D3F-6E52-4CE1-A71A-A2ED63FA2784}"/>
    <cellStyle name="Normal 146 2 3" xfId="28253" xr:uid="{ADBB5890-0AF6-4FE8-A679-E0D23F8EC97A}"/>
    <cellStyle name="Normal 146 3" xfId="12971" xr:uid="{4A0567AD-B257-48AD-81D6-3A7320BBA922}"/>
    <cellStyle name="Normal 146 3 2" xfId="33417" xr:uid="{440E20A4-829B-483C-A6B0-32B4F4F3909A}"/>
    <cellStyle name="Normal 146 4" xfId="23201" xr:uid="{804B3703-62BA-4988-A932-139620736724}"/>
    <cellStyle name="Normal 147" xfId="2679" xr:uid="{FC6EE679-47A1-459A-96AF-CC900432ADC8}"/>
    <cellStyle name="Normal 147 2" xfId="7812" xr:uid="{B2FCB8EB-0916-4C73-9032-ADEE32DB2378}"/>
    <cellStyle name="Normal 147 2 2" xfId="18039" xr:uid="{BE21FF7E-A47F-4F7F-899A-9E657C390533}"/>
    <cellStyle name="Normal 147 2 2 2" xfId="38483" xr:uid="{0204B56D-E8BC-4036-A3A0-240F4109F5CF}"/>
    <cellStyle name="Normal 147 2 3" xfId="28267" xr:uid="{0D3AAEB3-D4D6-44F7-B2A4-D734710443F0}"/>
    <cellStyle name="Normal 147 3" xfId="12985" xr:uid="{6CBA2DD3-FCF9-439B-B2AD-F82A5909D43B}"/>
    <cellStyle name="Normal 147 3 2" xfId="33431" xr:uid="{7C910B09-2E19-40D8-9B5D-89398D8BAA9C}"/>
    <cellStyle name="Normal 147 4" xfId="23215" xr:uid="{B22638A3-2392-498F-9428-2AF4A56D03A4}"/>
    <cellStyle name="Normal 148" xfId="2693" xr:uid="{9EBBF9DE-CA9A-4F2A-BE67-BDB1AE5984C2}"/>
    <cellStyle name="Normal 148 2" xfId="7826" xr:uid="{16961AC2-04CB-4D31-B2E6-07067EBAC654}"/>
    <cellStyle name="Normal 148 2 2" xfId="18053" xr:uid="{49F0B928-5B00-4F14-996D-8C9C3E6D7337}"/>
    <cellStyle name="Normal 148 2 2 2" xfId="38497" xr:uid="{2A88A7B3-DFED-4F21-8515-4C5D94759FD1}"/>
    <cellStyle name="Normal 148 2 3" xfId="28281" xr:uid="{6A8952AE-EED8-4FDB-ABA3-E19BCDBE612A}"/>
    <cellStyle name="Normal 148 3" xfId="12999" xr:uid="{E3C85593-BE9B-4A2A-8A5D-ECB3C7ACB1F3}"/>
    <cellStyle name="Normal 148 3 2" xfId="33445" xr:uid="{FD91BB42-8D35-4C28-BDA2-8CD406A8FE57}"/>
    <cellStyle name="Normal 148 4" xfId="23229" xr:uid="{49C87629-04DE-4C76-9EF6-62B237DB669F}"/>
    <cellStyle name="Normal 149" xfId="2707" xr:uid="{E5B78964-E018-48E1-BD81-ECF9ACDDD389}"/>
    <cellStyle name="Normal 149 2" xfId="7840" xr:uid="{443A7BD4-9074-4564-8A36-68A3F3C31417}"/>
    <cellStyle name="Normal 149 2 2" xfId="18067" xr:uid="{49E14984-2876-49FD-BE04-701B5F3B01BD}"/>
    <cellStyle name="Normal 149 2 2 2" xfId="38511" xr:uid="{693529CB-4AE6-405B-9E5C-2CC082A83FFF}"/>
    <cellStyle name="Normal 149 2 3" xfId="28295" xr:uid="{AA76551D-FF59-4482-9C1B-B3DE7ECF189D}"/>
    <cellStyle name="Normal 149 3" xfId="13013" xr:uid="{E71EB52A-78FC-4FE5-9AEF-953F2A1AC826}"/>
    <cellStyle name="Normal 149 3 2" xfId="33459" xr:uid="{66B089DF-EE7D-45E2-9F50-92754A58EE73}"/>
    <cellStyle name="Normal 149 4" xfId="23243" xr:uid="{00AD278F-6F54-48C4-975C-5419352B71A8}"/>
    <cellStyle name="Normal 15" xfId="81" xr:uid="{79D620F7-F73A-4EC4-BDA5-BFBDC05E5A85}"/>
    <cellStyle name="Normal 15 2" xfId="845" xr:uid="{4F7659A2-E82B-4039-A3A8-2C14202D3945}"/>
    <cellStyle name="Normal 15 2 2" xfId="5992" xr:uid="{B8CF393C-8093-447C-9627-42EB83F69E0F}"/>
    <cellStyle name="Normal 15 2 2 2" xfId="16247" xr:uid="{7E85673E-2960-46DB-8D81-40AFCA10BC18}"/>
    <cellStyle name="Normal 15 2 2 2 2" xfId="36691" xr:uid="{E70FE7B1-E641-46E7-ABEB-D4984796544A}"/>
    <cellStyle name="Normal 15 2 2 3" xfId="26475" xr:uid="{CE245AE4-A4DF-4736-84BC-3E883538F78F}"/>
    <cellStyle name="Normal 15 2 3" xfId="11193" xr:uid="{C5546A8C-F9DF-4D1B-92D4-926D068FC055}"/>
    <cellStyle name="Normal 15 2 3 2" xfId="31639" xr:uid="{1E500B0B-4620-4A20-B647-4756798055DA}"/>
    <cellStyle name="Normal 15 2 4" xfId="21423" xr:uid="{28E48F07-BABA-4B77-8BA5-62C02DCD09BB}"/>
    <cellStyle name="Normal 15 3" xfId="5393" xr:uid="{86D813C2-1107-45E7-8EFB-BCF380868019}"/>
    <cellStyle name="Normal 15 3 2" xfId="15667" xr:uid="{B1726622-F714-4DF0-9CAA-A3CAC62EA3FC}"/>
    <cellStyle name="Normal 15 3 2 2" xfId="36111" xr:uid="{E07A319D-955A-47A0-BABF-69076BE92B75}"/>
    <cellStyle name="Normal 15 3 3" xfId="25895" xr:uid="{A245BFE7-2CFE-48F5-9703-36FBAD406B7A}"/>
    <cellStyle name="Normal 15 4" xfId="10613" xr:uid="{1FF1A3C0-D363-4B40-815F-A5FD2BBCD159}"/>
    <cellStyle name="Normal 15 4 2" xfId="31059" xr:uid="{B3B74773-C943-4100-9D4D-69EB718452DE}"/>
    <cellStyle name="Normal 15 5" xfId="20843" xr:uid="{ADC8667C-508D-41FE-BBC2-2873C45D6721}"/>
    <cellStyle name="Normal 15 6" xfId="246" xr:uid="{6F26047F-71D2-4753-97DD-50927359C28F}"/>
    <cellStyle name="Normal 150" xfId="2721" xr:uid="{E4BFF580-5258-4F36-BC49-0CFE9937B2E2}"/>
    <cellStyle name="Normal 150 2" xfId="7854" xr:uid="{AB159787-8C85-42D2-BFE1-836ABB7B8575}"/>
    <cellStyle name="Normal 150 2 2" xfId="18081" xr:uid="{7EB83C30-45CC-4CEB-928C-77F513E3155A}"/>
    <cellStyle name="Normal 150 2 2 2" xfId="38525" xr:uid="{FAB91466-40B9-474F-AA65-758BA3C444BB}"/>
    <cellStyle name="Normal 150 2 3" xfId="28309" xr:uid="{AB7E28E9-62F7-46C7-B0FC-CB4AFAC1D874}"/>
    <cellStyle name="Normal 150 3" xfId="13027" xr:uid="{E6598CD9-B185-467E-B653-BA226EB940D6}"/>
    <cellStyle name="Normal 150 3 2" xfId="33473" xr:uid="{F5F2C501-6D6F-4B3A-B823-C0E583430B5E}"/>
    <cellStyle name="Normal 150 4" xfId="23257" xr:uid="{E204F581-4500-4A6C-89D5-275C10EC116D}"/>
    <cellStyle name="Normal 151" xfId="2735" xr:uid="{6119E429-CA6C-40F2-BA77-93566F97EC2D}"/>
    <cellStyle name="Normal 151 2" xfId="7868" xr:uid="{636AF7BD-35CE-4C32-97EA-971870CC3C05}"/>
    <cellStyle name="Normal 151 2 2" xfId="18095" xr:uid="{2A20CFD3-6794-4146-B4FC-0DE7512BD26C}"/>
    <cellStyle name="Normal 151 2 2 2" xfId="38539" xr:uid="{0EFDA23F-5F58-4A46-A18B-6FABAA3F750B}"/>
    <cellStyle name="Normal 151 2 3" xfId="28323" xr:uid="{D01F01DC-886F-440F-930D-A0F82ADFC6FE}"/>
    <cellStyle name="Normal 151 3" xfId="13041" xr:uid="{372658A3-7ACC-4D50-AA36-FC65A709EFE1}"/>
    <cellStyle name="Normal 151 3 2" xfId="33487" xr:uid="{5CAA6DAF-F333-4575-8C1F-FFF8C1D09CF3}"/>
    <cellStyle name="Normal 151 4" xfId="23271" xr:uid="{521294CF-130F-409C-B44E-B4FFB2D9A795}"/>
    <cellStyle name="Normal 152" xfId="2749" xr:uid="{427466F8-6555-4331-9D7E-4F7C902BD1CE}"/>
    <cellStyle name="Normal 152 2" xfId="7882" xr:uid="{8C37BB36-891B-4062-B1A0-78D6C94AA9C1}"/>
    <cellStyle name="Normal 152 2 2" xfId="18109" xr:uid="{50FA5808-B917-408E-ADEC-4D47EE2F70A4}"/>
    <cellStyle name="Normal 152 2 2 2" xfId="38553" xr:uid="{6E30B74C-0DA5-4E5C-A625-B6BA71A78C48}"/>
    <cellStyle name="Normal 152 2 3" xfId="28337" xr:uid="{3B2ACE78-6141-4F1A-8DFD-41CB6B14F348}"/>
    <cellStyle name="Normal 152 3" xfId="13055" xr:uid="{39CE5EE7-D4FC-42CF-9A08-48E65C02FF07}"/>
    <cellStyle name="Normal 152 3 2" xfId="33501" xr:uid="{FC59FD77-7DE5-420A-A5CA-380926CC080A}"/>
    <cellStyle name="Normal 152 4" xfId="23285" xr:uid="{FDBD3F00-70C9-49F0-99F0-DF7AF92351F2}"/>
    <cellStyle name="Normal 153" xfId="2763" xr:uid="{1DAF779E-322B-4354-BCCE-99BCF9B261DB}"/>
    <cellStyle name="Normal 153 2" xfId="7896" xr:uid="{7A371AB6-DA3B-4C8F-BD9D-D2C020314503}"/>
    <cellStyle name="Normal 153 2 2" xfId="18123" xr:uid="{22BD5CC3-6FD9-4938-8B41-1E890C8393F5}"/>
    <cellStyle name="Normal 153 2 2 2" xfId="38567" xr:uid="{572ED9F9-F645-4E6F-9EA7-1B03DDCB2CC6}"/>
    <cellStyle name="Normal 153 2 3" xfId="28351" xr:uid="{1D0B76BB-0A0B-452E-B305-54E78AE6390E}"/>
    <cellStyle name="Normal 153 3" xfId="13069" xr:uid="{DD23322E-07A4-423F-B249-4D80AD58BC3C}"/>
    <cellStyle name="Normal 153 3 2" xfId="33515" xr:uid="{67A96E8E-1E92-4A8F-83AF-F72E4908A33A}"/>
    <cellStyle name="Normal 153 4" xfId="23299" xr:uid="{A6EE1F18-B541-42F2-9CD8-57963C590009}"/>
    <cellStyle name="Normal 154" xfId="2777" xr:uid="{6112F877-2BF2-4BD8-81F1-334CB9040CF0}"/>
    <cellStyle name="Normal 154 2" xfId="7910" xr:uid="{1CEAB7A6-88B8-48DE-B485-FE58F451DF8E}"/>
    <cellStyle name="Normal 154 2 2" xfId="18137" xr:uid="{6E97033C-9441-4402-B5C6-B2B50C885AD6}"/>
    <cellStyle name="Normal 154 2 2 2" xfId="38581" xr:uid="{57803BFC-F1DE-4E42-9CCF-E731B696C2DD}"/>
    <cellStyle name="Normal 154 2 3" xfId="28365" xr:uid="{22041513-C370-4944-A336-D44BAA667720}"/>
    <cellStyle name="Normal 154 3" xfId="13083" xr:uid="{59AF746F-24D3-49D5-AAD2-18AFE43E0125}"/>
    <cellStyle name="Normal 154 3 2" xfId="33529" xr:uid="{A332E77A-41D7-4C1A-A62F-7DF0F0D2F9A3}"/>
    <cellStyle name="Normal 154 4" xfId="23313" xr:uid="{18255914-CB80-472A-AFF2-D3C84B9B5B30}"/>
    <cellStyle name="Normal 155" xfId="2791" xr:uid="{3320D534-BB3C-4788-A930-50C8981C20BE}"/>
    <cellStyle name="Normal 155 2" xfId="7924" xr:uid="{E05F4660-7257-4EA4-ACFB-FC6481979F5B}"/>
    <cellStyle name="Normal 155 2 2" xfId="18151" xr:uid="{FC9AA27A-D228-4F5A-BB34-82C2D62C37D5}"/>
    <cellStyle name="Normal 155 2 2 2" xfId="38595" xr:uid="{F19557A0-6FE9-466F-BAC0-A242F7A8062F}"/>
    <cellStyle name="Normal 155 2 3" xfId="28379" xr:uid="{364EC469-DD06-4341-A392-6B29697F2E63}"/>
    <cellStyle name="Normal 155 3" xfId="13097" xr:uid="{F14E3970-08BC-47EA-9BEC-8F7367031CA7}"/>
    <cellStyle name="Normal 155 3 2" xfId="33543" xr:uid="{AB3A7EA2-B526-4470-80C7-CFFD27A2B81F}"/>
    <cellStyle name="Normal 155 4" xfId="23327" xr:uid="{BB90E7B7-A441-43F7-9FEB-75ECA18ED846}"/>
    <cellStyle name="Normal 156" xfId="2805" xr:uid="{0995490A-22AE-4A23-BF5C-228A925CC376}"/>
    <cellStyle name="Normal 156 2" xfId="7938" xr:uid="{A30E0F46-FBC9-40D6-8BA3-CAAB2C21F5DD}"/>
    <cellStyle name="Normal 156 2 2" xfId="18165" xr:uid="{242D8CF1-4F6B-4DA4-A278-FEADB46DAF49}"/>
    <cellStyle name="Normal 156 2 2 2" xfId="38609" xr:uid="{F953404E-2661-49F3-810A-71E16CB90E9C}"/>
    <cellStyle name="Normal 156 2 3" xfId="28393" xr:uid="{3785F9FA-4EB3-423D-B5AC-82D9AB881C1D}"/>
    <cellStyle name="Normal 156 3" xfId="13111" xr:uid="{59C79A26-1ECB-4AE0-A9B4-F0387115545E}"/>
    <cellStyle name="Normal 156 3 2" xfId="33557" xr:uid="{C3107200-1EA3-4BB9-ABB8-C4C2A527CC03}"/>
    <cellStyle name="Normal 156 4" xfId="23341" xr:uid="{172E9C1B-3C62-4018-8ED9-EC80E16C5388}"/>
    <cellStyle name="Normal 157" xfId="2819" xr:uid="{08EF565B-538A-4F6E-BA25-77C6C30A9B31}"/>
    <cellStyle name="Normal 157 2" xfId="7952" xr:uid="{18353EED-86D0-48D8-BFAF-A508D58FBE52}"/>
    <cellStyle name="Normal 157 2 2" xfId="18179" xr:uid="{7DB7690A-BE4A-419E-B657-CA7B51D2FEBA}"/>
    <cellStyle name="Normal 157 2 2 2" xfId="38623" xr:uid="{1189AC27-8269-4D74-ABDD-6515DAA1148D}"/>
    <cellStyle name="Normal 157 2 3" xfId="28407" xr:uid="{6BFE89E3-7E30-49E5-AAB4-96AB7391D17B}"/>
    <cellStyle name="Normal 157 3" xfId="13125" xr:uid="{3726C61B-1A66-484C-9C9F-FDDCBF94A9C6}"/>
    <cellStyle name="Normal 157 3 2" xfId="33571" xr:uid="{48EC8EA4-6EDA-439F-8C6C-22ABB698CC19}"/>
    <cellStyle name="Normal 157 4" xfId="23355" xr:uid="{B23A3957-95AD-44FB-92A3-57BE21AC605E}"/>
    <cellStyle name="Normal 158" xfId="2833" xr:uid="{F3F61353-27E0-4786-98F2-18F986AA4B49}"/>
    <cellStyle name="Normal 158 2" xfId="7966" xr:uid="{003D4875-5AFD-4AF3-A219-185B48165099}"/>
    <cellStyle name="Normal 158 2 2" xfId="18193" xr:uid="{5CF6FE7E-D466-4A67-A505-98812642A68A}"/>
    <cellStyle name="Normal 158 2 2 2" xfId="38637" xr:uid="{1ECF03D0-AFFD-46AC-88F3-47EA09436B6E}"/>
    <cellStyle name="Normal 158 2 3" xfId="28421" xr:uid="{9B8070EC-46C7-44FA-8ACA-55EE60BB32B6}"/>
    <cellStyle name="Normal 158 3" xfId="13139" xr:uid="{1FFD4A4F-9DCF-4543-9D2F-E678112BD82C}"/>
    <cellStyle name="Normal 158 3 2" xfId="33585" xr:uid="{3AE2D3DB-6A4A-483D-84C8-880311306A6E}"/>
    <cellStyle name="Normal 158 4" xfId="23369" xr:uid="{44BF572E-1EA4-42AA-A46D-B79C2E4A870B}"/>
    <cellStyle name="Normal 159" xfId="2847" xr:uid="{A1411F39-7941-4992-B4EE-B4CD039842DB}"/>
    <cellStyle name="Normal 159 2" xfId="7980" xr:uid="{E8858092-43E3-419C-97AA-62B515CA692B}"/>
    <cellStyle name="Normal 159 2 2" xfId="18207" xr:uid="{DDC4C475-06C2-4AD0-93E5-7F54FE43ECD1}"/>
    <cellStyle name="Normal 159 2 2 2" xfId="38651" xr:uid="{6B9361E3-DB7E-440F-839C-97FECDE6615C}"/>
    <cellStyle name="Normal 159 2 3" xfId="28435" xr:uid="{CAD98F4F-1401-4FE7-A017-1DE475130D38}"/>
    <cellStyle name="Normal 159 3" xfId="13153" xr:uid="{F8FF6A65-DB11-4160-8E79-AFF2944C346A}"/>
    <cellStyle name="Normal 159 3 2" xfId="33599" xr:uid="{9F94D137-C1D2-447B-AF3F-741998B7303F}"/>
    <cellStyle name="Normal 159 4" xfId="23383" xr:uid="{2AC65739-F0C6-4BF1-9E5C-0C5E43B4FBAD}"/>
    <cellStyle name="Normal 16" xfId="260" xr:uid="{B2A87492-4429-4841-A574-72ECD4384490}"/>
    <cellStyle name="Normal 16 2" xfId="859" xr:uid="{6B3D6484-D55B-493A-B17F-F431F615A0E2}"/>
    <cellStyle name="Normal 16 2 2" xfId="6006" xr:uid="{6E365684-B1EA-4BCC-96AE-BB78AE4A2967}"/>
    <cellStyle name="Normal 16 2 2 2" xfId="16261" xr:uid="{A7C5024F-587D-4EBB-B4BD-904E18E3FB6F}"/>
    <cellStyle name="Normal 16 2 2 2 2" xfId="36705" xr:uid="{56B7ADB7-33D6-4F6B-A632-7ABE9D335133}"/>
    <cellStyle name="Normal 16 2 2 3" xfId="26489" xr:uid="{02AF028A-5B64-4161-8C9F-99DC24B58BD5}"/>
    <cellStyle name="Normal 16 2 3" xfId="11207" xr:uid="{6C604918-D17A-436A-8381-826AD18C3B90}"/>
    <cellStyle name="Normal 16 2 3 2" xfId="31653" xr:uid="{1264A2EC-81FB-42E4-AF0C-B2CD64D1045F}"/>
    <cellStyle name="Normal 16 2 4" xfId="21437" xr:uid="{6E161B08-5766-4D29-A0BE-CBEB407FD6EE}"/>
    <cellStyle name="Normal 16 3" xfId="5407" xr:uid="{E412C132-6E8B-4945-BAC2-BF6ED07FC62B}"/>
    <cellStyle name="Normal 16 3 2" xfId="15681" xr:uid="{D6398920-10AB-4E6B-97CE-7D2248F7808B}"/>
    <cellStyle name="Normal 16 3 2 2" xfId="36125" xr:uid="{8F33A88D-7781-4EE9-B7CC-6DF46384CB9A}"/>
    <cellStyle name="Normal 16 3 3" xfId="25909" xr:uid="{417AD76D-F16E-4AE7-9641-F478A5695738}"/>
    <cellStyle name="Normal 16 4" xfId="10627" xr:uid="{4B04A631-AA6B-454A-AC70-5FA8A8F41C55}"/>
    <cellStyle name="Normal 16 4 2" xfId="31073" xr:uid="{B7071D63-EB2F-4F83-A6A9-B75C261B5DF4}"/>
    <cellStyle name="Normal 16 5" xfId="20857" xr:uid="{1979EFF8-E3A8-480C-9472-AF244FAF9AEE}"/>
    <cellStyle name="Normal 160" xfId="2861" xr:uid="{29EA9F34-65F8-4C39-BD46-37F1F46EB22E}"/>
    <cellStyle name="Normal 160 2" xfId="7994" xr:uid="{7F698BA3-1C47-45C3-97AD-D8E9666B83FC}"/>
    <cellStyle name="Normal 160 2 2" xfId="18221" xr:uid="{B3152AB8-B5BC-4100-8062-0EC322B76994}"/>
    <cellStyle name="Normal 160 2 2 2" xfId="38665" xr:uid="{A2AA5B5A-A601-4E2A-8EE4-57BC1364328B}"/>
    <cellStyle name="Normal 160 2 3" xfId="28449" xr:uid="{C2E996CA-CEC3-4151-86DC-170B66FDE04F}"/>
    <cellStyle name="Normal 160 3" xfId="13167" xr:uid="{3570DCCC-671A-48F2-8402-D3E6956B9D44}"/>
    <cellStyle name="Normal 160 3 2" xfId="33613" xr:uid="{9AAA32B4-C44F-4CB7-A362-A7A6E58C4F2A}"/>
    <cellStyle name="Normal 160 4" xfId="23397" xr:uid="{BACBF7A3-56B1-4F91-9DA7-FD9326EAC639}"/>
    <cellStyle name="Normal 161" xfId="2875" xr:uid="{EDEDB59F-3ECB-4708-A657-14AA332AC62D}"/>
    <cellStyle name="Normal 161 2" xfId="8008" xr:uid="{E76F89C7-0066-43E9-9687-10138684A16F}"/>
    <cellStyle name="Normal 161 2 2" xfId="18235" xr:uid="{B938F918-5EC4-4BDA-8FA6-E02A1B413551}"/>
    <cellStyle name="Normal 161 2 2 2" xfId="38679" xr:uid="{D33D4D63-31CE-45EE-AEA9-B4086E3AE104}"/>
    <cellStyle name="Normal 161 2 3" xfId="28463" xr:uid="{768259B2-BD2F-4CE6-B7F9-4B0FB8825791}"/>
    <cellStyle name="Normal 161 3" xfId="13181" xr:uid="{24E2CE10-ED51-4F63-AD6C-B40D45F55D53}"/>
    <cellStyle name="Normal 161 3 2" xfId="33627" xr:uid="{0B7BFA26-2D28-4D6F-B989-759E4C61B130}"/>
    <cellStyle name="Normal 161 4" xfId="23411" xr:uid="{04F75A98-B5C0-4B8A-93F2-F5F153F17219}"/>
    <cellStyle name="Normal 162" xfId="2889" xr:uid="{3D7AD444-C378-4694-8FF7-B79936A1803C}"/>
    <cellStyle name="Normal 162 2" xfId="8022" xr:uid="{D9818F32-C51E-451F-A2A0-2AD28A6DCF8E}"/>
    <cellStyle name="Normal 162 2 2" xfId="18249" xr:uid="{1E21F94E-EC3E-4268-AA82-443B12C2B641}"/>
    <cellStyle name="Normal 162 2 2 2" xfId="38693" xr:uid="{4CDBBDF6-4FAA-40AF-9EA8-B042636D7159}"/>
    <cellStyle name="Normal 162 2 3" xfId="28477" xr:uid="{04D60988-0704-4A36-89FD-8FE6F2D16804}"/>
    <cellStyle name="Normal 162 3" xfId="13195" xr:uid="{68B6BFB4-16AF-425E-A478-591BF34E06C9}"/>
    <cellStyle name="Normal 162 3 2" xfId="33641" xr:uid="{73067332-2F63-4799-8847-BFEAEF02CCCB}"/>
    <cellStyle name="Normal 162 4" xfId="23425" xr:uid="{4AF4B8E2-4371-4FF5-B8C8-1FEF4AB50ED1}"/>
    <cellStyle name="Normal 163" xfId="2903" xr:uid="{40508C0A-082C-4921-8E94-025486232F54}"/>
    <cellStyle name="Normal 163 2" xfId="8036" xr:uid="{ED0779E7-A5BE-4616-9214-8EB6BB64F940}"/>
    <cellStyle name="Normal 163 2 2" xfId="18263" xr:uid="{6042B2FB-7B96-4489-BA5C-7F706099E17B}"/>
    <cellStyle name="Normal 163 2 2 2" xfId="38707" xr:uid="{7E5D3438-02FB-4C4D-82E8-2AA323D8602D}"/>
    <cellStyle name="Normal 163 2 3" xfId="28491" xr:uid="{C54EA6F2-B009-41CE-BB37-73D6A493EF65}"/>
    <cellStyle name="Normal 163 3" xfId="13209" xr:uid="{2E24F357-B8D8-47BE-95C3-6D7134D580D2}"/>
    <cellStyle name="Normal 163 3 2" xfId="33655" xr:uid="{66A945BD-945F-4BDA-983E-12CD421BD3C1}"/>
    <cellStyle name="Normal 163 4" xfId="23439" xr:uid="{93B68C2E-D024-427C-BA1E-E2199AC2F8BD}"/>
    <cellStyle name="Normal 164" xfId="2917" xr:uid="{511FADBC-FD90-4243-B376-3EA5C9DF30BD}"/>
    <cellStyle name="Normal 164 2" xfId="8050" xr:uid="{E8268127-CDB7-4714-AB4D-58A542516A76}"/>
    <cellStyle name="Normal 164 2 2" xfId="18277" xr:uid="{86DECD96-315A-4D2F-9C69-C478A7C4FF1E}"/>
    <cellStyle name="Normal 164 2 2 2" xfId="38721" xr:uid="{E3C56330-2730-48CC-ACB0-61BC2EAF7CF4}"/>
    <cellStyle name="Normal 164 2 3" xfId="28505" xr:uid="{62F19F96-535E-4021-BFB2-231EF9790A91}"/>
    <cellStyle name="Normal 164 3" xfId="13223" xr:uid="{4D8B4048-AAA7-43A3-AD3A-83787506A7B1}"/>
    <cellStyle name="Normal 164 3 2" xfId="33669" xr:uid="{75D4A0FC-27B3-4BCD-8EDF-D5E81639DD69}"/>
    <cellStyle name="Normal 164 4" xfId="23453" xr:uid="{14118AF6-EF95-4DF9-89CC-14C7D14BD2CF}"/>
    <cellStyle name="Normal 165" xfId="2931" xr:uid="{60818F71-C155-423D-9305-B6132148CE08}"/>
    <cellStyle name="Normal 165 2" xfId="8064" xr:uid="{E82B1011-99B7-45D1-B89B-0892E8D52280}"/>
    <cellStyle name="Normal 165 2 2" xfId="18291" xr:uid="{2601C25A-5D6F-45DC-9F5C-CCC050CCFC98}"/>
    <cellStyle name="Normal 165 2 2 2" xfId="38735" xr:uid="{FF833F00-77C5-40E8-AA2F-417E92974702}"/>
    <cellStyle name="Normal 165 2 3" xfId="28519" xr:uid="{D8643FF1-846B-4EE7-9613-49DBA59149EA}"/>
    <cellStyle name="Normal 165 3" xfId="13237" xr:uid="{136128F9-CAD9-4318-8D76-48007111C4EA}"/>
    <cellStyle name="Normal 165 3 2" xfId="33683" xr:uid="{26337D03-D3F4-4FF6-B3D6-B7B66A3C2752}"/>
    <cellStyle name="Normal 165 4" xfId="23467" xr:uid="{3FEAD7BF-345F-49A2-9AEB-F4BC02C344F7}"/>
    <cellStyle name="Normal 166" xfId="2945" xr:uid="{F3256AD7-DF1F-430C-9DF4-C2A46DAEE737}"/>
    <cellStyle name="Normal 166 2" xfId="8078" xr:uid="{51CAF128-D545-4C50-8DF0-CD430F02A8B9}"/>
    <cellStyle name="Normal 166 2 2" xfId="18305" xr:uid="{4AC96AE5-C084-467F-8A8F-0886CEFC53DA}"/>
    <cellStyle name="Normal 166 2 2 2" xfId="38749" xr:uid="{972A22D2-5A8F-4556-B12C-A37686F8CAC5}"/>
    <cellStyle name="Normal 166 2 3" xfId="28533" xr:uid="{ED19FB41-2E0B-4CD0-A325-F13D3C9A2880}"/>
    <cellStyle name="Normal 166 3" xfId="13251" xr:uid="{974B036B-1254-4F9B-BBDA-D094CBE93CE8}"/>
    <cellStyle name="Normal 166 3 2" xfId="33697" xr:uid="{5DBAE2C2-519D-4481-88C6-6B45CF75FA46}"/>
    <cellStyle name="Normal 166 4" xfId="23481" xr:uid="{261557CC-0916-4728-82C4-F40A30164C51}"/>
    <cellStyle name="Normal 167" xfId="2959" xr:uid="{D03AAB08-C3AB-4DA2-AB43-900FE9E33DF3}"/>
    <cellStyle name="Normal 167 2" xfId="8092" xr:uid="{8CABA85B-19D3-4A46-9811-6F1696010339}"/>
    <cellStyle name="Normal 167 2 2" xfId="18319" xr:uid="{CB170500-3081-449F-9331-CE7E1D3E3F8B}"/>
    <cellStyle name="Normal 167 2 2 2" xfId="38763" xr:uid="{709CA23E-BEDD-41B6-ACA6-25187F72C5FC}"/>
    <cellStyle name="Normal 167 2 3" xfId="28547" xr:uid="{131A45FE-AE6B-4C1D-8276-C18C663C829A}"/>
    <cellStyle name="Normal 167 3" xfId="13265" xr:uid="{368C8E92-5466-403D-B591-FD3ED681AF68}"/>
    <cellStyle name="Normal 167 3 2" xfId="33711" xr:uid="{357DEA23-0026-483C-8BA9-53CE6662A645}"/>
    <cellStyle name="Normal 167 4" xfId="23495" xr:uid="{88B047A6-3D5B-4B9A-AD0E-971DE5D86F64}"/>
    <cellStyle name="Normal 168" xfId="2973" xr:uid="{0E3FC52C-6E01-41DE-994F-C1C1D88AC636}"/>
    <cellStyle name="Normal 168 2" xfId="8106" xr:uid="{AF76D639-306B-48CB-8754-AD356A9B74E5}"/>
    <cellStyle name="Normal 168 2 2" xfId="18333" xr:uid="{17E72353-D476-4ECB-BBE5-E8FAC027AB38}"/>
    <cellStyle name="Normal 168 2 2 2" xfId="38777" xr:uid="{9A3F85F4-D846-4C6C-8759-6A0FF224E8DB}"/>
    <cellStyle name="Normal 168 2 3" xfId="28561" xr:uid="{B7474334-DB65-4F99-8338-5A814FF1BEA8}"/>
    <cellStyle name="Normal 168 3" xfId="13279" xr:uid="{A9E75A31-4F0A-4343-B571-BBE70E5C1BF4}"/>
    <cellStyle name="Normal 168 3 2" xfId="33725" xr:uid="{05AE96A9-A627-4FE3-9779-D4E4D5E0284C}"/>
    <cellStyle name="Normal 168 4" xfId="23509" xr:uid="{E040C4D8-F617-42BE-AD3E-9AC0F08DC032}"/>
    <cellStyle name="Normal 169" xfId="2987" xr:uid="{1F3B59E5-26F7-4787-99AC-3692C850DCD1}"/>
    <cellStyle name="Normal 169 2" xfId="8120" xr:uid="{BDD0554A-78C1-48E8-B4D6-4C21C8F95FE8}"/>
    <cellStyle name="Normal 169 2 2" xfId="18347" xr:uid="{D429AA60-421B-4095-A438-3C39674B9F14}"/>
    <cellStyle name="Normal 169 2 2 2" xfId="38791" xr:uid="{C8A3B48E-CF8B-46F6-8DDB-1E5F1BA91E05}"/>
    <cellStyle name="Normal 169 2 3" xfId="28575" xr:uid="{DFFC82C9-F980-4080-B6F9-F33BDF4C37E6}"/>
    <cellStyle name="Normal 169 3" xfId="13293" xr:uid="{033DE450-C45E-45CD-A10D-438ED9EF5C59}"/>
    <cellStyle name="Normal 169 3 2" xfId="33739" xr:uid="{4888F2D2-D5B4-463A-A4A6-1E0293C6008B}"/>
    <cellStyle name="Normal 169 4" xfId="23523" xr:uid="{5D9236DD-FE52-4A05-8A7E-A9F144F54FBC}"/>
    <cellStyle name="Normal 17" xfId="274" xr:uid="{1BC16EB5-FC95-483B-A92E-5CD4A8F02E92}"/>
    <cellStyle name="Normal 17 2" xfId="873" xr:uid="{339C7F9C-CF6D-4582-9F01-DB19B7FA4BE7}"/>
    <cellStyle name="Normal 17 2 2" xfId="6020" xr:uid="{4F632DE0-23A5-44B0-AB10-96FF3CBAF3C7}"/>
    <cellStyle name="Normal 17 2 2 2" xfId="16275" xr:uid="{9E25F592-0F4A-4411-B848-875688ECAED2}"/>
    <cellStyle name="Normal 17 2 2 2 2" xfId="36719" xr:uid="{658947EE-DCA2-472C-B96D-48C346AC8AD2}"/>
    <cellStyle name="Normal 17 2 2 3" xfId="26503" xr:uid="{22571FBC-7A57-4650-9ADB-46E91E76C4C0}"/>
    <cellStyle name="Normal 17 2 3" xfId="11221" xr:uid="{76FF6C11-B633-4F34-85DD-7708DD9FC49D}"/>
    <cellStyle name="Normal 17 2 3 2" xfId="31667" xr:uid="{A7057734-5936-489B-BC54-4484BE503212}"/>
    <cellStyle name="Normal 17 2 4" xfId="21451" xr:uid="{272D716D-D7C8-49DD-B97F-99810517034C}"/>
    <cellStyle name="Normal 17 3" xfId="5421" xr:uid="{BD5837EE-9782-481F-9F44-BD5C5D1339BE}"/>
    <cellStyle name="Normal 17 3 2" xfId="15695" xr:uid="{D558FBA9-FB5F-4E4A-9AFC-E7373C9D8DFA}"/>
    <cellStyle name="Normal 17 3 2 2" xfId="36139" xr:uid="{67A26DAA-2B61-44E9-B4C0-D4DED2F1B763}"/>
    <cellStyle name="Normal 17 3 3" xfId="25923" xr:uid="{D757BDE5-4524-4EAB-BA5B-29EB9A8EA1BD}"/>
    <cellStyle name="Normal 17 4" xfId="10641" xr:uid="{DDCFA982-7DC6-4B2D-9749-2F524DF1531B}"/>
    <cellStyle name="Normal 17 4 2" xfId="31087" xr:uid="{498F49D9-BFE1-424F-A0CB-AAB8DEAD2343}"/>
    <cellStyle name="Normal 17 5" xfId="20871" xr:uid="{EC2C31E0-7752-44F0-A023-F8FA88BDF378}"/>
    <cellStyle name="Normal 170" xfId="3001" xr:uid="{26F1B170-4EF1-4CFF-8284-D225198386CD}"/>
    <cellStyle name="Normal 170 2" xfId="8134" xr:uid="{06D53847-DC0C-4236-8D7A-B542C86C247E}"/>
    <cellStyle name="Normal 170 2 2" xfId="18361" xr:uid="{7BC68C3C-5739-4506-AF4D-D53B639685E8}"/>
    <cellStyle name="Normal 170 2 2 2" xfId="38805" xr:uid="{9182BDC9-B85D-4586-B820-BC73043CA9CD}"/>
    <cellStyle name="Normal 170 2 3" xfId="28589" xr:uid="{4ED8B2F3-48A5-41D1-898B-861719D17095}"/>
    <cellStyle name="Normal 170 3" xfId="13307" xr:uid="{4DCAEC27-C3B3-46B8-BC07-F1878E07059E}"/>
    <cellStyle name="Normal 170 3 2" xfId="33753" xr:uid="{9AA41CA8-99D8-49E4-B87E-34CD38467689}"/>
    <cellStyle name="Normal 170 4" xfId="23537" xr:uid="{140A93BA-1528-4155-8215-40593C4A75E1}"/>
    <cellStyle name="Normal 171" xfId="3015" xr:uid="{5FF59286-BA02-4A9E-A17E-4C548460C6D9}"/>
    <cellStyle name="Normal 171 2" xfId="8148" xr:uid="{D71AD42C-A4CE-4E60-A6E7-E48B88D2573C}"/>
    <cellStyle name="Normal 171 2 2" xfId="18375" xr:uid="{DFB37DF6-996F-430D-AA37-76C1DCF6318C}"/>
    <cellStyle name="Normal 171 2 2 2" xfId="38819" xr:uid="{39D5D221-D6C5-4CB0-A2A1-84715795B96B}"/>
    <cellStyle name="Normal 171 2 3" xfId="28603" xr:uid="{738FBCA5-BF8F-4DE2-8EDC-BB97945D8BE6}"/>
    <cellStyle name="Normal 171 3" xfId="13321" xr:uid="{0B476161-DD87-4492-A767-2F39F1747767}"/>
    <cellStyle name="Normal 171 3 2" xfId="33767" xr:uid="{13D1D693-14C9-4D86-8742-B501EF665187}"/>
    <cellStyle name="Normal 171 4" xfId="23551" xr:uid="{0D43ADEC-8E83-4BAB-BF55-E4CD4632D481}"/>
    <cellStyle name="Normal 172" xfId="3029" xr:uid="{26E1B2C0-D533-4B26-BE45-A73ED412BE27}"/>
    <cellStyle name="Normal 172 2" xfId="8162" xr:uid="{E1CB1E21-AAC6-4C5A-87D5-6903DAEC44BE}"/>
    <cellStyle name="Normal 172 2 2" xfId="18389" xr:uid="{E4A5FB33-A820-4860-B5DE-C6A0F09D93AB}"/>
    <cellStyle name="Normal 172 2 2 2" xfId="38833" xr:uid="{24A1D0CF-8177-4B91-9592-D37F02FA2E85}"/>
    <cellStyle name="Normal 172 2 3" xfId="28617" xr:uid="{F4C3BD18-1E5F-4893-9F3D-ED23768C0B5B}"/>
    <cellStyle name="Normal 172 3" xfId="13335" xr:uid="{39882A8F-FD99-4DCB-9971-0166D4BDF4F4}"/>
    <cellStyle name="Normal 172 3 2" xfId="33781" xr:uid="{47D3ADE4-2551-4F32-9D73-92B85085C8E3}"/>
    <cellStyle name="Normal 172 4" xfId="23565" xr:uid="{A88C17DF-7E2B-4D21-A7AF-9BB76F54C095}"/>
    <cellStyle name="Normal 173" xfId="3043" xr:uid="{5FF04437-46DD-462E-A21C-5133677D8B3A}"/>
    <cellStyle name="Normal 173 2" xfId="8176" xr:uid="{22191D03-406B-4D44-9EAC-D7B8231FEFDF}"/>
    <cellStyle name="Normal 173 2 2" xfId="18403" xr:uid="{6963FFD3-516B-42D5-A69D-A8DD36C85CFA}"/>
    <cellStyle name="Normal 173 2 2 2" xfId="38847" xr:uid="{41794414-B275-410C-A7EE-E5673C1B9924}"/>
    <cellStyle name="Normal 173 2 3" xfId="28631" xr:uid="{5B837C1B-A369-477B-8A48-623D9B3408EB}"/>
    <cellStyle name="Normal 173 3" xfId="13349" xr:uid="{E82BD323-FB93-44EC-9445-5DC9CB3DB192}"/>
    <cellStyle name="Normal 173 3 2" xfId="33795" xr:uid="{22AC48EB-1FDE-47D8-8488-31D0593D8451}"/>
    <cellStyle name="Normal 173 4" xfId="23579" xr:uid="{00AE888B-1BA8-4BEB-A719-A30FCB61D4C9}"/>
    <cellStyle name="Normal 174" xfId="3057" xr:uid="{79F40D2E-A2CC-4646-AC2B-DAF48FA5C91D}"/>
    <cellStyle name="Normal 174 2" xfId="8190" xr:uid="{D5804B47-F1E4-4C80-ADEE-8473A81CFC91}"/>
    <cellStyle name="Normal 174 2 2" xfId="18417" xr:uid="{BF59C950-C188-43B8-B0C6-C02C21D90444}"/>
    <cellStyle name="Normal 174 2 2 2" xfId="38861" xr:uid="{C6548088-0FDC-4913-B3FF-D25000C2DA95}"/>
    <cellStyle name="Normal 174 2 3" xfId="28645" xr:uid="{54A544E8-DAC3-412D-9FDE-F6C90A1F7AD2}"/>
    <cellStyle name="Normal 174 3" xfId="13363" xr:uid="{F572487D-69F7-4E24-A4B0-1339D29FC55A}"/>
    <cellStyle name="Normal 174 3 2" xfId="33809" xr:uid="{DC8A6011-3F2E-4B1B-B948-805BB9939818}"/>
    <cellStyle name="Normal 174 4" xfId="23593" xr:uid="{258EE1A1-C78B-4C24-8ACE-6D424704644D}"/>
    <cellStyle name="Normal 175" xfId="3071" xr:uid="{B16D837F-25FB-49E0-ABD9-96878C43D537}"/>
    <cellStyle name="Normal 175 2" xfId="8204" xr:uid="{160E76A9-B48C-47BA-AEF9-2378B70305E4}"/>
    <cellStyle name="Normal 175 2 2" xfId="18431" xr:uid="{3623045F-F021-43BD-93BF-E5271D20794F}"/>
    <cellStyle name="Normal 175 2 2 2" xfId="38875" xr:uid="{DB7988F8-7241-45F4-8C6E-9A5FEFD115C4}"/>
    <cellStyle name="Normal 175 2 3" xfId="28659" xr:uid="{9BB162CF-4649-4F1B-B524-3DD32ED45698}"/>
    <cellStyle name="Normal 175 3" xfId="13377" xr:uid="{5A955562-72DB-48C2-80D1-D4BB4C0FFB2E}"/>
    <cellStyle name="Normal 175 3 2" xfId="33823" xr:uid="{2F801DAF-4860-4EBC-B7BC-DEAD0B3676B6}"/>
    <cellStyle name="Normal 175 4" xfId="23607" xr:uid="{F98E6246-936D-4F6A-BE42-D2787A4440EF}"/>
    <cellStyle name="Normal 176" xfId="3085" xr:uid="{0B514D91-CF9D-4B40-AC93-711CA796ED62}"/>
    <cellStyle name="Normal 176 2" xfId="8218" xr:uid="{6B1E7158-7580-4BBA-8374-D90C5A678158}"/>
    <cellStyle name="Normal 176 2 2" xfId="18445" xr:uid="{48D42ACF-0A99-498B-8148-AE3EB060EC74}"/>
    <cellStyle name="Normal 176 2 2 2" xfId="38889" xr:uid="{32511B97-41E0-4CBE-BD92-21955B573F05}"/>
    <cellStyle name="Normal 176 2 3" xfId="28673" xr:uid="{0DF4A964-CF5C-4F97-8850-D248479A88C8}"/>
    <cellStyle name="Normal 176 3" xfId="13391" xr:uid="{80305804-B3EE-4C75-8945-A313181F6DDC}"/>
    <cellStyle name="Normal 176 3 2" xfId="33837" xr:uid="{9104D646-69F0-4237-83C5-173A3F7F2CC1}"/>
    <cellStyle name="Normal 176 4" xfId="23621" xr:uid="{5B57F4C0-5C15-4383-B144-D8EDD341E4B8}"/>
    <cellStyle name="Normal 177" xfId="3099" xr:uid="{E320829B-7806-4618-BE7B-CEEB13C35881}"/>
    <cellStyle name="Normal 177 2" xfId="8232" xr:uid="{9805B69B-A217-4DE5-954B-52EB6D17AEB0}"/>
    <cellStyle name="Normal 177 2 2" xfId="18459" xr:uid="{50008AEF-8C39-4873-AFEA-FB439F4D3C14}"/>
    <cellStyle name="Normal 177 2 2 2" xfId="38903" xr:uid="{499F70A5-4DA7-4E2E-9CD1-C60B35EB3398}"/>
    <cellStyle name="Normal 177 2 3" xfId="28687" xr:uid="{33F482EE-1D5A-46D1-8C85-86D540D57639}"/>
    <cellStyle name="Normal 177 3" xfId="13405" xr:uid="{65027BF5-1ACB-4DD1-95C4-922AE8D68576}"/>
    <cellStyle name="Normal 177 3 2" xfId="33851" xr:uid="{957B7C73-05D3-40BA-9AD2-8D32291FCA09}"/>
    <cellStyle name="Normal 177 4" xfId="23635" xr:uid="{6D72777D-1F8B-411D-9589-6224D4D32B86}"/>
    <cellStyle name="Normal 178" xfId="3113" xr:uid="{5606CAA2-4F95-4C6A-BB67-796CDE19FBD9}"/>
    <cellStyle name="Normal 178 2" xfId="8246" xr:uid="{BD7AF310-0A67-4DC1-BEB1-16EF7D8E6824}"/>
    <cellStyle name="Normal 178 2 2" xfId="18473" xr:uid="{04B25F58-E073-42AB-86D8-72D563E3D4E8}"/>
    <cellStyle name="Normal 178 2 2 2" xfId="38917" xr:uid="{8B6C4963-8D1C-48CA-91D6-E5D0167A6A3B}"/>
    <cellStyle name="Normal 178 2 3" xfId="28701" xr:uid="{EA8FAA85-DCC5-47E5-A957-17836835B48B}"/>
    <cellStyle name="Normal 178 3" xfId="13419" xr:uid="{8BB4BCFC-F115-473E-92D4-DF20DFB0F8ED}"/>
    <cellStyle name="Normal 178 3 2" xfId="33865" xr:uid="{A71FE551-B022-4048-BF68-CD3C4E8BD45B}"/>
    <cellStyle name="Normal 178 4" xfId="23649" xr:uid="{31BA493C-B583-4F70-BD00-D15D4A71D3DE}"/>
    <cellStyle name="Normal 179" xfId="3127" xr:uid="{DD95EB3A-5584-49D0-87EE-D24ABD2D7FCF}"/>
    <cellStyle name="Normal 179 2" xfId="8260" xr:uid="{A6DD5535-1D9B-44C7-BB2D-C7F7D14661F7}"/>
    <cellStyle name="Normal 179 2 2" xfId="18487" xr:uid="{82E1469C-C4CE-43AF-A9B1-D662293451F7}"/>
    <cellStyle name="Normal 179 2 2 2" xfId="38931" xr:uid="{929B0241-E6FC-426B-B72B-4175D5CDA21D}"/>
    <cellStyle name="Normal 179 2 3" xfId="28715" xr:uid="{33DC2DF9-90A6-4E96-BC24-5BACF535EB98}"/>
    <cellStyle name="Normal 179 3" xfId="13433" xr:uid="{72DD6B34-B608-44E5-866B-B83702E45EF6}"/>
    <cellStyle name="Normal 179 3 2" xfId="33879" xr:uid="{7EEAE69A-7B11-471D-A0C4-D91F90BEDE44}"/>
    <cellStyle name="Normal 179 4" xfId="23663" xr:uid="{4F17C124-7C5C-42FD-A459-AC9149FE66A6}"/>
    <cellStyle name="Normal 18" xfId="288" xr:uid="{5C651CF4-D284-4CBC-9F72-46F5A7BCB1D9}"/>
    <cellStyle name="Normal 18 2" xfId="887" xr:uid="{2ED6F11B-65EB-4674-825F-A4BBF600F934}"/>
    <cellStyle name="Normal 18 2 2" xfId="6034" xr:uid="{F48F7A9B-24B4-4A4A-A494-7C43AC49F315}"/>
    <cellStyle name="Normal 18 2 2 2" xfId="16289" xr:uid="{6DE2FAAB-2C46-47D4-ACC5-ABB6672C465B}"/>
    <cellStyle name="Normal 18 2 2 2 2" xfId="36733" xr:uid="{4325C139-1D26-4637-94A0-DBFEB34BF32F}"/>
    <cellStyle name="Normal 18 2 2 3" xfId="26517" xr:uid="{B3D47B6F-8F7D-42C7-9482-9AFBFAFF0755}"/>
    <cellStyle name="Normal 18 2 3" xfId="11235" xr:uid="{7D85CDCA-39F2-4031-A03C-CDE2D59355EB}"/>
    <cellStyle name="Normal 18 2 3 2" xfId="31681" xr:uid="{3A77E924-9E4E-439C-AE8E-74765701AFBF}"/>
    <cellStyle name="Normal 18 2 4" xfId="21465" xr:uid="{2A70C3D4-01E5-4631-9B2B-DE7F6A92E4CA}"/>
    <cellStyle name="Normal 18 3" xfId="5435" xr:uid="{35672261-A995-4734-A44E-B21A8104F084}"/>
    <cellStyle name="Normal 18 3 2" xfId="15709" xr:uid="{AEA219DE-0564-414B-BB0D-DC084B7F5E86}"/>
    <cellStyle name="Normal 18 3 2 2" xfId="36153" xr:uid="{AD86693A-F62A-46D9-822F-F3D837B58CAC}"/>
    <cellStyle name="Normal 18 3 3" xfId="25937" xr:uid="{E676FB05-3B8F-43C3-BC1E-7CF343C5FC16}"/>
    <cellStyle name="Normal 18 4" xfId="10655" xr:uid="{FFBB299A-4C6C-4053-A500-D12593C407CF}"/>
    <cellStyle name="Normal 18 4 2" xfId="31101" xr:uid="{06511B6D-FEE2-4A12-A99D-CF95A3760CEC}"/>
    <cellStyle name="Normal 18 5" xfId="20885" xr:uid="{370D16A3-0547-4652-A551-F4D5DE5ECD73}"/>
    <cellStyle name="Normal 180" xfId="3141" xr:uid="{93373FDA-F0AA-4D30-809C-1BBDACC53FA3}"/>
    <cellStyle name="Normal 180 2" xfId="8274" xr:uid="{F6E475AA-DCE2-449E-B516-9DEB87256E74}"/>
    <cellStyle name="Normal 180 2 2" xfId="18501" xr:uid="{9DA0603A-44F8-4DF8-9F2C-CC03318D7E64}"/>
    <cellStyle name="Normal 180 2 2 2" xfId="38945" xr:uid="{E316C3D9-3D73-45BC-A55D-775764266DA4}"/>
    <cellStyle name="Normal 180 2 3" xfId="28729" xr:uid="{F49EAB6D-66E9-4FE2-9CC2-A55CA85A6E78}"/>
    <cellStyle name="Normal 180 3" xfId="13447" xr:uid="{28DDAC9A-FEB5-4A00-800A-4F4FFBB93619}"/>
    <cellStyle name="Normal 180 3 2" xfId="33893" xr:uid="{C01930DE-DD55-4A89-BBDF-FB1BE6B34FBA}"/>
    <cellStyle name="Normal 180 4" xfId="23677" xr:uid="{ACB0E98D-6201-481F-8242-93C22B31C2EB}"/>
    <cellStyle name="Normal 181" xfId="3155" xr:uid="{018631B1-76C0-42AA-8FBA-CBC96CEF4F3D}"/>
    <cellStyle name="Normal 181 2" xfId="8288" xr:uid="{7F72754A-41FE-4463-BB86-5C393485C73D}"/>
    <cellStyle name="Normal 181 2 2" xfId="18515" xr:uid="{63A21992-AF94-4648-9D04-85CB64173569}"/>
    <cellStyle name="Normal 181 2 2 2" xfId="38959" xr:uid="{CAC944EA-7700-4252-ABF8-491034A8FBB0}"/>
    <cellStyle name="Normal 181 2 3" xfId="28743" xr:uid="{7CEF53A9-8709-49FE-88FB-B3B90CBBC69E}"/>
    <cellStyle name="Normal 181 3" xfId="13461" xr:uid="{85DFCF92-29FB-4902-9E93-FC01DFC3120B}"/>
    <cellStyle name="Normal 181 3 2" xfId="33907" xr:uid="{7635C705-DDC0-4BC6-8D4E-AE7083036614}"/>
    <cellStyle name="Normal 181 4" xfId="23691" xr:uid="{96C57AC2-9089-4521-82E9-3B66314617AD}"/>
    <cellStyle name="Normal 182" xfId="3169" xr:uid="{79F60A90-5B7B-415E-9E2A-DF8427C39C58}"/>
    <cellStyle name="Normal 182 2" xfId="8302" xr:uid="{E5741FF0-2893-4DE9-A8EB-8DE18E10E01A}"/>
    <cellStyle name="Normal 182 2 2" xfId="18529" xr:uid="{3E791A9E-BEAA-42D3-851E-EBB5FA344FA5}"/>
    <cellStyle name="Normal 182 2 2 2" xfId="38973" xr:uid="{22DFCB0B-7FA4-4694-B22D-0CAAF060ADA9}"/>
    <cellStyle name="Normal 182 2 3" xfId="28757" xr:uid="{249FA128-B6A6-48C4-BD1A-441E8B31936C}"/>
    <cellStyle name="Normal 182 3" xfId="13475" xr:uid="{9B852D02-BBCF-4CD2-98F8-21DFD816C170}"/>
    <cellStyle name="Normal 182 3 2" xfId="33921" xr:uid="{95EB3921-C063-422E-AC3E-3B048EBBB18B}"/>
    <cellStyle name="Normal 182 4" xfId="23705" xr:uid="{503B3901-73B4-49E9-A886-980784B4C427}"/>
    <cellStyle name="Normal 183" xfId="51" xr:uid="{00000000-0005-0000-0000-00001F000000}"/>
    <cellStyle name="Normal 183 2" xfId="8316" xr:uid="{881624F3-32E8-4D3A-B5CC-1C4AD83CC44A}"/>
    <cellStyle name="Normal 183 2 2" xfId="18543" xr:uid="{E3A32DF5-48BF-441B-AB77-D840892B356B}"/>
    <cellStyle name="Normal 183 2 2 2" xfId="38987" xr:uid="{68F84343-DA64-45AB-8BEB-60C31CC95136}"/>
    <cellStyle name="Normal 183 2 3" xfId="28771" xr:uid="{26E10733-400C-4A4F-A9AE-A131C929A2AD}"/>
    <cellStyle name="Normal 183 3" xfId="13489" xr:uid="{98C74226-3838-47DF-A99C-9CB40FAE6CCE}"/>
    <cellStyle name="Normal 183 3 2" xfId="33935" xr:uid="{1932449A-8324-4230-A2CA-B124E6734478}"/>
    <cellStyle name="Normal 183 4" xfId="23719" xr:uid="{FAC6FCF0-5A0B-4000-8A18-A02F734F20AB}"/>
    <cellStyle name="Normal 184" xfId="3196" xr:uid="{0891B528-C7DB-4CBA-8973-5C9F21D06A7F}"/>
    <cellStyle name="Normal 184 2" xfId="8330" xr:uid="{593D9D2D-7615-4339-9148-CCA1DDD0E19B}"/>
    <cellStyle name="Normal 184 2 2" xfId="18557" xr:uid="{B2637129-FBEA-4A14-905A-5544A7DC3CBF}"/>
    <cellStyle name="Normal 184 2 2 2" xfId="39001" xr:uid="{5E14430B-E687-483E-9CE4-086CFB08FD31}"/>
    <cellStyle name="Normal 184 2 3" xfId="28785" xr:uid="{44CA3521-E7C2-4C70-A125-D258BF16EB3A}"/>
    <cellStyle name="Normal 184 3" xfId="13503" xr:uid="{C746C921-B1F9-429A-A8C8-DE86F863CE01}"/>
    <cellStyle name="Normal 184 3 2" xfId="33949" xr:uid="{0A5C236D-AB41-4E30-A191-EA4C63E32929}"/>
    <cellStyle name="Normal 184 4" xfId="23733" xr:uid="{26EAEC60-942A-4429-BAC9-D648CA1AE44E}"/>
    <cellStyle name="Normal 185" xfId="3210" xr:uid="{4611845A-8A84-4C8E-881D-43FE4D192BB6}"/>
    <cellStyle name="Normal 185 2" xfId="8344" xr:uid="{0DAA82C0-1759-4897-ABF0-32DD06FD374A}"/>
    <cellStyle name="Normal 185 2 2" xfId="18571" xr:uid="{93F62936-4F68-4CE2-B0BC-96E744CA47B4}"/>
    <cellStyle name="Normal 185 2 2 2" xfId="39015" xr:uid="{2F367D4D-5BF7-4B7A-AACF-0BF8CB02D4EC}"/>
    <cellStyle name="Normal 185 2 3" xfId="28799" xr:uid="{A862C33E-BA00-4191-805E-D7CD7B4CADB9}"/>
    <cellStyle name="Normal 185 3" xfId="13517" xr:uid="{8182CB49-4DA7-40B8-83AC-0E5A381F29D6}"/>
    <cellStyle name="Normal 185 3 2" xfId="33963" xr:uid="{FC156704-18EE-434A-8BE4-D60A203254E3}"/>
    <cellStyle name="Normal 185 4" xfId="23747" xr:uid="{B96C04B9-0234-4334-9773-F245757F1F1F}"/>
    <cellStyle name="Normal 186" xfId="3224" xr:uid="{655E7214-4795-4449-A93B-8B57AFC8DA62}"/>
    <cellStyle name="Normal 186 2" xfId="8358" xr:uid="{6FC0640E-FE29-430C-B3A0-115F154C8393}"/>
    <cellStyle name="Normal 186 2 2" xfId="18585" xr:uid="{0E438C3D-7B24-4A92-91B1-BB7A3D0C287E}"/>
    <cellStyle name="Normal 186 2 2 2" xfId="39029" xr:uid="{C92C0954-BA47-4CFB-95AF-D01C1674AFCA}"/>
    <cellStyle name="Normal 186 2 3" xfId="28813" xr:uid="{FD799D74-319B-4332-8D7B-A81437B87583}"/>
    <cellStyle name="Normal 186 3" xfId="13531" xr:uid="{5930A4D2-E4E8-4775-9DB9-75238B2769C0}"/>
    <cellStyle name="Normal 186 3 2" xfId="33977" xr:uid="{E486F7D4-F4DE-4D8C-B216-BE9C34D0F5DF}"/>
    <cellStyle name="Normal 186 4" xfId="23761" xr:uid="{C85EA624-BB31-4DF8-989D-2FB67BEA9D9E}"/>
    <cellStyle name="Normal 187" xfId="3238" xr:uid="{873359D8-7AEF-4116-A0C0-AE173F1FB8E2}"/>
    <cellStyle name="Normal 187 2" xfId="8372" xr:uid="{C3EF6798-4874-49CA-830C-6420CD714210}"/>
    <cellStyle name="Normal 187 2 2" xfId="18599" xr:uid="{F13E4FAE-D0E2-4A0C-931A-4D245C5DC95E}"/>
    <cellStyle name="Normal 187 2 2 2" xfId="39043" xr:uid="{69CA45B2-526B-4E9D-9387-56CEE5D05918}"/>
    <cellStyle name="Normal 187 2 3" xfId="28827" xr:uid="{F8842F36-299D-4621-A09E-3FA1C8B00678}"/>
    <cellStyle name="Normal 187 3" xfId="13545" xr:uid="{3BBBBAD4-F762-450B-8376-38D1D7CFB3BC}"/>
    <cellStyle name="Normal 187 3 2" xfId="33991" xr:uid="{D0F0F2B7-42B7-46BE-99D8-6CA8A314AAD8}"/>
    <cellStyle name="Normal 187 4" xfId="23775" xr:uid="{24FF0B21-FB7A-415D-9F11-20DBE69923CE}"/>
    <cellStyle name="Normal 188" xfId="3252" xr:uid="{F588AC97-BEE5-4436-872A-C3320E74638C}"/>
    <cellStyle name="Normal 188 2" xfId="8386" xr:uid="{FCBD3170-341E-4EDD-BEAF-02123A53D468}"/>
    <cellStyle name="Normal 188 2 2" xfId="18613" xr:uid="{D2FC68CE-B7DC-4EE4-A039-E17720C7F99E}"/>
    <cellStyle name="Normal 188 2 2 2" xfId="39057" xr:uid="{5E2E6E4B-725C-447E-8FC1-17B7155B0402}"/>
    <cellStyle name="Normal 188 2 3" xfId="28841" xr:uid="{4C555C49-652B-4156-B7B7-3B5AD69D483B}"/>
    <cellStyle name="Normal 188 3" xfId="13559" xr:uid="{C00AD7D3-9224-4F25-BC57-3C10DC3A0FF2}"/>
    <cellStyle name="Normal 188 3 2" xfId="34005" xr:uid="{CE463A31-7851-4EAF-BF0F-3FD1E2F04226}"/>
    <cellStyle name="Normal 188 4" xfId="23789" xr:uid="{C2E01296-42BB-4584-A474-F54AA11CEF02}"/>
    <cellStyle name="Normal 189" xfId="3266" xr:uid="{5151CFDA-5FAD-449F-BC83-2A33D3322649}"/>
    <cellStyle name="Normal 189 2" xfId="8400" xr:uid="{E5270445-63B5-4549-A486-4C854142ED2C}"/>
    <cellStyle name="Normal 189 2 2" xfId="18627" xr:uid="{685D7C5A-6B13-4AB9-ABDF-D54C03D82B2C}"/>
    <cellStyle name="Normal 189 2 2 2" xfId="39071" xr:uid="{F1196878-CBA3-4353-A673-1C9BE8BAE40D}"/>
    <cellStyle name="Normal 189 2 3" xfId="28855" xr:uid="{190C8F05-B4B1-45FE-8CF8-8F228A8A7B8B}"/>
    <cellStyle name="Normal 189 3" xfId="13573" xr:uid="{173D338B-2A08-47F2-BDDC-D5B715DB17EB}"/>
    <cellStyle name="Normal 189 3 2" xfId="34019" xr:uid="{C5D9B2A1-67A1-4988-8DD8-124AB15D928F}"/>
    <cellStyle name="Normal 189 4" xfId="23803" xr:uid="{1C277905-B8EC-4176-8C75-DB77C54FB429}"/>
    <cellStyle name="Normal 19" xfId="302" xr:uid="{8E5D5CC4-4B25-4A61-9840-E8D00437A0B1}"/>
    <cellStyle name="Normal 19 2" xfId="901" xr:uid="{651AEE4B-6966-4865-8B7D-5D5E2CE7320B}"/>
    <cellStyle name="Normal 19 2 2" xfId="6048" xr:uid="{5AFF239D-99CA-44E7-B8FE-7568993D6EFE}"/>
    <cellStyle name="Normal 19 2 2 2" xfId="16303" xr:uid="{B2616339-E34E-4258-9465-8F27286B8957}"/>
    <cellStyle name="Normal 19 2 2 2 2" xfId="36747" xr:uid="{B7C4B55C-0C9C-45C6-99F3-7A0427D760C5}"/>
    <cellStyle name="Normal 19 2 2 3" xfId="26531" xr:uid="{1E34A1BC-8EBD-446D-8800-A67F77BDC1CC}"/>
    <cellStyle name="Normal 19 2 3" xfId="11249" xr:uid="{DF37BEDA-F845-4B3B-A51E-0AA4C5765CFF}"/>
    <cellStyle name="Normal 19 2 3 2" xfId="31695" xr:uid="{592D9AB2-DD4D-4E6A-9543-83CB7DF43DCE}"/>
    <cellStyle name="Normal 19 2 4" xfId="21479" xr:uid="{BD9EC545-817F-43D6-A280-F22DA9139479}"/>
    <cellStyle name="Normal 19 3" xfId="5449" xr:uid="{A9E61E6D-F529-4013-B818-0A126911B6DB}"/>
    <cellStyle name="Normal 19 3 2" xfId="15723" xr:uid="{32A1CA16-5531-4016-9562-00870BD1E622}"/>
    <cellStyle name="Normal 19 3 2 2" xfId="36167" xr:uid="{92551153-D517-461E-B5DA-4C8C804C4E2D}"/>
    <cellStyle name="Normal 19 3 3" xfId="25951" xr:uid="{52523CD0-51AE-4C14-AA8C-2EA13C2D6806}"/>
    <cellStyle name="Normal 19 4" xfId="10669" xr:uid="{F3333E0C-BA24-4A09-9A16-1263CEFCD2D7}"/>
    <cellStyle name="Normal 19 4 2" xfId="31115" xr:uid="{93B9331D-E0D7-492B-8190-22F8F424D371}"/>
    <cellStyle name="Normal 19 5" xfId="20899" xr:uid="{7E2E656B-82E0-48B3-842E-5CCB0A5E617A}"/>
    <cellStyle name="Normal 190" xfId="3280" xr:uid="{8952D839-F31E-4881-A955-625838AE747B}"/>
    <cellStyle name="Normal 190 2" xfId="8414" xr:uid="{24C5A675-56F2-418A-AB49-7D58C4A58A32}"/>
    <cellStyle name="Normal 190 2 2" xfId="18641" xr:uid="{A819FCED-44A8-4005-89D1-3A033FFC7B28}"/>
    <cellStyle name="Normal 190 2 2 2" xfId="39085" xr:uid="{A7956F08-B7B2-406F-9013-C302DFCA1D0D}"/>
    <cellStyle name="Normal 190 2 3" xfId="28869" xr:uid="{749EFEFB-E0F7-4C47-85B6-63DFFE0F4DBA}"/>
    <cellStyle name="Normal 190 3" xfId="13587" xr:uid="{355D0680-71B7-4EB7-9E82-FE45EB417DED}"/>
    <cellStyle name="Normal 190 3 2" xfId="34033" xr:uid="{ECF1DEB0-E0CC-454E-94E5-EC667045C0B2}"/>
    <cellStyle name="Normal 190 4" xfId="23817" xr:uid="{B3C8B7A0-16F3-4230-8C01-9FE3B208DC29}"/>
    <cellStyle name="Normal 191" xfId="3294" xr:uid="{4EFD32B5-F6BB-491B-8AD0-07C47A760257}"/>
    <cellStyle name="Normal 191 2" xfId="8428" xr:uid="{8E1895C8-E996-4A61-A4AE-7A5AEC80B67E}"/>
    <cellStyle name="Normal 191 2 2" xfId="18655" xr:uid="{B8B0C604-95A2-4BF5-AFA7-2D19B7B51090}"/>
    <cellStyle name="Normal 191 2 2 2" xfId="39099" xr:uid="{3B3E4314-5202-480B-A558-505B37FDB8B6}"/>
    <cellStyle name="Normal 191 2 3" xfId="28883" xr:uid="{A8DF8877-DC81-4C25-A2C4-1617B4BAEB8E}"/>
    <cellStyle name="Normal 191 3" xfId="13601" xr:uid="{30525931-A3DE-4CF4-A299-DB0B96FEB0D8}"/>
    <cellStyle name="Normal 191 3 2" xfId="34047" xr:uid="{4F66FB49-2960-4B80-BEB0-0707545252BA}"/>
    <cellStyle name="Normal 191 4" xfId="23831" xr:uid="{7D92F4B2-AD18-4726-9919-5C0C29F4F2C6}"/>
    <cellStyle name="Normal 192" xfId="3308" xr:uid="{CE79924C-CE49-4373-AA9B-BC19B3245724}"/>
    <cellStyle name="Normal 192 2" xfId="8442" xr:uid="{84F471B7-3A92-44A9-A8F8-0BA770554FB0}"/>
    <cellStyle name="Normal 192 2 2" xfId="18669" xr:uid="{56559313-772C-4CC8-BFE9-E276F74BB89C}"/>
    <cellStyle name="Normal 192 2 2 2" xfId="39113" xr:uid="{59B87582-9696-46DD-B8AE-15FA94DA2F3B}"/>
    <cellStyle name="Normal 192 2 3" xfId="28897" xr:uid="{200D0619-D357-4605-A961-BA993E9B0C57}"/>
    <cellStyle name="Normal 192 3" xfId="13615" xr:uid="{540B0C0D-F804-468C-8B46-6B8662FCA4B3}"/>
    <cellStyle name="Normal 192 3 2" xfId="34061" xr:uid="{E624FF48-D67E-4984-B126-E347DB4D411F}"/>
    <cellStyle name="Normal 192 4" xfId="23845" xr:uid="{0D9138BA-38C1-48BE-A390-C501AAB852CC}"/>
    <cellStyle name="Normal 193" xfId="3322" xr:uid="{12240ED3-5451-492C-813E-F6FCAE9A18A2}"/>
    <cellStyle name="Normal 193 2" xfId="8456" xr:uid="{B1BC65EE-3693-4801-BC3A-7D1D2CB4389A}"/>
    <cellStyle name="Normal 193 2 2" xfId="18683" xr:uid="{75B03CEE-C1C1-4D60-8992-950CE1FDC675}"/>
    <cellStyle name="Normal 193 2 2 2" xfId="39127" xr:uid="{FE91546E-1366-4478-8FF1-E3268CAE6B06}"/>
    <cellStyle name="Normal 193 2 3" xfId="28911" xr:uid="{7AD5E6CE-F6CE-4C52-8835-4852F7BBBF6A}"/>
    <cellStyle name="Normal 193 3" xfId="13629" xr:uid="{7B6F1E16-67C5-412E-88DD-52B68F185BC1}"/>
    <cellStyle name="Normal 193 3 2" xfId="34075" xr:uid="{E1ADE315-55AD-4665-ABFB-6A2837E439C3}"/>
    <cellStyle name="Normal 193 4" xfId="23859" xr:uid="{63F0D5E3-050B-45DE-AA6F-83AA88EFDA16}"/>
    <cellStyle name="Normal 194" xfId="3336" xr:uid="{0C245CA7-CBF0-43A4-B054-FCF286EFFC16}"/>
    <cellStyle name="Normal 194 2" xfId="8470" xr:uid="{9441C27A-1DAE-4570-9647-AF0D8990F17B}"/>
    <cellStyle name="Normal 194 2 2" xfId="18697" xr:uid="{3CB0F4C5-E505-4887-B83D-6FBB2689CBAF}"/>
    <cellStyle name="Normal 194 2 2 2" xfId="39141" xr:uid="{2F780A4D-D8EA-427C-8445-C149CAA1731F}"/>
    <cellStyle name="Normal 194 2 3" xfId="28925" xr:uid="{633D28C4-4A35-4D8B-81BF-538273AF7990}"/>
    <cellStyle name="Normal 194 3" xfId="13643" xr:uid="{C7A8D254-7E14-4933-9577-470B46D73520}"/>
    <cellStyle name="Normal 194 3 2" xfId="34089" xr:uid="{562E1756-0FD8-481A-B349-7479AB1C7FE2}"/>
    <cellStyle name="Normal 194 4" xfId="23873" xr:uid="{4AABE913-5903-4986-B6BB-AED0A4AD1123}"/>
    <cellStyle name="Normal 195" xfId="3350" xr:uid="{9C7C123C-500E-4A61-835A-29DD720E3B64}"/>
    <cellStyle name="Normal 195 2" xfId="8484" xr:uid="{EC8041AA-B623-4400-96E4-33019E610A62}"/>
    <cellStyle name="Normal 195 2 2" xfId="18711" xr:uid="{1F40BABB-8554-479D-B2A7-6141BD447689}"/>
    <cellStyle name="Normal 195 2 2 2" xfId="39155" xr:uid="{0D986CF3-B64F-46E3-947B-B015EA691F32}"/>
    <cellStyle name="Normal 195 2 3" xfId="28939" xr:uid="{F3781541-8259-4C3C-8671-89AF724546F8}"/>
    <cellStyle name="Normal 195 3" xfId="13657" xr:uid="{B4A6F8B3-C3E1-4900-942A-0076BBAA6064}"/>
    <cellStyle name="Normal 195 3 2" xfId="34103" xr:uid="{57B526FE-474E-4911-B37E-D11497552FC8}"/>
    <cellStyle name="Normal 195 4" xfId="23887" xr:uid="{C8412014-C8C8-46E5-BE67-BFE6F16937DF}"/>
    <cellStyle name="Normal 196" xfId="3364" xr:uid="{A8E409A8-1F97-49CC-B182-21F6846F4984}"/>
    <cellStyle name="Normal 196 2" xfId="8498" xr:uid="{97B53D00-F76E-481A-8898-5F42A653C61C}"/>
    <cellStyle name="Normal 196 2 2" xfId="18725" xr:uid="{61383EF9-3938-4E87-94B1-D17F99EB8808}"/>
    <cellStyle name="Normal 196 2 2 2" xfId="39169" xr:uid="{8E5E5E76-7C74-472D-9E49-ACA7574D6D2E}"/>
    <cellStyle name="Normal 196 2 3" xfId="28953" xr:uid="{0D29DE07-FD85-499E-BD35-18824B65831F}"/>
    <cellStyle name="Normal 196 3" xfId="13671" xr:uid="{87EAE9CC-29D7-475A-8875-1BF1F29A7EF1}"/>
    <cellStyle name="Normal 196 3 2" xfId="34117" xr:uid="{DB7953B4-1163-49DD-AEB5-3DBB04588520}"/>
    <cellStyle name="Normal 196 4" xfId="23901" xr:uid="{FCBA42C2-5720-4DEC-8753-134054C83B0D}"/>
    <cellStyle name="Normal 197" xfId="3378" xr:uid="{12429B61-3721-4EB0-B830-D841EAE1CEBF}"/>
    <cellStyle name="Normal 197 2" xfId="8512" xr:uid="{006E99EC-47BD-4C2C-9E04-962DE9B5CD43}"/>
    <cellStyle name="Normal 197 2 2" xfId="18739" xr:uid="{E3CD0F21-E1C5-4F5F-A74D-77917A811898}"/>
    <cellStyle name="Normal 197 2 2 2" xfId="39183" xr:uid="{3D750253-B267-425F-87AD-118011DCA027}"/>
    <cellStyle name="Normal 197 2 3" xfId="28967" xr:uid="{EC07F462-6567-432E-BA85-D6D5E9227650}"/>
    <cellStyle name="Normal 197 3" xfId="13685" xr:uid="{EE870524-22C4-4E3F-A81B-06F9A85B2286}"/>
    <cellStyle name="Normal 197 3 2" xfId="34131" xr:uid="{C76EB750-8310-4AD4-8377-819422F27438}"/>
    <cellStyle name="Normal 197 4" xfId="23915" xr:uid="{C15BF5CA-7398-413C-8FBC-FA0202A7FD8C}"/>
    <cellStyle name="Normal 198" xfId="3392" xr:uid="{31464E56-835B-4606-B245-8CCD00B67DC8}"/>
    <cellStyle name="Normal 198 2" xfId="8526" xr:uid="{81CEE754-6417-47B9-B6E3-2159FA643319}"/>
    <cellStyle name="Normal 198 2 2" xfId="18753" xr:uid="{E0A5F312-682E-4E33-9D7E-02700D358A9A}"/>
    <cellStyle name="Normal 198 2 2 2" xfId="39197" xr:uid="{3A3F0F44-7C8D-458B-8BDE-735E34CDD789}"/>
    <cellStyle name="Normal 198 2 3" xfId="28981" xr:uid="{437B5FD1-F667-4F2B-8C6A-5D4E6CDC6292}"/>
    <cellStyle name="Normal 198 3" xfId="13699" xr:uid="{B3126600-34A9-41F5-B61C-F074F26F5BD5}"/>
    <cellStyle name="Normal 198 3 2" xfId="34145" xr:uid="{D233EAEF-5655-48D4-AB0C-A06C81994F00}"/>
    <cellStyle name="Normal 198 4" xfId="23929" xr:uid="{5E661ED8-7216-4957-B206-3D984EE8A4B1}"/>
    <cellStyle name="Normal 199" xfId="3406" xr:uid="{B037F6A2-29BC-481F-90E3-CD7279FE13E2}"/>
    <cellStyle name="Normal 199 2" xfId="8540" xr:uid="{DC4076F6-FBBE-45A4-B822-9A9D3AB2CA9C}"/>
    <cellStyle name="Normal 199 2 2" xfId="18767" xr:uid="{3615C641-B867-450F-B099-9D5BF90FC1C7}"/>
    <cellStyle name="Normal 199 2 2 2" xfId="39211" xr:uid="{72DAA747-5B5C-4473-AED3-DC12F50CCB9C}"/>
    <cellStyle name="Normal 199 2 3" xfId="28995" xr:uid="{B21CB366-2096-43FD-86A3-A2C68310A33D}"/>
    <cellStyle name="Normal 199 3" xfId="13713" xr:uid="{3E6C108A-795D-4D17-B833-163C827DF177}"/>
    <cellStyle name="Normal 199 3 2" xfId="34159" xr:uid="{000EAD03-998B-4F38-B664-73789324B7A0}"/>
    <cellStyle name="Normal 199 4" xfId="23943" xr:uid="{4A710305-A67E-4BFF-82D6-57ADFAA25105}"/>
    <cellStyle name="Normal 2" xfId="31" xr:uid="{00000000-0005-0000-0000-000020000000}"/>
    <cellStyle name="Normal 2 2" xfId="68" xr:uid="{4F9CC501-373F-4F72-A410-59C44FCEE6A9}"/>
    <cellStyle name="Normal 2 3" xfId="95" xr:uid="{C602D575-9F01-46E4-B9C0-AECBD34B7B16}"/>
    <cellStyle name="Normal 20" xfId="316" xr:uid="{8102758D-28AE-4837-B19B-3F277A89BD57}"/>
    <cellStyle name="Normal 20 2" xfId="915" xr:uid="{180DE99D-7CC9-4016-BA38-08C8A3F9E084}"/>
    <cellStyle name="Normal 20 2 2" xfId="6062" xr:uid="{4216C909-8AFB-4386-8CDF-0FE00CC99507}"/>
    <cellStyle name="Normal 20 2 2 2" xfId="16317" xr:uid="{D83CD493-9838-4A39-AD42-9476457D6990}"/>
    <cellStyle name="Normal 20 2 2 2 2" xfId="36761" xr:uid="{8EC667B8-C67D-425E-B475-532FFE7F2FA1}"/>
    <cellStyle name="Normal 20 2 2 3" xfId="26545" xr:uid="{10ECDEF7-2B42-4B15-97C2-590EA3827CA0}"/>
    <cellStyle name="Normal 20 2 3" xfId="11263" xr:uid="{3EDEC7AC-9104-4BBD-BB6E-1A26DCEC04BA}"/>
    <cellStyle name="Normal 20 2 3 2" xfId="31709" xr:uid="{14450F99-2D99-46E8-8A21-0D9EB6F2F558}"/>
    <cellStyle name="Normal 20 2 4" xfId="21493" xr:uid="{DF421BBB-E8A9-4597-A2C4-FB726F792290}"/>
    <cellStyle name="Normal 20 3" xfId="5463" xr:uid="{D3C5FE88-5088-4FDE-BED8-D7F78A69F04A}"/>
    <cellStyle name="Normal 20 3 2" xfId="15737" xr:uid="{11571A22-40A6-49FF-BC22-6E6561002B32}"/>
    <cellStyle name="Normal 20 3 2 2" xfId="36181" xr:uid="{E4C4324F-6135-4A56-8610-73A3B6831781}"/>
    <cellStyle name="Normal 20 3 3" xfId="25965" xr:uid="{D25800CF-82AA-448E-90BD-DA50511ED89B}"/>
    <cellStyle name="Normal 20 4" xfId="10683" xr:uid="{FF9C389D-AED7-4627-AF66-BAF979F43187}"/>
    <cellStyle name="Normal 20 4 2" xfId="31129" xr:uid="{4578D8AB-2EED-44EB-9677-8208324B8C3F}"/>
    <cellStyle name="Normal 20 5" xfId="20913" xr:uid="{3571B31E-A314-483C-9C16-DB8AF9C0C8B0}"/>
    <cellStyle name="Normal 200" xfId="3420" xr:uid="{127DE798-FD25-4685-A2C3-D7149E9528E1}"/>
    <cellStyle name="Normal 200 2" xfId="8554" xr:uid="{38935932-17BC-44B0-8AC2-138FCD1DEBDE}"/>
    <cellStyle name="Normal 200 2 2" xfId="18781" xr:uid="{D5694403-F02B-4858-A320-B0CB7AD2412A}"/>
    <cellStyle name="Normal 200 2 2 2" xfId="39225" xr:uid="{C5768400-0593-4558-9F52-4F9696C089FD}"/>
    <cellStyle name="Normal 200 2 3" xfId="29009" xr:uid="{55F4AE48-A62A-4C66-A387-C2E99D02B52E}"/>
    <cellStyle name="Normal 200 3" xfId="13727" xr:uid="{6CFDC2A7-06B8-44B4-B4AD-E9B0AE8A9185}"/>
    <cellStyle name="Normal 200 3 2" xfId="34173" xr:uid="{E6E03006-25D6-4C95-83E0-11714A508C50}"/>
    <cellStyle name="Normal 200 4" xfId="23957" xr:uid="{2B847AB4-6A66-439E-BB65-477D61ADBAC0}"/>
    <cellStyle name="Normal 201" xfId="3434" xr:uid="{3E1F3D49-9F85-40F4-A875-D88DF520D5A6}"/>
    <cellStyle name="Normal 201 2" xfId="8568" xr:uid="{498ECD50-9E9A-4032-8803-32D41B4BB8A7}"/>
    <cellStyle name="Normal 201 2 2" xfId="18795" xr:uid="{85B403C8-B525-45E2-8AA6-6A8E5BB346B1}"/>
    <cellStyle name="Normal 201 2 2 2" xfId="39239" xr:uid="{6E728282-C0DB-4BF1-922E-0E66D329B532}"/>
    <cellStyle name="Normal 201 2 3" xfId="29023" xr:uid="{762282AB-151E-4A0C-82D5-88FAEDBD6E70}"/>
    <cellStyle name="Normal 201 3" xfId="13741" xr:uid="{931ADFAE-0B59-48B9-8F30-F407CA8D0FD7}"/>
    <cellStyle name="Normal 201 3 2" xfId="34187" xr:uid="{1D3F8A8A-2D8E-42F8-A128-186AF0572158}"/>
    <cellStyle name="Normal 201 4" xfId="23971" xr:uid="{9C936A5F-543D-4108-BAF2-2D9C75FAB934}"/>
    <cellStyle name="Normal 202" xfId="3448" xr:uid="{225E85FA-474A-4338-958A-D9874AC285D4}"/>
    <cellStyle name="Normal 202 2" xfId="8582" xr:uid="{71EF7408-B5D5-412D-BFD3-CE20A2304E81}"/>
    <cellStyle name="Normal 202 2 2" xfId="18809" xr:uid="{35AE49DE-7035-403B-870F-BA0CA5B51BEE}"/>
    <cellStyle name="Normal 202 2 2 2" xfId="39253" xr:uid="{B66BDDC0-DF9F-43C4-A87A-40036B520C6D}"/>
    <cellStyle name="Normal 202 2 3" xfId="29037" xr:uid="{C71069FF-1D4F-430F-BC0B-80A813A1262E}"/>
    <cellStyle name="Normal 202 3" xfId="13755" xr:uid="{B2264168-C38D-49AB-9241-E6FA8BB6B008}"/>
    <cellStyle name="Normal 202 3 2" xfId="34201" xr:uid="{A290C03A-9298-4E68-B389-05BE9138BF0A}"/>
    <cellStyle name="Normal 202 4" xfId="23985" xr:uid="{C014F9EA-3FE2-49F6-98D4-30E51E82FA1F}"/>
    <cellStyle name="Normal 203" xfId="3462" xr:uid="{69E4D74B-ACD3-4660-A56B-A984B60B7C56}"/>
    <cellStyle name="Normal 203 2" xfId="8596" xr:uid="{05ED4A3D-A250-40FC-96F0-F351AC8B6FC3}"/>
    <cellStyle name="Normal 203 2 2" xfId="18823" xr:uid="{47C328F9-850C-4BC0-828C-6BF95CD6D7AF}"/>
    <cellStyle name="Normal 203 2 2 2" xfId="39267" xr:uid="{4F6417FA-6D89-4CD1-BE2D-CD5F204DD49A}"/>
    <cellStyle name="Normal 203 2 3" xfId="29051" xr:uid="{7DCEFEE2-69ED-440F-961E-D0BDBB1DB77D}"/>
    <cellStyle name="Normal 203 3" xfId="13769" xr:uid="{ED50A78A-C057-43BC-B24F-DC38EA2F57DD}"/>
    <cellStyle name="Normal 203 3 2" xfId="34215" xr:uid="{D017695E-8F0A-4CF2-8278-5BC37DE07278}"/>
    <cellStyle name="Normal 203 4" xfId="23999" xr:uid="{131A6A55-0DA2-48E0-9FF7-209B6935B48F}"/>
    <cellStyle name="Normal 204" xfId="3476" xr:uid="{865C3968-8FF3-4EE8-BCD4-1B69319C5E83}"/>
    <cellStyle name="Normal 204 2" xfId="8610" xr:uid="{99E15ED3-ECC8-43D6-BB49-67719C65D515}"/>
    <cellStyle name="Normal 204 2 2" xfId="18837" xr:uid="{A936BE65-C636-4005-BF27-0037E5CDCE9C}"/>
    <cellStyle name="Normal 204 2 2 2" xfId="39281" xr:uid="{BBCC30E2-A3C5-47DD-A05C-90517531EF63}"/>
    <cellStyle name="Normal 204 2 3" xfId="29065" xr:uid="{E1970A33-B5F1-4247-9C8E-5BB7FB8129B4}"/>
    <cellStyle name="Normal 204 3" xfId="13783" xr:uid="{EF46D2C2-AF2D-4B71-B996-6E8EA6C576E9}"/>
    <cellStyle name="Normal 204 3 2" xfId="34229" xr:uid="{712B53A4-0B9C-4E40-89BD-2D0CF5E68D64}"/>
    <cellStyle name="Normal 204 4" xfId="24013" xr:uid="{02A17C3B-8478-4487-BC77-857A522E857A}"/>
    <cellStyle name="Normal 205" xfId="3490" xr:uid="{3B5E4E17-0839-470E-9AB1-24343935E8F8}"/>
    <cellStyle name="Normal 205 2" xfId="8624" xr:uid="{9577B4B3-CC56-4D5F-994C-B33A6D86DC47}"/>
    <cellStyle name="Normal 205 2 2" xfId="18851" xr:uid="{B4E64F42-8347-4D7F-8FF8-8D298A4CC197}"/>
    <cellStyle name="Normal 205 2 2 2" xfId="39295" xr:uid="{BEA7CF0B-6D56-41D3-B697-71F2B0EA63CC}"/>
    <cellStyle name="Normal 205 2 3" xfId="29079" xr:uid="{1D871B85-A20B-4A82-93D1-CDF42054C7F2}"/>
    <cellStyle name="Normal 205 3" xfId="13797" xr:uid="{16FDC16D-DF7D-4996-BE24-0FA8870E6D3F}"/>
    <cellStyle name="Normal 205 3 2" xfId="34243" xr:uid="{017B84E7-3E0D-485A-AA66-6CE83BC5B7A2}"/>
    <cellStyle name="Normal 205 4" xfId="24027" xr:uid="{C3A02D81-061E-4742-9F90-BAD49F9467BA}"/>
    <cellStyle name="Normal 206" xfId="3504" xr:uid="{2D7ED828-CA67-4DAB-B9FA-E8E45F9473C2}"/>
    <cellStyle name="Normal 206 2" xfId="8638" xr:uid="{A7735361-AA22-4C0D-9EB0-64EF57F6FCBC}"/>
    <cellStyle name="Normal 206 2 2" xfId="18865" xr:uid="{0785591E-1E39-4505-B1FE-457EA28D1901}"/>
    <cellStyle name="Normal 206 2 2 2" xfId="39309" xr:uid="{B1AED156-1598-475F-9C39-71430EA92E41}"/>
    <cellStyle name="Normal 206 2 3" xfId="29093" xr:uid="{A1EE9F79-3E3B-4457-8FE5-23DDA79AD8D6}"/>
    <cellStyle name="Normal 206 3" xfId="13811" xr:uid="{9900000E-BAC3-4ED1-AF0B-9FECF0119C41}"/>
    <cellStyle name="Normal 206 3 2" xfId="34257" xr:uid="{FB492C06-63D5-40E7-901B-8FECD23F48F6}"/>
    <cellStyle name="Normal 206 4" xfId="24041" xr:uid="{21876E85-267E-4D71-A4AF-89C5D16D0420}"/>
    <cellStyle name="Normal 207" xfId="3518" xr:uid="{01C98740-4122-4967-9FD8-112B3FD0A2F6}"/>
    <cellStyle name="Normal 207 2" xfId="8652" xr:uid="{250770D7-8F38-4E14-959A-DC291600082D}"/>
    <cellStyle name="Normal 207 2 2" xfId="18879" xr:uid="{3324482F-BBAE-4637-9EF0-04E482E9AC4A}"/>
    <cellStyle name="Normal 207 2 2 2" xfId="39323" xr:uid="{F489D469-3360-4493-8937-9F3552AD3EE0}"/>
    <cellStyle name="Normal 207 2 3" xfId="29107" xr:uid="{D64F52D9-198B-49F3-8F52-5EAEF9C84BB4}"/>
    <cellStyle name="Normal 207 3" xfId="13825" xr:uid="{A1C8ED37-CE8C-414F-B6EB-28EBFE29227E}"/>
    <cellStyle name="Normal 207 3 2" xfId="34271" xr:uid="{5110F71A-F452-4F4E-99CD-92417F2E8757}"/>
    <cellStyle name="Normal 207 4" xfId="24055" xr:uid="{37BCB00D-5F83-4725-9686-69CF2995DB73}"/>
    <cellStyle name="Normal 208" xfId="3532" xr:uid="{4FDF1ECA-7BEC-4FE9-8330-4471D75E9E2F}"/>
    <cellStyle name="Normal 208 2" xfId="8666" xr:uid="{5C0BF2FD-D103-4321-B184-EB12F3F11349}"/>
    <cellStyle name="Normal 208 2 2" xfId="18893" xr:uid="{A4230D3B-D015-4F00-A814-30CEF1EFC97E}"/>
    <cellStyle name="Normal 208 2 2 2" xfId="39337" xr:uid="{630DCF93-8E51-4C03-85E3-3A00DB6E96BB}"/>
    <cellStyle name="Normal 208 2 3" xfId="29121" xr:uid="{7607474C-6C06-4DBA-890B-5A10787DDD05}"/>
    <cellStyle name="Normal 208 3" xfId="13839" xr:uid="{77740EC9-9DFF-4E4C-8178-C99C97616A78}"/>
    <cellStyle name="Normal 208 3 2" xfId="34285" xr:uid="{18E3A86B-63AE-4D99-BA74-2AE025CAE4AF}"/>
    <cellStyle name="Normal 208 4" xfId="24069" xr:uid="{F833FFDC-3D94-4C53-961E-2F605ECF3CFC}"/>
    <cellStyle name="Normal 209" xfId="3546" xr:uid="{D6761BFE-B9D8-4448-A84B-90229F412A08}"/>
    <cellStyle name="Normal 209 2" xfId="8680" xr:uid="{881CB295-5B1A-4978-B034-3221823E6FDB}"/>
    <cellStyle name="Normal 209 2 2" xfId="18907" xr:uid="{CBBA60C5-D49F-4FEE-A4FE-1211FFEDDA53}"/>
    <cellStyle name="Normal 209 2 2 2" xfId="39351" xr:uid="{FFEEF552-C55D-44D1-BBE6-2E76CF584E05}"/>
    <cellStyle name="Normal 209 2 3" xfId="29135" xr:uid="{513D7663-A76C-49AA-8F4B-495EFBD4B89A}"/>
    <cellStyle name="Normal 209 3" xfId="13853" xr:uid="{7052B8B7-9528-4E75-97CB-87DDE6374978}"/>
    <cellStyle name="Normal 209 3 2" xfId="34299" xr:uid="{3A3B1BD5-5DCB-49C5-B6E2-6F6039AE1280}"/>
    <cellStyle name="Normal 209 4" xfId="24083" xr:uid="{1136074A-BEFE-48EA-864C-EA6114DA412A}"/>
    <cellStyle name="Normal 21" xfId="330" xr:uid="{F36DEFD3-7E14-4A82-8CB4-291C2A219C37}"/>
    <cellStyle name="Normal 21 2" xfId="929" xr:uid="{33726C09-128A-46C0-9EC7-2A997A02DD58}"/>
    <cellStyle name="Normal 21 2 2" xfId="6076" xr:uid="{C17BF3F3-C901-4313-95FB-F4A44CF17D13}"/>
    <cellStyle name="Normal 21 2 2 2" xfId="16331" xr:uid="{77D89CC6-DB00-4674-AE87-8B439DFE4309}"/>
    <cellStyle name="Normal 21 2 2 2 2" xfId="36775" xr:uid="{3F4573E5-DE86-49B2-A267-814B3BCC105C}"/>
    <cellStyle name="Normal 21 2 2 3" xfId="26559" xr:uid="{5FA713E9-DFBE-425D-8062-FEBBBA0DF1A9}"/>
    <cellStyle name="Normal 21 2 3" xfId="11277" xr:uid="{6A82A4E0-B7C4-49EE-A38B-CF9AC61304F2}"/>
    <cellStyle name="Normal 21 2 3 2" xfId="31723" xr:uid="{E51E1CEF-FEAC-4AB0-A683-DFCF189276AC}"/>
    <cellStyle name="Normal 21 2 4" xfId="21507" xr:uid="{90598D0B-D270-4130-9392-1CC1B5122FA9}"/>
    <cellStyle name="Normal 21 3" xfId="5477" xr:uid="{FAE38930-EB84-4D58-9AEC-327D159667E4}"/>
    <cellStyle name="Normal 21 3 2" xfId="15751" xr:uid="{34DD2829-4AAC-4C13-9A1B-1E6A164D078F}"/>
    <cellStyle name="Normal 21 3 2 2" xfId="36195" xr:uid="{D888A52A-7ADD-4DFA-B110-BC2120D4CD21}"/>
    <cellStyle name="Normal 21 3 3" xfId="25979" xr:uid="{FA6C87E9-1F67-4520-9857-15AF1CD7030C}"/>
    <cellStyle name="Normal 21 4" xfId="10697" xr:uid="{172497B9-6F68-4EA5-BC47-CCBAC0D97CEE}"/>
    <cellStyle name="Normal 21 4 2" xfId="31143" xr:uid="{CE1BABE5-1DF6-4551-B271-96FC8E92E86A}"/>
    <cellStyle name="Normal 21 5" xfId="20927" xr:uid="{6B293D41-BDB1-486D-9298-2ACE513702B7}"/>
    <cellStyle name="Normal 210" xfId="3560" xr:uid="{4075EE41-63AE-477E-A8A5-173937479B27}"/>
    <cellStyle name="Normal 210 2" xfId="8694" xr:uid="{8ECE8B0B-48D6-4023-8B8E-0C56243F81B3}"/>
    <cellStyle name="Normal 210 2 2" xfId="18921" xr:uid="{4E891117-C8F8-458C-9E09-4678460B63BE}"/>
    <cellStyle name="Normal 210 2 2 2" xfId="39365" xr:uid="{37264312-2C92-4D07-A304-CB16540F79FA}"/>
    <cellStyle name="Normal 210 2 3" xfId="29149" xr:uid="{38C425E8-F370-467F-859D-2132B9420D08}"/>
    <cellStyle name="Normal 210 3" xfId="13867" xr:uid="{689173C6-799C-4586-ACB9-17B9FB4050DF}"/>
    <cellStyle name="Normal 210 3 2" xfId="34313" xr:uid="{FFA15BD2-5C8D-4917-8EDF-0AC18B069AB6}"/>
    <cellStyle name="Normal 210 4" xfId="24097" xr:uid="{E58B85FB-74C9-42D3-A482-D77EDE7E5888}"/>
    <cellStyle name="Normal 211" xfId="3574" xr:uid="{580A7F54-F0A3-4F6E-979E-7A1EE60592F4}"/>
    <cellStyle name="Normal 211 2" xfId="8708" xr:uid="{032CA0F8-3F05-405B-9EE4-C30778C2526E}"/>
    <cellStyle name="Normal 211 2 2" xfId="18935" xr:uid="{0D51FB9C-4EA4-4E87-A170-3E137D3A0210}"/>
    <cellStyle name="Normal 211 2 2 2" xfId="39379" xr:uid="{450AF6E4-7A96-401B-A455-7CA906119954}"/>
    <cellStyle name="Normal 211 2 3" xfId="29163" xr:uid="{32189447-9B14-41AF-995B-9EA362AA7A43}"/>
    <cellStyle name="Normal 211 3" xfId="13881" xr:uid="{D85FBB39-A1A1-4860-B8F4-C046A9976B04}"/>
    <cellStyle name="Normal 211 3 2" xfId="34327" xr:uid="{FFB03E32-93E1-4B8B-9C80-47AE1070B6E0}"/>
    <cellStyle name="Normal 211 4" xfId="24111" xr:uid="{0A0FBD88-4408-48B3-A4BD-0283A9A08C0A}"/>
    <cellStyle name="Normal 212" xfId="3588" xr:uid="{38487126-F32B-4021-B7F8-8CE540664F5C}"/>
    <cellStyle name="Normal 212 2" xfId="8722" xr:uid="{DE7C495E-B70C-4483-81AF-71CD4A28878E}"/>
    <cellStyle name="Normal 212 2 2" xfId="18949" xr:uid="{A860A6F6-FEE8-4C57-AF86-48ABC3BACEFD}"/>
    <cellStyle name="Normal 212 2 2 2" xfId="39393" xr:uid="{B40EBE71-95E3-44D8-AF8C-82929A4B6435}"/>
    <cellStyle name="Normal 212 2 3" xfId="29177" xr:uid="{B90D45B1-742A-401F-8055-94B4DF1F98A5}"/>
    <cellStyle name="Normal 212 3" xfId="13895" xr:uid="{C24E8FD7-FE0B-43B9-A5F0-563E3C465F9E}"/>
    <cellStyle name="Normal 212 3 2" xfId="34341" xr:uid="{36EB9489-5FB4-4941-95DD-6F0AA13CD04D}"/>
    <cellStyle name="Normal 212 4" xfId="24125" xr:uid="{40C5BB33-B53A-4D8A-AE8C-961A77161125}"/>
    <cellStyle name="Normal 213" xfId="3602" xr:uid="{F3778026-C02A-48E3-878F-DB52EB5103D1}"/>
    <cellStyle name="Normal 213 2" xfId="8736" xr:uid="{8D02F491-608E-4FA3-93CE-4ECB0B2E814C}"/>
    <cellStyle name="Normal 213 2 2" xfId="18963" xr:uid="{E292EF04-07A2-4BC3-9406-D9E76CFBB3C8}"/>
    <cellStyle name="Normal 213 2 2 2" xfId="39407" xr:uid="{42739C9F-EBD3-4204-B992-EB836F491856}"/>
    <cellStyle name="Normal 213 2 3" xfId="29191" xr:uid="{51E59E2A-6971-4446-AED4-2D7975AFFCBB}"/>
    <cellStyle name="Normal 213 3" xfId="13909" xr:uid="{B41CD3C9-5A13-4F35-9B08-B0FD080CE75D}"/>
    <cellStyle name="Normal 213 3 2" xfId="34355" xr:uid="{5CAECAF8-2F18-4A83-879E-1BAC9A16BD13}"/>
    <cellStyle name="Normal 213 4" xfId="24139" xr:uid="{216A4C6E-9AA8-4500-A42B-3F524A402A69}"/>
    <cellStyle name="Normal 214" xfId="3616" xr:uid="{16DDC92B-3645-44AE-B8D3-0C852F21125E}"/>
    <cellStyle name="Normal 214 2" xfId="8750" xr:uid="{655670C0-29C9-4DDD-B95A-14D31654274D}"/>
    <cellStyle name="Normal 214 2 2" xfId="18977" xr:uid="{D2B6824C-9BD8-4253-AC2B-6217CFF69D6C}"/>
    <cellStyle name="Normal 214 2 2 2" xfId="39421" xr:uid="{55B3D5C4-D7B4-43AF-A1E9-C178EB983FF4}"/>
    <cellStyle name="Normal 214 2 3" xfId="29205" xr:uid="{B572D5EE-6E8B-4F50-9813-86617873AE86}"/>
    <cellStyle name="Normal 214 3" xfId="13923" xr:uid="{A0312CF9-EE7D-47CD-B52A-1F08355473BF}"/>
    <cellStyle name="Normal 214 3 2" xfId="34369" xr:uid="{1FF4252D-5591-4A94-A849-C1DD5F2D2C9E}"/>
    <cellStyle name="Normal 214 4" xfId="24153" xr:uid="{1174525F-213F-4785-B7B1-5C9F605417C7}"/>
    <cellStyle name="Normal 215" xfId="3630" xr:uid="{CB5DDEC8-9ED2-42EC-ACE6-05FDB544953F}"/>
    <cellStyle name="Normal 215 2" xfId="8764" xr:uid="{6D8121B8-4922-4E01-B82E-767BB2A856D5}"/>
    <cellStyle name="Normal 215 2 2" xfId="18991" xr:uid="{B08D18EE-452C-4055-AB78-E70D6CFC3436}"/>
    <cellStyle name="Normal 215 2 2 2" xfId="39435" xr:uid="{0C2C8B6B-4AC7-4E9A-8BB2-8C4285A218FA}"/>
    <cellStyle name="Normal 215 2 3" xfId="29219" xr:uid="{95C93205-0194-4458-A60F-9DA67B603069}"/>
    <cellStyle name="Normal 215 3" xfId="13937" xr:uid="{7ABEFB36-7145-4DE3-94D9-7B0F347D28A6}"/>
    <cellStyle name="Normal 215 3 2" xfId="34383" xr:uid="{B0E99A57-2510-4640-B9A7-4F813338E477}"/>
    <cellStyle name="Normal 215 4" xfId="24167" xr:uid="{52D3EE82-F52D-487F-95D4-AEB573F91E1A}"/>
    <cellStyle name="Normal 216" xfId="3644" xr:uid="{0889287F-0325-4020-A442-7B371CA3C98E}"/>
    <cellStyle name="Normal 216 2" xfId="8778" xr:uid="{438A1260-825B-4955-BDB3-E06DE481A21C}"/>
    <cellStyle name="Normal 216 2 2" xfId="19005" xr:uid="{48C10E53-5D55-40A3-876E-0744EFCE83A4}"/>
    <cellStyle name="Normal 216 2 2 2" xfId="39449" xr:uid="{A253DCC3-AE57-4328-9D53-8A9BE3D5008E}"/>
    <cellStyle name="Normal 216 2 3" xfId="29233" xr:uid="{D442C9B6-DD74-4C13-AB01-A30937444108}"/>
    <cellStyle name="Normal 216 3" xfId="13951" xr:uid="{78DD0E82-D3F9-4721-81D6-3EB3319E954A}"/>
    <cellStyle name="Normal 216 3 2" xfId="34397" xr:uid="{946FF702-272F-4733-B9FB-6A8E18781ECD}"/>
    <cellStyle name="Normal 216 4" xfId="24181" xr:uid="{0D94D0F8-540A-458D-B3C5-06DAD411FC02}"/>
    <cellStyle name="Normal 217" xfId="3658" xr:uid="{9DE68752-A23F-4E90-87EB-00A6A7F3E821}"/>
    <cellStyle name="Normal 217 2" xfId="8792" xr:uid="{4BD79D7C-8BAA-49D8-AB92-C4CD8E9ED55D}"/>
    <cellStyle name="Normal 217 2 2" xfId="19019" xr:uid="{767E548A-C350-4A1C-B5C0-2097E236DD7E}"/>
    <cellStyle name="Normal 217 2 2 2" xfId="39463" xr:uid="{E91B80F4-D204-40B4-B92A-997B083EF034}"/>
    <cellStyle name="Normal 217 2 3" xfId="29247" xr:uid="{E7A2CA19-C2A4-4DD5-9292-AB8579B10C56}"/>
    <cellStyle name="Normal 217 3" xfId="13965" xr:uid="{998BDEBD-9639-492E-9F44-8CCC13F75A03}"/>
    <cellStyle name="Normal 217 3 2" xfId="34411" xr:uid="{D8D063F1-56C4-4914-B03D-CBC934675171}"/>
    <cellStyle name="Normal 217 4" xfId="24195" xr:uid="{934F6E9F-C79E-4C6B-8287-F7E454C07C8B}"/>
    <cellStyle name="Normal 218" xfId="3672" xr:uid="{0EE2EC2E-EBD3-4AAB-8737-C3CD01741B3F}"/>
    <cellStyle name="Normal 218 2" xfId="8806" xr:uid="{A051441C-1BA9-4105-B6B6-839B5AE0E6B3}"/>
    <cellStyle name="Normal 218 2 2" xfId="19033" xr:uid="{1250B9D3-8AC0-403C-9B8B-709F42D273DE}"/>
    <cellStyle name="Normal 218 2 2 2" xfId="39477" xr:uid="{391DD522-9792-4198-AEF3-C4E35CD0986D}"/>
    <cellStyle name="Normal 218 2 3" xfId="29261" xr:uid="{FED15C16-647B-42C6-8E1F-2EFC29819117}"/>
    <cellStyle name="Normal 218 3" xfId="13979" xr:uid="{B35ED549-BF81-48A0-860D-FA4C30EBABB4}"/>
    <cellStyle name="Normal 218 3 2" xfId="34425" xr:uid="{DF1222D5-639A-49AE-95CA-A23DD0CAAB44}"/>
    <cellStyle name="Normal 218 4" xfId="24209" xr:uid="{ED413EEA-A285-49AD-A9E0-AC84A91B0392}"/>
    <cellStyle name="Normal 219" xfId="3686" xr:uid="{F7804DE9-5BE4-4C37-BA86-EEB118D77016}"/>
    <cellStyle name="Normal 219 2" xfId="8820" xr:uid="{FCFB7055-2A42-4A26-B16A-99264EE68F00}"/>
    <cellStyle name="Normal 219 2 2" xfId="19047" xr:uid="{6EF1F680-A400-49D3-BFDA-884898A903F6}"/>
    <cellStyle name="Normal 219 2 2 2" xfId="39491" xr:uid="{DC9F0934-51DE-4EA8-83DD-6D3B61B73004}"/>
    <cellStyle name="Normal 219 2 3" xfId="29275" xr:uid="{2C8D95D3-C122-4351-BD46-B4F69372FE95}"/>
    <cellStyle name="Normal 219 3" xfId="13993" xr:uid="{31E1038F-F608-4E5E-AF82-5F95ABA40869}"/>
    <cellStyle name="Normal 219 3 2" xfId="34439" xr:uid="{462B4581-44E2-4E08-B882-B237A97823CD}"/>
    <cellStyle name="Normal 219 4" xfId="24223" xr:uid="{075BD9C7-9438-4D60-8B50-5508C3D3E21B}"/>
    <cellStyle name="Normal 22" xfId="344" xr:uid="{BCDA4F42-BC4F-4EAD-B9E7-F2DED9983EC8}"/>
    <cellStyle name="Normal 22 2" xfId="943" xr:uid="{5840FE5B-7B19-4FC8-9B83-F47B5D1FC673}"/>
    <cellStyle name="Normal 22 2 2" xfId="6090" xr:uid="{5135597C-41CA-4674-9805-C12D4C026C6E}"/>
    <cellStyle name="Normal 22 2 2 2" xfId="16345" xr:uid="{C78AD9A9-4CA1-49E2-97DE-459CB46ED343}"/>
    <cellStyle name="Normal 22 2 2 2 2" xfId="36789" xr:uid="{229A814E-74A2-445F-A79E-FAD127C131F9}"/>
    <cellStyle name="Normal 22 2 2 3" xfId="26573" xr:uid="{C07406D8-A401-4361-9CE1-2AC35976C38C}"/>
    <cellStyle name="Normal 22 2 3" xfId="11291" xr:uid="{36D1B11C-AF7C-4CEF-BDDA-C63C628342E5}"/>
    <cellStyle name="Normal 22 2 3 2" xfId="31737" xr:uid="{E17E221B-F3CF-40CD-850C-93D2C6D14D40}"/>
    <cellStyle name="Normal 22 2 4" xfId="21521" xr:uid="{5EE864F4-1695-477F-876A-E003E22D8441}"/>
    <cellStyle name="Normal 22 3" xfId="5491" xr:uid="{5D0F1651-C6EB-4549-9074-AF7DF99DE252}"/>
    <cellStyle name="Normal 22 3 2" xfId="15765" xr:uid="{7477BDED-2FD6-493F-85C3-6129D42328F0}"/>
    <cellStyle name="Normal 22 3 2 2" xfId="36209" xr:uid="{99151701-1B26-4678-A189-2C146A853A57}"/>
    <cellStyle name="Normal 22 3 3" xfId="25993" xr:uid="{2D50E448-E107-43E6-A03C-A6B281893096}"/>
    <cellStyle name="Normal 22 4" xfId="10711" xr:uid="{BCC0C514-FE32-4047-930B-71C5BDBC05B0}"/>
    <cellStyle name="Normal 22 4 2" xfId="31157" xr:uid="{638800B5-4205-4A33-9002-D024879D8B5D}"/>
    <cellStyle name="Normal 22 5" xfId="20941" xr:uid="{240398CF-0DA7-483E-9D48-30357FF9AB3B}"/>
    <cellStyle name="Normal 220" xfId="3700" xr:uid="{C5F220C3-D19C-4B01-838C-2DAC878C5017}"/>
    <cellStyle name="Normal 220 2" xfId="8834" xr:uid="{C1A81B0C-0831-4E8E-BDB2-0258C9C21CF9}"/>
    <cellStyle name="Normal 220 2 2" xfId="19061" xr:uid="{E3247585-78E5-4AC5-88B7-6C29905AAB91}"/>
    <cellStyle name="Normal 220 2 2 2" xfId="39505" xr:uid="{97F9B93E-0F0E-4D03-8D5E-79E74C9622F7}"/>
    <cellStyle name="Normal 220 2 3" xfId="29289" xr:uid="{23849038-50BE-4268-BEDA-1F3980264A31}"/>
    <cellStyle name="Normal 220 3" xfId="14007" xr:uid="{31FF157D-34A6-43B1-A505-AB28E5E86DC5}"/>
    <cellStyle name="Normal 220 3 2" xfId="34453" xr:uid="{A8EF1F3B-F2C0-494C-B822-B74365076A16}"/>
    <cellStyle name="Normal 220 4" xfId="24237" xr:uid="{CC57502B-569B-4F1D-BD31-5C4D1BC4CA51}"/>
    <cellStyle name="Normal 221" xfId="3714" xr:uid="{F2712508-D81B-46F8-BB89-F2FA0F7DD8CD}"/>
    <cellStyle name="Normal 221 2" xfId="8848" xr:uid="{8D27761C-AAB6-445A-9E71-5176B63F5745}"/>
    <cellStyle name="Normal 221 2 2" xfId="19075" xr:uid="{59761727-EB8C-483C-9358-8405F7FD97BD}"/>
    <cellStyle name="Normal 221 2 2 2" xfId="39519" xr:uid="{2658D262-0D2F-4143-9FD9-5AB75D5D15AE}"/>
    <cellStyle name="Normal 221 2 3" xfId="29303" xr:uid="{68CC0997-B6FB-40A2-8656-255674FA07B8}"/>
    <cellStyle name="Normal 221 3" xfId="14021" xr:uid="{12485272-5135-433D-9038-8F9BB15A0F4C}"/>
    <cellStyle name="Normal 221 3 2" xfId="34467" xr:uid="{A706013B-13B7-4515-9A31-2C12758A776D}"/>
    <cellStyle name="Normal 221 4" xfId="24251" xr:uid="{3D7D376E-FBBC-4714-B750-84CAB7B3B686}"/>
    <cellStyle name="Normal 222" xfId="3730" xr:uid="{83BEC204-47BA-4F73-9906-E143B0FBB8C2}"/>
    <cellStyle name="Normal 222 2" xfId="8864" xr:uid="{159EF968-A4F2-4CC9-9358-177A93E49AF3}"/>
    <cellStyle name="Normal 222 2 2" xfId="19091" xr:uid="{6ECFFB97-0869-4647-BC53-3CEC8525ACDC}"/>
    <cellStyle name="Normal 222 2 2 2" xfId="39535" xr:uid="{64B88ABC-D359-455C-90C5-DB791ABEC344}"/>
    <cellStyle name="Normal 222 2 3" xfId="29319" xr:uid="{586B0F8C-928B-4455-801C-C88CAFB865AE}"/>
    <cellStyle name="Normal 222 3" xfId="14037" xr:uid="{D077AD72-D62B-4C9A-8A51-6CFC03F04117}"/>
    <cellStyle name="Normal 222 3 2" xfId="34483" xr:uid="{290C19E9-C825-4B3F-9E9E-23B17F805046}"/>
    <cellStyle name="Normal 222 4" xfId="24267" xr:uid="{2751303F-8B0E-45EE-8262-21A2E5B3BC30}"/>
    <cellStyle name="Normal 223" xfId="3744" xr:uid="{7C44D18C-989C-4478-A9A0-530E76FA2DA3}"/>
    <cellStyle name="Normal 223 2" xfId="8878" xr:uid="{14D2ACBF-CADF-4372-9742-6BF6645FF5F6}"/>
    <cellStyle name="Normal 223 2 2" xfId="19105" xr:uid="{5A4C8EC5-980A-4B74-B3D2-7EF31D360C97}"/>
    <cellStyle name="Normal 223 2 2 2" xfId="39549" xr:uid="{454B202C-ECFA-414A-BD3A-4CEA72D8147C}"/>
    <cellStyle name="Normal 223 2 3" xfId="29333" xr:uid="{C724CE5F-9F2F-4A26-8CC2-1828777FF175}"/>
    <cellStyle name="Normal 223 3" xfId="14051" xr:uid="{196C65E3-7837-488A-AE44-EC505621597A}"/>
    <cellStyle name="Normal 223 3 2" xfId="34497" xr:uid="{0945DA9A-3558-4F3D-BB31-231DF7742658}"/>
    <cellStyle name="Normal 223 4" xfId="24281" xr:uid="{7C08C8E6-D23F-4B75-B007-1D0C9023BA3E}"/>
    <cellStyle name="Normal 224" xfId="3758" xr:uid="{C8F26BF9-290F-463F-B2CF-FE5EEA9BC4B1}"/>
    <cellStyle name="Normal 224 2" xfId="8892" xr:uid="{BB749DE7-CA7A-4300-BEC4-9EAC0EE44F57}"/>
    <cellStyle name="Normal 224 2 2" xfId="19119" xr:uid="{C9019500-25F4-4940-A342-07949A970938}"/>
    <cellStyle name="Normal 224 2 2 2" xfId="39563" xr:uid="{72ECABE6-C24D-4820-9175-D12A61CF2DA7}"/>
    <cellStyle name="Normal 224 2 3" xfId="29347" xr:uid="{9171A00A-4746-40BC-8CC8-ECD565A9D519}"/>
    <cellStyle name="Normal 224 3" xfId="14065" xr:uid="{C8A45969-1986-4251-993C-58268DF8B54F}"/>
    <cellStyle name="Normal 224 3 2" xfId="34511" xr:uid="{2584F48C-838B-445B-B232-5356DA686EFE}"/>
    <cellStyle name="Normal 224 4" xfId="24295" xr:uid="{AB154FE2-3895-4748-A568-8AD6D01B763A}"/>
    <cellStyle name="Normal 225" xfId="3772" xr:uid="{DB5496C5-9E1A-4AFB-B41E-C70C47A762F3}"/>
    <cellStyle name="Normal 225 2" xfId="8906" xr:uid="{D3AA12BC-13E1-4B33-B411-F747ABDFF492}"/>
    <cellStyle name="Normal 225 2 2" xfId="19133" xr:uid="{9022DCB6-4C54-4C52-8E8E-D42E93352F67}"/>
    <cellStyle name="Normal 225 2 2 2" xfId="39577" xr:uid="{5ADE058D-2CDD-4A14-B4F6-A0CE396557D5}"/>
    <cellStyle name="Normal 225 2 3" xfId="29361" xr:uid="{29A4499D-0E16-47FB-A0FF-FC336E34AF63}"/>
    <cellStyle name="Normal 225 3" xfId="14079" xr:uid="{09F1394C-D962-40DB-AF4C-B5FCD4D8E18F}"/>
    <cellStyle name="Normal 225 3 2" xfId="34525" xr:uid="{4E3023EC-AB1D-4C18-9A76-13CB43A55083}"/>
    <cellStyle name="Normal 225 4" xfId="24309" xr:uid="{7CFE9B1E-5EC3-4644-BA29-CAA8C4E76A9F}"/>
    <cellStyle name="Normal 226" xfId="3786" xr:uid="{4FB7835E-BCF1-420E-A346-027E81A47E79}"/>
    <cellStyle name="Normal 226 2" xfId="8920" xr:uid="{B2557CB6-2148-4B97-B968-62AAE272FD03}"/>
    <cellStyle name="Normal 226 2 2" xfId="19147" xr:uid="{9736A12B-C875-4B4D-8DAB-3F15473ECB3A}"/>
    <cellStyle name="Normal 226 2 2 2" xfId="39591" xr:uid="{94428099-DC98-4F98-8754-B066EB350539}"/>
    <cellStyle name="Normal 226 2 3" xfId="29375" xr:uid="{4BF5936B-355A-4A31-8391-7AC12FF6D33D}"/>
    <cellStyle name="Normal 226 3" xfId="14093" xr:uid="{66DAA61E-577A-4B7C-A7A0-722AEBCF7AAD}"/>
    <cellStyle name="Normal 226 3 2" xfId="34539" xr:uid="{D0AC146A-AA25-4A91-B585-142C46C8988B}"/>
    <cellStyle name="Normal 226 4" xfId="24323" xr:uid="{5C64690F-52DF-4C34-9878-CB77EBFC08FD}"/>
    <cellStyle name="Normal 227" xfId="3800" xr:uid="{A3B456B8-6DB0-430C-A5DD-687852AA48A2}"/>
    <cellStyle name="Normal 227 2" xfId="8934" xr:uid="{5A5075CA-BEA0-4E30-AA05-79E39AECD514}"/>
    <cellStyle name="Normal 227 2 2" xfId="19161" xr:uid="{063FCA71-BD8C-4181-A6B8-50DD050C0EA3}"/>
    <cellStyle name="Normal 227 2 2 2" xfId="39605" xr:uid="{2C4B85A8-755D-48B7-A86B-2DF9E9F346E0}"/>
    <cellStyle name="Normal 227 2 3" xfId="29389" xr:uid="{D23DD648-117A-4F15-99C8-6C22037786C0}"/>
    <cellStyle name="Normal 227 3" xfId="14107" xr:uid="{9624A0B2-9F9E-4366-8E52-80F81F491E32}"/>
    <cellStyle name="Normal 227 3 2" xfId="34553" xr:uid="{D79AE401-0CCF-41F2-B845-6196D2FB2C4F}"/>
    <cellStyle name="Normal 227 4" xfId="24337" xr:uid="{F081AD4E-13AB-458A-8671-408232FD4340}"/>
    <cellStyle name="Normal 228" xfId="3814" xr:uid="{DA6FD9F8-40BB-487B-AABE-95051A523006}"/>
    <cellStyle name="Normal 228 2" xfId="8948" xr:uid="{1ED06E83-3DB0-4DFC-BC7B-D486D3C509D8}"/>
    <cellStyle name="Normal 228 2 2" xfId="19175" xr:uid="{B33393F7-B03D-4583-B1F5-4599313BE271}"/>
    <cellStyle name="Normal 228 2 2 2" xfId="39619" xr:uid="{5EDA6AD8-4F36-4741-8001-CB2DF8EFCA55}"/>
    <cellStyle name="Normal 228 2 3" xfId="29403" xr:uid="{77997A10-2BA2-4093-A01F-5E9A56577756}"/>
    <cellStyle name="Normal 228 3" xfId="14121" xr:uid="{A818393D-738F-4E3D-8092-C4E39EE07DA6}"/>
    <cellStyle name="Normal 228 3 2" xfId="34567" xr:uid="{D0885DBF-40F7-48C9-BF3F-AB73F9A2AE23}"/>
    <cellStyle name="Normal 228 4" xfId="24351" xr:uid="{6C993EA3-03BB-4C25-9946-07BB5FA490E1}"/>
    <cellStyle name="Normal 229" xfId="3828" xr:uid="{97BF86CF-17D4-4813-ACC2-6FA8ED664D1C}"/>
    <cellStyle name="Normal 229 2" xfId="8962" xr:uid="{9D1B0985-2553-448B-A1F8-219CE5EF1220}"/>
    <cellStyle name="Normal 229 2 2" xfId="19189" xr:uid="{F1A12E49-8195-4CFC-BD56-603492617CFF}"/>
    <cellStyle name="Normal 229 2 2 2" xfId="39633" xr:uid="{78635F33-75D5-4650-8B97-465942847C2D}"/>
    <cellStyle name="Normal 229 2 3" xfId="29417" xr:uid="{D7F08F88-2079-48F5-90E0-01FF32436EA5}"/>
    <cellStyle name="Normal 229 3" xfId="14135" xr:uid="{C93E46D7-FB29-433B-B40D-08D63360D239}"/>
    <cellStyle name="Normal 229 3 2" xfId="34581" xr:uid="{B90FF30E-C666-4E3E-9798-55E78F5CB682}"/>
    <cellStyle name="Normal 229 4" xfId="24365" xr:uid="{C568F39C-B83C-4FFE-81E4-F8132DED7794}"/>
    <cellStyle name="Normal 23" xfId="358" xr:uid="{32E97293-E740-403E-A1BE-D8536112561D}"/>
    <cellStyle name="Normal 23 2" xfId="957" xr:uid="{973CA86D-8EBF-4076-98FF-AD2F24DCCEE8}"/>
    <cellStyle name="Normal 23 2 2" xfId="6104" xr:uid="{0907EEF4-3C30-410E-9936-8D83FA632EFD}"/>
    <cellStyle name="Normal 23 2 2 2" xfId="16359" xr:uid="{8F7D110F-889A-4DB4-8760-64EDA730633F}"/>
    <cellStyle name="Normal 23 2 2 2 2" xfId="36803" xr:uid="{FBB868AF-B2AB-4AFF-9C16-7A52413497FD}"/>
    <cellStyle name="Normal 23 2 2 3" xfId="26587" xr:uid="{F61901B3-9B57-4D00-A11F-5778139D497E}"/>
    <cellStyle name="Normal 23 2 3" xfId="11305" xr:uid="{AF96BCEA-B90D-4016-8706-17F382E0256B}"/>
    <cellStyle name="Normal 23 2 3 2" xfId="31751" xr:uid="{0AED3AF6-E83F-4DA7-AAAB-A655D9A7744F}"/>
    <cellStyle name="Normal 23 2 4" xfId="21535" xr:uid="{4DC3C8AD-2A63-4FD9-ADFE-8D88F397E88A}"/>
    <cellStyle name="Normal 23 3" xfId="5505" xr:uid="{36D83B5D-E4E4-4BE7-BF2E-CE0AC6482F6E}"/>
    <cellStyle name="Normal 23 3 2" xfId="15779" xr:uid="{5AA911F1-F1A7-4A27-88D4-EE3808445DF2}"/>
    <cellStyle name="Normal 23 3 2 2" xfId="36223" xr:uid="{FB7459E3-AA9F-411D-9682-EA1F16F68B7B}"/>
    <cellStyle name="Normal 23 3 3" xfId="26007" xr:uid="{3378EF47-6712-4575-9003-4875A48F9A39}"/>
    <cellStyle name="Normal 23 4" xfId="10725" xr:uid="{B40FEA6A-6614-45A9-BFCE-EF6E9418F985}"/>
    <cellStyle name="Normal 23 4 2" xfId="31171" xr:uid="{CC02A262-DFE0-4CFE-B0F9-8B23436122A5}"/>
    <cellStyle name="Normal 23 5" xfId="20955" xr:uid="{3C336073-9235-46F6-8999-87E0C99CD7CC}"/>
    <cellStyle name="Normal 230" xfId="3842" xr:uid="{74A994FB-8D11-4F92-BEA0-5B525DE22EB7}"/>
    <cellStyle name="Normal 230 2" xfId="8976" xr:uid="{ACC226C0-085A-490E-AD8B-EAEE0A0DC0EE}"/>
    <cellStyle name="Normal 230 2 2" xfId="19203" xr:uid="{2BEE2868-8418-4DBD-8999-F0BFC5751FEF}"/>
    <cellStyle name="Normal 230 2 2 2" xfId="39647" xr:uid="{F22530EC-4CE9-4A18-820C-E4D26C54FCCB}"/>
    <cellStyle name="Normal 230 2 3" xfId="29431" xr:uid="{13025146-79D4-44B8-B49B-D023EC806DBD}"/>
    <cellStyle name="Normal 230 3" xfId="14149" xr:uid="{39F78D2D-27E9-4007-8E57-43FE98BBB3CB}"/>
    <cellStyle name="Normal 230 3 2" xfId="34595" xr:uid="{5C37C9FF-C592-4DD0-9AAB-D0B24FE40CD0}"/>
    <cellStyle name="Normal 230 4" xfId="24379" xr:uid="{5DD30EFB-B8C9-4ADA-B1E0-5661CC3DEBB9}"/>
    <cellStyle name="Normal 231" xfId="3856" xr:uid="{92127EA5-D864-4895-A50F-42537B6FACA4}"/>
    <cellStyle name="Normal 231 2" xfId="8990" xr:uid="{BD560820-42DD-44C7-A0B3-11800807A479}"/>
    <cellStyle name="Normal 231 2 2" xfId="19217" xr:uid="{D212EF5B-5A2E-4E90-8B5F-D8D009379FD5}"/>
    <cellStyle name="Normal 231 2 2 2" xfId="39661" xr:uid="{CA1BB3F0-1500-4316-A87C-0461DAF3222A}"/>
    <cellStyle name="Normal 231 2 3" xfId="29445" xr:uid="{D4622F0C-F25F-453B-BD22-BE762DBE82A2}"/>
    <cellStyle name="Normal 231 3" xfId="14163" xr:uid="{FEAE1C25-CC5A-4805-9E16-637027B96783}"/>
    <cellStyle name="Normal 231 3 2" xfId="34609" xr:uid="{6715238F-C290-45EE-949B-A60997D9CBFA}"/>
    <cellStyle name="Normal 231 4" xfId="24393" xr:uid="{A4E750F9-390E-465A-AC9E-4EEEB248BD4D}"/>
    <cellStyle name="Normal 232" xfId="3870" xr:uid="{B445661B-DFB1-4347-A818-2B3FB98D459B}"/>
    <cellStyle name="Normal 232 2" xfId="9004" xr:uid="{74C82ABC-7227-4B2D-A4B7-794B9B16C36B}"/>
    <cellStyle name="Normal 232 2 2" xfId="19231" xr:uid="{7C299635-F2E5-4452-8161-2E0E06E057F5}"/>
    <cellStyle name="Normal 232 2 2 2" xfId="39675" xr:uid="{4A4E14F1-F386-4D76-855A-BC656D682F4B}"/>
    <cellStyle name="Normal 232 2 3" xfId="29459" xr:uid="{295DE12B-C2CA-4850-905C-038D110D5D2E}"/>
    <cellStyle name="Normal 232 3" xfId="14177" xr:uid="{195827A1-2D89-4434-997A-94982F05B46E}"/>
    <cellStyle name="Normal 232 3 2" xfId="34623" xr:uid="{9A4404A1-41E6-41F7-A99C-4036D9E50573}"/>
    <cellStyle name="Normal 232 4" xfId="24407" xr:uid="{3A2FDC2C-2781-4D74-9152-6CA6C6BBE2AF}"/>
    <cellStyle name="Normal 233" xfId="3884" xr:uid="{107817A6-03E4-48C1-A3F4-DAA644B3B020}"/>
    <cellStyle name="Normal 233 2" xfId="9018" xr:uid="{2E2FD70E-8EF0-49EC-A121-73D5CBCB256C}"/>
    <cellStyle name="Normal 233 2 2" xfId="19245" xr:uid="{DAB56555-786A-4B33-B893-0BF5D8001087}"/>
    <cellStyle name="Normal 233 2 2 2" xfId="39689" xr:uid="{3A137363-704C-44F2-BCF4-F76E603E31AB}"/>
    <cellStyle name="Normal 233 2 3" xfId="29473" xr:uid="{DAB68E11-BCE8-4ED3-918A-11DCC0F738E4}"/>
    <cellStyle name="Normal 233 3" xfId="14191" xr:uid="{203A535A-1161-4712-A2A4-B959E658E5C2}"/>
    <cellStyle name="Normal 233 3 2" xfId="34637" xr:uid="{98A3AA88-E94A-4DA7-B66C-4EF99F07493C}"/>
    <cellStyle name="Normal 233 4" xfId="24421" xr:uid="{0EB68572-0E0E-4820-81C9-74A3E51B57F9}"/>
    <cellStyle name="Normal 234" xfId="3898" xr:uid="{3510E974-0EE6-4722-8183-EEF481695475}"/>
    <cellStyle name="Normal 234 2" xfId="9032" xr:uid="{17E8ACD6-D37A-4240-AB3A-3594B1233A2F}"/>
    <cellStyle name="Normal 234 2 2" xfId="19259" xr:uid="{FDD9C93A-F131-4B69-AB41-2838A380FE00}"/>
    <cellStyle name="Normal 234 2 2 2" xfId="39703" xr:uid="{01F07E1B-76BE-4E85-A6FC-B4CEDFF4D750}"/>
    <cellStyle name="Normal 234 2 3" xfId="29487" xr:uid="{55A85F1B-7E4F-4342-BDCE-A08A5B340652}"/>
    <cellStyle name="Normal 234 3" xfId="14205" xr:uid="{18A33242-1A3A-47F1-A200-895A6B0C0DA1}"/>
    <cellStyle name="Normal 234 3 2" xfId="34651" xr:uid="{55406F4F-8D0F-4959-BA3E-80A721886168}"/>
    <cellStyle name="Normal 234 4" xfId="24435" xr:uid="{7E212397-E71B-431E-9EA7-54E0DBFB541C}"/>
    <cellStyle name="Normal 235" xfId="3912" xr:uid="{C582150B-FF94-4C74-88F4-40CFF7F3548F}"/>
    <cellStyle name="Normal 235 2" xfId="9046" xr:uid="{08390779-CBAB-4648-8749-E41C48D571BF}"/>
    <cellStyle name="Normal 235 2 2" xfId="19273" xr:uid="{3302DB44-A029-49CD-B433-F4BD2016F862}"/>
    <cellStyle name="Normal 235 2 2 2" xfId="39717" xr:uid="{AAD3C8AD-2D1B-4751-A05C-BB727AD42100}"/>
    <cellStyle name="Normal 235 2 3" xfId="29501" xr:uid="{6991CAB5-0CD0-4293-8F00-A4D2CDC61C98}"/>
    <cellStyle name="Normal 235 3" xfId="14219" xr:uid="{2FF3DE25-F1FE-4A6D-B765-53E8628BEC25}"/>
    <cellStyle name="Normal 235 3 2" xfId="34665" xr:uid="{31FC2172-F3C6-4115-9B0E-D2F24168DA96}"/>
    <cellStyle name="Normal 235 4" xfId="24449" xr:uid="{9F645555-57D2-41DC-BC2C-BFEBEE65DBB6}"/>
    <cellStyle name="Normal 236" xfId="3926" xr:uid="{E3A9B8FC-34FC-440E-B79F-6F0B4CD053C0}"/>
    <cellStyle name="Normal 236 2" xfId="9060" xr:uid="{F1ADB5A8-E629-491B-968B-2C392209DAEF}"/>
    <cellStyle name="Normal 236 2 2" xfId="19287" xr:uid="{52B53FB8-12C7-464D-912D-C29ABEFC6D72}"/>
    <cellStyle name="Normal 236 2 2 2" xfId="39731" xr:uid="{8E6C479F-75BA-490C-91F4-F76B3C56294E}"/>
    <cellStyle name="Normal 236 2 3" xfId="29515" xr:uid="{AAA0107D-B446-460E-B0FA-FF8A67358AB3}"/>
    <cellStyle name="Normal 236 3" xfId="14233" xr:uid="{69F1D1E7-B200-4A89-A70E-95267938848B}"/>
    <cellStyle name="Normal 236 3 2" xfId="34679" xr:uid="{1A4643AF-86FB-4172-9EA8-665234F70E1D}"/>
    <cellStyle name="Normal 236 4" xfId="24463" xr:uid="{1C50BE3F-4243-4EC5-8FA3-926AD6A12817}"/>
    <cellStyle name="Normal 237" xfId="3940" xr:uid="{66A9D35E-77B8-42F4-AADE-304FFE925470}"/>
    <cellStyle name="Normal 237 2" xfId="9074" xr:uid="{AFEBAA5B-0A99-4DF0-9E6A-6F9CAF6A05BC}"/>
    <cellStyle name="Normal 237 2 2" xfId="19301" xr:uid="{3D5B26F9-A08A-4412-8F7F-7A6F96795E73}"/>
    <cellStyle name="Normal 237 2 2 2" xfId="39745" xr:uid="{2D82803A-C878-4A97-AAED-0735ACAF700E}"/>
    <cellStyle name="Normal 237 2 3" xfId="29529" xr:uid="{754F0D7F-81FF-4030-825B-33BF4531964F}"/>
    <cellStyle name="Normal 237 3" xfId="14247" xr:uid="{3FC1C1E8-2E6D-45BD-B671-1AC098CD6198}"/>
    <cellStyle name="Normal 237 3 2" xfId="34693" xr:uid="{A1F9C51A-38CE-49DD-8D2B-2BE461E206F8}"/>
    <cellStyle name="Normal 237 4" xfId="24477" xr:uid="{7FB9B920-0DFA-4FF7-937D-5267B13CD6E5}"/>
    <cellStyle name="Normal 238" xfId="3954" xr:uid="{56C4BCD4-8060-4292-888B-B4968E55B76A}"/>
    <cellStyle name="Normal 238 2" xfId="9088" xr:uid="{08EB8390-285A-4794-A712-5E1D208E44ED}"/>
    <cellStyle name="Normal 238 2 2" xfId="19315" xr:uid="{B64159E9-7D05-4162-8EC9-C5D95B62164F}"/>
    <cellStyle name="Normal 238 2 2 2" xfId="39759" xr:uid="{08E34895-8116-4572-A148-F8DA93ECCE94}"/>
    <cellStyle name="Normal 238 2 3" xfId="29543" xr:uid="{DD7D2A80-B2A3-44BF-9066-6164117386CD}"/>
    <cellStyle name="Normal 238 3" xfId="14261" xr:uid="{0A71C803-B81C-4C8E-8772-21E198DE9F23}"/>
    <cellStyle name="Normal 238 3 2" xfId="34707" xr:uid="{CF3DC89C-AB2B-4501-A22E-CD44B1CF89DE}"/>
    <cellStyle name="Normal 238 4" xfId="24491" xr:uid="{C9F675C0-5BCF-4BF3-AD97-BCFBF4A6AE9B}"/>
    <cellStyle name="Normal 239" xfId="3968" xr:uid="{8CBD4562-66A2-4590-9380-E782A9A5AFC1}"/>
    <cellStyle name="Normal 239 2" xfId="9102" xr:uid="{AB150DF5-D732-43D7-9ED0-3E0BFBBE5C34}"/>
    <cellStyle name="Normal 239 2 2" xfId="19329" xr:uid="{81D56B46-8DC1-4F4C-BDBA-4D910A7A76EC}"/>
    <cellStyle name="Normal 239 2 2 2" xfId="39773" xr:uid="{9FFAE04B-06DD-4E52-B831-72A49EBED914}"/>
    <cellStyle name="Normal 239 2 3" xfId="29557" xr:uid="{B74B0FEA-A5E0-4B3A-9BDC-5461DED3C8BB}"/>
    <cellStyle name="Normal 239 3" xfId="14275" xr:uid="{6706298C-8130-4BD4-B0B1-9DF1526F8C81}"/>
    <cellStyle name="Normal 239 3 2" xfId="34721" xr:uid="{1A561E9E-001B-452B-9D57-60F3DAA20C2B}"/>
    <cellStyle name="Normal 239 4" xfId="24505" xr:uid="{F090DBA5-AEC2-4438-AF95-7DFB1A9E4CA0}"/>
    <cellStyle name="Normal 24" xfId="372" xr:uid="{70BE6030-7B1E-433C-BF31-2AF941E04EA9}"/>
    <cellStyle name="Normal 24 2" xfId="971" xr:uid="{ADF46B89-7326-45DC-AD8A-AF9084811D52}"/>
    <cellStyle name="Normal 24 2 2" xfId="6118" xr:uid="{FF1C4BE5-E879-4289-8DB9-AEDD964C1F07}"/>
    <cellStyle name="Normal 24 2 2 2" xfId="16373" xr:uid="{73B4B8BD-8BA9-4990-91BE-50DFF752A65C}"/>
    <cellStyle name="Normal 24 2 2 2 2" xfId="36817" xr:uid="{663B2838-6AAD-42D0-8317-C8442F85A315}"/>
    <cellStyle name="Normal 24 2 2 3" xfId="26601" xr:uid="{B2B96D2B-4426-43F8-85CA-22C3B79502FF}"/>
    <cellStyle name="Normal 24 2 3" xfId="11319" xr:uid="{E7A8DE14-185A-4F92-B6EB-A5B81F4FCBB1}"/>
    <cellStyle name="Normal 24 2 3 2" xfId="31765" xr:uid="{A70C9EFB-524B-49FA-928A-92A31BFF6D01}"/>
    <cellStyle name="Normal 24 2 4" xfId="21549" xr:uid="{63F3324E-DA8F-4118-B524-2346D9958F3D}"/>
    <cellStyle name="Normal 24 3" xfId="5519" xr:uid="{780F197E-CA96-46CD-A7F9-C5F8A99AE251}"/>
    <cellStyle name="Normal 24 3 2" xfId="15793" xr:uid="{4581A9A9-C959-4967-892C-8F4E6AD53D8B}"/>
    <cellStyle name="Normal 24 3 2 2" xfId="36237" xr:uid="{5BBC41FF-BADE-4BA8-81A5-2B532A4DBA2C}"/>
    <cellStyle name="Normal 24 3 3" xfId="26021" xr:uid="{E6F323F9-BFCD-4B99-A118-30F481469940}"/>
    <cellStyle name="Normal 24 4" xfId="10739" xr:uid="{D68F7117-169D-48DB-A727-7DAF3E961DED}"/>
    <cellStyle name="Normal 24 4 2" xfId="31185" xr:uid="{198DEAC6-C101-4760-8680-490CFE755BF2}"/>
    <cellStyle name="Normal 24 5" xfId="20969" xr:uid="{71AFFF5A-98C2-4174-9706-0AB113256460}"/>
    <cellStyle name="Normal 240" xfId="3982" xr:uid="{9EC6A81D-5C1E-4995-8AAF-0C9B80A9047E}"/>
    <cellStyle name="Normal 240 2" xfId="9116" xr:uid="{1BE45539-A2EA-4095-8F63-682EAA796E0E}"/>
    <cellStyle name="Normal 240 2 2" xfId="19343" xr:uid="{4D292BF7-B99F-41E0-8834-EEE8C111C592}"/>
    <cellStyle name="Normal 240 2 2 2" xfId="39787" xr:uid="{60E1D159-E591-4A01-8B95-42AD4C24ED28}"/>
    <cellStyle name="Normal 240 2 3" xfId="29571" xr:uid="{D3CF6D2C-3E0B-47EF-A1E3-6F29D14184A9}"/>
    <cellStyle name="Normal 240 3" xfId="14289" xr:uid="{EAE00BB5-5E86-449D-A720-787D23EE4BE0}"/>
    <cellStyle name="Normal 240 3 2" xfId="34735" xr:uid="{3A3094CE-94D4-4E3E-8DFD-17D1D252BAE8}"/>
    <cellStyle name="Normal 240 4" xfId="24519" xr:uid="{BDE6E91B-59E1-49FE-B611-FCFBBD1D209D}"/>
    <cellStyle name="Normal 241" xfId="3996" xr:uid="{2CDECE56-4DB9-4F42-ABBD-F334321A4362}"/>
    <cellStyle name="Normal 241 2" xfId="9130" xr:uid="{12851F1A-64EA-4A04-A36D-2EEE0D29B1F8}"/>
    <cellStyle name="Normal 241 2 2" xfId="19357" xr:uid="{FF80DADD-78A0-4CEE-93C6-6620C65ACD8A}"/>
    <cellStyle name="Normal 241 2 2 2" xfId="39801" xr:uid="{444F94BA-4E40-4373-A26F-721F22DC4551}"/>
    <cellStyle name="Normal 241 2 3" xfId="29585" xr:uid="{3A8A0162-47CB-4E9F-901D-0439A9B8A569}"/>
    <cellStyle name="Normal 241 3" xfId="14303" xr:uid="{878C12A6-84A9-4818-8A2C-E50BD1304C64}"/>
    <cellStyle name="Normal 241 3 2" xfId="34749" xr:uid="{D1348EA0-429C-4CE0-820B-1C8162B59AF3}"/>
    <cellStyle name="Normal 241 4" xfId="24533" xr:uid="{78A3250A-02AA-47E0-9A44-77D093D067C1}"/>
    <cellStyle name="Normal 242" xfId="4010" xr:uid="{B9255849-D2E8-4CAC-BC9D-E76F85E6C384}"/>
    <cellStyle name="Normal 242 2" xfId="9144" xr:uid="{F5C59746-8E99-4E99-B6C6-8D79C99DA1F9}"/>
    <cellStyle name="Normal 242 2 2" xfId="19371" xr:uid="{23C000F6-5079-4AB1-8C60-5D2CF312FDEF}"/>
    <cellStyle name="Normal 242 2 2 2" xfId="39815" xr:uid="{41D62C6E-4278-43C0-BBEB-8381D40B4B56}"/>
    <cellStyle name="Normal 242 2 3" xfId="29599" xr:uid="{2661F8B9-E510-4767-8730-55A8CF4BF3BE}"/>
    <cellStyle name="Normal 242 3" xfId="14317" xr:uid="{F6B6DEA2-595D-46B2-8402-FAB356BFB2D8}"/>
    <cellStyle name="Normal 242 3 2" xfId="34763" xr:uid="{1CA3579D-1A09-49EC-A387-AC73C789B702}"/>
    <cellStyle name="Normal 242 4" xfId="24547" xr:uid="{59E704E7-D0A8-4DB7-89F8-C7160802AD45}"/>
    <cellStyle name="Normal 243" xfId="4024" xr:uid="{52E5127D-376C-4673-BDD8-574478976DF7}"/>
    <cellStyle name="Normal 243 2" xfId="9158" xr:uid="{063190E2-143B-459B-9047-A6911E971F87}"/>
    <cellStyle name="Normal 243 2 2" xfId="19385" xr:uid="{CAAA0AC4-C4A0-4250-BAAC-EC00D311C285}"/>
    <cellStyle name="Normal 243 2 2 2" xfId="39829" xr:uid="{CF8ED5BB-2C1B-4955-B210-B022C8FD3808}"/>
    <cellStyle name="Normal 243 2 3" xfId="29613" xr:uid="{B62B23F5-5197-4E1F-B09E-F964E31EB055}"/>
    <cellStyle name="Normal 243 3" xfId="14331" xr:uid="{769696BE-0A08-45C7-8446-1BD11B7CD8A4}"/>
    <cellStyle name="Normal 243 3 2" xfId="34777" xr:uid="{0A215B23-0BE2-42EA-ADA8-62AED5D35656}"/>
    <cellStyle name="Normal 243 4" xfId="24561" xr:uid="{91AD1A5B-2002-4324-AC55-BBD3DB1FE1C5}"/>
    <cellStyle name="Normal 244" xfId="4038" xr:uid="{66ADC4C2-76EA-44A7-A8CB-A3CAAA3ABAC5}"/>
    <cellStyle name="Normal 244 2" xfId="9172" xr:uid="{C82EC2BD-9050-41D3-8B21-076EE8FE1F94}"/>
    <cellStyle name="Normal 244 2 2" xfId="19399" xr:uid="{CCBC21E6-8204-44F0-AC6D-DD3C7427B6E4}"/>
    <cellStyle name="Normal 244 2 2 2" xfId="39843" xr:uid="{196102DA-7D1F-406E-AB43-04E2B9B0A2AE}"/>
    <cellStyle name="Normal 244 2 3" xfId="29627" xr:uid="{D3C774E9-6269-4C45-B19E-8EFE3752D6BB}"/>
    <cellStyle name="Normal 244 3" xfId="14345" xr:uid="{485FB61E-0815-42E7-8B26-B3224387B4DC}"/>
    <cellStyle name="Normal 244 3 2" xfId="34791" xr:uid="{50AE9AD6-165E-4A5F-9220-71DFB83BE558}"/>
    <cellStyle name="Normal 244 4" xfId="24575" xr:uid="{4F6BFE31-60BF-4B09-B74A-CE7939EDE056}"/>
    <cellStyle name="Normal 245" xfId="4052" xr:uid="{69CC7B8C-3C70-4E30-A71E-A8B658D2A01A}"/>
    <cellStyle name="Normal 245 2" xfId="9186" xr:uid="{2BD2FFF9-8D79-40FB-8B17-71114587F2E6}"/>
    <cellStyle name="Normal 245 2 2" xfId="19413" xr:uid="{818FA97B-CBBC-41AF-8535-14D3157A27CE}"/>
    <cellStyle name="Normal 245 2 2 2" xfId="39857" xr:uid="{CC9B5E13-E498-4086-9693-CB976DF39A11}"/>
    <cellStyle name="Normal 245 2 3" xfId="29641" xr:uid="{33CD3291-E3E6-422B-9F46-DA425AB9C179}"/>
    <cellStyle name="Normal 245 3" xfId="14359" xr:uid="{B547F36D-93B5-4CB4-89F1-99791159FC6D}"/>
    <cellStyle name="Normal 245 3 2" xfId="34805" xr:uid="{0AF05021-E9ED-41BF-9795-766282C76C9F}"/>
    <cellStyle name="Normal 245 4" xfId="24589" xr:uid="{ED164990-77FF-4F6F-B6C7-FD889BD61FEB}"/>
    <cellStyle name="Normal 246" xfId="4066" xr:uid="{D7F8A7A9-2E10-47EC-B2DD-364BE0DA4338}"/>
    <cellStyle name="Normal 246 2" xfId="9200" xr:uid="{FBC47469-E892-4182-A29B-C0671B1028FD}"/>
    <cellStyle name="Normal 246 2 2" xfId="19427" xr:uid="{47CE8099-EE31-43FF-9723-4A3E4F1320E7}"/>
    <cellStyle name="Normal 246 2 2 2" xfId="39871" xr:uid="{81C3CFF2-A24D-4F8B-9E2D-A7DDDEB50F4B}"/>
    <cellStyle name="Normal 246 2 3" xfId="29655" xr:uid="{029148D5-57FA-4C6A-9583-CD5A4578AC75}"/>
    <cellStyle name="Normal 246 3" xfId="14373" xr:uid="{6CBA9EEF-AA62-499E-B32E-A17EB07E30DD}"/>
    <cellStyle name="Normal 246 3 2" xfId="34819" xr:uid="{85472A35-4EF4-4F25-A366-82A3484A6372}"/>
    <cellStyle name="Normal 246 4" xfId="24603" xr:uid="{A2940695-E1EA-4DAD-B3C4-1913439DBB27}"/>
    <cellStyle name="Normal 247" xfId="4080" xr:uid="{4A2AB229-ED34-4CBF-8B49-CF1ADB368904}"/>
    <cellStyle name="Normal 247 2" xfId="9214" xr:uid="{12286FFE-B4FD-4051-8F63-99A84CE50434}"/>
    <cellStyle name="Normal 247 2 2" xfId="19441" xr:uid="{56C034EF-F27F-4295-A72B-7AAAE6EF7D12}"/>
    <cellStyle name="Normal 247 2 2 2" xfId="39885" xr:uid="{BC7D54BC-CD58-4351-BC2F-72FD597E7F0E}"/>
    <cellStyle name="Normal 247 2 3" xfId="29669" xr:uid="{04992415-1B50-4AC4-85F6-DC3E11A759A5}"/>
    <cellStyle name="Normal 247 3" xfId="14387" xr:uid="{AE7329A0-AD98-4F6D-8468-7934DBF2CAA9}"/>
    <cellStyle name="Normal 247 3 2" xfId="34833" xr:uid="{C4136BAA-1C28-4122-9E49-98DBDFF11918}"/>
    <cellStyle name="Normal 247 4" xfId="24617" xr:uid="{4E776F58-3788-4D73-A828-CC3FE5D39B2F}"/>
    <cellStyle name="Normal 248" xfId="4094" xr:uid="{4E631304-4F32-462E-B71E-FE3C60FAFC60}"/>
    <cellStyle name="Normal 248 2" xfId="9228" xr:uid="{93BAF539-5AED-4F12-879F-D739DD2354E9}"/>
    <cellStyle name="Normal 248 2 2" xfId="19455" xr:uid="{3FA3F54E-A993-4420-B018-BDF524B46594}"/>
    <cellStyle name="Normal 248 2 2 2" xfId="39899" xr:uid="{D5D97FDC-5A0A-4821-9085-3E9B0B215B01}"/>
    <cellStyle name="Normal 248 2 3" xfId="29683" xr:uid="{B9F3A1D3-2B4C-407D-B3E0-EAC50FEFD45B}"/>
    <cellStyle name="Normal 248 3" xfId="14401" xr:uid="{849269F0-E638-4111-9902-CA87497F7E9D}"/>
    <cellStyle name="Normal 248 3 2" xfId="34847" xr:uid="{C1370A5F-9C64-4D89-9870-12C3FF307186}"/>
    <cellStyle name="Normal 248 4" xfId="24631" xr:uid="{BBF518AA-8188-465C-8640-EBF685C64A32}"/>
    <cellStyle name="Normal 249" xfId="4108" xr:uid="{B2D7239B-E303-4A28-B973-95199C036CE8}"/>
    <cellStyle name="Normal 249 2" xfId="9242" xr:uid="{9741DDFE-F0D5-4764-9393-8C8271DEBC50}"/>
    <cellStyle name="Normal 249 2 2" xfId="19469" xr:uid="{E61C287A-EE66-42BC-9981-9DD42EEE9E72}"/>
    <cellStyle name="Normal 249 2 2 2" xfId="39913" xr:uid="{76807483-4FF6-4CF3-B384-56EA120EEB77}"/>
    <cellStyle name="Normal 249 2 3" xfId="29697" xr:uid="{86116AEE-949C-455B-9683-7E40BA858B66}"/>
    <cellStyle name="Normal 249 3" xfId="14415" xr:uid="{CBC70BA3-C14B-444D-B106-87B191B9C65F}"/>
    <cellStyle name="Normal 249 3 2" xfId="34861" xr:uid="{95D926C7-A2EB-418E-A16B-DFD316E08244}"/>
    <cellStyle name="Normal 249 4" xfId="24645" xr:uid="{B42BF1A9-4D7E-4089-B863-D338DA2B7C7A}"/>
    <cellStyle name="Normal 25" xfId="386" xr:uid="{ACABB578-BD0A-4C42-BBE8-E20EB008F271}"/>
    <cellStyle name="Normal 25 2" xfId="985" xr:uid="{BC77F1B5-1A2C-4A7B-911A-BC4DE2CC6DED}"/>
    <cellStyle name="Normal 25 2 2" xfId="6132" xr:uid="{666CEF90-A981-4FE2-83B4-C0BDFEDC277E}"/>
    <cellStyle name="Normal 25 2 2 2" xfId="16387" xr:uid="{7C9A6B20-0E6A-4819-9A1E-F8BBD7E9C2BE}"/>
    <cellStyle name="Normal 25 2 2 2 2" xfId="36831" xr:uid="{224964A8-52D5-47E2-9392-8B80D9610C75}"/>
    <cellStyle name="Normal 25 2 2 3" xfId="26615" xr:uid="{F90393D4-F489-4715-BC20-2EEEF156AD33}"/>
    <cellStyle name="Normal 25 2 3" xfId="11333" xr:uid="{BF8C34D8-AC32-4E32-8AC7-12D279EFF904}"/>
    <cellStyle name="Normal 25 2 3 2" xfId="31779" xr:uid="{89D648F3-923D-4052-8FCE-30D068FAD59A}"/>
    <cellStyle name="Normal 25 2 4" xfId="21563" xr:uid="{96A82674-928E-43C3-B03E-19A5923ADA06}"/>
    <cellStyle name="Normal 25 3" xfId="5533" xr:uid="{CDE16588-63CC-45ED-9A64-2559F41EFF4C}"/>
    <cellStyle name="Normal 25 3 2" xfId="15807" xr:uid="{A3363525-F8FF-42C9-8FED-CAEF1D058637}"/>
    <cellStyle name="Normal 25 3 2 2" xfId="36251" xr:uid="{8A73C48E-B67A-47F8-80DE-A54DD44EEA59}"/>
    <cellStyle name="Normal 25 3 3" xfId="26035" xr:uid="{2573B5C1-ACFE-4BB8-A1B6-3C9506D90018}"/>
    <cellStyle name="Normal 25 4" xfId="10753" xr:uid="{75F62B5A-7D97-416F-AD3E-B33E5BABD5B0}"/>
    <cellStyle name="Normal 25 4 2" xfId="31199" xr:uid="{F0FAC54D-7AC6-4880-AB86-C0107091F639}"/>
    <cellStyle name="Normal 25 5" xfId="20983" xr:uid="{7BF2CFB2-2D7B-45D2-B3EC-22B766313043}"/>
    <cellStyle name="Normal 250" xfId="4122" xr:uid="{ABB6CD85-D455-4D98-81D8-E776412FC3BB}"/>
    <cellStyle name="Normal 250 2" xfId="9256" xr:uid="{20BED242-2D7F-440F-971F-4CA17B5F05F9}"/>
    <cellStyle name="Normal 250 2 2" xfId="19483" xr:uid="{171999FF-F915-44E1-8E89-4C0B299B2D5B}"/>
    <cellStyle name="Normal 250 2 2 2" xfId="39927" xr:uid="{6FC9CBF7-895F-43D7-9F35-81D93DAAD8C0}"/>
    <cellStyle name="Normal 250 2 3" xfId="29711" xr:uid="{74388CBD-CB5A-4262-BA03-F2BFCA1C2A08}"/>
    <cellStyle name="Normal 250 3" xfId="14429" xr:uid="{783EC469-E3FD-4528-8AFC-C94137EFC063}"/>
    <cellStyle name="Normal 250 3 2" xfId="34875" xr:uid="{0497D476-8350-4BED-AD9C-67969F25840B}"/>
    <cellStyle name="Normal 250 4" xfId="24659" xr:uid="{BE1DE955-9A68-4393-AE71-F2D25E2E1428}"/>
    <cellStyle name="Normal 251" xfId="4136" xr:uid="{6FD025FC-E0AB-483B-8E95-DA1A7819E082}"/>
    <cellStyle name="Normal 251 2" xfId="9270" xr:uid="{2B945EDD-3751-48C0-9105-EC312589CD37}"/>
    <cellStyle name="Normal 251 2 2" xfId="19497" xr:uid="{22281896-EFB8-4AA8-A87E-D8AFA78DEEA4}"/>
    <cellStyle name="Normal 251 2 2 2" xfId="39941" xr:uid="{64EDDAD5-1D77-49A2-9081-2321A809D604}"/>
    <cellStyle name="Normal 251 2 3" xfId="29725" xr:uid="{DE21ECCD-63D4-4DFE-AAC3-45800DB18878}"/>
    <cellStyle name="Normal 251 3" xfId="14443" xr:uid="{6B6457DE-471F-42E2-81CF-53AC28E53640}"/>
    <cellStyle name="Normal 251 3 2" xfId="34889" xr:uid="{14856F5F-FDCF-41DA-8349-CDAF604FECA0}"/>
    <cellStyle name="Normal 251 4" xfId="24673" xr:uid="{41111BFB-9F84-4838-8616-EF3AB045FD7C}"/>
    <cellStyle name="Normal 252" xfId="4150" xr:uid="{C0F4941F-48AA-4B22-8B32-C0B5E0F2E495}"/>
    <cellStyle name="Normal 252 2" xfId="9284" xr:uid="{D3F40332-5CF5-4306-97AF-4B2F8E96EBF2}"/>
    <cellStyle name="Normal 252 2 2" xfId="19511" xr:uid="{C39ACDF6-2C7D-4C7E-A914-4D47DC059E3D}"/>
    <cellStyle name="Normal 252 2 2 2" xfId="39955" xr:uid="{AFC4565C-B44A-4A84-90C3-C8906DD33B12}"/>
    <cellStyle name="Normal 252 2 3" xfId="29739" xr:uid="{3799F8A0-A2FD-45E5-ACC8-F90C49D4713C}"/>
    <cellStyle name="Normal 252 3" xfId="14457" xr:uid="{E946C733-5887-4533-9A02-1BC6B79886B9}"/>
    <cellStyle name="Normal 252 3 2" xfId="34903" xr:uid="{D6F3E8F0-6E84-4E7A-B834-EA7827C4366E}"/>
    <cellStyle name="Normal 252 4" xfId="24687" xr:uid="{B151199A-6A55-40DC-BF83-ED5EAC8EFA1D}"/>
    <cellStyle name="Normal 253" xfId="4164" xr:uid="{60E69792-1361-4741-BBA9-A3AB6D52EBCE}"/>
    <cellStyle name="Normal 253 2" xfId="9298" xr:uid="{53B930E4-2DBA-4061-B18C-E7B1ECD6D0C8}"/>
    <cellStyle name="Normal 253 2 2" xfId="19525" xr:uid="{3D9EE47A-0F83-40AA-9BE2-038C8A10961A}"/>
    <cellStyle name="Normal 253 2 2 2" xfId="39969" xr:uid="{F4E55D7C-333F-4274-A35C-0A4641F488B2}"/>
    <cellStyle name="Normal 253 2 3" xfId="29753" xr:uid="{89236748-DFC6-473C-B0F5-DB718695F51C}"/>
    <cellStyle name="Normal 253 3" xfId="14471" xr:uid="{7EE7CCF0-105A-4670-A1E2-2638BE7FA84D}"/>
    <cellStyle name="Normal 253 3 2" xfId="34917" xr:uid="{CF0E1B91-C525-43FA-8F00-EB0EFA59BEB8}"/>
    <cellStyle name="Normal 253 4" xfId="24701" xr:uid="{280D9285-1BB4-45C8-9F4B-AE7FEBEBB7F1}"/>
    <cellStyle name="Normal 254" xfId="4178" xr:uid="{AB3A96F3-DB9C-400D-A1F6-93B502620E44}"/>
    <cellStyle name="Normal 254 2" xfId="9312" xr:uid="{C052852D-0226-4BBD-AFAD-15C71BBBCB5A}"/>
    <cellStyle name="Normal 254 2 2" xfId="19539" xr:uid="{D9FB038B-1B62-494C-8738-C0AAB0B0B93F}"/>
    <cellStyle name="Normal 254 2 2 2" xfId="39983" xr:uid="{E448CB95-40B5-4C00-A4A8-BEF717A07EE4}"/>
    <cellStyle name="Normal 254 2 3" xfId="29767" xr:uid="{5A779EDC-049B-4C00-A88C-206228C209AA}"/>
    <cellStyle name="Normal 254 3" xfId="14485" xr:uid="{28BF4676-4A6D-4FC8-AB64-507AEADB3010}"/>
    <cellStyle name="Normal 254 3 2" xfId="34931" xr:uid="{06E2ECFD-BABE-41FE-BA00-2BED09E81AE7}"/>
    <cellStyle name="Normal 254 4" xfId="24715" xr:uid="{4983F71C-8221-427D-B6E6-54A84D6CE1E6}"/>
    <cellStyle name="Normal 255" xfId="4192" xr:uid="{B4D86650-9165-4DB9-AA5A-8C410FFE40C2}"/>
    <cellStyle name="Normal 255 2" xfId="9326" xr:uid="{8BD1B788-A01C-4B4C-AD5A-88CB21F390E1}"/>
    <cellStyle name="Normal 255 2 2" xfId="19553" xr:uid="{93234F20-A676-4402-B7DE-8E791BF795AC}"/>
    <cellStyle name="Normal 255 2 2 2" xfId="39997" xr:uid="{072C4D70-4D4C-4AB2-92ED-6BB060FAD761}"/>
    <cellStyle name="Normal 255 2 3" xfId="29781" xr:uid="{B3227C1D-AA1A-4F8B-B973-4834E84DD1CA}"/>
    <cellStyle name="Normal 255 3" xfId="14499" xr:uid="{7364DFFF-872D-4842-98A5-A449E1BE4AF0}"/>
    <cellStyle name="Normal 255 3 2" xfId="34945" xr:uid="{7D190EA5-5A56-4E16-965C-A307DC1E7A0C}"/>
    <cellStyle name="Normal 255 4" xfId="24729" xr:uid="{B506AB16-8257-47F0-8281-08360BE5958E}"/>
    <cellStyle name="Normal 256" xfId="4206" xr:uid="{D55EB7A1-BA21-46EF-A9B3-D230F15FC949}"/>
    <cellStyle name="Normal 256 2" xfId="9340" xr:uid="{B49D15D8-390F-4E60-A473-0565CEF592AD}"/>
    <cellStyle name="Normal 256 2 2" xfId="19567" xr:uid="{EFDEB967-5D9B-4AED-9A30-015BCBCA3056}"/>
    <cellStyle name="Normal 256 2 2 2" xfId="40011" xr:uid="{9D1C7BA8-4975-48D9-8FF2-EC1DA06B1EC4}"/>
    <cellStyle name="Normal 256 2 3" xfId="29795" xr:uid="{D83F408C-A524-4CB7-ACF0-ECA84ED2E59F}"/>
    <cellStyle name="Normal 256 3" xfId="14513" xr:uid="{85D8FD96-4A4E-4D56-8F2F-A92E6B5B1DA5}"/>
    <cellStyle name="Normal 256 3 2" xfId="34959" xr:uid="{EAC4834A-6937-4B24-97FA-1CA5DE81DF25}"/>
    <cellStyle name="Normal 256 4" xfId="24743" xr:uid="{19C21375-82D6-4034-9C62-3D68CFD9318C}"/>
    <cellStyle name="Normal 257" xfId="4220" xr:uid="{B8D1FB68-14F3-4692-A4E4-424F144391DC}"/>
    <cellStyle name="Normal 257 2" xfId="9354" xr:uid="{6FE19615-A9BA-40E8-BDEA-16689497FAB4}"/>
    <cellStyle name="Normal 257 2 2" xfId="19581" xr:uid="{E89FBCD3-730E-44D2-9DF1-07FD6B2E19F9}"/>
    <cellStyle name="Normal 257 2 2 2" xfId="40025" xr:uid="{E0794520-D337-4C29-8B1C-80D945391E27}"/>
    <cellStyle name="Normal 257 2 3" xfId="29809" xr:uid="{6CD790C0-5FDB-4545-BFDA-2E43D76B0448}"/>
    <cellStyle name="Normal 257 3" xfId="14527" xr:uid="{2013D371-43FE-45E9-9584-40903151A8B2}"/>
    <cellStyle name="Normal 257 3 2" xfId="34973" xr:uid="{87C147EB-C0E9-4A52-95DA-20C54A2DD821}"/>
    <cellStyle name="Normal 257 4" xfId="24757" xr:uid="{E708D145-90DF-4F90-A9F7-9A2AB86D6FD2}"/>
    <cellStyle name="Normal 258" xfId="4234" xr:uid="{C3303EA3-4AD3-4720-AD3E-3086F3C4E248}"/>
    <cellStyle name="Normal 258 2" xfId="9368" xr:uid="{302E8131-1757-491A-80E1-845449D7CFF9}"/>
    <cellStyle name="Normal 258 2 2" xfId="19595" xr:uid="{F98EDB03-CE89-4932-BF86-52276509F7E9}"/>
    <cellStyle name="Normal 258 2 2 2" xfId="40039" xr:uid="{17A6BF4A-683E-4441-A614-E25DF965FD1C}"/>
    <cellStyle name="Normal 258 2 3" xfId="29823" xr:uid="{C43A81D2-6CBE-4E85-B525-F852DA5B03C9}"/>
    <cellStyle name="Normal 258 3" xfId="14541" xr:uid="{B975157A-5D68-4BB5-94DE-2C23E5EDDCC4}"/>
    <cellStyle name="Normal 258 3 2" xfId="34987" xr:uid="{86BA1D56-88B8-4E7D-B6CA-3B8671B8D937}"/>
    <cellStyle name="Normal 258 4" xfId="24771" xr:uid="{786B0457-ECEF-463D-90F4-320A56475E79}"/>
    <cellStyle name="Normal 259" xfId="4248" xr:uid="{A1615C6E-A832-4AF5-85BE-DF364C9C4B61}"/>
    <cellStyle name="Normal 259 2" xfId="9382" xr:uid="{DE41AD0C-8167-40CC-917B-0FCF8A7F2205}"/>
    <cellStyle name="Normal 259 2 2" xfId="19609" xr:uid="{98439DBF-350B-4517-99C9-45BB92F33B9A}"/>
    <cellStyle name="Normal 259 2 2 2" xfId="40053" xr:uid="{016F22F3-5736-482F-BD42-C5BD29AC7755}"/>
    <cellStyle name="Normal 259 2 3" xfId="29837" xr:uid="{63442735-8097-44BA-90F3-1895F8B641D6}"/>
    <cellStyle name="Normal 259 3" xfId="14555" xr:uid="{67907C3F-434A-4966-956D-5F2FAF17C0B1}"/>
    <cellStyle name="Normal 259 3 2" xfId="35001" xr:uid="{58816B4A-2E5E-430D-A598-C4C74BCCAE3B}"/>
    <cellStyle name="Normal 259 4" xfId="24785" xr:uid="{211BE0C3-7E15-45D2-BEB2-150E383373FB}"/>
    <cellStyle name="Normal 26" xfId="400" xr:uid="{C3DB2D7C-A9FE-4A23-9FD4-93D0625E97F4}"/>
    <cellStyle name="Normal 26 2" xfId="999" xr:uid="{3C77A41F-2ECC-43C0-88FD-9B144AAFE875}"/>
    <cellStyle name="Normal 26 2 2" xfId="6146" xr:uid="{F0342A54-B0EE-4C68-A4B0-2C0AA6E6A2A3}"/>
    <cellStyle name="Normal 26 2 2 2" xfId="16401" xr:uid="{A87FE832-8F17-4FDA-8C1A-8AC0DF43DFF1}"/>
    <cellStyle name="Normal 26 2 2 2 2" xfId="36845" xr:uid="{1DE96620-903E-41C9-969D-A82DC3DEA91E}"/>
    <cellStyle name="Normal 26 2 2 3" xfId="26629" xr:uid="{7EAB6857-D50E-430B-9AFC-0344B941CF48}"/>
    <cellStyle name="Normal 26 2 3" xfId="11347" xr:uid="{31D048DD-0E5B-472A-B264-DB404AEF100C}"/>
    <cellStyle name="Normal 26 2 3 2" xfId="31793" xr:uid="{46632468-C89B-438E-90BB-2453F1807BEB}"/>
    <cellStyle name="Normal 26 2 4" xfId="21577" xr:uid="{332B661C-83F3-4F26-A7E9-28D7C0DDD557}"/>
    <cellStyle name="Normal 26 3" xfId="5547" xr:uid="{B23BD8E5-4106-46B8-9C05-2932C1B98E4B}"/>
    <cellStyle name="Normal 26 3 2" xfId="15821" xr:uid="{F54E0C65-1E75-4B8A-834F-5CB19A7AD15E}"/>
    <cellStyle name="Normal 26 3 2 2" xfId="36265" xr:uid="{B4AB4EF8-B8DD-474A-8D98-4AE8CDBB9D58}"/>
    <cellStyle name="Normal 26 3 3" xfId="26049" xr:uid="{5571060C-D7E1-487F-B3B6-30F9A8466A3F}"/>
    <cellStyle name="Normal 26 4" xfId="10767" xr:uid="{D4EFB126-8C92-40B5-96C5-7E230DEC27F8}"/>
    <cellStyle name="Normal 26 4 2" xfId="31213" xr:uid="{CEE61FDF-D077-4DC2-BA53-359DADF044BC}"/>
    <cellStyle name="Normal 26 5" xfId="20997" xr:uid="{211C05B8-2368-4491-8675-FA186BB0476F}"/>
    <cellStyle name="Normal 260" xfId="4262" xr:uid="{6A88D517-2393-45A7-9AD2-D8DDC4D2B3A7}"/>
    <cellStyle name="Normal 260 2" xfId="9396" xr:uid="{6E929938-3EA6-41F5-A006-F4D610833AF6}"/>
    <cellStyle name="Normal 260 2 2" xfId="19623" xr:uid="{415D0606-D2EA-4254-8E07-9C53AFB873E2}"/>
    <cellStyle name="Normal 260 2 2 2" xfId="40067" xr:uid="{5A5F2738-9C13-4A7A-ADB8-F9B58F10A59A}"/>
    <cellStyle name="Normal 260 2 3" xfId="29851" xr:uid="{8DDECD5A-6D2E-4C54-AC0B-2422AA4383D6}"/>
    <cellStyle name="Normal 260 3" xfId="14569" xr:uid="{E71E81C1-9DDD-4E25-AF7B-0047D97C881D}"/>
    <cellStyle name="Normal 260 3 2" xfId="35015" xr:uid="{490E308C-BE6D-4954-8B95-4EE81BC2871F}"/>
    <cellStyle name="Normal 260 4" xfId="24799" xr:uid="{765C5D91-354F-485E-AD92-12DF789B372E}"/>
    <cellStyle name="Normal 261" xfId="4276" xr:uid="{0259B314-200C-4A91-A209-B60D91A0C661}"/>
    <cellStyle name="Normal 261 2" xfId="9410" xr:uid="{C099D6EB-45D4-464E-9C3C-1A3A6A50C663}"/>
    <cellStyle name="Normal 261 2 2" xfId="19637" xr:uid="{F7F158A7-31A8-49E4-8F41-8FF896E17D87}"/>
    <cellStyle name="Normal 261 2 2 2" xfId="40081" xr:uid="{C51E59CB-2E74-4223-9500-AA0A08A9DFDF}"/>
    <cellStyle name="Normal 261 2 3" xfId="29865" xr:uid="{29E30342-BC39-4B79-8BEC-2AA535B14826}"/>
    <cellStyle name="Normal 261 3" xfId="14583" xr:uid="{C58D62D7-5ED1-4E74-B539-B93D82B373DF}"/>
    <cellStyle name="Normal 261 3 2" xfId="35029" xr:uid="{B68BB329-3F89-4F10-B07E-2BC02E1DE443}"/>
    <cellStyle name="Normal 261 4" xfId="24813" xr:uid="{D7A9B15A-E532-49D6-BFC7-C4F64DCACA55}"/>
    <cellStyle name="Normal 262" xfId="4290" xr:uid="{05BF3C27-1CE0-412F-9E3D-5DCAA59EE45A}"/>
    <cellStyle name="Normal 262 2" xfId="9424" xr:uid="{02630B2A-FF2D-4374-BFA6-5E3980EAB2BC}"/>
    <cellStyle name="Normal 262 2 2" xfId="19651" xr:uid="{AF9A20D4-B18B-4F88-B64C-9854A6DFAF07}"/>
    <cellStyle name="Normal 262 2 2 2" xfId="40095" xr:uid="{F0E3B86A-2E89-41A1-873D-C6616105E717}"/>
    <cellStyle name="Normal 262 2 3" xfId="29879" xr:uid="{5094B6AB-F284-4568-B5F6-91EA212ECA57}"/>
    <cellStyle name="Normal 262 3" xfId="14597" xr:uid="{E42E1678-76AD-4275-8A53-41220F1C1B3A}"/>
    <cellStyle name="Normal 262 3 2" xfId="35043" xr:uid="{3879C18A-BC68-4776-AE6B-42126B522153}"/>
    <cellStyle name="Normal 262 4" xfId="24827" xr:uid="{3DEB2B37-E410-43D1-9FC4-306D4CA25C7C}"/>
    <cellStyle name="Normal 263" xfId="4304" xr:uid="{61BADDBF-428C-47FD-9277-7D4626F6B75F}"/>
    <cellStyle name="Normal 263 2" xfId="9438" xr:uid="{915A6A95-A9C5-4B8A-B99A-4DEB8C586AB0}"/>
    <cellStyle name="Normal 263 2 2" xfId="19665" xr:uid="{2790591B-A4D0-4863-A6D8-47CD3964E696}"/>
    <cellStyle name="Normal 263 2 2 2" xfId="40109" xr:uid="{82E6ACFA-9F76-4179-8E30-97366A9407D4}"/>
    <cellStyle name="Normal 263 2 3" xfId="29893" xr:uid="{D60C4724-0250-41EB-9602-3A186F3E01DF}"/>
    <cellStyle name="Normal 263 3" xfId="14611" xr:uid="{E8C75DF4-8C2F-46EE-9385-2962B37FE1E4}"/>
    <cellStyle name="Normal 263 3 2" xfId="35057" xr:uid="{E87E70EE-0D0D-4169-84E9-FB311349AA7F}"/>
    <cellStyle name="Normal 263 4" xfId="24841" xr:uid="{BFC0D4BA-0CF7-40A3-B7FD-77B2650295B1}"/>
    <cellStyle name="Normal 264" xfId="4318" xr:uid="{41B19088-4A84-4054-B861-ADA875BF4242}"/>
    <cellStyle name="Normal 264 2" xfId="9452" xr:uid="{3F34613D-AFB2-41EE-9190-9C624BB1778F}"/>
    <cellStyle name="Normal 264 2 2" xfId="19679" xr:uid="{D64E9752-2EAD-4D62-A22D-E7B68A983CD1}"/>
    <cellStyle name="Normal 264 2 2 2" xfId="40123" xr:uid="{00B89367-D90D-41E9-8395-A456F99120D4}"/>
    <cellStyle name="Normal 264 2 3" xfId="29907" xr:uid="{C6A7BAEA-6F15-4BA8-930A-101FCBFDF745}"/>
    <cellStyle name="Normal 264 3" xfId="14625" xr:uid="{092A03EC-A91F-450F-BAE6-208CE8841922}"/>
    <cellStyle name="Normal 264 3 2" xfId="35071" xr:uid="{86227609-B1DC-495F-A6ED-582B28B0D82A}"/>
    <cellStyle name="Normal 264 4" xfId="24855" xr:uid="{F5E472EA-2EAE-44DF-B0A4-14967BB6E7AD}"/>
    <cellStyle name="Normal 265" xfId="4332" xr:uid="{D3931B10-8450-4F34-965B-464C85CB9CD5}"/>
    <cellStyle name="Normal 265 2" xfId="9466" xr:uid="{FA630A90-291B-423A-A20C-728CFE86966D}"/>
    <cellStyle name="Normal 265 2 2" xfId="19693" xr:uid="{1F0D54FF-F749-4952-BFFD-CBEAF9A0B841}"/>
    <cellStyle name="Normal 265 2 2 2" xfId="40137" xr:uid="{448F51A1-4234-443D-99A7-1482C74D6128}"/>
    <cellStyle name="Normal 265 2 3" xfId="29921" xr:uid="{4FA8D4A0-3A37-438F-A2D0-0A412EA7DA0D}"/>
    <cellStyle name="Normal 265 3" xfId="14639" xr:uid="{77138BA0-2660-48C0-A1C0-D03CDAC58B98}"/>
    <cellStyle name="Normal 265 3 2" xfId="35085" xr:uid="{38569F3D-C8D3-4A44-BFC5-A47D321C65A8}"/>
    <cellStyle name="Normal 265 4" xfId="24869" xr:uid="{57F8D501-9CEB-4CFA-9813-642532A93F41}"/>
    <cellStyle name="Normal 266" xfId="4346" xr:uid="{F9C23BAE-6227-47DE-B214-C4E967782B46}"/>
    <cellStyle name="Normal 266 2" xfId="9480" xr:uid="{663BA8B0-038E-47D5-BEAA-2CC208E3F53B}"/>
    <cellStyle name="Normal 266 2 2" xfId="19707" xr:uid="{5A35C876-EB71-4B92-91D7-22BDDDFB5486}"/>
    <cellStyle name="Normal 266 2 2 2" xfId="40151" xr:uid="{13D51A4C-0695-47E5-B206-3682B16BD4C1}"/>
    <cellStyle name="Normal 266 2 3" xfId="29935" xr:uid="{F70E021D-3062-407C-A185-91ED35B3E3A3}"/>
    <cellStyle name="Normal 266 3" xfId="14653" xr:uid="{FAF19196-749F-40E5-AA77-424DD8897CA0}"/>
    <cellStyle name="Normal 266 3 2" xfId="35099" xr:uid="{86AF40B7-9469-4BEF-9CB4-BA5A69B767BE}"/>
    <cellStyle name="Normal 266 4" xfId="24883" xr:uid="{46B5147C-BAD7-4667-9214-C7A014B6A4CC}"/>
    <cellStyle name="Normal 267" xfId="4360" xr:uid="{E7D20141-8F64-40FA-9DA6-C707C635E3BD}"/>
    <cellStyle name="Normal 267 2" xfId="9494" xr:uid="{063BA615-63DA-450C-B307-E752579E3BB6}"/>
    <cellStyle name="Normal 267 2 2" xfId="19721" xr:uid="{58F6A955-33ED-4C14-B150-BB036CE5A045}"/>
    <cellStyle name="Normal 267 2 2 2" xfId="40165" xr:uid="{0EC7493B-11FC-42DF-B1E9-383BF7C44D51}"/>
    <cellStyle name="Normal 267 2 3" xfId="29949" xr:uid="{7D770938-1CC1-451B-9ED4-5B570F9CD729}"/>
    <cellStyle name="Normal 267 3" xfId="14667" xr:uid="{1A2945EA-A7A5-4EB1-82CA-3550629B67DF}"/>
    <cellStyle name="Normal 267 3 2" xfId="35113" xr:uid="{BF680D46-BD22-4ACB-A49F-0B47E65C7632}"/>
    <cellStyle name="Normal 267 4" xfId="24897" xr:uid="{77FFB1A9-4AB4-46BF-AA26-C659ACCC0C8B}"/>
    <cellStyle name="Normal 268" xfId="4374" xr:uid="{D87B6ECF-2DB8-45FE-BCAB-E0E95833EC19}"/>
    <cellStyle name="Normal 268 2" xfId="9508" xr:uid="{78711901-7991-461B-B5C3-1B18880C8525}"/>
    <cellStyle name="Normal 268 2 2" xfId="19735" xr:uid="{9487B80D-AB8E-447F-BBF9-8F7715211FE1}"/>
    <cellStyle name="Normal 268 2 2 2" xfId="40179" xr:uid="{35CBF96D-8761-4ABC-851D-FF8178F03FC9}"/>
    <cellStyle name="Normal 268 2 3" xfId="29963" xr:uid="{EE2746B6-1336-4754-8344-2BDAE4D96643}"/>
    <cellStyle name="Normal 268 3" xfId="14681" xr:uid="{8EB86654-5C0C-4EE7-93E7-DEFBDF69CFB1}"/>
    <cellStyle name="Normal 268 3 2" xfId="35127" xr:uid="{D525D05B-DFA5-4D35-85FF-ECB2AA20C61A}"/>
    <cellStyle name="Normal 268 4" xfId="24911" xr:uid="{C519FA48-7642-49B0-A40E-8E9760A7F218}"/>
    <cellStyle name="Normal 269" xfId="4388" xr:uid="{0E0EA80B-ACB8-4578-86D5-95F570026EC3}"/>
    <cellStyle name="Normal 269 2" xfId="9522" xr:uid="{675AFF82-5C0B-46FA-AE38-97D0908A8C39}"/>
    <cellStyle name="Normal 269 2 2" xfId="19749" xr:uid="{7C1B81C8-5CEE-41C1-9C55-2C3D80D926F9}"/>
    <cellStyle name="Normal 269 2 2 2" xfId="40193" xr:uid="{7F5DCEC0-C301-46C8-AB6F-54B51D181F98}"/>
    <cellStyle name="Normal 269 2 3" xfId="29977" xr:uid="{4E55B64C-B5CB-4942-8B7C-B822788A55EE}"/>
    <cellStyle name="Normal 269 3" xfId="14695" xr:uid="{DA3D1B67-C7E5-425C-B2A5-29B4939992DE}"/>
    <cellStyle name="Normal 269 3 2" xfId="35141" xr:uid="{EE771939-254A-4AF9-B9F3-9C808A020FE8}"/>
    <cellStyle name="Normal 269 4" xfId="24925" xr:uid="{D30E7D34-D8B2-48B8-A285-710DCC14785D}"/>
    <cellStyle name="Normal 27" xfId="414" xr:uid="{8288EB8C-14A8-4544-BEB4-A02EC13FB430}"/>
    <cellStyle name="Normal 27 2" xfId="1013" xr:uid="{7D1E6EDD-5200-4935-B66B-2654E8671C4A}"/>
    <cellStyle name="Normal 27 2 2" xfId="6160" xr:uid="{AD96ACB8-01A5-462D-9544-C67572320024}"/>
    <cellStyle name="Normal 27 2 2 2" xfId="16415" xr:uid="{5DA5FD2B-526B-4918-B5AA-57F1B8CB3B4D}"/>
    <cellStyle name="Normal 27 2 2 2 2" xfId="36859" xr:uid="{957D8606-B2EB-4935-A391-B0CADEA175E2}"/>
    <cellStyle name="Normal 27 2 2 3" xfId="26643" xr:uid="{C9EA070B-2707-4015-98D8-FC220FA04AD5}"/>
    <cellStyle name="Normal 27 2 3" xfId="11361" xr:uid="{177DF582-912E-44CF-9AA8-8E3B7CD7F627}"/>
    <cellStyle name="Normal 27 2 3 2" xfId="31807" xr:uid="{4B19CF43-92DE-4376-B729-87B0F7C86284}"/>
    <cellStyle name="Normal 27 2 4" xfId="21591" xr:uid="{70AE69CE-632B-48C4-AEB1-80E64F2CD8EF}"/>
    <cellStyle name="Normal 27 3" xfId="5561" xr:uid="{0A4133FC-F801-425F-AA9E-C430AD7787A8}"/>
    <cellStyle name="Normal 27 3 2" xfId="15835" xr:uid="{39CE79FB-71D7-41E6-A87C-B195688A8808}"/>
    <cellStyle name="Normal 27 3 2 2" xfId="36279" xr:uid="{B9FC9F4B-5CC7-408F-88CE-0AD07277C40F}"/>
    <cellStyle name="Normal 27 3 3" xfId="26063" xr:uid="{974CA994-7101-4FCB-BF9D-3CED11D7EE02}"/>
    <cellStyle name="Normal 27 4" xfId="10781" xr:uid="{340ECB3B-F1B6-40AE-9A70-15C04FFB3392}"/>
    <cellStyle name="Normal 27 4 2" xfId="31227" xr:uid="{6B7A8C53-F728-4CF5-B4B0-C837696D2B44}"/>
    <cellStyle name="Normal 27 5" xfId="21011" xr:uid="{C6A7FD5B-884C-4EF5-90CD-4C502403D7A5}"/>
    <cellStyle name="Normal 270" xfId="4402" xr:uid="{F28AC9B0-9D61-41FF-BD88-3490E9E04F36}"/>
    <cellStyle name="Normal 270 2" xfId="9536" xr:uid="{B0EC0A95-9CF7-4F18-9917-7B6E9D8828EA}"/>
    <cellStyle name="Normal 270 2 2" xfId="19763" xr:uid="{98C2AC60-1712-4088-948A-5FF30B2C601C}"/>
    <cellStyle name="Normal 270 2 2 2" xfId="40207" xr:uid="{1D5C0CEF-ED56-4AD1-B6C8-F31BEB80897F}"/>
    <cellStyle name="Normal 270 2 3" xfId="29991" xr:uid="{96D12B23-C986-4177-9F52-082EDD2B9CBD}"/>
    <cellStyle name="Normal 270 3" xfId="14709" xr:uid="{5C6A0546-D08A-48E3-9D61-65C711F95FCE}"/>
    <cellStyle name="Normal 270 3 2" xfId="35155" xr:uid="{DA208D1D-5441-49EB-B926-26DE463D5197}"/>
    <cellStyle name="Normal 270 4" xfId="24939" xr:uid="{E447233B-C9E9-42B1-91F8-59BAF9BDA1BC}"/>
    <cellStyle name="Normal 271" xfId="4416" xr:uid="{D3EDDD70-2F83-4E78-9651-6FFA14840B6F}"/>
    <cellStyle name="Normal 271 2" xfId="9550" xr:uid="{25F903F0-3BB4-463C-A62E-6888AF088EB1}"/>
    <cellStyle name="Normal 271 2 2" xfId="19777" xr:uid="{05D53A01-D550-426B-A834-F54749FAC517}"/>
    <cellStyle name="Normal 271 2 2 2" xfId="40221" xr:uid="{1724ECA5-7C91-4277-868F-F0FF64BFEE13}"/>
    <cellStyle name="Normal 271 2 3" xfId="30005" xr:uid="{A0B268E5-56A0-41AE-A92B-2EE2AEA746F3}"/>
    <cellStyle name="Normal 271 3" xfId="14723" xr:uid="{4A77C411-5607-46AC-89DC-38EDD3C33089}"/>
    <cellStyle name="Normal 271 3 2" xfId="35169" xr:uid="{B87387E2-0617-4DF3-9DF7-2579F9E5D092}"/>
    <cellStyle name="Normal 271 4" xfId="24953" xr:uid="{7DC2AA96-A0FB-4BCF-BF11-077531C5F2CA}"/>
    <cellStyle name="Normal 272" xfId="4430" xr:uid="{951F76AE-332E-459D-A60F-CD7511A077F0}"/>
    <cellStyle name="Normal 272 2" xfId="9564" xr:uid="{A88F5786-12BD-4B94-94D7-D134E8854C7C}"/>
    <cellStyle name="Normal 272 2 2" xfId="19791" xr:uid="{60B262AA-A0C5-4B82-A51C-5388145E83F4}"/>
    <cellStyle name="Normal 272 2 2 2" xfId="40235" xr:uid="{5729D6ED-2D76-41EE-A518-63E006D61BFA}"/>
    <cellStyle name="Normal 272 2 3" xfId="30019" xr:uid="{66A9414B-8AD3-4C9A-8210-182372ADB5CE}"/>
    <cellStyle name="Normal 272 3" xfId="14737" xr:uid="{CCCE5315-DBA0-4F6B-B585-71B5E70DA5F9}"/>
    <cellStyle name="Normal 272 3 2" xfId="35183" xr:uid="{D7DD2247-EBF8-4089-BFC2-223CEDFB1FBE}"/>
    <cellStyle name="Normal 272 4" xfId="24967" xr:uid="{41BA315C-07FC-4027-A2C5-76C25B90C392}"/>
    <cellStyle name="Normal 273" xfId="4444" xr:uid="{A3CEB1F1-4683-4908-8147-63AC5015AF78}"/>
    <cellStyle name="Normal 273 2" xfId="9578" xr:uid="{257874E2-359B-4962-AC49-229AD9EEC793}"/>
    <cellStyle name="Normal 273 2 2" xfId="19805" xr:uid="{B6413126-5F68-4394-A380-169A0E248BC8}"/>
    <cellStyle name="Normal 273 2 2 2" xfId="40249" xr:uid="{6F68998C-7C22-4F79-8E82-3D45CCDD483C}"/>
    <cellStyle name="Normal 273 2 3" xfId="30033" xr:uid="{E8E8643C-BA49-4204-A5B4-601E7E4FA2A4}"/>
    <cellStyle name="Normal 273 3" xfId="14751" xr:uid="{E2826C11-80E9-4FD0-8CDD-64567455FC32}"/>
    <cellStyle name="Normal 273 3 2" xfId="35197" xr:uid="{2BAFA767-DD9B-4D57-AEB8-8739CB38A730}"/>
    <cellStyle name="Normal 273 4" xfId="24981" xr:uid="{4F1D5AB1-E778-47E1-9BB8-13C45D4E3105}"/>
    <cellStyle name="Normal 274" xfId="4458" xr:uid="{AC9025FD-CB07-4E93-A30D-11AFF1D16B47}"/>
    <cellStyle name="Normal 274 2" xfId="9592" xr:uid="{CF6BF8CD-3A2F-42CF-A7F7-482757A532E4}"/>
    <cellStyle name="Normal 274 2 2" xfId="19819" xr:uid="{A9FA7F08-0615-4B80-986D-CD21A546BC82}"/>
    <cellStyle name="Normal 274 2 2 2" xfId="40263" xr:uid="{1C22E4A2-0704-4397-9470-AFCCDCFBEB5B}"/>
    <cellStyle name="Normal 274 2 3" xfId="30047" xr:uid="{F5913988-AC57-41D2-BBC5-410ECE2BCC0D}"/>
    <cellStyle name="Normal 274 3" xfId="14765" xr:uid="{B04FF7EB-1CA8-444E-83B0-4D5CAE31D04D}"/>
    <cellStyle name="Normal 274 3 2" xfId="35211" xr:uid="{D8FE85E6-9302-45D4-A17E-6AD6D5CAB78A}"/>
    <cellStyle name="Normal 274 4" xfId="24995" xr:uid="{8FD233E5-122D-45C7-BECE-720F1FC9837D}"/>
    <cellStyle name="Normal 275" xfId="4472" xr:uid="{7304ECF6-C992-4F16-9510-83FDBD74AEA6}"/>
    <cellStyle name="Normal 275 2" xfId="9606" xr:uid="{895F7D79-368A-48D2-BEC5-3CDA99706A1F}"/>
    <cellStyle name="Normal 275 2 2" xfId="19833" xr:uid="{4CDC8C2E-1DAD-4153-8B29-38125D359396}"/>
    <cellStyle name="Normal 275 2 2 2" xfId="40277" xr:uid="{A2AE7803-99AB-43D6-9B1C-6EC0163A8920}"/>
    <cellStyle name="Normal 275 2 3" xfId="30061" xr:uid="{BC7E2BED-1C42-4313-B638-B28FACB97CE5}"/>
    <cellStyle name="Normal 275 3" xfId="14779" xr:uid="{FC58A0E8-3BCF-417E-8233-1F5BAFDA3052}"/>
    <cellStyle name="Normal 275 3 2" xfId="35225" xr:uid="{DC85B679-BF0D-433B-890E-226D8A55147B}"/>
    <cellStyle name="Normal 275 4" xfId="25009" xr:uid="{67DE855C-0067-4071-A150-0DE77FB13186}"/>
    <cellStyle name="Normal 276" xfId="4486" xr:uid="{4911B50F-B0F8-4A99-BD2D-65DCF4E90CB8}"/>
    <cellStyle name="Normal 276 2" xfId="9620" xr:uid="{D7B3FFEE-9B4B-4E5E-B8F7-9E113034B3F4}"/>
    <cellStyle name="Normal 276 2 2" xfId="19847" xr:uid="{52B59619-5DF9-46DD-9C56-B83C1D8AC83A}"/>
    <cellStyle name="Normal 276 2 2 2" xfId="40291" xr:uid="{DC84BEF4-E1FF-4AA1-A7F8-B62F0245C0B5}"/>
    <cellStyle name="Normal 276 2 3" xfId="30075" xr:uid="{5FEF8E16-58DA-4175-AD3E-35C641CD1B6A}"/>
    <cellStyle name="Normal 276 3" xfId="14793" xr:uid="{5B9AC6E9-0C75-41FC-AC7F-F20695F715E2}"/>
    <cellStyle name="Normal 276 3 2" xfId="35239" xr:uid="{9FB0F986-5ACE-4544-9845-98DE4FE8F66D}"/>
    <cellStyle name="Normal 276 4" xfId="25023" xr:uid="{A23504B4-A4CD-41CE-91A4-98E9C1975C42}"/>
    <cellStyle name="Normal 277" xfId="4500" xr:uid="{D67DE135-EA62-4E20-8DE7-1D1E3AB2B392}"/>
    <cellStyle name="Normal 277 2" xfId="9634" xr:uid="{8F77A2D4-E23A-429D-8D65-E1C92B1EECC8}"/>
    <cellStyle name="Normal 277 2 2" xfId="19861" xr:uid="{BC442C3E-0E27-4E31-A9A1-2666120BA366}"/>
    <cellStyle name="Normal 277 2 2 2" xfId="40305" xr:uid="{E2FA51F2-7FDC-4E91-A88C-52455F88112E}"/>
    <cellStyle name="Normal 277 2 3" xfId="30089" xr:uid="{196FF7DE-24B1-47C7-B8D0-64B82224D083}"/>
    <cellStyle name="Normal 277 3" xfId="14807" xr:uid="{D591EF4D-79CD-49E6-9716-7FF3606365C0}"/>
    <cellStyle name="Normal 277 3 2" xfId="35253" xr:uid="{B37BE934-4965-4D03-9802-6C58F9DE77EE}"/>
    <cellStyle name="Normal 277 4" xfId="25037" xr:uid="{A1452FDB-EC1B-4EEB-AA33-4F1535B33A80}"/>
    <cellStyle name="Normal 278" xfId="4514" xr:uid="{341BD51D-2FFF-44BE-82A8-E545B75C3FDB}"/>
    <cellStyle name="Normal 278 2" xfId="9648" xr:uid="{9655D976-5796-4925-AF00-ACB7A74B0327}"/>
    <cellStyle name="Normal 278 2 2" xfId="19875" xr:uid="{F333BF36-C01E-413E-A6B2-15138552475F}"/>
    <cellStyle name="Normal 278 2 2 2" xfId="40319" xr:uid="{3B451AE3-CF13-4247-A5C0-77711FFCEF9B}"/>
    <cellStyle name="Normal 278 2 3" xfId="30103" xr:uid="{08B6076A-DC21-4DE4-A986-045A9B297884}"/>
    <cellStyle name="Normal 278 3" xfId="14821" xr:uid="{5627472A-0608-4011-9ED9-A142557A3B71}"/>
    <cellStyle name="Normal 278 3 2" xfId="35267" xr:uid="{1A006A5C-3489-4410-BC10-5209FEACB877}"/>
    <cellStyle name="Normal 278 4" xfId="25051" xr:uid="{2478A47E-C8F6-48DC-8F5C-D43002AF0DDE}"/>
    <cellStyle name="Normal 279" xfId="32" xr:uid="{00000000-0005-0000-0000-000021000000}"/>
    <cellStyle name="Normal 279 2" xfId="9662" xr:uid="{98E26027-39A1-442B-82BB-9428EB352E74}"/>
    <cellStyle name="Normal 279 2 2" xfId="19889" xr:uid="{FD2EB3CD-22E5-4148-BF88-4A35EC8BA589}"/>
    <cellStyle name="Normal 279 2 2 2" xfId="40333" xr:uid="{425EA6AA-F387-4B67-A3BF-5F15735A50BC}"/>
    <cellStyle name="Normal 279 2 3" xfId="30117" xr:uid="{0CA98DA3-0730-47ED-A70B-3D7B675B4591}"/>
    <cellStyle name="Normal 279 3" xfId="14835" xr:uid="{D43F90C3-0E6B-48A5-B678-5786833E8CD7}"/>
    <cellStyle name="Normal 279 3 2" xfId="35281" xr:uid="{4423C574-6A60-4A10-BA88-A8F5F4657577}"/>
    <cellStyle name="Normal 279 4" xfId="25065" xr:uid="{F953D22E-963E-41E8-9B2D-D1DD0D6AE4D3}"/>
    <cellStyle name="Normal 28" xfId="428" xr:uid="{CF57E45C-0932-4CE1-89BA-8F1B0643812E}"/>
    <cellStyle name="Normal 28 2" xfId="1027" xr:uid="{ED6F6222-ECDD-4E43-8A02-A323D69009B1}"/>
    <cellStyle name="Normal 28 2 2" xfId="6174" xr:uid="{82E35B80-0981-4C4C-9959-759F80A1CA00}"/>
    <cellStyle name="Normal 28 2 2 2" xfId="16429" xr:uid="{F62B69E7-F6A5-43AC-851A-11ACBE25C898}"/>
    <cellStyle name="Normal 28 2 2 2 2" xfId="36873" xr:uid="{1453CE98-6A2A-470A-97DD-DA4F3BAC58DC}"/>
    <cellStyle name="Normal 28 2 2 3" xfId="26657" xr:uid="{C7EF4B05-AA9D-4361-A4E6-CEE3B7E079E1}"/>
    <cellStyle name="Normal 28 2 3" xfId="11375" xr:uid="{F62C412F-28AD-46FB-948E-4B6DDADDA4F9}"/>
    <cellStyle name="Normal 28 2 3 2" xfId="31821" xr:uid="{FFA4D9C9-A831-44D6-A956-CB90A020E426}"/>
    <cellStyle name="Normal 28 2 4" xfId="21605" xr:uid="{82FA1191-3CCE-439C-ACD0-EB736006B2C0}"/>
    <cellStyle name="Normal 28 3" xfId="5575" xr:uid="{23BDCB7C-D8C9-4E30-BD69-5444355D33E7}"/>
    <cellStyle name="Normal 28 3 2" xfId="15849" xr:uid="{72A4F5F1-56C1-412D-A339-B465ED9815A0}"/>
    <cellStyle name="Normal 28 3 2 2" xfId="36293" xr:uid="{5953545C-552A-46B0-8D66-7FAFD578AAC5}"/>
    <cellStyle name="Normal 28 3 3" xfId="26077" xr:uid="{F6553372-F51A-45E3-A709-E3EFDD67E5C2}"/>
    <cellStyle name="Normal 28 4" xfId="10795" xr:uid="{25257A24-643A-41FF-90B4-709D04B37A51}"/>
    <cellStyle name="Normal 28 4 2" xfId="31241" xr:uid="{08D48336-4AEE-4AC6-BFAC-6FE7A34B66E0}"/>
    <cellStyle name="Normal 28 5" xfId="21025" xr:uid="{2823903C-838F-4DC5-9D84-F1C85B5646DB}"/>
    <cellStyle name="Normal 280" xfId="4541" xr:uid="{4599C59D-BA98-46D1-81F6-2DCBEF19777F}"/>
    <cellStyle name="Normal 280 2" xfId="9676" xr:uid="{86A623D2-608A-4539-A83B-4A1BA10234AD}"/>
    <cellStyle name="Normal 280 2 2" xfId="19903" xr:uid="{A1470DC2-4F53-4A34-B975-531E75338328}"/>
    <cellStyle name="Normal 280 2 2 2" xfId="40347" xr:uid="{E67F7865-8D07-4623-8CCD-AB36084FA524}"/>
    <cellStyle name="Normal 280 2 3" xfId="30131" xr:uid="{78D2D0EB-3A12-4397-9981-161CC009923B}"/>
    <cellStyle name="Normal 280 3" xfId="14849" xr:uid="{D4CBF9C9-9461-473C-85AF-53B1AFBA3DDD}"/>
    <cellStyle name="Normal 280 3 2" xfId="35295" xr:uid="{484DA719-76B2-4862-99BA-0FD466E39CBD}"/>
    <cellStyle name="Normal 280 4" xfId="25079" xr:uid="{1B03D51A-DD8E-4FE8-977F-7EF00FAA4875}"/>
    <cellStyle name="Normal 281" xfId="4555" xr:uid="{B8739BC2-B4FF-4911-BC7D-2F1C21C94708}"/>
    <cellStyle name="Normal 281 2" xfId="9690" xr:uid="{D0AE4FBD-31A7-4F0D-8064-A0D262DEDCA8}"/>
    <cellStyle name="Normal 281 2 2" xfId="19917" xr:uid="{4C0AA589-E197-43D6-852B-502747B1DFCC}"/>
    <cellStyle name="Normal 281 2 2 2" xfId="40361" xr:uid="{A94CF399-BF64-42FC-B1CF-BCB8EA1DE482}"/>
    <cellStyle name="Normal 281 2 3" xfId="30145" xr:uid="{16E11814-69A2-4BB5-896D-CD55022B7432}"/>
    <cellStyle name="Normal 281 3" xfId="14863" xr:uid="{648B30DC-CCFF-4FAD-904E-7B8632A0183B}"/>
    <cellStyle name="Normal 281 3 2" xfId="35309" xr:uid="{644025D6-7206-4DC8-8C1F-E4E45E65FFE2}"/>
    <cellStyle name="Normal 281 4" xfId="25093" xr:uid="{D87731E3-299E-40E6-829D-EF22DFD8F688}"/>
    <cellStyle name="Normal 282" xfId="4569" xr:uid="{57C4891A-5375-42A3-B89B-C4BD9F3B6AEA}"/>
    <cellStyle name="Normal 282 2" xfId="9704" xr:uid="{DABA8A0B-D2BA-42C2-A6B0-65B7786710FF}"/>
    <cellStyle name="Normal 282 2 2" xfId="19931" xr:uid="{1F799494-E758-4C01-B726-87703AC11619}"/>
    <cellStyle name="Normal 282 2 2 2" xfId="40375" xr:uid="{E0C58126-4446-4E77-8D29-03A3EBE02002}"/>
    <cellStyle name="Normal 282 2 3" xfId="30159" xr:uid="{0BCB4622-8425-4DCA-8AD1-03334EE7F584}"/>
    <cellStyle name="Normal 282 3" xfId="14877" xr:uid="{3C6A669B-9009-4ADA-A71A-44A5FA9689B5}"/>
    <cellStyle name="Normal 282 3 2" xfId="35323" xr:uid="{29F35EF0-7099-4417-854C-7BDC6737245A}"/>
    <cellStyle name="Normal 282 4" xfId="25107" xr:uid="{B8D0AA1E-EF69-4518-958D-A257EBA4EF65}"/>
    <cellStyle name="Normal 283" xfId="4583" xr:uid="{302DBAB6-4E64-4CDB-8CBE-18762F9D6146}"/>
    <cellStyle name="Normal 283 2" xfId="9718" xr:uid="{F947B499-6024-48F4-91B7-90D462CD206F}"/>
    <cellStyle name="Normal 283 2 2" xfId="19945" xr:uid="{CB77FECA-3EC3-4612-99A7-F356D5A36946}"/>
    <cellStyle name="Normal 283 2 2 2" xfId="40389" xr:uid="{F13CB79B-D20A-4D4A-9528-62933B09DE25}"/>
    <cellStyle name="Normal 283 2 3" xfId="30173" xr:uid="{71A972A4-7B29-4704-BDBC-6C8E7C7E4D8F}"/>
    <cellStyle name="Normal 283 3" xfId="14891" xr:uid="{F56F62E3-5D13-4682-9E1A-0238271132BC}"/>
    <cellStyle name="Normal 283 3 2" xfId="35337" xr:uid="{2273A700-FE9D-4F51-88C0-3E6DFF40248C}"/>
    <cellStyle name="Normal 283 4" xfId="25121" xr:uid="{4B5D9B16-AAA3-438D-BC4A-6E1A32554B92}"/>
    <cellStyle name="Normal 284" xfId="4597" xr:uid="{9EA7F137-8322-44EA-B1AC-E66F996680B7}"/>
    <cellStyle name="Normal 284 2" xfId="9732" xr:uid="{A4F4806F-D552-412E-BD40-122B0C9905DB}"/>
    <cellStyle name="Normal 284 2 2" xfId="19959" xr:uid="{0354DAD3-87B9-4586-892C-128DA32DBE54}"/>
    <cellStyle name="Normal 284 2 2 2" xfId="40403" xr:uid="{2DA259F4-8F74-4C03-81DD-451248A7DCAD}"/>
    <cellStyle name="Normal 284 2 3" xfId="30187" xr:uid="{9BF6D7C5-9EBE-48D3-BD59-4263E9ABD75C}"/>
    <cellStyle name="Normal 284 3" xfId="14905" xr:uid="{488494CB-397A-4513-A5CF-50014AEDEDD8}"/>
    <cellStyle name="Normal 284 3 2" xfId="35351" xr:uid="{9992CB0F-FBD9-458A-9080-2A71B33B6D5B}"/>
    <cellStyle name="Normal 284 4" xfId="25135" xr:uid="{B8D27F04-4842-4C5D-A424-D8E9C4C6A2D3}"/>
    <cellStyle name="Normal 285" xfId="4611" xr:uid="{948EA68D-4C87-43E1-ADEB-C379A83C26DF}"/>
    <cellStyle name="Normal 285 2" xfId="9746" xr:uid="{05F11296-1785-44E8-826A-B4B294BC1AE8}"/>
    <cellStyle name="Normal 285 2 2" xfId="19973" xr:uid="{B0866EF6-9D6C-40AC-BD5F-CC96BDA57088}"/>
    <cellStyle name="Normal 285 2 2 2" xfId="40417" xr:uid="{4AA2019A-CF43-46E7-9686-FEAE83F8BCF9}"/>
    <cellStyle name="Normal 285 2 3" xfId="30201" xr:uid="{02E0CD48-E4DA-489F-AC4B-E0DA4D2BE477}"/>
    <cellStyle name="Normal 285 3" xfId="14919" xr:uid="{D70F2A6C-4FD8-4358-95E7-4A7586F498A4}"/>
    <cellStyle name="Normal 285 3 2" xfId="35365" xr:uid="{AD82B7D7-7156-45B3-857D-EE6C16ABCAF3}"/>
    <cellStyle name="Normal 285 4" xfId="25149" xr:uid="{2487F56B-0BCA-4774-BE4F-36ADB8639169}"/>
    <cellStyle name="Normal 286" xfId="4625" xr:uid="{09F928A0-2C7C-4AD3-B174-E44079B64DFF}"/>
    <cellStyle name="Normal 286 2" xfId="9760" xr:uid="{202C822D-E19C-4F92-BD41-8E3F577FEBAB}"/>
    <cellStyle name="Normal 286 2 2" xfId="19987" xr:uid="{04AA5A2E-20B7-41B3-A1D8-5740F8527FF0}"/>
    <cellStyle name="Normal 286 2 2 2" xfId="40431" xr:uid="{50F09A8C-0C7F-4B4A-842A-940A2527DB03}"/>
    <cellStyle name="Normal 286 2 3" xfId="30215" xr:uid="{697CA283-6249-487A-B79A-EC23A7B6E187}"/>
    <cellStyle name="Normal 286 3" xfId="14933" xr:uid="{410A1C1D-0013-4567-A5F3-1B6CA3F990C3}"/>
    <cellStyle name="Normal 286 3 2" xfId="35379" xr:uid="{7CB5ADC2-E020-4EC4-8164-9CB4F7373C69}"/>
    <cellStyle name="Normal 286 4" xfId="25163" xr:uid="{E472FA8E-CC8C-481C-91A8-2885B46004EC}"/>
    <cellStyle name="Normal 287" xfId="4639" xr:uid="{2C3C49B0-4B3F-4ABE-8D3F-2BE1DF8CBBB6}"/>
    <cellStyle name="Normal 287 2" xfId="9774" xr:uid="{F22A633D-07E7-4FE7-B5E9-B0AE009DA77D}"/>
    <cellStyle name="Normal 287 2 2" xfId="20001" xr:uid="{F10C296D-70A4-4E42-9CE6-FB448200E1E1}"/>
    <cellStyle name="Normal 287 2 2 2" xfId="40445" xr:uid="{BCFF8B2B-CEBE-476B-8348-CAF67FFE81D5}"/>
    <cellStyle name="Normal 287 2 3" xfId="30229" xr:uid="{DFC06B8B-FF87-4EFB-A092-8B699679E21D}"/>
    <cellStyle name="Normal 287 3" xfId="14947" xr:uid="{11DCD627-1E21-49FE-9DE5-466A0AC40751}"/>
    <cellStyle name="Normal 287 3 2" xfId="35393" xr:uid="{6F594F46-32C7-4F6B-AA4A-A6768D170E96}"/>
    <cellStyle name="Normal 287 4" xfId="25177" xr:uid="{6A0D316E-C74E-48EF-BB1D-B13DEC3393C9}"/>
    <cellStyle name="Normal 288" xfId="4653" xr:uid="{452D9F3A-37DD-4385-84FA-F761CFA1A96A}"/>
    <cellStyle name="Normal 288 2" xfId="9788" xr:uid="{90868A55-28F8-44DB-B46D-F119F7C9B8F7}"/>
    <cellStyle name="Normal 288 2 2" xfId="20015" xr:uid="{578C5739-C740-4AEA-96E6-95AFCA5A18BB}"/>
    <cellStyle name="Normal 288 2 2 2" xfId="40459" xr:uid="{BE319885-02BF-411C-9FCE-4BD5CA5FC881}"/>
    <cellStyle name="Normal 288 2 3" xfId="30243" xr:uid="{F8878E8C-36E5-4F7E-9210-AEF1248F06B4}"/>
    <cellStyle name="Normal 288 3" xfId="14961" xr:uid="{A7D047C6-6B2E-49A0-B78A-3CA52702FF9A}"/>
    <cellStyle name="Normal 288 3 2" xfId="35407" xr:uid="{345A2185-C91E-4E96-AE9E-3727963F5546}"/>
    <cellStyle name="Normal 288 4" xfId="25191" xr:uid="{8CAD30B4-5B30-4C6F-87FA-53A9C7CD72C2}"/>
    <cellStyle name="Normal 289" xfId="4667" xr:uid="{E051BBB0-C46D-4B4A-BC90-044E5D7BEF1C}"/>
    <cellStyle name="Normal 289 2" xfId="9802" xr:uid="{B16C901F-2EAA-4276-A45C-5FE19A3A545E}"/>
    <cellStyle name="Normal 289 2 2" xfId="20029" xr:uid="{24EBE122-C2B6-4E41-9212-C4FB20A86C6A}"/>
    <cellStyle name="Normal 289 2 2 2" xfId="40473" xr:uid="{C6307681-A935-4CAB-9276-F3B14CF87377}"/>
    <cellStyle name="Normal 289 2 3" xfId="30257" xr:uid="{67C64270-B404-43EB-AA42-E469F4E4B3E6}"/>
    <cellStyle name="Normal 289 3" xfId="14975" xr:uid="{A689B6F2-2A8D-4626-885A-9ADA6784704B}"/>
    <cellStyle name="Normal 289 3 2" xfId="35421" xr:uid="{EF7A5EB6-FB1D-4A69-A566-644F604B8E35}"/>
    <cellStyle name="Normal 289 4" xfId="25205" xr:uid="{85EE492B-88A3-4312-B1B4-B640F4BF669E}"/>
    <cellStyle name="Normal 29" xfId="442" xr:uid="{A63D0E36-92E6-42B8-844F-1E1FCA0ED362}"/>
    <cellStyle name="Normal 29 2" xfId="1041" xr:uid="{7D5BD52E-2B8F-4832-BBE3-11D941653121}"/>
    <cellStyle name="Normal 29 2 2" xfId="6188" xr:uid="{8318DFAC-2F5F-4625-B200-1E9B67CE56B9}"/>
    <cellStyle name="Normal 29 2 2 2" xfId="16443" xr:uid="{E22F4B25-A413-4632-B62B-07724DFBEAE1}"/>
    <cellStyle name="Normal 29 2 2 2 2" xfId="36887" xr:uid="{2822C2E8-658B-4A4B-84BF-5E19A2F3F682}"/>
    <cellStyle name="Normal 29 2 2 3" xfId="26671" xr:uid="{FD681D97-55A0-4A53-B5B2-0AF4884076BC}"/>
    <cellStyle name="Normal 29 2 3" xfId="11389" xr:uid="{F49E4CBB-7C9C-424D-8AED-41408F774CCB}"/>
    <cellStyle name="Normal 29 2 3 2" xfId="31835" xr:uid="{8E08C6F2-D666-4D54-A640-64EA22F597E3}"/>
    <cellStyle name="Normal 29 2 4" xfId="21619" xr:uid="{A967E637-AE4F-4C19-A73E-A1DCD27143DD}"/>
    <cellStyle name="Normal 29 3" xfId="5589" xr:uid="{3850BB55-FEC9-4148-964C-7D836DD04A4E}"/>
    <cellStyle name="Normal 29 3 2" xfId="15863" xr:uid="{DC3A09F0-45AD-4E6E-8A65-48E690AC77BC}"/>
    <cellStyle name="Normal 29 3 2 2" xfId="36307" xr:uid="{E5947436-DF08-47BA-965D-5FBF43FDEC57}"/>
    <cellStyle name="Normal 29 3 3" xfId="26091" xr:uid="{0051B0B8-CD18-4EF4-9D8C-C44AA6AF5F23}"/>
    <cellStyle name="Normal 29 4" xfId="10809" xr:uid="{1E5D82FC-9BA7-4C00-989D-F4C14F756274}"/>
    <cellStyle name="Normal 29 4 2" xfId="31255" xr:uid="{B01CCF7A-C4A9-431E-97AB-4FD8FAF343FB}"/>
    <cellStyle name="Normal 29 5" xfId="21039" xr:uid="{BB64B68E-A68A-42D4-A979-580632D1743B}"/>
    <cellStyle name="Normal 290" xfId="4681" xr:uid="{CAE282FD-6CC1-4B69-B27D-D5B013863047}"/>
    <cellStyle name="Normal 290 2" xfId="9816" xr:uid="{0AB8D984-441D-4260-90D7-58237D712517}"/>
    <cellStyle name="Normal 290 2 2" xfId="20043" xr:uid="{3D69AF2A-509F-451E-B145-97CE84D38C3A}"/>
    <cellStyle name="Normal 290 2 2 2" xfId="40487" xr:uid="{4087E33C-C08B-4D12-84B6-97D03DF89488}"/>
    <cellStyle name="Normal 290 2 3" xfId="30271" xr:uid="{8D1972A4-1AB2-40D3-9AF0-9BC0DEBB279A}"/>
    <cellStyle name="Normal 290 3" xfId="14989" xr:uid="{C1575714-62EB-478E-948C-E094FE428F90}"/>
    <cellStyle name="Normal 290 3 2" xfId="35435" xr:uid="{B92EA32D-FD22-4BEB-86E0-FE2E1E31C108}"/>
    <cellStyle name="Normal 290 4" xfId="25219" xr:uid="{3E70BECB-5B4F-44CD-9E66-1F5976C82CE3}"/>
    <cellStyle name="Normal 291" xfId="4695" xr:uid="{8DBC3070-E9C0-4334-8EAB-699C6FDDD087}"/>
    <cellStyle name="Normal 291 2" xfId="9830" xr:uid="{FD58A9CD-E8BC-43B7-8A1E-5331B87C9960}"/>
    <cellStyle name="Normal 291 2 2" xfId="20057" xr:uid="{C3160719-5B89-472D-A346-38E8823270BB}"/>
    <cellStyle name="Normal 291 2 2 2" xfId="40501" xr:uid="{44F9FCF6-3A37-4999-8B23-ED527B63A589}"/>
    <cellStyle name="Normal 291 2 3" xfId="30285" xr:uid="{1A222E3E-C631-427D-BCB3-C047EBA73D71}"/>
    <cellStyle name="Normal 291 3" xfId="15003" xr:uid="{872C71C5-7CBB-41F5-8265-D31AD37EFDD8}"/>
    <cellStyle name="Normal 291 3 2" xfId="35449" xr:uid="{CF83C4B0-B8FB-4DE9-AA43-C1BFA618B7D4}"/>
    <cellStyle name="Normal 291 4" xfId="25233" xr:uid="{D17A2BFA-7EF2-463B-B793-3C5A2827935C}"/>
    <cellStyle name="Normal 292" xfId="4709" xr:uid="{CB304FA1-579C-4F3A-BEB0-3F1E6F3F6CF6}"/>
    <cellStyle name="Normal 292 2" xfId="9844" xr:uid="{8ECD8999-B48E-42C2-9575-D609CE42562C}"/>
    <cellStyle name="Normal 292 2 2" xfId="20071" xr:uid="{872E95C6-B945-4284-815D-ED8F74D5F719}"/>
    <cellStyle name="Normal 292 2 2 2" xfId="40515" xr:uid="{2E6F17BB-9313-4686-9579-55C198AA2B8C}"/>
    <cellStyle name="Normal 292 2 3" xfId="30299" xr:uid="{CB07C16C-0377-44D2-8AE2-D81A996794EF}"/>
    <cellStyle name="Normal 292 3" xfId="15017" xr:uid="{318EE386-F129-4B29-9D25-BDC96B9F27DE}"/>
    <cellStyle name="Normal 292 3 2" xfId="35463" xr:uid="{7A150029-1068-47D5-BA9F-9E5787D5542C}"/>
    <cellStyle name="Normal 292 4" xfId="25247" xr:uid="{A4FBE3F2-A0A1-463B-9293-6C674D12708B}"/>
    <cellStyle name="Normal 293" xfId="4723" xr:uid="{4C0CBF8C-64F4-4BD4-9B1F-371A08D7A417}"/>
    <cellStyle name="Normal 293 2" xfId="9858" xr:uid="{AC6E2D98-7761-404E-AA4E-7A8494D80F08}"/>
    <cellStyle name="Normal 293 2 2" xfId="20085" xr:uid="{A8789569-0A89-4793-80A6-41B912676EF8}"/>
    <cellStyle name="Normal 293 2 2 2" xfId="40529" xr:uid="{19572509-C161-4094-8CE6-457CE2B07EAC}"/>
    <cellStyle name="Normal 293 2 3" xfId="30313" xr:uid="{3D40D938-F017-4446-B3DE-2EA3D2651E6A}"/>
    <cellStyle name="Normal 293 3" xfId="15031" xr:uid="{BDFB3518-BD61-4651-8719-A4A1229D3953}"/>
    <cellStyle name="Normal 293 3 2" xfId="35477" xr:uid="{85775EAB-CF38-4030-BC3E-C4960D314E49}"/>
    <cellStyle name="Normal 293 4" xfId="25261" xr:uid="{7867296E-F1B5-4058-A067-DA23B5CD47FC}"/>
    <cellStyle name="Normal 294" xfId="4737" xr:uid="{BB1B8347-F75C-43DA-8BF9-C249E1433A08}"/>
    <cellStyle name="Normal 294 2" xfId="9872" xr:uid="{5B7013D4-1979-41F4-9831-2AEC4613DBD7}"/>
    <cellStyle name="Normal 294 2 2" xfId="20099" xr:uid="{021D3679-94B4-4D93-9BDD-F68D75D9FDB5}"/>
    <cellStyle name="Normal 294 2 2 2" xfId="40543" xr:uid="{14B1E2DE-DE9E-4A3F-9089-6CD161E0F7EA}"/>
    <cellStyle name="Normal 294 2 3" xfId="30327" xr:uid="{E1832151-4F75-4C99-8AD0-E974E94276C8}"/>
    <cellStyle name="Normal 294 3" xfId="15045" xr:uid="{9F722BE9-3CED-4ED6-815F-BD5E9A214BD0}"/>
    <cellStyle name="Normal 294 3 2" xfId="35491" xr:uid="{3DE13843-6B84-4C79-8710-FC3A817C7B48}"/>
    <cellStyle name="Normal 294 4" xfId="25275" xr:uid="{2570B4DA-8253-4035-9519-BDC709804217}"/>
    <cellStyle name="Normal 295" xfId="4751" xr:uid="{2DD51CDA-E930-432D-BF45-DEB4257FA5BC}"/>
    <cellStyle name="Normal 295 2" xfId="9886" xr:uid="{C5F9DD05-7DA1-4DFC-9883-DA47DD02B00F}"/>
    <cellStyle name="Normal 295 2 2" xfId="20113" xr:uid="{0A86F4C2-D736-4978-8C91-A48995AC9FCB}"/>
    <cellStyle name="Normal 295 2 2 2" xfId="40557" xr:uid="{96DAB77E-BA00-48D4-8F17-AE5A3B7D27F4}"/>
    <cellStyle name="Normal 295 2 3" xfId="30341" xr:uid="{B3245226-6576-4DB8-A26F-B41DADAFC31C}"/>
    <cellStyle name="Normal 295 3" xfId="15059" xr:uid="{89071DAF-069F-4A10-B4E8-7FF95E160450}"/>
    <cellStyle name="Normal 295 3 2" xfId="35505" xr:uid="{C59C64E8-8F13-4822-B374-414E327326ED}"/>
    <cellStyle name="Normal 295 4" xfId="25289" xr:uid="{31B83FAA-74B1-4B6C-912A-568B17256727}"/>
    <cellStyle name="Normal 296" xfId="4765" xr:uid="{B4B9EAF4-DB03-4125-8010-67F70BD6CD49}"/>
    <cellStyle name="Normal 296 2" xfId="9900" xr:uid="{37357A17-430D-4933-8027-72101F53D6BF}"/>
    <cellStyle name="Normal 296 2 2" xfId="20127" xr:uid="{D6D18837-554E-44F9-964A-C6EB45ADCC92}"/>
    <cellStyle name="Normal 296 2 2 2" xfId="40571" xr:uid="{0D0C0D4C-99DB-4FAA-A9C6-E0508661C727}"/>
    <cellStyle name="Normal 296 2 3" xfId="30355" xr:uid="{4159E578-F6F3-4878-A27A-D78B1458194D}"/>
    <cellStyle name="Normal 296 3" xfId="15073" xr:uid="{2D072A11-0D52-4886-8082-D2E2F2F58AB9}"/>
    <cellStyle name="Normal 296 3 2" xfId="35519" xr:uid="{800698B7-9BEE-4547-B874-E00EC10D1C08}"/>
    <cellStyle name="Normal 296 4" xfId="25303" xr:uid="{4D2BADF0-BB42-4CAA-ABAC-DCBC73D4C142}"/>
    <cellStyle name="Normal 297" xfId="4779" xr:uid="{DD329D42-4A7F-48B6-83ED-2D08121B2D3C}"/>
    <cellStyle name="Normal 297 2" xfId="9914" xr:uid="{69897C90-D02E-4E07-BEB6-5C5177AEB9A8}"/>
    <cellStyle name="Normal 297 2 2" xfId="20141" xr:uid="{90BBEB3F-6F18-40D6-AEBE-81FE207A9989}"/>
    <cellStyle name="Normal 297 2 2 2" xfId="40585" xr:uid="{042C9403-A413-4478-9A15-314587280DA0}"/>
    <cellStyle name="Normal 297 2 3" xfId="30369" xr:uid="{306E2999-953B-4689-B65E-DB09ADD26C3D}"/>
    <cellStyle name="Normal 297 3" xfId="15087" xr:uid="{617B3454-275A-4754-98B2-6BA578C9DD5D}"/>
    <cellStyle name="Normal 297 3 2" xfId="35533" xr:uid="{6A100AD8-A1E2-439E-BEEF-6030F99D5483}"/>
    <cellStyle name="Normal 297 4" xfId="25317" xr:uid="{E50BACAE-062E-469A-AF65-1D9317BA4ED2}"/>
    <cellStyle name="Normal 298" xfId="4793" xr:uid="{1354DDCB-B874-489A-8BD1-353AFD0E3A22}"/>
    <cellStyle name="Normal 298 2" xfId="9928" xr:uid="{DE298D0A-5C1A-4CBB-8F9C-A721A54220AB}"/>
    <cellStyle name="Normal 298 2 2" xfId="20155" xr:uid="{E63460AE-B03E-44DC-91A5-B36CCF5084B8}"/>
    <cellStyle name="Normal 298 2 2 2" xfId="40599" xr:uid="{AA90D4B6-B834-4D18-8D93-CDA303E8A490}"/>
    <cellStyle name="Normal 298 2 3" xfId="30383" xr:uid="{BB94EDA4-9CA7-4ACC-901E-27D560A6DB44}"/>
    <cellStyle name="Normal 298 3" xfId="15101" xr:uid="{331D410C-C4E6-4FB8-8091-9AF21D0B49E1}"/>
    <cellStyle name="Normal 298 3 2" xfId="35547" xr:uid="{C7FAB7D2-CBB3-48F6-B300-CB92475868D3}"/>
    <cellStyle name="Normal 298 4" xfId="25331" xr:uid="{E5C9077E-F74C-4655-A117-3267DD5BD373}"/>
    <cellStyle name="Normal 299" xfId="4807" xr:uid="{9E224830-D8A0-4582-97DC-71D88BFC8CF8}"/>
    <cellStyle name="Normal 299 2" xfId="9942" xr:uid="{F03C5E9D-6EF2-4913-9876-42258E286D4C}"/>
    <cellStyle name="Normal 299 2 2" xfId="20169" xr:uid="{40840337-6D84-43D2-AC50-EF59350C7006}"/>
    <cellStyle name="Normal 299 2 2 2" xfId="40613" xr:uid="{80CF56C6-549F-47DC-A207-ED747DFEE2A1}"/>
    <cellStyle name="Normal 299 2 3" xfId="30397" xr:uid="{CDE3DEC6-BB5B-498E-BFD5-1AA7727F9B75}"/>
    <cellStyle name="Normal 299 3" xfId="15115" xr:uid="{1D92CF9A-D6D4-422B-8D8F-40807A1FC135}"/>
    <cellStyle name="Normal 299 3 2" xfId="35561" xr:uid="{E63F607A-9521-45DB-890C-5F3999EED8F0}"/>
    <cellStyle name="Normal 299 4" xfId="25345" xr:uid="{537A7599-BA2C-47A3-B6BE-709C4C1AE1EE}"/>
    <cellStyle name="Normal 3" xfId="33" xr:uid="{00000000-0005-0000-0000-000022000000}"/>
    <cellStyle name="Normal 3 2" xfId="718" xr:uid="{BB893565-A40A-4E8F-9E76-E81807BFFD42}"/>
    <cellStyle name="Normal 3 2 2" xfId="5865" xr:uid="{667E04B1-B836-46CB-8611-D4CF0AEFF50E}"/>
    <cellStyle name="Normal 3 2 2 2" xfId="16134" xr:uid="{E2116FDE-3ECD-460D-BF18-B3146AFAD125}"/>
    <cellStyle name="Normal 3 2 2 2 2" xfId="36578" xr:uid="{DEFF755D-10E7-485B-918F-79D3C7A90715}"/>
    <cellStyle name="Normal 3 2 2 3" xfId="26362" xr:uid="{8339D5F0-A4B4-4096-9E77-3AFE3FD81677}"/>
    <cellStyle name="Normal 3 2 3" xfId="11080" xr:uid="{99E0B8C6-4D4E-47AD-9B27-65D2A26A0883}"/>
    <cellStyle name="Normal 3 2 3 2" xfId="31526" xr:uid="{77F8F191-B0C9-4358-A78C-7A0D13C56479}"/>
    <cellStyle name="Normal 3 2 4" xfId="21310" xr:uid="{72578AEF-26F1-4852-B7DF-BDBA2B94DA46}"/>
    <cellStyle name="Normal 3 3" xfId="5252" xr:uid="{49346BC3-A610-4207-B235-F59393BA3F37}"/>
    <cellStyle name="Normal 3 3 2" xfId="15554" xr:uid="{C4E1A263-D15C-4C3A-AADA-BFCA629F3BA1}"/>
    <cellStyle name="Normal 3 3 2 2" xfId="35998" xr:uid="{C12782CF-1133-4C3F-8B67-41F5D0035BCF}"/>
    <cellStyle name="Normal 3 3 3" xfId="25782" xr:uid="{866B96B5-37EF-4630-A12C-FE2A76A1391F}"/>
    <cellStyle name="Normal 3 4" xfId="10500" xr:uid="{369AA6ED-7193-4D95-BA59-EBF0C5D00254}"/>
    <cellStyle name="Normal 3 4 2" xfId="30946" xr:uid="{E59A12CA-85B0-4EFF-BBD2-9CE1ADB6D3A4}"/>
    <cellStyle name="Normal 3 5" xfId="20730" xr:uid="{8D2650F6-26C5-4C22-B621-EE1184A6EB88}"/>
    <cellStyle name="Normal 3 6" xfId="105" xr:uid="{FF420333-2D63-4469-887D-E8248A5E8A66}"/>
    <cellStyle name="Normal 30" xfId="456" xr:uid="{397461E1-4B3E-4590-9399-B4638B261E47}"/>
    <cellStyle name="Normal 30 2" xfId="1055" xr:uid="{2BBB378A-8AEE-4DD4-97F5-0898FAAA042E}"/>
    <cellStyle name="Normal 30 2 2" xfId="6202" xr:uid="{7B4C5DAF-EF25-4EF5-8B42-10A22E16BC3C}"/>
    <cellStyle name="Normal 30 2 2 2" xfId="16457" xr:uid="{38082843-37B0-48FC-9FA3-7CDCF8960810}"/>
    <cellStyle name="Normal 30 2 2 2 2" xfId="36901" xr:uid="{A22F6FC2-7C4C-4D30-953B-7FFDE21002FA}"/>
    <cellStyle name="Normal 30 2 2 3" xfId="26685" xr:uid="{5CF178C1-BE86-4E3C-B28C-3D1C004ABD00}"/>
    <cellStyle name="Normal 30 2 3" xfId="11403" xr:uid="{FCC0A8AC-6F50-4D34-8371-FC9F608FB57F}"/>
    <cellStyle name="Normal 30 2 3 2" xfId="31849" xr:uid="{E5A0C6B8-5606-4EDD-8364-F9F9DF4AFA1B}"/>
    <cellStyle name="Normal 30 2 4" xfId="21633" xr:uid="{842F88A9-EB23-4DE0-A032-1AE6367A913A}"/>
    <cellStyle name="Normal 30 3" xfId="5603" xr:uid="{2F1102AF-2B9D-4BE3-BF4F-18DB5FA02799}"/>
    <cellStyle name="Normal 30 3 2" xfId="15877" xr:uid="{6AD225E5-B9DC-4EFC-8691-B2BA33645B08}"/>
    <cellStyle name="Normal 30 3 2 2" xfId="36321" xr:uid="{4D2376BD-6731-41FC-A2BB-90F626C93E34}"/>
    <cellStyle name="Normal 30 3 3" xfId="26105" xr:uid="{03003830-BBF8-4373-9B03-26A41B4A21E2}"/>
    <cellStyle name="Normal 30 4" xfId="10823" xr:uid="{CEABAA9F-29B0-4878-9F2D-EC1DEECE2FEC}"/>
    <cellStyle name="Normal 30 4 2" xfId="31269" xr:uid="{6586858D-93E6-4E31-8FC8-EEAC05FD6CA3}"/>
    <cellStyle name="Normal 30 5" xfId="21053" xr:uid="{38A6ABB4-D735-49BB-8150-D66B8CB8860D}"/>
    <cellStyle name="Normal 300" xfId="4821" xr:uid="{53CE2733-A9B1-490D-BDE9-474E0208B9A3}"/>
    <cellStyle name="Normal 300 2" xfId="9956" xr:uid="{B3BB62EE-14FE-425E-B5DD-86FCF3BCF824}"/>
    <cellStyle name="Normal 300 2 2" xfId="20183" xr:uid="{22B07575-EA97-4AF5-BFCE-D0563B291049}"/>
    <cellStyle name="Normal 300 2 2 2" xfId="40627" xr:uid="{E84F1708-02C9-4F05-986E-B4476AFE1483}"/>
    <cellStyle name="Normal 300 2 3" xfId="30411" xr:uid="{8A22BE11-0A12-491B-BAA6-21889E4DAF82}"/>
    <cellStyle name="Normal 300 3" xfId="15129" xr:uid="{3FC455AC-818F-4CA4-831D-48849FF1E29E}"/>
    <cellStyle name="Normal 300 3 2" xfId="35575" xr:uid="{D8C1CF2A-88C4-4333-B219-098BB36A59AC}"/>
    <cellStyle name="Normal 300 4" xfId="25359" xr:uid="{1FD00448-77EA-41F8-AE35-2FE41A30EADA}"/>
    <cellStyle name="Normal 301" xfId="4835" xr:uid="{0EF3EA32-299A-4332-BBF4-0DF3F990ED77}"/>
    <cellStyle name="Normal 301 2" xfId="9970" xr:uid="{A9C59EE3-B910-4523-89A3-DD57668DE65B}"/>
    <cellStyle name="Normal 301 2 2" xfId="20197" xr:uid="{A35CDDA3-44DD-4DEC-8737-6344E825926F}"/>
    <cellStyle name="Normal 301 2 2 2" xfId="40641" xr:uid="{9A4A6802-6DB1-47E7-85EE-B7FB342D153D}"/>
    <cellStyle name="Normal 301 2 3" xfId="30425" xr:uid="{C94905E5-805B-4533-865A-E2CA730DA787}"/>
    <cellStyle name="Normal 301 3" xfId="15143" xr:uid="{CE3BB32C-58C8-4A9D-B590-A2FDA1598810}"/>
    <cellStyle name="Normal 301 3 2" xfId="35589" xr:uid="{25AF6F1E-9E85-42E9-AA5F-37EFA0B066AF}"/>
    <cellStyle name="Normal 301 4" xfId="25373" xr:uid="{D3CFE936-D5B6-41F5-A303-DDD0ED4EF379}"/>
    <cellStyle name="Normal 302" xfId="4849" xr:uid="{0A6828E4-E114-4091-9657-014D416FDAE5}"/>
    <cellStyle name="Normal 302 2" xfId="9984" xr:uid="{10A96E20-2D33-4A8C-8327-2C7EAAFCE5A7}"/>
    <cellStyle name="Normal 302 2 2" xfId="20211" xr:uid="{4C087D2F-02F7-4C79-B243-FBCB0430309B}"/>
    <cellStyle name="Normal 302 2 2 2" xfId="40655" xr:uid="{6F8D7775-BBA6-42C1-A328-41213181182A}"/>
    <cellStyle name="Normal 302 2 3" xfId="30439" xr:uid="{7D2B6EF2-8DC6-47C7-9402-537F09B8F2BC}"/>
    <cellStyle name="Normal 302 3" xfId="15157" xr:uid="{BEA660C5-3090-45BD-BE1F-D45FFF7EBAB2}"/>
    <cellStyle name="Normal 302 3 2" xfId="35603" xr:uid="{801BA4AB-3DB7-43A1-BBF2-C6CAA9A0C02A}"/>
    <cellStyle name="Normal 302 4" xfId="25387" xr:uid="{BF76A76F-F15F-4D93-89CB-BC3E446AF014}"/>
    <cellStyle name="Normal 303" xfId="4863" xr:uid="{3B6218F0-A08B-4FBF-8E0F-3E4A6F03BD3D}"/>
    <cellStyle name="Normal 303 2" xfId="9998" xr:uid="{0BC77C2B-77BB-4577-9683-17F42B9A4832}"/>
    <cellStyle name="Normal 303 2 2" xfId="20225" xr:uid="{20DEF2AC-FF4A-47CA-8958-E19807BC256D}"/>
    <cellStyle name="Normal 303 2 2 2" xfId="40669" xr:uid="{352BAFBF-D0A4-431E-A42A-1B7163BF62AC}"/>
    <cellStyle name="Normal 303 2 3" xfId="30453" xr:uid="{6A482330-53A6-4AA0-B25D-30230A1D686B}"/>
    <cellStyle name="Normal 303 3" xfId="15171" xr:uid="{9FE85C58-AAEA-4D7F-AB1E-633A5AB78308}"/>
    <cellStyle name="Normal 303 3 2" xfId="35617" xr:uid="{099C00C5-0943-4845-A655-EE9B4BBF36A8}"/>
    <cellStyle name="Normal 303 4" xfId="25401" xr:uid="{3AAB8E59-F371-47C5-AE84-BEAB67904FA9}"/>
    <cellStyle name="Normal 304" xfId="4877" xr:uid="{3B5C241A-79ED-48C7-8522-44E63D5EF902}"/>
    <cellStyle name="Normal 304 2" xfId="10012" xr:uid="{F06E1390-C08E-4209-A27F-E72D8BAC05EE}"/>
    <cellStyle name="Normal 304 2 2" xfId="20239" xr:uid="{02B01184-370B-4DFF-9AF7-9B3BD4D6A48B}"/>
    <cellStyle name="Normal 304 2 2 2" xfId="40683" xr:uid="{94CEA64A-877D-49DC-B757-E1160E044AD0}"/>
    <cellStyle name="Normal 304 2 3" xfId="30467" xr:uid="{543774E7-5573-45BF-8B9E-D6674D2DC128}"/>
    <cellStyle name="Normal 304 3" xfId="15185" xr:uid="{22797274-96EC-40EF-AFBF-C26525690E93}"/>
    <cellStyle name="Normal 304 3 2" xfId="35631" xr:uid="{B3E2CC9F-1E66-4737-8CF4-4AD62579C3F0}"/>
    <cellStyle name="Normal 304 4" xfId="25415" xr:uid="{402FAFA5-5E99-4CED-A577-D1565EAB10A1}"/>
    <cellStyle name="Normal 305" xfId="4891" xr:uid="{10E5B8AE-226F-4CC8-B76B-3C091BF44E0A}"/>
    <cellStyle name="Normal 305 2" xfId="10026" xr:uid="{71E45F30-9FA4-46C0-8A5D-979717AC3DBF}"/>
    <cellStyle name="Normal 305 2 2" xfId="20253" xr:uid="{C5AFC858-A29F-46CD-84A4-6F80306CEDBA}"/>
    <cellStyle name="Normal 305 2 2 2" xfId="40697" xr:uid="{303F9692-88B8-4EA6-82CE-3272DCD52606}"/>
    <cellStyle name="Normal 305 2 3" xfId="30481" xr:uid="{C8763E01-DBD7-4F6A-99FB-9AF7443DA18C}"/>
    <cellStyle name="Normal 305 3" xfId="15199" xr:uid="{4C5345FB-FE6E-4AEF-BC21-7297AA0F9C4F}"/>
    <cellStyle name="Normal 305 3 2" xfId="35645" xr:uid="{7A523F80-EB0D-43DA-A464-9410487DEBC3}"/>
    <cellStyle name="Normal 305 4" xfId="25429" xr:uid="{CAD7797B-E628-4BCA-AADE-A2DCCAE032D5}"/>
    <cellStyle name="Normal 306" xfId="4905" xr:uid="{58CF6D39-9451-42CF-AF07-6438AFC295A7}"/>
    <cellStyle name="Normal 306 2" xfId="10040" xr:uid="{74E8E0F6-0F56-4447-887D-6DC7B7290145}"/>
    <cellStyle name="Normal 306 2 2" xfId="20267" xr:uid="{AFD8F5AD-8AE0-43E7-9A4E-F50544C5657A}"/>
    <cellStyle name="Normal 306 2 2 2" xfId="40711" xr:uid="{1984C5F6-C5CF-4BA7-9679-436C605FFCE3}"/>
    <cellStyle name="Normal 306 2 3" xfId="30495" xr:uid="{6677807E-B24E-46E0-841A-8D6442E235E7}"/>
    <cellStyle name="Normal 306 3" xfId="15213" xr:uid="{58DD5B8A-C97F-456C-B35D-34C9183A3F3A}"/>
    <cellStyle name="Normal 306 3 2" xfId="35659" xr:uid="{DA3B6B12-96FA-4075-8C64-CBF7309628AB}"/>
    <cellStyle name="Normal 306 4" xfId="25443" xr:uid="{FF36D27B-0770-444A-8CFE-CD9BB00554B9}"/>
    <cellStyle name="Normal 307" xfId="4919" xr:uid="{A967EC01-A214-453E-A67F-37FCBC2C42E8}"/>
    <cellStyle name="Normal 307 2" xfId="10054" xr:uid="{AE510330-C6D8-4D8A-99A6-66505F480897}"/>
    <cellStyle name="Normal 307 2 2" xfId="20281" xr:uid="{DD772CC0-97A9-4A1A-B753-6CF13174B30A}"/>
    <cellStyle name="Normal 307 2 2 2" xfId="40725" xr:uid="{03743D09-0066-4BD0-A459-A3C51ADB60D2}"/>
    <cellStyle name="Normal 307 2 3" xfId="30509" xr:uid="{BC5843B6-1429-4CC8-A812-E5D5FE6F88AA}"/>
    <cellStyle name="Normal 307 3" xfId="15227" xr:uid="{45B275F1-CCDA-48E6-8465-D68A9EE2A36C}"/>
    <cellStyle name="Normal 307 3 2" xfId="35673" xr:uid="{7D90B127-5286-4B8D-A546-0A79036B2E1A}"/>
    <cellStyle name="Normal 307 4" xfId="25457" xr:uid="{FAF088D0-EC4D-4847-B648-A98AE37C5578}"/>
    <cellStyle name="Normal 308" xfId="4933" xr:uid="{11CB61A4-F65B-4B15-8F04-271DFFC73A6B}"/>
    <cellStyle name="Normal 308 2" xfId="10068" xr:uid="{211AD919-FCDD-4103-8DD9-83A98BB37A9A}"/>
    <cellStyle name="Normal 308 2 2" xfId="20295" xr:uid="{C515BAA7-E161-4471-B169-43129D39AA34}"/>
    <cellStyle name="Normal 308 2 2 2" xfId="40739" xr:uid="{399B1460-8EB0-4C5D-AE59-05C8141E5BE8}"/>
    <cellStyle name="Normal 308 2 3" xfId="30523" xr:uid="{06B50A16-2D79-432B-A57A-3CCDF8EEC01C}"/>
    <cellStyle name="Normal 308 3" xfId="15241" xr:uid="{5A3C507E-BB08-4C00-8749-3E4392007DAA}"/>
    <cellStyle name="Normal 308 3 2" xfId="35687" xr:uid="{1829F740-EC39-460E-85F0-AC0C30095425}"/>
    <cellStyle name="Normal 308 4" xfId="25471" xr:uid="{DE60ADB0-23A7-43D7-855D-07AA9E03A443}"/>
    <cellStyle name="Normal 309" xfId="4947" xr:uid="{23B4F201-4035-44F6-9F21-C0BB27678C4C}"/>
    <cellStyle name="Normal 309 2" xfId="10082" xr:uid="{FAC5176D-0C53-4673-9C8D-44AF41DF45BB}"/>
    <cellStyle name="Normal 309 2 2" xfId="20309" xr:uid="{A9FE598B-496B-4371-8C8C-03171FAF787B}"/>
    <cellStyle name="Normal 309 2 2 2" xfId="40753" xr:uid="{C4F72BDF-E13D-4213-BD4B-FE73B81184D4}"/>
    <cellStyle name="Normal 309 2 3" xfId="30537" xr:uid="{A8B01CCB-9141-45A8-BAB7-95027D5F8048}"/>
    <cellStyle name="Normal 309 3" xfId="15255" xr:uid="{3B12A429-FCA2-4AE5-AFCC-996A4A84D500}"/>
    <cellStyle name="Normal 309 3 2" xfId="35701" xr:uid="{CA2DDA19-1D30-4CB3-9BEB-2D7741D5F555}"/>
    <cellStyle name="Normal 309 4" xfId="25485" xr:uid="{2C010A96-4756-4CF1-829A-952310CBCF3F}"/>
    <cellStyle name="Normal 31" xfId="470" xr:uid="{7FD5E009-BCBB-43C4-8DC4-0FF8ABE96077}"/>
    <cellStyle name="Normal 31 2" xfId="1069" xr:uid="{1CBB7CE8-1B88-4F73-9EB3-5002927769FC}"/>
    <cellStyle name="Normal 31 2 2" xfId="6216" xr:uid="{E9934BFC-BC68-4EAE-B2CC-1FD0186802AA}"/>
    <cellStyle name="Normal 31 2 2 2" xfId="16471" xr:uid="{764C36DA-2B49-4530-B5A0-A649E78B4E9E}"/>
    <cellStyle name="Normal 31 2 2 2 2" xfId="36915" xr:uid="{6DB7BB52-4405-466C-844D-4E4EDB27228E}"/>
    <cellStyle name="Normal 31 2 2 3" xfId="26699" xr:uid="{0448825E-09AF-4C5A-8DD6-0A6148D8B5D6}"/>
    <cellStyle name="Normal 31 2 3" xfId="11417" xr:uid="{A98C2133-5720-4430-AEB5-048EE48B1CDB}"/>
    <cellStyle name="Normal 31 2 3 2" xfId="31863" xr:uid="{A27AD03E-DB9D-44FE-907A-68F894160A23}"/>
    <cellStyle name="Normal 31 2 4" xfId="21647" xr:uid="{B256A618-9DD9-41EC-A2F2-7A312B42906D}"/>
    <cellStyle name="Normal 31 3" xfId="5617" xr:uid="{AD154DAF-89E0-4EC6-AFBC-16693F0121EB}"/>
    <cellStyle name="Normal 31 3 2" xfId="15891" xr:uid="{C767D46F-134A-4CE6-88FA-790215AA01BD}"/>
    <cellStyle name="Normal 31 3 2 2" xfId="36335" xr:uid="{D7059298-A23C-4E1E-85A9-C57349C1B822}"/>
    <cellStyle name="Normal 31 3 3" xfId="26119" xr:uid="{F6FEA300-FF2A-4463-A1A0-01F594E31CC7}"/>
    <cellStyle name="Normal 31 4" xfId="10837" xr:uid="{55936F82-E30A-47FA-BDCD-F6B2B96FCA4A}"/>
    <cellStyle name="Normal 31 4 2" xfId="31283" xr:uid="{9E6C731B-86A3-48B1-B3B0-87E8AFD3AA63}"/>
    <cellStyle name="Normal 31 5" xfId="21067" xr:uid="{9D7EA2BD-0C26-4D39-BB23-C4E2FF6A1836}"/>
    <cellStyle name="Normal 310" xfId="4961" xr:uid="{CDCD1789-9ABE-42A0-AF4F-ABDEA5DA38ED}"/>
    <cellStyle name="Normal 310 2" xfId="10096" xr:uid="{77AD439A-ADAF-4C93-90C0-6C349470D055}"/>
    <cellStyle name="Normal 310 2 2" xfId="20323" xr:uid="{DB3922E3-CC6F-4AAE-8B2D-4258AFB597DB}"/>
    <cellStyle name="Normal 310 2 2 2" xfId="40767" xr:uid="{1FF68501-60FB-4AE0-9336-ADB20BFAB1BB}"/>
    <cellStyle name="Normal 310 2 3" xfId="30551" xr:uid="{2D77AF51-A391-4029-BF80-A405DF5BFAF5}"/>
    <cellStyle name="Normal 310 3" xfId="15269" xr:uid="{89171522-6E44-4BB4-B1D3-9960AD5FEF9A}"/>
    <cellStyle name="Normal 310 3 2" xfId="35715" xr:uid="{B7973CE0-D34C-46F4-AFA7-D9B6DFEA9F5B}"/>
    <cellStyle name="Normal 310 4" xfId="25499" xr:uid="{2C62B8B9-06EB-4075-9E4B-59712696C48A}"/>
    <cellStyle name="Normal 311" xfId="4975" xr:uid="{A4727952-24E4-464F-ABEB-14C947F9B7B6}"/>
    <cellStyle name="Normal 311 2" xfId="10110" xr:uid="{AC7304A8-BB8B-449C-BFAD-58D8807F5EF5}"/>
    <cellStyle name="Normal 311 2 2" xfId="20337" xr:uid="{8295137F-9D25-4880-B380-AA427E8871EF}"/>
    <cellStyle name="Normal 311 2 2 2" xfId="40781" xr:uid="{0FC1C84B-E84D-42E4-8078-ECC7119B2497}"/>
    <cellStyle name="Normal 311 2 3" xfId="30565" xr:uid="{F8E9F8CE-DE36-4BDB-9206-61416F2DA62F}"/>
    <cellStyle name="Normal 311 3" xfId="15283" xr:uid="{31903D76-09FC-4494-AA90-F252C5811E45}"/>
    <cellStyle name="Normal 311 3 2" xfId="35729" xr:uid="{054A42BA-A536-4A7A-BD79-65157B412EB6}"/>
    <cellStyle name="Normal 311 4" xfId="25513" xr:uid="{AEDAFE68-AA84-4107-B5A8-CA98D560C63A}"/>
    <cellStyle name="Normal 312" xfId="4989" xr:uid="{37CD3AAC-FADA-4812-948D-BE0F76DA4688}"/>
    <cellStyle name="Normal 312 2" xfId="10124" xr:uid="{90354678-B5C4-44A0-8CBD-92CA830B40DC}"/>
    <cellStyle name="Normal 312 2 2" xfId="20351" xr:uid="{CC1B43C7-C572-4C99-8EB2-B85D76B9C000}"/>
    <cellStyle name="Normal 312 2 2 2" xfId="40795" xr:uid="{18A24AD2-CB48-4A97-B32B-5CCF98AB7FF1}"/>
    <cellStyle name="Normal 312 2 3" xfId="30579" xr:uid="{94B35CEB-34CB-4726-A6A0-3CAE75A09B5A}"/>
    <cellStyle name="Normal 312 3" xfId="15297" xr:uid="{2613863B-2031-4ACB-BB27-CE39DD64FE39}"/>
    <cellStyle name="Normal 312 3 2" xfId="35743" xr:uid="{3D9FD707-BA02-40CB-92DF-4D565CAF3140}"/>
    <cellStyle name="Normal 312 4" xfId="25527" xr:uid="{541D5771-FCCE-492A-A331-2034251D4447}"/>
    <cellStyle name="Normal 313" xfId="5003" xr:uid="{E8EFAAE5-8562-4F4C-A945-9EE4C0835AE2}"/>
    <cellStyle name="Normal 313 2" xfId="10138" xr:uid="{8B94E016-A47F-4093-9B82-5719CA133D0E}"/>
    <cellStyle name="Normal 313 2 2" xfId="20365" xr:uid="{A6C66796-8052-437D-A78E-72AAE6DE9F3F}"/>
    <cellStyle name="Normal 313 2 2 2" xfId="40809" xr:uid="{D3D6F022-BAFA-4297-BFBE-E9302A7FEBAD}"/>
    <cellStyle name="Normal 313 2 3" xfId="30593" xr:uid="{0A0866EA-EE82-4872-B963-8D31318D4AFA}"/>
    <cellStyle name="Normal 313 3" xfId="15311" xr:uid="{0041EB0F-B9F2-4CD1-82C7-1BC88242B658}"/>
    <cellStyle name="Normal 313 3 2" xfId="35757" xr:uid="{E6EBC283-F4A4-42C1-A9C5-24939F49C381}"/>
    <cellStyle name="Normal 313 4" xfId="25541" xr:uid="{D786189C-3E3A-4677-9B75-12C7C7C9AF72}"/>
    <cellStyle name="Normal 314" xfId="5017" xr:uid="{2018D2D9-8C4D-4AD6-B7F9-579620E57799}"/>
    <cellStyle name="Normal 314 2" xfId="10152" xr:uid="{B2D804CA-5E8E-4AFA-9970-E6BC945D72A5}"/>
    <cellStyle name="Normal 314 2 2" xfId="20379" xr:uid="{6ACB93AE-B766-4466-90EB-2F59694C2C33}"/>
    <cellStyle name="Normal 314 2 2 2" xfId="40823" xr:uid="{AFCB320B-1136-47B8-8D6F-13BA31D3E606}"/>
    <cellStyle name="Normal 314 2 3" xfId="30607" xr:uid="{A3AEDCA1-1BBE-46FA-8EB9-01F04F28FA47}"/>
    <cellStyle name="Normal 314 3" xfId="15325" xr:uid="{F66C5058-1081-4A19-9AC5-46F7154A430A}"/>
    <cellStyle name="Normal 314 3 2" xfId="35771" xr:uid="{0E1B6996-3FDF-4E6D-B96B-29892934A8E8}"/>
    <cellStyle name="Normal 314 4" xfId="25555" xr:uid="{EE99851F-F587-49E5-8432-F695B2205556}"/>
    <cellStyle name="Normal 315" xfId="5031" xr:uid="{132EBAFF-E55E-45AB-8EB5-E8775369FCC7}"/>
    <cellStyle name="Normal 315 2" xfId="10166" xr:uid="{EAD97186-8643-4C68-A5B5-8B6966F773E8}"/>
    <cellStyle name="Normal 315 2 2" xfId="20393" xr:uid="{8B84CD72-8B88-4342-978D-970716D8AB55}"/>
    <cellStyle name="Normal 315 2 2 2" xfId="40837" xr:uid="{DA743520-B78C-41DE-AA43-423F17F5A567}"/>
    <cellStyle name="Normal 315 2 3" xfId="30621" xr:uid="{C79077BA-EE34-42A5-A560-365AE8CC6A80}"/>
    <cellStyle name="Normal 315 3" xfId="15339" xr:uid="{8D046CC1-104E-47B9-914D-E0FBEA79B05A}"/>
    <cellStyle name="Normal 315 3 2" xfId="35785" xr:uid="{15CE0036-FBA8-4786-8098-AD7DFDD94909}"/>
    <cellStyle name="Normal 315 4" xfId="25569" xr:uid="{3653DCC6-F1E8-4F6F-B13B-21A6BB564D6E}"/>
    <cellStyle name="Normal 316" xfId="5045" xr:uid="{0F46BB41-C9D7-4DA7-AEE3-331F87C2008A}"/>
    <cellStyle name="Normal 316 2" xfId="10180" xr:uid="{1CED8517-DCC6-482D-A8A3-A89A19B2CA07}"/>
    <cellStyle name="Normal 316 2 2" xfId="20407" xr:uid="{52480A8B-4E7C-4AD6-A090-4EA0BCB3534F}"/>
    <cellStyle name="Normal 316 2 2 2" xfId="40851" xr:uid="{1461B24D-A81E-45E9-8270-44D83A5A7943}"/>
    <cellStyle name="Normal 316 2 3" xfId="30635" xr:uid="{4F67A49E-D6DD-47EB-AE54-CDA38CD0AC60}"/>
    <cellStyle name="Normal 316 3" xfId="15353" xr:uid="{23C6BD0C-BD8D-46A9-A998-297C32A034EA}"/>
    <cellStyle name="Normal 316 3 2" xfId="35799" xr:uid="{5AA1AD85-9808-437B-95BC-288E949E8AE8}"/>
    <cellStyle name="Normal 316 4" xfId="25583" xr:uid="{2EED3601-F8B4-47DB-B69E-48F0AC2B17A5}"/>
    <cellStyle name="Normal 317" xfId="5059" xr:uid="{1596DF30-83FD-4DE0-94C9-8B69402D9461}"/>
    <cellStyle name="Normal 317 2" xfId="10194" xr:uid="{5AC55650-8936-45D9-BB7D-3B69C9978390}"/>
    <cellStyle name="Normal 317 2 2" xfId="20421" xr:uid="{21A6BEBA-F8F3-47C5-A997-0DCCC6F41EAF}"/>
    <cellStyle name="Normal 317 2 2 2" xfId="40865" xr:uid="{E4F96642-023B-41E7-B6BB-8EFC329EBFD5}"/>
    <cellStyle name="Normal 317 2 3" xfId="30649" xr:uid="{9160D17E-26E8-4081-9E19-EC5D243E95F1}"/>
    <cellStyle name="Normal 317 3" xfId="15367" xr:uid="{7D65DFBF-F222-4637-966B-F108DC6E4D00}"/>
    <cellStyle name="Normal 317 3 2" xfId="35813" xr:uid="{30FE208C-9610-4CF2-90F5-DEF39228E356}"/>
    <cellStyle name="Normal 317 4" xfId="25597" xr:uid="{32C80A1D-A7C0-4564-9C55-97C5A84307BF}"/>
    <cellStyle name="Normal 318" xfId="5073" xr:uid="{B65C5070-594B-403A-8253-B6668058B348}"/>
    <cellStyle name="Normal 318 2" xfId="10208" xr:uid="{6210ECBC-1AD9-43EF-B950-5E335D945172}"/>
    <cellStyle name="Normal 318 2 2" xfId="20435" xr:uid="{2142DFBE-6A8D-47E0-85CF-06EA613131CD}"/>
    <cellStyle name="Normal 318 2 2 2" xfId="40879" xr:uid="{78E5773C-78A4-47EF-8A5C-42A275A0D865}"/>
    <cellStyle name="Normal 318 2 3" xfId="30663" xr:uid="{E06F7CE4-5139-45C6-A9B3-643C077F9860}"/>
    <cellStyle name="Normal 318 3" xfId="15381" xr:uid="{8BE5E24A-AC1F-40A3-B5DE-A4AF89FE54CC}"/>
    <cellStyle name="Normal 318 3 2" xfId="35827" xr:uid="{5E9056EB-A53B-4185-9474-63C5B44E1171}"/>
    <cellStyle name="Normal 318 4" xfId="25611" xr:uid="{94F8DF49-480D-470D-B878-A9380FB4FFC3}"/>
    <cellStyle name="Normal 319" xfId="5087" xr:uid="{5C808D3F-53A3-454F-9710-F5D3D20E9F4C}"/>
    <cellStyle name="Normal 319 2" xfId="10222" xr:uid="{8DED8036-A461-4662-B416-7CC8ADB979AE}"/>
    <cellStyle name="Normal 319 2 2" xfId="20449" xr:uid="{BFEABBF1-3F27-423C-AC81-63E8737F6619}"/>
    <cellStyle name="Normal 319 2 2 2" xfId="40893" xr:uid="{8E608D5D-5F2D-4B68-B287-9720FD06ED7B}"/>
    <cellStyle name="Normal 319 2 3" xfId="30677" xr:uid="{7188B214-B8CB-4660-A386-53123EFA54F4}"/>
    <cellStyle name="Normal 319 3" xfId="15395" xr:uid="{F58F56D9-C58C-4DA7-8435-A284320EBD62}"/>
    <cellStyle name="Normal 319 3 2" xfId="35841" xr:uid="{EBF4E910-95DB-40AE-B939-36A0160A5A01}"/>
    <cellStyle name="Normal 319 4" xfId="25625" xr:uid="{99614BBA-94BC-4ED1-9486-788CDD6750D0}"/>
    <cellStyle name="Normal 32" xfId="484" xr:uid="{9741E0C2-01DE-47BF-9C2F-3B8756F0FF71}"/>
    <cellStyle name="Normal 32 2" xfId="1083" xr:uid="{90E7F4D3-1DC5-4D56-B0A2-B1F7262173F7}"/>
    <cellStyle name="Normal 32 2 2" xfId="6230" xr:uid="{EA622CD5-871F-42CF-9445-49459679AA2D}"/>
    <cellStyle name="Normal 32 2 2 2" xfId="16485" xr:uid="{73869390-F346-4B2D-93D0-ECCE978B5760}"/>
    <cellStyle name="Normal 32 2 2 2 2" xfId="36929" xr:uid="{70746AD1-38D0-4E03-93F0-B601CC79F5AB}"/>
    <cellStyle name="Normal 32 2 2 3" xfId="26713" xr:uid="{F7C8E306-335B-45AA-8B82-83B41D9408C0}"/>
    <cellStyle name="Normal 32 2 3" xfId="11431" xr:uid="{6EF997C9-94A7-4729-BCE4-85C45AA83A45}"/>
    <cellStyle name="Normal 32 2 3 2" xfId="31877" xr:uid="{CD7B63DF-1E76-472D-A4EF-9DAA1BF4F7E8}"/>
    <cellStyle name="Normal 32 2 4" xfId="21661" xr:uid="{28B1A9EA-14EA-48B5-8FD3-E00B272817F5}"/>
    <cellStyle name="Normal 32 3" xfId="5631" xr:uid="{B2EE2CC8-9F68-4AF8-9EC6-F0D44688C557}"/>
    <cellStyle name="Normal 32 3 2" xfId="15905" xr:uid="{16EE6F5C-3B7E-4D38-B831-5FCACBC0A519}"/>
    <cellStyle name="Normal 32 3 2 2" xfId="36349" xr:uid="{F72DDE11-497B-4A87-B7B5-FADA662E206F}"/>
    <cellStyle name="Normal 32 3 3" xfId="26133" xr:uid="{74FC7BEA-E274-46B5-92ED-E18875B4CA75}"/>
    <cellStyle name="Normal 32 4" xfId="10851" xr:uid="{629A10C9-8A98-455B-B005-1B4DD61F2E5C}"/>
    <cellStyle name="Normal 32 4 2" xfId="31297" xr:uid="{DD62938F-AA51-4EB1-A450-EA84289A3151}"/>
    <cellStyle name="Normal 32 5" xfId="21081" xr:uid="{98B6DFC0-8FDD-4239-9653-711EBE328BFA}"/>
    <cellStyle name="Normal 320 2" xfId="10236" xr:uid="{EBA477C4-8837-4658-8D5E-640D845D15FF}"/>
    <cellStyle name="Normal 320 2 2" xfId="20463" xr:uid="{85A91431-EA19-4A9F-9FA6-F8203B9719FC}"/>
    <cellStyle name="Normal 320 2 2 2" xfId="40907" xr:uid="{DFEBC3C4-EFF0-4796-AEFD-039B397A13A9}"/>
    <cellStyle name="Normal 320 2 3" xfId="30691" xr:uid="{3BD7AB82-4FB5-414B-A7EF-7AAA6C3C8780}"/>
    <cellStyle name="Normal 320 3" xfId="15409" xr:uid="{C631BB41-6513-4336-BBE7-32223841E557}"/>
    <cellStyle name="Normal 320 3 2" xfId="35855" xr:uid="{0850807E-0D17-4D6A-A95D-FA8AB0DD65EB}"/>
    <cellStyle name="Normal 320 4" xfId="25639" xr:uid="{F2AA081C-00EB-4C36-90B2-DEA84B9EDC34}"/>
    <cellStyle name="Normal 321" xfId="5114" xr:uid="{9592F20C-386C-4711-832C-8EC5E81CDFD0}"/>
    <cellStyle name="Normal 321 2" xfId="10250" xr:uid="{3CB7E2C4-F292-43DC-8CC2-918ACDC657A5}"/>
    <cellStyle name="Normal 321 2 2" xfId="20477" xr:uid="{CE35DAE1-599B-457F-96DF-A16B68F5B370}"/>
    <cellStyle name="Normal 321 2 2 2" xfId="40921" xr:uid="{D979411F-D2BC-4107-A442-96CACEE5BE27}"/>
    <cellStyle name="Normal 321 2 3" xfId="30705" xr:uid="{CFFFD443-8E3C-413F-99A1-9E10A6E45F0A}"/>
    <cellStyle name="Normal 321 3" xfId="15423" xr:uid="{4A3A3FF5-638F-4F0F-AF58-22B45C9D92E6}"/>
    <cellStyle name="Normal 321 3 2" xfId="35869" xr:uid="{F637992B-509C-4DE2-8CC5-830D3BA83055}"/>
    <cellStyle name="Normal 321 4" xfId="25653" xr:uid="{F9BC57B6-F6F8-4DE3-BD0A-041E4B411347}"/>
    <cellStyle name="Normal 322" xfId="5128" xr:uid="{0E75A033-5B86-4DDE-9C6A-D2E8448648BD}"/>
    <cellStyle name="Normal 322 2" xfId="10264" xr:uid="{CD674727-1E2C-437B-8AA7-0E3531713890}"/>
    <cellStyle name="Normal 323" xfId="5129" xr:uid="{F7C19280-6DC8-4712-B093-B05C28198BF9}"/>
    <cellStyle name="Normal 323 2" xfId="10265" xr:uid="{F29EB177-DB51-4210-AE55-E64D5A730ABA}"/>
    <cellStyle name="Normal 323 2 2" xfId="20491" xr:uid="{0C4A46D2-C22C-4B73-A18F-28845AE7ED70}"/>
    <cellStyle name="Normal 323 2 2 2" xfId="40935" xr:uid="{BBF67563-D0F3-40C5-9A2C-6280B185C85C}"/>
    <cellStyle name="Normal 323 2 3" xfId="30719" xr:uid="{7FC2B23B-F267-49E7-8B85-480E8D0C53DE}"/>
    <cellStyle name="Normal 323 3" xfId="15437" xr:uid="{3B5B7666-6C9E-42E3-ACFD-62210ECB82C9}"/>
    <cellStyle name="Normal 323 3 2" xfId="35883" xr:uid="{5657553C-E3FE-4FA8-9583-8618FC0DE93E}"/>
    <cellStyle name="Normal 323 4" xfId="25667" xr:uid="{F4ACEF10-F0AD-49A7-81D8-722EEB88DDCE}"/>
    <cellStyle name="Normal 324" xfId="5130" xr:uid="{5ED8429E-C913-47CA-BC95-CB89C753A73D}"/>
    <cellStyle name="Normal 324 2" xfId="10266" xr:uid="{AD6EE8D7-AD61-4828-B4CE-E6DD50782809}"/>
    <cellStyle name="Normal 324 2 2" xfId="20492" xr:uid="{CEFFFCA6-3E30-4CB3-AF50-10E5C326A33E}"/>
    <cellStyle name="Normal 324 2 2 2" xfId="40936" xr:uid="{5EE2CCC7-0560-4B24-A41D-8AF8574EE488}"/>
    <cellStyle name="Normal 324 2 3" xfId="30720" xr:uid="{0F0EF05C-FE3B-4B53-97D7-C9D2E181AD44}"/>
    <cellStyle name="Normal 324 3" xfId="15438" xr:uid="{F1586C47-F54C-4D80-9D54-F2283CD5EEC3}"/>
    <cellStyle name="Normal 324 3 2" xfId="35884" xr:uid="{48C0933E-149D-46D8-99D2-A30C1CA42F4A}"/>
    <cellStyle name="Normal 324 4" xfId="25668" xr:uid="{F9226150-50F7-404C-9846-1DEC30FB83B0}"/>
    <cellStyle name="Normal 325" xfId="5131" xr:uid="{BECEAFD3-3DE0-4C94-9CB2-829E93BC1510}"/>
    <cellStyle name="Normal 325 2" xfId="10267" xr:uid="{0E1A6153-DCDC-4DDD-B00B-FEE57990E83B}"/>
    <cellStyle name="Normal 325 2 2" xfId="20493" xr:uid="{C7BE4F94-A096-48D5-80F3-DDF8E55531DF}"/>
    <cellStyle name="Normal 325 2 2 2" xfId="40937" xr:uid="{D5556550-DB92-4962-8A68-E61076B2D132}"/>
    <cellStyle name="Normal 325 2 3" xfId="30721" xr:uid="{64817E0E-DE7B-4B58-AA91-95A02CA4A108}"/>
    <cellStyle name="Normal 325 3" xfId="15439" xr:uid="{F6DC2C68-DE13-40EB-8134-6B3085339BAE}"/>
    <cellStyle name="Normal 325 3 2" xfId="35885" xr:uid="{C3B38975-595F-407E-8E9A-038024EC7C2E}"/>
    <cellStyle name="Normal 325 4" xfId="25669" xr:uid="{57CDD310-632F-46CA-9ED3-5452657A2D1C}"/>
    <cellStyle name="Normal 326" xfId="5132" xr:uid="{1D348889-102A-4BB5-B97B-B490D627FB09}"/>
    <cellStyle name="Normal 326 2" xfId="10268" xr:uid="{F5886C32-82ED-48CF-82AA-1534221C7C74}"/>
    <cellStyle name="Normal 326 2 2" xfId="20494" xr:uid="{9F850855-E22B-4E85-945D-797A166F5A6E}"/>
    <cellStyle name="Normal 326 2 2 2" xfId="40938" xr:uid="{414F75D1-9651-47A1-BD8E-0DE9115D51E6}"/>
    <cellStyle name="Normal 326 2 3" xfId="30722" xr:uid="{C50BC776-41FF-4552-8B0F-ABE61BEB2FDD}"/>
    <cellStyle name="Normal 326 3" xfId="15440" xr:uid="{88A4C63E-0388-4421-8685-56671E99E6D1}"/>
    <cellStyle name="Normal 326 3 2" xfId="35886" xr:uid="{2355ACE3-99C0-4C73-8E71-445FC604847A}"/>
    <cellStyle name="Normal 326 4" xfId="25670" xr:uid="{1DDAC12A-83D5-4FBA-92B4-9C4A378088EC}"/>
    <cellStyle name="Normal 327" xfId="5133" xr:uid="{E3B83F11-2980-445E-BE80-B1F87704035B}"/>
    <cellStyle name="Normal 328" xfId="5134" xr:uid="{32CC181C-C983-40E0-BD1E-580AA23ACCF7}"/>
    <cellStyle name="Normal 328 2" xfId="10269" xr:uid="{84B2BABD-C379-4756-9C44-C721DAF18B02}"/>
    <cellStyle name="Normal 328 2 2" xfId="20495" xr:uid="{AE644E76-7284-4950-A1A3-9EA76244E692}"/>
    <cellStyle name="Normal 328 2 2 2" xfId="40939" xr:uid="{B05F3A40-6F2F-4283-A215-D9F16FB5C433}"/>
    <cellStyle name="Normal 328 2 3" xfId="30723" xr:uid="{E15258FF-5EB2-4AA7-9037-8EDD854CFC7F}"/>
    <cellStyle name="Normal 328 3" xfId="15441" xr:uid="{52D5A373-8BD9-4428-A4D2-F2186F8E3159}"/>
    <cellStyle name="Normal 329" xfId="5135" xr:uid="{CAC8F207-F012-4B88-B60E-6D33C9AAA3EA}"/>
    <cellStyle name="Normal 329 2" xfId="10270" xr:uid="{70059B6B-A5F1-4A5A-96C0-9D6E5C219BD2}"/>
    <cellStyle name="Normal 329 2 2" xfId="20496" xr:uid="{D30CDB96-7AEF-4DE4-81B1-85DB1B00C603}"/>
    <cellStyle name="Normal 329 2 2 2" xfId="40940" xr:uid="{D76B9922-02E1-45A0-877F-2083F0FE49E2}"/>
    <cellStyle name="Normal 329 2 3" xfId="30724" xr:uid="{3FB43CB0-05F8-436A-AC36-62A9F0A9470F}"/>
    <cellStyle name="Normal 329 3" xfId="15442" xr:uid="{941EA912-CF88-4482-9D8D-EC871610188C}"/>
    <cellStyle name="Normal 329 3 2" xfId="35887" xr:uid="{47DBB912-18D1-4446-BB8C-21D37E2126CB}"/>
    <cellStyle name="Normal 329 4" xfId="25671" xr:uid="{3223DF14-3D92-4F19-A3C1-224AAD682EDF}"/>
    <cellStyle name="Normal 33" xfId="498" xr:uid="{86B54028-C882-46B9-8085-77B1F33EE143}"/>
    <cellStyle name="Normal 33 2" xfId="1097" xr:uid="{FCCBE2E5-54C7-48DE-909A-26312E1616C1}"/>
    <cellStyle name="Normal 33 2 2" xfId="6244" xr:uid="{FC1B7EFE-475B-462B-B696-E02EFE39A775}"/>
    <cellStyle name="Normal 33 2 2 2" xfId="16499" xr:uid="{BFA6F900-2E9C-4AA1-8ADA-4324679E0A06}"/>
    <cellStyle name="Normal 33 2 2 2 2" xfId="36943" xr:uid="{1A34C93F-6EE0-4ED2-B214-D7682FA305CB}"/>
    <cellStyle name="Normal 33 2 2 3" xfId="26727" xr:uid="{B0545ADF-E566-442B-A61D-DDE2DECB1D62}"/>
    <cellStyle name="Normal 33 2 3" xfId="11445" xr:uid="{CAEF1C22-51D6-4FC3-AD22-2768139E11B4}"/>
    <cellStyle name="Normal 33 2 3 2" xfId="31891" xr:uid="{BDC7049A-D98D-42B1-A9AC-E6004044F2AA}"/>
    <cellStyle name="Normal 33 2 4" xfId="21675" xr:uid="{9587D27C-C3C8-4170-9F6F-C6ACD5B69E99}"/>
    <cellStyle name="Normal 33 3" xfId="5645" xr:uid="{CBFE33C3-8706-48AE-9CC1-10ABDC5FF0E1}"/>
    <cellStyle name="Normal 33 3 2" xfId="15919" xr:uid="{A98E009C-7D3D-441C-8407-C5FCAE927559}"/>
    <cellStyle name="Normal 33 3 2 2" xfId="36363" xr:uid="{CA0E25EB-045C-4503-902E-E1813416F099}"/>
    <cellStyle name="Normal 33 3 3" xfId="26147" xr:uid="{AD8C4271-4A23-4215-83A6-9B0463F7216E}"/>
    <cellStyle name="Normal 33 4" xfId="10865" xr:uid="{FD58EF49-D383-4111-A849-E5B76D0FB2B5}"/>
    <cellStyle name="Normal 33 4 2" xfId="31311" xr:uid="{C8ADC950-A21F-4959-9465-5136972244C2}"/>
    <cellStyle name="Normal 33 5" xfId="21095" xr:uid="{0DB53C89-B245-4331-B9B1-5F46DA9CFB52}"/>
    <cellStyle name="Normal 330" xfId="5136" xr:uid="{842851D5-3E87-4481-9EB6-B87CA22F9888}"/>
    <cellStyle name="Normal 330 2" xfId="10271" xr:uid="{9A49A1C8-99A1-49FB-956C-BE97C2E37CE9}"/>
    <cellStyle name="Normal 330 2 2" xfId="20497" xr:uid="{64EF6506-98AF-4796-AB40-510395F42C24}"/>
    <cellStyle name="Normal 330 2 2 2" xfId="40941" xr:uid="{B9FC7983-27C5-476A-8A8B-096FE1D640B0}"/>
    <cellStyle name="Normal 330 2 3" xfId="30725" xr:uid="{1C0CB7CD-561B-437B-92AF-48E1A1A1B0A6}"/>
    <cellStyle name="Normal 330 3" xfId="15443" xr:uid="{C7EFA1F2-05CC-4787-AFC8-961CAAA5D557}"/>
    <cellStyle name="Normal 330 3 2" xfId="35888" xr:uid="{3C419B82-D24A-4E39-97E8-6E4C94D704AD}"/>
    <cellStyle name="Normal 330 4" xfId="25672" xr:uid="{976EB6E9-F604-4BA1-B600-D953FCF7C09C}"/>
    <cellStyle name="Normal 331" xfId="5137" xr:uid="{28D0D196-0D54-4BE2-8BB6-00818BFB169B}"/>
    <cellStyle name="Normal 331 2" xfId="10272" xr:uid="{D70A6998-3178-4CC3-92FD-ADDF7E26D0A9}"/>
    <cellStyle name="Normal 331 2 2" xfId="20498" xr:uid="{82BE6370-7D9C-4604-8787-9CF7A730FDFB}"/>
    <cellStyle name="Normal 331 2 2 2" xfId="40942" xr:uid="{05985A08-38CD-4EA8-A92C-3C688959ED89}"/>
    <cellStyle name="Normal 331 2 3" xfId="30726" xr:uid="{C6A98D9C-F021-4BB8-8AD4-695F785E6C08}"/>
    <cellStyle name="Normal 331 3" xfId="15444" xr:uid="{B637EADE-878B-4094-B0BE-AA652A92C7AE}"/>
    <cellStyle name="Normal 331 3 2" xfId="35889" xr:uid="{812AC083-77C2-4959-BEE9-0209A894817B}"/>
    <cellStyle name="Normal 331 4" xfId="25673" xr:uid="{391602B9-5B04-48C8-BB64-28D28AC2E569}"/>
    <cellStyle name="Normal 332" xfId="5138" xr:uid="{1FE81EE0-7A16-4949-8E35-9CCAF6CBF59B}"/>
    <cellStyle name="Normal 332 2" xfId="10273" xr:uid="{68B2C97B-F25F-4C86-A374-335E8FCF6C55}"/>
    <cellStyle name="Normal 332 2 2" xfId="20499" xr:uid="{9AF36920-C8B3-4F2A-8061-D7EC27968722}"/>
    <cellStyle name="Normal 332 2 2 2" xfId="40943" xr:uid="{D8A15661-2742-4E8F-8DAD-4D9BFD94B26E}"/>
    <cellStyle name="Normal 332 2 3" xfId="30727" xr:uid="{7BE496B7-CEA0-4F0B-81F3-D3D11B22EC9D}"/>
    <cellStyle name="Normal 332 3" xfId="15445" xr:uid="{EF75E3F3-B845-447B-8ABD-ED353A4F2D82}"/>
    <cellStyle name="Normal 332 3 2" xfId="35890" xr:uid="{3853089D-98F2-417F-A437-0CF4F71AC8F3}"/>
    <cellStyle name="Normal 332 4" xfId="25674" xr:uid="{14035209-0390-491A-B297-CE6D556118A2}"/>
    <cellStyle name="Normal 333" xfId="5139" xr:uid="{74E56B71-540A-441B-A6D9-EE90D4C9E008}"/>
    <cellStyle name="Normal 333 2" xfId="10274" xr:uid="{E7A54522-DE3B-4336-8864-36C1E549C3B2}"/>
    <cellStyle name="Normal 333 2 2" xfId="20500" xr:uid="{252A5700-F274-4BE0-8357-78BAF83AA398}"/>
    <cellStyle name="Normal 333 2 2 2" xfId="40944" xr:uid="{1CE9029D-F631-4066-8374-030311FB0C45}"/>
    <cellStyle name="Normal 333 2 3" xfId="30728" xr:uid="{65E39152-6808-47B1-B03E-5E52D94FD9AC}"/>
    <cellStyle name="Normal 333 3" xfId="15446" xr:uid="{EE38D641-F203-4E3C-AA28-F83AA8DF19EB}"/>
    <cellStyle name="Normal 333 3 2" xfId="35891" xr:uid="{AB98116F-2592-4E5A-9474-821416428C73}"/>
    <cellStyle name="Normal 333 4" xfId="25675" xr:uid="{7710ACCC-C84A-4A94-8969-E2583995FAAD}"/>
    <cellStyle name="Normal 334" xfId="5140" xr:uid="{1896E988-DF53-4CC2-80CB-5107CFCEA1DC}"/>
    <cellStyle name="Normal 334 2" xfId="10275" xr:uid="{CBF48D49-1DB0-4B05-88B7-C36F8401FBA9}"/>
    <cellStyle name="Normal 334 2 2" xfId="20501" xr:uid="{948B130B-B17D-4BB0-8BEB-84B95A01B8BE}"/>
    <cellStyle name="Normal 334 2 2 2" xfId="40945" xr:uid="{F082CC67-81F3-4AF5-AC4B-0BF857728891}"/>
    <cellStyle name="Normal 334 2 3" xfId="30729" xr:uid="{F5F6284E-6802-443A-BFBF-56F90B7673B1}"/>
    <cellStyle name="Normal 334 3" xfId="15447" xr:uid="{364B088F-EAA9-4A96-9E15-B7EE32FD3ED2}"/>
    <cellStyle name="Normal 334 3 2" xfId="35892" xr:uid="{F7CD2FF3-2BAC-4A42-A089-A73BCB940906}"/>
    <cellStyle name="Normal 334 4" xfId="25676" xr:uid="{D38A30B7-9032-4066-B88E-C2D204523D1A}"/>
    <cellStyle name="Normal 335" xfId="5141" xr:uid="{2F4842C3-2A0E-4624-A306-0DA9EB24956A}"/>
    <cellStyle name="Normal 335 2" xfId="10276" xr:uid="{166FDEAC-301D-4A5B-A4F3-F0935E6F67F0}"/>
    <cellStyle name="Normal 335 2 2" xfId="20502" xr:uid="{1D230102-6A1C-4760-A8C7-95855A7BB0EF}"/>
    <cellStyle name="Normal 335 2 2 2" xfId="40946" xr:uid="{707E672A-D0C7-44C5-9847-FE4C4AC8A315}"/>
    <cellStyle name="Normal 335 2 3" xfId="30730" xr:uid="{7F20B570-4DAD-45A2-8FAE-B2E77F9E17EF}"/>
    <cellStyle name="Normal 335 3" xfId="15448" xr:uid="{C98D264F-E9C9-493E-9F69-94A2D29EB028}"/>
    <cellStyle name="Normal 335 3 2" xfId="35893" xr:uid="{BA126087-2D3E-417B-A837-A38C380F75AF}"/>
    <cellStyle name="Normal 335 4" xfId="25677" xr:uid="{3249440E-B296-466D-A127-C8CDFB78EDB1}"/>
    <cellStyle name="Normal 336" xfId="5142" xr:uid="{AA569778-FCD3-4C2D-97F3-7AA6CC2D3E83}"/>
    <cellStyle name="Normal 336 2" xfId="10277" xr:uid="{7FDB25F2-0880-46F6-BB76-0653B0B0999C}"/>
    <cellStyle name="Normal 336 2 2" xfId="20503" xr:uid="{A6876B64-D0D7-4E44-A905-5D5C6951F8FE}"/>
    <cellStyle name="Normal 336 2 2 2" xfId="40947" xr:uid="{1C8D0991-D155-4D9A-9370-1DAD62279548}"/>
    <cellStyle name="Normal 336 2 3" xfId="30731" xr:uid="{44668FAD-6045-4509-9F44-DF6D06DF32E0}"/>
    <cellStyle name="Normal 336 3" xfId="15449" xr:uid="{6E2588B9-FBB7-4204-A168-1F18F2C1AF11}"/>
    <cellStyle name="Normal 336 3 2" xfId="35894" xr:uid="{6A948626-BD60-4709-B868-BA2D71824005}"/>
    <cellStyle name="Normal 336 4" xfId="25678" xr:uid="{7207E2CC-249C-4A58-A572-71D55ED383D4}"/>
    <cellStyle name="Normal 337" xfId="5143" xr:uid="{DAC1D95E-F994-4981-BC44-11205792B29D}"/>
    <cellStyle name="Normal 337 2" xfId="10278" xr:uid="{E9E3656E-3D58-47A9-A5B2-654C297C8D99}"/>
    <cellStyle name="Normal 337 2 2" xfId="20504" xr:uid="{3D210FE7-2E2A-4273-9DC8-DEA074310AE2}"/>
    <cellStyle name="Normal 337 2 2 2" xfId="40948" xr:uid="{FB67EB91-DF29-4842-9A18-2FD5F4054DAB}"/>
    <cellStyle name="Normal 337 2 3" xfId="30732" xr:uid="{1FC19B6C-9A8D-4A99-9AB6-2D3476DC8D38}"/>
    <cellStyle name="Normal 337 3" xfId="15450" xr:uid="{1D6FEAB4-BDEB-449F-BEF0-E159C69996DB}"/>
    <cellStyle name="Normal 337 3 2" xfId="35895" xr:uid="{FD4FE554-3577-45A4-A716-A6FE90A9C18E}"/>
    <cellStyle name="Normal 337 4" xfId="25679" xr:uid="{18560272-B5BE-4E29-94AA-BCA72F7A3259}"/>
    <cellStyle name="Normal 338" xfId="5144" xr:uid="{8176682A-1E85-403C-AE42-868247CDFF5E}"/>
    <cellStyle name="Normal 338 2" xfId="10279" xr:uid="{BEB3D8DD-D6F8-40E1-8905-9120D27B3A90}"/>
    <cellStyle name="Normal 338 2 2" xfId="20505" xr:uid="{9FA3D88A-0931-4FAE-A7F8-8124B18017BA}"/>
    <cellStyle name="Normal 338 2 2 2" xfId="40949" xr:uid="{3C95C295-E7CD-471B-88D8-37D57C0D2330}"/>
    <cellStyle name="Normal 338 2 3" xfId="30733" xr:uid="{1B2D57FF-735E-49BD-8A77-02F9B9D52427}"/>
    <cellStyle name="Normal 338 3" xfId="15451" xr:uid="{ECC6CC4B-0ADC-469D-9631-4FE82D2B3D5B}"/>
    <cellStyle name="Normal 338 3 2" xfId="35896" xr:uid="{4427EC39-9788-4CBE-A005-FE38EE4861C2}"/>
    <cellStyle name="Normal 338 4" xfId="25680" xr:uid="{62F65296-9B76-4945-82AD-BBEFB9D2D4FE}"/>
    <cellStyle name="Normal 339" xfId="5145" xr:uid="{0BB15F2B-86E8-43B0-8161-0C1C073DB234}"/>
    <cellStyle name="Normal 339 2" xfId="10280" xr:uid="{B6460DE2-5460-4C2D-87FA-DEDD13F8A301}"/>
    <cellStyle name="Normal 339 2 2" xfId="20506" xr:uid="{0C70C8CC-A8DE-4F16-A9A2-8118EDE7013D}"/>
    <cellStyle name="Normal 339 2 2 2" xfId="40950" xr:uid="{5261C817-519C-4B92-832A-D9C5D1704DBF}"/>
    <cellStyle name="Normal 339 2 3" xfId="30734" xr:uid="{567455E5-E51C-40C0-995E-A8E995EE73EA}"/>
    <cellStyle name="Normal 339 3" xfId="15452" xr:uid="{BCDEF63F-26B6-4F54-AEDA-195C1872FDB4}"/>
    <cellStyle name="Normal 339 3 2" xfId="35897" xr:uid="{DED9C471-6FEE-4583-AEF4-10AC7F4C9D23}"/>
    <cellStyle name="Normal 339 4" xfId="25681" xr:uid="{AE997CA4-0112-4029-9003-72E24446F5FC}"/>
    <cellStyle name="Normal 34" xfId="512" xr:uid="{15DC82B1-5642-469F-9C6A-FC8BC737456B}"/>
    <cellStyle name="Normal 34 2" xfId="1111" xr:uid="{4E0D486A-6F05-4646-B7DC-DD76565E3886}"/>
    <cellStyle name="Normal 34 2 2" xfId="6258" xr:uid="{7155A3CE-3E41-4769-A1CD-84190051016A}"/>
    <cellStyle name="Normal 34 2 2 2" xfId="16513" xr:uid="{F868E702-5775-45D4-BD46-C5FC5BD6B27B}"/>
    <cellStyle name="Normal 34 2 2 2 2" xfId="36957" xr:uid="{B7DD4131-1756-4FE1-8004-9EA0F0140D1D}"/>
    <cellStyle name="Normal 34 2 2 3" xfId="26741" xr:uid="{3CBC115B-39E0-46D3-9520-69D866C4A4DE}"/>
    <cellStyle name="Normal 34 2 3" xfId="11459" xr:uid="{F2E96C37-4ED3-4BB6-8393-6181F81984B0}"/>
    <cellStyle name="Normal 34 2 3 2" xfId="31905" xr:uid="{63637F86-FC2D-44D6-A310-685EB9C89F4E}"/>
    <cellStyle name="Normal 34 2 4" xfId="21689" xr:uid="{8541E997-3817-4FB1-B51C-3A5CFA8BB6EF}"/>
    <cellStyle name="Normal 34 3" xfId="5659" xr:uid="{96E1A56B-1C81-4545-94FC-25EFDE5A2A01}"/>
    <cellStyle name="Normal 34 3 2" xfId="15933" xr:uid="{F843CF9F-F600-4BB0-B9AB-EA415A85C564}"/>
    <cellStyle name="Normal 34 3 2 2" xfId="36377" xr:uid="{2DB99A96-7665-4855-BC56-A4CA4C028DC1}"/>
    <cellStyle name="Normal 34 3 3" xfId="26161" xr:uid="{9A8D71E9-ECF6-412D-840E-AE05676CABD1}"/>
    <cellStyle name="Normal 34 4" xfId="10879" xr:uid="{FFD8B7C2-95A5-40AD-8B82-439D9DFD9390}"/>
    <cellStyle name="Normal 34 4 2" xfId="31325" xr:uid="{E6DE767B-D232-40EB-AFD8-AF7542344136}"/>
    <cellStyle name="Normal 34 5" xfId="21109" xr:uid="{7023BE48-1F0D-4CF1-BF81-5D80DF08FE4B}"/>
    <cellStyle name="Normal 340" xfId="5146" xr:uid="{BF0B9D80-77CF-4582-8F50-12B6D32CDEB3}"/>
    <cellStyle name="Normal 340 2" xfId="10281" xr:uid="{467BE3F6-080B-4DF4-AB87-B384CA1E2DC1}"/>
    <cellStyle name="Normal 340 2 2" xfId="20507" xr:uid="{3C7605A6-33AE-49CB-97D1-290AFB79217B}"/>
    <cellStyle name="Normal 340 2 2 2" xfId="40951" xr:uid="{284DA4E7-C6D8-4AA4-96DA-9FA5BCB929D9}"/>
    <cellStyle name="Normal 340 2 3" xfId="30735" xr:uid="{EDC8E0E6-4C6A-46CF-93ED-96909B61E3E3}"/>
    <cellStyle name="Normal 340 3" xfId="15453" xr:uid="{35D9F6BF-F1B6-4D6F-8810-4CBAC37624B1}"/>
    <cellStyle name="Normal 340 3 2" xfId="35898" xr:uid="{AD36BCA1-3D1C-4761-AD00-EDD6FB77C51A}"/>
    <cellStyle name="Normal 340 4" xfId="25682" xr:uid="{B654FF19-6FE5-4BA6-9E8B-A834FF3C4B51}"/>
    <cellStyle name="Normal 341" xfId="5147" xr:uid="{70F38733-B9BE-43CE-89D9-8CC3A9F2BF49}"/>
    <cellStyle name="Normal 341 2" xfId="10282" xr:uid="{00778BF9-56B4-4CD7-B750-A81EC9CB37F9}"/>
    <cellStyle name="Normal 341 2 2" xfId="20508" xr:uid="{062E575F-4F1B-4FD0-85EF-BA75BDFE7270}"/>
    <cellStyle name="Normal 341 2 2 2" xfId="40952" xr:uid="{0D2F4253-BB74-44A2-88A6-35569EF82F7A}"/>
    <cellStyle name="Normal 341 2 3" xfId="30736" xr:uid="{231640D0-46E3-4E41-928D-1843B01174A2}"/>
    <cellStyle name="Normal 341 3" xfId="15454" xr:uid="{63CAE9D5-C576-4CEC-8C9D-32BBB2F9576F}"/>
    <cellStyle name="Normal 341 3 2" xfId="35899" xr:uid="{146B88E1-5BEC-4875-9CC4-AAFE5FAFEEDD}"/>
    <cellStyle name="Normal 341 4" xfId="25683" xr:uid="{DEEFDB50-DB78-48CA-911E-D03FA9871C91}"/>
    <cellStyle name="Normal 342" xfId="5148" xr:uid="{8C5246ED-BDB3-4CA3-BC0C-80861C71D5AA}"/>
    <cellStyle name="Normal 342 2" xfId="10283" xr:uid="{071FCA81-F678-4557-83D1-83E8147FA77C}"/>
    <cellStyle name="Normal 342 2 2" xfId="20509" xr:uid="{04CDB79B-44B4-4887-8E95-9838628C4B88}"/>
    <cellStyle name="Normal 342 2 2 2" xfId="40953" xr:uid="{4CC3E4EB-8C44-49EC-9441-885F1E6C530A}"/>
    <cellStyle name="Normal 342 2 3" xfId="30737" xr:uid="{AB3E5D0D-D3D3-4660-8F96-9B814BEB3A73}"/>
    <cellStyle name="Normal 342 3" xfId="15455" xr:uid="{5C193AD4-54B1-4EBC-91B6-9ACC45348A64}"/>
    <cellStyle name="Normal 342 3 2" xfId="35900" xr:uid="{74160DF6-79BD-4255-859C-FE456B4FD269}"/>
    <cellStyle name="Normal 342 4" xfId="25684" xr:uid="{EC9F1FF9-E0CF-4C46-9D07-2C0D7F5CF1A8}"/>
    <cellStyle name="Normal 343" xfId="5149" xr:uid="{CB47ABE5-3CDA-4FB3-8610-503CBEF153E3}"/>
    <cellStyle name="Normal 343 2" xfId="10284" xr:uid="{884A0009-E284-45FD-B541-C44483CFC39E}"/>
    <cellStyle name="Normal 343 2 2" xfId="20510" xr:uid="{8492EFF5-F98E-4312-8D15-B82CDF74BC9F}"/>
    <cellStyle name="Normal 343 2 2 2" xfId="40954" xr:uid="{368D9BF9-C856-4E40-88D7-9800F4295350}"/>
    <cellStyle name="Normal 343 2 3" xfId="30738" xr:uid="{D303193C-B537-4404-B80F-3D9F51E91BEC}"/>
    <cellStyle name="Normal 343 3" xfId="15456" xr:uid="{CC354680-59AF-4E4C-9EFD-45B4CD97F8F9}"/>
    <cellStyle name="Normal 343 3 2" xfId="35901" xr:uid="{95A65246-C76D-4271-B335-0FDE2BBC574F}"/>
    <cellStyle name="Normal 343 4" xfId="25685" xr:uid="{57F2FCBF-191D-4C14-A3C7-A360525A6F91}"/>
    <cellStyle name="Normal 344" xfId="5150" xr:uid="{C33A22E4-E3BF-4071-8554-F15CFB666BC6}"/>
    <cellStyle name="Normal 344 2" xfId="10285" xr:uid="{962FEFE9-F53B-45D1-A13C-43E72659C663}"/>
    <cellStyle name="Normal 344 2 2" xfId="20511" xr:uid="{A5A488D5-83B0-4848-B6DE-7B930021292D}"/>
    <cellStyle name="Normal 344 2 2 2" xfId="40955" xr:uid="{A81EBDDC-0E31-448D-A7FC-9A5BF49F5B7B}"/>
    <cellStyle name="Normal 344 2 3" xfId="30739" xr:uid="{0D107A75-15F6-47A1-A376-4CE5901AC92F}"/>
    <cellStyle name="Normal 344 3" xfId="15457" xr:uid="{CD235D0A-93EF-4D30-B1A4-9AF00F301345}"/>
    <cellStyle name="Normal 344 3 2" xfId="35902" xr:uid="{BE80A1A9-6D45-40EC-9066-E857BA777067}"/>
    <cellStyle name="Normal 344 4" xfId="25686" xr:uid="{DCC74F7F-28F4-4E54-B688-C4239F52C7E4}"/>
    <cellStyle name="Normal 345" xfId="5151" xr:uid="{8190E154-E7CE-47F1-B3FF-EFA961709F09}"/>
    <cellStyle name="Normal 345 2" xfId="10286" xr:uid="{526B4AA9-14CA-4CC7-8B70-5F0F6B5F8454}"/>
    <cellStyle name="Normal 345 2 2" xfId="20512" xr:uid="{24FB5C99-E62D-4219-BB26-51D2F1D46134}"/>
    <cellStyle name="Normal 345 2 2 2" xfId="40956" xr:uid="{88C5DEE4-00A7-4F30-A256-F4B211994E32}"/>
    <cellStyle name="Normal 345 2 3" xfId="30740" xr:uid="{E1643388-42A7-4C73-A3CE-7B677D10E03F}"/>
    <cellStyle name="Normal 345 3" xfId="15458" xr:uid="{C5C661F3-6FD5-4BCC-B246-314F74DA40D7}"/>
    <cellStyle name="Normal 345 3 2" xfId="35903" xr:uid="{8446D3EA-5DF0-414B-8018-7F128F3D9A86}"/>
    <cellStyle name="Normal 345 4" xfId="25687" xr:uid="{C0016068-8C19-47DB-ABBB-72D0A3917480}"/>
    <cellStyle name="Normal 346" xfId="5152" xr:uid="{49A141F9-ECBB-41C3-A18C-D2FC783303C1}"/>
    <cellStyle name="Normal 346 2" xfId="10287" xr:uid="{B6A21B31-377C-4CEC-AA17-129B3E89EBFF}"/>
    <cellStyle name="Normal 346 2 2" xfId="20513" xr:uid="{8A47573B-01CF-40D1-9C61-F6B653451463}"/>
    <cellStyle name="Normal 346 2 2 2" xfId="40957" xr:uid="{B1DA6254-3CAB-4A2C-BCF1-F2CA5BD6E4C0}"/>
    <cellStyle name="Normal 346 2 3" xfId="30741" xr:uid="{FA866714-3FE2-4695-A8ED-D02ABA385C58}"/>
    <cellStyle name="Normal 346 3" xfId="15459" xr:uid="{050FBE90-34F0-45D9-8D96-DF7D6AAC9593}"/>
    <cellStyle name="Normal 346 3 2" xfId="35904" xr:uid="{2CBC7F57-65A5-4602-8EBD-9498B1D48D8E}"/>
    <cellStyle name="Normal 346 4" xfId="25688" xr:uid="{086DE204-2510-4795-82DE-89BB6A874950}"/>
    <cellStyle name="Normal 347" xfId="5153" xr:uid="{627343E7-98C6-4E45-BFD6-34D2B17119AD}"/>
    <cellStyle name="Normal 347 2" xfId="10288" xr:uid="{919950B1-00EE-43A9-9363-6C8FBB4FEE97}"/>
    <cellStyle name="Normal 347 2 2" xfId="20514" xr:uid="{863C33CE-E78D-4259-AB72-5383673DA36E}"/>
    <cellStyle name="Normal 347 2 2 2" xfId="40958" xr:uid="{8D0BE74F-1534-4A19-A401-5971D2A481F2}"/>
    <cellStyle name="Normal 347 2 3" xfId="30742" xr:uid="{52E69D4D-B6B2-4572-8ADD-1C6E91EF37C8}"/>
    <cellStyle name="Normal 347 3" xfId="15460" xr:uid="{AFA26291-8D2F-4B8D-BFD4-4F507BA90CB2}"/>
    <cellStyle name="Normal 347 3 2" xfId="35905" xr:uid="{F9DE36F2-03FB-49DC-8B32-9DE3CEE67D44}"/>
    <cellStyle name="Normal 347 4" xfId="25689" xr:uid="{EE9E6988-ACD7-415F-86BA-228C06D686D1}"/>
    <cellStyle name="Normal 348" xfId="5154" xr:uid="{BDDD43BE-FB6D-4424-92E0-B066C2614DB9}"/>
    <cellStyle name="Normal 348 2" xfId="10289" xr:uid="{C05FF332-C64C-4568-BD98-F392C87074DE}"/>
    <cellStyle name="Normal 348 2 2" xfId="20515" xr:uid="{179AAE27-A499-48AC-98CC-6E89D9DF2346}"/>
    <cellStyle name="Normal 348 2 2 2" xfId="40959" xr:uid="{2CF767D9-7A92-4957-99D8-2BF256B719E0}"/>
    <cellStyle name="Normal 348 2 3" xfId="30743" xr:uid="{4A0172BC-FEE3-46F2-89FC-D19EF0D022C2}"/>
    <cellStyle name="Normal 348 3" xfId="15461" xr:uid="{E4EF35A8-8DB6-4BAF-8FD7-1165404960EB}"/>
    <cellStyle name="Normal 348 3 2" xfId="35906" xr:uid="{3425D16F-BB9F-4039-9678-541E0CAB7A56}"/>
    <cellStyle name="Normal 348 4" xfId="25690" xr:uid="{40C74EF9-2D8E-46F8-BF76-0E1590BC8723}"/>
    <cellStyle name="Normal 349" xfId="5155" xr:uid="{0CB1B421-0662-4D53-AC60-EF8BECC4CB4F}"/>
    <cellStyle name="Normal 349 2" xfId="10290" xr:uid="{A31054D9-7238-4E69-8CB3-D6B573331791}"/>
    <cellStyle name="Normal 349 2 2" xfId="20516" xr:uid="{BCCC852A-AFC6-4402-A0F5-C8E54CF06A09}"/>
    <cellStyle name="Normal 349 2 2 2" xfId="40960" xr:uid="{37AB5459-7E19-48F0-BD75-DA78D9790156}"/>
    <cellStyle name="Normal 349 2 3" xfId="30744" xr:uid="{79817FAF-8241-47DD-A024-AA031C91E2AA}"/>
    <cellStyle name="Normal 349 3" xfId="15462" xr:uid="{A977DDFC-3D7F-4571-94BB-75E84E9FA0F1}"/>
    <cellStyle name="Normal 349 3 2" xfId="35907" xr:uid="{6E8280A3-3B60-4ADC-A36A-7AEA725DA989}"/>
    <cellStyle name="Normal 349 4" xfId="25691" xr:uid="{EC5439B6-72CA-4AE6-985C-B00BD7F5181D}"/>
    <cellStyle name="Normal 35" xfId="526" xr:uid="{D717A48D-113D-4FE6-B2A8-8433D8157101}"/>
    <cellStyle name="Normal 35 2" xfId="1125" xr:uid="{FE46EF6E-D23E-4CC7-8179-F5D5601B5BF4}"/>
    <cellStyle name="Normal 35 2 2" xfId="6272" xr:uid="{88554BDE-B7F0-4D26-BDC8-EC0B83A28A40}"/>
    <cellStyle name="Normal 35 2 2 2" xfId="16527" xr:uid="{D3AFBF4D-414B-40DF-8031-DCA1B19C30FA}"/>
    <cellStyle name="Normal 35 2 2 2 2" xfId="36971" xr:uid="{45F6862C-FB6E-492D-8FAF-633C2C173826}"/>
    <cellStyle name="Normal 35 2 2 3" xfId="26755" xr:uid="{1A675EC0-BA1E-458C-82C2-94E0E96BC118}"/>
    <cellStyle name="Normal 35 2 3" xfId="11473" xr:uid="{EEEAA7A7-9FC5-4E09-B3FC-897A7A8D3473}"/>
    <cellStyle name="Normal 35 2 3 2" xfId="31919" xr:uid="{F15A750D-AD13-45FA-8DB9-05915F6E7A52}"/>
    <cellStyle name="Normal 35 2 4" xfId="21703" xr:uid="{02907E45-B3E9-4E53-A3C5-4B42D74775A0}"/>
    <cellStyle name="Normal 35 3" xfId="5673" xr:uid="{68954FBC-9049-4403-BC6B-0CB0A0BB9D16}"/>
    <cellStyle name="Normal 35 3 2" xfId="15947" xr:uid="{E6C4C934-19B8-4EFF-853B-DA5BFD1F054B}"/>
    <cellStyle name="Normal 35 3 2 2" xfId="36391" xr:uid="{227687FC-E79E-4119-9915-41FE0FB6E71A}"/>
    <cellStyle name="Normal 35 3 3" xfId="26175" xr:uid="{FF65B36E-2636-4576-91BF-B8A93D43680F}"/>
    <cellStyle name="Normal 35 4" xfId="10893" xr:uid="{1B2EEB0D-9769-4298-BD95-EB5164E1D036}"/>
    <cellStyle name="Normal 35 4 2" xfId="31339" xr:uid="{F7AA47E0-CC23-451E-B854-2E6A830ED7D4}"/>
    <cellStyle name="Normal 35 5" xfId="21123" xr:uid="{A31DFB8C-B40A-483F-B799-875E5B8E11DD}"/>
    <cellStyle name="Normal 350" xfId="5156" xr:uid="{0B455F17-2470-4C75-AD73-4727CD53F11E}"/>
    <cellStyle name="Normal 350 2" xfId="10291" xr:uid="{51FABE1F-9F14-4788-BCE2-F934F9B332FA}"/>
    <cellStyle name="Normal 350 2 2" xfId="20517" xr:uid="{58379900-945B-4496-A56F-2AB8DE957A5B}"/>
    <cellStyle name="Normal 350 2 2 2" xfId="40961" xr:uid="{5B63D9BC-6D41-43C1-8BA2-C9C74DB51F74}"/>
    <cellStyle name="Normal 350 2 3" xfId="30745" xr:uid="{807504F6-EC56-4E49-9C46-5DECEF12D873}"/>
    <cellStyle name="Normal 350 3" xfId="15463" xr:uid="{1C711629-BE6A-4169-9CB0-B047B3B44AC1}"/>
    <cellStyle name="Normal 350 3 2" xfId="35908" xr:uid="{4D6BC292-BEB4-40B4-8AF6-85116D5B7981}"/>
    <cellStyle name="Normal 350 4" xfId="25692" xr:uid="{F634257A-E777-4880-8980-F26466AEA5FD}"/>
    <cellStyle name="Normal 351" xfId="5157" xr:uid="{26AF6DB9-4D00-4576-8CB6-68EE4712152C}"/>
    <cellStyle name="Normal 351 2" xfId="10292" xr:uid="{190D3C2F-7DF2-4721-90EB-1208FA6C8B6B}"/>
    <cellStyle name="Normal 351 2 2" xfId="20518" xr:uid="{7DE12BD6-AB03-4C57-9ABF-5BA540C79E6F}"/>
    <cellStyle name="Normal 351 2 2 2" xfId="40962" xr:uid="{224C0643-48EB-4D03-928D-4CB5E31222F3}"/>
    <cellStyle name="Normal 351 2 3" xfId="30746" xr:uid="{DC3BE62D-85E9-464F-A1C1-76DA4A02D0FC}"/>
    <cellStyle name="Normal 351 3" xfId="15464" xr:uid="{385EAC8D-4775-475B-9286-9E602C73A9DA}"/>
    <cellStyle name="Normal 351 3 2" xfId="35909" xr:uid="{F474FD99-6D18-4F37-AE50-1ACED113D9B1}"/>
    <cellStyle name="Normal 351 4" xfId="25693" xr:uid="{071D077A-7FDB-4BDF-9E8C-AB706FA1BA94}"/>
    <cellStyle name="Normal 352" xfId="5158" xr:uid="{C63F1092-9B49-4FD8-AB69-D91DDAAF9B15}"/>
    <cellStyle name="Normal 352 2" xfId="10293" xr:uid="{9B42EB95-5CF1-4BF9-A000-8CBF01A22E43}"/>
    <cellStyle name="Normal 352 2 2" xfId="20519" xr:uid="{27491E3B-7749-41F2-BCB8-5F830E78CAD7}"/>
    <cellStyle name="Normal 352 2 2 2" xfId="40963" xr:uid="{B32DB3F3-D0D5-4183-A44F-28CA323FA59D}"/>
    <cellStyle name="Normal 352 2 3" xfId="30747" xr:uid="{968BAA7F-AAEE-4179-B7CE-D743299E0AE4}"/>
    <cellStyle name="Normal 352 3" xfId="15465" xr:uid="{0F922189-0708-4E35-B60A-E828DF8888D8}"/>
    <cellStyle name="Normal 352 3 2" xfId="35910" xr:uid="{256F9CF7-88BB-4C72-B7DE-165784F15101}"/>
    <cellStyle name="Normal 352 4" xfId="25694" xr:uid="{86344173-4324-47B6-81D6-7C0789096FE5}"/>
    <cellStyle name="Normal 353" xfId="5159" xr:uid="{B81961FD-A4C1-47C4-BAA5-426BA9C15AF4}"/>
    <cellStyle name="Normal 353 2" xfId="10294" xr:uid="{BCC36F77-B1F4-4357-98AB-3E8FAAF8A84A}"/>
    <cellStyle name="Normal 353 2 2" xfId="20520" xr:uid="{55565895-E901-487C-8105-142BA7FECA89}"/>
    <cellStyle name="Normal 353 2 2 2" xfId="40964" xr:uid="{FE8A194D-F13D-4920-B2CD-34CA2A16D111}"/>
    <cellStyle name="Normal 353 2 3" xfId="30748" xr:uid="{EAF368E4-0DF6-4819-B3B3-46D1C0718DA5}"/>
    <cellStyle name="Normal 353 3" xfId="15466" xr:uid="{84D94AC3-1C8C-48C1-9851-51D76744D927}"/>
    <cellStyle name="Normal 353 3 2" xfId="35911" xr:uid="{329FA686-7F93-41B3-A038-CC471BF54DAA}"/>
    <cellStyle name="Normal 353 4" xfId="25695" xr:uid="{73269508-2477-400F-935F-55121C2C8923}"/>
    <cellStyle name="Normal 354" xfId="5160" xr:uid="{F11D31B6-7A45-4A8B-8AE9-87B6581FAAD5}"/>
    <cellStyle name="Normal 354 2" xfId="10295" xr:uid="{F294B016-B062-4141-9286-263AF24601E0}"/>
    <cellStyle name="Normal 354 2 2" xfId="20521" xr:uid="{3411B671-68D3-4FC7-A0C0-2DAE30D0BA9E}"/>
    <cellStyle name="Normal 354 2 2 2" xfId="40965" xr:uid="{4CE51791-FC0E-42EF-A4DD-577F091EF56B}"/>
    <cellStyle name="Normal 354 2 3" xfId="30749" xr:uid="{35F5BCA9-D616-49ED-9422-D5535463768D}"/>
    <cellStyle name="Normal 354 3" xfId="15467" xr:uid="{5664C65E-F14A-4679-AF8D-D14A67AAB216}"/>
    <cellStyle name="Normal 354 3 2" xfId="35912" xr:uid="{5E2EF3F6-A62A-4FE6-B8CD-96E62DB0E08D}"/>
    <cellStyle name="Normal 354 4" xfId="25696" xr:uid="{32340FDB-5805-43A6-84E6-0594437A61BA}"/>
    <cellStyle name="Normal 355" xfId="5162" xr:uid="{B044ADD9-B813-44ED-819A-CE055BEEF9F9}"/>
    <cellStyle name="Normal 355 2" xfId="10296" xr:uid="{205A1034-E5B3-4780-9807-91BCE33FA440}"/>
    <cellStyle name="Normal 355 2 2" xfId="20522" xr:uid="{34B5B9AA-9555-4BEC-AB63-39E3A94C9F78}"/>
    <cellStyle name="Normal 355 2 2 2" xfId="40966" xr:uid="{9007CC37-FAC5-4ADD-AB3D-CDB8C094D758}"/>
    <cellStyle name="Normal 355 2 3" xfId="30750" xr:uid="{9F43E54E-23DE-4AF9-B251-06ABD3150782}"/>
    <cellStyle name="Normal 355 3" xfId="15469" xr:uid="{6D3562F3-A55B-4044-B0EB-4282C40BA2FE}"/>
    <cellStyle name="Normal 355 3 2" xfId="35914" xr:uid="{9844E1C8-DDDB-4772-BBF9-70A71D096D02}"/>
    <cellStyle name="Normal 355 4" xfId="25698" xr:uid="{B7057498-003A-488F-B41E-2999A6C71B92}"/>
    <cellStyle name="Normal 356" xfId="5163" xr:uid="{0E3F114A-1193-448F-AEB1-818BADFC2073}"/>
    <cellStyle name="Normal 356 2" xfId="10297" xr:uid="{A1565849-11EA-458B-BD1B-6EBB8BC8D524}"/>
    <cellStyle name="Normal 356 2 2" xfId="20523" xr:uid="{78F95042-8E35-4492-96FE-F685406EA09A}"/>
    <cellStyle name="Normal 356 2 2 2" xfId="40967" xr:uid="{22B2A29A-3780-4116-96DA-73741DC0B6DC}"/>
    <cellStyle name="Normal 356 2 3" xfId="30751" xr:uid="{01713F8F-A56A-4BF8-B22A-83C2FD4A4BDB}"/>
    <cellStyle name="Normal 356 3" xfId="15470" xr:uid="{217EA1C8-5F71-4B47-BEDE-389D9B3B1017}"/>
    <cellStyle name="Normal 356 3 2" xfId="35915" xr:uid="{BA54A270-9FB7-4689-827B-D1D5BD4CE1E8}"/>
    <cellStyle name="Normal 356 4" xfId="25699" xr:uid="{C3B80C43-7854-4274-9FD7-567968DDF408}"/>
    <cellStyle name="Normal 357" xfId="5164" xr:uid="{31C57593-167C-446C-9F06-CCA7131C7780}"/>
    <cellStyle name="Normal 357 2" xfId="10298" xr:uid="{4B941D22-4B75-4178-A6A4-F29490854410}"/>
    <cellStyle name="Normal 357 2 2" xfId="20524" xr:uid="{4D70945A-86D2-41CB-A9DB-D1F1F9D9CD47}"/>
    <cellStyle name="Normal 357 2 2 2" xfId="40968" xr:uid="{20F62BC6-304E-4E2D-8A9E-6BD16BDE5703}"/>
    <cellStyle name="Normal 357 2 3" xfId="30752" xr:uid="{20EF12A5-50FD-4582-AE47-460525D2CE7B}"/>
    <cellStyle name="Normal 357 3" xfId="15471" xr:uid="{21FB05C0-69B3-4212-9BF6-3F57BE2001CF}"/>
    <cellStyle name="Normal 357 3 2" xfId="35916" xr:uid="{339524D6-E205-41C7-9A56-370ABB40DF70}"/>
    <cellStyle name="Normal 357 4" xfId="25700" xr:uid="{044D131E-B146-437A-8503-9B571479065A}"/>
    <cellStyle name="Normal 358" xfId="5165" xr:uid="{719BB880-4931-4DE1-AE75-52E1F762CBAF}"/>
    <cellStyle name="Normal 358 2" xfId="10299" xr:uid="{46B9E915-E11D-4D19-ABDF-B298BCF31D07}"/>
    <cellStyle name="Normal 358 2 2" xfId="20525" xr:uid="{6EBEF13D-1F32-4073-B8A3-EF0DB69C3CCC}"/>
    <cellStyle name="Normal 358 2 2 2" xfId="40969" xr:uid="{14F687E8-26E8-4B05-A3D6-2572665A586D}"/>
    <cellStyle name="Normal 358 2 3" xfId="30753" xr:uid="{67D34D15-5ED4-4EB7-89B5-D90EA70C5FFC}"/>
    <cellStyle name="Normal 358 3" xfId="15472" xr:uid="{E7CD8F6E-4C55-461F-947F-E4A41144AB66}"/>
    <cellStyle name="Normal 358 3 2" xfId="35917" xr:uid="{ECEE603C-4AA0-4A40-B8E8-91F554CDF15E}"/>
    <cellStyle name="Normal 358 4" xfId="25701" xr:uid="{02AB05D8-371C-41E5-8B48-085003961BF7}"/>
    <cellStyle name="Normal 359" xfId="5166" xr:uid="{390FD29B-C1AD-4469-8570-B936EE0525F2}"/>
    <cellStyle name="Normal 359 2" xfId="10300" xr:uid="{8BEAD6EB-8281-4790-8D78-71A59CDEA814}"/>
    <cellStyle name="Normal 359 2 2" xfId="20526" xr:uid="{C7EDAAA9-C98D-4327-936B-58FF923AD8DD}"/>
    <cellStyle name="Normal 359 2 2 2" xfId="40970" xr:uid="{C04BF629-7A35-4BCE-9B72-4870315A3E33}"/>
    <cellStyle name="Normal 359 2 3" xfId="30754" xr:uid="{E7373253-998A-48DA-BB65-7BC3D10EA203}"/>
    <cellStyle name="Normal 359 3" xfId="15473" xr:uid="{02715457-C41F-4B28-93A4-E8A7E5F717B0}"/>
    <cellStyle name="Normal 359 3 2" xfId="35918" xr:uid="{040E594C-99E4-43A0-B7FD-02F6304E6931}"/>
    <cellStyle name="Normal 359 4" xfId="25702" xr:uid="{130DCEC3-1225-4160-918F-90AC9B924D5C}"/>
    <cellStyle name="Normal 36" xfId="540" xr:uid="{305D9860-68CC-47E0-AC8D-A2864D030F18}"/>
    <cellStyle name="Normal 36 2" xfId="1139" xr:uid="{2A1F4D35-B249-4F20-AB48-636A5DDDEE45}"/>
    <cellStyle name="Normal 36 2 2" xfId="6286" xr:uid="{23DF5195-0E62-4C06-8539-9C6F25D6746D}"/>
    <cellStyle name="Normal 36 2 2 2" xfId="16541" xr:uid="{5C2A8EC3-A179-4F76-813A-91923B361376}"/>
    <cellStyle name="Normal 36 2 2 2 2" xfId="36985" xr:uid="{75D4A0DF-C848-499D-A07A-3B31014CDDBD}"/>
    <cellStyle name="Normal 36 2 2 3" xfId="26769" xr:uid="{B3B29314-F098-4D11-BD46-BAFF051B5E84}"/>
    <cellStyle name="Normal 36 2 3" xfId="11487" xr:uid="{2B906EEE-4C5F-438C-9567-0AFCB9FBAA00}"/>
    <cellStyle name="Normal 36 2 3 2" xfId="31933" xr:uid="{89379546-B1FC-4AEA-915D-64BB9404E10B}"/>
    <cellStyle name="Normal 36 2 4" xfId="21717" xr:uid="{AEF6D495-C17B-45FA-B61D-0C992256D310}"/>
    <cellStyle name="Normal 36 3" xfId="5687" xr:uid="{887237B8-5768-4522-B760-C227FF911771}"/>
    <cellStyle name="Normal 36 3 2" xfId="15961" xr:uid="{D81D22D1-53E7-4AEE-8423-D335CF1E6745}"/>
    <cellStyle name="Normal 36 3 2 2" xfId="36405" xr:uid="{FA8123ED-CC91-4570-9CB7-9F1CAAA26ABB}"/>
    <cellStyle name="Normal 36 3 3" xfId="26189" xr:uid="{4102969C-7445-4932-9BEE-EF2427ED36B2}"/>
    <cellStyle name="Normal 36 4" xfId="10907" xr:uid="{5A8E0BA7-E282-4D09-A8F1-DC94CEE57499}"/>
    <cellStyle name="Normal 36 4 2" xfId="31353" xr:uid="{7F355CEA-1DC8-4727-ABA6-608E6F149D82}"/>
    <cellStyle name="Normal 36 5" xfId="21137" xr:uid="{9DE293CA-53BD-4366-B42E-DDBF13CD8A70}"/>
    <cellStyle name="Normal 360" xfId="5167" xr:uid="{6117FE70-6EE2-4F8F-ABD6-AB90B15F3C14}"/>
    <cellStyle name="Normal 360 2" xfId="10301" xr:uid="{A64FE403-4A84-443B-94C4-BE0BA03ABDE5}"/>
    <cellStyle name="Normal 360 2 2" xfId="20527" xr:uid="{6A5E1B71-F5BC-40C1-B21D-9A80F9845664}"/>
    <cellStyle name="Normal 360 2 2 2" xfId="40971" xr:uid="{2174DD11-19FA-468E-9D9D-AC125DDA1A56}"/>
    <cellStyle name="Normal 360 2 3" xfId="30755" xr:uid="{C1ED8470-0C36-4923-85DF-08C23A8F3B0C}"/>
    <cellStyle name="Normal 360 3" xfId="15474" xr:uid="{651E4C45-0736-4616-B799-D5825D5787AA}"/>
    <cellStyle name="Normal 360 3 2" xfId="35919" xr:uid="{4712B06B-3E2E-4E5B-8FA7-48214ED34EF8}"/>
    <cellStyle name="Normal 360 4" xfId="25703" xr:uid="{11A78049-89F7-4D62-9981-19F67EE14E5F}"/>
    <cellStyle name="Normal 361" xfId="5168" xr:uid="{FEB70A26-2B60-428C-8B93-ABB56905CEF3}"/>
    <cellStyle name="Normal 361 2" xfId="10302" xr:uid="{AD80CA0C-1BF1-409F-8BD2-6E3350E736E3}"/>
    <cellStyle name="Normal 361 2 2" xfId="20528" xr:uid="{ED2A22D1-1E76-4BD1-BC15-DB88F550D7FB}"/>
    <cellStyle name="Normal 361 2 2 2" xfId="40972" xr:uid="{351BEB9A-AAAC-4AA3-99D8-1AA9889374DE}"/>
    <cellStyle name="Normal 361 2 3" xfId="30756" xr:uid="{F8BCEFE3-8541-433E-A7D9-7D6B302E38B2}"/>
    <cellStyle name="Normal 361 3" xfId="15475" xr:uid="{D29B490D-2DA9-4500-8F42-303EA1D182DA}"/>
    <cellStyle name="Normal 361 3 2" xfId="35920" xr:uid="{80B19EB2-1D49-48C3-9706-11FA324AF56E}"/>
    <cellStyle name="Normal 361 4" xfId="25704" xr:uid="{2A7DA378-F70D-43DD-AEE1-BE2074A1BA92}"/>
    <cellStyle name="Normal 362" xfId="5169" xr:uid="{D26622E3-0596-4E92-AE38-02AB4A7FFD3E}"/>
    <cellStyle name="Normal 362 2" xfId="10303" xr:uid="{3CA000EA-B2ED-4D18-A832-C5F46010B625}"/>
    <cellStyle name="Normal 362 2 2" xfId="20529" xr:uid="{1381CD79-1438-4BB7-A811-E4C89091C024}"/>
    <cellStyle name="Normal 362 2 2 2" xfId="40973" xr:uid="{0456B169-BDC8-486B-8D07-3F40DBE229F4}"/>
    <cellStyle name="Normal 362 2 3" xfId="30757" xr:uid="{8CE78B39-0497-4B04-8D58-983644CBBF47}"/>
    <cellStyle name="Normal 362 3" xfId="15476" xr:uid="{F7A1EE74-5C3F-4957-B060-A8C592AA225E}"/>
    <cellStyle name="Normal 362 3 2" xfId="35921" xr:uid="{C132A493-E1AF-4708-BF25-C333C7AE0714}"/>
    <cellStyle name="Normal 362 4" xfId="25705" xr:uid="{64422432-2480-4B19-9AAE-FFC4CE89335B}"/>
    <cellStyle name="Normal 363" xfId="5161" xr:uid="{E6CFC46E-75A0-4FCE-883B-1FF2EAF20AD1}"/>
    <cellStyle name="Normal 363 2" xfId="10304" xr:uid="{B678BE0B-D219-4298-8B95-9CE20F330AAC}"/>
    <cellStyle name="Normal 363 2 2" xfId="20530" xr:uid="{60A98CE9-499F-4D1F-9B32-065A72680B44}"/>
    <cellStyle name="Normal 363 2 2 2" xfId="40974" xr:uid="{6BDE6F06-8FA2-4802-BFEA-F08FFAA407EF}"/>
    <cellStyle name="Normal 363 2 3" xfId="30758" xr:uid="{01D1FE09-EA8E-4FEB-B9F8-D499A1DD5BBE}"/>
    <cellStyle name="Normal 363 3" xfId="15468" xr:uid="{DFA8BB45-8FA1-490C-9CD1-72F395913CCA}"/>
    <cellStyle name="Normal 363 3 2" xfId="35913" xr:uid="{735DEBE0-F30C-40D9-8ABB-444238FFE105}"/>
    <cellStyle name="Normal 363 4" xfId="25697" xr:uid="{69AB3304-A628-4F4C-8826-AF3FD3A4AFA7}"/>
    <cellStyle name="Normal 364" xfId="5170" xr:uid="{6AD7A961-7A91-46AB-83FB-7A337A69061C}"/>
    <cellStyle name="Normal 364 2" xfId="10305" xr:uid="{687A1EE5-BE43-4A7B-A898-38561367D04E}"/>
    <cellStyle name="Normal 364 2 2" xfId="20531" xr:uid="{2CD50638-0A89-4D1B-A828-71AD0EC92BE9}"/>
    <cellStyle name="Normal 364 2 2 2" xfId="40975" xr:uid="{40F205A3-6E03-4CC8-947D-EACE78C6AD47}"/>
    <cellStyle name="Normal 364 2 3" xfId="30759" xr:uid="{04543F5B-55DB-4968-BC28-D4BD10C3ABEB}"/>
    <cellStyle name="Normal 364 3" xfId="15477" xr:uid="{666CF92C-258A-42D9-9342-56F5DDFC0521}"/>
    <cellStyle name="Normal 364 3 2" xfId="35922" xr:uid="{85ED3A70-BBB9-4D44-BEBA-B11107492A67}"/>
    <cellStyle name="Normal 364 4" xfId="25706" xr:uid="{31C46F02-03C9-4BF2-9804-7285B5F35AB8}"/>
    <cellStyle name="Normal 365" xfId="5171" xr:uid="{93A07977-C1CC-422E-8C36-F4F17C79C66F}"/>
    <cellStyle name="Normal 365 2" xfId="10306" xr:uid="{81ECF673-2C7C-4333-9FDA-8CE18821AE21}"/>
    <cellStyle name="Normal 365 2 2" xfId="20532" xr:uid="{72564F45-4D10-4DBF-856B-6D50B86465D3}"/>
    <cellStyle name="Normal 365 2 2 2" xfId="40976" xr:uid="{2BE2A42A-F879-4A97-9497-56CFE52F4960}"/>
    <cellStyle name="Normal 365 2 3" xfId="30760" xr:uid="{7BA9190B-6EC9-45FB-8963-4374A9D475EF}"/>
    <cellStyle name="Normal 365 3" xfId="15478" xr:uid="{EB1F7416-9E6A-4746-8CEE-85803E77C90F}"/>
    <cellStyle name="Normal 365 3 2" xfId="35923" xr:uid="{CCA1F77B-457F-46EB-BEDE-64B0E06249D0}"/>
    <cellStyle name="Normal 365 4" xfId="25707" xr:uid="{6AB9A953-8F5B-48E5-8E0F-975FBF33B54A}"/>
    <cellStyle name="Normal 366" xfId="5172" xr:uid="{DB514610-8802-4B86-9795-EE9B70946A6A}"/>
    <cellStyle name="Normal 366 2" xfId="10307" xr:uid="{9236C3D2-BE38-4E60-9350-CC03AE4441C7}"/>
    <cellStyle name="Normal 366 2 2" xfId="20533" xr:uid="{03D8B1EE-216B-4E95-9AD1-A9A8EC36BC77}"/>
    <cellStyle name="Normal 366 2 2 2" xfId="40977" xr:uid="{88A2F183-2BE9-446C-880E-032451459A73}"/>
    <cellStyle name="Normal 366 2 3" xfId="30761" xr:uid="{AE92F485-F9E6-4DCA-A500-08A3DECDEF9E}"/>
    <cellStyle name="Normal 366 3" xfId="15479" xr:uid="{EE70EEF1-8972-4161-BE0A-EABDEA12C211}"/>
    <cellStyle name="Normal 366 3 2" xfId="35924" xr:uid="{E71BD00E-E16E-4035-9250-FA965EF4AF00}"/>
    <cellStyle name="Normal 366 4" xfId="25708" xr:uid="{C0D1227B-72E9-4F6C-BEF6-3FBB0D6893D4}"/>
    <cellStyle name="Normal 367" xfId="5173" xr:uid="{21E15DCB-0C98-49C8-B43D-1EA73E8BC0D8}"/>
    <cellStyle name="Normal 367 2" xfId="10308" xr:uid="{C07F1B85-28AB-4C57-82EA-D56E1E840E24}"/>
    <cellStyle name="Normal 367 2 2" xfId="20534" xr:uid="{EAE2E182-6552-490B-9C73-5297E2257534}"/>
    <cellStyle name="Normal 367 2 2 2" xfId="40978" xr:uid="{C02DD37D-4B51-4929-87B9-B796F9C3ED9D}"/>
    <cellStyle name="Normal 367 2 3" xfId="30762" xr:uid="{E747E383-61E1-4997-8B17-0CAE75C7DCFD}"/>
    <cellStyle name="Normal 367 3" xfId="15480" xr:uid="{F7B2B2F6-E304-4950-BACF-F05A40A9A512}"/>
    <cellStyle name="Normal 367 3 2" xfId="35925" xr:uid="{90E524BC-D9E6-404E-8100-6527B64EB29D}"/>
    <cellStyle name="Normal 367 4" xfId="25709" xr:uid="{C901C8E7-ED7B-4E38-AD1F-3E354D423AF9}"/>
    <cellStyle name="Normal 368" xfId="5174" xr:uid="{F8A039C2-7EFD-4B33-8B34-090067F9CC39}"/>
    <cellStyle name="Normal 368 2" xfId="10309" xr:uid="{58555B45-EC15-42BD-A96F-0FAF3ADBB116}"/>
    <cellStyle name="Normal 368 2 2" xfId="20535" xr:uid="{6DC34370-DD46-47E1-953E-1B4AB29E1BD5}"/>
    <cellStyle name="Normal 368 2 2 2" xfId="40979" xr:uid="{4E7C9B85-134F-4C2A-A859-4F7731167CFD}"/>
    <cellStyle name="Normal 368 2 3" xfId="30763" xr:uid="{27653B43-C8D5-4A9E-9D97-0E5562C2F85E}"/>
    <cellStyle name="Normal 368 3" xfId="15481" xr:uid="{F43BCCF3-A089-4888-9158-B5DC6FF12B18}"/>
    <cellStyle name="Normal 368 3 2" xfId="35926" xr:uid="{52A7BAF2-1880-41ED-89A9-AAC79B6838D5}"/>
    <cellStyle name="Normal 368 4" xfId="25710" xr:uid="{2C50792B-A332-4572-85D2-7C10AA75801E}"/>
    <cellStyle name="Normal 369" xfId="5175" xr:uid="{F693F80E-CE28-476B-9E3D-4B8EC4ECD8D9}"/>
    <cellStyle name="Normal 369 2" xfId="10310" xr:uid="{56562AFF-A5B9-44ED-952C-A4193D38EFDD}"/>
    <cellStyle name="Normal 369 2 2" xfId="20536" xr:uid="{6341EE18-E07D-44BC-8A55-1AD7555DD74B}"/>
    <cellStyle name="Normal 369 2 2 2" xfId="40980" xr:uid="{3AD36D9F-8B26-41C0-9EAF-9C03D72DEE22}"/>
    <cellStyle name="Normal 369 2 3" xfId="30764" xr:uid="{5B0AD398-F883-4FDC-AD2B-9B19EF7FEC5D}"/>
    <cellStyle name="Normal 369 3" xfId="15482" xr:uid="{3CB597AF-36A4-40D0-A8BF-B6DD3F3C5EE3}"/>
    <cellStyle name="Normal 369 3 2" xfId="35927" xr:uid="{11FC8590-3A4E-4D36-9CD3-FD747550FB0C}"/>
    <cellStyle name="Normal 369 4" xfId="25711" xr:uid="{AFED940F-B8C2-4E9D-BEA3-F672D9176B75}"/>
    <cellStyle name="Normal 37" xfId="554" xr:uid="{9C5DCD29-6A56-4A30-8CE5-ECF575F65179}"/>
    <cellStyle name="Normal 37 2" xfId="1153" xr:uid="{945B2386-1B97-4305-8859-6BC36C5A92A1}"/>
    <cellStyle name="Normal 37 2 2" xfId="6300" xr:uid="{12BC997E-0F54-48DC-8923-3892CB523FFD}"/>
    <cellStyle name="Normal 37 2 2 2" xfId="16555" xr:uid="{C6492275-972B-4CC0-A884-08E0DC33B5BF}"/>
    <cellStyle name="Normal 37 2 2 2 2" xfId="36999" xr:uid="{07E6EC3C-5457-41FF-8605-54381E891B49}"/>
    <cellStyle name="Normal 37 2 2 3" xfId="26783" xr:uid="{DFF3DD15-371A-483F-8DBE-FCB9FA392CC0}"/>
    <cellStyle name="Normal 37 2 3" xfId="11501" xr:uid="{EAB38C8D-3F62-4DA2-88B3-900F7EF5DA72}"/>
    <cellStyle name="Normal 37 2 3 2" xfId="31947" xr:uid="{24FF9E1D-9076-4F3B-B722-FFF4B9C685DC}"/>
    <cellStyle name="Normal 37 2 4" xfId="21731" xr:uid="{EF69AFC3-9C81-49D6-83A3-746CE295527E}"/>
    <cellStyle name="Normal 37 3" xfId="5701" xr:uid="{43606AC0-6698-4AB5-8890-6BDCC26A3A65}"/>
    <cellStyle name="Normal 37 3 2" xfId="15975" xr:uid="{0C81C844-EC95-43A7-9F91-C90D3ED922F9}"/>
    <cellStyle name="Normal 37 3 2 2" xfId="36419" xr:uid="{D6E6C329-B4AB-495C-B8FD-5FC5D2E5ABAA}"/>
    <cellStyle name="Normal 37 3 3" xfId="26203" xr:uid="{9682A46A-5889-44FC-93CB-C14634EBA6DD}"/>
    <cellStyle name="Normal 37 4" xfId="10921" xr:uid="{BAC35A97-1A71-41ED-8C33-23B612EE4351}"/>
    <cellStyle name="Normal 37 4 2" xfId="31367" xr:uid="{FF37860A-8F56-48D6-B626-EBDC575C534C}"/>
    <cellStyle name="Normal 37 5" xfId="21151" xr:uid="{DF85A45D-E612-400E-BCB6-424FAFCB0FD1}"/>
    <cellStyle name="Normal 370" xfId="5176" xr:uid="{BBFFFB65-E514-4AAA-AE46-C0F87ED79267}"/>
    <cellStyle name="Normal 370 2" xfId="10311" xr:uid="{C0BE2D46-F5A2-4B37-885F-7AF6A0EAA115}"/>
    <cellStyle name="Normal 370 2 2" xfId="20537" xr:uid="{B092CC48-482D-47A5-B2BB-4CDAB4A4D713}"/>
    <cellStyle name="Normal 370 2 2 2" xfId="40981" xr:uid="{CEF585B8-D243-4383-AA51-D9680E8FDB64}"/>
    <cellStyle name="Normal 370 2 3" xfId="30765" xr:uid="{A51C5FED-449A-4A12-BAB4-AFC3A4E7C4B0}"/>
    <cellStyle name="Normal 370 3" xfId="15483" xr:uid="{C81F18C6-DEB6-4AC5-AF76-78551799A8D4}"/>
    <cellStyle name="Normal 370 3 2" xfId="35928" xr:uid="{5D4AE46F-8FC0-4D37-83CB-C4DE043AD9B0}"/>
    <cellStyle name="Normal 370 4" xfId="25712" xr:uid="{D48A66D6-D7E0-4E81-9FEF-4260160120F5}"/>
    <cellStyle name="Normal 371" xfId="5177" xr:uid="{036E90AD-8094-4637-BBF6-659FD7C441D7}"/>
    <cellStyle name="Normal 371 2" xfId="10312" xr:uid="{FE48D7FF-0394-4590-BB27-4015C97A0853}"/>
    <cellStyle name="Normal 371 2 2" xfId="20538" xr:uid="{7C2C21B8-C9BC-48F2-9759-508B809AA4DF}"/>
    <cellStyle name="Normal 371 2 2 2" xfId="40982" xr:uid="{BE286B43-1B2E-4C9B-B9BB-9FE58F8F2A1D}"/>
    <cellStyle name="Normal 371 2 3" xfId="30766" xr:uid="{7A4CD6AF-5F0B-4A63-BA57-7827E81F1981}"/>
    <cellStyle name="Normal 371 3" xfId="15484" xr:uid="{357B4B14-410A-47D0-A5C1-584B251C469A}"/>
    <cellStyle name="Normal 371 3 2" xfId="35929" xr:uid="{D22B2243-AB2A-44EA-BCAF-E4FDD0BBD261}"/>
    <cellStyle name="Normal 371 4" xfId="25713" xr:uid="{1CE94DCD-77CE-4901-9A60-74F4372B3055}"/>
    <cellStyle name="Normal 372" xfId="5178" xr:uid="{690CA851-3189-4646-9F18-2B5C4D865BDD}"/>
    <cellStyle name="Normal 372 2" xfId="10313" xr:uid="{90457DAD-FD84-46D3-B269-F8E2F66F6F0F}"/>
    <cellStyle name="Normal 372 2 2" xfId="20539" xr:uid="{28222DBF-B1A8-4C5A-AECF-32FF7B5C4BEB}"/>
    <cellStyle name="Normal 372 2 2 2" xfId="40983" xr:uid="{98637420-6D60-4F6B-8CCC-5BA650527265}"/>
    <cellStyle name="Normal 372 2 3" xfId="30767" xr:uid="{0F3D5D6B-CDE8-4E54-AE7F-CE4479F700BB}"/>
    <cellStyle name="Normal 372 3" xfId="15485" xr:uid="{9579C66F-53D4-4C05-953E-257E28AB09FA}"/>
    <cellStyle name="Normal 372 3 2" xfId="35930" xr:uid="{476CAF9D-C1C6-4BAF-9172-001279E1ADDC}"/>
    <cellStyle name="Normal 372 4" xfId="25714" xr:uid="{90103221-4DB7-4D03-A463-48F953167F9C}"/>
    <cellStyle name="Normal 373" xfId="5179" xr:uid="{8E281211-32E8-46E1-8B5E-568E1B216CAB}"/>
    <cellStyle name="Normal 373 2" xfId="10314" xr:uid="{ADBEC178-B2BA-4B00-8D44-5EEB58453BE5}"/>
    <cellStyle name="Normal 373 2 2" xfId="20540" xr:uid="{E1BD2E77-6418-4DC4-9686-6836CF37AE38}"/>
    <cellStyle name="Normal 373 2 2 2" xfId="40984" xr:uid="{B098292B-EF38-41E9-9A80-AF143D61FD09}"/>
    <cellStyle name="Normal 373 2 3" xfId="30768" xr:uid="{EACD7595-CBF6-4459-9C93-3B14739167CE}"/>
    <cellStyle name="Normal 373 3" xfId="15486" xr:uid="{9B2A6A15-5ED5-4C7F-90C1-76FEB4D5565D}"/>
    <cellStyle name="Normal 373 3 2" xfId="35931" xr:uid="{4D899B44-3C4A-4714-8C5B-1B4034448A56}"/>
    <cellStyle name="Normal 373 4" xfId="25715" xr:uid="{512BBBAC-6FA0-48B8-B0ED-AB0D16CFC5BE}"/>
    <cellStyle name="Normal 374" xfId="5180" xr:uid="{89185C04-2684-46BD-8CCB-403CF4D083C4}"/>
    <cellStyle name="Normal 374 2" xfId="10315" xr:uid="{D4A57107-254E-4BF7-93D2-D85CD7592B93}"/>
    <cellStyle name="Normal 374 2 2" xfId="20541" xr:uid="{A178717A-9550-48EA-918E-25591D9E9B3C}"/>
    <cellStyle name="Normal 374 2 2 2" xfId="40985" xr:uid="{BEBF9BBC-5848-497F-BB92-E9ECC2F3BF7C}"/>
    <cellStyle name="Normal 374 2 3" xfId="30769" xr:uid="{B576B394-533F-4278-AD6A-8637A2DF3177}"/>
    <cellStyle name="Normal 374 3" xfId="15487" xr:uid="{08E40869-B9A2-45B4-B8AA-4BF02E91494F}"/>
    <cellStyle name="Normal 374 3 2" xfId="35932" xr:uid="{082F2212-2947-4D53-9AE5-A7B2B4050E8A}"/>
    <cellStyle name="Normal 374 4" xfId="25716" xr:uid="{05AB6A60-C8FC-4392-BD06-D0174D4D2AAD}"/>
    <cellStyle name="Normal 375" xfId="5181" xr:uid="{78E60885-DC76-4150-A0F3-3E1BC6D20AA3}"/>
    <cellStyle name="Normal 375 2" xfId="10316" xr:uid="{3AFD15D0-969C-4FFB-9E29-3245F25E0654}"/>
    <cellStyle name="Normal 375 2 2" xfId="20542" xr:uid="{38F9695B-5C0F-4EE9-A96C-426663238762}"/>
    <cellStyle name="Normal 375 2 2 2" xfId="40986" xr:uid="{EF2F5C87-325B-4E62-BCFB-18872E4D3390}"/>
    <cellStyle name="Normal 375 2 3" xfId="30770" xr:uid="{AF3B4393-F158-4606-BDF5-FFAF5FB00753}"/>
    <cellStyle name="Normal 375 3" xfId="15488" xr:uid="{CD74FCEC-13AD-4621-9A42-CDE80792BC39}"/>
    <cellStyle name="Normal 375 3 2" xfId="35933" xr:uid="{3E223BDE-F111-48CE-B65E-B4078321D01E}"/>
    <cellStyle name="Normal 375 4" xfId="25717" xr:uid="{FE4DF7DD-9674-466D-96E6-F36CD0053674}"/>
    <cellStyle name="Normal 376" xfId="5182" xr:uid="{2E475C18-6608-424C-A951-03828A3DE1B3}"/>
    <cellStyle name="Normal 376 2" xfId="10317" xr:uid="{ABA2ECF6-20D0-4A9C-B2D3-884BFE7DC8E1}"/>
    <cellStyle name="Normal 376 2 2" xfId="20543" xr:uid="{9009DDFD-5EFA-47B4-9838-67FF172FB292}"/>
    <cellStyle name="Normal 376 2 2 2" xfId="40987" xr:uid="{8FB90C07-87C2-4277-BE74-5A57B8CFA4EC}"/>
    <cellStyle name="Normal 376 2 3" xfId="30771" xr:uid="{F5B3E486-5A6D-42D1-B200-3D94BEB637F9}"/>
    <cellStyle name="Normal 376 3" xfId="15489" xr:uid="{7A6B8B14-2025-478E-BDBA-A715E178F160}"/>
    <cellStyle name="Normal 376 3 2" xfId="35934" xr:uid="{EF1032D3-55BB-4CAD-A979-C5B107447117}"/>
    <cellStyle name="Normal 376 4" xfId="25718" xr:uid="{B1430B8C-2579-4091-9670-7F15E3643967}"/>
    <cellStyle name="Normal 377" xfId="5183" xr:uid="{9519158F-F7E9-4AF4-B796-E088DBAF15FA}"/>
    <cellStyle name="Normal 377 2" xfId="10318" xr:uid="{65B03CAA-EEDB-417C-BDF3-C6DDD6D77B51}"/>
    <cellStyle name="Normal 377 2 2" xfId="20544" xr:uid="{04F8B71C-6ECB-4B0E-A335-71DB9DE5BB69}"/>
    <cellStyle name="Normal 377 2 2 2" xfId="40988" xr:uid="{666002BC-F923-463F-8092-FB70C4203E56}"/>
    <cellStyle name="Normal 377 2 3" xfId="30772" xr:uid="{C7274ABE-FFF2-4727-A55B-053C79BD6645}"/>
    <cellStyle name="Normal 377 3" xfId="15490" xr:uid="{AA6916C6-8C09-434E-9CCB-C15EDC506824}"/>
    <cellStyle name="Normal 377 3 2" xfId="35935" xr:uid="{35CB32FC-6B0B-43A7-88A9-8CAA0C5C34E4}"/>
    <cellStyle name="Normal 377 4" xfId="25719" xr:uid="{1A9529C6-B701-4B6F-A428-F52E71F99877}"/>
    <cellStyle name="Normal 378" xfId="5184" xr:uid="{C93FAEEF-1E40-414A-A014-3D1B5EC70529}"/>
    <cellStyle name="Normal 378 2" xfId="10319" xr:uid="{AB47BF3B-53D3-4654-A685-5C50AAD869A3}"/>
    <cellStyle name="Normal 378 2 2" xfId="20545" xr:uid="{2A3DF8DE-04FB-4CCF-91EF-B3779C8EEC12}"/>
    <cellStyle name="Normal 378 2 2 2" xfId="40989" xr:uid="{69FF08BC-181C-488A-96C5-A972A3C078B1}"/>
    <cellStyle name="Normal 378 2 3" xfId="30773" xr:uid="{348DB6D4-F2E9-48DB-8798-891677209827}"/>
    <cellStyle name="Normal 378 3" xfId="15491" xr:uid="{75E8661B-47C7-4955-B9F9-2247A77B6B30}"/>
    <cellStyle name="Normal 378 3 2" xfId="35936" xr:uid="{32F1EC02-879B-4729-8E1B-D040BB02C652}"/>
    <cellStyle name="Normal 378 4" xfId="25720" xr:uid="{361CE1C3-BB75-41FE-8CB0-7ADA6236222E}"/>
    <cellStyle name="Normal 379" xfId="5185" xr:uid="{46D0404B-E212-4935-B060-B5180DD3D03C}"/>
    <cellStyle name="Normal 379 2" xfId="10320" xr:uid="{52122262-CDEA-43CC-9C7D-895FCF05A452}"/>
    <cellStyle name="Normal 379 2 2" xfId="20546" xr:uid="{DB50DF7C-C186-4375-8D9D-B8CF89121731}"/>
    <cellStyle name="Normal 379 2 2 2" xfId="40990" xr:uid="{41AA34D4-A6EA-468E-B940-7D782848821D}"/>
    <cellStyle name="Normal 379 2 3" xfId="30774" xr:uid="{A9D74CB6-A193-4BB1-8912-82D94F452D49}"/>
    <cellStyle name="Normal 379 3" xfId="15492" xr:uid="{A25E8F95-84E9-4E04-AA94-157308DFD4AD}"/>
    <cellStyle name="Normal 379 3 2" xfId="35937" xr:uid="{53F64ED0-7C06-459E-A318-DDED6F71E2E8}"/>
    <cellStyle name="Normal 379 4" xfId="25721" xr:uid="{E304CED9-78C7-4B94-A4D4-78E04D5B8CD6}"/>
    <cellStyle name="Normal 38" xfId="568" xr:uid="{294B7F27-717F-496E-8003-DB4ED173E346}"/>
    <cellStyle name="Normal 38 2" xfId="1167" xr:uid="{83D5E0B7-32EE-4C58-802C-42082ADA606D}"/>
    <cellStyle name="Normal 38 2 2" xfId="6314" xr:uid="{99CAB764-DFE9-47A3-9270-21E182E5C405}"/>
    <cellStyle name="Normal 38 2 2 2" xfId="16569" xr:uid="{A3E97450-5F4A-484E-B673-69CC15A03A37}"/>
    <cellStyle name="Normal 38 2 2 2 2" xfId="37013" xr:uid="{A8AA80FD-9707-4114-AD90-FD797A71BCD9}"/>
    <cellStyle name="Normal 38 2 2 3" xfId="26797" xr:uid="{5E9CE66C-164C-4D70-9294-E301694C0740}"/>
    <cellStyle name="Normal 38 2 3" xfId="11515" xr:uid="{53095709-3B44-47D5-9D2A-6BA06091BE8A}"/>
    <cellStyle name="Normal 38 2 3 2" xfId="31961" xr:uid="{729C0ACF-2156-42AF-BD2B-FEE68B9781B9}"/>
    <cellStyle name="Normal 38 2 4" xfId="21745" xr:uid="{0FD2F4C9-50C1-4A61-B593-D72ACCD41E18}"/>
    <cellStyle name="Normal 38 3" xfId="5715" xr:uid="{ED2296ED-021B-4EB7-B092-C9E45814B57C}"/>
    <cellStyle name="Normal 38 3 2" xfId="15989" xr:uid="{2C2F0528-9CD2-43E7-A859-7CDF6ECC314A}"/>
    <cellStyle name="Normal 38 3 2 2" xfId="36433" xr:uid="{878CCA40-D52D-45B7-8EF5-0A2B1A2AD641}"/>
    <cellStyle name="Normal 38 3 3" xfId="26217" xr:uid="{0588626D-17DD-4093-91BD-5DF3384DFE59}"/>
    <cellStyle name="Normal 38 4" xfId="10935" xr:uid="{21E99FC0-2F26-4B9D-96C6-68C898835246}"/>
    <cellStyle name="Normal 38 4 2" xfId="31381" xr:uid="{F1028C8D-6054-445F-B97C-0E3C0D62EA84}"/>
    <cellStyle name="Normal 38 5" xfId="21165" xr:uid="{2E5211BD-03A6-4DBD-94E0-F34BC6EDC460}"/>
    <cellStyle name="Normal 380" xfId="5186" xr:uid="{B15027D5-139D-41CB-B6D1-5D7F224F3FF4}"/>
    <cellStyle name="Normal 380 2" xfId="10321" xr:uid="{99CF9887-9D1E-4E3A-B1AC-A79D33EE98DF}"/>
    <cellStyle name="Normal 380 2 2" xfId="20547" xr:uid="{851E9FAB-68CF-40AD-B1B3-088176627747}"/>
    <cellStyle name="Normal 380 2 2 2" xfId="40991" xr:uid="{AA596A6E-F08F-450E-847F-27626EFE8752}"/>
    <cellStyle name="Normal 380 2 3" xfId="30775" xr:uid="{2CB34A41-2339-489C-9248-64C2E4E44760}"/>
    <cellStyle name="Normal 380 3" xfId="15493" xr:uid="{5521F6AA-EE33-4D9C-9915-73A290252A61}"/>
    <cellStyle name="Normal 380 3 2" xfId="35938" xr:uid="{E8FEB1A7-A9B6-4F72-ABC5-58D0734B6214}"/>
    <cellStyle name="Normal 380 4" xfId="25722" xr:uid="{7A7F06BB-9F57-40D7-AA64-653D4D256EBC}"/>
    <cellStyle name="Normal 381" xfId="5187" xr:uid="{ABA326C4-FF65-4A23-83A1-7703B9B38EA3}"/>
    <cellStyle name="Normal 381 2" xfId="10322" xr:uid="{7C5317EA-1F61-40A2-BF71-C90B9541D3C3}"/>
    <cellStyle name="Normal 381 2 2" xfId="20548" xr:uid="{C3A72438-5D48-4162-9892-3BDD27CA58BA}"/>
    <cellStyle name="Normal 381 2 2 2" xfId="40992" xr:uid="{12779667-4DC9-43A7-A132-90FAFB5C72C1}"/>
    <cellStyle name="Normal 381 2 3" xfId="30776" xr:uid="{99669F8E-3818-484C-9D06-A1366BF6A194}"/>
    <cellStyle name="Normal 381 3" xfId="15494" xr:uid="{7D3377E2-828B-4523-A7BA-42D3F72DBA54}"/>
    <cellStyle name="Normal 381 3 2" xfId="35939" xr:uid="{4BBDDD68-0E16-479F-AA89-9B16E114B63F}"/>
    <cellStyle name="Normal 381 4" xfId="25723" xr:uid="{F3B3C278-B399-400F-8255-47F65CAE3B98}"/>
    <cellStyle name="Normal 382" xfId="5188" xr:uid="{5E4CAB29-78D6-4344-B43B-B48118C3EB01}"/>
    <cellStyle name="Normal 382 2" xfId="10323" xr:uid="{FDAAA4ED-0734-4D40-B3CC-D826F23F8F50}"/>
    <cellStyle name="Normal 382 2 2" xfId="20549" xr:uid="{FDC09533-F6C7-4CDE-AD7A-F51CD1A57957}"/>
    <cellStyle name="Normal 382 2 2 2" xfId="40993" xr:uid="{7762D380-1B6F-4A2D-8A30-1FAE49219156}"/>
    <cellStyle name="Normal 382 2 3" xfId="30777" xr:uid="{634C8EFB-6179-421A-A47B-BA70B6323C53}"/>
    <cellStyle name="Normal 382 3" xfId="15495" xr:uid="{78BD14D8-069B-4E71-86F7-930FBF3246EB}"/>
    <cellStyle name="Normal 382 3 2" xfId="35940" xr:uid="{8F604095-D26B-4C8E-B25D-30232864DF45}"/>
    <cellStyle name="Normal 382 4" xfId="25724" xr:uid="{D2CD12D2-BC66-46BB-8671-8807A9BB15D6}"/>
    <cellStyle name="Normal 383" xfId="5189" xr:uid="{C4FECE2E-9906-4720-BF93-9D621E8B5E11}"/>
    <cellStyle name="Normal 383 2" xfId="10324" xr:uid="{2CCD2D3C-D767-4703-B4D9-A10C52CC33AC}"/>
    <cellStyle name="Normal 383 2 2" xfId="20550" xr:uid="{B9E136AA-40F1-46D8-901C-D4F0D96C731C}"/>
    <cellStyle name="Normal 383 2 2 2" xfId="40994" xr:uid="{AB3B0B7C-89E2-4CBB-85B9-6B01AD81A547}"/>
    <cellStyle name="Normal 383 2 3" xfId="30778" xr:uid="{92325F99-CB9A-4672-8BF5-F14567300ED3}"/>
    <cellStyle name="Normal 383 3" xfId="15496" xr:uid="{14B3D8F6-1CDB-46E0-80C6-B8914D10F4FD}"/>
    <cellStyle name="Normal 383 3 2" xfId="35941" xr:uid="{352FD375-1867-475B-9281-890EB349BB51}"/>
    <cellStyle name="Normal 383 4" xfId="25725" xr:uid="{DB4E4985-8C5B-4762-89CD-2E0D5F88F2B3}"/>
    <cellStyle name="Normal 384" xfId="5203" xr:uid="{02FC3BF6-3BAF-48AD-B0FC-9BBB931B7CA6}"/>
    <cellStyle name="Normal 384 2" xfId="10325" xr:uid="{266804E5-FD4F-41A1-A44F-6A7C8E0FE87B}"/>
    <cellStyle name="Normal 384 2 2" xfId="20551" xr:uid="{A266C3D3-3B93-42EC-93A8-5060FEF8804F}"/>
    <cellStyle name="Normal 384 2 2 2" xfId="40995" xr:uid="{51A153F4-6422-4EF0-A423-428C28932770}"/>
    <cellStyle name="Normal 384 2 3" xfId="30779" xr:uid="{F77F4998-408B-4C8B-AD67-03764AEBF320}"/>
    <cellStyle name="Normal 384 3" xfId="15510" xr:uid="{A89BD2C3-0A44-4C48-99E5-D6F3B9253A02}"/>
    <cellStyle name="Normal 384 3 2" xfId="35955" xr:uid="{D146B043-4F25-4756-98B5-CCA14B87B315}"/>
    <cellStyle name="Normal 384 4" xfId="25739" xr:uid="{E56E19C3-5DD2-402F-BA4A-C1F190ECA3F0}"/>
    <cellStyle name="Normal 385" xfId="5204" xr:uid="{14F4FE7C-A1DB-4B73-AA14-719BAD2FC494}"/>
    <cellStyle name="Normal 385 2" xfId="10326" xr:uid="{B6431952-03BA-4BAA-A5A7-6BC717466B3E}"/>
    <cellStyle name="Normal 385 2 2" xfId="20552" xr:uid="{76950796-6D7A-41B3-A5D9-121DFEFEE013}"/>
    <cellStyle name="Normal 385 2 2 2" xfId="40996" xr:uid="{1AB533B3-0BCC-4885-859D-57A4B70DC97C}"/>
    <cellStyle name="Normal 385 2 3" xfId="30780" xr:uid="{A8952863-A7E2-4BAF-977C-8F3C7AFFBD3E}"/>
    <cellStyle name="Normal 385 3" xfId="15511" xr:uid="{D905C5BB-8EC2-482A-8FFE-DC526026C9DA}"/>
    <cellStyle name="Normal 385 3 2" xfId="35956" xr:uid="{0375ED60-D80F-444B-9273-E2FC5D6CF786}"/>
    <cellStyle name="Normal 385 4" xfId="25740" xr:uid="{33D1569E-70EE-476E-9913-C4C57B65A72C}"/>
    <cellStyle name="Normal 386" xfId="5205" xr:uid="{4DE078AB-0629-4422-BB50-DD8518B98F9E}"/>
    <cellStyle name="Normal 386 2" xfId="10327" xr:uid="{B3A19BD3-7006-4FC4-A197-2A2598D073D2}"/>
    <cellStyle name="Normal 386 2 2" xfId="20553" xr:uid="{C49B7203-D65F-402D-AACB-01C9BDDC6F5A}"/>
    <cellStyle name="Normal 386 2 2 2" xfId="40997" xr:uid="{3C88B25D-6D7A-4C52-9631-1D1A59E8A1CC}"/>
    <cellStyle name="Normal 386 2 3" xfId="30781" xr:uid="{ACECF316-C832-4018-9786-8026DCF0320E}"/>
    <cellStyle name="Normal 386 3" xfId="15512" xr:uid="{E27F6886-00B7-40E6-9C41-7CA94CAA02C0}"/>
    <cellStyle name="Normal 387" xfId="5206" xr:uid="{6AA43129-F09A-45C8-964A-50A4D61D9F31}"/>
    <cellStyle name="Normal 387 2" xfId="10328" xr:uid="{A34590EE-B9C7-4CD3-8818-5226053B3EDB}"/>
    <cellStyle name="Normal 387 2 2" xfId="20554" xr:uid="{A6256643-02C5-46F4-83F0-D49966ECD8CC}"/>
    <cellStyle name="Normal 387 2 2 2" xfId="40998" xr:uid="{A554DFEB-3B6F-4687-B93C-6A96A5CE69BC}"/>
    <cellStyle name="Normal 387 2 3" xfId="30782" xr:uid="{018A50E4-A45E-407A-B186-50619FC38646}"/>
    <cellStyle name="Normal 387 3" xfId="15513" xr:uid="{68DFB8C9-FD48-4210-9FAE-CA4DCD282D4C}"/>
    <cellStyle name="Normal 387 3 2" xfId="35957" xr:uid="{93898FD1-62A9-4661-A1B0-85EB990CA78A}"/>
    <cellStyle name="Normal 387 4" xfId="25741" xr:uid="{74899F50-DBAB-4782-B202-41737E74BE4F}"/>
    <cellStyle name="Normal 388" xfId="5207" xr:uid="{26FEBDEF-D950-48B1-A99F-F9059F1E3A56}"/>
    <cellStyle name="Normal 388 2" xfId="10329" xr:uid="{A3AA239D-1BFD-4E0A-AB07-8B69C742926F}"/>
    <cellStyle name="Normal 388 2 2" xfId="20555" xr:uid="{EA274E38-D097-409F-962E-0D1881A710F4}"/>
    <cellStyle name="Normal 388 2 2 2" xfId="40999" xr:uid="{9BF262A4-2C08-4A05-B57C-0CB0EB559D95}"/>
    <cellStyle name="Normal 388 2 3" xfId="30783" xr:uid="{5BECDCAB-0411-4438-A1E7-7C695EF77EEC}"/>
    <cellStyle name="Normal 388 3" xfId="15514" xr:uid="{E5F5ACE2-DD01-4D58-8DC5-72391D35A728}"/>
    <cellStyle name="Normal 388 3 2" xfId="35958" xr:uid="{81F1C0E7-B182-4B3A-91D6-15641F8660E8}"/>
    <cellStyle name="Normal 388 4" xfId="25742" xr:uid="{B1F7C543-9B4C-43B9-A5E4-22327D9A39F0}"/>
    <cellStyle name="Normal 389" xfId="5208" xr:uid="{F5F81943-A9BF-46D1-96CC-72F7E9BB7C47}"/>
    <cellStyle name="Normal 389 2" xfId="10330" xr:uid="{905E6E39-E25C-41AC-BE6B-9B91A0DD661E}"/>
    <cellStyle name="Normal 389 2 2" xfId="20556" xr:uid="{D631DFE6-FA64-4FB5-BF4D-C2487AEEAD37}"/>
    <cellStyle name="Normal 389 2 2 2" xfId="41000" xr:uid="{0BE724EA-34A1-48AA-BB8F-795D8639EBDF}"/>
    <cellStyle name="Normal 389 2 3" xfId="30784" xr:uid="{7CFA99C4-1F47-4254-BAE1-E9C6EC93ABCE}"/>
    <cellStyle name="Normal 389 3" xfId="15515" xr:uid="{87867CDD-C9FD-48AE-8BAC-750258E0B8CE}"/>
    <cellStyle name="Normal 389 3 2" xfId="35959" xr:uid="{6A5CFA41-27A3-4F3B-ACAB-8AB50373008C}"/>
    <cellStyle name="Normal 389 4" xfId="25743" xr:uid="{839790B8-3A03-4588-942F-E898C8E6B65F}"/>
    <cellStyle name="Normal 39" xfId="582" xr:uid="{3D25CBE4-E4F5-486D-85C7-EF600CA61DB1}"/>
    <cellStyle name="Normal 39 2" xfId="1181" xr:uid="{174BEF02-00A3-4C78-B484-3F187B6035A4}"/>
    <cellStyle name="Normal 39 2 2" xfId="6328" xr:uid="{9302A089-C196-4721-9867-EB349FD538CB}"/>
    <cellStyle name="Normal 39 2 2 2" xfId="16583" xr:uid="{49CBBDBC-F50D-4D71-8696-1442B4AD4ACE}"/>
    <cellStyle name="Normal 39 2 2 2 2" xfId="37027" xr:uid="{09E29DF6-1945-42B4-9FDB-1A35F2BEC2EF}"/>
    <cellStyle name="Normal 39 2 2 3" xfId="26811" xr:uid="{1CA8BD2E-13E8-438C-AC9A-4277D6F2F1C4}"/>
    <cellStyle name="Normal 39 2 3" xfId="11529" xr:uid="{63F638E3-88AD-4581-B62C-900593B0349C}"/>
    <cellStyle name="Normal 39 2 3 2" xfId="31975" xr:uid="{62CC6D13-8100-477D-9E82-59338103037E}"/>
    <cellStyle name="Normal 39 2 4" xfId="21759" xr:uid="{01B2389C-4B5D-4192-B6F1-1C84C3EBEEA1}"/>
    <cellStyle name="Normal 39 3" xfId="5729" xr:uid="{D7DB58C7-12EC-4A2C-9BE3-DE26714A2CBB}"/>
    <cellStyle name="Normal 39 3 2" xfId="16003" xr:uid="{E3AFA13B-661C-40E5-8D7A-071C46738404}"/>
    <cellStyle name="Normal 39 3 2 2" xfId="36447" xr:uid="{A39C9F00-BC96-4F62-8218-734E9E0A0D08}"/>
    <cellStyle name="Normal 39 3 3" xfId="26231" xr:uid="{CC3C1F3E-DE60-4D08-B30D-08F4ECE64F82}"/>
    <cellStyle name="Normal 39 4" xfId="10949" xr:uid="{78C10FA4-03C4-47F2-A691-A3AA13410C3F}"/>
    <cellStyle name="Normal 39 4 2" xfId="31395" xr:uid="{4BFC3373-9F3F-4C79-B2DF-AE252E7C5A15}"/>
    <cellStyle name="Normal 39 5" xfId="21179" xr:uid="{AA19649A-8157-4998-95E9-6C79308E654E}"/>
    <cellStyle name="Normal 390" xfId="5209" xr:uid="{71BA1CB0-756E-4F81-8437-BDD740D332D7}"/>
    <cellStyle name="Normal 390 2" xfId="10331" xr:uid="{97F3A922-6B14-4B12-8B00-0E0F84443C35}"/>
    <cellStyle name="Normal 390 2 2" xfId="20557" xr:uid="{7F438B7F-E154-4A83-B6E3-AEF6EC8F271A}"/>
    <cellStyle name="Normal 390 2 2 2" xfId="41001" xr:uid="{63C3F4D8-FDAC-4734-BBEC-C5FB72E818B7}"/>
    <cellStyle name="Normal 390 2 3" xfId="30785" xr:uid="{7C8B1A8B-C31E-4D2F-A1CD-ABA94157EE3E}"/>
    <cellStyle name="Normal 390 3" xfId="15516" xr:uid="{6CAC04ED-D46E-42D0-8DA2-7DCD6A5F508E}"/>
    <cellStyle name="Normal 390 3 2" xfId="35960" xr:uid="{791879A5-1FBF-46BF-9B55-A44FA351B199}"/>
    <cellStyle name="Normal 390 4" xfId="25744" xr:uid="{33D8FC3F-BB3C-4162-8A15-9B039EB20F83}"/>
    <cellStyle name="Normal 391" xfId="5210" xr:uid="{EF138140-77F9-4B3C-A71C-35C3053E7431}"/>
    <cellStyle name="Normal 391 2" xfId="10332" xr:uid="{CEE46F08-8176-4C3D-933D-FBBF42BCCFD7}"/>
    <cellStyle name="Normal 391 2 2" xfId="20558" xr:uid="{2B4C70E9-AA5F-4188-BC94-1E90822BAE5A}"/>
    <cellStyle name="Normal 391 2 2 2" xfId="41002" xr:uid="{58E862CE-1486-4820-BF95-EA6F03D1FB09}"/>
    <cellStyle name="Normal 391 2 3" xfId="30786" xr:uid="{B342D929-75C3-4E91-964B-10E7B3B70BBE}"/>
    <cellStyle name="Normal 391 3" xfId="15517" xr:uid="{9206B71A-84D6-405B-AFCA-73654A1C0806}"/>
    <cellStyle name="Normal 391 3 2" xfId="35961" xr:uid="{C047ABCB-AA2C-42C2-87A1-3C8CA574041D}"/>
    <cellStyle name="Normal 391 4" xfId="25745" xr:uid="{587F3280-90F5-4E05-9A19-BCDC1CC5AE86}"/>
    <cellStyle name="Normal 392" xfId="5211" xr:uid="{C629D15B-2E5F-4918-8D38-A7ADF7101637}"/>
    <cellStyle name="Normal 392 2" xfId="10333" xr:uid="{2ED7878C-64C0-4B45-AE17-58A945BCB615}"/>
    <cellStyle name="Normal 392 2 2" xfId="20559" xr:uid="{AC2B8D71-ACEF-40BB-A0D8-B2C436DD6BD2}"/>
    <cellStyle name="Normal 392 2 2 2" xfId="41003" xr:uid="{4B3CBD29-F097-49C6-8A47-F47FE3B0AC7E}"/>
    <cellStyle name="Normal 392 2 3" xfId="30787" xr:uid="{DC9B2B84-F16E-4BE8-BC32-CCB7FC011236}"/>
    <cellStyle name="Normal 392 3" xfId="15518" xr:uid="{60FDA472-2870-4550-9A1E-E1E9715374E0}"/>
    <cellStyle name="Normal 392 3 2" xfId="35962" xr:uid="{ABA12011-E3C0-4281-870C-12BB2D25EB2E}"/>
    <cellStyle name="Normal 392 4" xfId="25746" xr:uid="{269A90AE-8A12-4063-9569-9DAB24C01307}"/>
    <cellStyle name="Normal 393" xfId="5212" xr:uid="{1EAB480E-E4BE-4A13-B5E8-276BD4107725}"/>
    <cellStyle name="Normal 393 2" xfId="10334" xr:uid="{367515CE-941D-4F24-8E7A-DD03787E8509}"/>
    <cellStyle name="Normal 393 2 2" xfId="20560" xr:uid="{5F95D276-AE1B-47A9-ABB9-48E045FBF21E}"/>
    <cellStyle name="Normal 393 2 2 2" xfId="41004" xr:uid="{B1EF8B36-89C1-4DA0-8EEF-1944A90E0BE0}"/>
    <cellStyle name="Normal 393 2 3" xfId="30788" xr:uid="{DCAEFB40-4C40-4DDB-A4FA-E1F75B890ABD}"/>
    <cellStyle name="Normal 393 3" xfId="15519" xr:uid="{9712B194-E789-49B5-85E1-67F7B124EAEC}"/>
    <cellStyle name="Normal 393 3 2" xfId="35963" xr:uid="{EE6B2213-E2F0-4A7D-BAA4-0FEAC2394F4B}"/>
    <cellStyle name="Normal 393 4" xfId="25747" xr:uid="{482EBCF0-DBBB-47FE-9474-03817D5FB97E}"/>
    <cellStyle name="Normal 394" xfId="5213" xr:uid="{6CF03081-9BC5-4FDE-B914-05F585A52359}"/>
    <cellStyle name="Normal 394 2" xfId="10335" xr:uid="{431EBD31-DF99-49EE-9E71-6B98C49FA147}"/>
    <cellStyle name="Normal 394 2 2" xfId="20561" xr:uid="{27E4A042-9B04-4295-9DC3-5D2E24286BB2}"/>
    <cellStyle name="Normal 394 2 2 2" xfId="41005" xr:uid="{ED4AB1A5-8E96-412A-ACFE-6D399990ADA0}"/>
    <cellStyle name="Normal 394 2 3" xfId="30789" xr:uid="{C765086F-CA13-43B3-8218-B2CD728AD8CB}"/>
    <cellStyle name="Normal 394 3" xfId="15520" xr:uid="{0CA8AD56-1695-4E84-861E-EECED3ED508E}"/>
    <cellStyle name="Normal 394 3 2" xfId="35964" xr:uid="{48D0FD6B-089A-46D7-B4C9-EFCDFC597B09}"/>
    <cellStyle name="Normal 394 4" xfId="25748" xr:uid="{1D6F9DE9-B305-4C16-8851-65F2CC0CEA05}"/>
    <cellStyle name="Normal 395" xfId="5214" xr:uid="{2C033262-2F00-4205-A05B-40B4E18301D5}"/>
    <cellStyle name="Normal 395 2" xfId="10336" xr:uid="{F0362429-13BD-42E9-8150-253C8E58B179}"/>
    <cellStyle name="Normal 395 2 2" xfId="20562" xr:uid="{283BA306-04F6-495F-B043-B271CF3E4873}"/>
    <cellStyle name="Normal 395 2 2 2" xfId="41006" xr:uid="{E412B6E2-348F-41FC-B1B0-DCE821E7BBB7}"/>
    <cellStyle name="Normal 395 2 3" xfId="30790" xr:uid="{B8BC410F-62AC-4865-A493-DD9B4F307AA7}"/>
    <cellStyle name="Normal 395 3" xfId="15521" xr:uid="{3EC6457F-26A5-43DC-B128-6F50DF42B84E}"/>
    <cellStyle name="Normal 395 3 2" xfId="35965" xr:uid="{E1DA506F-01FD-4AE9-98CF-D8AC217DB23E}"/>
    <cellStyle name="Normal 395 4" xfId="25749" xr:uid="{0BCD4D28-BD8F-4113-A5B8-A5F5D27FD6C6}"/>
    <cellStyle name="Normal 396" xfId="5215" xr:uid="{53116910-30E9-4E36-AD30-5CEAE27751B5}"/>
    <cellStyle name="Normal 396 2" xfId="10337" xr:uid="{1B0FD8AB-F050-4485-AEAB-6074CCC9E6A4}"/>
    <cellStyle name="Normal 396 2 2" xfId="20563" xr:uid="{40EFE374-1382-4CDC-AEF1-51078127A42F}"/>
    <cellStyle name="Normal 396 2 2 2" xfId="41007" xr:uid="{8416A84C-45BC-4E10-85FD-80244EF26DEB}"/>
    <cellStyle name="Normal 396 2 3" xfId="30791" xr:uid="{368A7859-0410-40F3-9413-CC8B3E08A38A}"/>
    <cellStyle name="Normal 396 3" xfId="15522" xr:uid="{F86FE54E-4B26-4BEF-9F3A-AADD628EDB0A}"/>
    <cellStyle name="Normal 396 3 2" xfId="35966" xr:uid="{1728FF01-22EF-4ED3-9C6E-E12FD0C08B32}"/>
    <cellStyle name="Normal 396 4" xfId="25750" xr:uid="{9B7C7964-63E5-4985-A832-5EC96ECE2B0F}"/>
    <cellStyle name="Normal 397" xfId="5216" xr:uid="{D3806963-1F24-448C-AF51-A1BD7070B4BE}"/>
    <cellStyle name="Normal 397 2" xfId="10338" xr:uid="{2E289B3C-3F4C-4260-AAFA-231B68DFD43D}"/>
    <cellStyle name="Normal 397 2 2" xfId="20564" xr:uid="{C6F9D63C-971F-4440-B751-7CFD446AFB45}"/>
    <cellStyle name="Normal 397 2 2 2" xfId="41008" xr:uid="{AE08EAFC-159D-44DB-8D23-199C8B9A265A}"/>
    <cellStyle name="Normal 397 2 3" xfId="30792" xr:uid="{C80A7C20-C6B6-4341-9124-C11EB57CD30A}"/>
    <cellStyle name="Normal 397 3" xfId="15523" xr:uid="{9099B863-ECC3-48DD-A49B-CAAFC3B9C556}"/>
    <cellStyle name="Normal 397 3 2" xfId="35967" xr:uid="{BEE32D19-03A5-44AB-A873-56D7BFEE1656}"/>
    <cellStyle name="Normal 397 4" xfId="25751" xr:uid="{62623F7D-AFA0-4908-8D0F-F46489D76FA4}"/>
    <cellStyle name="Normal 398" xfId="5217" xr:uid="{DCAA59D2-96E6-4F6F-B047-32A6784C7EDF}"/>
    <cellStyle name="Normal 398 2" xfId="10339" xr:uid="{5347E351-9EE5-43A4-9B0F-D3F47206C499}"/>
    <cellStyle name="Normal 398 2 2" xfId="20565" xr:uid="{C520A7BB-3D8A-4479-A820-0B3DF26C0802}"/>
    <cellStyle name="Normal 398 2 2 2" xfId="41009" xr:uid="{66BB430E-189D-4C3D-B06A-594D98AED4DF}"/>
    <cellStyle name="Normal 398 2 3" xfId="30793" xr:uid="{B3E6E2A6-D0B8-4E8E-8322-91006494E279}"/>
    <cellStyle name="Normal 398 3" xfId="15524" xr:uid="{91755328-6592-4040-9901-5C972ABAB608}"/>
    <cellStyle name="Normal 398 3 2" xfId="35968" xr:uid="{5CD5A84D-5E5D-4C7A-8CA2-F3A7D81495BB}"/>
    <cellStyle name="Normal 398 4" xfId="25752" xr:uid="{9CCEB2A0-E851-4692-9F6E-51FC0DCFEE89}"/>
    <cellStyle name="Normal 399" xfId="5218" xr:uid="{CF30B86F-618B-409F-AE88-9313D80F92F5}"/>
    <cellStyle name="Normal 399 2" xfId="10340" xr:uid="{5876D87C-0465-4591-8BC4-EA474B80B106}"/>
    <cellStyle name="Normal 399 2 2" xfId="20566" xr:uid="{22EE00E9-CDD9-47C0-B7F0-4A3A684CD84E}"/>
    <cellStyle name="Normal 399 2 2 2" xfId="41010" xr:uid="{8E35871E-62A1-4EC5-9129-232CBDC9AD02}"/>
    <cellStyle name="Normal 399 2 3" xfId="30794" xr:uid="{DD69E3D1-FA11-45EA-8AA9-6BB2296C1718}"/>
    <cellStyle name="Normal 399 3" xfId="15525" xr:uid="{EB41B075-4355-4ED2-A43F-FD764AAEA83B}"/>
    <cellStyle name="Normal 399 3 2" xfId="35969" xr:uid="{DE1D3E48-C05B-4D91-96B4-A6D90C824E96}"/>
    <cellStyle name="Normal 399 4" xfId="25753" xr:uid="{566E3287-CF00-49A8-A153-352978EE6113}"/>
    <cellStyle name="Normal 4" xfId="34" xr:uid="{00000000-0005-0000-0000-000024000000}"/>
    <cellStyle name="Normal 4 2" xfId="69" xr:uid="{5C7BAEFD-A7AF-4EBE-A0B5-1AD291B02AFE}"/>
    <cellStyle name="Normal 4 2 2" xfId="100" xr:uid="{20F0D59D-FB71-4362-8A0A-6B02B19730D9}"/>
    <cellStyle name="Normal 4 3" xfId="96" xr:uid="{BD85A3F3-BF4E-4001-9A19-6948C1EAB0E9}"/>
    <cellStyle name="Normal 40" xfId="596" xr:uid="{8D4CC376-6F4E-4965-BC16-9E738CBAAB4E}"/>
    <cellStyle name="Normal 40 2" xfId="1195" xr:uid="{009F8F27-1797-4B74-B484-F8CCC33B2A5B}"/>
    <cellStyle name="Normal 40 2 2" xfId="6342" xr:uid="{7E7A7091-AE71-4605-B59B-00CBCABCAE29}"/>
    <cellStyle name="Normal 40 2 2 2" xfId="16597" xr:uid="{853A0A29-C081-422D-B7FD-95B69A4E2551}"/>
    <cellStyle name="Normal 40 2 2 2 2" xfId="37041" xr:uid="{5999BC6C-594C-4D81-B052-DC0E0EBC08A0}"/>
    <cellStyle name="Normal 40 2 2 3" xfId="26825" xr:uid="{0D8645FB-53A5-441A-8491-C85092CC4B6D}"/>
    <cellStyle name="Normal 40 2 3" xfId="11543" xr:uid="{049C6640-F461-4C6A-A71D-BD859AA81972}"/>
    <cellStyle name="Normal 40 2 3 2" xfId="31989" xr:uid="{8DB8D43F-4F7D-42BF-A3C8-802E9DA10085}"/>
    <cellStyle name="Normal 40 2 4" xfId="21773" xr:uid="{6720DBB8-6EF1-436E-BDEF-31CA65822FB4}"/>
    <cellStyle name="Normal 40 3" xfId="5743" xr:uid="{0C356D18-6534-4529-8E37-CC27AAC07953}"/>
    <cellStyle name="Normal 40 3 2" xfId="16017" xr:uid="{F922E98E-D3F7-42E6-ACBD-E93D13491102}"/>
    <cellStyle name="Normal 40 3 2 2" xfId="36461" xr:uid="{5A248B8D-1E18-4B71-AD63-F7C7ADBD5700}"/>
    <cellStyle name="Normal 40 3 3" xfId="26245" xr:uid="{82B005AB-2F4D-49B6-8EC6-AE7C01248220}"/>
    <cellStyle name="Normal 40 4" xfId="10963" xr:uid="{FA1CA6AB-7F1F-41EB-84D8-8417C488D948}"/>
    <cellStyle name="Normal 40 4 2" xfId="31409" xr:uid="{B8AB05AF-3E73-405B-BAFE-C123348B4732}"/>
    <cellStyle name="Normal 40 5" xfId="21193" xr:uid="{80740FB8-CB0C-45A9-B29D-EE0EA2D8F718}"/>
    <cellStyle name="Normal 400" xfId="5219" xr:uid="{BC065264-D601-4FC8-893A-7B841B19A5C3}"/>
    <cellStyle name="Normal 400 2" xfId="10341" xr:uid="{27B77416-FAEC-4BE3-8C5A-786747907C99}"/>
    <cellStyle name="Normal 400 2 2" xfId="20567" xr:uid="{7A96F85C-678E-4AD9-AEBA-688F65902424}"/>
    <cellStyle name="Normal 400 2 2 2" xfId="41011" xr:uid="{86C859E6-916C-46E1-B1EF-B8085492BADE}"/>
    <cellStyle name="Normal 400 2 3" xfId="30795" xr:uid="{27786943-87AE-4F43-BC57-4EDBEBB49BB2}"/>
    <cellStyle name="Normal 400 3" xfId="15526" xr:uid="{C9EE6035-B8C4-47F9-A556-9748405083F4}"/>
    <cellStyle name="Normal 400 3 2" xfId="35970" xr:uid="{E378BF5C-D6FE-435C-9C7D-2F5FF127DE4C}"/>
    <cellStyle name="Normal 400 4" xfId="25754" xr:uid="{65C24558-4838-438C-B8B8-7B31B2A86420}"/>
    <cellStyle name="Normal 401" xfId="5220" xr:uid="{BA9D9A88-B995-46A2-8A58-EBEDB2B2908F}"/>
    <cellStyle name="Normal 401 2" xfId="10342" xr:uid="{2C1387EE-81ED-4DB5-A9B6-E9806CCA576D}"/>
    <cellStyle name="Normal 401 2 2" xfId="20568" xr:uid="{3234FEEB-EEBC-4FF3-B10F-B66302697FA4}"/>
    <cellStyle name="Normal 401 2 2 2" xfId="41012" xr:uid="{913E3F0A-7EE8-4A95-AAC7-2746D61B5435}"/>
    <cellStyle name="Normal 401 2 3" xfId="30796" xr:uid="{E3442068-1830-45BF-BE8F-C8B50F07D59D}"/>
    <cellStyle name="Normal 401 3" xfId="15527" xr:uid="{21B5FEDC-049F-42E4-96C2-E80354B76F7F}"/>
    <cellStyle name="Normal 401 3 2" xfId="35971" xr:uid="{D2965928-F35A-4C68-A3E3-65685F1E50A3}"/>
    <cellStyle name="Normal 401 4" xfId="25755" xr:uid="{CA0C78A6-563C-4A98-A424-D3806C9732AD}"/>
    <cellStyle name="Normal 402" xfId="5221" xr:uid="{37DAF7FB-5D19-43EC-8749-AFFB395A83D4}"/>
    <cellStyle name="Normal 402 2" xfId="10343" xr:uid="{D5D64D85-FA86-4C17-87B2-DCC99FCC2469}"/>
    <cellStyle name="Normal 402 2 2" xfId="20569" xr:uid="{6D452467-3AF3-41AA-AA9C-6E89D697003E}"/>
    <cellStyle name="Normal 402 2 2 2" xfId="41013" xr:uid="{7477D6F6-1D68-491B-9FAE-C19B92D0054E}"/>
    <cellStyle name="Normal 402 2 3" xfId="30797" xr:uid="{C324EC27-E9AF-45EB-A88B-A2ADA78B7DBB}"/>
    <cellStyle name="Normal 402 3" xfId="15528" xr:uid="{BB2CA2A6-A3D0-483B-984A-EB7E88AB53C0}"/>
    <cellStyle name="Normal 402 3 2" xfId="35972" xr:uid="{EEE3A4CA-7D32-46F7-BE13-B6541F32200C}"/>
    <cellStyle name="Normal 402 4" xfId="25756" xr:uid="{AD8D2F43-6A11-49A3-8F2C-50F576ECDB8A}"/>
    <cellStyle name="Normal 403" xfId="5222" xr:uid="{7AE53FA5-F586-4292-9F88-AEA1801461C7}"/>
    <cellStyle name="Normal 403 2" xfId="10344" xr:uid="{DF85906D-5124-4213-A670-467372057AE5}"/>
    <cellStyle name="Normal 403 2 2" xfId="20570" xr:uid="{420AEAA1-03E4-4DC7-9534-8743ECF4C0EE}"/>
    <cellStyle name="Normal 403 2 2 2" xfId="41014" xr:uid="{BFC9430B-A648-46F3-9367-399ED977FE38}"/>
    <cellStyle name="Normal 403 2 3" xfId="30798" xr:uid="{E650CABE-9B73-4E1C-9722-E156B433A4F5}"/>
    <cellStyle name="Normal 403 3" xfId="15529" xr:uid="{D6C13213-6C54-4FBB-BF59-7275AD3E3695}"/>
    <cellStyle name="Normal 403 3 2" xfId="35973" xr:uid="{727B439E-C79A-4162-91A3-AC1050667BA4}"/>
    <cellStyle name="Normal 403 4" xfId="25757" xr:uid="{C609E488-711E-48B7-9746-B3BFA303FD2E}"/>
    <cellStyle name="Normal 404" xfId="5223" xr:uid="{2080108E-37C3-4A38-BAD8-276725C90472}"/>
    <cellStyle name="Normal 404 2" xfId="10345" xr:uid="{208F43A2-BEAE-4533-B375-8F6012AEC971}"/>
    <cellStyle name="Normal 404 2 2" xfId="20571" xr:uid="{7EF48D43-CDA8-49AE-8176-298E05F3D363}"/>
    <cellStyle name="Normal 404 2 2 2" xfId="41015" xr:uid="{EBC3B51F-A5B3-46B2-A6DD-1C8AF04748F8}"/>
    <cellStyle name="Normal 404 2 3" xfId="30799" xr:uid="{C1AFE7DE-953C-4F86-BAAC-DB70E06D9F89}"/>
    <cellStyle name="Normal 404 3" xfId="15530" xr:uid="{95C2013D-DEE0-4F7E-B52F-05DFEBE38687}"/>
    <cellStyle name="Normal 404 3 2" xfId="35974" xr:uid="{D9A573F6-87D5-4713-BF20-BF4F16A6C094}"/>
    <cellStyle name="Normal 404 4" xfId="25758" xr:uid="{210BCD9D-BBDF-47E9-8189-D52F40F194B2}"/>
    <cellStyle name="Normal 405" xfId="5224" xr:uid="{DC869CEE-145E-424D-933B-3859D83ED643}"/>
    <cellStyle name="Normal 405 2" xfId="10346" xr:uid="{7B6936B1-F270-435D-8269-1CC4D3517202}"/>
    <cellStyle name="Normal 405 2 2" xfId="20572" xr:uid="{A121245F-9971-469C-B976-A319F3174FBB}"/>
    <cellStyle name="Normal 405 2 2 2" xfId="41016" xr:uid="{0B0AED20-2E22-454B-A6CB-0FA9C643234B}"/>
    <cellStyle name="Normal 405 2 3" xfId="30800" xr:uid="{50B3F6ED-821B-4D3C-8F1B-C9A9B65E8EEA}"/>
    <cellStyle name="Normal 405 3" xfId="15531" xr:uid="{4E1A13EB-B1DD-4E6B-8E37-0F4D729D61D2}"/>
    <cellStyle name="Normal 405 3 2" xfId="35975" xr:uid="{286786FC-1F64-4D93-BBA7-C43ADB9AECC3}"/>
    <cellStyle name="Normal 405 4" xfId="25759" xr:uid="{5B903742-FC32-4990-8A6C-B2F8684CA956}"/>
    <cellStyle name="Normal 406" xfId="5225" xr:uid="{1A0F26CC-1D29-406D-97C0-0BF756E16039}"/>
    <cellStyle name="Normal 406 2" xfId="10347" xr:uid="{094C1179-063A-45AC-9D5A-92B755C91570}"/>
    <cellStyle name="Normal 406 2 2" xfId="20573" xr:uid="{2577AFC2-CE74-4141-9783-D112A892D01F}"/>
    <cellStyle name="Normal 406 2 2 2" xfId="41017" xr:uid="{5D78AFE5-B750-456A-9E72-A62F189FB502}"/>
    <cellStyle name="Normal 406 2 3" xfId="30801" xr:uid="{8B232A99-7FF9-4D82-9B8D-26CB61AE56D2}"/>
    <cellStyle name="Normal 406 3" xfId="15532" xr:uid="{CDCA5BA1-41B6-4E86-9EF7-442DA8BC8DAC}"/>
    <cellStyle name="Normal 406 3 2" xfId="35976" xr:uid="{D64A44F3-4E54-4E43-A83A-118BAC319119}"/>
    <cellStyle name="Normal 406 4" xfId="25760" xr:uid="{CCAC3BF3-929A-4518-B238-A6E62CBEA294}"/>
    <cellStyle name="Normal 407" xfId="5226" xr:uid="{D82A5790-3596-45CE-B74F-2CB39808FB3B}"/>
    <cellStyle name="Normal 407 2" xfId="10348" xr:uid="{5E32C358-2370-482C-8081-962F9DEC3686}"/>
    <cellStyle name="Normal 407 2 2" xfId="20574" xr:uid="{C4508A74-A9C7-4441-A888-3A6819B49CAC}"/>
    <cellStyle name="Normal 407 2 2 2" xfId="41018" xr:uid="{C03D6A3F-8B5B-4358-9F61-857A44EB7735}"/>
    <cellStyle name="Normal 407 2 3" xfId="30802" xr:uid="{46C09ADB-8E61-4E4A-A6E7-B230108D0CB8}"/>
    <cellStyle name="Normal 407 3" xfId="15533" xr:uid="{9570B18B-6D32-49DE-8EF8-FA221F902F68}"/>
    <cellStyle name="Normal 407 3 2" xfId="35977" xr:uid="{8CB02E7D-E062-4095-91E4-94A1D666BB37}"/>
    <cellStyle name="Normal 407 4" xfId="25761" xr:uid="{1FFBE6E6-8F2B-4C22-8DB8-427BE2BA16C6}"/>
    <cellStyle name="Normal 408" xfId="5227" xr:uid="{59B7A2B3-4D04-4161-8BC2-BB2F78D9BA31}"/>
    <cellStyle name="Normal 408 2" xfId="10349" xr:uid="{CBE2CF2D-07FE-4A54-B84C-D9AF328D52DD}"/>
    <cellStyle name="Normal 408 2 2" xfId="20575" xr:uid="{F693626F-A3D6-4F65-81B3-A1F80646D8E0}"/>
    <cellStyle name="Normal 408 2 2 2" xfId="41019" xr:uid="{63F9602B-7461-4A32-B4FF-E9BD920A8320}"/>
    <cellStyle name="Normal 408 2 3" xfId="30803" xr:uid="{A18ACCC2-1DFA-45A1-8832-1BB9854E8569}"/>
    <cellStyle name="Normal 408 3" xfId="15534" xr:uid="{40405778-B7F0-44AE-BADE-2EBDB57CEEBA}"/>
    <cellStyle name="Normal 408 3 2" xfId="35978" xr:uid="{85B5CD47-0CF8-4AB3-AA13-A1C8D030AF71}"/>
    <cellStyle name="Normal 408 4" xfId="25762" xr:uid="{31D7D218-2494-45C9-B00A-CFC95DFADDC4}"/>
    <cellStyle name="Normal 409" xfId="5228" xr:uid="{747F5532-6448-4028-B7B2-634FC786F2BB}"/>
    <cellStyle name="Normal 409 2" xfId="15535" xr:uid="{3D2FDD3D-EF52-4F34-862A-75F1FD480FFF}"/>
    <cellStyle name="Normal 409 2 2" xfId="35979" xr:uid="{50637033-7CCF-402F-959A-F5FE1C263AF0}"/>
    <cellStyle name="Normal 409 3" xfId="25763" xr:uid="{C45EDACA-BCDD-4289-9D05-266D6607C975}"/>
    <cellStyle name="Normal 41" xfId="610" xr:uid="{37148D52-BB1A-4E39-B2DA-781E2AE4B135}"/>
    <cellStyle name="Normal 41 2" xfId="1209" xr:uid="{BE4E1BCD-F506-491A-AFDE-986BA29CB170}"/>
    <cellStyle name="Normal 41 2 2" xfId="6356" xr:uid="{262F20D4-6D03-495B-8188-F84B212D0E24}"/>
    <cellStyle name="Normal 41 2 2 2" xfId="16611" xr:uid="{ED0C778D-43E5-42AF-80E1-6EBD246C7335}"/>
    <cellStyle name="Normal 41 2 2 2 2" xfId="37055" xr:uid="{6A00D8D4-5DF9-4495-8A2A-0FD5ECB29985}"/>
    <cellStyle name="Normal 41 2 2 3" xfId="26839" xr:uid="{CC315874-562F-4BB0-AEF1-A6F234A7A4D3}"/>
    <cellStyle name="Normal 41 2 3" xfId="11557" xr:uid="{E7E35FF7-0E26-4DAA-9BC1-6B68B17DFBDD}"/>
    <cellStyle name="Normal 41 2 3 2" xfId="32003" xr:uid="{50284802-05D6-4EAB-8961-E72D75ECA587}"/>
    <cellStyle name="Normal 41 2 4" xfId="21787" xr:uid="{76A876D5-C7B5-430F-9CA2-1C08A9E56DFF}"/>
    <cellStyle name="Normal 41 3" xfId="5757" xr:uid="{F082193B-3105-4760-9150-DB90F2087BEC}"/>
    <cellStyle name="Normal 41 3 2" xfId="16031" xr:uid="{52B0F014-C061-48C7-BACA-2491575D7AA4}"/>
    <cellStyle name="Normal 41 3 2 2" xfId="36475" xr:uid="{0BA9E146-23AD-4E2A-B474-49FDD86C3688}"/>
    <cellStyle name="Normal 41 3 3" xfId="26259" xr:uid="{744093EF-DB02-456C-92AD-2E97CC23079C}"/>
    <cellStyle name="Normal 41 4" xfId="10977" xr:uid="{0506ABF0-5FC7-4D8C-B8F1-051190CD8BCE}"/>
    <cellStyle name="Normal 41 4 2" xfId="31423" xr:uid="{31461193-71D7-4519-ABC5-EBE396EA22D1}"/>
    <cellStyle name="Normal 41 5" xfId="21207" xr:uid="{538B5308-3913-4221-BCEC-79D589D3F628}"/>
    <cellStyle name="Normal 410" xfId="10350" xr:uid="{627C7FAC-7F00-4039-923B-5C3C720B8367}"/>
    <cellStyle name="Normal 410 2" xfId="20576" xr:uid="{2ECF032C-39D6-4DAD-92AD-C086417B2DB3}"/>
    <cellStyle name="Normal 410 2 2" xfId="41020" xr:uid="{D43AF114-01DB-4B43-89CB-BE00CA35A872}"/>
    <cellStyle name="Normal 410 3" xfId="30804" xr:uid="{70C81CB1-7FFC-4E24-A62C-CCC620832BBB}"/>
    <cellStyle name="Normal 411" xfId="10351" xr:uid="{153D8D71-4A58-4049-936F-798EC5252E83}"/>
    <cellStyle name="Normal 411 2" xfId="20577" xr:uid="{86868378-5265-4CDA-AC7A-CB488229F46C}"/>
    <cellStyle name="Normal 411 2 2" xfId="41021" xr:uid="{F822CC49-586B-4818-8E97-551914AD2A58}"/>
    <cellStyle name="Normal 411 3" xfId="30805" xr:uid="{41508F40-49DA-46B7-8568-B1C5E4C9DDD7}"/>
    <cellStyle name="Normal 412" xfId="10352" xr:uid="{77D39392-F647-4358-9B72-8CE9B197E4FC}"/>
    <cellStyle name="Normal 412 2" xfId="20578" xr:uid="{E4C12673-2961-420D-AA5C-83842EEC08F2}"/>
    <cellStyle name="Normal 412 2 2" xfId="41022" xr:uid="{B086F910-E424-4140-85D2-17E1BD34FC3C}"/>
    <cellStyle name="Normal 412 3" xfId="30806" xr:uid="{C738E7DF-EA3C-4144-8BE3-D2BF1637EEF6}"/>
    <cellStyle name="Normal 413" xfId="10353" xr:uid="{BD78A4FC-471D-43AA-AF09-7531A44411A0}"/>
    <cellStyle name="Normal 413 2" xfId="20579" xr:uid="{ECF3F6BB-2B32-46CA-A5D7-4324C7A1161E}"/>
    <cellStyle name="Normal 413 2 2" xfId="41023" xr:uid="{25A03757-1152-43F9-9840-3202A59A0818}"/>
    <cellStyle name="Normal 413 3" xfId="30807" xr:uid="{BA9BB2B3-53DB-4809-B4ED-A3C56F6FC733}"/>
    <cellStyle name="Normal 414" xfId="10354" xr:uid="{FF4F5CE8-D8F9-4138-A800-F435F20F7050}"/>
    <cellStyle name="Normal 414 2" xfId="20580" xr:uid="{23C47E3C-0425-410F-94CF-7ED2B3B74B64}"/>
    <cellStyle name="Normal 414 2 2" xfId="41024" xr:uid="{B1BAA75D-ECB2-4E57-8D32-ABF429CE0EC4}"/>
    <cellStyle name="Normal 414 3" xfId="30808" xr:uid="{9500D11C-7E51-4DDF-8213-EA5A65AA7601}"/>
    <cellStyle name="Normal 415" xfId="10355" xr:uid="{29A76508-81DD-4DE1-B246-C6F23E34279A}"/>
    <cellStyle name="Normal 415 2" xfId="20581" xr:uid="{D8D18CAE-A462-419C-8137-7ED5CB8C5CBF}"/>
    <cellStyle name="Normal 415 2 2" xfId="41025" xr:uid="{A9E8468C-07B4-49FE-8CBA-83A56DB32E24}"/>
    <cellStyle name="Normal 415 3" xfId="30809" xr:uid="{A5A77D90-E74B-43AE-8E39-E4EA0E58E70C}"/>
    <cellStyle name="Normal 416" xfId="10356" xr:uid="{DA300C05-4BD6-40B5-89EE-F341F6EC78A8}"/>
    <cellStyle name="Normal 416 2" xfId="20582" xr:uid="{4503A2C8-067B-431D-AC2B-FB89972E17E8}"/>
    <cellStyle name="Normal 416 2 2" xfId="41026" xr:uid="{BD320D46-C6F8-4AE1-8B60-3E4ADBD60AA7}"/>
    <cellStyle name="Normal 416 3" xfId="30810" xr:uid="{ACCD7B92-2C82-45B7-AC63-5DD44DD17D20}"/>
    <cellStyle name="Normal 417" xfId="10357" xr:uid="{9EC42179-8CBF-4798-B10E-694968FAF7F5}"/>
    <cellStyle name="Normal 417 2" xfId="20583" xr:uid="{813B39B9-09BD-442D-932F-49D79A27E212}"/>
    <cellStyle name="Normal 417 2 2" xfId="41027" xr:uid="{9E119071-DC25-43F4-B611-0ABC439BEAAE}"/>
    <cellStyle name="Normal 417 3" xfId="30811" xr:uid="{B635E9C2-C62F-4357-9E89-166939A8F6FC}"/>
    <cellStyle name="Normal 418" xfId="10358" xr:uid="{DF07E33E-2337-429C-8DA0-1745C32D01BB}"/>
    <cellStyle name="Normal 418 2" xfId="20584" xr:uid="{7E0FA690-A448-4AE9-A7D5-B9C1B6C9550F}"/>
    <cellStyle name="Normal 418 2 2" xfId="41028" xr:uid="{5892D8A1-C828-4778-ADFB-17F2455A29DF}"/>
    <cellStyle name="Normal 418 3" xfId="30812" xr:uid="{92150784-9B3E-4E96-8213-241424469788}"/>
    <cellStyle name="Normal 419" xfId="10359" xr:uid="{A1EB2815-D373-4521-B997-2143741FF3A0}"/>
    <cellStyle name="Normal 419 2" xfId="20585" xr:uid="{74225DB5-9613-4C11-B0B7-4179DF16F9C4}"/>
    <cellStyle name="Normal 419 2 2" xfId="41029" xr:uid="{7C3C636E-86FF-4712-AECD-F54D7573EEAF}"/>
    <cellStyle name="Normal 419 3" xfId="30813" xr:uid="{5D52A99E-92A0-4894-AE7B-A9482961D8CC}"/>
    <cellStyle name="Normal 42" xfId="624" xr:uid="{D18E21AB-2CE3-4B5A-BA53-30A66A888AB8}"/>
    <cellStyle name="Normal 42 2" xfId="1223" xr:uid="{CB21E695-5584-471D-B290-64E8A920BCFF}"/>
    <cellStyle name="Normal 42 2 2" xfId="6370" xr:uid="{7170ADCF-ECE1-4BD0-A8CF-4C4EB2EF9660}"/>
    <cellStyle name="Normal 42 2 2 2" xfId="16625" xr:uid="{2648A678-7625-47B4-A73F-C23FC49D9EE2}"/>
    <cellStyle name="Normal 42 2 2 2 2" xfId="37069" xr:uid="{0884E3AA-64B6-490E-913A-9120AB3204A5}"/>
    <cellStyle name="Normal 42 2 2 3" xfId="26853" xr:uid="{975C6785-4D5D-44B2-9E07-9A3B90B135AB}"/>
    <cellStyle name="Normal 42 2 3" xfId="11571" xr:uid="{6C0DFB35-727B-4E91-8C49-38E4449924DD}"/>
    <cellStyle name="Normal 42 2 3 2" xfId="32017" xr:uid="{DF98D451-7A0A-4D64-9F22-84A30EFD6851}"/>
    <cellStyle name="Normal 42 2 4" xfId="21801" xr:uid="{412BEDF8-5E0E-4B91-BB7A-C0A6EF278CAA}"/>
    <cellStyle name="Normal 42 3" xfId="5771" xr:uid="{A444D313-5A93-4A89-A0D8-259D9DCA5730}"/>
    <cellStyle name="Normal 42 3 2" xfId="16045" xr:uid="{83498FDB-083A-41BE-99BE-9E90DE5F1657}"/>
    <cellStyle name="Normal 42 3 2 2" xfId="36489" xr:uid="{2E24C2A4-D6C9-47A9-AE2E-183EE3258C08}"/>
    <cellStyle name="Normal 42 3 3" xfId="26273" xr:uid="{2AB08CDD-182A-4DD5-955C-B41614085DA7}"/>
    <cellStyle name="Normal 42 4" xfId="10991" xr:uid="{9529C936-5D49-47DD-8166-04B523E0B3F6}"/>
    <cellStyle name="Normal 42 4 2" xfId="31437" xr:uid="{53BD83A0-063F-402D-BDDF-D4F973F0527C}"/>
    <cellStyle name="Normal 42 5" xfId="21221" xr:uid="{1CA7A14E-B57E-4A36-A619-130E050F172D}"/>
    <cellStyle name="Normal 420" xfId="10360" xr:uid="{E0981BA8-A53C-41FE-96A5-7AEF058E01D1}"/>
    <cellStyle name="Normal 420 2" xfId="20586" xr:uid="{7216C72A-A8CD-4019-A8D4-85CA597A2DE7}"/>
    <cellStyle name="Normal 420 2 2" xfId="41030" xr:uid="{A3BF6F40-6E37-4204-B657-2EA48494FD2B}"/>
    <cellStyle name="Normal 420 3" xfId="30814" xr:uid="{A78F7FB8-FD61-4B9C-8D26-71EA6BBE7E27}"/>
    <cellStyle name="Normal 421" xfId="10361" xr:uid="{555A62EC-C3EA-40B5-84B5-43DB20057593}"/>
    <cellStyle name="Normal 421 2" xfId="20587" xr:uid="{A5A730FA-5397-4413-BC87-B4E6F6FFC3C5}"/>
    <cellStyle name="Normal 421 2 2" xfId="41031" xr:uid="{30F3C42B-0BED-43A0-BBF4-7ADCC7A402C3}"/>
    <cellStyle name="Normal 421 3" xfId="30815" xr:uid="{5D6333B1-46BF-4776-95F2-B64125F51868}"/>
    <cellStyle name="Normal 422" xfId="10362" xr:uid="{5C34354B-C282-4FA2-AA1F-4E8E98BAEC37}"/>
    <cellStyle name="Normal 422 2" xfId="20588" xr:uid="{CC1E82AA-8A8D-4DD3-A61B-2CB3D4C968D6}"/>
    <cellStyle name="Normal 422 2 2" xfId="41032" xr:uid="{F17361B0-F6C9-4685-BC99-608B62490DA7}"/>
    <cellStyle name="Normal 422 3" xfId="30816" xr:uid="{C40E30B5-962B-43AA-9DF4-36A1C9BA932A}"/>
    <cellStyle name="Normal 423" xfId="10363" xr:uid="{98F2B489-E666-423C-AE6A-27ADE005AB94}"/>
    <cellStyle name="Normal 423 2" xfId="20589" xr:uid="{656A1F66-EC65-4855-BE7F-4C3BB2EE3F2B}"/>
    <cellStyle name="Normal 423 2 2" xfId="41033" xr:uid="{64544A08-F6ED-4A2A-9E5D-7FD988769058}"/>
    <cellStyle name="Normal 423 3" xfId="30817" xr:uid="{44546327-ADF4-4E31-B79A-7BD76C888226}"/>
    <cellStyle name="Normal 424" xfId="10364" xr:uid="{4FBD0ACA-0EED-42CA-AC4B-37D635CBEE88}"/>
    <cellStyle name="Normal 424 2" xfId="20590" xr:uid="{6245A471-1576-474F-BD74-0EF88B5060E7}"/>
    <cellStyle name="Normal 424 2 2" xfId="41034" xr:uid="{FAF19BAB-A743-4605-8B2B-572640AB4212}"/>
    <cellStyle name="Normal 424 3" xfId="30818" xr:uid="{664C7F7C-7C11-456F-A30C-BA384B4773F6}"/>
    <cellStyle name="Normal 425" xfId="10365" xr:uid="{D8E8AF16-587F-49F2-8FF5-D6B35DB9ABF3}"/>
    <cellStyle name="Normal 425 2" xfId="20591" xr:uid="{C6FA9D28-8E88-4245-BFDE-B383FBE053C0}"/>
    <cellStyle name="Normal 425 2 2" xfId="41035" xr:uid="{D4B331EF-5400-4545-B2FE-00613EC8DDB3}"/>
    <cellStyle name="Normal 425 3" xfId="30819" xr:uid="{FDBE16A7-4937-46CA-BA69-4F8FD7692178}"/>
    <cellStyle name="Normal 426" xfId="10366" xr:uid="{03B426BE-D95F-4CDE-A106-658F12082D13}"/>
    <cellStyle name="Normal 426 2" xfId="20592" xr:uid="{0AED10B1-2C6E-468E-A6A4-C3F025D748B9}"/>
    <cellStyle name="Normal 426 2 2" xfId="41036" xr:uid="{65A17C32-8E7E-413B-BC5B-67448780C33D}"/>
    <cellStyle name="Normal 426 3" xfId="30820" xr:uid="{84A5EEC7-9321-4AEA-B305-0BA3E8C615EC}"/>
    <cellStyle name="Normal 427" xfId="10367" xr:uid="{9AB6AE9D-073D-4525-81F4-91926C43FC45}"/>
    <cellStyle name="Normal 427 2" xfId="20593" xr:uid="{39DD9482-2742-4A68-BEA8-8B1875439406}"/>
    <cellStyle name="Normal 427 2 2" xfId="41037" xr:uid="{939191F0-7EBA-4EAD-8E02-2C8DA2FF019D}"/>
    <cellStyle name="Normal 427 3" xfId="30821" xr:uid="{169F4761-F867-40FF-B2FD-6AD2895A83CC}"/>
    <cellStyle name="Normal 428" xfId="10368" xr:uid="{6201CE7B-5CB4-41AB-B351-54DD303996B1}"/>
    <cellStyle name="Normal 428 2" xfId="20594" xr:uid="{7CDEE6C4-31F0-462E-8142-BAE51CEFB0BE}"/>
    <cellStyle name="Normal 428 2 2" xfId="41038" xr:uid="{19EDEBB9-B3CD-4D24-8F7A-628C90D26E65}"/>
    <cellStyle name="Normal 428 3" xfId="30822" xr:uid="{1D267B7B-B859-4572-B2B0-99365A1CB47F}"/>
    <cellStyle name="Normal 429" xfId="10369" xr:uid="{42848FC1-7848-40A0-B2B4-9677AC6A99AD}"/>
    <cellStyle name="Normal 429 2" xfId="20595" xr:uid="{D5144CB7-4C24-462C-AB75-7911D7E313A9}"/>
    <cellStyle name="Normal 429 2 2" xfId="41039" xr:uid="{E819A27E-0E9A-4593-B4D1-9DFAFF8B0623}"/>
    <cellStyle name="Normal 429 3" xfId="30823" xr:uid="{F4427567-701C-4FFA-B4B2-940F28AD4F88}"/>
    <cellStyle name="Normal 43" xfId="638" xr:uid="{2DF95DD5-4C89-4B57-AB60-FCBA8FF680F1}"/>
    <cellStyle name="Normal 43 2" xfId="1237" xr:uid="{D5C4AD27-7399-4019-B744-C01B570F3D56}"/>
    <cellStyle name="Normal 43 2 2" xfId="6384" xr:uid="{E3B40406-E8E2-4E7F-84E4-08709BA35F91}"/>
    <cellStyle name="Normal 43 2 2 2" xfId="16639" xr:uid="{873AAE22-2308-4B3F-96D8-9C2DC9641A1E}"/>
    <cellStyle name="Normal 43 2 2 2 2" xfId="37083" xr:uid="{873458AB-59F7-44D5-93A2-B664E8540445}"/>
    <cellStyle name="Normal 43 2 2 3" xfId="26867" xr:uid="{38CFFF21-5F60-4A7E-ACD1-08F8E9DD8DA3}"/>
    <cellStyle name="Normal 43 2 3" xfId="11585" xr:uid="{33D96AC1-C4B0-43FE-9D59-3A74438E67A5}"/>
    <cellStyle name="Normal 43 2 3 2" xfId="32031" xr:uid="{3014FEF7-76CB-4C4F-9B20-00737D66B45F}"/>
    <cellStyle name="Normal 43 2 4" xfId="21815" xr:uid="{6C5F873A-6A44-469B-8657-7D764483233C}"/>
    <cellStyle name="Normal 43 3" xfId="5785" xr:uid="{9BF3E46A-D2E4-4E3E-8ADD-2D67E9F76F30}"/>
    <cellStyle name="Normal 43 3 2" xfId="16059" xr:uid="{109EBFFB-E42D-4BBE-A3AE-A5D11AE15719}"/>
    <cellStyle name="Normal 43 3 2 2" xfId="36503" xr:uid="{772A6819-52F6-4AB7-9FE5-26DAB6B23589}"/>
    <cellStyle name="Normal 43 3 3" xfId="26287" xr:uid="{36209D1B-F2FD-4B76-AEAA-16AC670F0D66}"/>
    <cellStyle name="Normal 43 4" xfId="11005" xr:uid="{3C732AA2-EBE1-49E7-97C8-34B6DAACF9FA}"/>
    <cellStyle name="Normal 43 4 2" xfId="31451" xr:uid="{FD7A14C9-E677-491B-8D78-91C8F246D734}"/>
    <cellStyle name="Normal 43 5" xfId="21235" xr:uid="{C0F362A5-080A-4864-93FD-446D079B8C6E}"/>
    <cellStyle name="Normal 430" xfId="10370" xr:uid="{A2B55BA7-4D41-4A7B-A72E-7AB6A4A4D905}"/>
    <cellStyle name="Normal 430 2" xfId="20596" xr:uid="{0B37EC31-0509-4716-BE51-10A167F6F155}"/>
    <cellStyle name="Normal 430 2 2" xfId="41040" xr:uid="{3E983B32-3D05-431E-9F17-8D3940A69BA8}"/>
    <cellStyle name="Normal 430 3" xfId="30824" xr:uid="{FD155E11-87C5-4E4B-B67D-727FD981D80E}"/>
    <cellStyle name="Normal 431" xfId="10371" xr:uid="{7BCE252C-80ED-47AC-8A44-1ECE4BAB3084}"/>
    <cellStyle name="Normal 431 2" xfId="20597" xr:uid="{415AF328-14A1-47DE-A87B-1A079BCA81DA}"/>
    <cellStyle name="Normal 431 2 2" xfId="41041" xr:uid="{2AE2F072-12D5-43F0-A85B-540301E703F3}"/>
    <cellStyle name="Normal 431 3" xfId="30825" xr:uid="{BB75F621-03B6-49B6-A0B3-577F03EFC15D}"/>
    <cellStyle name="Normal 432" xfId="10372" xr:uid="{7A446D1D-E1B6-4D76-A07F-EF12BB0336F4}"/>
    <cellStyle name="Normal 432 2" xfId="20598" xr:uid="{54AB6613-666A-4308-944C-6FD7655A9FAB}"/>
    <cellStyle name="Normal 432 2 2" xfId="41042" xr:uid="{EF51BE45-088E-4593-B88C-0B22C393310A}"/>
    <cellStyle name="Normal 432 3" xfId="30826" xr:uid="{3BD1C985-6837-424D-A1B7-2C2D9865A412}"/>
    <cellStyle name="Normal 433" xfId="10373" xr:uid="{9C414216-08D6-4926-908B-6845831CE5AB}"/>
    <cellStyle name="Normal 433 2" xfId="20599" xr:uid="{02C84365-D432-43C1-8745-1C215B5FD834}"/>
    <cellStyle name="Normal 433 2 2" xfId="41043" xr:uid="{62B64822-BA0F-41DC-831B-C6DC29B3822D}"/>
    <cellStyle name="Normal 433 3" xfId="30827" xr:uid="{9BEA173B-187B-466C-B5C8-EDBA0E5B0F9E}"/>
    <cellStyle name="Normal 434" xfId="10374" xr:uid="{B1FE67B8-62A9-4FB8-BDD7-A5C7391F626D}"/>
    <cellStyle name="Normal 434 2" xfId="20600" xr:uid="{B27DDF3F-2544-4C77-ADD7-74F7F4D7E25D}"/>
    <cellStyle name="Normal 434 2 2" xfId="41044" xr:uid="{DE893B30-ADCC-4F12-B6F7-DF2D12E2956E}"/>
    <cellStyle name="Normal 434 3" xfId="30828" xr:uid="{2470651C-6745-40B5-9D22-7B833022C834}"/>
    <cellStyle name="Normal 435" xfId="10375" xr:uid="{0F8B6747-7350-4780-9223-067EECAF48AE}"/>
    <cellStyle name="Normal 435 2" xfId="20601" xr:uid="{38BC2026-7D90-48F6-A62F-42C3F2CE9D3F}"/>
    <cellStyle name="Normal 435 2 2" xfId="41045" xr:uid="{640C5965-2390-48BF-B3B3-63D57F7C506B}"/>
    <cellStyle name="Normal 435 3" xfId="30829" xr:uid="{BAB2A0D8-7918-43EB-B802-6A8D8B8D9D86}"/>
    <cellStyle name="Normal 436" xfId="10376" xr:uid="{D09C00B6-E075-405D-8970-E1D581CEC02E}"/>
    <cellStyle name="Normal 436 2" xfId="20602" xr:uid="{9C67D0DB-25B5-4FD4-B555-FD7064EFF3BC}"/>
    <cellStyle name="Normal 436 2 2" xfId="41046" xr:uid="{2DD843C3-E810-4AC4-9E2C-6B6B7754989B}"/>
    <cellStyle name="Normal 436 3" xfId="30830" xr:uid="{1A685345-1DAE-471A-842E-571D55D0F402}"/>
    <cellStyle name="Normal 437" xfId="10377" xr:uid="{617491A3-C77A-4ABC-8ED1-455E43DE50B6}"/>
    <cellStyle name="Normal 437 2" xfId="20603" xr:uid="{3EAC9E29-0E0C-46A8-AE26-79895B6FFB3D}"/>
    <cellStyle name="Normal 437 2 2" xfId="41047" xr:uid="{F3935CE2-ADC7-42DE-A24E-7064B45E41E4}"/>
    <cellStyle name="Normal 437 3" xfId="30831" xr:uid="{659E22EA-9915-409C-9292-3559C1374900}"/>
    <cellStyle name="Normal 438" xfId="10378" xr:uid="{F702FC63-5D9E-4F39-937F-63FDDA275C70}"/>
    <cellStyle name="Normal 438 2" xfId="20604" xr:uid="{499F6D13-E1A9-4F46-B12F-4B3F811C208A}"/>
    <cellStyle name="Normal 438 2 2" xfId="41048" xr:uid="{0D02AE04-FAC6-4CC6-A89E-863CAA48E68A}"/>
    <cellStyle name="Normal 438 3" xfId="30832" xr:uid="{C4F8C921-E66F-4AC8-9A24-4F5225C6B44A}"/>
    <cellStyle name="Normal 439" xfId="10379" xr:uid="{3295EE9E-F531-43FA-B301-0859B972892D}"/>
    <cellStyle name="Normal 439 2" xfId="20605" xr:uid="{E81BBEE8-C002-4CF9-9528-D51FBA007790}"/>
    <cellStyle name="Normal 439 2 2" xfId="41049" xr:uid="{C6E8FE2E-6191-446E-9E4C-3B43FAA6D8C2}"/>
    <cellStyle name="Normal 439 3" xfId="30833" xr:uid="{7E83572A-8A08-452B-AF30-A08E636ED313}"/>
    <cellStyle name="Normal 44" xfId="652" xr:uid="{88C5BD3D-DC30-4191-B2B1-5B1BEB2999E8}"/>
    <cellStyle name="Normal 44 2" xfId="1251" xr:uid="{D42ACC2A-9C0A-4985-91F1-C08E4CF996A3}"/>
    <cellStyle name="Normal 44 2 2" xfId="6398" xr:uid="{B68EB008-A0B9-46ED-BFA8-72B445B4FB79}"/>
    <cellStyle name="Normal 44 2 2 2" xfId="16653" xr:uid="{239743A6-8ECE-4DB2-BA22-36BE416DECAD}"/>
    <cellStyle name="Normal 44 2 2 2 2" xfId="37097" xr:uid="{82D8A9EA-BD72-46F1-8DA1-ED4BE6DFCBDB}"/>
    <cellStyle name="Normal 44 2 2 3" xfId="26881" xr:uid="{E3B7C9FA-9A66-4261-A2AA-1CF116311B8B}"/>
    <cellStyle name="Normal 44 2 3" xfId="11599" xr:uid="{08BE8D44-01E4-4D2D-9875-C43571648589}"/>
    <cellStyle name="Normal 44 2 3 2" xfId="32045" xr:uid="{B35A7C53-0B56-4F89-936B-8566B094D8F3}"/>
    <cellStyle name="Normal 44 2 4" xfId="21829" xr:uid="{63DF7246-8A08-4C15-B7FC-83508663518D}"/>
    <cellStyle name="Normal 44 3" xfId="5799" xr:uid="{47FAAEAC-DBB1-4EB4-B0CB-95F2BC214C39}"/>
    <cellStyle name="Normal 44 3 2" xfId="16073" xr:uid="{E8692A39-A484-423D-B2D1-F65D4F115427}"/>
    <cellStyle name="Normal 44 3 2 2" xfId="36517" xr:uid="{7B6201E9-65C3-4393-8E24-E6F9DD4399C1}"/>
    <cellStyle name="Normal 44 3 3" xfId="26301" xr:uid="{2734146A-1748-4F35-BDDC-BCD1E8CC2639}"/>
    <cellStyle name="Normal 44 4" xfId="11019" xr:uid="{FD4A178A-37DA-4E52-98BB-6FE518F9CFA7}"/>
    <cellStyle name="Normal 44 4 2" xfId="31465" xr:uid="{3FA1F3A5-9430-4A2C-87CB-A46394C18E99}"/>
    <cellStyle name="Normal 44 5" xfId="21249" xr:uid="{D3F9D227-559C-40F3-A313-EA163161CF72}"/>
    <cellStyle name="Normal 440" xfId="10380" xr:uid="{8998D862-977E-4BA1-9320-A468CAABB92F}"/>
    <cellStyle name="Normal 440 2" xfId="20606" xr:uid="{26E071D7-AD4B-4328-9440-C6D07F6EC8D2}"/>
    <cellStyle name="Normal 440 2 2" xfId="41050" xr:uid="{2AF3986F-E853-4E53-A42D-53AA628A7CC5}"/>
    <cellStyle name="Normal 440 3" xfId="30834" xr:uid="{F4843A1B-01DF-496E-A73B-F9BE5EBCC411}"/>
    <cellStyle name="Normal 441" xfId="10381" xr:uid="{21649113-FBF1-4A02-88DC-6A171B1FC5FE}"/>
    <cellStyle name="Normal 441 2" xfId="20607" xr:uid="{0C2E1DF5-8DD7-4B43-B174-B35A1AED9FFE}"/>
    <cellStyle name="Normal 441 2 2" xfId="41051" xr:uid="{A667895B-A8AA-4E51-B8A7-C15EFA8551FD}"/>
    <cellStyle name="Normal 441 3" xfId="30835" xr:uid="{B452BEB8-056F-410D-ADCC-794E2EC27E73}"/>
    <cellStyle name="Normal 442" xfId="10383" xr:uid="{44FE167A-4327-4CEC-823B-028195338A0A}"/>
    <cellStyle name="Normal 442 2" xfId="20609" xr:uid="{C3150E57-B955-41A3-8F56-4C30607DA2B9}"/>
    <cellStyle name="Normal 442 2 2" xfId="41053" xr:uid="{076BC3DC-A965-4CB5-9106-04295CECA223}"/>
    <cellStyle name="Normal 442 3" xfId="30837" xr:uid="{2E8A1FC7-72F5-49B4-A537-EA51ED06C269}"/>
    <cellStyle name="Normal 443" xfId="10384" xr:uid="{DD5BF9B1-A2DE-4505-B20A-1F1CBF7C9C15}"/>
    <cellStyle name="Normal 443 2" xfId="20610" xr:uid="{07DC12D0-C1CB-4E34-96AE-66ED3A04AF6B}"/>
    <cellStyle name="Normal 443 2 2" xfId="41054" xr:uid="{3870329A-EA3A-4473-84F2-43B92BB10812}"/>
    <cellStyle name="Normal 443 3" xfId="30838" xr:uid="{B3EF52AA-BB4A-49CB-9DA8-3EBE7A62906E}"/>
    <cellStyle name="Normal 444" xfId="10385" xr:uid="{7B37F180-B30E-423D-A626-77B52152F10C}"/>
    <cellStyle name="Normal 444 2" xfId="20611" xr:uid="{116C0ACA-E14F-4D5D-80DD-E3EB0889C7F4}"/>
    <cellStyle name="Normal 444 2 2" xfId="41055" xr:uid="{488AB15A-6426-4AEB-9F91-435ABC816465}"/>
    <cellStyle name="Normal 444 3" xfId="30839" xr:uid="{B66DEF46-4DD2-4C68-8D0E-946824374A6B}"/>
    <cellStyle name="Normal 445" xfId="10386" xr:uid="{527542BB-0895-42D4-9756-6F35D2052595}"/>
    <cellStyle name="Normal 445 2" xfId="20612" xr:uid="{37ABD123-A31B-435F-8B3F-BEB232531AD4}"/>
    <cellStyle name="Normal 445 2 2" xfId="41056" xr:uid="{DAAB19D9-8A38-4F53-9D71-F38F8548249D}"/>
    <cellStyle name="Normal 445 3" xfId="30840" xr:uid="{61EC320D-5A38-470F-A403-203D72205E27}"/>
    <cellStyle name="Normal 446" xfId="10382" xr:uid="{743C4165-BC72-4338-BD24-42C8FB9D859E}"/>
    <cellStyle name="Normal 446 2" xfId="20608" xr:uid="{5185EA71-E200-477A-B86C-6F5030033FCD}"/>
    <cellStyle name="Normal 446 2 2" xfId="41052" xr:uid="{806A62BA-D684-46DB-AC73-D1F0ACFC39F2}"/>
    <cellStyle name="Normal 446 3" xfId="30836" xr:uid="{2ADA8EEB-2C43-4078-954B-2488EB75EABC}"/>
    <cellStyle name="Normal 447" xfId="10387" xr:uid="{BB905773-8A95-4335-9A8D-0EA414670D13}"/>
    <cellStyle name="Normal 447 2" xfId="20613" xr:uid="{8445B98F-B2E6-4DCF-8491-4C1B2018517B}"/>
    <cellStyle name="Normal 447 2 2" xfId="41057" xr:uid="{F51B848B-3911-406B-B4AC-089B77D8A1D9}"/>
    <cellStyle name="Normal 447 3" xfId="30841" xr:uid="{DAE1AE6A-A95C-4951-8624-CD5C0F062DEB}"/>
    <cellStyle name="Normal 448" xfId="10388" xr:uid="{18EE50FB-6EFE-48ED-A023-76F3C25ED4AB}"/>
    <cellStyle name="Normal 448 2" xfId="20614" xr:uid="{878C6484-B217-4EC4-934C-BBCF1477A5EB}"/>
    <cellStyle name="Normal 448 2 2" xfId="41058" xr:uid="{55CAAB19-2038-4D98-A9D1-34768686DF23}"/>
    <cellStyle name="Normal 448 3" xfId="30842" xr:uid="{649632F3-77E5-4772-8E19-956CF783C482}"/>
    <cellStyle name="Normal 449" xfId="10389" xr:uid="{CE7B8543-F7E6-467E-8C42-C5C051A7DAC8}"/>
    <cellStyle name="Normal 449 2" xfId="20615" xr:uid="{3211E069-559D-4F69-9094-A4A8409F03DA}"/>
    <cellStyle name="Normal 449 2 2" xfId="41059" xr:uid="{93591CF9-9E26-4F68-A8DA-CE1630E70F14}"/>
    <cellStyle name="Normal 449 3" xfId="30843" xr:uid="{849D0791-F61C-44BB-A979-9593154F51CA}"/>
    <cellStyle name="Normal 45" xfId="666" xr:uid="{B57AEE1A-967D-4D28-A6D3-24CC09B06B08}"/>
    <cellStyle name="Normal 45 2" xfId="1265" xr:uid="{8AF34280-7444-4A4F-B85A-1462DBD54E87}"/>
    <cellStyle name="Normal 45 2 2" xfId="6412" xr:uid="{32C2476E-9AF8-488A-9623-461B2C78C6F3}"/>
    <cellStyle name="Normal 45 2 2 2" xfId="16667" xr:uid="{DDBA8E58-D532-4658-B6C6-5EBB58665646}"/>
    <cellStyle name="Normal 45 2 2 2 2" xfId="37111" xr:uid="{030072D3-D975-439E-9FF1-D84075290F27}"/>
    <cellStyle name="Normal 45 2 2 3" xfId="26895" xr:uid="{AE7D1737-2FDD-4001-8F63-A8228DC276A9}"/>
    <cellStyle name="Normal 45 2 3" xfId="11613" xr:uid="{47BD0746-E995-4ECC-A22D-B2F76825EA66}"/>
    <cellStyle name="Normal 45 2 3 2" xfId="32059" xr:uid="{0D5396FF-E4B9-4311-BF1F-79117C60A472}"/>
    <cellStyle name="Normal 45 2 4" xfId="21843" xr:uid="{09B514EC-A967-49D1-AE90-716094D29359}"/>
    <cellStyle name="Normal 45 3" xfId="5813" xr:uid="{96446E7B-2744-49B3-85F4-BBBE45B75ECE}"/>
    <cellStyle name="Normal 45 3 2" xfId="16087" xr:uid="{8ACC7BA9-42CC-4DFF-8B90-3D6ADA3B6639}"/>
    <cellStyle name="Normal 45 3 2 2" xfId="36531" xr:uid="{0CC2CAD0-4627-4D93-B232-3D7689751761}"/>
    <cellStyle name="Normal 45 3 3" xfId="26315" xr:uid="{2BFAF000-0C2C-40A2-8F2D-976393893229}"/>
    <cellStyle name="Normal 45 4" xfId="11033" xr:uid="{494CDC14-0292-4FFF-80D9-7285F7C6CF1E}"/>
    <cellStyle name="Normal 45 4 2" xfId="31479" xr:uid="{11984C5C-F3DE-4C77-B4EE-8D562F1AAB6E}"/>
    <cellStyle name="Normal 45 5" xfId="21263" xr:uid="{7C24A589-583B-40C2-BA3F-8FE968821199}"/>
    <cellStyle name="Normal 450" xfId="10390" xr:uid="{663C0A99-1CFB-442C-9AC1-DABF756B9A83}"/>
    <cellStyle name="Normal 450 2" xfId="20616" xr:uid="{0C6DF702-1A66-40F6-9627-7D1879F5DDC5}"/>
    <cellStyle name="Normal 450 2 2" xfId="41060" xr:uid="{95BD84EF-9BB1-46B9-BF9B-37034449585F}"/>
    <cellStyle name="Normal 450 3" xfId="30844" xr:uid="{DD46693F-5250-43BF-AF7A-1AB4D60A7543}"/>
    <cellStyle name="Normal 451" xfId="10391" xr:uid="{7A5EDBFB-8703-426E-9C50-253FB24C74D7}"/>
    <cellStyle name="Normal 451 2" xfId="20617" xr:uid="{F892376B-DBB9-4BCD-B8ED-C1AA81E3E480}"/>
    <cellStyle name="Normal 451 2 2" xfId="41061" xr:uid="{5EB18F6C-56CB-46D8-A0BB-990258142D32}"/>
    <cellStyle name="Normal 451 3" xfId="30845" xr:uid="{0A85AAAF-3DCA-4950-83E8-9F577794A16C}"/>
    <cellStyle name="Normal 452" xfId="10392" xr:uid="{AF2B2816-080E-49E8-B8DF-47A78C3AE40A}"/>
    <cellStyle name="Normal 452 2" xfId="20618" xr:uid="{ED654E2E-C08B-491C-8ABB-C95358457BFB}"/>
    <cellStyle name="Normal 452 2 2" xfId="41062" xr:uid="{088BC8AA-8DD7-4514-A251-7C29D94EDDB2}"/>
    <cellStyle name="Normal 452 3" xfId="30846" xr:uid="{37E4A8CE-A0A0-4BC2-B39C-9F2D6E65DEB2}"/>
    <cellStyle name="Normal 453" xfId="10393" xr:uid="{EF5E4630-9AB5-4701-835D-480B6B671D5E}"/>
    <cellStyle name="Normal 453 2" xfId="20619" xr:uid="{285CCFB5-A455-4DD7-A61E-17F6CF679306}"/>
    <cellStyle name="Normal 453 2 2" xfId="41063" xr:uid="{F91D3CBF-458F-434D-B35E-1B866BE27677}"/>
    <cellStyle name="Normal 453 3" xfId="30847" xr:uid="{5F9906CF-F2BC-4513-B46B-1FF132AA050F}"/>
    <cellStyle name="Normal 454" xfId="10394" xr:uid="{B8D77919-248B-4559-AB61-0E1EBDD5B9C3}"/>
    <cellStyle name="Normal 454 2" xfId="20620" xr:uid="{F62F87AE-0C90-479D-B79F-29F7EFEF1230}"/>
    <cellStyle name="Normal 454 2 2" xfId="41064" xr:uid="{60517505-AF76-4380-A382-1364BF9F81EB}"/>
    <cellStyle name="Normal 454 3" xfId="30848" xr:uid="{5D6E85F9-2D6D-45BF-A785-CBE1B10D8F87}"/>
    <cellStyle name="Normal 455" xfId="10395" xr:uid="{11E4AEF9-5091-4139-94B4-A9752352CDEE}"/>
    <cellStyle name="Normal 455 2" xfId="20621" xr:uid="{5BC43932-0BBE-4C43-B6B1-14A3CBC8E902}"/>
    <cellStyle name="Normal 455 2 2" xfId="41065" xr:uid="{FC7773DB-715C-4405-9DFF-182DBF3DC585}"/>
    <cellStyle name="Normal 455 3" xfId="30849" xr:uid="{E5D6103E-EE6C-45F2-989E-78623087C095}"/>
    <cellStyle name="Normal 456" xfId="10396" xr:uid="{A306F24F-7D1B-4EE2-8D8E-DB3B82964140}"/>
    <cellStyle name="Normal 456 2" xfId="20622" xr:uid="{7326203C-CB3E-46DD-9436-9D5C72B81ED1}"/>
    <cellStyle name="Normal 456 2 2" xfId="41066" xr:uid="{5F7E1F8E-E54C-4DD5-A575-4DFD36C43D91}"/>
    <cellStyle name="Normal 456 3" xfId="30850" xr:uid="{B37ED40E-FB89-4B79-AE43-11778A1A97A7}"/>
    <cellStyle name="Normal 457" xfId="10397" xr:uid="{FA61C16B-753C-4804-A4C0-942FD84DC164}"/>
    <cellStyle name="Normal 457 2" xfId="20623" xr:uid="{C9E71C62-DF4F-47AD-9446-46D86DCE2806}"/>
    <cellStyle name="Normal 457 2 2" xfId="41067" xr:uid="{53508E08-67D1-462C-AE1D-FF6224360378}"/>
    <cellStyle name="Normal 457 3" xfId="30851" xr:uid="{120AECE7-B797-4D1D-B5E3-6A0D90F56A00}"/>
    <cellStyle name="Normal 458" xfId="10398" xr:uid="{D518A8FA-E412-42D6-89BF-F1878E1295E8}"/>
    <cellStyle name="Normal 458 2" xfId="20624" xr:uid="{F407F95C-3954-4F55-9C86-B5F7A38F980E}"/>
    <cellStyle name="Normal 458 2 2" xfId="41068" xr:uid="{E96B97E1-4432-47B8-8902-BA2AC9A1C360}"/>
    <cellStyle name="Normal 458 3" xfId="30852" xr:uid="{E4F468AC-BD9E-4F62-939F-2827E6B05725}"/>
    <cellStyle name="Normal 459" xfId="10399" xr:uid="{3CD7CE1E-4B8B-4D7D-8AD5-4FC1AD33C323}"/>
    <cellStyle name="Normal 459 2" xfId="20625" xr:uid="{6A6EC928-39CE-4CAD-A32B-0F3495AE7411}"/>
    <cellStyle name="Normal 459 2 2" xfId="41069" xr:uid="{51C6EB09-1DEB-41D9-9DC0-9E645D7A8DBE}"/>
    <cellStyle name="Normal 459 3" xfId="30853" xr:uid="{F1D941C7-CF50-485A-B612-A825F2267A20}"/>
    <cellStyle name="Normal 46" xfId="680" xr:uid="{54B45E64-55E2-4FC3-81F5-3F8E03B9359D}"/>
    <cellStyle name="Normal 46 2" xfId="1279" xr:uid="{B66FBC3A-13B2-4CE5-8FAA-F2F1E1FF0772}"/>
    <cellStyle name="Normal 46 2 2" xfId="6426" xr:uid="{B8CAEF9F-05BB-408A-85AD-856857B30A44}"/>
    <cellStyle name="Normal 46 2 2 2" xfId="16681" xr:uid="{DEFAC968-13B7-4A79-96EC-D40A2EFCEA81}"/>
    <cellStyle name="Normal 46 2 2 2 2" xfId="37125" xr:uid="{94BBF979-B315-49A4-BCCE-70BD2A3C7C7D}"/>
    <cellStyle name="Normal 46 2 2 3" xfId="26909" xr:uid="{D3472018-CE87-4C6D-9FE6-FC092CB05B48}"/>
    <cellStyle name="Normal 46 2 3" xfId="11627" xr:uid="{A98D2019-B737-4FB7-BDD9-60AFED525D96}"/>
    <cellStyle name="Normal 46 2 3 2" xfId="32073" xr:uid="{421EA4D4-DFEB-4B00-A49A-95B57BD1E079}"/>
    <cellStyle name="Normal 46 2 4" xfId="21857" xr:uid="{D2B7D739-7A4E-4485-93E8-D669D6848EA8}"/>
    <cellStyle name="Normal 46 3" xfId="5827" xr:uid="{C4C99407-5D7D-47E6-8578-F2428540D7F0}"/>
    <cellStyle name="Normal 46 3 2" xfId="16101" xr:uid="{D73CAAD7-5E85-42D3-83A8-AD35060FFA82}"/>
    <cellStyle name="Normal 46 3 2 2" xfId="36545" xr:uid="{3A0E4E06-D6A8-4B3E-AD8C-E1DFFFE24C4E}"/>
    <cellStyle name="Normal 46 3 3" xfId="26329" xr:uid="{CD7DCA67-097D-4B67-B571-3EE626066201}"/>
    <cellStyle name="Normal 46 4" xfId="11047" xr:uid="{1E797DC5-F775-4D89-BA6D-17EABC53D9CF}"/>
    <cellStyle name="Normal 46 4 2" xfId="31493" xr:uid="{9FD658ED-9AD5-4C71-B598-B954E73D2D39}"/>
    <cellStyle name="Normal 46 5" xfId="21277" xr:uid="{A8FF4DB6-F73A-4063-B2B8-C8A011A04019}"/>
    <cellStyle name="Normal 460" xfId="10400" xr:uid="{42921867-D56E-404C-8C28-DA03EF70C2D5}"/>
    <cellStyle name="Normal 460 2" xfId="20626" xr:uid="{BD7BACFA-5DA5-43A3-A55E-94D9182433ED}"/>
    <cellStyle name="Normal 460 2 2" xfId="41070" xr:uid="{AA69625F-82F3-4857-898D-968B400C1166}"/>
    <cellStyle name="Normal 460 3" xfId="30854" xr:uid="{02626FDC-7B30-4741-B5C7-5AAA77BD7C3D}"/>
    <cellStyle name="Normal 461" xfId="10401" xr:uid="{2041B2F4-4147-492A-82EE-FB70AC3594AC}"/>
    <cellStyle name="Normal 461 2" xfId="20627" xr:uid="{C7843456-30F4-4DC3-8F71-C3522833450C}"/>
    <cellStyle name="Normal 461 2 2" xfId="41071" xr:uid="{C806CCD8-C5C7-4125-BD21-3A131C4824C5}"/>
    <cellStyle name="Normal 461 3" xfId="30855" xr:uid="{3E49494D-3E52-4358-B682-3E0CD1CBA7A3}"/>
    <cellStyle name="Normal 462" xfId="10402" xr:uid="{C9B8C5F6-C34B-4F3E-9C48-E866728B3FBC}"/>
    <cellStyle name="Normal 462 2" xfId="20628" xr:uid="{561111B6-8C34-4B25-B500-E0EFB31238F7}"/>
    <cellStyle name="Normal 462 2 2" xfId="41072" xr:uid="{F4E0A9C5-4218-48EE-A7AE-5CF96147B8F3}"/>
    <cellStyle name="Normal 462 3" xfId="30856" xr:uid="{EE0DBA59-6F7C-4981-8E9E-148670ED1A89}"/>
    <cellStyle name="Normal 463" xfId="10403" xr:uid="{70E46D1D-857C-44A7-B5DB-5298972E45CD}"/>
    <cellStyle name="Normal 463 2" xfId="20629" xr:uid="{0C78EC92-7DD1-447A-BAC5-3C5DA9B44821}"/>
    <cellStyle name="Normal 463 2 2" xfId="41073" xr:uid="{CAD13DE8-11FF-41B1-B9C4-249D4B72053E}"/>
    <cellStyle name="Normal 463 3" xfId="30857" xr:uid="{EE18052D-F702-4980-A9A2-977739EF6754}"/>
    <cellStyle name="Normal 464" xfId="10404" xr:uid="{89A5E89B-544F-4296-84D5-8BD87C5782B3}"/>
    <cellStyle name="Normal 464 2" xfId="20630" xr:uid="{DF86187E-AB4B-42E0-9770-26257B27F77D}"/>
    <cellStyle name="Normal 465" xfId="10405" xr:uid="{12435A42-F93D-4AB1-9848-94E0CE34D189}"/>
    <cellStyle name="Normal 465 2" xfId="20631" xr:uid="{6A2E676C-2FD8-43A5-8F82-61C9D3B5E30D}"/>
    <cellStyle name="Normal 465 2 2" xfId="41074" xr:uid="{FD89A79B-C10B-458E-B972-79D270D27C1B}"/>
    <cellStyle name="Normal 465 3" xfId="30858" xr:uid="{3987236B-F184-4219-8FCA-59602E47A8B6}"/>
    <cellStyle name="Normal 466" xfId="10406" xr:uid="{3E9BEA2B-E40D-4BFF-96DA-31D241687C60}"/>
    <cellStyle name="Normal 466 2" xfId="20632" xr:uid="{5205FA90-1AA4-4BB0-ACB1-A84DD88C6B00}"/>
    <cellStyle name="Normal 466 2 2" xfId="41075" xr:uid="{295BC8EE-2CC9-4441-8F25-7F5F14CBB574}"/>
    <cellStyle name="Normal 466 3" xfId="30859" xr:uid="{7D46E9DF-A26B-4EA3-93CB-910C3A9D7F71}"/>
    <cellStyle name="Normal 467" xfId="10407" xr:uid="{AB3BE767-3DA2-4692-80EE-806FAEB90A91}"/>
    <cellStyle name="Normal 467 2" xfId="20633" xr:uid="{A96AABE9-39D0-4EAF-8DCE-E7B20CEDCE7C}"/>
    <cellStyle name="Normal 467 2 2" xfId="41076" xr:uid="{7FB1D018-0BAE-4EE0-AB14-9F3FB12745D9}"/>
    <cellStyle name="Normal 467 3" xfId="30860" xr:uid="{0CD81107-58D2-4C54-A730-C75ACB7B16EC}"/>
    <cellStyle name="Normal 468" xfId="10408" xr:uid="{274AFBB6-F1A5-4B15-B5DF-D84C490E1AA7}"/>
    <cellStyle name="Normal 468 2" xfId="20634" xr:uid="{79EB7F32-51B4-425A-BF50-4DA6FD0828A4}"/>
    <cellStyle name="Normal 468 2 2" xfId="41077" xr:uid="{6C91C221-DF47-4037-BBE9-F199B0830646}"/>
    <cellStyle name="Normal 468 3" xfId="30861" xr:uid="{93A93FAB-72E2-4094-B303-106AA592B01B}"/>
    <cellStyle name="Normal 469" xfId="10409" xr:uid="{92E1BA9A-3616-448F-A4F6-A25EC9A9AC6B}"/>
    <cellStyle name="Normal 469 2" xfId="20635" xr:uid="{1FF36027-37B5-4707-AB80-83570A391962}"/>
    <cellStyle name="Normal 469 2 2" xfId="41078" xr:uid="{72F9A2DF-604E-408B-ABC0-D36960C91DD4}"/>
    <cellStyle name="Normal 469 3" xfId="30862" xr:uid="{B93B1331-F51B-4F18-8922-60D3C1423607}"/>
    <cellStyle name="Normal 47" xfId="694" xr:uid="{C7AB4743-72B6-4FE1-83F0-97B95FA4EF7F}"/>
    <cellStyle name="Normal 47 2" xfId="5841" xr:uid="{DB67C673-5329-4343-98F5-7F426EFEF30A}"/>
    <cellStyle name="Normal 47 2 2" xfId="16115" xr:uid="{C391A7BD-8CD3-4074-AE3F-BD7F422A5EBD}"/>
    <cellStyle name="Normal 47 2 2 2" xfId="36559" xr:uid="{46B826F3-CC41-47EA-9F25-9210F49666D8}"/>
    <cellStyle name="Normal 47 2 3" xfId="26343" xr:uid="{070FB771-FC83-4FC8-B713-E073187CD018}"/>
    <cellStyle name="Normal 47 3" xfId="11061" xr:uid="{8DBF9EF6-4679-45C8-A0E2-C37B8C98A337}"/>
    <cellStyle name="Normal 47 3 2" xfId="31507" xr:uid="{62A03C98-77DB-4C8F-9BDF-86A848CDD4CD}"/>
    <cellStyle name="Normal 47 4" xfId="21291" xr:uid="{BCF30381-4C92-4D13-BA5E-D84BE429DF97}"/>
    <cellStyle name="Normal 470" xfId="10410" xr:uid="{850AB30C-E7BF-449D-AFAB-D664627E226D}"/>
    <cellStyle name="Normal 470 2" xfId="20636" xr:uid="{614F8E29-4EDE-4677-818F-C474CAD66B76}"/>
    <cellStyle name="Normal 470 2 2" xfId="41079" xr:uid="{2DC1A8BD-A1AC-44ED-9B17-71F35BA6C8C9}"/>
    <cellStyle name="Normal 470 3" xfId="30863" xr:uid="{4EC9D4FB-AC9E-4870-8A76-B166F3199C15}"/>
    <cellStyle name="Normal 471" xfId="10412" xr:uid="{EDD0A9E2-15DC-4D2E-9CBA-A0D62E100B82}"/>
    <cellStyle name="Normal 471 2" xfId="20638" xr:uid="{AA94447C-F04A-4C3D-A150-BFDC84A2A3C2}"/>
    <cellStyle name="Normal 471 2 2" xfId="41081" xr:uid="{8FE3C722-2932-41D7-BC0E-0486E1A67DB5}"/>
    <cellStyle name="Normal 471 3" xfId="30865" xr:uid="{CBF1A212-1D03-4A96-B321-E299EDFDB6FA}"/>
    <cellStyle name="Normal 472" xfId="10413" xr:uid="{F550DB20-4819-4231-8109-585B67CFE253}"/>
    <cellStyle name="Normal 472 2" xfId="20639" xr:uid="{9AE67B1A-80DC-4E1F-B642-476FA3D62CF5}"/>
    <cellStyle name="Normal 472 2 2" xfId="41082" xr:uid="{6533C38E-ED32-4B0D-B476-0852F8A9605C}"/>
    <cellStyle name="Normal 472 3" xfId="30866" xr:uid="{4EC0ED37-7C28-4941-BF73-53CD8858EE1C}"/>
    <cellStyle name="Normal 473" xfId="10415" xr:uid="{0A67291F-8099-40AB-BDE4-16583370DAAA}"/>
    <cellStyle name="Normal 473 2" xfId="20641" xr:uid="{CB49D428-EF07-43AA-9E5F-F48BD0822B7D}"/>
    <cellStyle name="Normal 473 2 2" xfId="41083" xr:uid="{F6555010-3024-4618-BBBD-0EF7B7D39A30}"/>
    <cellStyle name="Normal 473 3" xfId="30867" xr:uid="{C5DD089A-6EDD-4F2A-B7C3-45A8D29FAB66}"/>
    <cellStyle name="Normal 474" xfId="10416" xr:uid="{4755BCD3-478D-4E64-91A5-3FB7B697DAAF}"/>
    <cellStyle name="Normal 474 2" xfId="20642" xr:uid="{2E65EC97-ECC6-4E81-90C3-FF51F1705DD5}"/>
    <cellStyle name="Normal 474 2 2" xfId="41084" xr:uid="{01BA13E8-9F44-4B4A-96BA-84163786AD26}"/>
    <cellStyle name="Normal 474 3" xfId="30868" xr:uid="{C869CB12-FFF7-4DE4-9FAA-766EAD6DC6B5}"/>
    <cellStyle name="Normal 475" xfId="10417" xr:uid="{E2894362-696D-46C0-9BA6-1ADBDECB046C}"/>
    <cellStyle name="Normal 475 2" xfId="20643" xr:uid="{13C73B6E-775D-410D-8103-25EDFB05D6EC}"/>
    <cellStyle name="Normal 475 2 2" xfId="41085" xr:uid="{7E7246DC-A0A5-4C54-825B-8B1B384906EA}"/>
    <cellStyle name="Normal 475 3" xfId="30869" xr:uid="{43C8B94D-16CC-4078-A23E-250BACD8BA1F}"/>
    <cellStyle name="Normal 476" xfId="10418" xr:uid="{3ACC8052-7EB6-4DB9-8512-D4C5DD7B2FD0}"/>
    <cellStyle name="Normal 476 2" xfId="20644" xr:uid="{84A2F395-B05E-495E-B829-E433F672487E}"/>
    <cellStyle name="Normal 476 2 2" xfId="41086" xr:uid="{401E829D-59E3-407D-AB15-0DF814755D96}"/>
    <cellStyle name="Normal 476 3" xfId="30870" xr:uid="{50609C56-F0CB-4D83-8A56-C2F28F46E884}"/>
    <cellStyle name="Normal 477" xfId="10419" xr:uid="{209C85C6-86E0-4386-A63C-B2CDBC79EC4A}"/>
    <cellStyle name="Normal 477 2" xfId="20645" xr:uid="{DFBD2A93-EE56-4497-B256-755B54283AEB}"/>
    <cellStyle name="Normal 477 2 2" xfId="41087" xr:uid="{909BB17A-4A6D-4A27-BC0D-5DA5D26DC055}"/>
    <cellStyle name="Normal 477 3" xfId="30871" xr:uid="{DEDF5EF8-BC22-4A11-8869-6273B34A5F25}"/>
    <cellStyle name="Normal 478" xfId="10420" xr:uid="{48BF8B18-5584-492D-A9C3-A557DF434776}"/>
    <cellStyle name="Normal 478 2" xfId="20646" xr:uid="{49029B9B-13B3-46DD-80B1-7791FA7DCCF7}"/>
    <cellStyle name="Normal 478 2 2" xfId="41088" xr:uid="{62DB5895-5900-4926-BCD5-9236FD6C0758}"/>
    <cellStyle name="Normal 478 3" xfId="30872" xr:uid="{BA0D2C95-C860-4DDD-9A5B-B4567C6B6FFA}"/>
    <cellStyle name="Normal 479" xfId="10421" xr:uid="{D265DF6F-48BC-42A0-9D15-707774D92A86}"/>
    <cellStyle name="Normal 479 2" xfId="20647" xr:uid="{6183D01F-A3F0-46C4-A406-77980191DD98}"/>
    <cellStyle name="Normal 479 2 2" xfId="41089" xr:uid="{53D20919-13F4-434D-B0FA-4988FD4FE90A}"/>
    <cellStyle name="Normal 479 3" xfId="30873" xr:uid="{52E53EAF-DAEC-4A2A-8ECD-A0B837647D90}"/>
    <cellStyle name="Normal 48" xfId="1293" xr:uid="{29B9764C-433A-4579-BB49-120F9AE2C0E1}"/>
    <cellStyle name="Normal 48 2" xfId="6440" xr:uid="{F30A7244-3057-44D7-9963-9E0E36DAD08B}"/>
    <cellStyle name="Normal 48 2 2" xfId="16695" xr:uid="{1F82C870-F3AA-424E-B7D6-5197F198DF7A}"/>
    <cellStyle name="Normal 48 2 2 2" xfId="37139" xr:uid="{38BA6FE9-011D-47A4-B120-1254F537C34E}"/>
    <cellStyle name="Normal 48 2 3" xfId="26923" xr:uid="{AAA39DDA-ED7D-4A9D-A98C-6F4A2A196ABA}"/>
    <cellStyle name="Normal 48 3" xfId="11641" xr:uid="{98C76991-8E28-4A26-AB1B-96BF44CB4E78}"/>
    <cellStyle name="Normal 48 3 2" xfId="32087" xr:uid="{AEDD160F-4E2D-4CC3-B81A-97D9A1290750}"/>
    <cellStyle name="Normal 48 4" xfId="21871" xr:uid="{673BE0B6-2CCC-4D66-992E-71B3025E728F}"/>
    <cellStyle name="Normal 480" xfId="10422" xr:uid="{00F579A0-5AF8-4335-A20C-3FD8C2D186E7}"/>
    <cellStyle name="Normal 480 2" xfId="20648" xr:uid="{65A9348D-2608-4139-B359-9A5EC40CD333}"/>
    <cellStyle name="Normal 480 2 2" xfId="41090" xr:uid="{BABE9314-45F1-4CFB-8745-592AE395E09E}"/>
    <cellStyle name="Normal 480 3" xfId="30874" xr:uid="{AC8824E3-C1EC-4671-B6D1-6BB06181C950}"/>
    <cellStyle name="Normal 481" xfId="10423" xr:uid="{F6155F90-8702-49C7-AD61-536C3F751841}"/>
    <cellStyle name="Normal 481 2" xfId="20649" xr:uid="{786A73B0-FC3D-4037-83C7-473F393474B1}"/>
    <cellStyle name="Normal 481 2 2" xfId="41091" xr:uid="{D1F24FE6-B9BB-4E68-BEED-6689F529D563}"/>
    <cellStyle name="Normal 481 3" xfId="30875" xr:uid="{9A3A8877-84B8-4602-8E74-6A0CED133C19}"/>
    <cellStyle name="Normal 482" xfId="10424" xr:uid="{6BA3F8EB-B0E8-4FCF-BD0D-C558BF4A38C3}"/>
    <cellStyle name="Normal 482 2" xfId="20650" xr:uid="{AA27B818-043C-4362-8720-06046449C24A}"/>
    <cellStyle name="Normal 482 2 2" xfId="41092" xr:uid="{77C9838C-DDD4-4600-9F55-FA8081ADBA1B}"/>
    <cellStyle name="Normal 482 3" xfId="30876" xr:uid="{8F6D8529-2CE3-4EA9-9B42-86968EA0DCD2}"/>
    <cellStyle name="Normal 483" xfId="10411" xr:uid="{179C6189-90C0-4ECB-89CC-00FADC8E58FA}"/>
    <cellStyle name="Normal 483 2" xfId="20637" xr:uid="{F3C42DB7-B0E0-485E-9A4F-7191F6B558B9}"/>
    <cellStyle name="Normal 483 2 2" xfId="41080" xr:uid="{5C492731-805B-4430-A790-7E06236A260C}"/>
    <cellStyle name="Normal 483 3" xfId="30864" xr:uid="{E46695A8-5CE5-4F50-9587-A30355C08C6C}"/>
    <cellStyle name="Normal 484" xfId="10425" xr:uid="{A4374C68-00E0-4F38-A140-490AF9652460}"/>
    <cellStyle name="Normal 484 2" xfId="20651" xr:uid="{823DE7C5-1CF7-4C37-B85E-29DD5707C7EE}"/>
    <cellStyle name="Normal 484 2 2" xfId="41093" xr:uid="{8E0D011D-53F2-45A7-8CA2-8532E3325B7B}"/>
    <cellStyle name="Normal 484 3" xfId="30877" xr:uid="{4853FF32-6569-47CD-A6F0-53282F04C7B8}"/>
    <cellStyle name="Normal 485" xfId="10428" xr:uid="{30B9D403-2657-4E70-B283-3B398A7BF07B}"/>
    <cellStyle name="Normal 485 2" xfId="20653" xr:uid="{3DC52A7F-E957-42AF-8EF8-26EBD36F57E4}"/>
    <cellStyle name="Normal 485 2 2" xfId="41094" xr:uid="{17DC98AA-D848-4066-A612-D38796DD7035}"/>
    <cellStyle name="Normal 485 3" xfId="30878" xr:uid="{C8485DED-4184-4351-8A50-9D712C486923}"/>
    <cellStyle name="Normal 486" xfId="10429" xr:uid="{64328DB1-1019-4ECD-947C-F7F2BAA9DE05}"/>
    <cellStyle name="Normal 486 2" xfId="20654" xr:uid="{3C8F70A9-D981-4A26-AAA5-075642DFEF05}"/>
    <cellStyle name="Normal 486 2 2" xfId="41095" xr:uid="{DB0493FD-8240-4A7C-82E3-3C2C2AE59E48}"/>
    <cellStyle name="Normal 486 3" xfId="30879" xr:uid="{493B7377-6001-4749-B596-62EF60D1C549}"/>
    <cellStyle name="Normal 487" xfId="10414" xr:uid="{74CD77B8-4FF8-4558-A6F9-E32BF5D734CA}"/>
    <cellStyle name="Normal 487 2" xfId="20640" xr:uid="{A3B27E42-6BB8-4CD0-859B-1EDAC64BDC89}"/>
    <cellStyle name="Normal 488" xfId="10430" xr:uid="{3BE3D683-E107-428E-8963-F808E0D45321}"/>
    <cellStyle name="Normal 488 2" xfId="20655" xr:uid="{4E8DB260-0D7C-4E20-BDE7-946A8D4C5CEB}"/>
    <cellStyle name="Normal 488 2 2" xfId="41096" xr:uid="{8E624DE4-BB3E-4CF6-9957-45A6E9548B91}"/>
    <cellStyle name="Normal 488 3" xfId="30880" xr:uid="{DBE44068-A94C-4379-AE42-701F4AFB405D}"/>
    <cellStyle name="Normal 489" xfId="10431" xr:uid="{F456E3B4-2AF2-4BCE-ABD1-21C404FE3A40}"/>
    <cellStyle name="Normal 489 2" xfId="20656" xr:uid="{12012BC7-7D66-4D48-AD01-C159490DAA76}"/>
    <cellStyle name="Normal 489 2 2" xfId="41097" xr:uid="{C691DB9D-B397-4049-86E4-D1053C1C2067}"/>
    <cellStyle name="Normal 489 3" xfId="30881" xr:uid="{DB9264FE-CE25-424D-B6C9-FD49C073857E}"/>
    <cellStyle name="Normal 49" xfId="1307" xr:uid="{1B095738-D820-4BB6-9D5E-08119CBE2980}"/>
    <cellStyle name="Normal 49 2" xfId="6454" xr:uid="{9622BCC4-7EAF-443B-A8F8-ECE917DC5220}"/>
    <cellStyle name="Normal 49 2 2" xfId="16709" xr:uid="{8B19355E-269A-454B-AD9A-76596F9ECAF0}"/>
    <cellStyle name="Normal 49 2 2 2" xfId="37153" xr:uid="{76DD98C2-28C1-4FE2-8621-E61C4D4FBB9D}"/>
    <cellStyle name="Normal 49 2 3" xfId="26937" xr:uid="{F40E744E-E3B8-4BE5-B601-73142A47ACEA}"/>
    <cellStyle name="Normal 49 3" xfId="11655" xr:uid="{6EE086CD-2305-402B-8D96-530F8FB13D1B}"/>
    <cellStyle name="Normal 49 3 2" xfId="32101" xr:uid="{CE4C8AB3-71AC-43D3-A253-2FB1EF192ED3}"/>
    <cellStyle name="Normal 49 4" xfId="21885" xr:uid="{E43D7ACB-DB01-4B38-A51A-D79650B78AFA}"/>
    <cellStyle name="Normal 490" xfId="10432" xr:uid="{1A30A907-3F9C-4B9B-9835-773FA74D1054}"/>
    <cellStyle name="Normal 490 2" xfId="20657" xr:uid="{E2AA5A5E-CC40-45AE-9C0B-29CE632F7A83}"/>
    <cellStyle name="Normal 490 2 2" xfId="41098" xr:uid="{F765B3B7-A535-4C19-9815-6E570916CB69}"/>
    <cellStyle name="Normal 490 3" xfId="30882" xr:uid="{C00AC217-5839-418D-A47C-8506DA85DD5D}"/>
    <cellStyle name="Normal 491" xfId="10433" xr:uid="{03C029DA-9DC3-4005-A32F-91C945C7A801}"/>
    <cellStyle name="Normal 491 2" xfId="20658" xr:uid="{4B904A33-F70E-453F-9B09-F3511A37197C}"/>
    <cellStyle name="Normal 491 2 2" xfId="41099" xr:uid="{BC95622D-19FA-4FF1-AFA3-822D9B04F5BF}"/>
    <cellStyle name="Normal 491 3" xfId="30883" xr:uid="{1BE2B46B-0959-4F9B-96E1-90D2CC40BABE}"/>
    <cellStyle name="Normal 492" xfId="10434" xr:uid="{747C073B-7E66-43D0-961B-7FB91D8298CE}"/>
    <cellStyle name="Normal 492 2" xfId="20659" xr:uid="{679C0122-E6E6-4BEC-9D0B-8D2DA0F9922B}"/>
    <cellStyle name="Normal 492 2 2" xfId="41100" xr:uid="{F7412E40-8875-486C-B728-435898832CEF}"/>
    <cellStyle name="Normal 492 3" xfId="30884" xr:uid="{C085B981-1C1B-40AE-A325-4A2D75FEE59C}"/>
    <cellStyle name="Normal 493" xfId="10435" xr:uid="{9F74CB2F-2D11-41FD-819B-F68C11C636CF}"/>
    <cellStyle name="Normal 493 2" xfId="20660" xr:uid="{A9D855D8-4B55-4978-84F5-3A3B8F85FE06}"/>
    <cellStyle name="Normal 493 2 2" xfId="41101" xr:uid="{B387FF0F-4267-4CA5-96B6-C763FE37432D}"/>
    <cellStyle name="Normal 493 3" xfId="30885" xr:uid="{0896F259-AACF-42A4-B869-2F671C4A72E3}"/>
    <cellStyle name="Normal 494" xfId="10436" xr:uid="{1E6C1363-6DE4-4007-B97B-9F468292F51D}"/>
    <cellStyle name="Normal 494 2" xfId="20661" xr:uid="{497B6C67-567D-406F-B80D-70796FE89D6E}"/>
    <cellStyle name="Normal 494 2 2" xfId="41102" xr:uid="{5378916B-F7E8-41AF-9D58-16C4696828B9}"/>
    <cellStyle name="Normal 494 3" xfId="30886" xr:uid="{614F7ECA-9727-4367-8178-96436F1EE2E9}"/>
    <cellStyle name="Normal 495" xfId="10437" xr:uid="{02235167-CD0C-4E16-97DB-61F5EFC174EC}"/>
    <cellStyle name="Normal 495 2" xfId="20662" xr:uid="{357F2C75-4E68-44ED-995C-F556AAB892EA}"/>
    <cellStyle name="Normal 495 2 2" xfId="41103" xr:uid="{9E2EEEA2-7F06-49C6-AD83-193379A2BF9E}"/>
    <cellStyle name="Normal 495 3" xfId="30887" xr:uid="{91BE624F-F580-4C7B-A721-79FFC4CC4826}"/>
    <cellStyle name="Normal 496" xfId="10438" xr:uid="{438A4D8A-370F-4D33-A125-C9C5A580801E}"/>
    <cellStyle name="Normal 496 2" xfId="20663" xr:uid="{469318D7-6730-449E-88D7-AE1983DBC8D7}"/>
    <cellStyle name="Normal 496 2 2" xfId="41104" xr:uid="{AE3CC5A8-3E0E-4C24-913B-C428A70E46EF}"/>
    <cellStyle name="Normal 496 3" xfId="30888" xr:uid="{1D26017E-E46E-4ED1-BADD-68B2FAAC5CF8}"/>
    <cellStyle name="Normal 497" xfId="10439" xr:uid="{D7808D34-BF09-48A7-8872-22E2246BE844}"/>
    <cellStyle name="Normal 497 2" xfId="20664" xr:uid="{F526A784-48D2-488C-B341-96AE263DFC5A}"/>
    <cellStyle name="Normal 497 2 2" xfId="41105" xr:uid="{9138D680-DA36-41CF-9E90-928E42DD2827}"/>
    <cellStyle name="Normal 497 3" xfId="30889" xr:uid="{8BE61836-E4E0-495E-AA0F-FF4136E43EEE}"/>
    <cellStyle name="Normal 498" xfId="10440" xr:uid="{FA18404C-5B70-4BAB-8440-F2C072F7145F}"/>
    <cellStyle name="Normal 498 2" xfId="20665" xr:uid="{EE975C4C-606E-458D-B292-2FFD68B682ED}"/>
    <cellStyle name="Normal 498 2 2" xfId="41106" xr:uid="{99C6E954-989C-4E07-B696-1736402F02FD}"/>
    <cellStyle name="Normal 498 3" xfId="30890" xr:uid="{669D37AC-828F-41A8-977B-0DD718E08623}"/>
    <cellStyle name="Normal 499" xfId="10442" xr:uid="{1A428FC7-9E1C-4968-8566-1BE71E437B45}"/>
    <cellStyle name="Normal 499 2" xfId="20667" xr:uid="{E56D2EEE-A77F-4091-8462-1D03C79C967A}"/>
    <cellStyle name="Normal 499 2 2" xfId="41108" xr:uid="{EB34DA1A-760B-49E7-B53F-B8F55F306FE4}"/>
    <cellStyle name="Normal 499 3" xfId="30892" xr:uid="{690D447B-1E10-45D0-821E-A72F725B8702}"/>
    <cellStyle name="Normal 5" xfId="35" xr:uid="{00000000-0005-0000-0000-000025000000}"/>
    <cellStyle name="Normal 5 2" xfId="70" xr:uid="{00A7E9A4-2459-4C85-853F-D694DBD8DF2A}"/>
    <cellStyle name="Normal 5 2 2" xfId="5866" xr:uid="{DF70C380-88C9-4DAB-81BC-25CA1E6A0AF6}"/>
    <cellStyle name="Normal 5 2 2 2" xfId="16135" xr:uid="{94AD1BF2-8CBB-40AB-8D36-9F02F67E7049}"/>
    <cellStyle name="Normal 5 2 2 2 2" xfId="36579" xr:uid="{FBCCFF51-9AE6-4815-9A22-DB0CC39B34A2}"/>
    <cellStyle name="Normal 5 2 2 3" xfId="26363" xr:uid="{A8B7A2FE-02CF-43CA-8DB7-E6C737568B59}"/>
    <cellStyle name="Normal 5 2 3" xfId="11081" xr:uid="{4D4E9494-A1CD-4AA5-958B-8F31E6DE14B8}"/>
    <cellStyle name="Normal 5 2 3 2" xfId="31527" xr:uid="{7B8D9025-FA9C-4048-901B-8D7CB317AAF5}"/>
    <cellStyle name="Normal 5 2 4" xfId="21311" xr:uid="{BBEB91DE-C02B-4E04-80D1-847E329635B5}"/>
    <cellStyle name="Normal 5 2 5" xfId="719" xr:uid="{92DDFBAE-EC27-4848-BA74-151B9787B42C}"/>
    <cellStyle name="Normal 5 3" xfId="5253" xr:uid="{7C07F7FE-E4D3-4F94-AC59-2F3E13294C3F}"/>
    <cellStyle name="Normal 5 3 2" xfId="15555" xr:uid="{6DAAFF55-BAE4-4F02-BCAF-4FFDC08436FD}"/>
    <cellStyle name="Normal 5 3 2 2" xfId="35999" xr:uid="{A40E13EB-51B2-48D2-AD7F-B19AB58301DE}"/>
    <cellStyle name="Normal 5 3 3" xfId="25783" xr:uid="{B5BD22E7-4347-40FD-921A-59759E460A5C}"/>
    <cellStyle name="Normal 5 4" xfId="10501" xr:uid="{ED73CCC2-31C0-4281-AA8F-CD32B8B28BC4}"/>
    <cellStyle name="Normal 5 4 2" xfId="30947" xr:uid="{AA6EDFA1-F6FF-479A-8CFC-F905235E1271}"/>
    <cellStyle name="Normal 5 5" xfId="20731" xr:uid="{8C426898-7657-4080-8049-2BADE0D73B83}"/>
    <cellStyle name="Normal 5 6" xfId="106" xr:uid="{68435A3C-8DE3-4E1C-B2D9-053E46CF104F}"/>
    <cellStyle name="Normal 50" xfId="1321" xr:uid="{E148B144-EBEC-44E7-8E22-245D59504542}"/>
    <cellStyle name="Normal 50 2" xfId="6468" xr:uid="{33A66985-748C-4009-8E90-E780D1E720CB}"/>
    <cellStyle name="Normal 50 2 2" xfId="16723" xr:uid="{A9A779C4-7B50-4E05-A8B9-FC4ACEEE7399}"/>
    <cellStyle name="Normal 50 2 2 2" xfId="37167" xr:uid="{14DF4B30-5BF3-49CE-9E12-B8866546E2CD}"/>
    <cellStyle name="Normal 50 2 3" xfId="26951" xr:uid="{250C26C1-FDF3-4EB4-9083-6E4D747931F6}"/>
    <cellStyle name="Normal 50 3" xfId="11669" xr:uid="{3B7A8287-D78C-4469-8ED4-3BC35C25AF70}"/>
    <cellStyle name="Normal 50 3 2" xfId="32115" xr:uid="{A50AECF3-F4A8-4E4F-85A7-44435127EF39}"/>
    <cellStyle name="Normal 50 4" xfId="21899" xr:uid="{283964CF-C6AC-40B4-86A5-EE99B8D0CC8E}"/>
    <cellStyle name="Normal 500" xfId="10443" xr:uid="{FCDA5248-F1BC-45D6-A2BA-25346BCB1652}"/>
    <cellStyle name="Normal 500 2" xfId="20668" xr:uid="{2337424B-1A64-4D31-97AF-C6A8670774D6}"/>
    <cellStyle name="Normal 500 2 2" xfId="41109" xr:uid="{0943FDB7-5495-43ED-A585-7A1BA1F89B58}"/>
    <cellStyle name="Normal 500 3" xfId="30893" xr:uid="{82B6968A-6368-4A11-A840-0605CFFC38D3}"/>
    <cellStyle name="Normal 501" xfId="10427" xr:uid="{41635CC7-E882-4237-93F3-CC2B2600AEA9}"/>
    <cellStyle name="Normal 502" xfId="10444" xr:uid="{1793F912-1907-4C71-BED3-9398AB6B2470}"/>
    <cellStyle name="Normal 502 2" xfId="20669" xr:uid="{A9EEBE86-AB0A-4EB0-823A-6C05BC8239EA}"/>
    <cellStyle name="Normal 502 2 2" xfId="41110" xr:uid="{AD4633B4-6489-420F-9C2F-E1AA66AE8A5D}"/>
    <cellStyle name="Normal 502 3" xfId="30894" xr:uid="{21749045-6EE6-4BFD-93FF-95D971E7DA9A}"/>
    <cellStyle name="Normal 503" xfId="10446" xr:uid="{E9D3789C-5F04-48F6-AFF1-F6B9C05431D9}"/>
    <cellStyle name="Normal 503 2" xfId="20671" xr:uid="{DA83356A-3F1F-4BAB-A235-3E494D7498FE}"/>
    <cellStyle name="Normal 503 2 2" xfId="41112" xr:uid="{8FE0032F-A248-4DD0-8880-DC1C808A183C}"/>
    <cellStyle name="Normal 503 3" xfId="30896" xr:uid="{16EC5DB7-C09C-47E9-A32D-F498876891BF}"/>
    <cellStyle name="Normal 504" xfId="10447" xr:uid="{668F6EE4-B059-4214-A0FD-2F27966F1567}"/>
    <cellStyle name="Normal 504 2" xfId="20672" xr:uid="{0E5A9821-AB25-4ED5-93C9-A7B9D829F76A}"/>
    <cellStyle name="Normal 504 2 2" xfId="41113" xr:uid="{DFF3F28E-871E-4A23-99AD-7711CB98CFDD}"/>
    <cellStyle name="Normal 504 3" xfId="30897" xr:uid="{FA597FAD-8EF5-407E-92B5-2A3D670B5B89}"/>
    <cellStyle name="Normal 505" xfId="10448" xr:uid="{215D61BF-D721-4A51-8345-6FF68232AD12}"/>
    <cellStyle name="Normal 505 2" xfId="20673" xr:uid="{11FDDD8B-89E9-45CC-A450-5636676863DD}"/>
    <cellStyle name="Normal 505 2 2" xfId="41114" xr:uid="{09158557-7698-4DBA-9B23-36C628F78B6C}"/>
    <cellStyle name="Normal 505 3" xfId="30898" xr:uid="{44529D8D-3178-4687-A37D-60995C7C0555}"/>
    <cellStyle name="Normal 506" xfId="10450" xr:uid="{7CB4107C-EC6C-4C85-9627-F2A44830751F}"/>
    <cellStyle name="Normal 506 2" xfId="20674" xr:uid="{7882D744-4C87-4E85-98A0-B8D66D787B66}"/>
    <cellStyle name="Normal 506 2 2" xfId="41115" xr:uid="{A1A74AB6-5260-498C-ABB9-BAC3DC5DDB4C}"/>
    <cellStyle name="Normal 506 3" xfId="30899" xr:uid="{6944EC2D-335B-455C-9BBE-0817CB57460A}"/>
    <cellStyle name="Normal 507" xfId="10451" xr:uid="{D535BDF1-C325-46B7-ABEA-B21C9B48E90D}"/>
    <cellStyle name="Normal 507 2" xfId="20675" xr:uid="{B1686F63-8A4C-49E9-AED4-533E4BE1D7F6}"/>
    <cellStyle name="Normal 507 2 2" xfId="41116" xr:uid="{C445A810-A7AD-42D4-8647-1D2EC7B2235F}"/>
    <cellStyle name="Normal 507 3" xfId="30900" xr:uid="{0CA83792-67C9-4038-AA26-025D522B434C}"/>
    <cellStyle name="Normal 508" xfId="10452" xr:uid="{6C8C4D0C-7DF0-4AB0-A2FF-02192975CF88}"/>
    <cellStyle name="Normal 508 2" xfId="20676" xr:uid="{9FBB1C18-D116-4C2E-B059-4F22B4FC3BB9}"/>
    <cellStyle name="Normal 508 2 2" xfId="41117" xr:uid="{547DB3FD-20B9-4371-A9A4-2C90B2BAD702}"/>
    <cellStyle name="Normal 508 3" xfId="30901" xr:uid="{CD858BE5-DAFB-48DF-9F08-06D82F0B955A}"/>
    <cellStyle name="Normal 509" xfId="10453" xr:uid="{4E4821F8-2755-432D-8494-E44A9D3AC29D}"/>
    <cellStyle name="Normal 509 2" xfId="20677" xr:uid="{14A67742-2196-4A07-858D-5E60B783E0BB}"/>
    <cellStyle name="Normal 509 2 2" xfId="41118" xr:uid="{ADE50621-C0BF-435C-8A37-D6ED4807F78E}"/>
    <cellStyle name="Normal 509 3" xfId="30902" xr:uid="{6B4DA533-178E-4CB4-B22B-52E91101B03B}"/>
    <cellStyle name="Normal 51" xfId="1335" xr:uid="{0D4168A2-E43E-47AF-8A2D-85A680BAD027}"/>
    <cellStyle name="Normal 51 2" xfId="6482" xr:uid="{26618304-2986-4E36-A8C5-EDEFBB5BC4C4}"/>
    <cellStyle name="Normal 51 2 2" xfId="16737" xr:uid="{DA5F780C-1E0B-48CD-B1EA-DF7720AF4010}"/>
    <cellStyle name="Normal 51 2 2 2" xfId="37181" xr:uid="{8A590B52-BB64-4822-BCFE-8EEBE26D0EAB}"/>
    <cellStyle name="Normal 51 2 3" xfId="26965" xr:uid="{8759AB70-29DC-4C89-94A7-F16BB72C46D7}"/>
    <cellStyle name="Normal 51 3" xfId="11683" xr:uid="{4F4F8E37-A066-468D-B8AC-D966AB49EDD4}"/>
    <cellStyle name="Normal 51 3 2" xfId="32129" xr:uid="{C13E312B-50AE-4E30-AA0E-954D3282414D}"/>
    <cellStyle name="Normal 51 4" xfId="21913" xr:uid="{BECC94AA-1F9D-4557-93C0-DD8BED033210}"/>
    <cellStyle name="Normal 510" xfId="10454" xr:uid="{2F2080DC-55A4-42DB-8304-65E83A8D1CC9}"/>
    <cellStyle name="Normal 510 2" xfId="20678" xr:uid="{8CEE275F-B5A0-47D7-A84E-D1B4E0D7E418}"/>
    <cellStyle name="Normal 510 2 2" xfId="41119" xr:uid="{387B4202-4098-463A-ABAB-ECB3A93752C9}"/>
    <cellStyle name="Normal 510 3" xfId="30903" xr:uid="{8C2EA8C7-7B6B-433A-9FFE-74048B9C8384}"/>
    <cellStyle name="Normal 511" xfId="10455" xr:uid="{6BF1CAE6-F68C-4E59-A2DA-F266B98EC685}"/>
    <cellStyle name="Normal 511 2" xfId="20679" xr:uid="{01D5D1A9-E308-4972-9F15-F9F202EF6559}"/>
    <cellStyle name="Normal 511 2 2" xfId="41120" xr:uid="{C318A334-E447-4B63-8893-FC10AA657C77}"/>
    <cellStyle name="Normal 511 3" xfId="30904" xr:uid="{D549094A-AD63-4E91-8D4D-7C23D5188A06}"/>
    <cellStyle name="Normal 512" xfId="10456" xr:uid="{AEC5F200-6747-48E4-B53C-29C82AF5A686}"/>
    <cellStyle name="Normal 512 2" xfId="20680" xr:uid="{C8DBB393-2DE2-4A85-A4EB-775877769DBC}"/>
    <cellStyle name="Normal 512 2 2" xfId="41121" xr:uid="{8F8AF210-8F93-45D2-AC22-95F0162DAB92}"/>
    <cellStyle name="Normal 512 3" xfId="30905" xr:uid="{9512B189-97B3-4865-9982-BF5F67271B50}"/>
    <cellStyle name="Normal 513" xfId="10457" xr:uid="{8E0B4DC3-F009-4490-9F24-D8CCE9B636FD}"/>
    <cellStyle name="Normal 513 2" xfId="20681" xr:uid="{ABFCABA8-4277-44E5-A50F-FD0D6F2293A0}"/>
    <cellStyle name="Normal 513 2 2" xfId="41122" xr:uid="{0A55A543-C2A8-42E0-B7CA-9D050CC60A0B}"/>
    <cellStyle name="Normal 513 3" xfId="30906" xr:uid="{F062A415-F261-4D76-8157-9F3D404A12E8}"/>
    <cellStyle name="Normal 514" xfId="10459" xr:uid="{DEB99A5E-870C-48B5-8EC3-3CF1AF037019}"/>
    <cellStyle name="Normal 514 2" xfId="20683" xr:uid="{1B225997-0847-4597-B3DB-B63525A7A027}"/>
    <cellStyle name="Normal 514 2 2" xfId="41124" xr:uid="{0B4D85D4-6596-4B8B-8258-17A89236F617}"/>
    <cellStyle name="Normal 514 3" xfId="30908" xr:uid="{B80682B5-3580-468A-B816-5A1885E3C7A5}"/>
    <cellStyle name="Normal 515" xfId="10426" xr:uid="{D2BE1CBF-2BE5-4E56-A44F-B8D25DE951E3}"/>
    <cellStyle name="Normal 515 2" xfId="20652" xr:uid="{F2D0F001-DFC8-4D0C-AEA2-6DFE85361F1B}"/>
    <cellStyle name="Normal 516" xfId="10460" xr:uid="{DFE8E5A1-E26B-4713-B5D4-96C16DDEF9BC}"/>
    <cellStyle name="Normal 516 2" xfId="20684" xr:uid="{4CAE25FB-1D76-4360-9FAF-A25AE26B1A22}"/>
    <cellStyle name="Normal 516 2 2" xfId="41125" xr:uid="{23EDC07E-21F4-4495-8C45-25EF1CBC555E}"/>
    <cellStyle name="Normal 516 3" xfId="30909" xr:uid="{6D063450-59A4-45D8-8CDD-5502812BBD8A}"/>
    <cellStyle name="Normal 517" xfId="10461" xr:uid="{F334E42D-DEAB-4A0F-8DD6-B4EAB49B2E23}"/>
    <cellStyle name="Normal 517 2" xfId="20685" xr:uid="{D99C16F4-08CE-4E2D-B47A-D95D3E76EB06}"/>
    <cellStyle name="Normal 517 2 2" xfId="41126" xr:uid="{7FF36521-5E75-454D-9A85-4EA55238C516}"/>
    <cellStyle name="Normal 517 3" xfId="30910" xr:uid="{26E23A10-173E-41F4-AEAF-83832C0BDEA2}"/>
    <cellStyle name="Normal 518" xfId="10462" xr:uid="{EF962ECC-4B8D-4A37-93EE-7F7047F51D4D}"/>
    <cellStyle name="Normal 518 2" xfId="20686" xr:uid="{5DA9F5C1-C723-427C-99C9-0895C4A027C6}"/>
    <cellStyle name="Normal 518 2 2" xfId="41127" xr:uid="{0362F56F-BC2E-47D9-B6C5-C1A5E31243B8}"/>
    <cellStyle name="Normal 518 3" xfId="30911" xr:uid="{B4DDE9C0-87A6-448D-BBC4-A15BC4D0DC7B}"/>
    <cellStyle name="Normal 519" xfId="10463" xr:uid="{1C1D4B5C-22A5-475A-B24D-976796A9EFD4}"/>
    <cellStyle name="Normal 519 2" xfId="20687" xr:uid="{19590483-4181-4DB5-BF6F-17B1F2002096}"/>
    <cellStyle name="Normal 519 2 2" xfId="41128" xr:uid="{0852452F-AD72-410D-894E-6217CFC567F3}"/>
    <cellStyle name="Normal 519 3" xfId="30912" xr:uid="{18871B7B-DC21-4CE7-A20A-968A435CC540}"/>
    <cellStyle name="Normal 52" xfId="1349" xr:uid="{51AD23FD-7813-451E-A353-9AEBD573F6E3}"/>
    <cellStyle name="Normal 52 2" xfId="6496" xr:uid="{24F4027A-69A7-4C83-A3D9-B5F32DCE1267}"/>
    <cellStyle name="Normal 52 2 2" xfId="16751" xr:uid="{F40EA427-1B9B-405B-8524-EB28C0A344EB}"/>
    <cellStyle name="Normal 52 2 2 2" xfId="37195" xr:uid="{6EE9977A-4429-47D8-9A9A-D48F2730C2A3}"/>
    <cellStyle name="Normal 52 2 3" xfId="26979" xr:uid="{B93EE17F-671E-4A9B-8579-4FCA1251CD4A}"/>
    <cellStyle name="Normal 52 3" xfId="11697" xr:uid="{B21AA547-1315-4133-B2E7-1D0BE3048401}"/>
    <cellStyle name="Normal 52 3 2" xfId="32143" xr:uid="{41FBCC13-217C-4696-839C-29585041E9FB}"/>
    <cellStyle name="Normal 52 4" xfId="21927" xr:uid="{CA0F09C3-7C5B-4AB1-A0E3-4927A83C23FB}"/>
    <cellStyle name="Normal 520" xfId="10464" xr:uid="{926B79CC-8B81-4D42-918A-1E75909E17A8}"/>
    <cellStyle name="Normal 520 2" xfId="20688" xr:uid="{4AA1128F-59EA-4E6F-A7A3-317B1964D6C0}"/>
    <cellStyle name="Normal 520 2 2" xfId="41129" xr:uid="{20C98AF7-D794-45D6-ADB0-FE4F8388F782}"/>
    <cellStyle name="Normal 520 3" xfId="30913" xr:uid="{91D4659C-AC35-485E-B3D6-26203A01E8B3}"/>
    <cellStyle name="Normal 521" xfId="10465" xr:uid="{D824144F-4BB7-4D0E-9752-4334BA6335BA}"/>
    <cellStyle name="Normal 521 2" xfId="20689" xr:uid="{AF4B3EE5-BD24-4705-ADFB-7ACBB83528AA}"/>
    <cellStyle name="Normal 521 2 2" xfId="41130" xr:uid="{8EDC4DB3-E88B-46E8-98E0-21483F25203B}"/>
    <cellStyle name="Normal 521 3" xfId="30914" xr:uid="{609784C4-5A39-4BDA-A21E-BCF53E68B5A6}"/>
    <cellStyle name="Normal 522" xfId="10466" xr:uid="{E5C1FFAC-7676-4BE1-98EA-A4E2AF88A5CB}"/>
    <cellStyle name="Normal 522 2" xfId="20690" xr:uid="{45C43A56-D17B-44F0-9AA3-B85B4F5AB820}"/>
    <cellStyle name="Normal 522 2 2" xfId="41131" xr:uid="{6786706F-696E-43D2-A208-6F49F8B96E99}"/>
    <cellStyle name="Normal 522 3" xfId="30915" xr:uid="{B36BBBAB-91EE-418D-AB2B-A3BAB6ABA408}"/>
    <cellStyle name="Normal 523" xfId="10467" xr:uid="{DFDE8F19-332F-4BAA-9084-0389B52CC018}"/>
    <cellStyle name="Normal 523 2" xfId="20691" xr:uid="{DF697554-801D-4CAD-9512-49443D26D62D}"/>
    <cellStyle name="Normal 523 2 2" xfId="41132" xr:uid="{ED7DC96F-55BE-4DD1-8B15-83A8F88D0B11}"/>
    <cellStyle name="Normal 523 3" xfId="30916" xr:uid="{7FF95D34-0D6D-4F62-B1E4-CA07D8713568}"/>
    <cellStyle name="Normal 524" xfId="10468" xr:uid="{9D089BC2-AFB5-4091-8F76-AA27F008AB79}"/>
    <cellStyle name="Normal 524 2" xfId="20692" xr:uid="{104F26D0-0893-4141-BFBB-6E33AD580E75}"/>
    <cellStyle name="Normal 524 2 2" xfId="41133" xr:uid="{AA7CD374-8570-4916-B4AE-EB2027C1FBC5}"/>
    <cellStyle name="Normal 524 3" xfId="30917" xr:uid="{F62758CA-BC23-4D0C-A536-832A7534EF28}"/>
    <cellStyle name="Normal 525" xfId="10469" xr:uid="{60FE2CCB-8CF0-43B3-8701-07AA33176625}"/>
    <cellStyle name="Normal 525 2" xfId="20693" xr:uid="{A84030A2-05DE-4659-9D73-214A6A08272F}"/>
    <cellStyle name="Normal 525 2 2" xfId="41134" xr:uid="{5203582E-7396-4ACE-9FCD-21D6E0CA8AAB}"/>
    <cellStyle name="Normal 525 3" xfId="30918" xr:uid="{AEFC6DB3-3379-4E9E-A593-C87CDB737A13}"/>
    <cellStyle name="Normal 526" xfId="10470" xr:uid="{EB02914F-FABC-438E-A466-E817D26981EA}"/>
    <cellStyle name="Normal 526 2" xfId="20694" xr:uid="{ECC02682-3B0A-4CEC-8082-B170776CFD1B}"/>
    <cellStyle name="Normal 526 2 2" xfId="41135" xr:uid="{E479B6F4-EB6F-40A8-9B18-38E0F3FD8BB4}"/>
    <cellStyle name="Normal 526 3" xfId="30919" xr:uid="{8D58B35F-A331-4E92-BF0C-7DD1B932C8CD}"/>
    <cellStyle name="Normal 527" xfId="10471" xr:uid="{CEA9797F-004E-40CE-AA4E-DDB19B1D4AD4}"/>
    <cellStyle name="Normal 527 2" xfId="20695" xr:uid="{FF61F9C1-59E5-41ED-B4D2-9EAD7128FE0E}"/>
    <cellStyle name="Normal 527 2 2" xfId="41136" xr:uid="{66721FEE-D716-4824-8A76-5515974B602D}"/>
    <cellStyle name="Normal 527 3" xfId="30920" xr:uid="{A03C2045-DA0B-4B33-8480-0E0F816E6E05}"/>
    <cellStyle name="Normal 528" xfId="10441" xr:uid="{32F5DA70-5CF8-41DA-A76D-3A7F03B3B6B1}"/>
    <cellStyle name="Normal 528 2" xfId="20666" xr:uid="{7EB43F7F-9EA9-4A55-B7A1-1F0351B67959}"/>
    <cellStyle name="Normal 528 2 2" xfId="41107" xr:uid="{8D302FF5-B1F4-4B7F-ACF0-42B4C236550C}"/>
    <cellStyle name="Normal 528 3" xfId="30891" xr:uid="{4E3D1195-E4A7-4602-A32A-8EEE1861E32E}"/>
    <cellStyle name="Normal 529" xfId="10472" xr:uid="{3DBC6B83-0C0C-4597-9F85-B95B1853B21B}"/>
    <cellStyle name="Normal 529 2" xfId="20696" xr:uid="{F6FC0DDF-3C04-45AD-9BFB-B7A12E8C2BBB}"/>
    <cellStyle name="Normal 529 2 2" xfId="41137" xr:uid="{EEC75A2D-63BC-4CF5-A7D4-B9474887CB48}"/>
    <cellStyle name="Normal 529 3" xfId="30921" xr:uid="{BAFEE68C-C46A-4896-9228-647EB95D6D3C}"/>
    <cellStyle name="Normal 53" xfId="1363" xr:uid="{735F4C3A-FBA7-444F-B72E-991E73C9E202}"/>
    <cellStyle name="Normal 53 2" xfId="6510" xr:uid="{1A0399BE-7ACA-483E-BD78-10463256FE36}"/>
    <cellStyle name="Normal 53 2 2" xfId="16765" xr:uid="{8D01B1DD-3CF0-400B-9A5E-BC36FCF0C603}"/>
    <cellStyle name="Normal 53 2 2 2" xfId="37209" xr:uid="{4823DB98-C75B-468A-B4E0-DB60E9F435A8}"/>
    <cellStyle name="Normal 53 2 3" xfId="26993" xr:uid="{509A9CE6-6744-45CD-A104-C3C07BD1A159}"/>
    <cellStyle name="Normal 53 3" xfId="11711" xr:uid="{71601DAA-50D5-4DA5-8A56-DEF269432131}"/>
    <cellStyle name="Normal 53 3 2" xfId="32157" xr:uid="{B1BE51D0-579F-47F5-AF04-5E62BBFDBD9C}"/>
    <cellStyle name="Normal 53 4" xfId="21941" xr:uid="{952AD7F7-054D-4E8B-A424-12850D4DFD12}"/>
    <cellStyle name="Normal 530" xfId="10473" xr:uid="{10AA3542-C8BA-42FC-B680-1F6E41904CF8}"/>
    <cellStyle name="Normal 530 2" xfId="20697" xr:uid="{5F3804C5-E0D4-4EFA-BA7B-AF54E7DC74A0}"/>
    <cellStyle name="Normal 530 2 2" xfId="41138" xr:uid="{194CC8A9-2F61-42C5-99F2-08E62C6BFCD8}"/>
    <cellStyle name="Normal 530 3" xfId="30922" xr:uid="{ACEBA2E5-6FB3-40E0-9295-7E6E3F5A03AE}"/>
    <cellStyle name="Normal 531" xfId="10474" xr:uid="{3A62F599-F845-4708-886C-F58D8D457F6E}"/>
    <cellStyle name="Normal 531 2" xfId="20698" xr:uid="{C1185998-0A6A-41F7-9A63-A8A3076005AE}"/>
    <cellStyle name="Normal 531 2 2" xfId="41139" xr:uid="{FF38F163-5368-4CD2-9154-18D779715A65}"/>
    <cellStyle name="Normal 531 3" xfId="30923" xr:uid="{5EAF8DB2-FA6F-4307-B94D-18D5FC1BADD5}"/>
    <cellStyle name="Normal 532" xfId="10445" xr:uid="{B275B342-646B-42AC-940E-806DB8424D84}"/>
    <cellStyle name="Normal 532 2" xfId="20670" xr:uid="{4F5310F6-8916-470C-8C2C-D3AB7575FB7B}"/>
    <cellStyle name="Normal 532 2 2" xfId="41111" xr:uid="{6BD93FF4-7316-441E-9A6C-5AB7971BCA44}"/>
    <cellStyle name="Normal 532 3" xfId="30895" xr:uid="{40F65E35-1B16-45BD-9259-EDF3EFD1E0A0}"/>
    <cellStyle name="Normal 533" xfId="10475" xr:uid="{E32A8F1C-79A2-4752-A579-3352F2DD2787}"/>
    <cellStyle name="Normal 533 2" xfId="20699" xr:uid="{A1A67615-EBB1-4F03-8970-753C57A514D6}"/>
    <cellStyle name="Normal 533 2 2" xfId="41140" xr:uid="{1D45567B-6D64-4FEE-B9A4-36971CDA81CC}"/>
    <cellStyle name="Normal 533 3" xfId="30924" xr:uid="{57C91FF7-702F-4AEC-A893-3E19DD630593}"/>
    <cellStyle name="Normal 534" xfId="10476" xr:uid="{AB8DB34B-2E8B-48D0-95A5-EE427FEB2854}"/>
    <cellStyle name="Normal 534 2" xfId="20700" xr:uid="{5BBD50A5-6A5E-4A59-9E8E-500BD582BC59}"/>
    <cellStyle name="Normal 534 2 2" xfId="41141" xr:uid="{0FB28BA1-6451-40B2-B477-F08BD26166B0}"/>
    <cellStyle name="Normal 534 3" xfId="30925" xr:uid="{AC59D0FD-0522-4A2B-83DC-F28AD34F4758}"/>
    <cellStyle name="Normal 535" xfId="10477" xr:uid="{2ED0F0FF-AFBC-4735-BEE5-7ABC6EDEBC70}"/>
    <cellStyle name="Normal 535 2" xfId="20701" xr:uid="{9A019804-7163-4534-B01E-C5391D905A36}"/>
    <cellStyle name="Normal 535 2 2" xfId="41142" xr:uid="{A060E48B-2E5D-4B63-9763-C9FA1ED494A1}"/>
    <cellStyle name="Normal 535 3" xfId="30926" xr:uid="{FC897A4B-A73F-4A4B-80AD-C048B5E01B7C}"/>
    <cellStyle name="Normal 536" xfId="10449" xr:uid="{43BEFCCE-EA2F-4F95-B665-F4200CC42A6D}"/>
    <cellStyle name="Normal 537" xfId="10478" xr:uid="{6C510FFA-3D1F-4EFD-B993-9C34EBC104F7}"/>
    <cellStyle name="Normal 537 2" xfId="20702" xr:uid="{4BFCB2DC-841C-45FF-86B9-E9ADFB3ED896}"/>
    <cellStyle name="Normal 537 2 2" xfId="41143" xr:uid="{B327CFC3-7759-4813-B6B4-0FF54C941C3D}"/>
    <cellStyle name="Normal 537 3" xfId="30927" xr:uid="{F766787C-B9EB-4816-BF1B-A60402AF1A05}"/>
    <cellStyle name="Normal 538" xfId="10493" xr:uid="{44DF6B8F-D91E-4936-A2D9-09448AC9040B}"/>
    <cellStyle name="Normal 539" xfId="10479" xr:uid="{312483A4-6603-4F17-9AE0-338998239CA2}"/>
    <cellStyle name="Normal 539 2" xfId="30928" xr:uid="{B8E3C6D9-4719-4BFD-B4CC-36557BAD33C6}"/>
    <cellStyle name="Normal 54" xfId="1377" xr:uid="{B25978BD-F2D0-4843-B182-1B7B4A76D29F}"/>
    <cellStyle name="Normal 54 2" xfId="6524" xr:uid="{D5C05B8A-B17E-478E-9310-926E41A31BF8}"/>
    <cellStyle name="Normal 54 2 2" xfId="16779" xr:uid="{757703AA-4BE6-41EE-9FE1-0D6637107BAB}"/>
    <cellStyle name="Normal 54 2 2 2" xfId="37223" xr:uid="{9099A747-FC1E-42B8-B845-2D56F7CA83F5}"/>
    <cellStyle name="Normal 54 2 3" xfId="27007" xr:uid="{4E435615-91FA-4938-ABDE-3EB00D3E14EE}"/>
    <cellStyle name="Normal 54 3" xfId="11725" xr:uid="{4D299960-BE40-4970-909E-320E1188217E}"/>
    <cellStyle name="Normal 54 3 2" xfId="32171" xr:uid="{3A71FAF9-D2BA-4CFD-8235-4B50A607EC1B}"/>
    <cellStyle name="Normal 54 4" xfId="21955" xr:uid="{634771B9-0FA8-4728-B174-A3DA84C36860}"/>
    <cellStyle name="Normal 540" xfId="20717" xr:uid="{98A75CF2-D6CF-4D2F-86FD-9E4D67A58ABE}"/>
    <cellStyle name="Normal 541" xfId="20703" xr:uid="{EA3C5823-6945-4AA7-9D4B-DE774D20B954}"/>
    <cellStyle name="Normal 542" xfId="82" xr:uid="{C278E1D9-39A7-42A8-AC28-849D0E2D98AD}"/>
    <cellStyle name="Normal 543" xfId="85" xr:uid="{47C13532-5F62-47F9-AD14-1AB540CD506E}"/>
    <cellStyle name="Normal 547" xfId="10458" xr:uid="{6E4906CD-851F-4400-BD7E-32B65C8C11FE}"/>
    <cellStyle name="Normal 547 2" xfId="20682" xr:uid="{0AD9E28F-A81B-4855-9D99-118CE304C9C7}"/>
    <cellStyle name="Normal 547 2 2" xfId="41123" xr:uid="{DC86F2D1-8D02-4043-8E4A-E3BF343318A3}"/>
    <cellStyle name="Normal 547 3" xfId="30907" xr:uid="{CEAA9F2E-9A58-4708-B3A3-371CA9E14419}"/>
    <cellStyle name="Normal 55" xfId="1391" xr:uid="{2F3F0CFA-81AE-4E57-9E69-52714C8EC3A5}"/>
    <cellStyle name="Normal 55 2" xfId="6538" xr:uid="{32B1CBC5-E14E-4CF3-BD87-6D8E56A5264D}"/>
    <cellStyle name="Normal 55 2 2" xfId="16793" xr:uid="{29306AE1-E5E7-45E5-9BFB-D1C0701F1160}"/>
    <cellStyle name="Normal 55 2 2 2" xfId="37237" xr:uid="{431CA46F-BFB0-44CE-BC5F-EC14AC80D09F}"/>
    <cellStyle name="Normal 55 2 3" xfId="27021" xr:uid="{A500FE78-DA4D-4FA1-8307-71509D5DEE5F}"/>
    <cellStyle name="Normal 55 3" xfId="11739" xr:uid="{C83AA277-808E-441B-897C-EDD1463D5162}"/>
    <cellStyle name="Normal 55 3 2" xfId="32185" xr:uid="{4821D4B4-112C-45EA-B6C0-2B38768B04A0}"/>
    <cellStyle name="Normal 55 4" xfId="21969" xr:uid="{FF77B88C-74A1-42E3-A28B-FBBFF9EF7205}"/>
    <cellStyle name="Normal 56" xfId="1405" xr:uid="{3C797E13-AD67-406E-AAD7-A2CB9DE78FA4}"/>
    <cellStyle name="Normal 56 2" xfId="6552" xr:uid="{AB9FCA60-A063-41FF-81C9-A43451E4C00F}"/>
    <cellStyle name="Normal 56 2 2" xfId="16807" xr:uid="{6F728B70-35A3-4A17-98ED-C651ECC1988B}"/>
    <cellStyle name="Normal 56 2 2 2" xfId="37251" xr:uid="{5695FBB8-A090-41C0-BCFB-10EAAEE53359}"/>
    <cellStyle name="Normal 56 2 3" xfId="27035" xr:uid="{FAAC87B4-D0DF-48E3-9BE8-8EEA1C7D477B}"/>
    <cellStyle name="Normal 56 3" xfId="11753" xr:uid="{5F3B9C87-2EF7-452B-93E2-286D3ABEFE24}"/>
    <cellStyle name="Normal 56 3 2" xfId="32199" xr:uid="{BF6D3F13-E665-4A4C-A965-EAC2265DD1B9}"/>
    <cellStyle name="Normal 56 4" xfId="21983" xr:uid="{A7348327-2D4A-4C7A-90B9-D389D964570C}"/>
    <cellStyle name="Normal 57" xfId="1419" xr:uid="{2234846A-603E-4B1B-90B0-1C1D3D048BA5}"/>
    <cellStyle name="Normal 57 2" xfId="6566" xr:uid="{0F1A0A0D-D190-4CD5-957E-0EBFBD047BA5}"/>
    <cellStyle name="Normal 57 2 2" xfId="16821" xr:uid="{BE142E59-FEA7-4D45-9041-788E74C3FC9C}"/>
    <cellStyle name="Normal 57 2 2 2" xfId="37265" xr:uid="{8C492FE9-B189-47EE-9B7C-10219E34AE90}"/>
    <cellStyle name="Normal 57 2 3" xfId="27049" xr:uid="{5F56A4FD-1B04-429C-A145-D4EF20A1AE1D}"/>
    <cellStyle name="Normal 57 3" xfId="11767" xr:uid="{121CE5B7-6BBC-4D4E-890E-8E78801D154A}"/>
    <cellStyle name="Normal 57 3 2" xfId="32213" xr:uid="{B75287DB-3283-4594-A370-E02FDBF7654D}"/>
    <cellStyle name="Normal 57 4" xfId="21997" xr:uid="{DD7970B2-CF4D-4138-ABE9-A1F5A78C4962}"/>
    <cellStyle name="Normal 58" xfId="1433" xr:uid="{51F81407-B381-4D22-B824-96F59CCF0903}"/>
    <cellStyle name="Normal 58 2" xfId="6580" xr:uid="{75F7084F-8A0A-4ADA-BBEF-04F86C57245D}"/>
    <cellStyle name="Normal 58 2 2" xfId="16835" xr:uid="{7D77DD64-B8B2-4DC9-AB67-75BD9CFD3EC5}"/>
    <cellStyle name="Normal 58 2 2 2" xfId="37279" xr:uid="{33AF6686-E00D-4653-B740-2AAB4CA447C3}"/>
    <cellStyle name="Normal 58 2 3" xfId="27063" xr:uid="{2C943411-2C23-497A-A32F-CBD2BBE56A63}"/>
    <cellStyle name="Normal 58 3" xfId="11781" xr:uid="{5B38D58C-1910-4526-83D6-57505B523F4B}"/>
    <cellStyle name="Normal 58 3 2" xfId="32227" xr:uid="{3BA90A54-9AD4-4489-A77F-114D907CD0A5}"/>
    <cellStyle name="Normal 58 4" xfId="22011" xr:uid="{DF8F4CE5-843F-495E-B44F-AA6D089EAA7B}"/>
    <cellStyle name="Normal 59" xfId="1447" xr:uid="{4ADC4790-D3D2-4D97-B18D-4E38A42A1464}"/>
    <cellStyle name="Normal 59 2" xfId="6594" xr:uid="{42F53008-95AA-422A-8DBE-AEE3A7CC04A9}"/>
    <cellStyle name="Normal 59 2 2" xfId="16849" xr:uid="{CF795A66-7211-4FA3-B1A0-2C2302BB1961}"/>
    <cellStyle name="Normal 59 2 2 2" xfId="37293" xr:uid="{5BCA2341-FE74-405E-A07C-B062492F1B32}"/>
    <cellStyle name="Normal 59 2 3" xfId="27077" xr:uid="{92AA6122-071F-4611-9AC7-09C2B6EF4CE9}"/>
    <cellStyle name="Normal 59 3" xfId="11795" xr:uid="{3485A2E3-1D33-4D19-8A9C-4C267B6597C7}"/>
    <cellStyle name="Normal 59 3 2" xfId="32241" xr:uid="{BA1F73D5-4591-4335-B8E7-645CD818B36E}"/>
    <cellStyle name="Normal 59 4" xfId="22025" xr:uid="{0D78BE7F-5A3D-461D-85AD-A5736D01A683}"/>
    <cellStyle name="Normal 6" xfId="36" xr:uid="{00000000-0005-0000-0000-000026000000}"/>
    <cellStyle name="Normal 6 2" xfId="50" xr:uid="{00000000-0005-0000-0000-000027000000}"/>
    <cellStyle name="Normal 6 2 2" xfId="5880" xr:uid="{40196CC9-3F52-47BB-ADF3-97B9AC9F31BF}"/>
    <cellStyle name="Normal 6 2 2 2" xfId="16149" xr:uid="{80A3B87B-5082-4996-9FAA-671763FFA44C}"/>
    <cellStyle name="Normal 6 2 2 2 2" xfId="36593" xr:uid="{17BD99AF-7150-493A-8A5C-FA13259BA00D}"/>
    <cellStyle name="Normal 6 2 2 3" xfId="26377" xr:uid="{BDBE8DB4-4EAC-49FD-92F8-54EB634D4EC4}"/>
    <cellStyle name="Normal 6 2 3" xfId="11095" xr:uid="{1F6E926C-A1E4-4F78-94D6-FC6B8AD23C72}"/>
    <cellStyle name="Normal 6 2 3 2" xfId="31541" xr:uid="{531D17A7-6F62-4606-AB34-2ACCD08204ED}"/>
    <cellStyle name="Normal 6 2 4" xfId="21325" xr:uid="{1440611A-045D-4FC9-B6EA-25D1F522BAAC}"/>
    <cellStyle name="Normal 6 2 5" xfId="733" xr:uid="{E5EC45D6-00AE-4C09-9984-1B621559D67C}"/>
    <cellStyle name="Normal 6 3" xfId="5267" xr:uid="{ACC0AE44-1395-481D-9FC5-F2EA11786CD7}"/>
    <cellStyle name="Normal 6 3 2" xfId="15569" xr:uid="{9165973B-763A-4259-9903-579BA37581B9}"/>
    <cellStyle name="Normal 6 3 2 2" xfId="36013" xr:uid="{88912A17-FEF2-4F46-97D9-BA24E11323F8}"/>
    <cellStyle name="Normal 6 3 3" xfId="25797" xr:uid="{09907F33-5163-4A80-8A22-31D87D9405EF}"/>
    <cellStyle name="Normal 6 4" xfId="10515" xr:uid="{B3E3B2B6-D612-420F-8BB4-E9A7A8DAC3E3}"/>
    <cellStyle name="Normal 6 4 2" xfId="30961" xr:uid="{91BC1793-CF10-425F-9CD7-F348AD237FF5}"/>
    <cellStyle name="Normal 6 5" xfId="20745" xr:uid="{0FD5AFBC-46DA-472E-B797-A14A002EC725}"/>
    <cellStyle name="Normal 6 6" xfId="120" xr:uid="{285A51FB-0714-443C-8FE4-3633F0DAD0AD}"/>
    <cellStyle name="Normal 60" xfId="1461" xr:uid="{F4F25868-7959-4756-8C99-9789B66B4552}"/>
    <cellStyle name="Normal 60 2" xfId="6608" xr:uid="{85A71F6B-566F-40B4-BD81-6EA3F7B305A2}"/>
    <cellStyle name="Normal 60 2 2" xfId="16863" xr:uid="{47243994-791B-4E1E-957E-7ACCE22AC30B}"/>
    <cellStyle name="Normal 60 2 2 2" xfId="37307" xr:uid="{BA2FD0DC-FDB9-485B-A104-145C854203A4}"/>
    <cellStyle name="Normal 60 2 3" xfId="27091" xr:uid="{946F3C2A-83EF-4D61-8F6B-1C7AFA054094}"/>
    <cellStyle name="Normal 60 3" xfId="11809" xr:uid="{50E84F8A-CC40-4EE7-A977-BDAB65B0BA3B}"/>
    <cellStyle name="Normal 60 3 2" xfId="32255" xr:uid="{F5EDEECD-87D5-437A-ADC2-311545FC7EB3}"/>
    <cellStyle name="Normal 60 4" xfId="22039" xr:uid="{C242113D-7B76-484B-8369-7F0C9C73A790}"/>
    <cellStyle name="Normal 61" xfId="1475" xr:uid="{DEA7A399-4188-4B6E-96EC-37B57796D4DC}"/>
    <cellStyle name="Normal 61 2" xfId="6622" xr:uid="{EE48F0FD-F943-4779-98E8-35E604DEE0CD}"/>
    <cellStyle name="Normal 61 2 2" xfId="16877" xr:uid="{19E29864-468A-4AF5-A111-5437770025BD}"/>
    <cellStyle name="Normal 61 2 2 2" xfId="37321" xr:uid="{8F400E66-7F64-44C7-B619-D2D699C45168}"/>
    <cellStyle name="Normal 61 2 3" xfId="27105" xr:uid="{CC3678EB-C6B7-4605-8125-29FDFA8B6A2C}"/>
    <cellStyle name="Normal 61 3" xfId="11823" xr:uid="{AEFF3AD9-40FF-48B1-8084-9134C2D4E1DD}"/>
    <cellStyle name="Normal 61 3 2" xfId="32269" xr:uid="{EC65EF1F-B533-4289-8A6A-56E2873E7097}"/>
    <cellStyle name="Normal 61 4" xfId="22053" xr:uid="{4DC4067A-E05C-4BFB-BBB0-1E0C5D7CB3DF}"/>
    <cellStyle name="Normal 62" xfId="1489" xr:uid="{BD67CE55-B6A1-4598-AB24-B53CA467A059}"/>
    <cellStyle name="Normal 62 2" xfId="6636" xr:uid="{E2C67DDD-BB3B-4BDD-8910-D900968DC708}"/>
    <cellStyle name="Normal 62 2 2" xfId="16891" xr:uid="{843EC7BF-B9B1-41CF-9649-C5EDCFDAC727}"/>
    <cellStyle name="Normal 62 2 2 2" xfId="37335" xr:uid="{3B415447-4DBF-4CDA-A9B1-C2EC6CCE4D5F}"/>
    <cellStyle name="Normal 62 2 3" xfId="27119" xr:uid="{478E7208-9021-46CD-9CB9-F660AB1E063F}"/>
    <cellStyle name="Normal 62 3" xfId="11837" xr:uid="{45546917-751B-4080-BBC7-692E15C71135}"/>
    <cellStyle name="Normal 62 3 2" xfId="32283" xr:uid="{88ADB717-014F-4B94-8E85-F999F6A10F1D}"/>
    <cellStyle name="Normal 62 4" xfId="22067" xr:uid="{C8130BB4-2E68-4CD4-91B9-1FFFCEFB7EC6}"/>
    <cellStyle name="Normal 63" xfId="1503" xr:uid="{9BC33934-5139-4E94-8250-913014840D68}"/>
    <cellStyle name="Normal 63 2" xfId="6650" xr:uid="{8063C591-9717-4FE5-92F1-010C2C8AD853}"/>
    <cellStyle name="Normal 63 2 2" xfId="16905" xr:uid="{EDDB4259-02CA-4757-AA59-FCB0528CDAAA}"/>
    <cellStyle name="Normal 63 2 2 2" xfId="37349" xr:uid="{EECCD19D-F99F-4308-894F-1FBF40A8BC1F}"/>
    <cellStyle name="Normal 63 2 3" xfId="27133" xr:uid="{69BFFD34-48B8-4670-82EB-DEE3DF86393C}"/>
    <cellStyle name="Normal 63 3" xfId="11851" xr:uid="{C6008B5A-78A2-45D8-B36A-E809F9D57B08}"/>
    <cellStyle name="Normal 63 3 2" xfId="32297" xr:uid="{6E61A75A-450A-4989-98C8-66986E9B05B6}"/>
    <cellStyle name="Normal 63 4" xfId="22081" xr:uid="{BC4D45C0-9B77-4D09-A616-F329C8731E9A}"/>
    <cellStyle name="Normal 64" xfId="1517" xr:uid="{8F1C4623-D135-4690-A441-B7AC3E8F6DB1}"/>
    <cellStyle name="Normal 64 2" xfId="6664" xr:uid="{EEE97965-01FD-497B-8A4B-26B8084D9EF7}"/>
    <cellStyle name="Normal 64 2 2" xfId="16919" xr:uid="{6C865295-B8A3-42F7-8AD2-967376FD689E}"/>
    <cellStyle name="Normal 64 2 2 2" xfId="37363" xr:uid="{5A55E8AD-26E6-47CE-B3CC-A54F06B45B15}"/>
    <cellStyle name="Normal 64 2 3" xfId="27147" xr:uid="{97115256-FE49-44EA-AC37-A78CDFF12AE7}"/>
    <cellStyle name="Normal 64 3" xfId="11865" xr:uid="{C51A1A34-C312-433F-B2A7-9EE89B1874A6}"/>
    <cellStyle name="Normal 64 3 2" xfId="32311" xr:uid="{FAE8FA12-CCAC-46F3-994B-FB1B6CADBA24}"/>
    <cellStyle name="Normal 64 4" xfId="22095" xr:uid="{4B143E73-F4F4-46E2-B219-9585EA232A14}"/>
    <cellStyle name="Normal 65" xfId="1531" xr:uid="{594E4568-26D3-4DBF-A849-B29CEDD68F47}"/>
    <cellStyle name="Normal 65 2" xfId="6678" xr:uid="{CC44C7AF-EB50-469A-9383-B853AF0F515E}"/>
    <cellStyle name="Normal 65 2 2" xfId="16933" xr:uid="{BA4DE448-2032-4A3F-9FBE-38E3FF600BFE}"/>
    <cellStyle name="Normal 65 2 2 2" xfId="37377" xr:uid="{E0F34CA3-5BBC-4490-BC6F-B38173F14DDF}"/>
    <cellStyle name="Normal 65 2 3" xfId="27161" xr:uid="{D180CE81-52AA-4FBD-BB7A-85F3EEAE1F41}"/>
    <cellStyle name="Normal 65 3" xfId="11879" xr:uid="{57B0C3FD-82A5-40D4-87F6-3E58271D6F22}"/>
    <cellStyle name="Normal 65 3 2" xfId="32325" xr:uid="{FA679A8D-5E9A-491B-9725-097FAD5A0DA0}"/>
    <cellStyle name="Normal 65 4" xfId="22109" xr:uid="{5F99B4D8-ABD2-49D4-9A06-393391FE361A}"/>
    <cellStyle name="Normal 66" xfId="1545" xr:uid="{57991B5F-CFAE-4637-AAB3-FF1BF30918A4}"/>
    <cellStyle name="Normal 66 2" xfId="6692" xr:uid="{DF3A512F-86EB-4B7C-8440-D36A030127F1}"/>
    <cellStyle name="Normal 66 2 2" xfId="16947" xr:uid="{7EA90BAC-ACB7-4CA8-85CD-7110DED7CE65}"/>
    <cellStyle name="Normal 66 2 2 2" xfId="37391" xr:uid="{170411F2-E2EE-4166-8C26-94947DC719AC}"/>
    <cellStyle name="Normal 66 2 3" xfId="27175" xr:uid="{34F293D5-7C4A-4540-80FD-A3D1957DCFB6}"/>
    <cellStyle name="Normal 66 3" xfId="11893" xr:uid="{AF34256A-4300-46D1-8F3E-535DBB1E07CD}"/>
    <cellStyle name="Normal 66 3 2" xfId="32339" xr:uid="{B646E1E8-8649-443A-B2CC-754D87886AEC}"/>
    <cellStyle name="Normal 66 4" xfId="22123" xr:uid="{D97DA764-8870-4882-A999-27A042322182}"/>
    <cellStyle name="Normal 67" xfId="1559" xr:uid="{6B968809-6AEA-40F1-9FCE-40BA50C13395}"/>
    <cellStyle name="Normal 67 2" xfId="6706" xr:uid="{4559C1C9-8576-4FD7-A85A-15DEF238CE1B}"/>
    <cellStyle name="Normal 67 2 2" xfId="16961" xr:uid="{A3E70977-B9D6-455D-B789-0E5631CBD211}"/>
    <cellStyle name="Normal 67 2 2 2" xfId="37405" xr:uid="{B94D17F2-4877-45B0-8FB6-8A3FC3A3BA1D}"/>
    <cellStyle name="Normal 67 2 3" xfId="27189" xr:uid="{B2282280-B794-4447-A01D-F5AFD9AF0405}"/>
    <cellStyle name="Normal 67 3" xfId="11907" xr:uid="{9F0094C8-A346-4A59-98AC-0F00B27524CC}"/>
    <cellStyle name="Normal 67 3 2" xfId="32353" xr:uid="{B41A66C5-976E-4C07-8228-256C6C691F36}"/>
    <cellStyle name="Normal 67 4" xfId="22137" xr:uid="{985E7D96-517D-45B4-9480-A5FA0AE63C79}"/>
    <cellStyle name="Normal 68" xfId="1573" xr:uid="{4DE658CA-A9EC-4D7A-92BC-FD12AB6DCA45}"/>
    <cellStyle name="Normal 68 2" xfId="6720" xr:uid="{48F5DA50-6A42-4950-98A0-0E46870BAA0D}"/>
    <cellStyle name="Normal 68 2 2" xfId="16975" xr:uid="{7B242D79-78D6-4B79-9617-F9EDEB511790}"/>
    <cellStyle name="Normal 68 2 2 2" xfId="37419" xr:uid="{4ED7F999-88FE-449D-AFE8-99B5576EC518}"/>
    <cellStyle name="Normal 68 2 3" xfId="27203" xr:uid="{1BC9F5ED-3286-4426-B3D7-14F60F970A2D}"/>
    <cellStyle name="Normal 68 3" xfId="11921" xr:uid="{586C637D-A597-43A4-9865-6A72EF0AFA03}"/>
    <cellStyle name="Normal 68 3 2" xfId="32367" xr:uid="{986C4262-E5C7-4483-96F3-CCED1F1C9ECD}"/>
    <cellStyle name="Normal 68 4" xfId="22151" xr:uid="{AF37E5F9-E9C4-43D6-9428-1C486395F32E}"/>
    <cellStyle name="Normal 69" xfId="1587" xr:uid="{4D089F1B-E7CA-4392-A53A-9582DC204B2C}"/>
    <cellStyle name="Normal 69 2" xfId="6734" xr:uid="{736ED976-ED0B-4E2D-80CF-F8E41E9D7AA4}"/>
    <cellStyle name="Normal 69 2 2" xfId="16989" xr:uid="{4D85C252-B5D0-4CE0-AF4F-3E83DC7D7A4E}"/>
    <cellStyle name="Normal 69 2 2 2" xfId="37433" xr:uid="{B272ADB9-21F0-4435-8598-44A76AF033F3}"/>
    <cellStyle name="Normal 69 2 3" xfId="27217" xr:uid="{430832C1-B7C4-4BB2-8F8D-2BBF8F65C42D}"/>
    <cellStyle name="Normal 69 3" xfId="11935" xr:uid="{DAB0B332-8F51-4A2E-BAC2-CB895FAA6251}"/>
    <cellStyle name="Normal 69 3 2" xfId="32381" xr:uid="{F171393E-9B4B-4EAD-B87E-D6F16A8549E1}"/>
    <cellStyle name="Normal 69 4" xfId="22165" xr:uid="{968E1B33-0200-402A-8234-3F668FAE3964}"/>
    <cellStyle name="Normal 7" xfId="52" xr:uid="{00000000-0005-0000-0000-000028000000}"/>
    <cellStyle name="Normal 7 2" xfId="74" xr:uid="{937B02EB-ED46-422B-8DF0-63842781761C}"/>
    <cellStyle name="Normal 7 2 2" xfId="5894" xr:uid="{19B6CCB5-6DB5-4AA6-BDB4-E02CCB90685C}"/>
    <cellStyle name="Normal 7 2 2 2" xfId="16163" xr:uid="{A99169FB-9E4A-49EE-8FC2-A8BA323CDFDB}"/>
    <cellStyle name="Normal 7 2 2 2 2" xfId="36607" xr:uid="{10EE38E9-CA26-493F-84C7-6E902D2777BF}"/>
    <cellStyle name="Normal 7 2 2 3" xfId="26391" xr:uid="{5AE35E05-FDFA-4569-928C-6ABAE66B71BA}"/>
    <cellStyle name="Normal 7 2 3" xfId="11109" xr:uid="{906D8423-B62E-463B-AD98-215596C90CFB}"/>
    <cellStyle name="Normal 7 2 3 2" xfId="31555" xr:uid="{93E8DA76-D52F-46BD-8398-1D6BD5BD284F}"/>
    <cellStyle name="Normal 7 2 4" xfId="21339" xr:uid="{7ADD15F9-8BB7-4B53-94A4-BDBD907FB58B}"/>
    <cellStyle name="Normal 7 2 5" xfId="747" xr:uid="{89E5EA50-0CF2-4832-B6D5-CCA1F6276A88}"/>
    <cellStyle name="Normal 7 3" xfId="5281" xr:uid="{BDCB7C4D-109A-4894-822E-B855D477D734}"/>
    <cellStyle name="Normal 7 3 2" xfId="15583" xr:uid="{BFD23D23-CB8F-40E8-BA30-3643BF3C8AE1}"/>
    <cellStyle name="Normal 7 3 2 2" xfId="36027" xr:uid="{1CC7941E-C895-4101-8001-228C0BBB0F50}"/>
    <cellStyle name="Normal 7 3 3" xfId="25811" xr:uid="{AD05C16B-5B81-4AE6-A6A7-09B9EB60F75A}"/>
    <cellStyle name="Normal 7 4" xfId="10529" xr:uid="{5FEDAE68-6FA5-4C63-899E-73F2DF020489}"/>
    <cellStyle name="Normal 7 4 2" xfId="30975" xr:uid="{7BC97BD6-BC39-4C94-9F76-3EB9CE12B431}"/>
    <cellStyle name="Normal 7 5" xfId="20759" xr:uid="{E4E80277-8418-42B5-AB5B-E51B75FAE8A4}"/>
    <cellStyle name="Normal 7 6" xfId="134" xr:uid="{B70CECD8-E0B9-4E0F-A785-3FDD360409C3}"/>
    <cellStyle name="Normal 70" xfId="1601" xr:uid="{1D18B64E-A808-4D50-9572-92FD3A506651}"/>
    <cellStyle name="Normal 70 2" xfId="6748" xr:uid="{9B9E7D57-EE43-4C8B-A7C3-1CDC39074A46}"/>
    <cellStyle name="Normal 70 2 2" xfId="17003" xr:uid="{33BF2286-060C-44D5-A7BC-44F6BD562D25}"/>
    <cellStyle name="Normal 70 2 2 2" xfId="37447" xr:uid="{1D57ED6E-95AB-4FF8-A058-66120E655F19}"/>
    <cellStyle name="Normal 70 2 3" xfId="27231" xr:uid="{A87E94D9-1DA9-4114-A5C5-915431E480C9}"/>
    <cellStyle name="Normal 70 3" xfId="11949" xr:uid="{1CA453F4-5BCC-41A1-A718-2EDF3CDD8898}"/>
    <cellStyle name="Normal 70 3 2" xfId="32395" xr:uid="{C828DEA9-BBEC-4700-9373-086763B1C66D}"/>
    <cellStyle name="Normal 70 4" xfId="22179" xr:uid="{62E7A846-A194-494D-A332-06DCDB45A46F}"/>
    <cellStyle name="Normal 71" xfId="1615" xr:uid="{142A0EDE-128D-4DCB-AAD0-79F0FB0B71CC}"/>
    <cellStyle name="Normal 71 2" xfId="6762" xr:uid="{26261FE8-9E5D-4AF4-9339-71EF8C0B5C41}"/>
    <cellStyle name="Normal 71 2 2" xfId="17017" xr:uid="{8F25F356-A80B-4161-A546-E51014B0D99E}"/>
    <cellStyle name="Normal 71 2 2 2" xfId="37461" xr:uid="{BA011928-BD85-41F6-AC65-A31E9B8018C2}"/>
    <cellStyle name="Normal 71 2 3" xfId="27245" xr:uid="{7AA98658-59CF-41DA-B311-E7AE597587DF}"/>
    <cellStyle name="Normal 71 3" xfId="11963" xr:uid="{17EE5CA2-7878-4E6F-A7A9-26308C0004F7}"/>
    <cellStyle name="Normal 71 3 2" xfId="32409" xr:uid="{5126A2BB-E094-4F68-8B45-78CDA268D22B}"/>
    <cellStyle name="Normal 71 4" xfId="22193" xr:uid="{4C20977D-FC24-4B34-948E-D91C8CF5D66F}"/>
    <cellStyle name="Normal 72" xfId="1629" xr:uid="{8A0830AA-FF74-4589-9D75-045F8BE2F07E}"/>
    <cellStyle name="Normal 72 2" xfId="6776" xr:uid="{FF3D7163-CFEB-4EFC-986D-826118316DBB}"/>
    <cellStyle name="Normal 72 2 2" xfId="17031" xr:uid="{331CDFA3-CFA9-4B2C-879D-CF85B96BC14D}"/>
    <cellStyle name="Normal 72 2 2 2" xfId="37475" xr:uid="{1C951C8C-44A5-4480-96A8-9FBF99022625}"/>
    <cellStyle name="Normal 72 2 3" xfId="27259" xr:uid="{935A7699-60CF-4A57-8862-554DDA224AC3}"/>
    <cellStyle name="Normal 72 3" xfId="11977" xr:uid="{C76AFC03-67CC-4D8C-8E69-3A2B8F28A4D4}"/>
    <cellStyle name="Normal 72 3 2" xfId="32423" xr:uid="{DC4AAF0E-7BB9-4F3B-9398-E7C276EECAC2}"/>
    <cellStyle name="Normal 72 4" xfId="22207" xr:uid="{E0057B2E-77B9-4BF4-87DD-ABDA62D0A6B1}"/>
    <cellStyle name="Normal 73" xfId="1643" xr:uid="{07CB746C-A2CA-411F-8145-B3827FAAAE64}"/>
    <cellStyle name="Normal 73 2" xfId="6790" xr:uid="{C106D08F-D97C-427C-B4B6-8AD3751FE395}"/>
    <cellStyle name="Normal 73 2 2" xfId="17045" xr:uid="{42C21F52-0FDF-4B5D-BE0A-492C77826C50}"/>
    <cellStyle name="Normal 73 2 2 2" xfId="37489" xr:uid="{D9318676-4282-4923-A372-35FD31AB8BAB}"/>
    <cellStyle name="Normal 73 2 3" xfId="27273" xr:uid="{47CAF060-4118-4B22-85B9-B21A37B12DD1}"/>
    <cellStyle name="Normal 73 3" xfId="11991" xr:uid="{10E0A116-606D-4F87-A8D7-C620173E8B41}"/>
    <cellStyle name="Normal 73 3 2" xfId="32437" xr:uid="{34B3F926-86BB-488F-A66F-C9C2996E9529}"/>
    <cellStyle name="Normal 73 4" xfId="22221" xr:uid="{71882A68-C6E8-45B7-879F-0819592B5E8C}"/>
    <cellStyle name="Normal 74" xfId="1657" xr:uid="{8DF689FD-3D54-4311-9C55-E3FEC9914637}"/>
    <cellStyle name="Normal 74 2" xfId="6804" xr:uid="{E2AD5406-DE14-49F5-A106-9DCA26D76A88}"/>
    <cellStyle name="Normal 74 2 2" xfId="17059" xr:uid="{96114DC8-1998-4B92-8A7D-B1A4F53662F1}"/>
    <cellStyle name="Normal 74 2 2 2" xfId="37503" xr:uid="{3386EB33-BBE4-4A51-9A09-7D55A983083D}"/>
    <cellStyle name="Normal 74 2 3" xfId="27287" xr:uid="{17B1466F-1D7C-4412-B64E-7C722AD4B5B2}"/>
    <cellStyle name="Normal 74 3" xfId="12005" xr:uid="{D179F8B8-D0DD-48B4-9142-57F883E59146}"/>
    <cellStyle name="Normal 74 3 2" xfId="32451" xr:uid="{DD252216-BB3A-4CB9-8514-604328EBB894}"/>
    <cellStyle name="Normal 74 4" xfId="22235" xr:uid="{835A0390-4C5C-45C9-8C26-4B7C783ED36F}"/>
    <cellStyle name="Normal 75" xfId="1671" xr:uid="{309BB648-EDE2-4F45-9592-93EB9018E6A3}"/>
    <cellStyle name="Normal 75 2" xfId="6818" xr:uid="{65CEDE14-C099-40E6-B173-563B971DE4F8}"/>
    <cellStyle name="Normal 75 2 2" xfId="17073" xr:uid="{A7A9D388-F827-436D-9637-B764FF5772AA}"/>
    <cellStyle name="Normal 75 2 2 2" xfId="37517" xr:uid="{7605FAF4-EFE1-4A3C-A446-BDBEEB5C65BC}"/>
    <cellStyle name="Normal 75 2 3" xfId="27301" xr:uid="{353A9435-7D8C-435A-83FE-55173C9240BB}"/>
    <cellStyle name="Normal 75 3" xfId="12019" xr:uid="{0781DB69-B45D-4599-A201-91E383F6DF89}"/>
    <cellStyle name="Normal 75 3 2" xfId="32465" xr:uid="{DE389F45-3402-4409-8C7D-1E6D02F7607B}"/>
    <cellStyle name="Normal 75 4" xfId="22249" xr:uid="{AE7388BC-62F1-45D8-BA63-AD939C6DA7F4}"/>
    <cellStyle name="Normal 76" xfId="1685" xr:uid="{15487669-11FB-4117-9457-927BE3A359D1}"/>
    <cellStyle name="Normal 76 2" xfId="6832" xr:uid="{6136267E-1BDC-4A3C-BF10-FB468998EE31}"/>
    <cellStyle name="Normal 76 2 2" xfId="17087" xr:uid="{842EA9DC-A62A-4A88-8252-6AF3E030B8F5}"/>
    <cellStyle name="Normal 76 2 2 2" xfId="37531" xr:uid="{78F939E3-25B4-4902-88EB-0CEB649D00ED}"/>
    <cellStyle name="Normal 76 2 3" xfId="27315" xr:uid="{72C22016-C7FE-4168-8B35-2B097B49E601}"/>
    <cellStyle name="Normal 76 3" xfId="12033" xr:uid="{1C28827A-2097-49C8-BAEB-BF90DEEABA95}"/>
    <cellStyle name="Normal 76 3 2" xfId="32479" xr:uid="{D1E6A769-C414-4E3A-9D17-3F7925CDFCAB}"/>
    <cellStyle name="Normal 76 4" xfId="22263" xr:uid="{281AA0C1-9E54-42CA-B7F5-90F2173E7E6B}"/>
    <cellStyle name="Normal 77" xfId="1699" xr:uid="{DBF556C0-D547-40E2-A78F-C76D5E6075F1}"/>
    <cellStyle name="Normal 77 2" xfId="6846" xr:uid="{906A379C-7496-4A5A-9BE7-D4DE57841A46}"/>
    <cellStyle name="Normal 78" xfId="1713" xr:uid="{2A09FF4A-72BC-42C1-86CD-7AE060FC2CE6}"/>
    <cellStyle name="Normal 78 2" xfId="6860" xr:uid="{572BF80A-66C5-40CF-B125-46979FA1F31A}"/>
    <cellStyle name="Normal 78 2 2" xfId="17101" xr:uid="{0035E428-1205-4157-A912-D7E4444F2049}"/>
    <cellStyle name="Normal 78 2 2 2" xfId="37545" xr:uid="{3093322D-8A7B-4FBC-A4D8-E7461F2ABECD}"/>
    <cellStyle name="Normal 78 2 3" xfId="27329" xr:uid="{63766F68-E942-4E0F-A681-A7B7CEA6959C}"/>
    <cellStyle name="Normal 78 3" xfId="12047" xr:uid="{DB8D25E1-F4B1-4BB9-A5E8-91AB73E73DD4}"/>
    <cellStyle name="Normal 78 3 2" xfId="32493" xr:uid="{A39483B7-8664-49B8-98E7-0F896185F976}"/>
    <cellStyle name="Normal 78 4" xfId="22277" xr:uid="{B5DC9A8F-8065-46B1-88B2-2E6050F9F826}"/>
    <cellStyle name="Normal 79" xfId="1727" xr:uid="{0F699907-F4D1-467A-8CBB-7541D93E74E6}"/>
    <cellStyle name="Normal 79 2" xfId="6874" xr:uid="{AE972C73-4372-4CC2-A684-70B610FDE7C2}"/>
    <cellStyle name="Normal 8" xfId="53" xr:uid="{00000000-0005-0000-0000-000029000000}"/>
    <cellStyle name="Normal 8 2" xfId="75" xr:uid="{4D413F1D-A26E-475E-A34E-6B59FBBFA5F4}"/>
    <cellStyle name="Normal 8 2 2" xfId="5908" xr:uid="{93B974EA-9926-4E13-998B-9F3D941763E9}"/>
    <cellStyle name="Normal 8 2 3" xfId="761" xr:uid="{F690A868-E7C4-47FD-A2D0-4D20471C2E6F}"/>
    <cellStyle name="Normal 8 3" xfId="5295" xr:uid="{C2A21B28-D9DD-4652-8839-AA08EB7B73C6}"/>
    <cellStyle name="Normal 8 4" xfId="148" xr:uid="{162AB501-D7B8-4859-8C76-9DBB4F168217}"/>
    <cellStyle name="Normal 80" xfId="1741" xr:uid="{9D4EB905-6144-4D78-8141-589965D3487F}"/>
    <cellStyle name="Normal 80 2" xfId="6888" xr:uid="{098E1BA5-A50E-43AF-961E-6727DAC17155}"/>
    <cellStyle name="Normal 80 2 2" xfId="17115" xr:uid="{BEC1BF0A-4127-44D9-B5C0-9606185173ED}"/>
    <cellStyle name="Normal 80 2 2 2" xfId="37559" xr:uid="{7EE92F4B-95CF-4F57-BB60-B30639A377DA}"/>
    <cellStyle name="Normal 80 2 3" xfId="27343" xr:uid="{E104EC28-3EC7-436A-89BF-DFC5B56F9FF0}"/>
    <cellStyle name="Normal 80 3" xfId="12061" xr:uid="{24130F93-6F9C-418B-AE18-87F102E0252E}"/>
    <cellStyle name="Normal 80 3 2" xfId="32507" xr:uid="{F096AF17-08F1-4C4B-93A5-E34A8087DF50}"/>
    <cellStyle name="Normal 80 4" xfId="22291" xr:uid="{2BE1FEBC-1875-48CF-A0C1-B68A87014E56}"/>
    <cellStyle name="Normal 81" xfId="1755" xr:uid="{9FBA02EE-41BF-40D4-8CB2-1CE40CA06117}"/>
    <cellStyle name="Normal 81 2" xfId="6902" xr:uid="{052B3BA8-9D70-4CB3-8592-143F99FDE3F0}"/>
    <cellStyle name="Normal 81 2 2" xfId="17129" xr:uid="{5BCCF909-9C7B-476C-B5D0-E51D3848F583}"/>
    <cellStyle name="Normal 81 2 2 2" xfId="37573" xr:uid="{714ED0E1-8BE8-4CEF-9019-DC29198BDCE3}"/>
    <cellStyle name="Normal 81 2 3" xfId="27357" xr:uid="{BCAA71CE-FC90-4121-8603-95E757DAF510}"/>
    <cellStyle name="Normal 81 3" xfId="12075" xr:uid="{8CF87365-D575-4E6F-A4C9-E610CB3672E0}"/>
    <cellStyle name="Normal 81 3 2" xfId="32521" xr:uid="{AB991DE7-D99F-45BF-A72D-670577C03890}"/>
    <cellStyle name="Normal 81 4" xfId="22305" xr:uid="{79112107-4E93-44A5-B196-ED7836466FCA}"/>
    <cellStyle name="Normal 82" xfId="1769" xr:uid="{33ACEE69-8DC1-457F-9D71-45207FD50546}"/>
    <cellStyle name="Normal 82 2" xfId="6916" xr:uid="{AEA5015E-6335-4072-998B-9403F4E541F5}"/>
    <cellStyle name="Normal 82 2 2" xfId="17143" xr:uid="{14F1F873-DBF4-4EB1-85FE-5F6F43DFE022}"/>
    <cellStyle name="Normal 82 2 2 2" xfId="37587" xr:uid="{7741A2CF-3770-417A-9AF3-4BC08842030B}"/>
    <cellStyle name="Normal 82 2 3" xfId="27371" xr:uid="{3ACFD22B-730E-4AC0-84DE-52A3A66D58E2}"/>
    <cellStyle name="Normal 82 3" xfId="12089" xr:uid="{96FF35FE-E4BC-410F-924E-9F6C27F87755}"/>
    <cellStyle name="Normal 82 3 2" xfId="32535" xr:uid="{F0AF7BF1-14D5-4ED1-9A0D-BF4281B9E338}"/>
    <cellStyle name="Normal 82 4" xfId="22319" xr:uid="{8C0C93BE-BD58-4CFD-AEA0-D3338C825887}"/>
    <cellStyle name="Normal 83" xfId="1783" xr:uid="{3F2F5EED-4A90-4B0C-84FF-8ECF6CDA4E15}"/>
    <cellStyle name="Normal 83 2" xfId="6930" xr:uid="{89BA627D-C9D9-4744-A34A-15A03CFF052D}"/>
    <cellStyle name="Normal 83 2 2" xfId="17157" xr:uid="{6603ED67-91FC-4868-8644-096FBC5D3AD8}"/>
    <cellStyle name="Normal 83 2 2 2" xfId="37601" xr:uid="{50B368BC-249F-4A0B-9778-5E4EA07A339A}"/>
    <cellStyle name="Normal 83 2 3" xfId="27385" xr:uid="{4CF59C27-4B43-421D-A4AC-387DC49F56B1}"/>
    <cellStyle name="Normal 83 3" xfId="12103" xr:uid="{4145F173-2475-4511-9934-D675794F1A9A}"/>
    <cellStyle name="Normal 83 3 2" xfId="32549" xr:uid="{FB2949B9-3C4D-4C0E-A46A-1A4DD05C5415}"/>
    <cellStyle name="Normal 83 4" xfId="22333" xr:uid="{CFA5D904-6B1F-438D-B8F7-CFA91FB47675}"/>
    <cellStyle name="Normal 84" xfId="1797" xr:uid="{4C90DD33-12FB-472C-929D-1E302E53E0D5}"/>
    <cellStyle name="Normal 84 2" xfId="6944" xr:uid="{3BD65E74-A249-4404-A57C-0FFFC86FF52D}"/>
    <cellStyle name="Normal 84 2 2" xfId="17171" xr:uid="{86C0375B-1D74-48D7-ADDB-0F0082526B9C}"/>
    <cellStyle name="Normal 84 2 2 2" xfId="37615" xr:uid="{23154AE8-5DC4-4F59-9107-170847F046DD}"/>
    <cellStyle name="Normal 84 2 3" xfId="27399" xr:uid="{AB6103A8-DB5B-4A66-9057-3343B99952E9}"/>
    <cellStyle name="Normal 84 3" xfId="12117" xr:uid="{DE27E354-84A4-48B7-8E41-4751AAB7F85A}"/>
    <cellStyle name="Normal 84 3 2" xfId="32563" xr:uid="{F60ADE52-FC8C-4978-83D7-6563E1959781}"/>
    <cellStyle name="Normal 84 4" xfId="22347" xr:uid="{596334F0-97D2-4998-B1D5-03A494444128}"/>
    <cellStyle name="Normal 85" xfId="1811" xr:uid="{B2EEBFE2-47F8-42A5-9E77-E750438C78CF}"/>
    <cellStyle name="Normal 85 2" xfId="6958" xr:uid="{B92B483D-2311-4C7D-98DA-109F351076B1}"/>
    <cellStyle name="Normal 85 2 2" xfId="17185" xr:uid="{64C99D79-150B-4212-9BD8-6ADE311816D6}"/>
    <cellStyle name="Normal 85 2 2 2" xfId="37629" xr:uid="{6F5C0741-7224-49CC-93D6-5032F9E14644}"/>
    <cellStyle name="Normal 85 2 3" xfId="27413" xr:uid="{CA17BF59-04C9-401B-B8F3-F6184DDC43CB}"/>
    <cellStyle name="Normal 85 3" xfId="12131" xr:uid="{7F922E80-9301-4E2A-98D7-C910213DFD39}"/>
    <cellStyle name="Normal 85 3 2" xfId="32577" xr:uid="{6E49A1AB-1D00-45E8-BC5E-B5771C57EAF0}"/>
    <cellStyle name="Normal 85 4" xfId="22361" xr:uid="{59468E35-D22F-4FBD-AAD2-B23A1A91D394}"/>
    <cellStyle name="Normal 86" xfId="1825" xr:uid="{02E681CC-DFF3-4AF3-B072-3BAAD74FD9CE}"/>
    <cellStyle name="Normal 86 2" xfId="6972" xr:uid="{58468BFF-1A7B-4812-BF57-BC1D6F655032}"/>
    <cellStyle name="Normal 86 2 2" xfId="17199" xr:uid="{D6F88C4B-EBF1-4057-A92C-AED28F111114}"/>
    <cellStyle name="Normal 86 2 2 2" xfId="37643" xr:uid="{127FE2A3-C3DB-4FD2-9F4D-E1F272302A45}"/>
    <cellStyle name="Normal 86 2 3" xfId="27427" xr:uid="{8AA2E30E-A851-40B5-8956-815EE2D6DF17}"/>
    <cellStyle name="Normal 86 3" xfId="12145" xr:uid="{D931DCED-86FA-41DD-9D6C-48D02CC7A1E3}"/>
    <cellStyle name="Normal 86 3 2" xfId="32591" xr:uid="{CDC2FD41-DFB2-4B9F-B36B-8C8316170DF8}"/>
    <cellStyle name="Normal 86 4" xfId="22375" xr:uid="{637643DF-9900-4C9C-A3A0-5A442A328E83}"/>
    <cellStyle name="Normal 87" xfId="1839" xr:uid="{573E992D-DA27-4BF7-AEB7-776CF85E1CB7}"/>
    <cellStyle name="Normal 87 2" xfId="6986" xr:uid="{6FFCA30A-090B-4337-BE3C-E73431862DF1}"/>
    <cellStyle name="Normal 87 2 2" xfId="17213" xr:uid="{812370BB-A149-43A7-A944-65B0F64D8642}"/>
    <cellStyle name="Normal 87 2 2 2" xfId="37657" xr:uid="{0711B97F-F27A-4F54-A531-0A20E543BF1D}"/>
    <cellStyle name="Normal 87 2 3" xfId="27441" xr:uid="{5A45A44A-9F14-492C-8EF9-1EC17309701B}"/>
    <cellStyle name="Normal 87 3" xfId="12159" xr:uid="{1CD747B4-5F7B-4B75-A53F-7842C26E8AE4}"/>
    <cellStyle name="Normal 87 3 2" xfId="32605" xr:uid="{49455184-0EE8-46E0-A4AE-9F8DDD2AC9E2}"/>
    <cellStyle name="Normal 87 4" xfId="22389" xr:uid="{DF998087-79F3-4EFA-A032-513C29855B00}"/>
    <cellStyle name="Normal 88" xfId="1853" xr:uid="{27D6A1B5-9335-4B3A-8BC3-F211C9A203A5}"/>
    <cellStyle name="Normal 89" xfId="1867" xr:uid="{835440D2-B6E5-438C-B482-8DC4B7E4EC74}"/>
    <cellStyle name="Normal 89 2" xfId="7000" xr:uid="{58CCB15C-0558-42AA-8B7F-D1A9C9923B9C}"/>
    <cellStyle name="Normal 89 2 2" xfId="17227" xr:uid="{6BD0316D-5FE0-49C3-B232-A6E9728A7041}"/>
    <cellStyle name="Normal 89 2 2 2" xfId="37671" xr:uid="{04F7D61E-F21E-4003-B355-9E389E1D234E}"/>
    <cellStyle name="Normal 89 2 3" xfId="27455" xr:uid="{0AE5307D-8CC0-4FD6-8001-D2748D2D5F03}"/>
    <cellStyle name="Normal 89 3" xfId="12173" xr:uid="{9E73A535-B46D-4720-AE3A-75C1E6C3328E}"/>
    <cellStyle name="Normal 89 3 2" xfId="32619" xr:uid="{59D356DF-796A-426C-BAF8-4053FED26A45}"/>
    <cellStyle name="Normal 89 4" xfId="22403" xr:uid="{9B4F7DB8-2717-4C25-9D33-935CC0EF10C7}"/>
    <cellStyle name="Normal 9" xfId="54" xr:uid="{51E2CB75-DA12-4F5B-878B-DA646400D212}"/>
    <cellStyle name="Normal 9 2" xfId="76" xr:uid="{DB4A05CB-036B-40BF-A8F3-A108D7896710}"/>
    <cellStyle name="Normal 9 2 2" xfId="5922" xr:uid="{FD7721C3-4EEC-4343-BC4B-A6736C50B190}"/>
    <cellStyle name="Normal 9 2 2 2" xfId="16177" xr:uid="{5F24B882-5242-462E-842C-603444632763}"/>
    <cellStyle name="Normal 9 2 2 2 2" xfId="36621" xr:uid="{CCB43FBB-C23E-4390-B223-ECABBF87CEA1}"/>
    <cellStyle name="Normal 9 2 2 3" xfId="26405" xr:uid="{90CD24B4-AF8B-4AB4-939D-AAF0BFA45AE1}"/>
    <cellStyle name="Normal 9 2 3" xfId="11123" xr:uid="{D5B7E372-9C22-44F8-8B45-B4AACD96F016}"/>
    <cellStyle name="Normal 9 2 3 2" xfId="31569" xr:uid="{61EAFEC8-DA6F-4590-BB56-2A74D215B9CB}"/>
    <cellStyle name="Normal 9 2 4" xfId="21353" xr:uid="{170C6C89-D5B6-4A78-B932-6C5A640CBE83}"/>
    <cellStyle name="Normal 9 2 5" xfId="775" xr:uid="{7480DC04-EDCE-4289-8CC3-9512D261C9BA}"/>
    <cellStyle name="Normal 9 3" xfId="5309" xr:uid="{6D5973B1-AF2E-4096-80C7-8142B8486C8D}"/>
    <cellStyle name="Normal 9 3 2" xfId="15597" xr:uid="{9AC3BEEB-6A64-44C9-86E4-C5FACC3BD44C}"/>
    <cellStyle name="Normal 9 3 2 2" xfId="36041" xr:uid="{C9388A28-04A9-4A41-A573-CC768C2F6BDB}"/>
    <cellStyle name="Normal 9 3 3" xfId="25825" xr:uid="{74227095-1852-4F82-AF29-1F958277797B}"/>
    <cellStyle name="Normal 9 4" xfId="10543" xr:uid="{4C11E89D-F5AC-4014-A44A-2DA27356AC52}"/>
    <cellStyle name="Normal 9 4 2" xfId="30989" xr:uid="{2FDCD6A2-823A-4661-8941-29C3F1236AB9}"/>
    <cellStyle name="Normal 9 5" xfId="20773" xr:uid="{65A17B76-DC97-437D-98D6-7691543122CC}"/>
    <cellStyle name="Normal 9 6" xfId="162" xr:uid="{63033A2E-7655-4C51-A4F8-AC2B9F14DA91}"/>
    <cellStyle name="Normal 90" xfId="1881" xr:uid="{6F0D64CB-6118-4E7B-B884-6738A3F9DFA7}"/>
    <cellStyle name="Normal 90 2" xfId="7014" xr:uid="{218FFBD1-88E4-4FD9-B1DF-B0DD4CD25FF2}"/>
    <cellStyle name="Normal 90 2 2" xfId="17241" xr:uid="{A2393D2C-55BF-4033-B091-D64B64998B3B}"/>
    <cellStyle name="Normal 90 2 2 2" xfId="37685" xr:uid="{6B3B30D3-73C1-4EA7-8460-DEA1D5BE0A9E}"/>
    <cellStyle name="Normal 90 2 3" xfId="27469" xr:uid="{C1053F2F-24DF-490B-A6C8-0A1E213556EA}"/>
    <cellStyle name="Normal 90 3" xfId="12187" xr:uid="{6166952C-8470-4E54-BF2A-6F21F781836A}"/>
    <cellStyle name="Normal 90 3 2" xfId="32633" xr:uid="{A5520239-94B2-43BE-945E-6402225C2978}"/>
    <cellStyle name="Normal 90 4" xfId="22417" xr:uid="{E85FCB95-2C6B-45AD-906F-40D54DE8D622}"/>
    <cellStyle name="Normal 91" xfId="1895" xr:uid="{880C7153-C051-441A-922E-0D2920B50F49}"/>
    <cellStyle name="Normal 91 2" xfId="7028" xr:uid="{D8C77369-7222-4614-AE6C-7A112A6C4A73}"/>
    <cellStyle name="Normal 91 2 2" xfId="17255" xr:uid="{3B5CDF16-2DD5-49D6-AD3A-B2F80AC764E9}"/>
    <cellStyle name="Normal 91 2 2 2" xfId="37699" xr:uid="{7C96C763-BDDA-45BB-9E97-66898153D3E7}"/>
    <cellStyle name="Normal 91 2 3" xfId="27483" xr:uid="{90BB9F5A-3A2D-49BF-BDA4-85D974110C0A}"/>
    <cellStyle name="Normal 91 3" xfId="12201" xr:uid="{37DE31C2-C471-40C8-8884-3AA5A75B5B12}"/>
    <cellStyle name="Normal 91 3 2" xfId="32647" xr:uid="{EB1FC838-29C6-4E52-B722-5C571D82267E}"/>
    <cellStyle name="Normal 91 4" xfId="22431" xr:uid="{EB1B5A8A-806B-4C3A-9304-7407F4D46734}"/>
    <cellStyle name="Normal 92" xfId="1909" xr:uid="{EAECE199-C0E7-4BFC-ABA0-060338824CEB}"/>
    <cellStyle name="Normal 92 2" xfId="7042" xr:uid="{5C98562D-50B0-4486-810B-D52D2E79BA15}"/>
    <cellStyle name="Normal 92 2 2" xfId="17269" xr:uid="{AD9AD5C8-E6F5-4FAD-BE37-04B8A887BDCB}"/>
    <cellStyle name="Normal 92 2 2 2" xfId="37713" xr:uid="{44B26D9E-AE6C-4B89-B568-046FF697ACD5}"/>
    <cellStyle name="Normal 92 2 3" xfId="27497" xr:uid="{83041E3A-5A43-426E-A975-32FDC8540215}"/>
    <cellStyle name="Normal 92 3" xfId="12215" xr:uid="{42994603-4757-417E-BBF6-544DDD54F4BA}"/>
    <cellStyle name="Normal 92 3 2" xfId="32661" xr:uid="{432F9CBF-F494-4A59-96EE-C174E5A7F61B}"/>
    <cellStyle name="Normal 92 4" xfId="22445" xr:uid="{7B1DAAFB-FF63-40BA-81F1-93D26AC0FB45}"/>
    <cellStyle name="Normal 93" xfId="1923" xr:uid="{C59000F3-4D9F-46F5-8946-92E068A14C9F}"/>
    <cellStyle name="Normal 93 2" xfId="7056" xr:uid="{EB8D56D4-3A87-4F9F-8AB5-E5E3DC5686B1}"/>
    <cellStyle name="Normal 93 2 2" xfId="17283" xr:uid="{E6CC19C2-F420-4CEE-93A5-EC0B7B85D60F}"/>
    <cellStyle name="Normal 93 2 2 2" xfId="37727" xr:uid="{CC3B5445-8B64-400A-9D94-56FFBCD0C33B}"/>
    <cellStyle name="Normal 93 2 3" xfId="27511" xr:uid="{4F725493-D668-4231-9CD8-65B8879176FF}"/>
    <cellStyle name="Normal 93 3" xfId="12229" xr:uid="{DA742032-CAFA-42A4-86DD-AF18A7B5FE8A}"/>
    <cellStyle name="Normal 93 3 2" xfId="32675" xr:uid="{89AD3564-9A7E-4347-8078-B44D60BE6BD3}"/>
    <cellStyle name="Normal 93 4" xfId="22459" xr:uid="{F45EF87F-B334-443D-8DBC-729B690C633B}"/>
    <cellStyle name="Normal 94" xfId="1937" xr:uid="{1D04B66A-ACAE-47C3-B9B3-BC5697B10E98}"/>
    <cellStyle name="Normal 94 2" xfId="7070" xr:uid="{8E8DD48B-1EF4-460A-86F4-FD3D8520571E}"/>
    <cellStyle name="Normal 94 2 2" xfId="17297" xr:uid="{A217F9A6-9119-4082-8570-30E69CC201E5}"/>
    <cellStyle name="Normal 94 2 2 2" xfId="37741" xr:uid="{F1FEB27A-606E-4047-9A16-63587D37E158}"/>
    <cellStyle name="Normal 94 2 3" xfId="27525" xr:uid="{3916ED80-A201-442A-931F-2C0E78EF762F}"/>
    <cellStyle name="Normal 94 3" xfId="12243" xr:uid="{7A5F9B94-9F24-4084-92CB-988503EA1D02}"/>
    <cellStyle name="Normal 94 3 2" xfId="32689" xr:uid="{D6847680-1E14-4586-9ABA-122BF8030D9B}"/>
    <cellStyle name="Normal 94 4" xfId="22473" xr:uid="{31B6F280-310F-4073-A699-0FC8EB310C50}"/>
    <cellStyle name="Normal 95" xfId="1951" xr:uid="{50F3C1B4-BE87-4835-BE8C-AC6B7CD349DE}"/>
    <cellStyle name="Normal 95 2" xfId="7084" xr:uid="{076378F4-B106-43FE-8889-4227E278C572}"/>
    <cellStyle name="Normal 95 2 2" xfId="17311" xr:uid="{B0C58D62-D984-48DE-AC17-7D6981654EBB}"/>
    <cellStyle name="Normal 95 2 2 2" xfId="37755" xr:uid="{A860E6E1-71D3-482D-AA8E-D8C158F55FE5}"/>
    <cellStyle name="Normal 95 2 3" xfId="27539" xr:uid="{B2C72A1D-10A0-43C3-92B2-49D80D60BB05}"/>
    <cellStyle name="Normal 95 3" xfId="12257" xr:uid="{05548A3F-4564-408D-8767-18C6C68D1301}"/>
    <cellStyle name="Normal 95 3 2" xfId="32703" xr:uid="{D467B237-132A-441E-B20B-46369C9747F0}"/>
    <cellStyle name="Normal 95 4" xfId="22487" xr:uid="{5B68390D-5F93-4C7F-B9CF-7E844E8312B7}"/>
    <cellStyle name="Normal 96" xfId="1965" xr:uid="{924124EA-2986-492A-933A-35A6CC25BE00}"/>
    <cellStyle name="Normal 96 2" xfId="7098" xr:uid="{FF5C2A32-7772-4B6C-8AE1-7AFB279FD137}"/>
    <cellStyle name="Normal 96 2 2" xfId="17325" xr:uid="{06E09929-CC36-4DDE-A297-E7855220FDBF}"/>
    <cellStyle name="Normal 96 2 2 2" xfId="37769" xr:uid="{4F4F0871-C1F1-475E-9C44-502F2276190B}"/>
    <cellStyle name="Normal 96 2 3" xfId="27553" xr:uid="{DB50D559-1D30-4B6A-9690-114F9EDF477C}"/>
    <cellStyle name="Normal 96 3" xfId="12271" xr:uid="{DBBC79A4-A3D2-4BF2-9543-38989F2DEC55}"/>
    <cellStyle name="Normal 96 3 2" xfId="32717" xr:uid="{B8421626-AE39-4444-A808-C0E6381490DA}"/>
    <cellStyle name="Normal 96 4" xfId="22501" xr:uid="{F0ADDE76-8045-42B1-9888-DDE50C0717AC}"/>
    <cellStyle name="Normal 97" xfId="1979" xr:uid="{6A09AA85-64AC-47F4-A7EC-3AD395536901}"/>
    <cellStyle name="Normal 97 2" xfId="7112" xr:uid="{5BF98FEE-2131-415C-92DE-EE426A842C43}"/>
    <cellStyle name="Normal 97 2 2" xfId="17339" xr:uid="{0E18CC27-BDF5-48F5-9812-16E9D22D7E44}"/>
    <cellStyle name="Normal 97 2 2 2" xfId="37783" xr:uid="{0D7BAD72-CBF8-4FE3-85F0-C6EDDDA62EB3}"/>
    <cellStyle name="Normal 97 2 3" xfId="27567" xr:uid="{31F5A97B-FE15-44B5-A568-365D3C604F3C}"/>
    <cellStyle name="Normal 97 3" xfId="12285" xr:uid="{54146B10-5D93-42AA-896E-4AA76419C755}"/>
    <cellStyle name="Normal 97 3 2" xfId="32731" xr:uid="{F0A9DD96-021E-4A7D-BDC4-3F253925BABD}"/>
    <cellStyle name="Normal 97 4" xfId="22515" xr:uid="{A501ECCC-13EC-4181-9344-A20B827B6D91}"/>
    <cellStyle name="Normal 98" xfId="1993" xr:uid="{637C6E3A-FB5D-4805-8123-DF0DAD0A6DA8}"/>
    <cellStyle name="Normal 98 2" xfId="7126" xr:uid="{9616004F-A459-42B0-BF93-DAE372836572}"/>
    <cellStyle name="Normal 98 2 2" xfId="17353" xr:uid="{4CBAD2F1-990A-48D2-8FE6-63E0CEE50941}"/>
    <cellStyle name="Normal 98 2 2 2" xfId="37797" xr:uid="{F91411E2-52DF-4A2B-AB57-4BE9B72E0760}"/>
    <cellStyle name="Normal 98 2 3" xfId="27581" xr:uid="{F12411B3-CCF6-4630-9297-95AEBCEA1F71}"/>
    <cellStyle name="Normal 98 3" xfId="12299" xr:uid="{5C00315A-C2B7-4D4D-8FC0-C25AAA2C6D1E}"/>
    <cellStyle name="Normal 98 3 2" xfId="32745" xr:uid="{99C77BDC-99AE-43CF-8B49-18B6FAE3A685}"/>
    <cellStyle name="Normal 98 4" xfId="22529" xr:uid="{C29729A9-6DDF-4D4B-82C6-3EF031F91FC4}"/>
    <cellStyle name="Normal 99" xfId="2007" xr:uid="{8E84B4DF-9378-47A8-A6F4-B2F473C4F6FA}"/>
    <cellStyle name="Normal 99 2" xfId="7140" xr:uid="{FDC2D3E4-B94D-4BEC-A525-317EF4672E90}"/>
    <cellStyle name="Normal 99 2 2" xfId="17367" xr:uid="{21F9F8CC-6F0F-4BDD-A3B7-261BFD14D383}"/>
    <cellStyle name="Normal 99 2 2 2" xfId="37811" xr:uid="{3CA37CD3-B16C-43D9-84DF-A86438311B1C}"/>
    <cellStyle name="Normal 99 2 3" xfId="27595" xr:uid="{4BE7477C-4ED0-4FDA-A35D-D76EBF38BEDB}"/>
    <cellStyle name="Normal 99 3" xfId="12313" xr:uid="{EE9B5CD1-482A-44B8-8630-6D0E612332CB}"/>
    <cellStyle name="Normal 99 3 2" xfId="32759" xr:uid="{D49791A5-9188-47D1-9B3E-92598EAD55F8}"/>
    <cellStyle name="Normal 99 4" xfId="22543" xr:uid="{6189CEBC-A6DD-49EC-B9B4-6C85E91E9B71}"/>
    <cellStyle name="Nota" xfId="84" builtinId="10" customBuiltin="1"/>
    <cellStyle name="Nota 10" xfId="205" xr:uid="{95064BC3-64F6-4891-A36D-3BD098080092}"/>
    <cellStyle name="Nota 10 2" xfId="5352" xr:uid="{8DA16B02-BB14-4B58-9E89-A8579AE04E79}"/>
    <cellStyle name="Nota 100" xfId="2050" xr:uid="{1CD3C6B7-42D1-4F65-979B-99BC72AC60CC}"/>
    <cellStyle name="Nota 100 2" xfId="7183" xr:uid="{70F6D098-49C5-46D3-8387-F8C004CFBF7A}"/>
    <cellStyle name="Nota 100 2 2" xfId="17410" xr:uid="{E128CA13-6C32-43A7-9785-81D75BCEFFC9}"/>
    <cellStyle name="Nota 100 2 2 2" xfId="37854" xr:uid="{1CA0E72D-A253-4A32-9759-A42B5AC77553}"/>
    <cellStyle name="Nota 100 2 3" xfId="27638" xr:uid="{DEABC294-84F7-4E39-8BBE-7FA6B23AF6C7}"/>
    <cellStyle name="Nota 100 3" xfId="12356" xr:uid="{72E02AE5-74F7-4ADA-854F-15E49962FE8F}"/>
    <cellStyle name="Nota 100 3 2" xfId="32802" xr:uid="{1E57E4A9-3D4A-4C7E-9DA8-85D11671BA7B}"/>
    <cellStyle name="Nota 100 4" xfId="22586" xr:uid="{9592B690-51EA-4439-8EBA-556AB3930B4F}"/>
    <cellStyle name="Nota 101" xfId="2064" xr:uid="{DB5481F8-9EAD-467C-931E-C3BEFFBD5CFD}"/>
    <cellStyle name="Nota 101 2" xfId="7197" xr:uid="{87B27225-24F2-4E2F-B651-30CC880B172E}"/>
    <cellStyle name="Nota 101 2 2" xfId="17424" xr:uid="{0617B668-8382-4B03-9BCF-41FAFC58BB57}"/>
    <cellStyle name="Nota 101 2 2 2" xfId="37868" xr:uid="{7A53F956-7B06-4E89-860B-254DFA615BB3}"/>
    <cellStyle name="Nota 101 2 3" xfId="27652" xr:uid="{C201F3D3-C2A4-4DFF-9C64-CAFC17C1D582}"/>
    <cellStyle name="Nota 101 3" xfId="12370" xr:uid="{2B3A60F3-90EC-4944-B7BE-7906526A293A}"/>
    <cellStyle name="Nota 101 3 2" xfId="32816" xr:uid="{79FFD8E8-669D-4270-9003-71B8F3CF607B}"/>
    <cellStyle name="Nota 101 4" xfId="22600" xr:uid="{CD305EE1-98B6-4E06-802C-340613C181BB}"/>
    <cellStyle name="Nota 102" xfId="2078" xr:uid="{14477606-92C9-48F9-B0F7-EE15B1583079}"/>
    <cellStyle name="Nota 102 2" xfId="7211" xr:uid="{B611C88C-6DE9-42B4-882F-C35D7DCA6DC1}"/>
    <cellStyle name="Nota 102 2 2" xfId="17438" xr:uid="{E7BA8A02-8951-4A4A-BAC0-8E5DA8D7DBFD}"/>
    <cellStyle name="Nota 102 2 2 2" xfId="37882" xr:uid="{6E913ACC-2DDA-475D-B8DF-BB204D9B5FEB}"/>
    <cellStyle name="Nota 102 2 3" xfId="27666" xr:uid="{EC41C4E4-7917-44CA-936D-179588F3B1C3}"/>
    <cellStyle name="Nota 102 3" xfId="12384" xr:uid="{F20EA45F-4189-4F79-A4AC-0321D82183F7}"/>
    <cellStyle name="Nota 102 3 2" xfId="32830" xr:uid="{AE292E4C-981B-4DF6-AD53-B8A1B4270866}"/>
    <cellStyle name="Nota 102 4" xfId="22614" xr:uid="{98F01322-EFEE-458A-AA23-DB3C424D0ED1}"/>
    <cellStyle name="Nota 103" xfId="2092" xr:uid="{F521146B-EA87-4E19-901D-38A3686EA080}"/>
    <cellStyle name="Nota 103 2" xfId="7225" xr:uid="{918847CE-56BE-4538-81C1-44BD69A127C5}"/>
    <cellStyle name="Nota 103 2 2" xfId="17452" xr:uid="{7A35A45F-C4F6-404B-826E-487CA2E4AA36}"/>
    <cellStyle name="Nota 103 2 2 2" xfId="37896" xr:uid="{B98AC8D7-A2F8-408D-B3F3-534C6B1D69B4}"/>
    <cellStyle name="Nota 103 2 3" xfId="27680" xr:uid="{B77EACAF-DC68-4265-8869-2F16BB6057C1}"/>
    <cellStyle name="Nota 103 3" xfId="12398" xr:uid="{8CC188FE-75EF-4DB4-B736-8BDDB80F19D7}"/>
    <cellStyle name="Nota 103 3 2" xfId="32844" xr:uid="{8E502935-97BB-4B16-9456-4A1171B5A224}"/>
    <cellStyle name="Nota 103 4" xfId="22628" xr:uid="{12C44809-D9D3-4024-AB89-FDF46F3FC1AE}"/>
    <cellStyle name="Nota 104" xfId="2106" xr:uid="{7987064B-F4FC-4FBC-8314-53DC58A8D6DD}"/>
    <cellStyle name="Nota 104 2" xfId="7239" xr:uid="{1BC22B71-52C9-492E-9569-03365C451B92}"/>
    <cellStyle name="Nota 104 2 2" xfId="17466" xr:uid="{E6B96C34-487C-4F73-9E3C-EFAE20B445EC}"/>
    <cellStyle name="Nota 104 2 2 2" xfId="37910" xr:uid="{E28A663B-298B-4DC2-865A-2FA4B203FDEF}"/>
    <cellStyle name="Nota 104 2 3" xfId="27694" xr:uid="{2D0ADDF6-DDB6-4346-8099-F03C2F8D804A}"/>
    <cellStyle name="Nota 104 3" xfId="12412" xr:uid="{31FA3369-6781-4714-8C72-EADCC5E2849F}"/>
    <cellStyle name="Nota 104 3 2" xfId="32858" xr:uid="{68F5D75D-25A3-41DC-A78D-E0E265007437}"/>
    <cellStyle name="Nota 104 4" xfId="22642" xr:uid="{6EA89D14-5179-4FA6-8DCB-7F787E4BAF34}"/>
    <cellStyle name="Nota 105" xfId="2120" xr:uid="{AF9716B1-6F62-4142-93BD-345F502F5679}"/>
    <cellStyle name="Nota 105 2" xfId="7253" xr:uid="{14C3921D-2C08-4D15-9A84-2EBB91CD26EB}"/>
    <cellStyle name="Nota 105 2 2" xfId="17480" xr:uid="{962E8E0E-95AF-4EA9-8DF2-3694FCECF204}"/>
    <cellStyle name="Nota 105 2 2 2" xfId="37924" xr:uid="{9AE3856F-08DB-4856-AF46-21C0E943BF6F}"/>
    <cellStyle name="Nota 105 2 3" xfId="27708" xr:uid="{4DA5AFAE-B217-421E-9BA3-C83BAAAF4D15}"/>
    <cellStyle name="Nota 105 3" xfId="12426" xr:uid="{189DE3A7-40D9-47D8-8FCF-3BC5123FFA4A}"/>
    <cellStyle name="Nota 105 3 2" xfId="32872" xr:uid="{8C250ED6-0320-4239-A0DC-6FAAD4E89A33}"/>
    <cellStyle name="Nota 105 4" xfId="22656" xr:uid="{2793E9AB-F82A-457D-91A0-FAFDC2608E62}"/>
    <cellStyle name="Nota 106" xfId="2134" xr:uid="{C0ED2D7B-3026-463A-9C32-5D3B56588825}"/>
    <cellStyle name="Nota 106 2" xfId="7267" xr:uid="{8AF0C2B2-E7DA-4411-B04C-D50D04932A02}"/>
    <cellStyle name="Nota 106 2 2" xfId="17494" xr:uid="{2D510270-E691-4D26-ADFD-A4223381C6FB}"/>
    <cellStyle name="Nota 106 2 2 2" xfId="37938" xr:uid="{C9CEC7EA-C395-45BA-BC91-160A4AD97886}"/>
    <cellStyle name="Nota 106 2 3" xfId="27722" xr:uid="{CFDB115F-2DA3-4478-8089-A491C6E688F1}"/>
    <cellStyle name="Nota 106 3" xfId="12440" xr:uid="{A73DCC7C-2D52-4CF8-845B-45CB4CC2830F}"/>
    <cellStyle name="Nota 106 3 2" xfId="32886" xr:uid="{2637E7B6-1995-4225-B87D-104B456BA361}"/>
    <cellStyle name="Nota 106 4" xfId="22670" xr:uid="{A5AA39B3-13DC-4BEF-86FD-6458E94A2EAF}"/>
    <cellStyle name="Nota 107" xfId="2148" xr:uid="{E17C323D-7FF0-45D6-AD27-F0455A05DFB6}"/>
    <cellStyle name="Nota 107 2" xfId="7281" xr:uid="{79516768-F126-483D-9B52-896C43F62BBC}"/>
    <cellStyle name="Nota 107 2 2" xfId="17508" xr:uid="{36B7AE02-E74D-410B-812C-CE7E5E5A1CC5}"/>
    <cellStyle name="Nota 107 2 2 2" xfId="37952" xr:uid="{87D631FB-6E65-4DE8-B8FF-93A3F23A25DC}"/>
    <cellStyle name="Nota 107 2 3" xfId="27736" xr:uid="{99B6CB92-41B0-45C9-9731-F2C77752D683}"/>
    <cellStyle name="Nota 107 3" xfId="12454" xr:uid="{62DB2FA0-6186-4C3D-B881-90CE92D75D74}"/>
    <cellStyle name="Nota 107 3 2" xfId="32900" xr:uid="{B72B2A7A-A23E-4997-A62A-FE72EF159D6A}"/>
    <cellStyle name="Nota 107 4" xfId="22684" xr:uid="{3C8CA325-9373-40DC-80A2-AC63F374DD97}"/>
    <cellStyle name="Nota 108" xfId="2162" xr:uid="{0344DB9F-A5A8-471E-A906-F4B46A30BAB0}"/>
    <cellStyle name="Nota 108 2" xfId="7295" xr:uid="{25DBC53F-CCD2-47B7-9CF0-80710C29F60F}"/>
    <cellStyle name="Nota 108 2 2" xfId="17522" xr:uid="{55BC7F6A-6C14-4FE4-B5EB-1C33C5BF99A8}"/>
    <cellStyle name="Nota 108 2 2 2" xfId="37966" xr:uid="{EE7B02EC-18B0-496E-AA2B-82C23FF72B1B}"/>
    <cellStyle name="Nota 108 2 3" xfId="27750" xr:uid="{A9B632CE-B634-4613-90CA-7BD162E4C435}"/>
    <cellStyle name="Nota 108 3" xfId="12468" xr:uid="{679BE6F9-2365-48AD-85B8-B16EBB2B0683}"/>
    <cellStyle name="Nota 108 3 2" xfId="32914" xr:uid="{AB3AC259-DB37-4E32-A5A3-4D566D250030}"/>
    <cellStyle name="Nota 108 4" xfId="22698" xr:uid="{FD4A46BB-BB15-4C6E-B6E3-2781687E3A40}"/>
    <cellStyle name="Nota 109" xfId="2176" xr:uid="{80EF7FC0-706F-45FE-A89B-6E2E6A91C244}"/>
    <cellStyle name="Nota 109 2" xfId="7309" xr:uid="{5826869C-B28E-4EB4-8D4D-DF35CA16721C}"/>
    <cellStyle name="Nota 109 2 2" xfId="17536" xr:uid="{08C93406-1FA8-4FAA-8C2F-C28A0E25BF72}"/>
    <cellStyle name="Nota 109 2 2 2" xfId="37980" xr:uid="{93106AD5-A6CA-4E97-B85D-D24A911A20EF}"/>
    <cellStyle name="Nota 109 2 3" xfId="27764" xr:uid="{1AAE0060-5B41-447D-A192-52560B5854AA}"/>
    <cellStyle name="Nota 109 3" xfId="12482" xr:uid="{573AFFCB-BDB0-4065-8969-64AD7569A1D0}"/>
    <cellStyle name="Nota 109 3 2" xfId="32928" xr:uid="{8DAECA67-9CE5-4447-9A92-EA3FE9D1F480}"/>
    <cellStyle name="Nota 109 4" xfId="22712" xr:uid="{B9DA28C3-F4C2-417B-8B16-865DAD76C721}"/>
    <cellStyle name="Nota 11" xfId="219" xr:uid="{058FD5BC-89B4-445E-96F1-327E8AF2519F}"/>
    <cellStyle name="Nota 11 2" xfId="818" xr:uid="{C0E1AFDC-E0D3-4294-AF46-544AC0580FAE}"/>
    <cellStyle name="Nota 11 2 2" xfId="5965" xr:uid="{94212D7F-CBC2-4F0C-A0F3-BFB36C037D45}"/>
    <cellStyle name="Nota 11 2 2 2" xfId="16220" xr:uid="{1CB44041-F381-4F76-9CCE-8754775D25AA}"/>
    <cellStyle name="Nota 11 2 2 2 2" xfId="36664" xr:uid="{FB3ED4E5-7C1F-4CAB-A628-96A4762BF28D}"/>
    <cellStyle name="Nota 11 2 2 3" xfId="26448" xr:uid="{EBCC6F3F-D5E3-4B0B-B6A5-E916998866CD}"/>
    <cellStyle name="Nota 11 2 3" xfId="11166" xr:uid="{FA80EBA2-776B-43A0-B4A9-91BF9B56177C}"/>
    <cellStyle name="Nota 11 2 3 2" xfId="31612" xr:uid="{13B2F52E-83FD-4C44-88D6-F8526EFDB355}"/>
    <cellStyle name="Nota 11 2 4" xfId="21396" xr:uid="{BFFFA189-DAB2-459D-8118-768C77737EDD}"/>
    <cellStyle name="Nota 11 3" xfId="5366" xr:uid="{A887926F-DDA7-490E-BE78-6B1789B17462}"/>
    <cellStyle name="Nota 11 3 2" xfId="15640" xr:uid="{5937D128-C866-49EF-8F9B-718097D6FA87}"/>
    <cellStyle name="Nota 11 3 2 2" xfId="36084" xr:uid="{EC819C3C-5898-452B-A9AE-0E627872AE94}"/>
    <cellStyle name="Nota 11 3 3" xfId="25868" xr:uid="{31F88468-3057-42B2-8BB2-41F98A9AE376}"/>
    <cellStyle name="Nota 11 4" xfId="10586" xr:uid="{EF331743-1A27-4B4D-BEC9-EBDEF021E8D9}"/>
    <cellStyle name="Nota 11 4 2" xfId="31032" xr:uid="{828652AA-4962-4F4B-A858-89C1EC9B6100}"/>
    <cellStyle name="Nota 11 5" xfId="20816" xr:uid="{7C9DA73F-4A88-4FFE-BCED-F5A0E046D7C8}"/>
    <cellStyle name="Nota 110" xfId="2190" xr:uid="{8E0C36AC-B6D3-43D2-945A-058CF7355B67}"/>
    <cellStyle name="Nota 110 2" xfId="7323" xr:uid="{6CB7C243-A0F2-46DB-A371-FF905D5AD6AD}"/>
    <cellStyle name="Nota 110 2 2" xfId="17550" xr:uid="{6CC5121B-50F9-43F2-AC8E-C5F9A7C0C9F1}"/>
    <cellStyle name="Nota 110 2 2 2" xfId="37994" xr:uid="{1652BA0A-981E-4999-B630-9380A5ACE942}"/>
    <cellStyle name="Nota 110 2 3" xfId="27778" xr:uid="{3AE301D6-FF74-4FE6-B7C9-86B305E8AACF}"/>
    <cellStyle name="Nota 110 3" xfId="12496" xr:uid="{C6D1D9DB-59AF-45A5-A879-6B14E0FA857D}"/>
    <cellStyle name="Nota 110 3 2" xfId="32942" xr:uid="{33BB31C8-267B-405D-8850-64BDC3C9F204}"/>
    <cellStyle name="Nota 110 4" xfId="22726" xr:uid="{352579C7-EDA6-4F6B-90AD-D6723909EEFB}"/>
    <cellStyle name="Nota 111" xfId="2204" xr:uid="{0C105D5E-C5C3-4398-ACCC-B6D5198B0F5C}"/>
    <cellStyle name="Nota 111 2" xfId="7337" xr:uid="{8B4F1F77-D8E9-42C7-B38C-CECAF1EEE838}"/>
    <cellStyle name="Nota 111 2 2" xfId="17564" xr:uid="{868BC42E-35F6-467E-A119-3F6E2CB0F44F}"/>
    <cellStyle name="Nota 111 2 2 2" xfId="38008" xr:uid="{508E798D-9D45-42E5-844C-A483EFD98331}"/>
    <cellStyle name="Nota 111 2 3" xfId="27792" xr:uid="{2C56282A-5D3C-48BB-B776-43F902ACCC92}"/>
    <cellStyle name="Nota 111 3" xfId="12510" xr:uid="{A11D40A7-4123-43D4-B5EA-74D75CBC1782}"/>
    <cellStyle name="Nota 111 3 2" xfId="32956" xr:uid="{EC9DDD34-2395-427D-812C-46F3135C3C1C}"/>
    <cellStyle name="Nota 111 4" xfId="22740" xr:uid="{1C5C2B2F-3E46-453B-8F8B-31BE8E4461D1}"/>
    <cellStyle name="Nota 112" xfId="2218" xr:uid="{8FE77601-E72E-4F09-9606-F4ED0DEAB4FC}"/>
    <cellStyle name="Nota 112 2" xfId="7351" xr:uid="{32CB3D00-0C27-4ACA-9946-E0CFBC2F3903}"/>
    <cellStyle name="Nota 112 2 2" xfId="17578" xr:uid="{BC949663-AD70-41D8-A66A-994A3588A88F}"/>
    <cellStyle name="Nota 112 2 2 2" xfId="38022" xr:uid="{2BB2EC08-BC39-46F3-BF9C-C26AA20ECEE7}"/>
    <cellStyle name="Nota 112 2 3" xfId="27806" xr:uid="{00781D2C-D80E-48A6-B804-524E8C797A92}"/>
    <cellStyle name="Nota 112 3" xfId="12524" xr:uid="{94AD25F4-E32F-4827-AFF6-F12AA082C48C}"/>
    <cellStyle name="Nota 112 3 2" xfId="32970" xr:uid="{FF45D22F-A545-49CE-A89A-539F04E65540}"/>
    <cellStyle name="Nota 112 4" xfId="22754" xr:uid="{14550D77-04D5-46EA-9E14-813CC7EC3614}"/>
    <cellStyle name="Nota 113" xfId="2232" xr:uid="{A5409D88-F6FA-42ED-8F00-BA6CF2B87219}"/>
    <cellStyle name="Nota 113 2" xfId="7365" xr:uid="{9FD19D63-618F-4CB8-83F1-CF5CE8A49462}"/>
    <cellStyle name="Nota 113 2 2" xfId="17592" xr:uid="{93330A0D-55EC-4955-B29C-27C50C5E8966}"/>
    <cellStyle name="Nota 113 2 2 2" xfId="38036" xr:uid="{A7AE5718-2E11-4B85-B293-1F1EB790D6A9}"/>
    <cellStyle name="Nota 113 2 3" xfId="27820" xr:uid="{0E658582-CF2B-49E1-AAFB-A6ADA07E427F}"/>
    <cellStyle name="Nota 113 3" xfId="12538" xr:uid="{2E9B8CB9-1631-47EA-AC80-19DA345F1F33}"/>
    <cellStyle name="Nota 113 3 2" xfId="32984" xr:uid="{6430EBE7-6C36-4F11-A39B-ACB39974E749}"/>
    <cellStyle name="Nota 113 4" xfId="22768" xr:uid="{6795F628-DDB6-4343-8F6B-42EE91D53412}"/>
    <cellStyle name="Nota 114" xfId="2246" xr:uid="{6F22C2E8-F52F-4A0B-8A22-1E15EB4771F5}"/>
    <cellStyle name="Nota 114 2" xfId="7379" xr:uid="{B150DEBD-16D3-4F27-A04B-78A390763C6F}"/>
    <cellStyle name="Nota 114 2 2" xfId="17606" xr:uid="{33B4B716-E8A5-445B-A80B-E0D4A4DC37BA}"/>
    <cellStyle name="Nota 114 2 2 2" xfId="38050" xr:uid="{EBA66755-89FB-428B-825F-192A67D72A5B}"/>
    <cellStyle name="Nota 114 2 3" xfId="27834" xr:uid="{6B8857F6-1ADC-47BD-8C45-1D7FEA25C004}"/>
    <cellStyle name="Nota 114 3" xfId="12552" xr:uid="{DB01D40D-FF3B-495A-A435-46EDA4CAB190}"/>
    <cellStyle name="Nota 114 3 2" xfId="32998" xr:uid="{494E08A5-BE4B-40FA-880E-AAFE60A39BFF}"/>
    <cellStyle name="Nota 114 4" xfId="22782" xr:uid="{D7918D8C-2CC8-4A86-9124-0E7D6CC258E7}"/>
    <cellStyle name="Nota 115" xfId="2260" xr:uid="{4DC834AF-8961-4DA4-A102-43A6D15A0643}"/>
    <cellStyle name="Nota 115 2" xfId="7393" xr:uid="{CDCB3C3D-2FC0-4EC2-B851-2AB8723C2350}"/>
    <cellStyle name="Nota 115 2 2" xfId="17620" xr:uid="{99F74AB9-C7E7-4AF7-A233-999FCD2E81E2}"/>
    <cellStyle name="Nota 115 2 2 2" xfId="38064" xr:uid="{4AF8DFB2-89FD-4459-97C6-94DDE06EBA72}"/>
    <cellStyle name="Nota 115 2 3" xfId="27848" xr:uid="{7AB514EB-5163-4DE9-A078-9F359B47F556}"/>
    <cellStyle name="Nota 115 3" xfId="12566" xr:uid="{7A2304FE-58A3-4E6D-9E6F-DB5F2C3F31B3}"/>
    <cellStyle name="Nota 115 3 2" xfId="33012" xr:uid="{9F67B083-3617-49E5-8799-46111C184345}"/>
    <cellStyle name="Nota 115 4" xfId="22796" xr:uid="{6E2FAFA8-0E6C-4D04-A96D-B8B27C0E0D00}"/>
    <cellStyle name="Nota 116" xfId="2274" xr:uid="{75518156-67C8-4531-91DB-38D5025C993D}"/>
    <cellStyle name="Nota 116 2" xfId="7407" xr:uid="{8CD98398-B1B3-424C-8503-6D6398174286}"/>
    <cellStyle name="Nota 116 2 2" xfId="17634" xr:uid="{97518101-8C33-4EA7-B205-C87698BF9EC1}"/>
    <cellStyle name="Nota 116 2 2 2" xfId="38078" xr:uid="{50B5472B-58B9-4C34-8A45-F67FA5E89122}"/>
    <cellStyle name="Nota 116 2 3" xfId="27862" xr:uid="{9EE0FF88-CFD0-4809-B3A7-0A5E0793E6E3}"/>
    <cellStyle name="Nota 116 3" xfId="12580" xr:uid="{A29F6A9D-BA63-46A0-ADA4-25BCBC7AFE59}"/>
    <cellStyle name="Nota 116 3 2" xfId="33026" xr:uid="{DCE3C05F-A2C7-4A89-BD3B-E4FBAF722A43}"/>
    <cellStyle name="Nota 116 4" xfId="22810" xr:uid="{7B37FBDA-B4F5-46F3-958D-339AFE4E9859}"/>
    <cellStyle name="Nota 117" xfId="2288" xr:uid="{C9D3D502-4576-4993-862E-4F70C71A3F59}"/>
    <cellStyle name="Nota 117 2" xfId="7421" xr:uid="{3E1E1C22-E33B-4222-B001-B7E764FF0E2B}"/>
    <cellStyle name="Nota 117 2 2" xfId="17648" xr:uid="{F2907E15-E9EC-499F-BDFB-983219118811}"/>
    <cellStyle name="Nota 117 2 2 2" xfId="38092" xr:uid="{7FF9C3C4-8061-4BC2-A6F6-98B0C89A441F}"/>
    <cellStyle name="Nota 117 2 3" xfId="27876" xr:uid="{6E5CD2E4-0160-44D6-B53B-E08744022D96}"/>
    <cellStyle name="Nota 117 3" xfId="12594" xr:uid="{5177585C-5EA1-4849-B592-65B4BBCA1684}"/>
    <cellStyle name="Nota 117 3 2" xfId="33040" xr:uid="{526FE1F1-5361-4A81-913F-152B48886AB5}"/>
    <cellStyle name="Nota 117 4" xfId="22824" xr:uid="{57983115-7C33-47FC-8FC0-1030E6DC5627}"/>
    <cellStyle name="Nota 118" xfId="2302" xr:uid="{1B222EB4-22EF-4AC6-81D1-347524575199}"/>
    <cellStyle name="Nota 118 2" xfId="7435" xr:uid="{9293CEE7-6472-4DCC-86DF-717030BAC2A3}"/>
    <cellStyle name="Nota 118 2 2" xfId="17662" xr:uid="{251CC7BB-6364-4F39-9FBA-044A578EE9F5}"/>
    <cellStyle name="Nota 118 2 2 2" xfId="38106" xr:uid="{5FC72705-5333-4BAD-BB53-730120C7553D}"/>
    <cellStyle name="Nota 118 2 3" xfId="27890" xr:uid="{8FDF0F94-ED69-4C59-AF9C-172E8244693B}"/>
    <cellStyle name="Nota 118 3" xfId="12608" xr:uid="{0B5B296F-9004-4044-9FD2-DF28EE067BF7}"/>
    <cellStyle name="Nota 118 3 2" xfId="33054" xr:uid="{E7D36DD9-C7F5-4517-A643-E71C14E1C168}"/>
    <cellStyle name="Nota 118 4" xfId="22838" xr:uid="{653BED8B-8411-4095-9603-9C09B44C0D75}"/>
    <cellStyle name="Nota 119" xfId="2316" xr:uid="{8C5856A9-74DA-4A83-BA66-08F42236AB74}"/>
    <cellStyle name="Nota 119 2" xfId="7449" xr:uid="{28D24B0F-73F6-4685-8671-379319B86852}"/>
    <cellStyle name="Nota 119 2 2" xfId="17676" xr:uid="{042EFA77-B31A-4B90-A90D-1F81B757695E}"/>
    <cellStyle name="Nota 119 2 2 2" xfId="38120" xr:uid="{7F4BEFC5-E6C4-4957-B030-B607DCAF2D90}"/>
    <cellStyle name="Nota 119 2 3" xfId="27904" xr:uid="{B8C76045-6397-410F-8ABE-1960EE777370}"/>
    <cellStyle name="Nota 119 3" xfId="12622" xr:uid="{B1722CC6-07DA-4BD7-BF34-ED6FED5B0701}"/>
    <cellStyle name="Nota 119 3 2" xfId="33068" xr:uid="{6F7A5F23-70D2-41A5-A3EE-EEAEECBDF742}"/>
    <cellStyle name="Nota 119 4" xfId="22852" xr:uid="{FCA89F8E-1DDC-4987-AEEE-A7D5B33FB3E6}"/>
    <cellStyle name="Nota 12" xfId="233" xr:uid="{3A60125F-E20C-4EAF-9E6B-3B641218D97E}"/>
    <cellStyle name="Nota 12 2" xfId="832" xr:uid="{96446E42-8D78-4323-B407-D5252E0FB5E9}"/>
    <cellStyle name="Nota 12 2 2" xfId="5979" xr:uid="{E3D6313C-8928-4918-8ECF-D4A64E035FE9}"/>
    <cellStyle name="Nota 12 2 2 2" xfId="16234" xr:uid="{22A6BA3F-2F9C-4E4B-B5B9-8AEA97F77218}"/>
    <cellStyle name="Nota 12 2 2 2 2" xfId="36678" xr:uid="{05D8CDB6-6B32-4242-B4CA-DD46E32D6470}"/>
    <cellStyle name="Nota 12 2 2 3" xfId="26462" xr:uid="{1C0C6812-E6A2-4C08-8D31-91774FD61877}"/>
    <cellStyle name="Nota 12 2 3" xfId="11180" xr:uid="{252217A9-69D7-4DF9-A1BA-DB6FBE69CB07}"/>
    <cellStyle name="Nota 12 2 3 2" xfId="31626" xr:uid="{48A7D014-77B0-4651-9DD7-9A23E0EFCF69}"/>
    <cellStyle name="Nota 12 2 4" xfId="21410" xr:uid="{52BE7370-11F6-4297-A324-0D60AF49F7BD}"/>
    <cellStyle name="Nota 12 3" xfId="5380" xr:uid="{3E24E82E-E813-4DFD-A279-0A25876B1533}"/>
    <cellStyle name="Nota 12 3 2" xfId="15654" xr:uid="{394187DD-56F7-4153-8976-39FB1278C3B2}"/>
    <cellStyle name="Nota 12 3 2 2" xfId="36098" xr:uid="{D91C5229-B429-49C7-9637-72DBFC572F5B}"/>
    <cellStyle name="Nota 12 3 3" xfId="25882" xr:uid="{F95A6E09-6FA1-4F8F-A018-162D0C85F56A}"/>
    <cellStyle name="Nota 12 4" xfId="10600" xr:uid="{CECB5E99-5A75-4211-8F23-A747E3665F56}"/>
    <cellStyle name="Nota 12 4 2" xfId="31046" xr:uid="{2E27A003-FB0A-44FB-80CE-1FEBD9A959E4}"/>
    <cellStyle name="Nota 12 5" xfId="20830" xr:uid="{93EFF897-29BC-44BC-B09D-5D17499CA886}"/>
    <cellStyle name="Nota 120" xfId="2330" xr:uid="{59FB25D3-3F11-4D02-84B9-71C1CA02A290}"/>
    <cellStyle name="Nota 120 2" xfId="7463" xr:uid="{E4B21203-CFB2-4E5C-86EB-13BBA5FA9164}"/>
    <cellStyle name="Nota 120 2 2" xfId="17690" xr:uid="{35CCEEB5-2973-4731-B6C6-189FF2724CF6}"/>
    <cellStyle name="Nota 120 2 2 2" xfId="38134" xr:uid="{D3E9113F-3FEC-46C6-B2D7-EDB670363670}"/>
    <cellStyle name="Nota 120 2 3" xfId="27918" xr:uid="{22724AEB-311F-4076-B4AE-0CADD520E636}"/>
    <cellStyle name="Nota 120 3" xfId="12636" xr:uid="{BF8BB2C5-CBCD-4DC9-B64E-0A444F920E29}"/>
    <cellStyle name="Nota 120 3 2" xfId="33082" xr:uid="{F60804E4-FF3D-4C49-8807-7BF57E00AAF5}"/>
    <cellStyle name="Nota 120 4" xfId="22866" xr:uid="{82046E33-C2AB-43E7-B7B3-476FB126D86C}"/>
    <cellStyle name="Nota 121" xfId="2344" xr:uid="{7F642B73-39E1-46BF-B261-B8D3D3D62D69}"/>
    <cellStyle name="Nota 121 2" xfId="7477" xr:uid="{C36C59ED-8861-4616-B27F-CCCBCC5465E2}"/>
    <cellStyle name="Nota 121 2 2" xfId="17704" xr:uid="{CB876EF1-0AB1-43CB-922F-EC989E5C6019}"/>
    <cellStyle name="Nota 121 2 2 2" xfId="38148" xr:uid="{1D6DA003-4CA4-4937-B771-F27C1E40D065}"/>
    <cellStyle name="Nota 121 2 3" xfId="27932" xr:uid="{D2F79B0E-F37D-445A-B394-EC0821D1FE79}"/>
    <cellStyle name="Nota 121 3" xfId="12650" xr:uid="{F50C5664-BAB3-4D68-8BB2-5CEECC89C617}"/>
    <cellStyle name="Nota 121 3 2" xfId="33096" xr:uid="{971D0D7B-823E-441B-887D-779BFB171E8B}"/>
    <cellStyle name="Nota 121 4" xfId="22880" xr:uid="{9782B204-7867-4F68-BFFE-C6CA77FC0F12}"/>
    <cellStyle name="Nota 122" xfId="2358" xr:uid="{8737B308-21DD-4334-9261-37E377088968}"/>
    <cellStyle name="Nota 122 2" xfId="7491" xr:uid="{1BAF6672-181C-4AC3-8512-D3443A787AC9}"/>
    <cellStyle name="Nota 122 2 2" xfId="17718" xr:uid="{1242B525-C063-43F8-B3FB-266F953AB6FD}"/>
    <cellStyle name="Nota 122 2 2 2" xfId="38162" xr:uid="{DB364226-B425-4B33-B47E-6CBD3D8DE754}"/>
    <cellStyle name="Nota 122 2 3" xfId="27946" xr:uid="{3BBE358D-0E38-47C4-B515-94BCE4689AF3}"/>
    <cellStyle name="Nota 122 3" xfId="12664" xr:uid="{1ED97C0B-75D0-4096-92B1-77467B6C1DD7}"/>
    <cellStyle name="Nota 122 3 2" xfId="33110" xr:uid="{B002FAE0-3455-4087-A198-66BA5246B4C1}"/>
    <cellStyle name="Nota 122 4" xfId="22894" xr:uid="{20EC1449-DB44-4BE0-AFCF-A895E16EFD6F}"/>
    <cellStyle name="Nota 123" xfId="2372" xr:uid="{85EB6327-6F3D-4E13-9E88-1673722A33BE}"/>
    <cellStyle name="Nota 123 2" xfId="7505" xr:uid="{F5A3C4D9-5B5D-42D6-B7AA-7E810A79CE64}"/>
    <cellStyle name="Nota 123 2 2" xfId="17732" xr:uid="{8EBA58F3-392D-43BF-99CE-BD0209308D20}"/>
    <cellStyle name="Nota 123 2 2 2" xfId="38176" xr:uid="{5AF2719E-55E2-4001-8979-713CA63D6747}"/>
    <cellStyle name="Nota 123 2 3" xfId="27960" xr:uid="{C5C48173-C2E6-4E03-A171-F275ADA77EB4}"/>
    <cellStyle name="Nota 123 3" xfId="12678" xr:uid="{5AB04B45-4FC1-41BA-A057-DFB935EDCF4A}"/>
    <cellStyle name="Nota 123 3 2" xfId="33124" xr:uid="{E970324F-53ED-4C91-B90C-F202A4237BEA}"/>
    <cellStyle name="Nota 123 4" xfId="22908" xr:uid="{5BB717DA-CFB6-41AB-B8BB-27A922949A9B}"/>
    <cellStyle name="Nota 124" xfId="2386" xr:uid="{5C5B6B5C-EB7B-4179-A56E-524BAFB8B066}"/>
    <cellStyle name="Nota 124 2" xfId="7519" xr:uid="{848A22DA-7266-41D6-AEF3-80CF512B7F67}"/>
    <cellStyle name="Nota 124 2 2" xfId="17746" xr:uid="{323F1B5C-DAA2-463E-97EC-05380182293A}"/>
    <cellStyle name="Nota 124 2 2 2" xfId="38190" xr:uid="{28226057-1C18-4077-9085-1D8CFAB41413}"/>
    <cellStyle name="Nota 124 2 3" xfId="27974" xr:uid="{6937D5E6-E806-4B24-A4BA-90602E11E323}"/>
    <cellStyle name="Nota 124 3" xfId="12692" xr:uid="{4A6C2DA4-43DB-4865-A80D-8C12FFD796EA}"/>
    <cellStyle name="Nota 124 3 2" xfId="33138" xr:uid="{38CBE4AB-93B8-4A99-8C5C-BBCCD2BE593A}"/>
    <cellStyle name="Nota 124 4" xfId="22922" xr:uid="{B33A0D8B-7562-4183-AE3B-78AB4478E415}"/>
    <cellStyle name="Nota 125" xfId="2400" xr:uid="{CD2EB93C-BEC9-43E3-9821-44C696E0E5D0}"/>
    <cellStyle name="Nota 125 2" xfId="7533" xr:uid="{D6B511B2-4550-4923-B0DD-E31E7F82D31F}"/>
    <cellStyle name="Nota 125 2 2" xfId="17760" xr:uid="{27177046-11CE-44B1-B266-2BF9E2CAC9F6}"/>
    <cellStyle name="Nota 125 2 2 2" xfId="38204" xr:uid="{A2FC1B27-2566-40B3-BAC5-D2BD47CAC612}"/>
    <cellStyle name="Nota 125 2 3" xfId="27988" xr:uid="{2477E8B6-0D8B-419B-8C80-89F321EBD061}"/>
    <cellStyle name="Nota 125 3" xfId="12706" xr:uid="{FF5BBF98-25F3-4C31-883C-DFB60134B3BE}"/>
    <cellStyle name="Nota 125 3 2" xfId="33152" xr:uid="{9D193A16-FA8C-4120-A851-EFA0D2E2296E}"/>
    <cellStyle name="Nota 125 4" xfId="22936" xr:uid="{D03EFBD0-C092-4CB4-B80A-A3E95B6E4C16}"/>
    <cellStyle name="Nota 126" xfId="2414" xr:uid="{066A1722-F9C0-453A-8CD4-74D9673742C3}"/>
    <cellStyle name="Nota 126 2" xfId="7547" xr:uid="{1C7D16A7-C5AB-4563-8051-390F4044C58B}"/>
    <cellStyle name="Nota 126 2 2" xfId="17774" xr:uid="{B86FF17E-EFA6-477D-8B45-279C7E1A827F}"/>
    <cellStyle name="Nota 126 2 2 2" xfId="38218" xr:uid="{11610BED-9B5B-4D87-9BF0-CF5EEC575D0C}"/>
    <cellStyle name="Nota 126 2 3" xfId="28002" xr:uid="{8A750BD8-25AE-4A44-B370-B80E12CA3A29}"/>
    <cellStyle name="Nota 126 3" xfId="12720" xr:uid="{44180A15-35FD-4D5B-9017-ABBE6E769BDF}"/>
    <cellStyle name="Nota 126 3 2" xfId="33166" xr:uid="{240E8CC4-5380-4898-AC29-7FCEF30D1052}"/>
    <cellStyle name="Nota 126 4" xfId="22950" xr:uid="{C7F9D9EB-A90D-4195-980F-3F60D6AA0D74}"/>
    <cellStyle name="Nota 127" xfId="2428" xr:uid="{3BDDC10D-7C73-4556-9948-CF564A412D61}"/>
    <cellStyle name="Nota 127 2" xfId="7561" xr:uid="{3C2762EB-AE47-41AF-B0E0-AFB17216163A}"/>
    <cellStyle name="Nota 127 2 2" xfId="17788" xr:uid="{5F248145-8557-44C0-82A5-FD812CE3768A}"/>
    <cellStyle name="Nota 127 2 2 2" xfId="38232" xr:uid="{325491B7-EACA-41A1-87B0-38A664673713}"/>
    <cellStyle name="Nota 127 2 3" xfId="28016" xr:uid="{51CA8CF8-1A81-46CF-BD3F-E7976818F1A9}"/>
    <cellStyle name="Nota 127 3" xfId="12734" xr:uid="{B3027253-C719-4470-8E54-734832F248FD}"/>
    <cellStyle name="Nota 127 3 2" xfId="33180" xr:uid="{F8520251-925F-423F-BAAE-941D59A7F273}"/>
    <cellStyle name="Nota 127 4" xfId="22964" xr:uid="{A8ED9BAA-7D33-48E9-BEBB-2348558FD1A9}"/>
    <cellStyle name="Nota 128" xfId="2442" xr:uid="{D32D29AD-9C26-4655-9628-F62747096654}"/>
    <cellStyle name="Nota 128 2" xfId="7575" xr:uid="{1451E051-CCB7-420F-8662-D3D00B5A78BF}"/>
    <cellStyle name="Nota 128 2 2" xfId="17802" xr:uid="{6545A82A-A47F-410E-AC9B-6572E81C3374}"/>
    <cellStyle name="Nota 128 2 2 2" xfId="38246" xr:uid="{34BE7940-EFFE-407C-A029-524A972F5A57}"/>
    <cellStyle name="Nota 128 2 3" xfId="28030" xr:uid="{3551D251-8473-4B7D-ACB1-00C7D023B787}"/>
    <cellStyle name="Nota 128 3" xfId="12748" xr:uid="{652F48C2-AA81-47D4-8565-BCE4639AF247}"/>
    <cellStyle name="Nota 128 3 2" xfId="33194" xr:uid="{8AC870C0-3666-4E80-B06F-27FE5D07ADED}"/>
    <cellStyle name="Nota 128 4" xfId="22978" xr:uid="{8499FC80-D160-49CD-8833-5CF4D9B3C877}"/>
    <cellStyle name="Nota 129" xfId="2456" xr:uid="{4D7A6DE9-6A97-49F1-A8BD-32D04CCE21E0}"/>
    <cellStyle name="Nota 129 2" xfId="7589" xr:uid="{3E80D535-9574-4AA9-8820-26D6AF60D6D7}"/>
    <cellStyle name="Nota 129 2 2" xfId="17816" xr:uid="{8D08D0A7-0AB7-4BF9-AC2C-02BC77597707}"/>
    <cellStyle name="Nota 129 2 2 2" xfId="38260" xr:uid="{6B66D79F-8787-4E65-877A-57391F8FB6B9}"/>
    <cellStyle name="Nota 129 2 3" xfId="28044" xr:uid="{395ADBF2-E544-4712-BCC9-629CAFC5DF42}"/>
    <cellStyle name="Nota 129 3" xfId="12762" xr:uid="{53388580-DA1A-43DC-B1FC-8EDEDD4ED32E}"/>
    <cellStyle name="Nota 129 3 2" xfId="33208" xr:uid="{C1429AA5-914A-408F-8772-349645F2CDFC}"/>
    <cellStyle name="Nota 129 4" xfId="22992" xr:uid="{0A52E854-89DD-46B1-9E48-00A374A47D8C}"/>
    <cellStyle name="Nota 13" xfId="247" xr:uid="{C86E16A1-09D2-4377-A73E-1D24B243FC97}"/>
    <cellStyle name="Nota 13 2" xfId="846" xr:uid="{AD01A56E-7771-4B05-8AC5-6D1245A6DAFF}"/>
    <cellStyle name="Nota 13 2 2" xfId="5993" xr:uid="{0676BBEC-81FC-445C-B4E6-0648CC54C775}"/>
    <cellStyle name="Nota 13 2 2 2" xfId="16248" xr:uid="{0945637D-E81A-4384-A033-80FCF2AD2269}"/>
    <cellStyle name="Nota 13 2 2 2 2" xfId="36692" xr:uid="{BB900D10-462C-4C76-B5E4-5849EE43A4EF}"/>
    <cellStyle name="Nota 13 2 2 3" xfId="26476" xr:uid="{B00C243F-8ECE-4B03-8600-C088203A4125}"/>
    <cellStyle name="Nota 13 2 3" xfId="11194" xr:uid="{854674FA-F39C-4A98-9E06-04088536E4FB}"/>
    <cellStyle name="Nota 13 2 3 2" xfId="31640" xr:uid="{8D278FFD-7150-40CE-A3EF-DE9B484359D1}"/>
    <cellStyle name="Nota 13 2 4" xfId="21424" xr:uid="{AF1B96FB-E2B7-4AFF-8B58-C111F2C10FFF}"/>
    <cellStyle name="Nota 13 3" xfId="5394" xr:uid="{474E860E-B853-4D34-9E66-027DEE5B01E0}"/>
    <cellStyle name="Nota 13 3 2" xfId="15668" xr:uid="{812EA77B-F867-4FCB-A2E7-3D832F0597A0}"/>
    <cellStyle name="Nota 13 3 2 2" xfId="36112" xr:uid="{68868D53-41B1-4A48-A4CE-D7019F62E658}"/>
    <cellStyle name="Nota 13 3 3" xfId="25896" xr:uid="{5FC65355-149A-4811-9147-84C9FBE887DE}"/>
    <cellStyle name="Nota 13 4" xfId="10614" xr:uid="{B718F07B-B5AA-475F-9006-FA23F32FACB7}"/>
    <cellStyle name="Nota 13 4 2" xfId="31060" xr:uid="{073691CF-FF8F-403E-8797-5FFB0A9F9641}"/>
    <cellStyle name="Nota 13 5" xfId="20844" xr:uid="{7B7331FD-534B-4CB6-9E07-ED9020FBB486}"/>
    <cellStyle name="Nota 130" xfId="2470" xr:uid="{1EB894E1-B678-48E2-A4EC-ADBCD8E85F7F}"/>
    <cellStyle name="Nota 130 2" xfId="7603" xr:uid="{F1A6DA72-B9B6-4484-9BAA-D67C1B2C813E}"/>
    <cellStyle name="Nota 130 2 2" xfId="17830" xr:uid="{5CB131EF-0EA7-410C-8077-78039D589B58}"/>
    <cellStyle name="Nota 130 2 2 2" xfId="38274" xr:uid="{0CAF2783-B241-479B-ABF2-C7B6F7E5FE47}"/>
    <cellStyle name="Nota 130 2 3" xfId="28058" xr:uid="{DFCF27C7-1D91-4C22-9F77-84B0CA5E89A0}"/>
    <cellStyle name="Nota 130 3" xfId="12776" xr:uid="{0CDE369E-E52C-4945-B797-32E06FD148F2}"/>
    <cellStyle name="Nota 130 3 2" xfId="33222" xr:uid="{438CA4E6-E771-45E5-99CB-2213EE995810}"/>
    <cellStyle name="Nota 130 4" xfId="23006" xr:uid="{57D52E63-B400-4EC4-A85C-9709384DCFC1}"/>
    <cellStyle name="Nota 131" xfId="2484" xr:uid="{CCD554FD-F752-47C8-9D13-49683C707B7B}"/>
    <cellStyle name="Nota 131 2" xfId="7617" xr:uid="{4B732433-212B-467D-A5A6-FC7D80FB8A38}"/>
    <cellStyle name="Nota 131 2 2" xfId="17844" xr:uid="{9DFA70F4-0229-412F-8388-E9DBA592CAF2}"/>
    <cellStyle name="Nota 131 2 2 2" xfId="38288" xr:uid="{B88A3669-9724-45A2-8FCB-932C013AC904}"/>
    <cellStyle name="Nota 131 2 3" xfId="28072" xr:uid="{083B15A3-CED8-4D7E-9FF8-C5EB2E502D74}"/>
    <cellStyle name="Nota 131 3" xfId="12790" xr:uid="{0FB31BBF-6B2B-441B-88DE-79A42DA827D5}"/>
    <cellStyle name="Nota 131 3 2" xfId="33236" xr:uid="{4A7B6871-BE01-4947-A26C-7A532B2DD310}"/>
    <cellStyle name="Nota 131 4" xfId="23020" xr:uid="{22AB2707-EAB8-4342-867C-5BABEC137BCB}"/>
    <cellStyle name="Nota 132" xfId="2498" xr:uid="{7CF58C35-B716-4CD0-AF9F-A36956F5DCFC}"/>
    <cellStyle name="Nota 132 2" xfId="7631" xr:uid="{5432B108-414E-4618-9E76-E145BD48B355}"/>
    <cellStyle name="Nota 132 2 2" xfId="17858" xr:uid="{FD8CF46A-07F9-471A-B877-4926E8E7B411}"/>
    <cellStyle name="Nota 132 2 2 2" xfId="38302" xr:uid="{9C405F95-7715-400B-A3B2-F98064166F91}"/>
    <cellStyle name="Nota 132 2 3" xfId="28086" xr:uid="{DE906938-A835-4086-8D3A-2B2B81CC3546}"/>
    <cellStyle name="Nota 132 3" xfId="12804" xr:uid="{7AD1EA80-C2F2-4ADC-A386-670447746DF4}"/>
    <cellStyle name="Nota 132 3 2" xfId="33250" xr:uid="{EF342199-0BAF-494C-A50D-9A27C5D44F7A}"/>
    <cellStyle name="Nota 132 4" xfId="23034" xr:uid="{8EF88AAA-6E95-47F1-A18D-796B14885082}"/>
    <cellStyle name="Nota 133" xfId="2512" xr:uid="{FDA020BC-3FBB-41D2-A417-97BAC191219E}"/>
    <cellStyle name="Nota 133 2" xfId="7645" xr:uid="{76E8529F-E245-405E-9844-B89B4C3063D9}"/>
    <cellStyle name="Nota 133 2 2" xfId="17872" xr:uid="{A0044E44-9204-4AE5-9CF4-2AACA1372049}"/>
    <cellStyle name="Nota 133 2 2 2" xfId="38316" xr:uid="{F2650576-C9AA-453B-9397-8808FEDACB5D}"/>
    <cellStyle name="Nota 133 2 3" xfId="28100" xr:uid="{B1EF13EE-7A5E-47ED-80A9-070DE60BB731}"/>
    <cellStyle name="Nota 133 3" xfId="12818" xr:uid="{3B5F4841-D56C-4F0F-A6AC-D29600017ECE}"/>
    <cellStyle name="Nota 133 3 2" xfId="33264" xr:uid="{BF2A7157-6103-4E19-907A-E0028B7E5AD6}"/>
    <cellStyle name="Nota 133 4" xfId="23048" xr:uid="{CBCF9C7D-90E6-4421-9294-A4034DB841A5}"/>
    <cellStyle name="Nota 134" xfId="2526" xr:uid="{1DE15C0D-4F85-4542-8203-8142F27BADD4}"/>
    <cellStyle name="Nota 134 2" xfId="7659" xr:uid="{D118DC11-A854-434C-9D09-28C53D713627}"/>
    <cellStyle name="Nota 134 2 2" xfId="17886" xr:uid="{E51BAA04-9C70-4FF7-B737-684D17738E8F}"/>
    <cellStyle name="Nota 134 2 2 2" xfId="38330" xr:uid="{63623258-5A92-43E2-A5F4-3ECB9CC5374F}"/>
    <cellStyle name="Nota 134 2 3" xfId="28114" xr:uid="{DCEE5AE6-32BA-4AFF-A0B7-AB32517C1488}"/>
    <cellStyle name="Nota 134 3" xfId="12832" xr:uid="{3046A202-28F4-4CDD-8092-A55461EC6C35}"/>
    <cellStyle name="Nota 134 3 2" xfId="33278" xr:uid="{470CFD6B-1A9C-442C-BFA3-A77510F7666E}"/>
    <cellStyle name="Nota 134 4" xfId="23062" xr:uid="{0394CEED-6800-4262-936D-FB776A0E7848}"/>
    <cellStyle name="Nota 135" xfId="2540" xr:uid="{3AC85CAE-CAFE-4F54-9D50-C51787C07FA1}"/>
    <cellStyle name="Nota 135 2" xfId="7673" xr:uid="{9C0B1E9B-9F93-4076-B7CA-9D6F5015F99F}"/>
    <cellStyle name="Nota 135 2 2" xfId="17900" xr:uid="{3E3508D1-CE17-49E5-8ECA-2268387B24D6}"/>
    <cellStyle name="Nota 135 2 2 2" xfId="38344" xr:uid="{2A5917B3-1A16-47F0-BC11-3DB9A942615F}"/>
    <cellStyle name="Nota 135 2 3" xfId="28128" xr:uid="{9D0B0F4E-ACAA-4FBE-97BF-57E62061228E}"/>
    <cellStyle name="Nota 135 3" xfId="12846" xr:uid="{8C1DD5D3-B86A-484B-9EF4-15F2F2F4D394}"/>
    <cellStyle name="Nota 135 3 2" xfId="33292" xr:uid="{7E25A08A-13A4-43C2-8F20-DCBFADB49257}"/>
    <cellStyle name="Nota 135 4" xfId="23076" xr:uid="{65AC4189-1F85-42BB-A61D-298318DD5002}"/>
    <cellStyle name="Nota 136" xfId="2554" xr:uid="{67F964E8-FCCB-420C-9D66-81D954DB6B67}"/>
    <cellStyle name="Nota 136 2" xfId="7687" xr:uid="{B08337B5-1ECC-4CF1-BD2A-11EF5D646215}"/>
    <cellStyle name="Nota 136 2 2" xfId="17914" xr:uid="{3BE04B2B-B4A5-4261-AE54-0E7941AFB1EC}"/>
    <cellStyle name="Nota 136 2 2 2" xfId="38358" xr:uid="{9AC29568-5FB8-4A79-93B8-14A73CF88876}"/>
    <cellStyle name="Nota 136 2 3" xfId="28142" xr:uid="{A8A4770B-AE31-41AB-A41E-1F4EB94F2E34}"/>
    <cellStyle name="Nota 136 3" xfId="12860" xr:uid="{B335AD9D-BA31-4341-B2D6-9AF23EEB3358}"/>
    <cellStyle name="Nota 136 3 2" xfId="33306" xr:uid="{C70ECA3D-2EC5-4BB3-8E3D-F3F26F1AEDF6}"/>
    <cellStyle name="Nota 136 4" xfId="23090" xr:uid="{9F16C404-C9B8-49FF-BD96-725F89F4D14F}"/>
    <cellStyle name="Nota 137" xfId="2568" xr:uid="{7096E7FD-8AA2-43B5-AF35-971DEA3FFC07}"/>
    <cellStyle name="Nota 137 2" xfId="7701" xr:uid="{ACF93DC1-3660-4AD9-9202-8A5AAB78E352}"/>
    <cellStyle name="Nota 137 2 2" xfId="17928" xr:uid="{A1BD476F-8085-483B-8EF5-E381DF54D077}"/>
    <cellStyle name="Nota 137 2 2 2" xfId="38372" xr:uid="{2A998F62-1D8E-45F8-8044-E96E07F63E8D}"/>
    <cellStyle name="Nota 137 2 3" xfId="28156" xr:uid="{514B6904-3D21-4D76-B118-47F71F1B98FD}"/>
    <cellStyle name="Nota 137 3" xfId="12874" xr:uid="{A73B7E42-2FE1-4488-B56C-C253731994FA}"/>
    <cellStyle name="Nota 137 3 2" xfId="33320" xr:uid="{2C7EBF78-7359-41A6-A4EE-55A22F1BD8CF}"/>
    <cellStyle name="Nota 137 4" xfId="23104" xr:uid="{A118DC69-374F-449F-82AF-C7FAEE43FB95}"/>
    <cellStyle name="Nota 138" xfId="2582" xr:uid="{78F63DB1-F3E1-478B-8C7B-ECC1BEFD2143}"/>
    <cellStyle name="Nota 138 2" xfId="7715" xr:uid="{B1176F3B-A35B-441B-9D4E-6E3D1D95ABBC}"/>
    <cellStyle name="Nota 138 2 2" xfId="17942" xr:uid="{D9C61EA8-8EB8-4226-B7D0-5317973447C8}"/>
    <cellStyle name="Nota 138 2 2 2" xfId="38386" xr:uid="{B0922B02-B42F-44CA-B409-04272BADC6E8}"/>
    <cellStyle name="Nota 138 2 3" xfId="28170" xr:uid="{9D16CAEC-4959-4FD0-9A79-1AEA5208E928}"/>
    <cellStyle name="Nota 138 3" xfId="12888" xr:uid="{D3AFA9A1-907A-47D0-812D-1AC95753F8B3}"/>
    <cellStyle name="Nota 138 3 2" xfId="33334" xr:uid="{7BFE5153-19D2-4185-AC25-ABA4F31FF428}"/>
    <cellStyle name="Nota 138 4" xfId="23118" xr:uid="{E3C08523-FDE4-4784-9711-8154186E7FA2}"/>
    <cellStyle name="Nota 139" xfId="2596" xr:uid="{C89D117D-A079-4450-80DA-05DE698C2A5A}"/>
    <cellStyle name="Nota 139 2" xfId="7729" xr:uid="{FF05800B-FEC1-4E84-83EF-548F503A1FD4}"/>
    <cellStyle name="Nota 139 2 2" xfId="17956" xr:uid="{D323E548-6D05-4E49-BA56-E987E752444D}"/>
    <cellStyle name="Nota 139 2 2 2" xfId="38400" xr:uid="{F57130ED-64F1-40B1-AF3E-4E1FF4386037}"/>
    <cellStyle name="Nota 139 2 3" xfId="28184" xr:uid="{C5EAC6BF-2E5C-44B7-B580-27E541C16A38}"/>
    <cellStyle name="Nota 139 3" xfId="12902" xr:uid="{E7D785E6-05F1-4BA0-A816-5382892F6F24}"/>
    <cellStyle name="Nota 139 3 2" xfId="33348" xr:uid="{CF80D98D-30B7-4796-8D74-FCA811D546AF}"/>
    <cellStyle name="Nota 139 4" xfId="23132" xr:uid="{C4D14E4D-4595-4546-B1B4-3734EB780E73}"/>
    <cellStyle name="Nota 14" xfId="261" xr:uid="{662C5059-C284-4ADB-8FBE-4FE8D0B2B489}"/>
    <cellStyle name="Nota 14 2" xfId="860" xr:uid="{FF2A9DE5-F03B-491A-AD0C-F074AD961E87}"/>
    <cellStyle name="Nota 14 2 2" xfId="6007" xr:uid="{75FBF7E3-F037-4408-99D2-36C1B484DED4}"/>
    <cellStyle name="Nota 14 2 2 2" xfId="16262" xr:uid="{4473A1C8-54FC-435D-954A-74D46D810355}"/>
    <cellStyle name="Nota 14 2 2 2 2" xfId="36706" xr:uid="{E0C26D85-D1A6-4228-AC27-0533D32EC683}"/>
    <cellStyle name="Nota 14 2 2 3" xfId="26490" xr:uid="{7432244C-994E-414C-9802-583AE9320B84}"/>
    <cellStyle name="Nota 14 2 3" xfId="11208" xr:uid="{28C632EE-5ED5-49E7-8AFF-108622CD09B6}"/>
    <cellStyle name="Nota 14 2 3 2" xfId="31654" xr:uid="{12517A3C-FCFE-4552-AFD0-EC6E112FA157}"/>
    <cellStyle name="Nota 14 2 4" xfId="21438" xr:uid="{7D17D2D4-9318-40AA-9942-401A7B82227A}"/>
    <cellStyle name="Nota 14 3" xfId="5408" xr:uid="{5E0E1FAD-5C56-4F40-B4C7-7D2E3C3713DB}"/>
    <cellStyle name="Nota 14 3 2" xfId="15682" xr:uid="{412EEB8C-144A-4713-86BD-C82F38AF076B}"/>
    <cellStyle name="Nota 14 3 2 2" xfId="36126" xr:uid="{58C92F2F-A53A-470A-B872-66A1D48FCFA7}"/>
    <cellStyle name="Nota 14 3 3" xfId="25910" xr:uid="{EF958F5E-2DDB-45EC-B3E2-F942E170D45C}"/>
    <cellStyle name="Nota 14 4" xfId="10628" xr:uid="{7048EEF0-A36D-4D80-AD73-7ED2241999D0}"/>
    <cellStyle name="Nota 14 4 2" xfId="31074" xr:uid="{59F076E5-3C04-4068-BD1D-29B309D02080}"/>
    <cellStyle name="Nota 14 5" xfId="20858" xr:uid="{7EE71A89-712B-4DFE-B4E3-7FE1E195F84E}"/>
    <cellStyle name="Nota 140" xfId="2610" xr:uid="{1973030C-CDBB-48F2-99F9-432B13F0B1C8}"/>
    <cellStyle name="Nota 140 2" xfId="7743" xr:uid="{D8AC3948-BD8C-47EB-B5B6-8426B235E97A}"/>
    <cellStyle name="Nota 140 2 2" xfId="17970" xr:uid="{E5DD8E08-8AB6-4DCE-A7AB-36C9F191C221}"/>
    <cellStyle name="Nota 140 2 2 2" xfId="38414" xr:uid="{960EB4AD-A52D-4CD5-9AEB-CF867DE3572A}"/>
    <cellStyle name="Nota 140 2 3" xfId="28198" xr:uid="{C1A8710D-51F2-43DF-837E-98D4B79583FC}"/>
    <cellStyle name="Nota 140 3" xfId="12916" xr:uid="{0423BB4C-662C-4459-956E-3961083CA176}"/>
    <cellStyle name="Nota 140 3 2" xfId="33362" xr:uid="{C56BF512-0A0F-45B3-9EE7-AF21B290F941}"/>
    <cellStyle name="Nota 140 4" xfId="23146" xr:uid="{41580077-51EB-4CE7-BC6E-89A6C934818E}"/>
    <cellStyle name="Nota 141" xfId="2624" xr:uid="{A0DB45BA-F69D-4676-BB29-F34D12614DB9}"/>
    <cellStyle name="Nota 141 2" xfId="7757" xr:uid="{BB0D0A8D-C19D-47C9-A8A4-ACC9FB8F7EB6}"/>
    <cellStyle name="Nota 141 2 2" xfId="17984" xr:uid="{402C4757-E952-4202-BD56-02378B93E8E0}"/>
    <cellStyle name="Nota 141 2 2 2" xfId="38428" xr:uid="{FB989156-72CA-49D1-BBBA-241EECD7C761}"/>
    <cellStyle name="Nota 141 2 3" xfId="28212" xr:uid="{B3E83B82-05FC-48E0-9784-31C0E5B9AF3F}"/>
    <cellStyle name="Nota 141 3" xfId="12930" xr:uid="{C206DEBF-5445-49EB-B1EF-B935869015E1}"/>
    <cellStyle name="Nota 141 3 2" xfId="33376" xr:uid="{D234429B-6219-4752-9401-4F3DF485D89E}"/>
    <cellStyle name="Nota 141 4" xfId="23160" xr:uid="{EEAEB4B9-97D8-4369-8B65-F95A9E28566C}"/>
    <cellStyle name="Nota 142" xfId="2638" xr:uid="{1F7D6524-1F78-4380-955A-AD234800CC0D}"/>
    <cellStyle name="Nota 142 2" xfId="7771" xr:uid="{4238CE7E-7621-44B6-BB05-B37484221FA4}"/>
    <cellStyle name="Nota 142 2 2" xfId="17998" xr:uid="{05D5E290-41C3-4399-8BA8-740505D81AE6}"/>
    <cellStyle name="Nota 142 2 2 2" xfId="38442" xr:uid="{D7FBFD35-B93E-4A9C-A5C0-CC64A11BF707}"/>
    <cellStyle name="Nota 142 2 3" xfId="28226" xr:uid="{55EC2816-614E-47BB-9F2A-1F7A7900B50A}"/>
    <cellStyle name="Nota 142 3" xfId="12944" xr:uid="{BC846D95-15CA-4007-B507-C3C9DB70D9EE}"/>
    <cellStyle name="Nota 142 3 2" xfId="33390" xr:uid="{49DC2712-9BBF-4876-9F57-D350D5D993D8}"/>
    <cellStyle name="Nota 142 4" xfId="23174" xr:uid="{92887AE8-4EE5-4D7B-985A-47BF9A35158A}"/>
    <cellStyle name="Nota 143" xfId="2652" xr:uid="{49AF9971-D45C-468B-A5F1-536186F86721}"/>
    <cellStyle name="Nota 143 2" xfId="7785" xr:uid="{931A61BD-0536-40D5-8355-8FBA662E7353}"/>
    <cellStyle name="Nota 143 2 2" xfId="18012" xr:uid="{A498A76F-2EFD-4FF8-8603-EC52AF884A0E}"/>
    <cellStyle name="Nota 143 2 2 2" xfId="38456" xr:uid="{988F2595-35DF-4F7B-937D-C3CE1DCA67BF}"/>
    <cellStyle name="Nota 143 2 3" xfId="28240" xr:uid="{57110FDF-329E-4672-A4B8-D6993323B5BE}"/>
    <cellStyle name="Nota 143 3" xfId="12958" xr:uid="{DACE549F-E6C6-4913-9EC9-3BF2B207C00C}"/>
    <cellStyle name="Nota 143 3 2" xfId="33404" xr:uid="{344456B1-0CE6-4695-9AF1-1CD3D17F63F1}"/>
    <cellStyle name="Nota 143 4" xfId="23188" xr:uid="{B261C952-020C-40AF-97A5-56B86710540E}"/>
    <cellStyle name="Nota 144" xfId="2666" xr:uid="{74300700-B816-4A74-8FE3-204E9ADEC325}"/>
    <cellStyle name="Nota 144 2" xfId="7799" xr:uid="{8A6AB0E3-DD0B-438C-9E88-63840EBB7AB3}"/>
    <cellStyle name="Nota 144 2 2" xfId="18026" xr:uid="{23CCA56A-46F6-4B48-843E-F9599F724C78}"/>
    <cellStyle name="Nota 144 2 2 2" xfId="38470" xr:uid="{E7768A97-D117-4619-97CC-289383B8D6C8}"/>
    <cellStyle name="Nota 144 2 3" xfId="28254" xr:uid="{7DE94AC6-A57B-463F-9086-E5D9F5878217}"/>
    <cellStyle name="Nota 144 3" xfId="12972" xr:uid="{CFA1644B-F2B7-4C2C-997A-9F7435B1BDF3}"/>
    <cellStyle name="Nota 144 3 2" xfId="33418" xr:uid="{22765C93-5DCA-4137-BAAB-6FB82776F731}"/>
    <cellStyle name="Nota 144 4" xfId="23202" xr:uid="{D8B101A8-D64E-4169-8B53-EAE628310F86}"/>
    <cellStyle name="Nota 145" xfId="2680" xr:uid="{BB3EED8F-7067-4EBF-A30F-504BA553FAC5}"/>
    <cellStyle name="Nota 145 2" xfId="7813" xr:uid="{BC6F08F6-C32A-42C1-ACF2-EC8D152A5058}"/>
    <cellStyle name="Nota 145 2 2" xfId="18040" xr:uid="{748C58E0-8296-4AC6-983A-02D1E9BDD5E9}"/>
    <cellStyle name="Nota 145 2 2 2" xfId="38484" xr:uid="{BB951654-C157-4A1F-9373-2DEC8C28077B}"/>
    <cellStyle name="Nota 145 2 3" xfId="28268" xr:uid="{3858EBE0-0B9C-4208-8A34-7BB04EDBC112}"/>
    <cellStyle name="Nota 145 3" xfId="12986" xr:uid="{E9E79D55-E918-41E1-970A-2057967DE22E}"/>
    <cellStyle name="Nota 145 3 2" xfId="33432" xr:uid="{78CADC23-1242-45D0-A4F1-3AE49C01E9A6}"/>
    <cellStyle name="Nota 145 4" xfId="23216" xr:uid="{35AA759A-DA3A-405E-916D-51E5AFA39F5E}"/>
    <cellStyle name="Nota 146" xfId="2694" xr:uid="{196B49CA-605C-42AA-8F92-85C3FF2B3BA2}"/>
    <cellStyle name="Nota 146 2" xfId="7827" xr:uid="{5425908A-8637-4FA1-B268-653620DBCF97}"/>
    <cellStyle name="Nota 146 2 2" xfId="18054" xr:uid="{7985CC02-F3C1-484A-9019-B05B3B7744A1}"/>
    <cellStyle name="Nota 146 2 2 2" xfId="38498" xr:uid="{0F9B708D-4DB5-4ED3-8FD4-80E30871B252}"/>
    <cellStyle name="Nota 146 2 3" xfId="28282" xr:uid="{FBC04A14-926C-40EC-80FD-E545CD812ABC}"/>
    <cellStyle name="Nota 146 3" xfId="13000" xr:uid="{7E3A6F9A-8C86-42E6-8494-1867B48D292D}"/>
    <cellStyle name="Nota 146 3 2" xfId="33446" xr:uid="{7BCFE25C-7CA6-4D67-BF56-390F45994A38}"/>
    <cellStyle name="Nota 146 4" xfId="23230" xr:uid="{91CCC3A5-56F4-4561-9C4B-7A56D6FE42A1}"/>
    <cellStyle name="Nota 147" xfId="2708" xr:uid="{1C095E53-B844-4961-BEEB-1D3A38BA50D0}"/>
    <cellStyle name="Nota 147 2" xfId="7841" xr:uid="{D90330C8-8CCC-4C97-B7A3-6130241FB3BE}"/>
    <cellStyle name="Nota 147 2 2" xfId="18068" xr:uid="{3EA4E460-706B-4357-9027-3DDFD1F2E6EC}"/>
    <cellStyle name="Nota 147 2 2 2" xfId="38512" xr:uid="{2BB00665-5821-49C1-8FB8-647F139EC93B}"/>
    <cellStyle name="Nota 147 2 3" xfId="28296" xr:uid="{E7A4F367-DE2E-4F35-9E59-2131329D80BC}"/>
    <cellStyle name="Nota 147 3" xfId="13014" xr:uid="{80670CB4-A99F-441E-ACCF-DCA2DEAF72FE}"/>
    <cellStyle name="Nota 147 3 2" xfId="33460" xr:uid="{A9DC6ED4-6250-4F5D-9EE6-D6246B42723C}"/>
    <cellStyle name="Nota 147 4" xfId="23244" xr:uid="{8D84FB48-6F25-4CC9-8635-0B4CD81DE8B9}"/>
    <cellStyle name="Nota 148" xfId="2722" xr:uid="{22BB0537-3C67-4D71-B816-2B21F8721B66}"/>
    <cellStyle name="Nota 148 2" xfId="7855" xr:uid="{F9C67195-4CD7-42B6-BA71-EEDEA94A22AD}"/>
    <cellStyle name="Nota 148 2 2" xfId="18082" xr:uid="{A2F225A5-5D2B-454D-8712-B82956A78B9E}"/>
    <cellStyle name="Nota 148 2 2 2" xfId="38526" xr:uid="{B995C2B7-086A-4C12-B3C2-CA0283AB94E6}"/>
    <cellStyle name="Nota 148 2 3" xfId="28310" xr:uid="{9CDB3286-797D-4A42-B5DA-2389071B927D}"/>
    <cellStyle name="Nota 148 3" xfId="13028" xr:uid="{7829903A-6F74-4258-A225-8836BC64FDC9}"/>
    <cellStyle name="Nota 148 3 2" xfId="33474" xr:uid="{C9291E5F-B402-42CB-8EEF-511B1C8F0B65}"/>
    <cellStyle name="Nota 148 4" xfId="23258" xr:uid="{2A03B2F2-5EC7-4BE2-BCDF-8776534CA4B8}"/>
    <cellStyle name="Nota 149" xfId="2736" xr:uid="{33FCC2DE-D48C-4E45-91C8-24CD12197D8F}"/>
    <cellStyle name="Nota 149 2" xfId="7869" xr:uid="{F28A7CEE-642D-4D0B-8465-19E5EE9FE8C3}"/>
    <cellStyle name="Nota 149 2 2" xfId="18096" xr:uid="{17379666-D307-4564-837E-5366C8CF49B1}"/>
    <cellStyle name="Nota 149 2 2 2" xfId="38540" xr:uid="{46578D11-52A2-4FEA-AD01-F3DEFD6EBF02}"/>
    <cellStyle name="Nota 149 2 3" xfId="28324" xr:uid="{808EC18F-C1A8-4C36-A35F-43F38F847F61}"/>
    <cellStyle name="Nota 149 3" xfId="13042" xr:uid="{164DB48A-8D62-426C-927D-0C699AF54940}"/>
    <cellStyle name="Nota 149 3 2" xfId="33488" xr:uid="{BDF5E913-9B96-4BE3-B44A-6BDCEDBAE2BD}"/>
    <cellStyle name="Nota 149 4" xfId="23272" xr:uid="{0EE4AD1F-E9E2-4CF9-BED7-D12F59F65B01}"/>
    <cellStyle name="Nota 15" xfId="275" xr:uid="{4C407910-E8E3-4443-934D-C42EB1B35E92}"/>
    <cellStyle name="Nota 15 2" xfId="874" xr:uid="{36E09CCD-235E-4A6A-947D-BE1BB50C175B}"/>
    <cellStyle name="Nota 15 2 2" xfId="6021" xr:uid="{37F1E6B9-46E9-4726-9A30-DABBEE742946}"/>
    <cellStyle name="Nota 15 2 2 2" xfId="16276" xr:uid="{8DD91A11-967A-4153-AD67-0DCBD475C091}"/>
    <cellStyle name="Nota 15 2 2 2 2" xfId="36720" xr:uid="{89782198-A00B-46C7-921A-EF57AE3A95F6}"/>
    <cellStyle name="Nota 15 2 2 3" xfId="26504" xr:uid="{E0E45BE0-0FA5-441A-843E-9AA3C532F217}"/>
    <cellStyle name="Nota 15 2 3" xfId="11222" xr:uid="{A3EFD8EE-32AE-4D19-95F1-BC31E698623A}"/>
    <cellStyle name="Nota 15 2 3 2" xfId="31668" xr:uid="{C2898F60-1086-47F0-A920-F9D361DCCF43}"/>
    <cellStyle name="Nota 15 2 4" xfId="21452" xr:uid="{E6AEEB08-BD6D-4AFC-833E-C18D13CB6CDD}"/>
    <cellStyle name="Nota 15 3" xfId="5422" xr:uid="{A023D448-6F97-4990-B9C4-FCCC5690917A}"/>
    <cellStyle name="Nota 15 3 2" xfId="15696" xr:uid="{9CC38DDE-588B-448A-A7DF-A99671605536}"/>
    <cellStyle name="Nota 15 3 2 2" xfId="36140" xr:uid="{667051CC-77B5-4D40-98B4-7AD3C324923D}"/>
    <cellStyle name="Nota 15 3 3" xfId="25924" xr:uid="{BD367F79-9403-42A3-9716-B6EE6E1B2E34}"/>
    <cellStyle name="Nota 15 4" xfId="10642" xr:uid="{5CA3EE2B-51C9-4CFB-9B37-E6F6994CA93E}"/>
    <cellStyle name="Nota 15 4 2" xfId="31088" xr:uid="{A212AFC4-E2CB-4F4D-9B01-DA3EA1BCDDA0}"/>
    <cellStyle name="Nota 15 5" xfId="20872" xr:uid="{1FBCBF26-796E-4E86-822E-C6CA4ECE3897}"/>
    <cellStyle name="Nota 150" xfId="2750" xr:uid="{63D4A7C4-044E-42E8-8BAE-D5881382F1B1}"/>
    <cellStyle name="Nota 150 2" xfId="7883" xr:uid="{9617C8E9-1568-44F6-8BBB-C0E95D67CC44}"/>
    <cellStyle name="Nota 150 2 2" xfId="18110" xr:uid="{636B0848-0AD6-4986-90B3-FD5216B2C51E}"/>
    <cellStyle name="Nota 150 2 2 2" xfId="38554" xr:uid="{A8E1CAE9-E849-4BFB-926E-2B14ED88B279}"/>
    <cellStyle name="Nota 150 2 3" xfId="28338" xr:uid="{43132178-8239-435D-AB81-EF25FBBD772C}"/>
    <cellStyle name="Nota 150 3" xfId="13056" xr:uid="{C590CF8C-E388-4532-A094-12C1AC431B98}"/>
    <cellStyle name="Nota 150 3 2" xfId="33502" xr:uid="{D3D86CC9-E22F-48B8-A91C-5E81E75D8A76}"/>
    <cellStyle name="Nota 150 4" xfId="23286" xr:uid="{30C4C11D-3767-4692-96C7-0F2C92603BBE}"/>
    <cellStyle name="Nota 151" xfId="2764" xr:uid="{24131037-8DD8-46F0-A854-066E4705C9F8}"/>
    <cellStyle name="Nota 151 2" xfId="7897" xr:uid="{8651F674-F4ED-46B1-89BB-6E12C6AE4658}"/>
    <cellStyle name="Nota 151 2 2" xfId="18124" xr:uid="{3AC8A21E-3E05-4C91-BF3D-B6C9BC07BD93}"/>
    <cellStyle name="Nota 151 2 2 2" xfId="38568" xr:uid="{32747068-5A17-400F-8828-279959C36420}"/>
    <cellStyle name="Nota 151 2 3" xfId="28352" xr:uid="{A8D4EB7F-C277-4940-A35A-75DA7EFEEA89}"/>
    <cellStyle name="Nota 151 3" xfId="13070" xr:uid="{47EDC461-B96E-482D-8831-7013F8562D22}"/>
    <cellStyle name="Nota 151 3 2" xfId="33516" xr:uid="{A14F9E13-BC45-4B9D-A3FE-86F80E7A5586}"/>
    <cellStyle name="Nota 151 4" xfId="23300" xr:uid="{CDE07232-27A7-4EA0-A7D8-7794BE01995C}"/>
    <cellStyle name="Nota 152" xfId="2778" xr:uid="{8DE5493A-08E4-4711-B0E4-67F5F1104739}"/>
    <cellStyle name="Nota 152 2" xfId="7911" xr:uid="{A09E388F-FADF-44D1-8004-F182BADF45C1}"/>
    <cellStyle name="Nota 152 2 2" xfId="18138" xr:uid="{4E4C9C7E-87CE-431A-93BE-93C87E5AEDA3}"/>
    <cellStyle name="Nota 152 2 2 2" xfId="38582" xr:uid="{0F55B238-EC09-4200-8C8C-987B3C9D631D}"/>
    <cellStyle name="Nota 152 2 3" xfId="28366" xr:uid="{E5D40A5B-A440-4B19-9291-3F46B530ABFF}"/>
    <cellStyle name="Nota 152 3" xfId="13084" xr:uid="{EDB028CF-5E9E-4CF0-B587-C7847E19610F}"/>
    <cellStyle name="Nota 152 3 2" xfId="33530" xr:uid="{D02919F6-C41E-4CFC-89AA-D17999960736}"/>
    <cellStyle name="Nota 152 4" xfId="23314" xr:uid="{05AAC248-96E0-4FE4-BA5C-5C8E07CD030E}"/>
    <cellStyle name="Nota 153" xfId="2792" xr:uid="{62C37ED7-0A8A-40E8-ADC1-BAB682BD99AE}"/>
    <cellStyle name="Nota 153 2" xfId="7925" xr:uid="{9C3A0830-A740-4C78-8318-8B0BBCAF1BFB}"/>
    <cellStyle name="Nota 153 2 2" xfId="18152" xr:uid="{114DF2BF-20E8-4DDF-BA71-F64E74D5035E}"/>
    <cellStyle name="Nota 153 2 2 2" xfId="38596" xr:uid="{FA97E360-7FF5-43E2-A715-E2D392082CB7}"/>
    <cellStyle name="Nota 153 2 3" xfId="28380" xr:uid="{6ECC0B50-0029-42AB-92BC-B18C20D4F276}"/>
    <cellStyle name="Nota 153 3" xfId="13098" xr:uid="{D6538F59-8B1A-4D1A-9D06-3BDF69ECE7FD}"/>
    <cellStyle name="Nota 153 3 2" xfId="33544" xr:uid="{4882537D-98C5-4F9F-8BC0-DEE28A360C5C}"/>
    <cellStyle name="Nota 153 4" xfId="23328" xr:uid="{70A28A58-A061-4032-A391-02DD3C7E168B}"/>
    <cellStyle name="Nota 154" xfId="2806" xr:uid="{1D3F3483-FD5E-48C2-8F01-6E472915997A}"/>
    <cellStyle name="Nota 154 2" xfId="7939" xr:uid="{677968A6-03CC-407A-8B20-86CE2019694E}"/>
    <cellStyle name="Nota 154 2 2" xfId="18166" xr:uid="{C7B84805-8937-4D25-AE3B-BCC9C2AB7EF0}"/>
    <cellStyle name="Nota 154 2 2 2" xfId="38610" xr:uid="{AC210CBA-2AC6-451F-944F-43972A64660B}"/>
    <cellStyle name="Nota 154 2 3" xfId="28394" xr:uid="{048DCE54-8644-48A0-A5BC-C46C09A144D4}"/>
    <cellStyle name="Nota 154 3" xfId="13112" xr:uid="{C2D9A529-F5B9-492A-9AEF-5DC29ECA0B44}"/>
    <cellStyle name="Nota 154 3 2" xfId="33558" xr:uid="{5FBEB9A5-0AC0-4E16-8130-96E075AEA0F8}"/>
    <cellStyle name="Nota 154 4" xfId="23342" xr:uid="{A5BD6752-94D5-4B0E-9AB6-481230AD3F59}"/>
    <cellStyle name="Nota 155" xfId="2820" xr:uid="{5E179977-B700-408D-92AE-02368050C36E}"/>
    <cellStyle name="Nota 155 2" xfId="7953" xr:uid="{F2ED5229-8BE8-4562-9F50-5D48158CA9D9}"/>
    <cellStyle name="Nota 155 2 2" xfId="18180" xr:uid="{21CE825C-AFD0-434D-94B7-EB21334CD483}"/>
    <cellStyle name="Nota 155 2 2 2" xfId="38624" xr:uid="{01A9B135-3EBD-4924-8173-3362608FA514}"/>
    <cellStyle name="Nota 155 2 3" xfId="28408" xr:uid="{C576F8C0-860A-4ED5-A37A-56B7FE874CA9}"/>
    <cellStyle name="Nota 155 3" xfId="13126" xr:uid="{ACB8B5FD-5A58-4485-873F-30332B2FC984}"/>
    <cellStyle name="Nota 155 3 2" xfId="33572" xr:uid="{FD2D0E90-C51C-4196-B445-5BADE3FD0EBB}"/>
    <cellStyle name="Nota 155 4" xfId="23356" xr:uid="{0B008B33-7AD2-4C7C-896B-AB5F50E63476}"/>
    <cellStyle name="Nota 156" xfId="2834" xr:uid="{45503494-A7D8-478E-900E-1694AAA31D15}"/>
    <cellStyle name="Nota 156 2" xfId="7967" xr:uid="{878A84B4-BD95-4831-850A-1817681B2182}"/>
    <cellStyle name="Nota 156 2 2" xfId="18194" xr:uid="{EF6D9605-025B-4EB8-8ACB-007E728369B7}"/>
    <cellStyle name="Nota 156 2 2 2" xfId="38638" xr:uid="{CBAA461B-733D-45E6-9137-5E164AE68422}"/>
    <cellStyle name="Nota 156 2 3" xfId="28422" xr:uid="{27A4CB82-3941-4105-AD91-22F82C536D8D}"/>
    <cellStyle name="Nota 156 3" xfId="13140" xr:uid="{2F8CC655-7278-4FEC-94ED-B106E2683285}"/>
    <cellStyle name="Nota 156 3 2" xfId="33586" xr:uid="{A034A799-2890-4620-B1DC-FB478366C126}"/>
    <cellStyle name="Nota 156 4" xfId="23370" xr:uid="{F311649B-B976-4E5E-B058-C04C5082C775}"/>
    <cellStyle name="Nota 157" xfId="2848" xr:uid="{F4D8A4F7-6B10-4870-BA68-994AF8C19F35}"/>
    <cellStyle name="Nota 157 2" xfId="7981" xr:uid="{ECEF6D4B-245B-48A1-BF17-967494E030C2}"/>
    <cellStyle name="Nota 157 2 2" xfId="18208" xr:uid="{099D9695-70D8-4E83-A0F2-3C9EF580732E}"/>
    <cellStyle name="Nota 157 2 2 2" xfId="38652" xr:uid="{7C85AE06-9957-4781-BD26-4CECB484C58E}"/>
    <cellStyle name="Nota 157 2 3" xfId="28436" xr:uid="{C15DE628-F9AD-4E1B-A40F-43339C11BC49}"/>
    <cellStyle name="Nota 157 3" xfId="13154" xr:uid="{1D109EBD-06DD-4193-8C33-D5EC2035E0DA}"/>
    <cellStyle name="Nota 157 3 2" xfId="33600" xr:uid="{C3D0635A-4C37-4BB7-9AC4-72D77DACEAE1}"/>
    <cellStyle name="Nota 157 4" xfId="23384" xr:uid="{E2D00D9F-6178-4B0B-9231-0B01A29EAFC6}"/>
    <cellStyle name="Nota 158" xfId="2862" xr:uid="{2248F859-FAEA-4DDA-985E-38A69D951A8C}"/>
    <cellStyle name="Nota 158 2" xfId="7995" xr:uid="{1B5E9F40-B3CA-43A8-953C-B1A6BBBC8954}"/>
    <cellStyle name="Nota 158 2 2" xfId="18222" xr:uid="{579DCE85-8B9B-4E09-AFC0-4E5A8D9CB347}"/>
    <cellStyle name="Nota 158 2 2 2" xfId="38666" xr:uid="{A22A641A-E64F-4FCD-923C-87F5ABBD4780}"/>
    <cellStyle name="Nota 158 2 3" xfId="28450" xr:uid="{250BDEBF-56A7-4800-AA9F-D6372292B930}"/>
    <cellStyle name="Nota 158 3" xfId="13168" xr:uid="{FE98A9A7-FBBF-4CC7-8CC3-21266FA3A865}"/>
    <cellStyle name="Nota 158 3 2" xfId="33614" xr:uid="{93F42AEB-281C-4A61-BAAA-93C443C214B2}"/>
    <cellStyle name="Nota 158 4" xfId="23398" xr:uid="{CB95B4E3-C2DE-40B3-B44A-0F509167315D}"/>
    <cellStyle name="Nota 159" xfId="2876" xr:uid="{1C2D0787-DA31-4E28-87AF-3AAC98E8FC6E}"/>
    <cellStyle name="Nota 159 2" xfId="8009" xr:uid="{6D152F7B-7D32-464F-8539-A41DB5F07A0B}"/>
    <cellStyle name="Nota 159 2 2" xfId="18236" xr:uid="{733ECD07-DB2C-4A9E-93E4-28510A366480}"/>
    <cellStyle name="Nota 159 2 2 2" xfId="38680" xr:uid="{4B750ADF-B1D9-4FBC-8E8B-08D0DAA897B9}"/>
    <cellStyle name="Nota 159 2 3" xfId="28464" xr:uid="{F1E3DF2B-92D4-4C0A-AC48-68B5D15395D2}"/>
    <cellStyle name="Nota 159 3" xfId="13182" xr:uid="{24745D02-0620-4521-B5C3-C6CE3FBF3C79}"/>
    <cellStyle name="Nota 159 3 2" xfId="33628" xr:uid="{6D7539B5-3187-4DF9-9C16-A290D7ED2F25}"/>
    <cellStyle name="Nota 159 4" xfId="23412" xr:uid="{B4E76A37-6220-4E05-B3CA-25EAE301D0A7}"/>
    <cellStyle name="Nota 16" xfId="289" xr:uid="{12461E29-C3B7-4C89-9493-636DD4B855FF}"/>
    <cellStyle name="Nota 16 2" xfId="888" xr:uid="{AE7614D3-0366-4926-AC98-F0237E0C0B24}"/>
    <cellStyle name="Nota 16 2 2" xfId="6035" xr:uid="{321A5C8B-4A2A-4946-BFF2-7971641A96E1}"/>
    <cellStyle name="Nota 16 2 2 2" xfId="16290" xr:uid="{CB1B9498-53CC-4929-908E-D677FA406B28}"/>
    <cellStyle name="Nota 16 2 2 2 2" xfId="36734" xr:uid="{0ED38691-60CB-47DD-85E1-89E2CA7E4F58}"/>
    <cellStyle name="Nota 16 2 2 3" xfId="26518" xr:uid="{F5A7B9AD-0EFB-4E30-8663-446447FA19B4}"/>
    <cellStyle name="Nota 16 2 3" xfId="11236" xr:uid="{30360F66-B886-462E-BF90-04B48D48E21A}"/>
    <cellStyle name="Nota 16 2 3 2" xfId="31682" xr:uid="{62B1B2DA-7DA2-440D-8594-28FCDD31FA68}"/>
    <cellStyle name="Nota 16 2 4" xfId="21466" xr:uid="{EEAB53A2-BD7A-4ED5-9397-D0D1B89C703B}"/>
    <cellStyle name="Nota 16 3" xfId="5436" xr:uid="{D0348D26-27A9-47C8-B5A8-6E21A7663FF5}"/>
    <cellStyle name="Nota 16 3 2" xfId="15710" xr:uid="{A6B72882-FC2E-433E-B77B-0306C0A7CEEF}"/>
    <cellStyle name="Nota 16 3 2 2" xfId="36154" xr:uid="{CE17ED45-A1DB-4F2B-ADC0-6516AD64DB77}"/>
    <cellStyle name="Nota 16 3 3" xfId="25938" xr:uid="{07D14FA7-D3B6-401E-A328-82D363FBC5A9}"/>
    <cellStyle name="Nota 16 4" xfId="10656" xr:uid="{8E2C2A0E-1985-4563-B441-0489891FFD38}"/>
    <cellStyle name="Nota 16 4 2" xfId="31102" xr:uid="{449F5E7D-E413-4781-84EE-21DF65953490}"/>
    <cellStyle name="Nota 16 5" xfId="20886" xr:uid="{9F04696F-A341-43BC-A1E4-742102464FE5}"/>
    <cellStyle name="Nota 160" xfId="2890" xr:uid="{8D890DBD-6336-44A6-A171-0FFFF285D536}"/>
    <cellStyle name="Nota 160 2" xfId="8023" xr:uid="{CA4D226A-3BD0-4533-8351-9F087B99C641}"/>
    <cellStyle name="Nota 160 2 2" xfId="18250" xr:uid="{1440B0B9-B87E-4FF7-AA96-8B0642DC898B}"/>
    <cellStyle name="Nota 160 2 2 2" xfId="38694" xr:uid="{E97CDBE3-4BCD-41E5-84C9-A262654D31EA}"/>
    <cellStyle name="Nota 160 2 3" xfId="28478" xr:uid="{FD12FB0F-7DA9-4843-BB02-91F1B4B39B1E}"/>
    <cellStyle name="Nota 160 3" xfId="13196" xr:uid="{29B03019-7BFD-4A31-8E31-3C4F693C77C8}"/>
    <cellStyle name="Nota 160 3 2" xfId="33642" xr:uid="{D60942B5-684B-4401-A2AE-EF9541093027}"/>
    <cellStyle name="Nota 160 4" xfId="23426" xr:uid="{A3BC00D5-719E-40EF-97D4-FD4B10AF948A}"/>
    <cellStyle name="Nota 161" xfId="2904" xr:uid="{6EC80DAE-C675-42D7-ACAB-0735C973443C}"/>
    <cellStyle name="Nota 161 2" xfId="8037" xr:uid="{0B710785-1DD8-4331-8A9E-FD3511633A91}"/>
    <cellStyle name="Nota 161 2 2" xfId="18264" xr:uid="{FCCEEED3-C2B4-4C3E-88C9-9FD68F900D1C}"/>
    <cellStyle name="Nota 161 2 2 2" xfId="38708" xr:uid="{3A11A61C-B43F-41D5-B438-7093A8124466}"/>
    <cellStyle name="Nota 161 2 3" xfId="28492" xr:uid="{0ADBB25A-8B6A-49B1-A77D-A070F8FDEF73}"/>
    <cellStyle name="Nota 161 3" xfId="13210" xr:uid="{A8889D3D-D9AA-4FDC-A958-812CFA89CC02}"/>
    <cellStyle name="Nota 161 3 2" xfId="33656" xr:uid="{1FD0186F-E81F-47E9-9395-5121DDEB8147}"/>
    <cellStyle name="Nota 161 4" xfId="23440" xr:uid="{7E342B62-966E-4D9F-8526-81279CBCC2DD}"/>
    <cellStyle name="Nota 162" xfId="2918" xr:uid="{6BBFB8D7-FD40-4B21-AA70-01AB60973E87}"/>
    <cellStyle name="Nota 162 2" xfId="8051" xr:uid="{E7D3DDEC-CE23-4CBB-9A12-04EA5427A309}"/>
    <cellStyle name="Nota 162 2 2" xfId="18278" xr:uid="{55BE01A8-3A73-4F0F-B3FC-E5991D02285C}"/>
    <cellStyle name="Nota 162 2 2 2" xfId="38722" xr:uid="{2B94AF70-2204-431F-B998-626A8CC450FB}"/>
    <cellStyle name="Nota 162 2 3" xfId="28506" xr:uid="{0537F2AB-F315-4501-8227-8D9212E2F304}"/>
    <cellStyle name="Nota 162 3" xfId="13224" xr:uid="{6F5BD6D4-CFED-4506-85E0-0E32E474A8E8}"/>
    <cellStyle name="Nota 162 3 2" xfId="33670" xr:uid="{9A292ED4-E61D-416E-A394-36E05A9B07EB}"/>
    <cellStyle name="Nota 162 4" xfId="23454" xr:uid="{85708867-D12F-4FD9-81AC-8066E3013C2E}"/>
    <cellStyle name="Nota 163" xfId="2932" xr:uid="{E32DD4A4-DDFD-4A1B-B23D-77FB1B87DD7A}"/>
    <cellStyle name="Nota 163 2" xfId="8065" xr:uid="{07A79946-569D-45D3-B87E-0A03A058348A}"/>
    <cellStyle name="Nota 163 2 2" xfId="18292" xr:uid="{561B6D91-8E47-45F2-B5D1-D8425F3B9B21}"/>
    <cellStyle name="Nota 163 2 2 2" xfId="38736" xr:uid="{8427A46A-0BD0-4BBE-BD6E-DCC5D36449E5}"/>
    <cellStyle name="Nota 163 2 3" xfId="28520" xr:uid="{00D9734C-2602-4C18-859E-537194030F40}"/>
    <cellStyle name="Nota 163 3" xfId="13238" xr:uid="{D66AD3AF-EBE0-4726-9B50-8761ECDE146A}"/>
    <cellStyle name="Nota 163 3 2" xfId="33684" xr:uid="{84F6004D-1751-43CB-8857-F6D6C83E9C74}"/>
    <cellStyle name="Nota 163 4" xfId="23468" xr:uid="{4B33F90F-8A39-4501-8F45-0E8106F082E4}"/>
    <cellStyle name="Nota 164" xfId="2946" xr:uid="{AAA21BBA-07BF-4672-97A6-FA9052FB0C28}"/>
    <cellStyle name="Nota 164 2" xfId="8079" xr:uid="{870C6D37-DF6F-41A9-88DB-3BEE7DDD636A}"/>
    <cellStyle name="Nota 164 2 2" xfId="18306" xr:uid="{1DD403C3-447C-4D88-AD2D-6CCEE435D1BD}"/>
    <cellStyle name="Nota 164 2 2 2" xfId="38750" xr:uid="{58DF31F4-F189-4C59-BD14-4E668B6970BB}"/>
    <cellStyle name="Nota 164 2 3" xfId="28534" xr:uid="{B5BB546A-F155-4F35-9E34-EB9E9890B5CB}"/>
    <cellStyle name="Nota 164 3" xfId="13252" xr:uid="{F719D4D3-1182-4CF5-AAF3-A12C60FF2869}"/>
    <cellStyle name="Nota 164 3 2" xfId="33698" xr:uid="{BF656F9D-76D4-463B-9B02-F265DC75734F}"/>
    <cellStyle name="Nota 164 4" xfId="23482" xr:uid="{133BD631-4A7C-42A0-8FE2-333C9DD25964}"/>
    <cellStyle name="Nota 165" xfId="2960" xr:uid="{B0DFA251-FCBE-4B63-B0E6-6500C405B171}"/>
    <cellStyle name="Nota 165 2" xfId="8093" xr:uid="{1163A34D-2C33-4C5E-975E-7FE1A2087CD1}"/>
    <cellStyle name="Nota 165 2 2" xfId="18320" xr:uid="{491B4761-2BEE-4F59-8C09-15DC7A6BD289}"/>
    <cellStyle name="Nota 165 2 2 2" xfId="38764" xr:uid="{057C9174-917D-481A-A561-38BB41E1574E}"/>
    <cellStyle name="Nota 165 2 3" xfId="28548" xr:uid="{E75622B9-516C-49A6-928B-3A3B45C0CF54}"/>
    <cellStyle name="Nota 165 3" xfId="13266" xr:uid="{53DB5830-A2E1-4780-8DD9-55493714CA6B}"/>
    <cellStyle name="Nota 165 3 2" xfId="33712" xr:uid="{63A7B140-043F-46AA-824C-2CA4BC418C0D}"/>
    <cellStyle name="Nota 165 4" xfId="23496" xr:uid="{CEB4F90E-89D4-4AE3-A734-A4EA785B5B86}"/>
    <cellStyle name="Nota 166" xfId="2974" xr:uid="{6EDDD5F9-5AD0-4C80-8591-30232EF41E09}"/>
    <cellStyle name="Nota 166 2" xfId="8107" xr:uid="{12C498F7-F12F-42C9-85D4-D20125DA8B2D}"/>
    <cellStyle name="Nota 166 2 2" xfId="18334" xr:uid="{A357BF2C-966D-4744-89FC-78CAB774CB14}"/>
    <cellStyle name="Nota 166 2 2 2" xfId="38778" xr:uid="{9508113E-E2D5-4C05-92CD-F9F61E90EC68}"/>
    <cellStyle name="Nota 166 2 3" xfId="28562" xr:uid="{959B6EA2-B817-42FC-BDE9-F4016CF08166}"/>
    <cellStyle name="Nota 166 3" xfId="13280" xr:uid="{655BE108-AAE1-4279-8FA8-C84D359383EE}"/>
    <cellStyle name="Nota 166 3 2" xfId="33726" xr:uid="{3B1DC106-19A2-4935-B155-1FF6DF24F183}"/>
    <cellStyle name="Nota 166 4" xfId="23510" xr:uid="{D88A3905-BB6E-4AB8-B9D2-CA94E15A5638}"/>
    <cellStyle name="Nota 167" xfId="2988" xr:uid="{BD1D11DB-D663-4943-A7A4-BA891665C5B4}"/>
    <cellStyle name="Nota 167 2" xfId="8121" xr:uid="{75E6EB3C-AEFB-4C5C-A9B7-5C83BF9C9A21}"/>
    <cellStyle name="Nota 167 2 2" xfId="18348" xr:uid="{0D8939CB-1E4A-4BCB-BED8-7BD10F98BBAA}"/>
    <cellStyle name="Nota 167 2 2 2" xfId="38792" xr:uid="{A54437F5-2BEF-4176-AF69-FBDF950A7F12}"/>
    <cellStyle name="Nota 167 2 3" xfId="28576" xr:uid="{85872856-97EB-4327-8385-44133030B258}"/>
    <cellStyle name="Nota 167 3" xfId="13294" xr:uid="{4A0C0896-F641-45BE-B130-171D150872BE}"/>
    <cellStyle name="Nota 167 3 2" xfId="33740" xr:uid="{E18B457D-44AE-4F41-B835-EAE2AC61E97E}"/>
    <cellStyle name="Nota 167 4" xfId="23524" xr:uid="{2A17B4D8-3D46-4E16-AE23-068FCCB3A104}"/>
    <cellStyle name="Nota 168" xfId="3002" xr:uid="{48EC98E8-4D99-4B03-BB6E-15E73362C843}"/>
    <cellStyle name="Nota 168 2" xfId="8135" xr:uid="{30009C2C-7FCD-4C01-A59C-0D66054C5F75}"/>
    <cellStyle name="Nota 168 2 2" xfId="18362" xr:uid="{A6EDD381-B441-4303-80BB-27F8D35B236A}"/>
    <cellStyle name="Nota 168 2 2 2" xfId="38806" xr:uid="{B3EF424D-877F-44C2-84C0-9DB9D2F7F7FC}"/>
    <cellStyle name="Nota 168 2 3" xfId="28590" xr:uid="{3AEC6B5C-A8A5-413C-8207-24031EAD8E78}"/>
    <cellStyle name="Nota 168 3" xfId="13308" xr:uid="{E4E524FC-0090-4629-BFD1-6FEC50FBE8EE}"/>
    <cellStyle name="Nota 168 3 2" xfId="33754" xr:uid="{DC749F65-6839-4EFE-A1E0-A8FCCCBE2617}"/>
    <cellStyle name="Nota 168 4" xfId="23538" xr:uid="{E7655CC9-7644-411F-B13A-A3DE79841A4D}"/>
    <cellStyle name="Nota 169" xfId="3016" xr:uid="{C3D4B004-392F-494C-A85E-8328040B5F29}"/>
    <cellStyle name="Nota 169 2" xfId="8149" xr:uid="{A7CC60B2-D1C1-424D-B665-B49EBE565D98}"/>
    <cellStyle name="Nota 169 2 2" xfId="18376" xr:uid="{9699AF69-D776-4E2D-B261-A82BBDF1180D}"/>
    <cellStyle name="Nota 169 2 2 2" xfId="38820" xr:uid="{5AEEF405-4EF3-466C-B720-05ED581AE3AB}"/>
    <cellStyle name="Nota 169 2 3" xfId="28604" xr:uid="{54242E42-E2C0-4F4C-87DD-3637B129A30D}"/>
    <cellStyle name="Nota 169 3" xfId="13322" xr:uid="{5BAFD942-05C4-4151-922B-CA4EEFAF2948}"/>
    <cellStyle name="Nota 169 3 2" xfId="33768" xr:uid="{C3367423-F4A9-487E-BA77-CB2430BC83E6}"/>
    <cellStyle name="Nota 169 4" xfId="23552" xr:uid="{737682C3-3E5B-4CF7-9B5F-37F680F09E03}"/>
    <cellStyle name="Nota 17" xfId="303" xr:uid="{11618504-66A4-405A-916E-63B7FCD1577D}"/>
    <cellStyle name="Nota 17 2" xfId="902" xr:uid="{DCE0F19D-1812-4EDF-ADA7-3708DB27E4E4}"/>
    <cellStyle name="Nota 17 2 2" xfId="6049" xr:uid="{C436D86A-9061-4614-BFF2-295F1056FB0B}"/>
    <cellStyle name="Nota 17 2 2 2" xfId="16304" xr:uid="{4A4F8E35-C918-4461-9896-531AAABF0B47}"/>
    <cellStyle name="Nota 17 2 2 2 2" xfId="36748" xr:uid="{78692CDC-9FF3-40A4-A059-F7710B6CE8C2}"/>
    <cellStyle name="Nota 17 2 2 3" xfId="26532" xr:uid="{6C5E975B-782D-48C5-8732-4C1E1BAB891B}"/>
    <cellStyle name="Nota 17 2 3" xfId="11250" xr:uid="{574B3287-E412-4ACD-80F5-3860F0F7C496}"/>
    <cellStyle name="Nota 17 2 3 2" xfId="31696" xr:uid="{2D8D05E2-7DAA-4B9A-93EA-D634D983C229}"/>
    <cellStyle name="Nota 17 2 4" xfId="21480" xr:uid="{CFE4BA9C-F980-46C2-B120-A3B426F6E9F2}"/>
    <cellStyle name="Nota 17 3" xfId="5450" xr:uid="{65C05155-708E-4AC0-A503-AB095160DB62}"/>
    <cellStyle name="Nota 17 3 2" xfId="15724" xr:uid="{16ACF7E5-697D-4A97-89F5-9F8501E1C284}"/>
    <cellStyle name="Nota 17 3 2 2" xfId="36168" xr:uid="{CCCCC814-2005-4C51-8723-655F22B6A43C}"/>
    <cellStyle name="Nota 17 3 3" xfId="25952" xr:uid="{8C65B165-40E2-4798-B0EB-B0429491AB84}"/>
    <cellStyle name="Nota 17 4" xfId="10670" xr:uid="{75B0533D-D69A-485C-A3AE-3C36A9CDE0E2}"/>
    <cellStyle name="Nota 17 4 2" xfId="31116" xr:uid="{60FB2E74-D813-4934-9F06-80C7568B133B}"/>
    <cellStyle name="Nota 17 5" xfId="20900" xr:uid="{D8410F7D-01D0-4695-B049-3F78BDFCFD83}"/>
    <cellStyle name="Nota 170" xfId="3030" xr:uid="{06C2A308-CC9A-41C1-9C5E-38AF85026227}"/>
    <cellStyle name="Nota 170 2" xfId="8163" xr:uid="{DA1DCB4B-33E7-4FE7-BD6A-14EE322E4E73}"/>
    <cellStyle name="Nota 170 2 2" xfId="18390" xr:uid="{794FC0F6-7CA8-4218-8A34-4F86218CFB8A}"/>
    <cellStyle name="Nota 170 2 2 2" xfId="38834" xr:uid="{CA9A94F4-859A-41EB-9DC3-0760CBC12F19}"/>
    <cellStyle name="Nota 170 2 3" xfId="28618" xr:uid="{EF7DDA78-2CFA-4EA6-8D71-B0EEA2901FB2}"/>
    <cellStyle name="Nota 170 3" xfId="13336" xr:uid="{9CF2D2A9-9A71-4D1A-BED1-FDF2CDFA787A}"/>
    <cellStyle name="Nota 170 3 2" xfId="33782" xr:uid="{21BE9DF0-E86B-4B7B-AE21-AC3C7C7E0EAA}"/>
    <cellStyle name="Nota 170 4" xfId="23566" xr:uid="{699B6210-328A-4590-8377-FE9F6D67B829}"/>
    <cellStyle name="Nota 171" xfId="3044" xr:uid="{2B209306-0173-4520-A8FF-3EEC479EC004}"/>
    <cellStyle name="Nota 171 2" xfId="8177" xr:uid="{8FF2D78F-2FDA-4248-AADB-872F6D2CDE16}"/>
    <cellStyle name="Nota 171 2 2" xfId="18404" xr:uid="{B4C10BE1-71FD-4EC2-8DA9-C7EF9ACC54FE}"/>
    <cellStyle name="Nota 171 2 2 2" xfId="38848" xr:uid="{5004634D-5125-4070-8846-0D0C76AA9D96}"/>
    <cellStyle name="Nota 171 2 3" xfId="28632" xr:uid="{492CD13F-5422-4229-BF1A-69D8653CD387}"/>
    <cellStyle name="Nota 171 3" xfId="13350" xr:uid="{9AB6A2E2-9201-4CF9-8D29-4BC797D6F521}"/>
    <cellStyle name="Nota 171 3 2" xfId="33796" xr:uid="{9389D7EE-0771-40E5-9B2F-93CE4F3B7B4B}"/>
    <cellStyle name="Nota 171 4" xfId="23580" xr:uid="{80B0573D-E819-4E4A-A610-FFA8B13FF678}"/>
    <cellStyle name="Nota 172" xfId="3058" xr:uid="{D50F11FE-78B5-4273-804C-63FBE19FE596}"/>
    <cellStyle name="Nota 172 2" xfId="8191" xr:uid="{EB366A13-B8DB-42D6-B0C4-283D4A570C60}"/>
    <cellStyle name="Nota 172 2 2" xfId="18418" xr:uid="{6EDF16C6-45DD-41DA-B3E7-3FB83739812E}"/>
    <cellStyle name="Nota 172 2 2 2" xfId="38862" xr:uid="{AD1D7E8C-4DB6-402B-96FF-48323F2C0F6F}"/>
    <cellStyle name="Nota 172 2 3" xfId="28646" xr:uid="{4B47D5D9-93DB-4B28-A512-0D27CCF85D91}"/>
    <cellStyle name="Nota 172 3" xfId="13364" xr:uid="{2B522386-1A6E-402D-94E6-8B830221A237}"/>
    <cellStyle name="Nota 172 3 2" xfId="33810" xr:uid="{9A0B1EA4-7106-4643-B518-6F0D2F27F5F6}"/>
    <cellStyle name="Nota 172 4" xfId="23594" xr:uid="{C07F0E36-862D-4DC1-8A86-386FC327B3CD}"/>
    <cellStyle name="Nota 173" xfId="3072" xr:uid="{0BFAAE73-EDE3-4ABF-89C0-AF2B2D8AC74F}"/>
    <cellStyle name="Nota 173 2" xfId="8205" xr:uid="{E2ED0DA8-3104-4A0E-A1B4-AB1509DB911E}"/>
    <cellStyle name="Nota 173 2 2" xfId="18432" xr:uid="{C5285F75-3402-40AB-B469-9408100FE0FC}"/>
    <cellStyle name="Nota 173 2 2 2" xfId="38876" xr:uid="{F3DC6DE9-A011-416D-937A-D892F75E8DF3}"/>
    <cellStyle name="Nota 173 2 3" xfId="28660" xr:uid="{8BDDD4F4-E1D7-436B-943D-D64CE5BE9D82}"/>
    <cellStyle name="Nota 173 3" xfId="13378" xr:uid="{3199FBEE-C42E-4B9F-B484-D9722A269EBC}"/>
    <cellStyle name="Nota 173 3 2" xfId="33824" xr:uid="{880D5279-DCAB-4B17-8CE3-10756A2586F6}"/>
    <cellStyle name="Nota 173 4" xfId="23608" xr:uid="{513BAE8F-9B44-4E90-AA42-3AB07AF065D9}"/>
    <cellStyle name="Nota 174" xfId="3086" xr:uid="{56416143-EE97-456A-8024-569301194422}"/>
    <cellStyle name="Nota 174 2" xfId="8219" xr:uid="{222BA357-250A-4EB4-910C-932C0546B5FE}"/>
    <cellStyle name="Nota 174 2 2" xfId="18446" xr:uid="{ADF6C2DE-42FB-4A9D-A08D-7996659A74C1}"/>
    <cellStyle name="Nota 174 2 2 2" xfId="38890" xr:uid="{9EC3106E-3C44-46DF-A2FB-B270083CE52D}"/>
    <cellStyle name="Nota 174 2 3" xfId="28674" xr:uid="{52E956AF-CFA8-47B7-91F4-C8E74172AAF9}"/>
    <cellStyle name="Nota 174 3" xfId="13392" xr:uid="{08EC70B2-CB0B-4166-8B97-3643F0A80B9E}"/>
    <cellStyle name="Nota 174 3 2" xfId="33838" xr:uid="{4B52F3F3-0E05-494B-BC9B-F75D16D3A2FB}"/>
    <cellStyle name="Nota 174 4" xfId="23622" xr:uid="{90508AF1-9B44-478B-8BA6-93E9D716FB53}"/>
    <cellStyle name="Nota 175" xfId="3100" xr:uid="{BF984934-B77C-4215-A176-C0072ED66CB5}"/>
    <cellStyle name="Nota 175 2" xfId="8233" xr:uid="{51B7F8FF-040F-4895-A833-A91C2D37B337}"/>
    <cellStyle name="Nota 175 2 2" xfId="18460" xr:uid="{39F151EE-DB36-4FF1-B978-9B215941B172}"/>
    <cellStyle name="Nota 175 2 2 2" xfId="38904" xr:uid="{727D747C-EF2D-48F8-8082-EF0135780AFB}"/>
    <cellStyle name="Nota 175 2 3" xfId="28688" xr:uid="{0E032AE4-4468-4F03-8BBF-465846693174}"/>
    <cellStyle name="Nota 175 3" xfId="13406" xr:uid="{B0A71283-1496-4392-8E2A-184FE52D48FA}"/>
    <cellStyle name="Nota 175 3 2" xfId="33852" xr:uid="{A2C9E52D-2A18-42E1-83B8-689478969375}"/>
    <cellStyle name="Nota 175 4" xfId="23636" xr:uid="{E90447CB-E4A9-4123-AB0F-A4846AA05D9E}"/>
    <cellStyle name="Nota 176" xfId="3114" xr:uid="{78D7484D-A14B-4E86-B558-D62DFFF1497D}"/>
    <cellStyle name="Nota 176 2" xfId="8247" xr:uid="{D6AA5E78-4F0C-4206-9D7C-E03B7E8E72E3}"/>
    <cellStyle name="Nota 176 2 2" xfId="18474" xr:uid="{E4383FF1-FE6B-413B-A1CA-5640CD760607}"/>
    <cellStyle name="Nota 176 2 2 2" xfId="38918" xr:uid="{026E0752-5745-4177-B7DC-029DC7A0D6E8}"/>
    <cellStyle name="Nota 176 2 3" xfId="28702" xr:uid="{0C427427-C558-43DF-88E2-0F15A58C2851}"/>
    <cellStyle name="Nota 176 3" xfId="13420" xr:uid="{65ECCBEC-6EAF-4972-A949-9E4C7AC67B14}"/>
    <cellStyle name="Nota 176 3 2" xfId="33866" xr:uid="{FF7347EA-6FB1-47EA-A777-47E597FB9119}"/>
    <cellStyle name="Nota 176 4" xfId="23650" xr:uid="{3759CBE2-2E11-40A1-842C-A1E8E6C85482}"/>
    <cellStyle name="Nota 177" xfId="3128" xr:uid="{66325F2C-7A53-4F79-A97B-F92C42FED690}"/>
    <cellStyle name="Nota 177 2" xfId="8261" xr:uid="{D3377F58-FC9F-42D2-817C-B124D12F0F2A}"/>
    <cellStyle name="Nota 177 2 2" xfId="18488" xr:uid="{1D78FBC8-C95C-47F1-A55E-588143FD330F}"/>
    <cellStyle name="Nota 177 2 2 2" xfId="38932" xr:uid="{F2BCD7DD-9485-4AA5-8E05-1E4CF348764D}"/>
    <cellStyle name="Nota 177 2 3" xfId="28716" xr:uid="{CCC20037-D10B-4999-AE7C-76FDBAA77E4A}"/>
    <cellStyle name="Nota 177 3" xfId="13434" xr:uid="{FC3BA08F-975D-4D13-8628-A83AD59FC7D8}"/>
    <cellStyle name="Nota 177 3 2" xfId="33880" xr:uid="{28C4E546-C40E-4E8B-8F77-8F2E9A5F9FF5}"/>
    <cellStyle name="Nota 177 4" xfId="23664" xr:uid="{EDB16C49-4BEE-49AC-9169-AF2123AC009B}"/>
    <cellStyle name="Nota 178" xfId="3142" xr:uid="{6D809D5A-C85B-4F0A-90B9-B906D45E833A}"/>
    <cellStyle name="Nota 178 2" xfId="8275" xr:uid="{505B24B7-2976-420C-952F-DFC4F5302D8F}"/>
    <cellStyle name="Nota 178 2 2" xfId="18502" xr:uid="{4BD2C21E-A441-4609-944F-FD26EDD24F78}"/>
    <cellStyle name="Nota 178 2 2 2" xfId="38946" xr:uid="{1CDFC056-447D-4FA8-AD36-8F3A65A2E715}"/>
    <cellStyle name="Nota 178 2 3" xfId="28730" xr:uid="{DABA42C5-B224-4A5E-8FE8-BAA741F6682A}"/>
    <cellStyle name="Nota 178 3" xfId="13448" xr:uid="{0E1BC156-330E-475C-945B-E6986AD88965}"/>
    <cellStyle name="Nota 178 3 2" xfId="33894" xr:uid="{B5A64CCB-B3A9-4F5A-BC84-B56FA794F19C}"/>
    <cellStyle name="Nota 178 4" xfId="23678" xr:uid="{2FE6C17F-A19B-460E-AF03-05FD89B955E3}"/>
    <cellStyle name="Nota 179" xfId="3156" xr:uid="{A45E3BC6-1AB2-455A-BB0C-F16F292B5D3E}"/>
    <cellStyle name="Nota 179 2" xfId="8289" xr:uid="{A26B5A89-70D4-4480-850E-6CC1B6D445DE}"/>
    <cellStyle name="Nota 179 2 2" xfId="18516" xr:uid="{12CCCBF9-A03D-41AF-AFD2-610E67E39360}"/>
    <cellStyle name="Nota 179 2 2 2" xfId="38960" xr:uid="{A74FE38F-FCDA-45B6-8BF6-689A10587391}"/>
    <cellStyle name="Nota 179 2 3" xfId="28744" xr:uid="{37E5F80C-EBA6-434E-9896-4569728E6ED3}"/>
    <cellStyle name="Nota 179 3" xfId="13462" xr:uid="{73B9E824-3B44-493B-A675-EB9D1EFA68D0}"/>
    <cellStyle name="Nota 179 3 2" xfId="33908" xr:uid="{1B6FE464-912F-4BF5-9E3F-2F5F3ECA9F5B}"/>
    <cellStyle name="Nota 179 4" xfId="23692" xr:uid="{8EF86920-275B-4AF4-9B51-8EFF17677E10}"/>
    <cellStyle name="Nota 18" xfId="317" xr:uid="{8C11B549-74AF-4C9A-A734-8D280F6ADCB9}"/>
    <cellStyle name="Nota 18 2" xfId="916" xr:uid="{58E43922-71E1-429A-99EA-C958DB7DDBF3}"/>
    <cellStyle name="Nota 18 2 2" xfId="6063" xr:uid="{C78E0E81-41FF-4951-BF76-340281AEEC5E}"/>
    <cellStyle name="Nota 18 2 2 2" xfId="16318" xr:uid="{26689493-EAAC-4B2A-8767-3514BB97A11F}"/>
    <cellStyle name="Nota 18 2 2 2 2" xfId="36762" xr:uid="{BBEF0977-7D5B-4439-9884-7E91F07C4221}"/>
    <cellStyle name="Nota 18 2 2 3" xfId="26546" xr:uid="{B755EC7E-C2BA-49E2-AA8B-9E487ACF14E6}"/>
    <cellStyle name="Nota 18 2 3" xfId="11264" xr:uid="{FCB5F14B-EAB7-4210-AC55-A17D029256C7}"/>
    <cellStyle name="Nota 18 2 3 2" xfId="31710" xr:uid="{1BD3BCC0-18FC-421C-AC62-BD46EB7A9B75}"/>
    <cellStyle name="Nota 18 2 4" xfId="21494" xr:uid="{AB6C860C-65D2-4D6C-9F89-0B65E875CDD3}"/>
    <cellStyle name="Nota 18 3" xfId="5464" xr:uid="{4151A399-0F3A-4762-8471-5B039429FFE7}"/>
    <cellStyle name="Nota 18 3 2" xfId="15738" xr:uid="{E1F9F912-1CC4-4FBC-AB50-DB92784345FE}"/>
    <cellStyle name="Nota 18 3 2 2" xfId="36182" xr:uid="{D8D1D793-6C33-4722-9EA2-B2A041CC9CE1}"/>
    <cellStyle name="Nota 18 3 3" xfId="25966" xr:uid="{015F4574-6FA2-4860-9CAC-008D0984AA8E}"/>
    <cellStyle name="Nota 18 4" xfId="10684" xr:uid="{D7F9A963-8BA0-4EB2-9049-7A68184B1385}"/>
    <cellStyle name="Nota 18 4 2" xfId="31130" xr:uid="{19BF6865-D783-4A77-801D-CB01D0A5DEF6}"/>
    <cellStyle name="Nota 18 5" xfId="20914" xr:uid="{11F04508-19FB-4859-AE3D-F14F42FC3766}"/>
    <cellStyle name="Nota 180" xfId="3170" xr:uid="{4451B291-87F6-4D7E-BDFC-B78ED34AE137}"/>
    <cellStyle name="Nota 180 2" xfId="8303" xr:uid="{6E8C77CB-453A-445A-ABD2-D03658EE9E61}"/>
    <cellStyle name="Nota 180 2 2" xfId="18530" xr:uid="{E3A2DF56-F9D5-4583-8145-20D3E2F751E7}"/>
    <cellStyle name="Nota 180 2 2 2" xfId="38974" xr:uid="{5CD435AD-FFE2-4123-9EA4-15D95105BF30}"/>
    <cellStyle name="Nota 180 2 3" xfId="28758" xr:uid="{1933603D-BAE6-4DB7-B33D-60C9F8160DAC}"/>
    <cellStyle name="Nota 180 3" xfId="13476" xr:uid="{2D2EDBB7-1040-430D-B998-E2562A74C1EA}"/>
    <cellStyle name="Nota 180 3 2" xfId="33922" xr:uid="{ECB19091-FFD3-4BC1-A231-762D8EF3697D}"/>
    <cellStyle name="Nota 180 4" xfId="23706" xr:uid="{C35CF69F-75A2-43DA-8720-D9DA215CB1F5}"/>
    <cellStyle name="Nota 181" xfId="3183" xr:uid="{764F7AF2-DE14-48B8-94A2-4EFF228B1944}"/>
    <cellStyle name="Nota 181 2" xfId="8317" xr:uid="{DEAAA885-E841-45D7-9F55-3CFF2A12C29A}"/>
    <cellStyle name="Nota 181 2 2" xfId="18544" xr:uid="{7AF4EE38-6350-4878-977D-2726B0F3EA3D}"/>
    <cellStyle name="Nota 181 2 2 2" xfId="38988" xr:uid="{4E00A546-6B81-401C-A728-26AC98EF25D7}"/>
    <cellStyle name="Nota 181 2 3" xfId="28772" xr:uid="{F7E93135-F514-4B37-8B3F-4385E402C6C0}"/>
    <cellStyle name="Nota 181 3" xfId="13490" xr:uid="{800D3873-41BE-4DAE-8F63-192E4033EC33}"/>
    <cellStyle name="Nota 181 3 2" xfId="33936" xr:uid="{F65100D7-5C47-493D-BB9E-3736E0D69A92}"/>
    <cellStyle name="Nota 181 4" xfId="23720" xr:uid="{8183AA74-7F4F-4DCC-AB1D-3B9E7A9426AB}"/>
    <cellStyle name="Nota 182" xfId="3197" xr:uid="{59F407FB-295C-4E61-A1FA-8309A7050054}"/>
    <cellStyle name="Nota 182 2" xfId="8331" xr:uid="{6BD1240F-066D-43BF-9D6C-7D51DDD1170C}"/>
    <cellStyle name="Nota 182 2 2" xfId="18558" xr:uid="{1E346766-9F23-42EF-91D8-4200EBDC194D}"/>
    <cellStyle name="Nota 182 2 2 2" xfId="39002" xr:uid="{C2136694-56B5-4A1A-8766-DBD929A2FBFB}"/>
    <cellStyle name="Nota 182 2 3" xfId="28786" xr:uid="{50C98B89-2CA8-4DB5-9DB2-F2D98C6427D7}"/>
    <cellStyle name="Nota 182 3" xfId="13504" xr:uid="{9B7E520C-6BA9-4DB8-8117-A01C45B67A76}"/>
    <cellStyle name="Nota 182 3 2" xfId="33950" xr:uid="{08A81E95-FACE-46BA-9F94-3DD5B3017FFC}"/>
    <cellStyle name="Nota 182 4" xfId="23734" xr:uid="{B5604962-F290-4F76-9B5D-B2C68F65FED7}"/>
    <cellStyle name="Nota 183" xfId="3211" xr:uid="{7D068BB6-203E-4E15-9D82-4492696004EE}"/>
    <cellStyle name="Nota 183 2" xfId="8345" xr:uid="{BDFCF11F-0C65-40C7-93FC-01B9BD54BCCF}"/>
    <cellStyle name="Nota 183 2 2" xfId="18572" xr:uid="{4189806D-43E5-4476-853B-BFBD8BECED0C}"/>
    <cellStyle name="Nota 183 2 2 2" xfId="39016" xr:uid="{165B4C95-9316-41A8-9EDB-307CB575702E}"/>
    <cellStyle name="Nota 183 2 3" xfId="28800" xr:uid="{58879207-3CC7-4210-ABDC-41E62F005C96}"/>
    <cellStyle name="Nota 183 3" xfId="13518" xr:uid="{E69FC31C-64D6-404E-85B4-BFE0107CB167}"/>
    <cellStyle name="Nota 183 3 2" xfId="33964" xr:uid="{C645CCA3-6ABF-4769-9731-FF3FDC19652E}"/>
    <cellStyle name="Nota 183 4" xfId="23748" xr:uid="{96DE2867-9AEF-4167-A8DC-2D576776E674}"/>
    <cellStyle name="Nota 184" xfId="3225" xr:uid="{310AED91-55EA-4302-94FF-4F85A72386A0}"/>
    <cellStyle name="Nota 184 2" xfId="8359" xr:uid="{36CC12CC-CF24-49BC-91B5-68E13B8387C1}"/>
    <cellStyle name="Nota 184 2 2" xfId="18586" xr:uid="{D49DCD06-F510-4979-97C8-C651D2805FA7}"/>
    <cellStyle name="Nota 184 2 2 2" xfId="39030" xr:uid="{C7E0AF6F-41C1-440F-B22E-D7C1342DD82E}"/>
    <cellStyle name="Nota 184 2 3" xfId="28814" xr:uid="{C46FE4A4-EA75-419D-AC74-7174C2CFAB26}"/>
    <cellStyle name="Nota 184 3" xfId="13532" xr:uid="{D65CBDC8-34BF-46EB-8AEC-423C763FEF52}"/>
    <cellStyle name="Nota 184 3 2" xfId="33978" xr:uid="{ACD8717A-411C-4C47-8812-158AAA8417C6}"/>
    <cellStyle name="Nota 184 4" xfId="23762" xr:uid="{8E64E889-D1C6-44B2-A720-9DE8BA525628}"/>
    <cellStyle name="Nota 185" xfId="3239" xr:uid="{AE24FDD7-2555-4C21-80C9-B39D6E3FD77A}"/>
    <cellStyle name="Nota 185 2" xfId="8373" xr:uid="{12E46077-9A57-49AA-9463-F814CA9396D6}"/>
    <cellStyle name="Nota 185 2 2" xfId="18600" xr:uid="{0EEA46A7-12F9-4E30-883D-1391FF1312D4}"/>
    <cellStyle name="Nota 185 2 2 2" xfId="39044" xr:uid="{C397CC06-A4A8-43FD-8713-2DF510BAE6C7}"/>
    <cellStyle name="Nota 185 2 3" xfId="28828" xr:uid="{A676B9C5-6955-4B0E-BA3E-3304E7C41256}"/>
    <cellStyle name="Nota 185 3" xfId="13546" xr:uid="{91DDF5B9-FB63-4684-A908-3BA6177B6B2D}"/>
    <cellStyle name="Nota 185 3 2" xfId="33992" xr:uid="{4504F868-9859-4D96-9740-A7221AB14B38}"/>
    <cellStyle name="Nota 185 4" xfId="23776" xr:uid="{11100079-871A-40BD-AC59-704F9FC75965}"/>
    <cellStyle name="Nota 186" xfId="3253" xr:uid="{C25D8BE7-C6BA-4B8B-A47A-0E3610FF8FBB}"/>
    <cellStyle name="Nota 186 2" xfId="8387" xr:uid="{5C1778C3-46EA-4E96-A1B7-E89338D1B597}"/>
    <cellStyle name="Nota 186 2 2" xfId="18614" xr:uid="{9B24034C-EC33-4E30-916A-B4D660987256}"/>
    <cellStyle name="Nota 186 2 2 2" xfId="39058" xr:uid="{D41A1B41-A718-4D02-B4AA-A11ECC352D1E}"/>
    <cellStyle name="Nota 186 2 3" xfId="28842" xr:uid="{B158459C-9918-4A17-9700-577FC5333BB4}"/>
    <cellStyle name="Nota 186 3" xfId="13560" xr:uid="{C543F2F0-936A-4988-8284-E8A077C97199}"/>
    <cellStyle name="Nota 186 3 2" xfId="34006" xr:uid="{FB8163C7-D957-445C-A5D3-18FBC526CAF2}"/>
    <cellStyle name="Nota 186 4" xfId="23790" xr:uid="{13F7BCA7-3594-4A7A-AF5C-192658302C18}"/>
    <cellStyle name="Nota 187" xfId="3267" xr:uid="{79180632-7590-4CE7-8C7D-088E28514F49}"/>
    <cellStyle name="Nota 187 2" xfId="8401" xr:uid="{7510C7FC-7190-4002-84AF-6D4C70D2D2F1}"/>
    <cellStyle name="Nota 187 2 2" xfId="18628" xr:uid="{A99320D1-EDEC-464F-BE67-3A4BC2F2A37C}"/>
    <cellStyle name="Nota 187 2 2 2" xfId="39072" xr:uid="{E2AC010D-76A9-4543-A725-FF9DEF856499}"/>
    <cellStyle name="Nota 187 2 3" xfId="28856" xr:uid="{B80E992A-ECD0-44E3-9A28-6905CFA0A7DE}"/>
    <cellStyle name="Nota 187 3" xfId="13574" xr:uid="{444A459E-75DF-47A3-B40F-7D643063630C}"/>
    <cellStyle name="Nota 187 3 2" xfId="34020" xr:uid="{EC9CBC42-CAD4-4B59-B456-3637D6ED8C2C}"/>
    <cellStyle name="Nota 187 4" xfId="23804" xr:uid="{EA64E689-7D70-4D26-B998-C3D9A771D528}"/>
    <cellStyle name="Nota 188" xfId="3281" xr:uid="{5BA6550E-E29E-424A-B943-0DA05FDF78AD}"/>
    <cellStyle name="Nota 188 2" xfId="8415" xr:uid="{FA04EA19-0149-494A-A377-96705AEE784E}"/>
    <cellStyle name="Nota 188 2 2" xfId="18642" xr:uid="{4F2BDC23-8E33-43F3-92EE-14E919B1A723}"/>
    <cellStyle name="Nota 188 2 2 2" xfId="39086" xr:uid="{FF851A12-44CB-41F0-9B30-DF5415A60399}"/>
    <cellStyle name="Nota 188 2 3" xfId="28870" xr:uid="{39E20B4B-E329-4365-8155-7AE9385F6D72}"/>
    <cellStyle name="Nota 188 3" xfId="13588" xr:uid="{15A3C106-BDD6-4939-8DC9-F14E4E072D21}"/>
    <cellStyle name="Nota 188 3 2" xfId="34034" xr:uid="{7C72B3CD-4E04-4E11-B6C7-08A5B642EB59}"/>
    <cellStyle name="Nota 188 4" xfId="23818" xr:uid="{E033D722-CF98-4947-A504-4AE1FDCC1E2D}"/>
    <cellStyle name="Nota 189" xfId="3295" xr:uid="{6AC5251D-D739-475E-9566-3CF5C10EDB3E}"/>
    <cellStyle name="Nota 189 2" xfId="8429" xr:uid="{81AD6941-438B-43CD-A9BA-3FE63882624F}"/>
    <cellStyle name="Nota 189 2 2" xfId="18656" xr:uid="{DFEF4C72-C34F-44EE-B706-8CA6D002BC01}"/>
    <cellStyle name="Nota 189 2 2 2" xfId="39100" xr:uid="{90F4C74B-5503-4C64-AAE4-47F4A8AFDB56}"/>
    <cellStyle name="Nota 189 2 3" xfId="28884" xr:uid="{5DCBAE4A-9ECF-45C1-9D66-FABCD98D70AC}"/>
    <cellStyle name="Nota 189 3" xfId="13602" xr:uid="{E4C9C1DD-B289-4976-883C-5559B8DE9B64}"/>
    <cellStyle name="Nota 189 3 2" xfId="34048" xr:uid="{E5EEB1C3-7C71-4ABE-8AE5-3FDECF46C8AA}"/>
    <cellStyle name="Nota 189 4" xfId="23832" xr:uid="{CF34B296-76F9-4AA8-82E3-37B1BC82D8C9}"/>
    <cellStyle name="Nota 19" xfId="331" xr:uid="{C3843738-BF28-4F27-985C-9958BAC43FD1}"/>
    <cellStyle name="Nota 19 2" xfId="930" xr:uid="{B90731B6-06F8-4F8C-B26A-DD69201F9466}"/>
    <cellStyle name="Nota 19 2 2" xfId="6077" xr:uid="{374453CD-DBBF-47B5-A424-56F83DDFD8A6}"/>
    <cellStyle name="Nota 19 2 2 2" xfId="16332" xr:uid="{72B2398D-7970-4135-9BA9-99F464F3571B}"/>
    <cellStyle name="Nota 19 2 2 2 2" xfId="36776" xr:uid="{E4E58F96-B2FC-49DD-BEC0-7BBF4C909CCD}"/>
    <cellStyle name="Nota 19 2 2 3" xfId="26560" xr:uid="{B90EA394-19F7-44F1-B072-1B8AD12F23A9}"/>
    <cellStyle name="Nota 19 2 3" xfId="11278" xr:uid="{FD81E4EC-725D-460C-997F-6DA00F619233}"/>
    <cellStyle name="Nota 19 2 3 2" xfId="31724" xr:uid="{7171EF5D-393F-4EDA-92BF-1F16795A8AC8}"/>
    <cellStyle name="Nota 19 2 4" xfId="21508" xr:uid="{33A63F87-8DA8-4259-87AF-ED7E224A34BB}"/>
    <cellStyle name="Nota 19 3" xfId="5478" xr:uid="{BE8EB353-C25D-4A60-9055-61EDECEB3175}"/>
    <cellStyle name="Nota 19 3 2" xfId="15752" xr:uid="{E4F91C1D-4034-4A1F-8F3F-59ED4424290D}"/>
    <cellStyle name="Nota 19 3 2 2" xfId="36196" xr:uid="{153CA658-4542-469D-B1D0-A264F5F56D21}"/>
    <cellStyle name="Nota 19 3 3" xfId="25980" xr:uid="{5155C4BA-B119-4B47-BCC4-BE71C110E21F}"/>
    <cellStyle name="Nota 19 4" xfId="10698" xr:uid="{E0388508-32A7-412F-A6A3-A34C257155DD}"/>
    <cellStyle name="Nota 19 4 2" xfId="31144" xr:uid="{CFB6BBA4-BA2E-4FE0-B0A2-EEC2CCA6868A}"/>
    <cellStyle name="Nota 19 5" xfId="20928" xr:uid="{3C57F360-09E2-48D3-AEA0-0FA1C07CE9A3}"/>
    <cellStyle name="Nota 190" xfId="3309" xr:uid="{C552F40F-7B3B-4550-9BE1-989A86451861}"/>
    <cellStyle name="Nota 190 2" xfId="8443" xr:uid="{85136FC9-945C-4067-9B03-765ECD290CA6}"/>
    <cellStyle name="Nota 190 2 2" xfId="18670" xr:uid="{806FA8A6-B19D-4F2F-AE45-087CC6EF3A0B}"/>
    <cellStyle name="Nota 190 2 2 2" xfId="39114" xr:uid="{0A159D44-80AB-4F07-81D6-E865C6B94E13}"/>
    <cellStyle name="Nota 190 2 3" xfId="28898" xr:uid="{C38EA204-665C-41FB-BAF2-34ADB9DC272C}"/>
    <cellStyle name="Nota 190 3" xfId="13616" xr:uid="{43674827-403C-43C3-B2ED-D1A26E31DF02}"/>
    <cellStyle name="Nota 190 3 2" xfId="34062" xr:uid="{A3FE5E25-EC2A-460B-BFCC-7F8B49D6B026}"/>
    <cellStyle name="Nota 190 4" xfId="23846" xr:uid="{9B757531-969D-4E60-9CFC-97FB233AE1FC}"/>
    <cellStyle name="Nota 191" xfId="3323" xr:uid="{319F8294-B63E-4FF9-8344-0DC7D0608E40}"/>
    <cellStyle name="Nota 191 2" xfId="8457" xr:uid="{2067056E-1879-4FBF-A52F-0A55CD98FC47}"/>
    <cellStyle name="Nota 191 2 2" xfId="18684" xr:uid="{679FD08C-DE6D-4F1E-B5C2-206F89515E84}"/>
    <cellStyle name="Nota 191 2 2 2" xfId="39128" xr:uid="{507B600B-1408-4811-B523-A269615756D2}"/>
    <cellStyle name="Nota 191 2 3" xfId="28912" xr:uid="{EDE82D31-D23E-4EB7-8C2E-2025F1DCB537}"/>
    <cellStyle name="Nota 191 3" xfId="13630" xr:uid="{7976E783-1EFE-4627-A488-53C3C78B0049}"/>
    <cellStyle name="Nota 191 3 2" xfId="34076" xr:uid="{7AF08C3A-B3D7-46FD-8D30-3974FCE8A3CA}"/>
    <cellStyle name="Nota 191 4" xfId="23860" xr:uid="{499B20D3-0828-476A-B2D7-FA3DA42FC0A4}"/>
    <cellStyle name="Nota 192" xfId="3337" xr:uid="{E2D95C73-AD44-4617-B087-CB7741252080}"/>
    <cellStyle name="Nota 192 2" xfId="8471" xr:uid="{9EF76178-0DE4-46FA-869A-B360F5A3B05D}"/>
    <cellStyle name="Nota 192 2 2" xfId="18698" xr:uid="{453BC110-4B82-4D3C-B295-6CCA9ADF09D1}"/>
    <cellStyle name="Nota 192 2 2 2" xfId="39142" xr:uid="{8707124F-542C-43AB-969C-CFA907CD811B}"/>
    <cellStyle name="Nota 192 2 3" xfId="28926" xr:uid="{5B97F635-A7D2-431C-BC75-44DBD28E3451}"/>
    <cellStyle name="Nota 192 3" xfId="13644" xr:uid="{605C80B1-056F-4A27-A4D3-19CCB36CA497}"/>
    <cellStyle name="Nota 192 3 2" xfId="34090" xr:uid="{DE930DDE-14EC-400F-95DD-7CAF62A5EED1}"/>
    <cellStyle name="Nota 192 4" xfId="23874" xr:uid="{9B28EE62-C2D8-4182-85CD-124F312351E5}"/>
    <cellStyle name="Nota 193" xfId="3351" xr:uid="{3B7F6D87-156A-4513-8BB0-C8E6695F8553}"/>
    <cellStyle name="Nota 193 2" xfId="8485" xr:uid="{374A1B7A-42EC-458F-B310-7677FAE0CA24}"/>
    <cellStyle name="Nota 193 2 2" xfId="18712" xr:uid="{B3949856-3304-4BF4-846C-CD24630B4138}"/>
    <cellStyle name="Nota 193 2 2 2" xfId="39156" xr:uid="{99868440-1111-456C-B325-35065DD24461}"/>
    <cellStyle name="Nota 193 2 3" xfId="28940" xr:uid="{C74532C8-2A6E-4BF1-8113-942D75FB5544}"/>
    <cellStyle name="Nota 193 3" xfId="13658" xr:uid="{172D05A5-FCD7-4F2D-B829-D56FCADD70D4}"/>
    <cellStyle name="Nota 193 3 2" xfId="34104" xr:uid="{EF0EF432-4306-41BE-A733-59F480A3089B}"/>
    <cellStyle name="Nota 193 4" xfId="23888" xr:uid="{8F8AC310-5E62-4EE6-9F4E-3497ED0CE01B}"/>
    <cellStyle name="Nota 194" xfId="3365" xr:uid="{3442A3B7-3261-4653-A4A9-2C79193E2816}"/>
    <cellStyle name="Nota 194 2" xfId="8499" xr:uid="{1695031E-3C0B-401D-B8FC-E220F5C0F54B}"/>
    <cellStyle name="Nota 194 2 2" xfId="18726" xr:uid="{856A52D0-2C55-4ACF-B629-E715F241CB42}"/>
    <cellStyle name="Nota 194 2 2 2" xfId="39170" xr:uid="{209AE175-0899-4B52-B245-E242F305383C}"/>
    <cellStyle name="Nota 194 2 3" xfId="28954" xr:uid="{12FBD828-CFE1-4EB4-9E91-F1E89AEEAA9B}"/>
    <cellStyle name="Nota 194 3" xfId="13672" xr:uid="{2068D03B-0F88-4629-B352-01DAC766FE24}"/>
    <cellStyle name="Nota 194 3 2" xfId="34118" xr:uid="{F0E8A435-33D0-45A8-BDDF-574B6871C346}"/>
    <cellStyle name="Nota 194 4" xfId="23902" xr:uid="{ABD284D2-0EF1-4906-BC13-018F612A6032}"/>
    <cellStyle name="Nota 195" xfId="3379" xr:uid="{18C93480-C6BC-4297-8C90-EBBDF8ACEE2E}"/>
    <cellStyle name="Nota 195 2" xfId="8513" xr:uid="{4B1E180B-B86D-4C16-9F81-D193803B4EC8}"/>
    <cellStyle name="Nota 195 2 2" xfId="18740" xr:uid="{7ABBE3D4-CD45-4D25-A1AF-C6D6EE2EAB92}"/>
    <cellStyle name="Nota 195 2 2 2" xfId="39184" xr:uid="{71BE3621-919F-41E5-B47C-44E4B0B2AAB6}"/>
    <cellStyle name="Nota 195 2 3" xfId="28968" xr:uid="{7A92C6E1-468E-4FA4-9DA5-83325B020B45}"/>
    <cellStyle name="Nota 195 3" xfId="13686" xr:uid="{F99C8689-B101-4ACA-A6E3-33BEA65E15DA}"/>
    <cellStyle name="Nota 195 3 2" xfId="34132" xr:uid="{56B6BB7E-C9EA-4B97-A32E-5FE47EE4591E}"/>
    <cellStyle name="Nota 195 4" xfId="23916" xr:uid="{566844C6-2305-4B6B-A230-EE5B34484B0F}"/>
    <cellStyle name="Nota 196" xfId="3393" xr:uid="{5D609633-353E-479D-A451-394F3E051427}"/>
    <cellStyle name="Nota 196 2" xfId="8527" xr:uid="{3760B2B7-3B0A-4DC3-8E60-C8BFA271CAA9}"/>
    <cellStyle name="Nota 196 2 2" xfId="18754" xr:uid="{3BD90B8B-B0DE-45A3-9AF1-1D78B7A1017A}"/>
    <cellStyle name="Nota 196 2 2 2" xfId="39198" xr:uid="{4431C8F3-271A-461A-96EA-4CD5E810CA58}"/>
    <cellStyle name="Nota 196 2 3" xfId="28982" xr:uid="{A9F07A6B-5DF7-4481-B225-131E71AB5C29}"/>
    <cellStyle name="Nota 196 3" xfId="13700" xr:uid="{E9726272-71E4-409A-A4FE-823D74A254A6}"/>
    <cellStyle name="Nota 196 3 2" xfId="34146" xr:uid="{F273F300-1D38-427E-B159-0702C279BF36}"/>
    <cellStyle name="Nota 196 4" xfId="23930" xr:uid="{7848E3BA-5D0C-45AE-94D3-669249DADD7D}"/>
    <cellStyle name="Nota 197" xfId="3407" xr:uid="{1601D710-7CD6-4BC1-AE4C-AD47B5303D51}"/>
    <cellStyle name="Nota 197 2" xfId="8541" xr:uid="{A6E2456F-CE12-4841-9DEC-39F084743385}"/>
    <cellStyle name="Nota 197 2 2" xfId="18768" xr:uid="{26027BD7-4724-46B7-BD44-5FA6D054F26C}"/>
    <cellStyle name="Nota 197 2 2 2" xfId="39212" xr:uid="{A4F34E5D-65AE-4D4E-B174-6A599D3BBEFA}"/>
    <cellStyle name="Nota 197 2 3" xfId="28996" xr:uid="{AB687AAA-CABD-46AA-BD28-F181D80A7E97}"/>
    <cellStyle name="Nota 197 3" xfId="13714" xr:uid="{54295628-FC23-47D9-86F2-30C23FDBEC0D}"/>
    <cellStyle name="Nota 197 3 2" xfId="34160" xr:uid="{0743F687-B2C5-4C9B-9E7C-9225E4C1ACF6}"/>
    <cellStyle name="Nota 197 4" xfId="23944" xr:uid="{B1116E28-2432-41A9-9FB9-BECCDFE0B496}"/>
    <cellStyle name="Nota 198" xfId="3421" xr:uid="{576E5B8B-DF24-42BA-A126-D3CE3B4843FE}"/>
    <cellStyle name="Nota 198 2" xfId="8555" xr:uid="{10B86588-A286-4D88-8F61-78245F3A5C5C}"/>
    <cellStyle name="Nota 198 2 2" xfId="18782" xr:uid="{C1979F49-30C0-441B-B04B-A360CDDE4E38}"/>
    <cellStyle name="Nota 198 2 2 2" xfId="39226" xr:uid="{BA64CDDC-88F4-4876-8B46-1C2857761712}"/>
    <cellStyle name="Nota 198 2 3" xfId="29010" xr:uid="{1BDDE732-2395-4250-8C61-2054BBAFB828}"/>
    <cellStyle name="Nota 198 3" xfId="13728" xr:uid="{7B2A92AF-6B51-4E6E-B8EF-754D0D1AA2D2}"/>
    <cellStyle name="Nota 198 3 2" xfId="34174" xr:uid="{05BE2ED5-B325-43EE-B8CA-33DA595517B4}"/>
    <cellStyle name="Nota 198 4" xfId="23958" xr:uid="{CD082F4F-7BC2-4B04-B70C-63C16F2E9B9B}"/>
    <cellStyle name="Nota 199" xfId="3435" xr:uid="{B52F69D8-97B5-4559-8279-2BC00D2CB7AF}"/>
    <cellStyle name="Nota 199 2" xfId="8569" xr:uid="{DD8A8DFA-CD63-428F-9B2C-C95623F2B4A2}"/>
    <cellStyle name="Nota 199 2 2" xfId="18796" xr:uid="{69CF9A24-4D8C-4AC4-8707-5C5EE0A2E3DB}"/>
    <cellStyle name="Nota 199 2 2 2" xfId="39240" xr:uid="{BF24CABB-638A-488C-94FA-C9205FCFB613}"/>
    <cellStyle name="Nota 199 2 3" xfId="29024" xr:uid="{0E6AD13E-5C66-4849-8702-1787E3172ECF}"/>
    <cellStyle name="Nota 199 3" xfId="13742" xr:uid="{A4A78A82-0C48-4780-AB87-0096AFED2682}"/>
    <cellStyle name="Nota 199 3 2" xfId="34188" xr:uid="{DC0D453D-6FCD-4B26-8862-58474E998FB5}"/>
    <cellStyle name="Nota 199 4" xfId="23972" xr:uid="{BE051A3D-3140-4704-BC00-C68B63695511}"/>
    <cellStyle name="Nota 2" xfId="37" xr:uid="{00000000-0005-0000-0000-00002A000000}"/>
    <cellStyle name="Nota 2 2" xfId="715" xr:uid="{87806EEB-2F55-49D8-ACC8-8EFE9DE9E320}"/>
    <cellStyle name="Nota 2 2 2" xfId="5862" xr:uid="{23477289-CC96-4C67-AAF5-24346E93741C}"/>
    <cellStyle name="Nota 2 2 2 2" xfId="16132" xr:uid="{1F81698E-6E94-484B-9FFD-5794D81096E7}"/>
    <cellStyle name="Nota 2 2 2 2 2" xfId="36576" xr:uid="{8856DB4B-4D93-4924-BFC0-ABB3E6110BFB}"/>
    <cellStyle name="Nota 2 2 2 3" xfId="26360" xr:uid="{13C1924B-5005-4AC3-9995-AC094884171F}"/>
    <cellStyle name="Nota 2 2 3" xfId="11078" xr:uid="{78B8353F-8E27-4855-B2DA-53C52EDF6298}"/>
    <cellStyle name="Nota 2 2 3 2" xfId="31524" xr:uid="{3EC4387F-A04E-44AC-BECD-9E86AF5C5E35}"/>
    <cellStyle name="Nota 2 2 4" xfId="21308" xr:uid="{4136D50F-D5E8-4343-8CE8-96E983811EE4}"/>
    <cellStyle name="Nota 2 3" xfId="5249" xr:uid="{F6E6CDE6-28AE-43D0-949B-7EA9876E46A6}"/>
    <cellStyle name="Nota 2 3 2" xfId="15552" xr:uid="{8E1F6A03-F33F-46A4-8C31-EE27CA59F31E}"/>
    <cellStyle name="Nota 2 3 2 2" xfId="35996" xr:uid="{DF5C4997-0C41-48CA-A9EC-2A37C90E6C5B}"/>
    <cellStyle name="Nota 2 3 3" xfId="25780" xr:uid="{0E7708B3-B1D1-4E31-9C38-B3A7E9198319}"/>
    <cellStyle name="Nota 2 4" xfId="10498" xr:uid="{04E04B5A-671D-4C73-A386-7E3842187089}"/>
    <cellStyle name="Nota 2 4 2" xfId="30944" xr:uid="{6EA005B0-7192-47AF-85A8-A946B1E78C0B}"/>
    <cellStyle name="Nota 2 5" xfId="20728" xr:uid="{5B7BCC3D-FF6E-4AE2-B894-B18BC0D2E5D6}"/>
    <cellStyle name="Nota 20" xfId="345" xr:uid="{D9878830-FC6C-4851-8468-AACE38F330A6}"/>
    <cellStyle name="Nota 20 2" xfId="944" xr:uid="{6FA381DE-F884-4FFA-B7EB-0597EA8A34B5}"/>
    <cellStyle name="Nota 20 2 2" xfId="6091" xr:uid="{FD13C6D7-E6D1-40C3-95C4-F4140FEA68F9}"/>
    <cellStyle name="Nota 20 2 2 2" xfId="16346" xr:uid="{5992676D-0363-46D7-B49E-81855287023E}"/>
    <cellStyle name="Nota 20 2 2 2 2" xfId="36790" xr:uid="{3B84D886-D6B9-4EA3-81B6-FB68E948B008}"/>
    <cellStyle name="Nota 20 2 2 3" xfId="26574" xr:uid="{7943A450-48AF-4DC0-99BA-C85CB19AA91A}"/>
    <cellStyle name="Nota 20 2 3" xfId="11292" xr:uid="{FA1C23AC-DF5C-47DE-8C78-BC7BA599757C}"/>
    <cellStyle name="Nota 20 2 3 2" xfId="31738" xr:uid="{2586131A-D644-410E-A019-F60D95AE9D69}"/>
    <cellStyle name="Nota 20 2 4" xfId="21522" xr:uid="{D0EC2B40-B2DC-4F25-814A-6B4134AC97B3}"/>
    <cellStyle name="Nota 20 3" xfId="5492" xr:uid="{3875823F-32A5-4E77-934D-3DECBE01BBA8}"/>
    <cellStyle name="Nota 20 3 2" xfId="15766" xr:uid="{AA176297-4B26-4EAC-A5F1-83B26E7F3EB9}"/>
    <cellStyle name="Nota 20 3 2 2" xfId="36210" xr:uid="{A557903F-2C0D-4453-84CA-A0AD6A0D941B}"/>
    <cellStyle name="Nota 20 3 3" xfId="25994" xr:uid="{E46FDAD6-D3D7-49F8-9935-14116847B28C}"/>
    <cellStyle name="Nota 20 4" xfId="10712" xr:uid="{5D359AAC-FA04-451F-B233-444DA0112E9C}"/>
    <cellStyle name="Nota 20 4 2" xfId="31158" xr:uid="{38B6DE93-935E-4A63-8AFF-9E578A9D0AF8}"/>
    <cellStyle name="Nota 20 5" xfId="20942" xr:uid="{977B83B9-8FC7-4CC3-A5CD-FEE8187C945B}"/>
    <cellStyle name="Nota 200" xfId="3449" xr:uid="{F80A5FEF-6C89-40C3-A70B-B4D8B5E90833}"/>
    <cellStyle name="Nota 200 2" xfId="8583" xr:uid="{F093E766-3E8D-494E-939A-C6A9A2D8E330}"/>
    <cellStyle name="Nota 200 2 2" xfId="18810" xr:uid="{BF27227B-7D14-46E4-9B58-B4DA3836E8B3}"/>
    <cellStyle name="Nota 200 2 2 2" xfId="39254" xr:uid="{8DCB685D-10CC-4684-ABE1-A34DDD304FB7}"/>
    <cellStyle name="Nota 200 2 3" xfId="29038" xr:uid="{70256DFC-044F-4B32-A43A-CFC899AAE323}"/>
    <cellStyle name="Nota 200 3" xfId="13756" xr:uid="{BF6B40EB-A3A1-4107-8E09-3E4751388E8C}"/>
    <cellStyle name="Nota 200 3 2" xfId="34202" xr:uid="{44F888A0-AAF7-4994-86A8-3C7A07341D7A}"/>
    <cellStyle name="Nota 200 4" xfId="23986" xr:uid="{8226DC64-3B8C-46C4-A452-586EA66D8F89}"/>
    <cellStyle name="Nota 201" xfId="3463" xr:uid="{B886C01E-8193-41E1-9026-3C8E809FDC0F}"/>
    <cellStyle name="Nota 201 2" xfId="8597" xr:uid="{F2E4B8CE-7536-43BA-819F-1005FB2D7CD7}"/>
    <cellStyle name="Nota 201 2 2" xfId="18824" xr:uid="{F0899772-0684-4D03-848C-3982CA669775}"/>
    <cellStyle name="Nota 201 2 2 2" xfId="39268" xr:uid="{6073E62F-1074-470E-AAF8-29828347AD50}"/>
    <cellStyle name="Nota 201 2 3" xfId="29052" xr:uid="{8A29A4E2-2F59-4DBE-9553-076EE8A5F3F2}"/>
    <cellStyle name="Nota 201 3" xfId="13770" xr:uid="{608586B5-2DC7-4805-B8AB-F84F0B74C173}"/>
    <cellStyle name="Nota 201 3 2" xfId="34216" xr:uid="{E12E98CA-5A65-455D-AC52-B38D1DEEF401}"/>
    <cellStyle name="Nota 201 4" xfId="24000" xr:uid="{2E0665D4-EA63-44A6-8DA0-14A0160AD3A6}"/>
    <cellStyle name="Nota 202" xfId="3477" xr:uid="{F3AF52BE-2262-4FF9-892B-8940103191CE}"/>
    <cellStyle name="Nota 202 2" xfId="8611" xr:uid="{387E7357-3181-4C63-9F09-85FE5F4D8C83}"/>
    <cellStyle name="Nota 202 2 2" xfId="18838" xr:uid="{C20F9A72-283B-4D58-8A53-CE7FCD5DE7B7}"/>
    <cellStyle name="Nota 202 2 2 2" xfId="39282" xr:uid="{FF80A540-49A8-4C71-8D3E-CE1D65E39F6B}"/>
    <cellStyle name="Nota 202 2 3" xfId="29066" xr:uid="{6968C803-BC58-46B2-9485-EE3D622C9A86}"/>
    <cellStyle name="Nota 202 3" xfId="13784" xr:uid="{9D0F40D5-6BDB-4DB4-84C2-D47523F1B01E}"/>
    <cellStyle name="Nota 202 3 2" xfId="34230" xr:uid="{A38CE066-290B-4575-A965-FBA4638941BD}"/>
    <cellStyle name="Nota 202 4" xfId="24014" xr:uid="{ABCC49AE-F041-49E7-94EF-1D4D04CA3F7F}"/>
    <cellStyle name="Nota 203" xfId="3491" xr:uid="{A9A9999B-E3F9-4B13-B0D3-E2B05C9A40F6}"/>
    <cellStyle name="Nota 203 2" xfId="8625" xr:uid="{0EA6DCAC-51D6-4F55-8DF6-F1E77D102AED}"/>
    <cellStyle name="Nota 203 2 2" xfId="18852" xr:uid="{1046AEC6-D960-45CD-8E28-933B9BC9EA75}"/>
    <cellStyle name="Nota 203 2 2 2" xfId="39296" xr:uid="{B001C6C2-CD48-4734-841A-99F5D83C6899}"/>
    <cellStyle name="Nota 203 2 3" xfId="29080" xr:uid="{9DCF191F-40CA-4E83-93BC-2D8E6891DF16}"/>
    <cellStyle name="Nota 203 3" xfId="13798" xr:uid="{95CC3483-CE2F-4035-94B2-A8A5991A6F54}"/>
    <cellStyle name="Nota 203 3 2" xfId="34244" xr:uid="{4780C8EA-CB21-41FA-B502-6F80B2601BEF}"/>
    <cellStyle name="Nota 203 4" xfId="24028" xr:uid="{708329A9-E719-4240-994E-DB39820B4E1D}"/>
    <cellStyle name="Nota 204" xfId="3505" xr:uid="{9D14CDD3-4BF9-44B6-9FC1-F381709D55F6}"/>
    <cellStyle name="Nota 204 2" xfId="8639" xr:uid="{735B7421-BFD1-4FE1-9807-BAB5D40FA7A2}"/>
    <cellStyle name="Nota 204 2 2" xfId="18866" xr:uid="{B921F57B-DF69-4B33-B5A7-7F5C24C9BE33}"/>
    <cellStyle name="Nota 204 2 2 2" xfId="39310" xr:uid="{2D5850CB-CCA4-4883-A384-0D47870D6DA0}"/>
    <cellStyle name="Nota 204 2 3" xfId="29094" xr:uid="{5374047B-B272-49D4-BCC7-7F345761C46B}"/>
    <cellStyle name="Nota 204 3" xfId="13812" xr:uid="{A7658218-D8D7-4975-B102-FABEE8D86D97}"/>
    <cellStyle name="Nota 204 3 2" xfId="34258" xr:uid="{408E842F-D9DF-40CE-9B9E-93A6E86482B4}"/>
    <cellStyle name="Nota 204 4" xfId="24042" xr:uid="{07742A98-75BE-4FF8-9B65-B447F19518D0}"/>
    <cellStyle name="Nota 205" xfId="3519" xr:uid="{DDB8E7CB-903B-412D-A8C6-D4D8F8EAF073}"/>
    <cellStyle name="Nota 205 2" xfId="8653" xr:uid="{F3D6D308-E891-4E6C-B827-DDD438B01A42}"/>
    <cellStyle name="Nota 205 2 2" xfId="18880" xr:uid="{304D0F32-197F-485D-BE83-F9CD34E50387}"/>
    <cellStyle name="Nota 205 2 2 2" xfId="39324" xr:uid="{38CA91DB-4210-494F-8B31-9959F3AE07C0}"/>
    <cellStyle name="Nota 205 2 3" xfId="29108" xr:uid="{ECE4E5AA-7B1B-44F0-A415-5F9C658976D5}"/>
    <cellStyle name="Nota 205 3" xfId="13826" xr:uid="{2B7601CE-3CB7-4313-BB11-688EB229E7D0}"/>
    <cellStyle name="Nota 205 3 2" xfId="34272" xr:uid="{1EC81AC6-5E23-4F54-AB1F-C3EF0C0D903C}"/>
    <cellStyle name="Nota 205 4" xfId="24056" xr:uid="{10A738FE-C02B-4438-B4F5-8F1663599241}"/>
    <cellStyle name="Nota 206" xfId="3533" xr:uid="{E5E8A69E-45A3-4B87-8C16-71375AF1FD7D}"/>
    <cellStyle name="Nota 206 2" xfId="8667" xr:uid="{0EE85BCB-3F00-4CE1-8C98-AECB64CA032C}"/>
    <cellStyle name="Nota 206 2 2" xfId="18894" xr:uid="{72C2E31B-28CC-4247-A53C-763CEA58FA77}"/>
    <cellStyle name="Nota 206 2 2 2" xfId="39338" xr:uid="{3FFF720B-1268-4E7B-A8A2-E02F1AC369E7}"/>
    <cellStyle name="Nota 206 2 3" xfId="29122" xr:uid="{013057F4-A0FC-4C89-ACA4-81A1A1F3C0A6}"/>
    <cellStyle name="Nota 206 3" xfId="13840" xr:uid="{4987F176-2387-4159-9106-76D783D9EB64}"/>
    <cellStyle name="Nota 206 3 2" xfId="34286" xr:uid="{0ABEF491-440C-4810-89B1-3227687797C5}"/>
    <cellStyle name="Nota 206 4" xfId="24070" xr:uid="{74CF56D7-8688-4871-996A-5E20274F3316}"/>
    <cellStyle name="Nota 207" xfId="3547" xr:uid="{C35AD0B9-1667-4943-A07B-ABE4CA75B2BD}"/>
    <cellStyle name="Nota 207 2" xfId="8681" xr:uid="{1A5E06A8-FAF0-4643-84F9-48E7F098E954}"/>
    <cellStyle name="Nota 207 2 2" xfId="18908" xr:uid="{5DAFC5DB-C1C0-4248-91EB-A4252E3A3204}"/>
    <cellStyle name="Nota 207 2 2 2" xfId="39352" xr:uid="{54CE4FE7-1A64-4A75-984D-B5CF74D5DEB1}"/>
    <cellStyle name="Nota 207 2 3" xfId="29136" xr:uid="{6D5D99FC-2300-4EEE-8DB8-C8AEEE4A6EFE}"/>
    <cellStyle name="Nota 207 3" xfId="13854" xr:uid="{2EF80D50-27BB-436D-BB85-24029330C1C7}"/>
    <cellStyle name="Nota 207 3 2" xfId="34300" xr:uid="{AF3D3CD0-07E0-4142-9AA8-6E7E7B2FD6D2}"/>
    <cellStyle name="Nota 207 4" xfId="24084" xr:uid="{AAE7C0DE-9D95-49C8-B291-F037CB669BE6}"/>
    <cellStyle name="Nota 208" xfId="3561" xr:uid="{9260AF90-DF22-4E38-8EA9-608E7DC8BE55}"/>
    <cellStyle name="Nota 208 2" xfId="8695" xr:uid="{26DB0F7E-DD94-4C57-9C99-2AC953C0F9DD}"/>
    <cellStyle name="Nota 208 2 2" xfId="18922" xr:uid="{3BDC1D8F-151B-4C71-BA21-87E4D1D98B5F}"/>
    <cellStyle name="Nota 208 2 2 2" xfId="39366" xr:uid="{C0858548-DC79-42B7-AB47-6F6BE8BA7DF2}"/>
    <cellStyle name="Nota 208 2 3" xfId="29150" xr:uid="{9899B665-7F78-4BBC-9315-B37F7F069E0F}"/>
    <cellStyle name="Nota 208 3" xfId="13868" xr:uid="{AC432F43-CE23-41DB-BBC4-46183B0639D5}"/>
    <cellStyle name="Nota 208 3 2" xfId="34314" xr:uid="{37CC7BAB-C5A1-45D0-BC38-E54D0775B3CB}"/>
    <cellStyle name="Nota 208 4" xfId="24098" xr:uid="{8505DD2A-78D5-4C94-8273-0D71A7A3C7FD}"/>
    <cellStyle name="Nota 209" xfId="3575" xr:uid="{88846FC5-29EC-4E20-9555-8267912F1C41}"/>
    <cellStyle name="Nota 209 2" xfId="8709" xr:uid="{6332D016-80B6-4DAD-AAE3-E97E6301233B}"/>
    <cellStyle name="Nota 209 2 2" xfId="18936" xr:uid="{05898027-3811-4FA4-B89E-36DF01592613}"/>
    <cellStyle name="Nota 209 2 2 2" xfId="39380" xr:uid="{6E4C9663-4B4A-4459-9A88-FAAFC01771C0}"/>
    <cellStyle name="Nota 209 2 3" xfId="29164" xr:uid="{0AF7CC24-A0E8-450B-8421-ABD16E243D72}"/>
    <cellStyle name="Nota 209 3" xfId="13882" xr:uid="{72BB08D3-0E6B-4047-8ADF-85225C826600}"/>
    <cellStyle name="Nota 209 3 2" xfId="34328" xr:uid="{AAD32B03-EE5F-4A95-9460-F734942DE92E}"/>
    <cellStyle name="Nota 209 4" xfId="24112" xr:uid="{8F041B3C-1594-459F-855C-5F21E0AC9E2D}"/>
    <cellStyle name="Nota 21" xfId="359" xr:uid="{D035F55E-3EA9-46D8-A9A5-F1E9367D65A4}"/>
    <cellStyle name="Nota 21 2" xfId="958" xr:uid="{DFB3A7B4-DCF1-4FA6-81F0-CA26E01697E9}"/>
    <cellStyle name="Nota 21 2 2" xfId="6105" xr:uid="{200D9865-BECE-4744-A6A2-09669EA8D76C}"/>
    <cellStyle name="Nota 21 2 2 2" xfId="16360" xr:uid="{D0CF65DC-B8AF-4E34-A3FE-9CA2712078B9}"/>
    <cellStyle name="Nota 21 2 2 2 2" xfId="36804" xr:uid="{268DD129-FEF2-4C44-847A-544B68294103}"/>
    <cellStyle name="Nota 21 2 2 3" xfId="26588" xr:uid="{331CF549-8257-4B78-A68F-C120E0BACA4A}"/>
    <cellStyle name="Nota 21 2 3" xfId="11306" xr:uid="{27098C9D-5506-4AC7-BCF5-08C5FC40ED0F}"/>
    <cellStyle name="Nota 21 2 3 2" xfId="31752" xr:uid="{FFD0699C-1FF4-437C-BC48-F1B855B87A16}"/>
    <cellStyle name="Nota 21 2 4" xfId="21536" xr:uid="{6ECD0272-1C54-4CF5-B8D5-3F1274A07BA8}"/>
    <cellStyle name="Nota 21 3" xfId="5506" xr:uid="{78A94D09-3D4C-45B6-98C8-8CE5E4FE6511}"/>
    <cellStyle name="Nota 21 3 2" xfId="15780" xr:uid="{2B3E827C-DE05-49FC-B130-7567ADAB691A}"/>
    <cellStyle name="Nota 21 3 2 2" xfId="36224" xr:uid="{17F98A64-6C71-48E6-94AF-8B198E1BAD7C}"/>
    <cellStyle name="Nota 21 3 3" xfId="26008" xr:uid="{37F84DFA-D1C7-4CD8-8EB8-DB971A50047C}"/>
    <cellStyle name="Nota 21 4" xfId="10726" xr:uid="{450AF9E9-656F-4691-B297-787CFB500D5D}"/>
    <cellStyle name="Nota 21 4 2" xfId="31172" xr:uid="{6A935186-1C1B-4746-9A86-3EAE715CB2F4}"/>
    <cellStyle name="Nota 21 5" xfId="20956" xr:uid="{08A68668-85AF-4CB6-9D35-D3A5145A4175}"/>
    <cellStyle name="Nota 210" xfId="3589" xr:uid="{42D4A4F8-5C9B-477B-B869-AE7A390ADC83}"/>
    <cellStyle name="Nota 210 2" xfId="8723" xr:uid="{0E278400-3DD7-4555-AFA0-DEFD5A70A2BE}"/>
    <cellStyle name="Nota 210 2 2" xfId="18950" xr:uid="{427C112D-C992-473E-BEEC-677656998BD4}"/>
    <cellStyle name="Nota 210 2 2 2" xfId="39394" xr:uid="{210283EC-B3E6-4BF6-BA98-82F418A46B5A}"/>
    <cellStyle name="Nota 210 2 3" xfId="29178" xr:uid="{AF3C8E1E-7584-437C-A39B-67A7CBBC8E76}"/>
    <cellStyle name="Nota 210 3" xfId="13896" xr:uid="{A34BAC47-26D6-4E41-89C5-AF7177A64223}"/>
    <cellStyle name="Nota 210 3 2" xfId="34342" xr:uid="{36E5946E-7729-4253-A1D7-2CB6D911F3A6}"/>
    <cellStyle name="Nota 210 4" xfId="24126" xr:uid="{7965FA9D-7000-47DC-9F87-F50AD2FD10E0}"/>
    <cellStyle name="Nota 211" xfId="3603" xr:uid="{D7EFD924-4F88-4030-AF97-3C626EEEA92F}"/>
    <cellStyle name="Nota 211 2" xfId="8737" xr:uid="{9A9C4B6B-F1EC-4540-95F2-6EC7672E09C4}"/>
    <cellStyle name="Nota 211 2 2" xfId="18964" xr:uid="{C2874A0C-8A64-4CFF-9408-B0F895C63448}"/>
    <cellStyle name="Nota 211 2 2 2" xfId="39408" xr:uid="{14642AC7-467A-47A4-8B8C-727A7510438D}"/>
    <cellStyle name="Nota 211 2 3" xfId="29192" xr:uid="{7860B88D-C4C4-422D-857C-EB165B2D4CC1}"/>
    <cellStyle name="Nota 211 3" xfId="13910" xr:uid="{67A725CA-9D09-4D5F-B116-C30AD2064EEF}"/>
    <cellStyle name="Nota 211 3 2" xfId="34356" xr:uid="{A2098B3A-00D9-48E8-9F13-7ABFC39B2DE3}"/>
    <cellStyle name="Nota 211 4" xfId="24140" xr:uid="{6CF10F8B-B293-4FF6-9204-3B3502E141C4}"/>
    <cellStyle name="Nota 212" xfId="3617" xr:uid="{22B59FDE-E33D-40BB-A14B-00F6E630E97A}"/>
    <cellStyle name="Nota 212 2" xfId="8751" xr:uid="{40BCC5A3-601A-4E3B-A645-ACD70F6B7E37}"/>
    <cellStyle name="Nota 212 2 2" xfId="18978" xr:uid="{E992E591-7169-43CE-BD24-53F5CFA65D87}"/>
    <cellStyle name="Nota 212 2 2 2" xfId="39422" xr:uid="{6472BC86-08AD-4396-999F-E359A46B2F55}"/>
    <cellStyle name="Nota 212 2 3" xfId="29206" xr:uid="{4E074F34-DA5B-4C36-90A3-82909F9B391F}"/>
    <cellStyle name="Nota 212 3" xfId="13924" xr:uid="{A8DAADC7-5B0D-435F-B08D-BDEE01E0AFAD}"/>
    <cellStyle name="Nota 212 3 2" xfId="34370" xr:uid="{B52BC005-87FC-4AE0-B769-0402EFFB82C8}"/>
    <cellStyle name="Nota 212 4" xfId="24154" xr:uid="{77BF817A-42A6-449B-8B90-EA7A775522C2}"/>
    <cellStyle name="Nota 213" xfId="3631" xr:uid="{0D8860AF-1AA3-4D98-8D9E-5AEA1150B80E}"/>
    <cellStyle name="Nota 213 2" xfId="8765" xr:uid="{9F243540-EC9E-4F62-98C5-DB1820F180F6}"/>
    <cellStyle name="Nota 213 2 2" xfId="18992" xr:uid="{A3330D45-F8D8-475F-88A8-271002DF4C66}"/>
    <cellStyle name="Nota 213 2 2 2" xfId="39436" xr:uid="{9277E7E4-F1BF-4966-922C-8D2CA3F78730}"/>
    <cellStyle name="Nota 213 2 3" xfId="29220" xr:uid="{481ADFCE-671A-4767-993D-46EBEF6242AD}"/>
    <cellStyle name="Nota 213 3" xfId="13938" xr:uid="{C4D4F126-B557-47FD-AFD6-D406DA99BEAB}"/>
    <cellStyle name="Nota 213 3 2" xfId="34384" xr:uid="{EC4CDBF8-5DC4-4060-A397-F9BB02DF79EC}"/>
    <cellStyle name="Nota 213 4" xfId="24168" xr:uid="{AFB537C2-B9FA-4EF2-A137-13AE179657E5}"/>
    <cellStyle name="Nota 214" xfId="3645" xr:uid="{46FF9CB5-0DBE-449C-AEA6-76981A5FAD08}"/>
    <cellStyle name="Nota 214 2" xfId="8779" xr:uid="{F9CAA015-9BC6-421E-868D-091271836AB9}"/>
    <cellStyle name="Nota 214 2 2" xfId="19006" xr:uid="{9B52AD53-4885-4409-A870-57C5A0488EE7}"/>
    <cellStyle name="Nota 214 2 2 2" xfId="39450" xr:uid="{A459BDCA-F102-479A-AB9B-1BF978B4CBAA}"/>
    <cellStyle name="Nota 214 2 3" xfId="29234" xr:uid="{53EA5072-D3DE-44B0-AD14-503C8BA6618F}"/>
    <cellStyle name="Nota 214 3" xfId="13952" xr:uid="{8723CFD6-15FA-49B0-AE4D-A6A3828AA17D}"/>
    <cellStyle name="Nota 214 3 2" xfId="34398" xr:uid="{21C90611-B9B8-4B60-8756-92B07A5A8459}"/>
    <cellStyle name="Nota 214 4" xfId="24182" xr:uid="{614A9A6C-E547-449C-890E-A8D21D9289BE}"/>
    <cellStyle name="Nota 215" xfId="3659" xr:uid="{C85986ED-AD80-4C1F-9FED-7FBC15951055}"/>
    <cellStyle name="Nota 215 2" xfId="8793" xr:uid="{5B75DB1B-5557-41DC-A319-33D608A77FA2}"/>
    <cellStyle name="Nota 215 2 2" xfId="19020" xr:uid="{2ADEC145-98E5-4B98-8ABB-3DBAC68D1A99}"/>
    <cellStyle name="Nota 215 2 2 2" xfId="39464" xr:uid="{2A720507-04F0-4225-B34E-456B0778056C}"/>
    <cellStyle name="Nota 215 2 3" xfId="29248" xr:uid="{5A011114-D2D2-4668-B90B-7F51A434785E}"/>
    <cellStyle name="Nota 215 3" xfId="13966" xr:uid="{AA497920-7E73-453F-A388-1FA8834E1525}"/>
    <cellStyle name="Nota 215 3 2" xfId="34412" xr:uid="{B04FC2BC-2C43-4F98-8973-B3644FED8CBB}"/>
    <cellStyle name="Nota 215 4" xfId="24196" xr:uid="{C23CC70C-1C60-4652-92AD-7CAA8863BB9F}"/>
    <cellStyle name="Nota 216" xfId="3673" xr:uid="{BDE25656-DB3B-4E1A-AE34-A06AF96D099A}"/>
    <cellStyle name="Nota 216 2" xfId="8807" xr:uid="{2B45AB0F-5C88-4FE6-B968-67EE9924E741}"/>
    <cellStyle name="Nota 216 2 2" xfId="19034" xr:uid="{FA591275-7093-4AEC-88CA-4EF5FAF26A74}"/>
    <cellStyle name="Nota 216 2 2 2" xfId="39478" xr:uid="{5364C991-53CD-45D4-87CD-0DFAA68DEC7C}"/>
    <cellStyle name="Nota 216 2 3" xfId="29262" xr:uid="{CF37937E-64C5-4208-863C-72777CFE4638}"/>
    <cellStyle name="Nota 216 3" xfId="13980" xr:uid="{65C41807-DB10-4F2B-826C-7B3E854FF348}"/>
    <cellStyle name="Nota 216 3 2" xfId="34426" xr:uid="{238ADA07-6013-42B7-9CEF-1AB2B90F8506}"/>
    <cellStyle name="Nota 216 4" xfId="24210" xr:uid="{82EE0D04-CA79-468D-9301-5A72D4332FB7}"/>
    <cellStyle name="Nota 217" xfId="3687" xr:uid="{3EFE1500-1B1B-45D9-979F-2C5F79251E2F}"/>
    <cellStyle name="Nota 217 2" xfId="8821" xr:uid="{CEEA127C-AB1F-417F-8BA4-492BF747CDC3}"/>
    <cellStyle name="Nota 217 2 2" xfId="19048" xr:uid="{066C17BA-DE30-42D1-B1DC-E241F128F269}"/>
    <cellStyle name="Nota 217 2 2 2" xfId="39492" xr:uid="{AB278BE0-A39A-49DD-85DC-E260B5DC3993}"/>
    <cellStyle name="Nota 217 2 3" xfId="29276" xr:uid="{045E31BA-D7FF-42A3-8B3A-8B768E16F6E5}"/>
    <cellStyle name="Nota 217 3" xfId="13994" xr:uid="{6D05C8EA-63E2-4BEE-88BE-7D23459FF473}"/>
    <cellStyle name="Nota 217 3 2" xfId="34440" xr:uid="{3ECE12C0-72BD-4713-B635-8442F0BF36FB}"/>
    <cellStyle name="Nota 217 4" xfId="24224" xr:uid="{0F6FF4FB-FAB3-4426-A0F5-B2020A175534}"/>
    <cellStyle name="Nota 218" xfId="3701" xr:uid="{BCF9FB3B-A4C7-4091-846E-0635C660FADE}"/>
    <cellStyle name="Nota 218 2" xfId="8835" xr:uid="{4AC072ED-A761-4FD3-B809-586A5BB9681D}"/>
    <cellStyle name="Nota 218 2 2" xfId="19062" xr:uid="{FA330517-188B-4853-A03E-E138443591D7}"/>
    <cellStyle name="Nota 218 2 2 2" xfId="39506" xr:uid="{938FA084-34FA-4528-90CF-68A735F1A0AD}"/>
    <cellStyle name="Nota 218 2 3" xfId="29290" xr:uid="{127FB428-F8DC-44D6-92AC-0EE9AA441DF5}"/>
    <cellStyle name="Nota 218 3" xfId="14008" xr:uid="{7F5EFCEF-FB5B-4C85-BE45-C087264EB730}"/>
    <cellStyle name="Nota 218 3 2" xfId="34454" xr:uid="{7D2A3986-52E5-43C6-A13C-68164183C67F}"/>
    <cellStyle name="Nota 218 4" xfId="24238" xr:uid="{8A9BE1DD-0670-4A73-82DC-B70841FC2682}"/>
    <cellStyle name="Nota 219" xfId="3715" xr:uid="{6FB2E9AA-25A7-402D-878C-83FA65D5BDEB}"/>
    <cellStyle name="Nota 219 2" xfId="8849" xr:uid="{9D750D11-FF43-427A-AB63-ECEA6A2E8BE7}"/>
    <cellStyle name="Nota 219 2 2" xfId="19076" xr:uid="{F0569282-5437-49C7-BEC8-1F5F3E23EF35}"/>
    <cellStyle name="Nota 219 2 2 2" xfId="39520" xr:uid="{A8E835E4-A8F6-4C55-92C5-314A83DEE2EC}"/>
    <cellStyle name="Nota 219 2 3" xfId="29304" xr:uid="{D6896EEC-EA8C-47DC-AA1F-3ED83C863266}"/>
    <cellStyle name="Nota 219 3" xfId="14022" xr:uid="{A98C1B98-F931-410C-957B-A1B443FFD0B1}"/>
    <cellStyle name="Nota 219 3 2" xfId="34468" xr:uid="{56A2B7DE-E39C-4175-BA5B-E07893472DA2}"/>
    <cellStyle name="Nota 219 4" xfId="24252" xr:uid="{DFB4E92E-CD34-435A-BB4D-15B4A0C0EA67}"/>
    <cellStyle name="Nota 22" xfId="373" xr:uid="{3D0756F6-C18A-46DA-A556-82B9581F3554}"/>
    <cellStyle name="Nota 22 2" xfId="972" xr:uid="{F73B7524-99E6-4E5F-AB9A-B21DBC6CD9BA}"/>
    <cellStyle name="Nota 22 2 2" xfId="6119" xr:uid="{821ED43B-E3CD-4991-949B-BD9AEF1ECCAE}"/>
    <cellStyle name="Nota 22 2 2 2" xfId="16374" xr:uid="{760BAF3A-4DA9-481B-A4C1-2536737A56EF}"/>
    <cellStyle name="Nota 22 2 2 2 2" xfId="36818" xr:uid="{948D80D0-A2C4-47CA-9160-9975FE7844E4}"/>
    <cellStyle name="Nota 22 2 2 3" xfId="26602" xr:uid="{55F1CA1F-98A3-4255-84E4-116F2C77C72B}"/>
    <cellStyle name="Nota 22 2 3" xfId="11320" xr:uid="{D565D7EE-F26D-481C-B573-79C3635F7B00}"/>
    <cellStyle name="Nota 22 2 3 2" xfId="31766" xr:uid="{F624CBD6-01F0-4ABA-8BE1-A3B6A65D2B3A}"/>
    <cellStyle name="Nota 22 2 4" xfId="21550" xr:uid="{4D610F1D-A7D3-4B0F-B3CC-972EA112EA18}"/>
    <cellStyle name="Nota 22 3" xfId="5520" xr:uid="{5EA4506B-196A-4C97-A15A-61E1B5C64595}"/>
    <cellStyle name="Nota 22 3 2" xfId="15794" xr:uid="{B017D52E-26F7-4D9B-8000-A35A628DCCFA}"/>
    <cellStyle name="Nota 22 3 2 2" xfId="36238" xr:uid="{E6C48DD7-3EFE-4747-8048-0B44E13C9F84}"/>
    <cellStyle name="Nota 22 3 3" xfId="26022" xr:uid="{6C43F36E-FE14-4425-8C4D-00D7F9748308}"/>
    <cellStyle name="Nota 22 4" xfId="10740" xr:uid="{927F3564-9D22-4170-BDA6-DE6A03B78094}"/>
    <cellStyle name="Nota 22 4 2" xfId="31186" xr:uid="{F13F8171-ED83-4140-A515-5E8CA789E159}"/>
    <cellStyle name="Nota 22 5" xfId="20970" xr:uid="{D31C5948-E787-4904-8D21-150D1A6EA43E}"/>
    <cellStyle name="Nota 220" xfId="3731" xr:uid="{5F6C4AC6-19F8-4D0E-BCDB-91EC912955C3}"/>
    <cellStyle name="Nota 220 2" xfId="8865" xr:uid="{03764779-ED08-4D30-BAAE-321497F80CD8}"/>
    <cellStyle name="Nota 220 2 2" xfId="19092" xr:uid="{76FD82E6-4E4F-40B8-8760-46C0F5E9E1AA}"/>
    <cellStyle name="Nota 220 2 2 2" xfId="39536" xr:uid="{26609956-5106-413F-9166-305AD4B22DCB}"/>
    <cellStyle name="Nota 220 2 3" xfId="29320" xr:uid="{35EAC74D-49E4-4F62-8C9B-5AD53C1E573D}"/>
    <cellStyle name="Nota 220 3" xfId="14038" xr:uid="{396423E9-428F-430B-959F-4E996EB53790}"/>
    <cellStyle name="Nota 220 3 2" xfId="34484" xr:uid="{AC7359E9-37E1-447A-A25D-F9A831B6EE0B}"/>
    <cellStyle name="Nota 220 4" xfId="24268" xr:uid="{B40266D6-8EB4-4075-B8E0-2CCF92262E1A}"/>
    <cellStyle name="Nota 221" xfId="3745" xr:uid="{01FF8B4F-F29C-4FCB-8D71-2F762DF12022}"/>
    <cellStyle name="Nota 221 2" xfId="8879" xr:uid="{F3EA5ADE-6999-44BC-A07F-C7B44027073D}"/>
    <cellStyle name="Nota 221 2 2" xfId="19106" xr:uid="{61930BC4-D85F-476C-B234-BC3862100DBF}"/>
    <cellStyle name="Nota 221 2 2 2" xfId="39550" xr:uid="{7DD82731-C36F-4D77-8219-AC0E55B63C34}"/>
    <cellStyle name="Nota 221 2 3" xfId="29334" xr:uid="{55E6B719-4AC4-415E-A580-71E1DBE06FC5}"/>
    <cellStyle name="Nota 221 3" xfId="14052" xr:uid="{7FAB8F8A-0E48-46B9-8DD9-B110B84E7AE9}"/>
    <cellStyle name="Nota 221 3 2" xfId="34498" xr:uid="{DBED0B96-6F51-4BA4-A6A2-F4D857964F0D}"/>
    <cellStyle name="Nota 221 4" xfId="24282" xr:uid="{76A8EA11-F4D6-4B2E-A674-7C117F7EDEE5}"/>
    <cellStyle name="Nota 222" xfId="3759" xr:uid="{02DAE464-87B8-4FB7-B284-CCCB0D77FBBA}"/>
    <cellStyle name="Nota 222 2" xfId="8893" xr:uid="{2E122B5E-CA6D-4B5D-B977-81AC7097EFB0}"/>
    <cellStyle name="Nota 222 2 2" xfId="19120" xr:uid="{333DCCA8-0CA3-4CB8-AC84-1B9FCE8DD3DB}"/>
    <cellStyle name="Nota 222 2 2 2" xfId="39564" xr:uid="{3F872C9A-CEC4-404B-80FA-D41B64A653BC}"/>
    <cellStyle name="Nota 222 2 3" xfId="29348" xr:uid="{CDE74705-387E-43D7-BFAB-AF6927C3F14F}"/>
    <cellStyle name="Nota 222 3" xfId="14066" xr:uid="{AE28020C-02D6-4E2A-9E7E-35E54C08DC48}"/>
    <cellStyle name="Nota 222 3 2" xfId="34512" xr:uid="{6250AAA7-6598-46D7-A282-0A7B09393205}"/>
    <cellStyle name="Nota 222 4" xfId="24296" xr:uid="{CA7FC538-16DC-4530-81D0-E810DFF08EA8}"/>
    <cellStyle name="Nota 223" xfId="3773" xr:uid="{789FF77A-EAB9-41EE-8BE7-6AC9F6D7DA5D}"/>
    <cellStyle name="Nota 223 2" xfId="8907" xr:uid="{DD096206-5A98-4667-91B6-355FADC59C76}"/>
    <cellStyle name="Nota 223 2 2" xfId="19134" xr:uid="{4AA4DD4B-5867-488D-9B38-C7239CCB95E2}"/>
    <cellStyle name="Nota 223 2 2 2" xfId="39578" xr:uid="{28102B22-570B-4D64-B88A-9CE6FB2493DF}"/>
    <cellStyle name="Nota 223 2 3" xfId="29362" xr:uid="{53A187AA-DF92-464F-AFFB-97E74FA5A287}"/>
    <cellStyle name="Nota 223 3" xfId="14080" xr:uid="{73886CF3-D896-4C06-BFDA-B19C59F3FE6D}"/>
    <cellStyle name="Nota 223 3 2" xfId="34526" xr:uid="{92081599-FDD1-49AA-A302-4F462DF15BC8}"/>
    <cellStyle name="Nota 223 4" xfId="24310" xr:uid="{2B63D17C-B737-4911-A2E8-B331A4D9BDD8}"/>
    <cellStyle name="Nota 224" xfId="3787" xr:uid="{9313AF7F-4F7A-4216-8414-A4251E470DFD}"/>
    <cellStyle name="Nota 224 2" xfId="8921" xr:uid="{D776A5E7-C7DF-4953-A399-80E4382DB73B}"/>
    <cellStyle name="Nota 224 2 2" xfId="19148" xr:uid="{6A1773A4-6E5A-4E82-97E1-A6F2DC2EDD9A}"/>
    <cellStyle name="Nota 224 2 2 2" xfId="39592" xr:uid="{6CDA87FC-2685-462B-820F-ACA59109EEDA}"/>
    <cellStyle name="Nota 224 2 3" xfId="29376" xr:uid="{C7AFBD8E-8358-4E36-901B-BAFD045EAB1B}"/>
    <cellStyle name="Nota 224 3" xfId="14094" xr:uid="{0DE4167E-C3F7-4815-839B-AEA7ACA76826}"/>
    <cellStyle name="Nota 224 3 2" xfId="34540" xr:uid="{B0871540-BFA6-48E1-9E4E-71F27A0E8F8B}"/>
    <cellStyle name="Nota 224 4" xfId="24324" xr:uid="{0941D521-B9C7-4571-83F7-17CC6BCB20C5}"/>
    <cellStyle name="Nota 225" xfId="3801" xr:uid="{7DCAF29B-DA6B-45D4-AFC3-C6943381D4D8}"/>
    <cellStyle name="Nota 225 2" xfId="8935" xr:uid="{D94B1120-7F5D-4AC8-BB4D-B4A319130A66}"/>
    <cellStyle name="Nota 225 2 2" xfId="19162" xr:uid="{FE769A2C-D486-471D-808C-DA35B3B77452}"/>
    <cellStyle name="Nota 225 2 2 2" xfId="39606" xr:uid="{C1E23D20-9A04-4CEF-AAEB-4D2F113A760B}"/>
    <cellStyle name="Nota 225 2 3" xfId="29390" xr:uid="{B50219D6-3E15-4D8D-8282-7C338B4D94F7}"/>
    <cellStyle name="Nota 225 3" xfId="14108" xr:uid="{BE279914-10CD-4319-8E44-2467253DF945}"/>
    <cellStyle name="Nota 225 3 2" xfId="34554" xr:uid="{F2F80F27-4AE3-43DB-94F6-4F7790778895}"/>
    <cellStyle name="Nota 225 4" xfId="24338" xr:uid="{BDB7ED7F-AD81-4B32-A1FD-9D302E2DECC5}"/>
    <cellStyle name="Nota 226" xfId="3815" xr:uid="{49A5344A-DFEA-44B8-91A1-6DF055796841}"/>
    <cellStyle name="Nota 226 2" xfId="8949" xr:uid="{5641B855-BB3A-447F-91EE-23A99FB7526C}"/>
    <cellStyle name="Nota 226 2 2" xfId="19176" xr:uid="{E30CA96E-B29F-424C-991F-7B03E2CCAC78}"/>
    <cellStyle name="Nota 226 2 2 2" xfId="39620" xr:uid="{C2ECEDBB-5C97-42BA-A0DB-8D69D891C5D5}"/>
    <cellStyle name="Nota 226 2 3" xfId="29404" xr:uid="{07C695EB-0BD1-4822-BA92-8158B1D195E2}"/>
    <cellStyle name="Nota 226 3" xfId="14122" xr:uid="{BC3FDC45-3074-442D-9D90-694BB5C9828D}"/>
    <cellStyle name="Nota 226 3 2" xfId="34568" xr:uid="{714778D5-78B6-4EC5-AE58-37DB6EDBF32A}"/>
    <cellStyle name="Nota 226 4" xfId="24352" xr:uid="{3FA3B3AA-B2BB-485C-B600-94F140644434}"/>
    <cellStyle name="Nota 227" xfId="3829" xr:uid="{64DA7C87-0072-4F76-AFBD-DD2BC79F436B}"/>
    <cellStyle name="Nota 227 2" xfId="8963" xr:uid="{EF513469-E271-4E5D-9DCE-C238C1E6A984}"/>
    <cellStyle name="Nota 227 2 2" xfId="19190" xr:uid="{81302342-D37B-4A0D-ACDA-434C366BC73E}"/>
    <cellStyle name="Nota 227 2 2 2" xfId="39634" xr:uid="{4D000CAE-19B6-4C3A-997F-616FCD515AF4}"/>
    <cellStyle name="Nota 227 2 3" xfId="29418" xr:uid="{1421FF33-0097-4AAF-B780-90BC783B5E59}"/>
    <cellStyle name="Nota 227 3" xfId="14136" xr:uid="{436D2B52-9260-47FB-852C-1D445AE81787}"/>
    <cellStyle name="Nota 227 3 2" xfId="34582" xr:uid="{BFDA84C3-4166-4123-95DA-558261191300}"/>
    <cellStyle name="Nota 227 4" xfId="24366" xr:uid="{DB20417A-FB13-4297-BC0C-694F5D3BB06D}"/>
    <cellStyle name="Nota 228" xfId="3843" xr:uid="{C78F2204-ADD4-4A5D-8E87-8A675038AFD2}"/>
    <cellStyle name="Nota 228 2" xfId="8977" xr:uid="{39E576BA-A08E-42F2-BAD3-2E7BB5786540}"/>
    <cellStyle name="Nota 228 2 2" xfId="19204" xr:uid="{09FFCBDD-4790-4C32-9A70-B3FA74C5C5A3}"/>
    <cellStyle name="Nota 228 2 2 2" xfId="39648" xr:uid="{D2D43AB8-CD6A-450A-8C08-4F31E0AA06F0}"/>
    <cellStyle name="Nota 228 2 3" xfId="29432" xr:uid="{5B980991-15A4-43F5-878B-2F97ED236653}"/>
    <cellStyle name="Nota 228 3" xfId="14150" xr:uid="{23AE08B0-EC7F-4ECF-8CCD-2A74CEF21D17}"/>
    <cellStyle name="Nota 228 3 2" xfId="34596" xr:uid="{552E65B2-A801-43D3-950B-1A09B2AA6EDB}"/>
    <cellStyle name="Nota 228 4" xfId="24380" xr:uid="{7335DED9-0EE6-40F8-82EF-E6927961186E}"/>
    <cellStyle name="Nota 229" xfId="3857" xr:uid="{1B1B4B6A-0EE6-4741-87AF-F2F940399C93}"/>
    <cellStyle name="Nota 229 2" xfId="8991" xr:uid="{A730C7EF-B20D-42DC-B530-739E3F45364A}"/>
    <cellStyle name="Nota 229 2 2" xfId="19218" xr:uid="{9BD020E1-DE29-4E08-ACA5-C922022F0E0D}"/>
    <cellStyle name="Nota 229 2 2 2" xfId="39662" xr:uid="{5823FEF9-D561-46C7-8CF7-45EB1870DCAC}"/>
    <cellStyle name="Nota 229 2 3" xfId="29446" xr:uid="{36FBDC11-9B48-4156-8D86-04A602D81FDC}"/>
    <cellStyle name="Nota 229 3" xfId="14164" xr:uid="{C4B897F8-3F0E-44F6-B177-E567C6FBDBBF}"/>
    <cellStyle name="Nota 229 3 2" xfId="34610" xr:uid="{A45CF5A8-FCFD-4FCA-ADAF-FDC6F3105723}"/>
    <cellStyle name="Nota 229 4" xfId="24394" xr:uid="{3E755C4F-6295-4E3F-A2CE-5ECED598B34F}"/>
    <cellStyle name="Nota 23" xfId="387" xr:uid="{D805E984-2452-458B-A55C-7CD0A9D316DA}"/>
    <cellStyle name="Nota 23 2" xfId="986" xr:uid="{3E14D01E-4466-4F88-83B8-A3A5E5C6469E}"/>
    <cellStyle name="Nota 23 2 2" xfId="6133" xr:uid="{12A82906-5427-46BE-B5D8-67A90BEAB733}"/>
    <cellStyle name="Nota 23 2 2 2" xfId="16388" xr:uid="{02DEB699-160F-40B7-AE17-ACC72E005123}"/>
    <cellStyle name="Nota 23 2 2 2 2" xfId="36832" xr:uid="{F70625F7-FE9A-4E11-A11E-857BEC219760}"/>
    <cellStyle name="Nota 23 2 2 3" xfId="26616" xr:uid="{7B5220EC-70DC-40EF-BF2E-F2B761F473F1}"/>
    <cellStyle name="Nota 23 2 3" xfId="11334" xr:uid="{EC178D27-5A43-4167-B075-377FF3BC8DFB}"/>
    <cellStyle name="Nota 23 2 3 2" xfId="31780" xr:uid="{6941233E-B96E-4A28-BC33-14263EECD506}"/>
    <cellStyle name="Nota 23 2 4" xfId="21564" xr:uid="{B41FAF65-AE51-4D17-8877-100CD8B9A491}"/>
    <cellStyle name="Nota 23 3" xfId="5534" xr:uid="{8D476DBF-87AD-4825-A14F-6698BAF342C1}"/>
    <cellStyle name="Nota 23 3 2" xfId="15808" xr:uid="{8C14DF64-CF66-4729-ABC5-1539514DFF19}"/>
    <cellStyle name="Nota 23 3 2 2" xfId="36252" xr:uid="{4514AD8B-EB21-4202-9508-8643E3384A76}"/>
    <cellStyle name="Nota 23 3 3" xfId="26036" xr:uid="{B88BD453-14C3-49A3-9872-96D62D0CD51D}"/>
    <cellStyle name="Nota 23 4" xfId="10754" xr:uid="{2F273BAC-30FD-47E7-901B-1A9498B214AD}"/>
    <cellStyle name="Nota 23 4 2" xfId="31200" xr:uid="{FF4A0538-43F8-43B0-BFB9-994EFA52C251}"/>
    <cellStyle name="Nota 23 5" xfId="20984" xr:uid="{7AB5F6E5-48F4-4B5A-81C3-6FF34A406578}"/>
    <cellStyle name="Nota 230" xfId="3871" xr:uid="{5EF954C6-8DA3-4C99-AF2F-409129313F57}"/>
    <cellStyle name="Nota 230 2" xfId="9005" xr:uid="{C30BDB4C-F229-4D94-9AA1-9F69C5E66659}"/>
    <cellStyle name="Nota 230 2 2" xfId="19232" xr:uid="{2DD1E511-21E9-4D92-B9D6-AE07798B1128}"/>
    <cellStyle name="Nota 230 2 2 2" xfId="39676" xr:uid="{D3D9451D-EC75-4730-9082-E4B693F0307C}"/>
    <cellStyle name="Nota 230 2 3" xfId="29460" xr:uid="{378412C1-587D-4D9C-BEED-E5CC6A0A6A2E}"/>
    <cellStyle name="Nota 230 3" xfId="14178" xr:uid="{7F518D0B-B9D5-4DB7-8915-D3BA46006874}"/>
    <cellStyle name="Nota 230 3 2" xfId="34624" xr:uid="{1D09270E-7530-44B8-BBF2-6C2D7B1F1628}"/>
    <cellStyle name="Nota 230 4" xfId="24408" xr:uid="{383961F4-7DCD-487F-A273-FC43B21C614E}"/>
    <cellStyle name="Nota 231" xfId="3885" xr:uid="{5965D77C-1258-4743-8156-ADFC1A168AC7}"/>
    <cellStyle name="Nota 231 2" xfId="9019" xr:uid="{81450786-C20C-443D-BF0E-999FC030948A}"/>
    <cellStyle name="Nota 231 2 2" xfId="19246" xr:uid="{F4295682-441B-4760-99A4-58120C335082}"/>
    <cellStyle name="Nota 231 2 2 2" xfId="39690" xr:uid="{60893241-F423-449F-823A-98527E74A9DC}"/>
    <cellStyle name="Nota 231 2 3" xfId="29474" xr:uid="{0BFF07D5-7661-4D78-BC8E-C40066BCFFE8}"/>
    <cellStyle name="Nota 231 3" xfId="14192" xr:uid="{3ABBD215-35F5-4A27-A5B9-286213C97A6C}"/>
    <cellStyle name="Nota 231 3 2" xfId="34638" xr:uid="{3BC24859-7D59-40C3-A120-3F79A3CDC514}"/>
    <cellStyle name="Nota 231 4" xfId="24422" xr:uid="{E42A2914-B01B-4E18-8FCD-5498C1BA160F}"/>
    <cellStyle name="Nota 232" xfId="3899" xr:uid="{D106650D-31BC-4DAE-9546-2A320E32224E}"/>
    <cellStyle name="Nota 232 2" xfId="9033" xr:uid="{B707C692-68F7-4F3C-AAD6-9DB0B6D636EC}"/>
    <cellStyle name="Nota 232 2 2" xfId="19260" xr:uid="{11DB1CAD-2D44-46D1-95E9-751D3B849055}"/>
    <cellStyle name="Nota 232 2 2 2" xfId="39704" xr:uid="{C9F3B293-EF54-437B-A0F4-DCF51DAFDC78}"/>
    <cellStyle name="Nota 232 2 3" xfId="29488" xr:uid="{A4495912-19B6-41D3-AE99-74DF54D2A0CF}"/>
    <cellStyle name="Nota 232 3" xfId="14206" xr:uid="{5CD66A7E-ED93-4558-9FFE-A8733F012538}"/>
    <cellStyle name="Nota 232 3 2" xfId="34652" xr:uid="{2B048E3A-9534-4062-9D4F-4E4A2D185E3C}"/>
    <cellStyle name="Nota 232 4" xfId="24436" xr:uid="{95226846-4651-4848-9095-7F8C5ECB0572}"/>
    <cellStyle name="Nota 233" xfId="3913" xr:uid="{47DF5B88-C346-4BC3-8E2C-5EF4D15EC941}"/>
    <cellStyle name="Nota 233 2" xfId="9047" xr:uid="{14697F10-8873-43F0-93A4-6E28A2ECFEDB}"/>
    <cellStyle name="Nota 233 2 2" xfId="19274" xr:uid="{CB9D08F1-0588-4F4B-9937-26D5D9B535C1}"/>
    <cellStyle name="Nota 233 2 2 2" xfId="39718" xr:uid="{DC497442-9414-4324-AF96-87A034CB514F}"/>
    <cellStyle name="Nota 233 2 3" xfId="29502" xr:uid="{6ACAE581-7C00-4CCD-A443-E3A7D5FEC185}"/>
    <cellStyle name="Nota 233 3" xfId="14220" xr:uid="{46673CC3-50EE-4E2B-B941-9343E8506C5A}"/>
    <cellStyle name="Nota 233 3 2" xfId="34666" xr:uid="{84876E39-EE60-4B7E-A8A3-83522BF681BF}"/>
    <cellStyle name="Nota 233 4" xfId="24450" xr:uid="{14349725-A70A-4300-90D1-7DECA8E9221A}"/>
    <cellStyle name="Nota 234" xfId="3927" xr:uid="{1FA4962B-4940-4934-ABAE-BB79BE639BBA}"/>
    <cellStyle name="Nota 234 2" xfId="9061" xr:uid="{E8B69C4E-3C4B-4FD9-80A5-D51AD79C3D22}"/>
    <cellStyle name="Nota 234 2 2" xfId="19288" xr:uid="{A5B5170F-055C-4267-A48A-7BE513202909}"/>
    <cellStyle name="Nota 234 2 2 2" xfId="39732" xr:uid="{B60515A4-C79E-499A-9D06-BC6F47D260A4}"/>
    <cellStyle name="Nota 234 2 3" xfId="29516" xr:uid="{8D92D8FA-7E47-458E-BEA6-93F106EAFDB0}"/>
    <cellStyle name="Nota 234 3" xfId="14234" xr:uid="{75443DD6-D32A-4886-85D8-81489BF82529}"/>
    <cellStyle name="Nota 234 3 2" xfId="34680" xr:uid="{DBEC0178-FB80-4141-AAF1-4D2912E6AAA5}"/>
    <cellStyle name="Nota 234 4" xfId="24464" xr:uid="{9F8D8DB7-68D9-4E5A-8118-EE806A07E90B}"/>
    <cellStyle name="Nota 235" xfId="3941" xr:uid="{106E3A78-5FC8-4E0B-946C-5310A3072FCB}"/>
    <cellStyle name="Nota 235 2" xfId="9075" xr:uid="{6E3CAB76-1568-40F3-BD9E-D35361EA30CE}"/>
    <cellStyle name="Nota 235 2 2" xfId="19302" xr:uid="{D5415622-B926-4B23-80BF-A0C3249CFE68}"/>
    <cellStyle name="Nota 235 2 2 2" xfId="39746" xr:uid="{BCDAFB17-0CF5-4353-84A8-5B833F176D88}"/>
    <cellStyle name="Nota 235 2 3" xfId="29530" xr:uid="{387BC4FA-4314-472F-9AC4-A3757F35600A}"/>
    <cellStyle name="Nota 235 3" xfId="14248" xr:uid="{9B4CF68E-65CA-459B-AF01-EFDF5D65A3C1}"/>
    <cellStyle name="Nota 235 3 2" xfId="34694" xr:uid="{CE55AE0D-1EC4-43D2-91ED-29D8585E4522}"/>
    <cellStyle name="Nota 235 4" xfId="24478" xr:uid="{8BB28690-146E-4DD3-BF8F-80376DD31652}"/>
    <cellStyle name="Nota 236" xfId="3955" xr:uid="{7B460059-ED72-44AA-9E60-BEF1346BC5D4}"/>
    <cellStyle name="Nota 236 2" xfId="9089" xr:uid="{6F2835CD-B152-48E7-B6CF-E1F211905226}"/>
    <cellStyle name="Nota 236 2 2" xfId="19316" xr:uid="{FC3D2D0A-FAB4-49D9-A101-F5609E84BFA9}"/>
    <cellStyle name="Nota 236 2 2 2" xfId="39760" xr:uid="{5288716A-EE9F-40C0-91DC-4F95E504C553}"/>
    <cellStyle name="Nota 236 2 3" xfId="29544" xr:uid="{CA9ADF30-9943-43DF-B882-817BC6760D8C}"/>
    <cellStyle name="Nota 236 3" xfId="14262" xr:uid="{7A209502-48EE-4AFE-8CA8-49EB74361EAE}"/>
    <cellStyle name="Nota 236 3 2" xfId="34708" xr:uid="{7309A0E9-3754-4086-B150-1D6091726151}"/>
    <cellStyle name="Nota 236 4" xfId="24492" xr:uid="{9BFF969F-EE9F-499A-ACAE-9CE0F97EAB64}"/>
    <cellStyle name="Nota 237" xfId="3969" xr:uid="{82EAD806-A506-43E3-B24F-A7977B9E943B}"/>
    <cellStyle name="Nota 237 2" xfId="9103" xr:uid="{CECFF81A-501F-4D6F-8D48-C6F8566034E3}"/>
    <cellStyle name="Nota 237 2 2" xfId="19330" xr:uid="{8D0F29A9-DDDA-401E-AC16-94C5DA4D2D53}"/>
    <cellStyle name="Nota 237 2 2 2" xfId="39774" xr:uid="{06791C7C-8AD3-4A4D-B0FD-0CDA76924BAE}"/>
    <cellStyle name="Nota 237 2 3" xfId="29558" xr:uid="{43A3D5F4-3E2B-45AD-A0E0-3C9704892FE7}"/>
    <cellStyle name="Nota 237 3" xfId="14276" xr:uid="{303ABFA4-C1C5-4B55-B7D9-28ABCE33C14C}"/>
    <cellStyle name="Nota 237 3 2" xfId="34722" xr:uid="{26D10164-2E56-45D3-A991-43BBF81B0713}"/>
    <cellStyle name="Nota 237 4" xfId="24506" xr:uid="{475C812B-6F54-42C4-8745-208AC3AB4CCF}"/>
    <cellStyle name="Nota 238" xfId="3983" xr:uid="{34C83A40-1E1E-48D5-AFED-BAAF2F87A044}"/>
    <cellStyle name="Nota 238 2" xfId="9117" xr:uid="{E0A76238-6F38-487F-8A94-8AA11C23A195}"/>
    <cellStyle name="Nota 238 2 2" xfId="19344" xr:uid="{7ED662D5-A425-4856-A7DC-04FA2530ED30}"/>
    <cellStyle name="Nota 238 2 2 2" xfId="39788" xr:uid="{0CC54B31-51DE-4F00-BAD8-C22F4C12353D}"/>
    <cellStyle name="Nota 238 2 3" xfId="29572" xr:uid="{08D00FFB-E102-472D-9D6C-BC753933F5C1}"/>
    <cellStyle name="Nota 238 3" xfId="14290" xr:uid="{B336BB23-4E30-4754-8F15-422DBB98C882}"/>
    <cellStyle name="Nota 238 3 2" xfId="34736" xr:uid="{3E04CB7E-85BC-4692-8DDC-07CD5CB93D13}"/>
    <cellStyle name="Nota 238 4" xfId="24520" xr:uid="{F92C4F97-9221-4E95-B633-1ADA0E0885AB}"/>
    <cellStyle name="Nota 239" xfId="3997" xr:uid="{6BEEB165-323C-4B17-9406-35ADE310BBC7}"/>
    <cellStyle name="Nota 239 2" xfId="9131" xr:uid="{AE46ED87-918B-47B7-B295-C55CF3164CB9}"/>
    <cellStyle name="Nota 239 2 2" xfId="19358" xr:uid="{F911EBBE-FBAA-46EB-8AA1-25CAE6AB1C83}"/>
    <cellStyle name="Nota 239 2 2 2" xfId="39802" xr:uid="{88EC372C-CFBC-4BDF-90D3-A0226540D4FF}"/>
    <cellStyle name="Nota 239 2 3" xfId="29586" xr:uid="{09E5A234-FC7C-41D9-9CD1-3EB07C7EF885}"/>
    <cellStyle name="Nota 239 3" xfId="14304" xr:uid="{C73CA861-BD03-4762-9090-388CC732E3EA}"/>
    <cellStyle name="Nota 239 3 2" xfId="34750" xr:uid="{2797DC03-4B01-40F8-BA55-D29AA1D42052}"/>
    <cellStyle name="Nota 239 4" xfId="24534" xr:uid="{D1C9FDE8-225A-4E58-A343-4A5F6ADB694D}"/>
    <cellStyle name="Nota 24" xfId="401" xr:uid="{F39A5156-5E04-4DEC-BD9B-F039C2325CDB}"/>
    <cellStyle name="Nota 24 2" xfId="1000" xr:uid="{F97112CD-431B-4591-8736-2BDEF2235BD5}"/>
    <cellStyle name="Nota 24 2 2" xfId="6147" xr:uid="{52BA9122-BE54-4D90-A15B-7266402B4CB8}"/>
    <cellStyle name="Nota 24 2 2 2" xfId="16402" xr:uid="{A7A011A6-9CCA-440E-854A-3196F74A63DC}"/>
    <cellStyle name="Nota 24 2 2 2 2" xfId="36846" xr:uid="{4769A813-B049-473A-A9CD-FDC58B3DC664}"/>
    <cellStyle name="Nota 24 2 2 3" xfId="26630" xr:uid="{48791456-2F5F-460E-9214-85A06F61EE26}"/>
    <cellStyle name="Nota 24 2 3" xfId="11348" xr:uid="{31D07BBC-8A76-4A86-8C11-D40B33F4DB9B}"/>
    <cellStyle name="Nota 24 2 3 2" xfId="31794" xr:uid="{7592A318-204E-4B3F-875E-BDA1B08F66FE}"/>
    <cellStyle name="Nota 24 2 4" xfId="21578" xr:uid="{2F2B27E2-AB36-46F8-8FFE-34B9BA0BCE61}"/>
    <cellStyle name="Nota 24 3" xfId="5548" xr:uid="{5C5760CC-05B7-40E1-B4E5-99AA1D3142FD}"/>
    <cellStyle name="Nota 24 3 2" xfId="15822" xr:uid="{D4DD2AAF-A254-4759-94B7-A05B31D52289}"/>
    <cellStyle name="Nota 24 3 2 2" xfId="36266" xr:uid="{B405E0CC-FC6E-4196-B4B1-51D50E5AAD29}"/>
    <cellStyle name="Nota 24 3 3" xfId="26050" xr:uid="{EA0EAB53-03F4-4A37-B860-BCD5A120BB87}"/>
    <cellStyle name="Nota 24 4" xfId="10768" xr:uid="{24A76200-61A4-4CE2-8F31-F339F76BA386}"/>
    <cellStyle name="Nota 24 4 2" xfId="31214" xr:uid="{B604206B-D27E-48BB-95F0-C9A0FD57B571}"/>
    <cellStyle name="Nota 24 5" xfId="20998" xr:uid="{70FC8A3C-FB59-4EE7-B05A-5CBCBEB9017C}"/>
    <cellStyle name="Nota 240" xfId="4011" xr:uid="{141B5212-DB73-47AA-81FC-F50CFBCAB60B}"/>
    <cellStyle name="Nota 240 2" xfId="9145" xr:uid="{A796A48D-34B2-4FF1-A46F-56772DF2F4F2}"/>
    <cellStyle name="Nota 240 2 2" xfId="19372" xr:uid="{AF9AF494-0DD1-460C-A1BF-3FA44FCD4D3E}"/>
    <cellStyle name="Nota 240 2 2 2" xfId="39816" xr:uid="{3431A925-25EF-419F-BCAC-8EED5FC8A786}"/>
    <cellStyle name="Nota 240 2 3" xfId="29600" xr:uid="{C5007A72-F67F-4B7B-8B68-1023DE60F0F4}"/>
    <cellStyle name="Nota 240 3" xfId="14318" xr:uid="{11F70BE5-0479-4AE0-A847-AD96F7BD8A50}"/>
    <cellStyle name="Nota 240 3 2" xfId="34764" xr:uid="{4066CA4F-5347-45E9-9B3F-3531121BAF4E}"/>
    <cellStyle name="Nota 240 4" xfId="24548" xr:uid="{80F0646E-BB07-4217-9D4D-D8E7640A2BC4}"/>
    <cellStyle name="Nota 241" xfId="4025" xr:uid="{4C65B50D-49E0-4128-A91B-18CF370CA282}"/>
    <cellStyle name="Nota 241 2" xfId="9159" xr:uid="{B58BFA3A-911C-4D29-B97C-EE93801D41CF}"/>
    <cellStyle name="Nota 241 2 2" xfId="19386" xr:uid="{0337A1DD-E12A-4C8E-99AD-8E525524BAF8}"/>
    <cellStyle name="Nota 241 2 2 2" xfId="39830" xr:uid="{88F76389-A06D-4B28-B5A7-2A26B1657384}"/>
    <cellStyle name="Nota 241 2 3" xfId="29614" xr:uid="{3A1C4195-C452-4A48-98AC-8222FAC160E8}"/>
    <cellStyle name="Nota 241 3" xfId="14332" xr:uid="{BA493C9E-885B-42FB-A71F-1D4652AF81EE}"/>
    <cellStyle name="Nota 241 3 2" xfId="34778" xr:uid="{161D0F23-F862-4246-85E4-C9A674A86957}"/>
    <cellStyle name="Nota 241 4" xfId="24562" xr:uid="{64044845-97D7-439F-A695-3A8F6D922021}"/>
    <cellStyle name="Nota 242" xfId="4039" xr:uid="{27B06F01-3D3C-4B8D-8413-F56245B19DA2}"/>
    <cellStyle name="Nota 242 2" xfId="9173" xr:uid="{E86D1B71-2BC2-468C-99A1-B7C0619285D2}"/>
    <cellStyle name="Nota 242 2 2" xfId="19400" xr:uid="{66448FB6-F4B3-42A3-8100-B9D530A630A0}"/>
    <cellStyle name="Nota 242 2 2 2" xfId="39844" xr:uid="{B430D23E-AC39-48D6-8F93-E96A5F89259E}"/>
    <cellStyle name="Nota 242 2 3" xfId="29628" xr:uid="{F1B5011C-6CFA-4C2A-BF55-2C8B26A96A0C}"/>
    <cellStyle name="Nota 242 3" xfId="14346" xr:uid="{2B1CE978-00D2-4F67-9D54-5EE9E51A70CC}"/>
    <cellStyle name="Nota 242 3 2" xfId="34792" xr:uid="{B4336453-B1B0-432B-A821-643C08EBEA68}"/>
    <cellStyle name="Nota 242 4" xfId="24576" xr:uid="{30452B5E-A819-4D86-B790-A9C447F14691}"/>
    <cellStyle name="Nota 243" xfId="4053" xr:uid="{E0C72229-7E4F-4FCB-8DC3-FA2AAF5AFEFE}"/>
    <cellStyle name="Nota 243 2" xfId="9187" xr:uid="{7B52C719-4308-4AA5-856D-979B925A4D75}"/>
    <cellStyle name="Nota 243 2 2" xfId="19414" xr:uid="{4DBF2925-2866-46AB-BA45-F5D6627F9AB1}"/>
    <cellStyle name="Nota 243 2 2 2" xfId="39858" xr:uid="{229E63B0-4B27-4E0B-9DAE-DBD9DAE4521C}"/>
    <cellStyle name="Nota 243 2 3" xfId="29642" xr:uid="{3B17386B-6D31-4A48-9CDD-4142494422ED}"/>
    <cellStyle name="Nota 243 3" xfId="14360" xr:uid="{F2086A8C-165E-4D3D-8772-A122F8FB94EC}"/>
    <cellStyle name="Nota 243 3 2" xfId="34806" xr:uid="{D4C407A3-52F0-4500-B99A-94E0A86940E9}"/>
    <cellStyle name="Nota 243 4" xfId="24590" xr:uid="{EBD56DF5-7BE0-4333-B09F-6445A4A17BBA}"/>
    <cellStyle name="Nota 244" xfId="4067" xr:uid="{8F9FE015-252D-48FC-8F52-7E279BA40717}"/>
    <cellStyle name="Nota 244 2" xfId="9201" xr:uid="{52C2C0FE-645A-43A5-9B07-674082EC14D9}"/>
    <cellStyle name="Nota 244 2 2" xfId="19428" xr:uid="{600951E7-55DB-4B3D-AE2C-BAFDF9FC000B}"/>
    <cellStyle name="Nota 244 2 2 2" xfId="39872" xr:uid="{7FEDA749-92EA-4689-8FE2-C44239A934E7}"/>
    <cellStyle name="Nota 244 2 3" xfId="29656" xr:uid="{BBDCD086-FE1C-4D0C-87CE-B143481B6682}"/>
    <cellStyle name="Nota 244 3" xfId="14374" xr:uid="{EB0C5711-5872-4EC3-BC27-D90287F21289}"/>
    <cellStyle name="Nota 244 3 2" xfId="34820" xr:uid="{597C275A-2951-4377-BF29-54F6216634FF}"/>
    <cellStyle name="Nota 244 4" xfId="24604" xr:uid="{593B3073-0434-4E19-9BD5-CAD7A97E7907}"/>
    <cellStyle name="Nota 245" xfId="4081" xr:uid="{1E7B5760-A405-45B4-9011-04C5EC403DCF}"/>
    <cellStyle name="Nota 245 2" xfId="9215" xr:uid="{B6550B7E-4DFC-4986-A069-80476BA2D938}"/>
    <cellStyle name="Nota 245 2 2" xfId="19442" xr:uid="{FDEB28F9-D2AC-4CAF-9289-91D1CB35DAA1}"/>
    <cellStyle name="Nota 245 2 2 2" xfId="39886" xr:uid="{FE3BE7DE-AC33-4585-8BCE-E716C5EC5922}"/>
    <cellStyle name="Nota 245 2 3" xfId="29670" xr:uid="{2277ECC9-90BC-46CC-B98F-0AB8C91D0F39}"/>
    <cellStyle name="Nota 245 3" xfId="14388" xr:uid="{6AF1DABD-38A9-43CC-82A3-47842C419122}"/>
    <cellStyle name="Nota 245 3 2" xfId="34834" xr:uid="{6DD3A813-7B1B-45F5-B790-E1C432CA702A}"/>
    <cellStyle name="Nota 245 4" xfId="24618" xr:uid="{F51BC565-41D3-4E05-AA18-66CD08BB1CC9}"/>
    <cellStyle name="Nota 246" xfId="4095" xr:uid="{0D37FD45-6E18-410C-A7BF-CEA3C034060B}"/>
    <cellStyle name="Nota 246 2" xfId="9229" xr:uid="{71B1BCE1-ED9B-40D4-A3C8-ED7BCD8FDD0F}"/>
    <cellStyle name="Nota 246 2 2" xfId="19456" xr:uid="{D89E84E2-CAE3-43A0-B2E2-2006DC49C17A}"/>
    <cellStyle name="Nota 246 2 2 2" xfId="39900" xr:uid="{B53C7007-9A0A-49B0-97CF-2C61A467568B}"/>
    <cellStyle name="Nota 246 2 3" xfId="29684" xr:uid="{98BAF8DE-13BC-4287-A47F-67D41A5EE760}"/>
    <cellStyle name="Nota 246 3" xfId="14402" xr:uid="{193FD71C-A881-4E51-BB56-EF40F8F7280B}"/>
    <cellStyle name="Nota 246 3 2" xfId="34848" xr:uid="{B7FBBF8D-F9E1-4C13-A97D-786F8A6945AA}"/>
    <cellStyle name="Nota 246 4" xfId="24632" xr:uid="{6F291572-503B-4161-883D-C4B8885766CE}"/>
    <cellStyle name="Nota 247" xfId="4109" xr:uid="{C481EF71-4D43-4C6D-A1A9-F071AFC0E7FB}"/>
    <cellStyle name="Nota 247 2" xfId="9243" xr:uid="{1B0457C6-91E7-43F1-9A8A-4C1F7E067148}"/>
    <cellStyle name="Nota 247 2 2" xfId="19470" xr:uid="{AED347D8-8687-4C0E-A00C-CC1BB59C49AB}"/>
    <cellStyle name="Nota 247 2 2 2" xfId="39914" xr:uid="{2D8AFB82-11BF-42E9-967E-E0F3D991DD80}"/>
    <cellStyle name="Nota 247 2 3" xfId="29698" xr:uid="{02086BA2-6FB2-422D-8EA2-ED4F849A2B34}"/>
    <cellStyle name="Nota 247 3" xfId="14416" xr:uid="{9CE606AC-9210-4ADF-B820-037674DA5980}"/>
    <cellStyle name="Nota 247 3 2" xfId="34862" xr:uid="{0B451BD2-EB69-4BB1-8282-DB36D77B7E7D}"/>
    <cellStyle name="Nota 247 4" xfId="24646" xr:uid="{7C2A4E4C-7206-4EE8-85BB-C9C95B7CD14F}"/>
    <cellStyle name="Nota 248" xfId="4123" xr:uid="{9C033FC7-D4CA-49D2-9628-83B076ADD80D}"/>
    <cellStyle name="Nota 248 2" xfId="9257" xr:uid="{FB05FC66-F083-4A5D-9F3A-D1F3BDC1CF6B}"/>
    <cellStyle name="Nota 248 2 2" xfId="19484" xr:uid="{4C5147A1-7481-4ECD-86C0-87A37BFE94A9}"/>
    <cellStyle name="Nota 248 2 2 2" xfId="39928" xr:uid="{55D0905C-EC5A-4A8C-859F-9D1150E7B5D2}"/>
    <cellStyle name="Nota 248 2 3" xfId="29712" xr:uid="{068D40D9-8322-4F3C-9F24-50F3CAEC4377}"/>
    <cellStyle name="Nota 248 3" xfId="14430" xr:uid="{7A6901C5-A4BD-4374-8E3C-6AF61A58185B}"/>
    <cellStyle name="Nota 248 3 2" xfId="34876" xr:uid="{F7BC4AB4-E9B4-4C35-B287-BBF44BD58887}"/>
    <cellStyle name="Nota 248 4" xfId="24660" xr:uid="{714490D3-E204-475B-ACC6-5971ADFA3236}"/>
    <cellStyle name="Nota 249" xfId="4137" xr:uid="{397018D8-9A5E-4F93-9A5D-6FF1A0B2B948}"/>
    <cellStyle name="Nota 249 2" xfId="9271" xr:uid="{646FF579-41AD-4F2B-8765-EC30209A358B}"/>
    <cellStyle name="Nota 249 2 2" xfId="19498" xr:uid="{7BF1269C-D9ED-4E79-BDD5-A3FFEDFCED38}"/>
    <cellStyle name="Nota 249 2 2 2" xfId="39942" xr:uid="{955EC1D4-BFDF-4227-9BAD-510622A4C8F3}"/>
    <cellStyle name="Nota 249 2 3" xfId="29726" xr:uid="{2C305B35-1C70-4475-BD0B-1C64050585BB}"/>
    <cellStyle name="Nota 249 3" xfId="14444" xr:uid="{D56E3E50-B0C3-4A0D-A36F-3BAB64A72A1D}"/>
    <cellStyle name="Nota 249 3 2" xfId="34890" xr:uid="{210AE30E-75A4-44E1-979F-133B7D5E0DB9}"/>
    <cellStyle name="Nota 249 4" xfId="24674" xr:uid="{55693E7C-66B9-445F-B8A7-921F33A98865}"/>
    <cellStyle name="Nota 25" xfId="415" xr:uid="{E5F5FF84-D8F0-482D-A23E-987C35CD582B}"/>
    <cellStyle name="Nota 25 2" xfId="1014" xr:uid="{C49ABC20-A705-40C1-98EC-197B7B292CE2}"/>
    <cellStyle name="Nota 25 2 2" xfId="6161" xr:uid="{88EB7874-EC8A-4F64-B9EC-EECE65948A17}"/>
    <cellStyle name="Nota 25 2 2 2" xfId="16416" xr:uid="{46980871-25A6-4CE5-B2D3-9F85C1CFC174}"/>
    <cellStyle name="Nota 25 2 2 2 2" xfId="36860" xr:uid="{64728EBB-4B9F-46D6-8073-DAC0C2C2B6C9}"/>
    <cellStyle name="Nota 25 2 2 3" xfId="26644" xr:uid="{4BC4055C-E223-4829-9BFD-64BA551A2789}"/>
    <cellStyle name="Nota 25 2 3" xfId="11362" xr:uid="{78442D92-048A-4C87-8C8A-BB23D6F73855}"/>
    <cellStyle name="Nota 25 2 3 2" xfId="31808" xr:uid="{09351933-BEAD-4E57-A3B9-83DD0DF362B6}"/>
    <cellStyle name="Nota 25 2 4" xfId="21592" xr:uid="{EBB31C85-B5AA-4CF3-BEE4-8139AC93D659}"/>
    <cellStyle name="Nota 25 3" xfId="5562" xr:uid="{4523A4F8-BF05-4DAB-9F2E-18F107DBBFD9}"/>
    <cellStyle name="Nota 25 3 2" xfId="15836" xr:uid="{2AC75EBF-5A25-40A2-ACF2-F597A7E39B43}"/>
    <cellStyle name="Nota 25 3 2 2" xfId="36280" xr:uid="{EC0D2D23-9132-4FFF-BDAD-F936A78BD5FA}"/>
    <cellStyle name="Nota 25 3 3" xfId="26064" xr:uid="{DF8D4F7A-020F-4E33-91DB-94A9760063FB}"/>
    <cellStyle name="Nota 25 4" xfId="10782" xr:uid="{1CF48B93-7F64-401E-BC0A-5D61FCDF0C6D}"/>
    <cellStyle name="Nota 25 4 2" xfId="31228" xr:uid="{C9F5E227-CC84-4DAD-B1C3-65A9A0F5E30C}"/>
    <cellStyle name="Nota 25 5" xfId="21012" xr:uid="{7AA89A3C-A474-4C9D-9F22-5334139A8350}"/>
    <cellStyle name="Nota 250" xfId="4151" xr:uid="{A0B731A2-5401-4182-B4BC-43ED0A1FE3A1}"/>
    <cellStyle name="Nota 250 2" xfId="9285" xr:uid="{8683295B-EC0D-4A8E-9DF3-37ADFAE676A2}"/>
    <cellStyle name="Nota 250 2 2" xfId="19512" xr:uid="{28C565CB-D1FA-4D8E-8736-E14B8ECA77C4}"/>
    <cellStyle name="Nota 250 2 2 2" xfId="39956" xr:uid="{670E32B3-3F1B-44FB-BF80-3C03A4B58AB7}"/>
    <cellStyle name="Nota 250 2 3" xfId="29740" xr:uid="{2679A041-84CE-4DD7-A503-BDFDEB1025ED}"/>
    <cellStyle name="Nota 250 3" xfId="14458" xr:uid="{FADC9CDA-E580-4106-9B96-DD670E955C4C}"/>
    <cellStyle name="Nota 250 3 2" xfId="34904" xr:uid="{551D5CE2-C055-4365-9BA5-27C67C02FAB0}"/>
    <cellStyle name="Nota 250 4" xfId="24688" xr:uid="{4968E301-6780-480A-863F-7ED643609AF8}"/>
    <cellStyle name="Nota 251" xfId="4165" xr:uid="{D16A4DB8-542A-432E-88F7-DC1A69BCBB82}"/>
    <cellStyle name="Nota 251 2" xfId="9299" xr:uid="{80103D76-B83E-400D-A2AE-862BFEF9FD75}"/>
    <cellStyle name="Nota 251 2 2" xfId="19526" xr:uid="{8A436215-FE6C-4D11-A1D6-653CD7AB98C3}"/>
    <cellStyle name="Nota 251 2 2 2" xfId="39970" xr:uid="{15ECE2AB-C778-4020-8B0A-A4F92E33F30B}"/>
    <cellStyle name="Nota 251 2 3" xfId="29754" xr:uid="{CF9EAF7B-55BE-4D9D-B7AB-975CF98472FE}"/>
    <cellStyle name="Nota 251 3" xfId="14472" xr:uid="{770ADBEE-3899-48BF-946B-76FC1B4769FF}"/>
    <cellStyle name="Nota 251 3 2" xfId="34918" xr:uid="{E166AE35-5E8B-4D88-B935-4A263EA31E1E}"/>
    <cellStyle name="Nota 251 4" xfId="24702" xr:uid="{16A5196F-F5C4-453C-9ABA-377B4E887EEA}"/>
    <cellStyle name="Nota 252" xfId="4179" xr:uid="{E99428E2-2FCE-4031-9915-C5DC9F52FA65}"/>
    <cellStyle name="Nota 252 2" xfId="9313" xr:uid="{190EB0ED-35AE-459C-8CEA-B23244D41D0D}"/>
    <cellStyle name="Nota 252 2 2" xfId="19540" xr:uid="{9643C687-E1AF-45CC-88CF-B2293E57741F}"/>
    <cellStyle name="Nota 252 2 2 2" xfId="39984" xr:uid="{F27F3F63-6B82-4D0C-AC21-FF261C1F9EFE}"/>
    <cellStyle name="Nota 252 2 3" xfId="29768" xr:uid="{27A6E23F-C6A8-4BA8-8425-E5ED1777D934}"/>
    <cellStyle name="Nota 252 3" xfId="14486" xr:uid="{3CB2D834-6C07-4BE4-9CD7-433C85890483}"/>
    <cellStyle name="Nota 252 3 2" xfId="34932" xr:uid="{5A8D0B9F-9A42-4263-90C4-11B6B058936A}"/>
    <cellStyle name="Nota 252 4" xfId="24716" xr:uid="{5213DFC2-1816-4050-A2A4-7CC0DB0485AC}"/>
    <cellStyle name="Nota 253" xfId="4193" xr:uid="{3A0E4192-8550-456C-B7BD-ABF893EFA321}"/>
    <cellStyle name="Nota 253 2" xfId="9327" xr:uid="{EAAC51E6-56C3-441E-AE25-B30E06E1769D}"/>
    <cellStyle name="Nota 253 2 2" xfId="19554" xr:uid="{777B5F22-8DAA-41FC-B7B2-215CB53A4ED8}"/>
    <cellStyle name="Nota 253 2 2 2" xfId="39998" xr:uid="{6F40D1C5-7554-4BAC-BA4A-BD48EF583AC2}"/>
    <cellStyle name="Nota 253 2 3" xfId="29782" xr:uid="{0AAA03ED-E085-4F82-9508-6400B39F5F95}"/>
    <cellStyle name="Nota 253 3" xfId="14500" xr:uid="{5407F6DA-366B-48B1-BE59-39E36D5421FA}"/>
    <cellStyle name="Nota 253 3 2" xfId="34946" xr:uid="{FA395F04-94DD-41AE-BAED-3978CDD6F920}"/>
    <cellStyle name="Nota 253 4" xfId="24730" xr:uid="{335F9F77-55D7-47D3-95F4-63F0E36A2105}"/>
    <cellStyle name="Nota 254" xfId="4207" xr:uid="{57E7DC81-F5E2-469A-BB31-4633FE53E782}"/>
    <cellStyle name="Nota 254 2" xfId="9341" xr:uid="{CBBE7879-C5FE-4916-9D07-B15A7298EF13}"/>
    <cellStyle name="Nota 254 2 2" xfId="19568" xr:uid="{F40169C4-D5DE-4B6A-A1C1-FEB8BB8A7A47}"/>
    <cellStyle name="Nota 254 2 2 2" xfId="40012" xr:uid="{BC5F2B64-A297-4681-A604-5404FC030200}"/>
    <cellStyle name="Nota 254 2 3" xfId="29796" xr:uid="{5274EF36-0E45-4496-8CD5-95616774D941}"/>
    <cellStyle name="Nota 254 3" xfId="14514" xr:uid="{2D2BD18A-3E58-4BBB-99CF-5BCA513E8C7F}"/>
    <cellStyle name="Nota 254 3 2" xfId="34960" xr:uid="{37823908-1BAC-4F9C-B9FE-C8313594EEA3}"/>
    <cellStyle name="Nota 254 4" xfId="24744" xr:uid="{A0BBB81E-7F75-4EAF-B290-B3B35AD97BE6}"/>
    <cellStyle name="Nota 255" xfId="4221" xr:uid="{5D7DC3E8-A158-4064-B171-ABD8A18A4DC1}"/>
    <cellStyle name="Nota 255 2" xfId="9355" xr:uid="{525C4E77-4979-4260-ACEB-25B1439A8061}"/>
    <cellStyle name="Nota 255 2 2" xfId="19582" xr:uid="{3BCB9AC4-2DC9-47E3-9A93-F8C1B9EF2CB4}"/>
    <cellStyle name="Nota 255 2 2 2" xfId="40026" xr:uid="{588F6C7E-378A-4094-AD3B-0AD24CD07AD1}"/>
    <cellStyle name="Nota 255 2 3" xfId="29810" xr:uid="{D906F85C-4788-4E5F-866B-F1FCC97B515A}"/>
    <cellStyle name="Nota 255 3" xfId="14528" xr:uid="{F536127A-2650-4732-8FF0-8AE71C52A6DB}"/>
    <cellStyle name="Nota 255 3 2" xfId="34974" xr:uid="{A6982280-C37A-49E6-81F0-9BD60B376085}"/>
    <cellStyle name="Nota 255 4" xfId="24758" xr:uid="{AB4BBE25-87F1-4C2A-A85C-1B9C500128F6}"/>
    <cellStyle name="Nota 256" xfId="4235" xr:uid="{B6F89A86-E8E3-44F6-B415-CF9A0F7A383B}"/>
    <cellStyle name="Nota 256 2" xfId="9369" xr:uid="{931306AA-967F-4C0D-B294-23E9E4B68FE3}"/>
    <cellStyle name="Nota 256 2 2" xfId="19596" xr:uid="{595F06D5-C8DE-4D64-AAC1-87835D8CE11C}"/>
    <cellStyle name="Nota 256 2 2 2" xfId="40040" xr:uid="{3DDD45C7-7910-44D7-B713-3E76571519D9}"/>
    <cellStyle name="Nota 256 2 3" xfId="29824" xr:uid="{7928629C-C37F-452B-AE65-618B4FCAB0EA}"/>
    <cellStyle name="Nota 256 3" xfId="14542" xr:uid="{BDEAE8FE-38DC-4094-88DB-9AABA194B806}"/>
    <cellStyle name="Nota 256 3 2" xfId="34988" xr:uid="{8D837A7B-A97A-49DA-ACDD-44A0B811B7D6}"/>
    <cellStyle name="Nota 256 4" xfId="24772" xr:uid="{C2D85BE5-609F-4143-BD3C-928B63EBF10F}"/>
    <cellStyle name="Nota 257" xfId="4249" xr:uid="{EE4AF059-8F23-4A41-8357-CB71A914662A}"/>
    <cellStyle name="Nota 257 2" xfId="9383" xr:uid="{D386BB5E-65AA-471F-B956-BBF784B321EE}"/>
    <cellStyle name="Nota 257 2 2" xfId="19610" xr:uid="{50CE8D34-9C42-4944-A150-E3E91F4BB5B0}"/>
    <cellStyle name="Nota 257 2 2 2" xfId="40054" xr:uid="{9B8ED30B-118A-4EAC-8E54-0FD202F29BBE}"/>
    <cellStyle name="Nota 257 2 3" xfId="29838" xr:uid="{C9588ADA-5E52-46B5-A79E-7935E5B2C537}"/>
    <cellStyle name="Nota 257 3" xfId="14556" xr:uid="{8294D231-7050-4C12-B51F-415C4BB6D553}"/>
    <cellStyle name="Nota 257 3 2" xfId="35002" xr:uid="{9BFC581E-6F1A-4305-809D-FDB13EC76A06}"/>
    <cellStyle name="Nota 257 4" xfId="24786" xr:uid="{21A31C70-2408-44F8-8221-2166F3195AE7}"/>
    <cellStyle name="Nota 258" xfId="4263" xr:uid="{967E51EB-F812-45AE-A5FF-987DE7FE655C}"/>
    <cellStyle name="Nota 258 2" xfId="9397" xr:uid="{16E20167-D377-4863-A9A7-B46CD004B6FD}"/>
    <cellStyle name="Nota 258 2 2" xfId="19624" xr:uid="{08540A77-05E2-482D-96FB-DC186532C791}"/>
    <cellStyle name="Nota 258 2 2 2" xfId="40068" xr:uid="{51B7195D-E7A9-434E-8880-E1C61E7E1337}"/>
    <cellStyle name="Nota 258 2 3" xfId="29852" xr:uid="{440219E7-74A2-4851-ACEB-3310A0051E74}"/>
    <cellStyle name="Nota 258 3" xfId="14570" xr:uid="{AFCF4AF6-482D-42F8-B6EB-5E6CA1A3B412}"/>
    <cellStyle name="Nota 258 3 2" xfId="35016" xr:uid="{64D7C809-886A-4239-B092-606CFBEA384B}"/>
    <cellStyle name="Nota 258 4" xfId="24800" xr:uid="{E7834342-FA57-4969-99A4-3F3C9F889E03}"/>
    <cellStyle name="Nota 259" xfId="4277" xr:uid="{5F88BA90-C9E4-423B-94EB-F21BE7D42C76}"/>
    <cellStyle name="Nota 259 2" xfId="9411" xr:uid="{56751C0C-8523-4E5E-B996-35941E14EFFB}"/>
    <cellStyle name="Nota 259 2 2" xfId="19638" xr:uid="{919624C9-7058-4341-8BF8-68D267412066}"/>
    <cellStyle name="Nota 259 2 2 2" xfId="40082" xr:uid="{D3BCFCEB-BB5B-4EB2-81C3-7A9706A392E0}"/>
    <cellStyle name="Nota 259 2 3" xfId="29866" xr:uid="{A927FF4E-7299-45F9-A6A3-E49E94C94FF4}"/>
    <cellStyle name="Nota 259 3" xfId="14584" xr:uid="{1FFEB795-A022-491D-B0F4-6976D95BF647}"/>
    <cellStyle name="Nota 259 3 2" xfId="35030" xr:uid="{A1186ABC-749A-401B-A1A2-12101E961537}"/>
    <cellStyle name="Nota 259 4" xfId="24814" xr:uid="{AC935606-246F-4DCF-803E-A00514869A00}"/>
    <cellStyle name="Nota 26" xfId="429" xr:uid="{7FB3F577-1B19-4B8A-9B42-AB535800F28C}"/>
    <cellStyle name="Nota 26 2" xfId="1028" xr:uid="{256C7793-DF91-44A7-8E57-CB8BA36A74FF}"/>
    <cellStyle name="Nota 26 2 2" xfId="6175" xr:uid="{44D33A09-568A-4D3C-BD38-942D98623164}"/>
    <cellStyle name="Nota 26 2 2 2" xfId="16430" xr:uid="{7EC57728-DFB0-4AA8-8DEE-2F3A46ECFBE4}"/>
    <cellStyle name="Nota 26 2 2 2 2" xfId="36874" xr:uid="{E639855A-B920-4DC2-9EFD-012AB9BB3F1F}"/>
    <cellStyle name="Nota 26 2 2 3" xfId="26658" xr:uid="{ED9D419E-EBD8-4DC9-9563-EEA25059B36F}"/>
    <cellStyle name="Nota 26 2 3" xfId="11376" xr:uid="{AAD321BB-B83E-4F3C-8FC8-21823DD287D7}"/>
    <cellStyle name="Nota 26 2 3 2" xfId="31822" xr:uid="{13677059-0A4F-4873-AB76-1D4F7BE76EB7}"/>
    <cellStyle name="Nota 26 2 4" xfId="21606" xr:uid="{6904AA77-B545-449D-B161-EF36CFB93D49}"/>
    <cellStyle name="Nota 26 3" xfId="5576" xr:uid="{E1C9E699-4F8D-43A5-8F56-FCE7F3EAC72F}"/>
    <cellStyle name="Nota 26 3 2" xfId="15850" xr:uid="{9CFA47AC-AC60-41D2-BA05-7500D69FF922}"/>
    <cellStyle name="Nota 26 3 2 2" xfId="36294" xr:uid="{73A0CF01-BA68-4DAF-808B-277CB03BAA4B}"/>
    <cellStyle name="Nota 26 3 3" xfId="26078" xr:uid="{0FE179F5-D258-4B57-B03D-04A1A14B585D}"/>
    <cellStyle name="Nota 26 4" xfId="10796" xr:uid="{283C837D-0BD6-4655-82AB-3079AD35B80A}"/>
    <cellStyle name="Nota 26 4 2" xfId="31242" xr:uid="{55D7E67A-9F0A-432C-B059-1F4770FA2D4C}"/>
    <cellStyle name="Nota 26 5" xfId="21026" xr:uid="{C31B1C58-D995-4C8B-8701-BB785079BA05}"/>
    <cellStyle name="Nota 260" xfId="4291" xr:uid="{A669A8F8-2CF7-4B97-9370-73DE8B7C1E3E}"/>
    <cellStyle name="Nota 260 2" xfId="9425" xr:uid="{715C7071-87C2-4D1E-A8D9-BE6140E369AA}"/>
    <cellStyle name="Nota 260 2 2" xfId="19652" xr:uid="{A1CC41AB-02C5-45C5-9CA1-1C4E422795DB}"/>
    <cellStyle name="Nota 260 2 2 2" xfId="40096" xr:uid="{B427D875-E2D4-49CF-BC52-3BB90FFEE815}"/>
    <cellStyle name="Nota 260 2 3" xfId="29880" xr:uid="{59FB2109-9A82-4EA6-9892-4B67DA197294}"/>
    <cellStyle name="Nota 260 3" xfId="14598" xr:uid="{FEB620E6-7912-412D-9383-7126E7DF617A}"/>
    <cellStyle name="Nota 260 3 2" xfId="35044" xr:uid="{2F931E43-3F36-4698-BE3B-A4AE0156EE9E}"/>
    <cellStyle name="Nota 260 4" xfId="24828" xr:uid="{69CDCF24-ABDD-4094-B423-EC15024D151A}"/>
    <cellStyle name="Nota 261" xfId="4305" xr:uid="{C8F43B61-696D-4BBF-BE8D-F1E1C8BF6AEA}"/>
    <cellStyle name="Nota 261 2" xfId="9439" xr:uid="{141C4C95-FCEB-4731-8C27-ECB8AAD5A7B9}"/>
    <cellStyle name="Nota 261 2 2" xfId="19666" xr:uid="{B66723F9-0149-413C-B18F-0849DBF3F3CA}"/>
    <cellStyle name="Nota 261 2 2 2" xfId="40110" xr:uid="{3FCE7641-DC3D-494E-8058-5373E28BB13C}"/>
    <cellStyle name="Nota 261 2 3" xfId="29894" xr:uid="{33FAB8C2-9342-4AAA-8F4D-989FB5847079}"/>
    <cellStyle name="Nota 261 3" xfId="14612" xr:uid="{F5E4E8B2-2BEE-4DEA-B8E6-90A522504AD4}"/>
    <cellStyle name="Nota 261 3 2" xfId="35058" xr:uid="{15F18608-F5AC-47CE-926E-F74586794238}"/>
    <cellStyle name="Nota 261 4" xfId="24842" xr:uid="{93A385E6-C841-4D06-9062-898763F20A43}"/>
    <cellStyle name="Nota 262" xfId="4319" xr:uid="{CA880620-EEE3-4DD8-AD36-46B1BEA1256E}"/>
    <cellStyle name="Nota 262 2" xfId="9453" xr:uid="{CEC284B9-D768-4723-9F64-BDBFE18F7383}"/>
    <cellStyle name="Nota 262 2 2" xfId="19680" xr:uid="{2E0DF5F5-E860-438C-A19E-473B59F6702D}"/>
    <cellStyle name="Nota 262 2 2 2" xfId="40124" xr:uid="{D8D09E2E-3976-4F61-AC8B-D4D2F57DA06F}"/>
    <cellStyle name="Nota 262 2 3" xfId="29908" xr:uid="{B2317B5E-3C9A-4764-B94B-9B19F391D428}"/>
    <cellStyle name="Nota 262 3" xfId="14626" xr:uid="{BAA50DE9-3F34-4131-8521-528435D96868}"/>
    <cellStyle name="Nota 262 3 2" xfId="35072" xr:uid="{77E0B264-EBF8-4460-98CA-DEC1355015AA}"/>
    <cellStyle name="Nota 262 4" xfId="24856" xr:uid="{D566D301-0F02-4DA1-8F51-6D47C844D8E5}"/>
    <cellStyle name="Nota 263" xfId="4333" xr:uid="{1D461549-A713-42B4-B71B-1BFAD94D43FB}"/>
    <cellStyle name="Nota 263 2" xfId="9467" xr:uid="{4858B6F2-DE65-40FE-A80B-BB726CB2B627}"/>
    <cellStyle name="Nota 263 2 2" xfId="19694" xr:uid="{06CE67C4-B678-4413-8EE9-B24547FD5E3A}"/>
    <cellStyle name="Nota 263 2 2 2" xfId="40138" xr:uid="{E6CD40FB-4C2C-462F-BC79-FDA2D337A186}"/>
    <cellStyle name="Nota 263 2 3" xfId="29922" xr:uid="{91928A5E-9367-4DEC-ADB3-E9E502DB1CEC}"/>
    <cellStyle name="Nota 263 3" xfId="14640" xr:uid="{97D9CFDD-CADB-4246-9D69-30737FCFE777}"/>
    <cellStyle name="Nota 263 3 2" xfId="35086" xr:uid="{5D3A87C5-59BB-4A05-A238-96775582F533}"/>
    <cellStyle name="Nota 263 4" xfId="24870" xr:uid="{BB61806A-A00E-4EF2-970C-8CD4D31D82E5}"/>
    <cellStyle name="Nota 264" xfId="4347" xr:uid="{1DAB8A33-4A92-4719-BBE8-871C51EEF826}"/>
    <cellStyle name="Nota 264 2" xfId="9481" xr:uid="{A88C804C-6817-450E-855C-B4A933C020A7}"/>
    <cellStyle name="Nota 264 2 2" xfId="19708" xr:uid="{D1F6C27F-D67D-4911-A98E-215E43E21585}"/>
    <cellStyle name="Nota 264 2 2 2" xfId="40152" xr:uid="{10945B08-A051-4B72-9D29-BF62526AE5C6}"/>
    <cellStyle name="Nota 264 2 3" xfId="29936" xr:uid="{7CB90211-2FED-42AF-B14C-B950776F4637}"/>
    <cellStyle name="Nota 264 3" xfId="14654" xr:uid="{BFE207F7-CFCA-487D-8621-F49857DE7EE5}"/>
    <cellStyle name="Nota 264 3 2" xfId="35100" xr:uid="{76E065E7-CC90-45DD-8AE9-7C19D7587890}"/>
    <cellStyle name="Nota 264 4" xfId="24884" xr:uid="{69222F99-568A-4157-A9E5-A55F2F689011}"/>
    <cellStyle name="Nota 265" xfId="4361" xr:uid="{4406B71D-0939-43A3-B14E-EAA9847B2DC2}"/>
    <cellStyle name="Nota 265 2" xfId="9495" xr:uid="{2DE09B11-6F48-4B9C-8049-41BC71C2FE3D}"/>
    <cellStyle name="Nota 265 2 2" xfId="19722" xr:uid="{9A41DD2F-C65A-4C33-BEDF-78BC8797275F}"/>
    <cellStyle name="Nota 265 2 2 2" xfId="40166" xr:uid="{5491B460-1CB9-4BE2-A93B-EA282933CF1E}"/>
    <cellStyle name="Nota 265 2 3" xfId="29950" xr:uid="{DB9CD499-0465-4CFA-92A3-9CCC35BCAFF7}"/>
    <cellStyle name="Nota 265 3" xfId="14668" xr:uid="{BAEE3636-1F6C-4A0F-929C-B86BFB438235}"/>
    <cellStyle name="Nota 265 3 2" xfId="35114" xr:uid="{D6D48B3A-8668-4C16-982A-1B9BFB6B9C0C}"/>
    <cellStyle name="Nota 265 4" xfId="24898" xr:uid="{4F25BA23-4754-478A-AF11-CCEE91AB3618}"/>
    <cellStyle name="Nota 266" xfId="4375" xr:uid="{FCFDFC01-E2BF-4782-9A2D-38638D0F13B7}"/>
    <cellStyle name="Nota 266 2" xfId="9509" xr:uid="{A4649234-6D96-495C-A6A4-9B0A154875B4}"/>
    <cellStyle name="Nota 266 2 2" xfId="19736" xr:uid="{3BF2586D-4667-455D-A07D-3B02E13449CC}"/>
    <cellStyle name="Nota 266 2 2 2" xfId="40180" xr:uid="{1991DC07-6A4F-4352-9487-E87C5034DF25}"/>
    <cellStyle name="Nota 266 2 3" xfId="29964" xr:uid="{A767EC83-B586-4CBA-8C85-128B3300FD70}"/>
    <cellStyle name="Nota 266 3" xfId="14682" xr:uid="{24A3DD70-A392-41FA-9721-7F6A9B620936}"/>
    <cellStyle name="Nota 266 3 2" xfId="35128" xr:uid="{FB9B0BB1-CB2E-4E3E-8999-04F2A3976F02}"/>
    <cellStyle name="Nota 266 4" xfId="24912" xr:uid="{4AE4D84C-9D55-4131-8D75-183C0A649C53}"/>
    <cellStyle name="Nota 267" xfId="4389" xr:uid="{4EF10C83-C86C-44E6-B31A-09E31EAD688A}"/>
    <cellStyle name="Nota 267 2" xfId="9523" xr:uid="{DB5FDB14-35B2-4AF2-9ADD-976355A6C1A9}"/>
    <cellStyle name="Nota 267 2 2" xfId="19750" xr:uid="{0FB06E68-D13C-418D-AF64-F485BD9B07CC}"/>
    <cellStyle name="Nota 267 2 2 2" xfId="40194" xr:uid="{0D0299B8-3E26-43CC-91CB-18E39BA00C2A}"/>
    <cellStyle name="Nota 267 2 3" xfId="29978" xr:uid="{F9AD9EDE-C4C8-42C8-9107-434B973E3724}"/>
    <cellStyle name="Nota 267 3" xfId="14696" xr:uid="{150EE4BC-4333-4023-9118-1E8356098740}"/>
    <cellStyle name="Nota 267 3 2" xfId="35142" xr:uid="{B619A9B8-1D60-4CDB-A75A-60FE00C5F795}"/>
    <cellStyle name="Nota 267 4" xfId="24926" xr:uid="{15087404-697B-4433-806F-7D0B27C30E92}"/>
    <cellStyle name="Nota 268" xfId="4403" xr:uid="{E81BE844-21DF-4F7E-90E3-17FC3E26CF26}"/>
    <cellStyle name="Nota 268 2" xfId="9537" xr:uid="{D3CA823B-3C09-4B06-81F4-F940CD201610}"/>
    <cellStyle name="Nota 268 2 2" xfId="19764" xr:uid="{D7CB1F9C-2153-4D0D-886E-9BC00A050FEB}"/>
    <cellStyle name="Nota 268 2 2 2" xfId="40208" xr:uid="{F0639BB7-CA52-4EEB-BFFE-F114FE127BB7}"/>
    <cellStyle name="Nota 268 2 3" xfId="29992" xr:uid="{F6C9F36C-7ACE-4239-AF8E-B45BF55FABB8}"/>
    <cellStyle name="Nota 268 3" xfId="14710" xr:uid="{B8098491-1281-4307-AAC0-F7DB903107C8}"/>
    <cellStyle name="Nota 268 3 2" xfId="35156" xr:uid="{DFA5CD71-6C63-4682-A405-1C7FD4F5830A}"/>
    <cellStyle name="Nota 268 4" xfId="24940" xr:uid="{4B15A6B9-AD89-4084-BE0E-CCA023B4B772}"/>
    <cellStyle name="Nota 269" xfId="4417" xr:uid="{F2A619A2-19AF-418D-AC03-5D477F35AB83}"/>
    <cellStyle name="Nota 269 2" xfId="9551" xr:uid="{0854834A-ED50-483A-AF96-02EA046D70DD}"/>
    <cellStyle name="Nota 269 2 2" xfId="19778" xr:uid="{0E7EEF3A-29A4-43D4-A26C-724B36046C3F}"/>
    <cellStyle name="Nota 269 2 2 2" xfId="40222" xr:uid="{C217791D-2052-46D4-940D-3AF1D05D7470}"/>
    <cellStyle name="Nota 269 2 3" xfId="30006" xr:uid="{6DE28119-4486-407F-8673-37A8372C3C97}"/>
    <cellStyle name="Nota 269 3" xfId="14724" xr:uid="{CB53359C-C70B-4A9F-BD2E-EBC030990363}"/>
    <cellStyle name="Nota 269 3 2" xfId="35170" xr:uid="{CEC02534-B9A8-4160-A78F-DB90E0BCDBFE}"/>
    <cellStyle name="Nota 269 4" xfId="24954" xr:uid="{3C1AE5BF-4755-4CD6-B649-E535C10D2872}"/>
    <cellStyle name="Nota 27" xfId="443" xr:uid="{CEEF1361-87D0-4A1D-AE08-20E3FB29523E}"/>
    <cellStyle name="Nota 27 2" xfId="1042" xr:uid="{E4644012-EF3F-4967-8732-A1F037FCAD26}"/>
    <cellStyle name="Nota 27 2 2" xfId="6189" xr:uid="{EFA39596-5637-4431-B714-7C5521F71A82}"/>
    <cellStyle name="Nota 27 2 2 2" xfId="16444" xr:uid="{509B9B4D-7014-4225-B97A-99E620C0F31C}"/>
    <cellStyle name="Nota 27 2 2 2 2" xfId="36888" xr:uid="{13F6F127-0285-4970-8CE8-6D63F03077F6}"/>
    <cellStyle name="Nota 27 2 2 3" xfId="26672" xr:uid="{0DE09896-9E85-47DC-ABF2-4D19400E1FB4}"/>
    <cellStyle name="Nota 27 2 3" xfId="11390" xr:uid="{6C6C1C7B-1BAF-43BC-9E6A-6E1497CDBECB}"/>
    <cellStyle name="Nota 27 2 3 2" xfId="31836" xr:uid="{D8CDBC5F-4B07-4959-ABC3-4743B20B50B7}"/>
    <cellStyle name="Nota 27 2 4" xfId="21620" xr:uid="{1ABBA5A5-0DBD-4468-8853-5BC53B7EE223}"/>
    <cellStyle name="Nota 27 3" xfId="5590" xr:uid="{1C3B560B-3E90-4758-B206-45C1BE75EED1}"/>
    <cellStyle name="Nota 27 3 2" xfId="15864" xr:uid="{DA2E96C0-4C34-464E-BF53-633C4617CA6E}"/>
    <cellStyle name="Nota 27 3 2 2" xfId="36308" xr:uid="{C0004135-A059-452C-9D5E-DDB825618B70}"/>
    <cellStyle name="Nota 27 3 3" xfId="26092" xr:uid="{54A20A33-9D58-4218-9A26-787CF6ED8304}"/>
    <cellStyle name="Nota 27 4" xfId="10810" xr:uid="{CE03A429-5F51-456E-8AC3-8A17459AB792}"/>
    <cellStyle name="Nota 27 4 2" xfId="31256" xr:uid="{BA8DCEC2-3F57-41AE-B3DF-425923DEE118}"/>
    <cellStyle name="Nota 27 5" xfId="21040" xr:uid="{86582540-6EE0-4050-BBAB-C93392C414B4}"/>
    <cellStyle name="Nota 270" xfId="4431" xr:uid="{CD797012-4557-4B74-8610-1A18A6CAB73B}"/>
    <cellStyle name="Nota 270 2" xfId="9565" xr:uid="{9DB4D51A-E3CB-40D0-BACA-4F2543D516CC}"/>
    <cellStyle name="Nota 270 2 2" xfId="19792" xr:uid="{3E31DC97-38B2-4351-94EF-6A1A5AD06322}"/>
    <cellStyle name="Nota 270 2 2 2" xfId="40236" xr:uid="{F6E9078A-4F2E-48EE-9E5D-CD8E4C96BF54}"/>
    <cellStyle name="Nota 270 2 3" xfId="30020" xr:uid="{B29D3584-DD8C-4D4C-B048-BA805072CBB9}"/>
    <cellStyle name="Nota 270 3" xfId="14738" xr:uid="{FDCB187C-D919-448F-94A0-7D430863BE61}"/>
    <cellStyle name="Nota 270 3 2" xfId="35184" xr:uid="{2F3AB564-97FC-41E7-86E2-CFED8BB78DA6}"/>
    <cellStyle name="Nota 270 4" xfId="24968" xr:uid="{4458E71D-8C1F-4642-A9FE-456009BAD514}"/>
    <cellStyle name="Nota 271" xfId="4445" xr:uid="{3A7BD2A2-6D01-4EFD-951A-51AA44CB4453}"/>
    <cellStyle name="Nota 271 2" xfId="9579" xr:uid="{F91E296B-C95C-4ED5-822E-07768A9DDB72}"/>
    <cellStyle name="Nota 271 2 2" xfId="19806" xr:uid="{90AEF23A-49FE-4EB5-9851-2A7E192A39E9}"/>
    <cellStyle name="Nota 271 2 2 2" xfId="40250" xr:uid="{8D37B18D-B4A4-4B50-8027-CFA601E54D55}"/>
    <cellStyle name="Nota 271 2 3" xfId="30034" xr:uid="{FC875762-35AD-4CF0-9D63-D085943E3071}"/>
    <cellStyle name="Nota 271 3" xfId="14752" xr:uid="{98F02961-3BC2-48EA-B556-1A8A96C46AA1}"/>
    <cellStyle name="Nota 271 3 2" xfId="35198" xr:uid="{0E134816-E56B-4CDC-ADF9-6A2CC5024B73}"/>
    <cellStyle name="Nota 271 4" xfId="24982" xr:uid="{63E3B3C7-497D-4A39-A22D-7B7E0FACDDEF}"/>
    <cellStyle name="Nota 272" xfId="4459" xr:uid="{48EB0D68-74CE-4526-B288-0FDC8DB938CA}"/>
    <cellStyle name="Nota 272 2" xfId="9593" xr:uid="{59FDFBEA-6BD1-4A8E-9B49-7566BC4ECD28}"/>
    <cellStyle name="Nota 272 2 2" xfId="19820" xr:uid="{B50AA887-20C4-4AD1-A2F8-B36D292EB050}"/>
    <cellStyle name="Nota 272 2 2 2" xfId="40264" xr:uid="{FCC687A1-E4A6-407F-8367-DD2272496F78}"/>
    <cellStyle name="Nota 272 2 3" xfId="30048" xr:uid="{49782DC9-8F0B-4783-A777-736976BB5DB4}"/>
    <cellStyle name="Nota 272 3" xfId="14766" xr:uid="{BB285C59-3CE5-40DC-A65A-E4EDD09B70AD}"/>
    <cellStyle name="Nota 272 3 2" xfId="35212" xr:uid="{FFEFD55B-084A-4E46-A6D4-828C07FFA035}"/>
    <cellStyle name="Nota 272 4" xfId="24996" xr:uid="{BBB04343-FEA2-4B71-A1F8-7314B7B3C652}"/>
    <cellStyle name="Nota 273" xfId="4473" xr:uid="{08314B55-A4DC-40DD-8831-D5548CC5248C}"/>
    <cellStyle name="Nota 273 2" xfId="9607" xr:uid="{DAB990D4-9E71-492B-AA26-7FC913AD7098}"/>
    <cellStyle name="Nota 273 2 2" xfId="19834" xr:uid="{8FEA68AF-A9E7-4B72-90AF-E70913EB2681}"/>
    <cellStyle name="Nota 273 2 2 2" xfId="40278" xr:uid="{4D9E1753-5111-46A4-9EF6-DC07D9738066}"/>
    <cellStyle name="Nota 273 2 3" xfId="30062" xr:uid="{14C025AB-0A63-4454-A00D-8F6CE01D458F}"/>
    <cellStyle name="Nota 273 3" xfId="14780" xr:uid="{998CA65A-265E-4DBF-95F8-E12F413DE5D9}"/>
    <cellStyle name="Nota 273 3 2" xfId="35226" xr:uid="{CE01C06A-2483-47AE-9A32-C611E6BF097A}"/>
    <cellStyle name="Nota 273 4" xfId="25010" xr:uid="{2F45545D-B5FB-4F1B-BA75-2936BA7741BD}"/>
    <cellStyle name="Nota 274" xfId="4487" xr:uid="{38AA4848-50FA-4AC7-9D1D-3F25E705E19B}"/>
    <cellStyle name="Nota 274 2" xfId="9621" xr:uid="{3D005CBE-FB5E-49E6-8DC6-2D5C463303B5}"/>
    <cellStyle name="Nota 274 2 2" xfId="19848" xr:uid="{8937030C-C024-4D3D-9ED0-7A60000A1D31}"/>
    <cellStyle name="Nota 274 2 2 2" xfId="40292" xr:uid="{E1CA7B1C-4314-4FD5-8EDC-F9E7DA46F8BF}"/>
    <cellStyle name="Nota 274 2 3" xfId="30076" xr:uid="{2C1E6735-2E59-4C00-B8D4-FC0BDD2E4A5D}"/>
    <cellStyle name="Nota 274 3" xfId="14794" xr:uid="{9D1D40E0-9A28-4C62-84C0-34F14493BA04}"/>
    <cellStyle name="Nota 274 3 2" xfId="35240" xr:uid="{75B94995-306A-4C96-A59E-DE9B15276076}"/>
    <cellStyle name="Nota 274 4" xfId="25024" xr:uid="{546C322A-9726-4C34-B7F3-0380E4AD8BC6}"/>
    <cellStyle name="Nota 275" xfId="4501" xr:uid="{7920B23B-2EBF-48C2-B298-4020C8DA2404}"/>
    <cellStyle name="Nota 275 2" xfId="9635" xr:uid="{6C866D16-FDC8-4D1F-BCB7-44B23B5D3EAB}"/>
    <cellStyle name="Nota 275 2 2" xfId="19862" xr:uid="{3FBBC9AA-FEAD-4382-B489-57A774BF7A6B}"/>
    <cellStyle name="Nota 275 2 2 2" xfId="40306" xr:uid="{6A39E990-24D4-4E0F-AD65-4506222F136D}"/>
    <cellStyle name="Nota 275 2 3" xfId="30090" xr:uid="{FBB02297-5346-4731-A54A-2A423DDCFBE1}"/>
    <cellStyle name="Nota 275 3" xfId="14808" xr:uid="{754056B6-A095-4B3A-B789-6A79856394E4}"/>
    <cellStyle name="Nota 275 3 2" xfId="35254" xr:uid="{0A3FB8D4-F65A-42AE-B54A-FD6AFFDEEAB5}"/>
    <cellStyle name="Nota 275 4" xfId="25038" xr:uid="{8C7D0F2C-317D-405C-A2C2-A8B53F8E767E}"/>
    <cellStyle name="Nota 276" xfId="4515" xr:uid="{CAC89AA5-E163-46E2-A01E-ADFC3B3280E1}"/>
    <cellStyle name="Nota 276 2" xfId="9649" xr:uid="{0072B000-EFAF-4FC8-A751-568A08B1B9C6}"/>
    <cellStyle name="Nota 276 2 2" xfId="19876" xr:uid="{25B6BC4A-F0B8-489A-ABFD-D0A6270A01CC}"/>
    <cellStyle name="Nota 276 2 2 2" xfId="40320" xr:uid="{055E47D7-9905-416F-BD8B-CBBBC778FDDC}"/>
    <cellStyle name="Nota 276 2 3" xfId="30104" xr:uid="{4BDCE442-5D2E-45A6-9E7A-1711A8C58CCB}"/>
    <cellStyle name="Nota 276 3" xfId="14822" xr:uid="{B8691914-7654-4DB5-90F8-F8A6C5C6F4ED}"/>
    <cellStyle name="Nota 276 3 2" xfId="35268" xr:uid="{FBCA1A32-F49E-48B7-B195-D8733164F59C}"/>
    <cellStyle name="Nota 276 4" xfId="25052" xr:uid="{DCC3FCBF-BC70-4E5E-82AC-9D92CD75530C}"/>
    <cellStyle name="Nota 277" xfId="4528" xr:uid="{7CC8C159-642F-4E25-88B7-E3B92EA71CAB}"/>
    <cellStyle name="Nota 277 2" xfId="9663" xr:uid="{120D44C4-95E5-4D50-8313-38FE1CEACA8C}"/>
    <cellStyle name="Nota 277 2 2" xfId="19890" xr:uid="{DA3130B7-0FD6-412E-B92C-74CB85A4E2DF}"/>
    <cellStyle name="Nota 277 2 2 2" xfId="40334" xr:uid="{38A4DA85-5E81-4A9C-BA2D-2DF1DB053E86}"/>
    <cellStyle name="Nota 277 2 3" xfId="30118" xr:uid="{AB301CBE-E5BE-44FC-AEC0-DA18B5497CAE}"/>
    <cellStyle name="Nota 277 3" xfId="14836" xr:uid="{BF664798-EE4B-42B0-885E-165AD32B8C71}"/>
    <cellStyle name="Nota 277 3 2" xfId="35282" xr:uid="{214F8619-7B41-486E-A925-A6E7976AD81F}"/>
    <cellStyle name="Nota 277 4" xfId="25066" xr:uid="{C232376C-1056-4F18-9933-FC23B36BE4BC}"/>
    <cellStyle name="Nota 278" xfId="4542" xr:uid="{99FBA766-435B-430C-9E20-2F3FDB56AEE6}"/>
    <cellStyle name="Nota 278 2" xfId="9677" xr:uid="{AA0607CA-1F55-4773-B479-1FBC99B96EC1}"/>
    <cellStyle name="Nota 278 2 2" xfId="19904" xr:uid="{93F4CCFD-0506-482B-B45F-325BAB6B0CC8}"/>
    <cellStyle name="Nota 278 2 2 2" xfId="40348" xr:uid="{99A0DF5C-0859-44BB-A7B6-87C6EF90A041}"/>
    <cellStyle name="Nota 278 2 3" xfId="30132" xr:uid="{C1F6E2B8-AA98-4CD7-A7E2-DF11CD508ADB}"/>
    <cellStyle name="Nota 278 3" xfId="14850" xr:uid="{5039DFAA-7B01-424E-91A4-2D1DCFC1B660}"/>
    <cellStyle name="Nota 278 3 2" xfId="35296" xr:uid="{D77C10BB-3E7F-449C-BFE4-ACB34475BB74}"/>
    <cellStyle name="Nota 278 4" xfId="25080" xr:uid="{47E5219A-14E2-4183-AB41-E3F9A718354D}"/>
    <cellStyle name="Nota 279" xfId="4556" xr:uid="{8CB3C743-E7B2-4BA7-8929-B3DFB25B9EA2}"/>
    <cellStyle name="Nota 279 2" xfId="9691" xr:uid="{754191DF-EEB3-4374-B816-1BB9FA65FCD7}"/>
    <cellStyle name="Nota 279 2 2" xfId="19918" xr:uid="{047F2241-A9C6-4EC7-A62E-95D69E8B66F3}"/>
    <cellStyle name="Nota 279 2 2 2" xfId="40362" xr:uid="{978D8C16-B6BD-4BF4-905F-B402F502982D}"/>
    <cellStyle name="Nota 279 2 3" xfId="30146" xr:uid="{8CA7DB7A-C2C0-46CA-BA0D-B1D8866AC47B}"/>
    <cellStyle name="Nota 279 3" xfId="14864" xr:uid="{7CFB26A5-EDE4-4CD0-9F85-3B18A2DA8C3A}"/>
    <cellStyle name="Nota 279 3 2" xfId="35310" xr:uid="{13565E0F-9AFE-44A1-8AC2-10C70E7C9EF8}"/>
    <cellStyle name="Nota 279 4" xfId="25094" xr:uid="{13A7AEB6-8266-4EAB-B5F9-719BD12B2BE0}"/>
    <cellStyle name="Nota 28" xfId="457" xr:uid="{67740890-7DB5-41BC-A038-E71221FAAE12}"/>
    <cellStyle name="Nota 28 2" xfId="1056" xr:uid="{5ADCEF98-ED24-4C8D-9665-E91A721BC948}"/>
    <cellStyle name="Nota 28 2 2" xfId="6203" xr:uid="{2A6C8B89-09C4-40E6-AEF6-ECF69A8E981C}"/>
    <cellStyle name="Nota 28 2 2 2" xfId="16458" xr:uid="{3A4334B0-CA2D-4C6F-B11D-73078477CB44}"/>
    <cellStyle name="Nota 28 2 2 2 2" xfId="36902" xr:uid="{F673A57D-84F0-4483-8F73-CA22B6C0CC80}"/>
    <cellStyle name="Nota 28 2 2 3" xfId="26686" xr:uid="{8F7092DE-5683-4853-BBC2-05C4F7736C0D}"/>
    <cellStyle name="Nota 28 2 3" xfId="11404" xr:uid="{16183B0E-7917-4AFD-B759-AD63AF099D06}"/>
    <cellStyle name="Nota 28 2 3 2" xfId="31850" xr:uid="{0398ABD1-84D8-4B42-985A-9C7FD38A7741}"/>
    <cellStyle name="Nota 28 2 4" xfId="21634" xr:uid="{B134F2A0-0F0B-4441-8AF3-D9B229F5EF43}"/>
    <cellStyle name="Nota 28 3" xfId="5604" xr:uid="{CF3A61D5-1F07-403A-91EF-57B9569A82A3}"/>
    <cellStyle name="Nota 28 3 2" xfId="15878" xr:uid="{FD4966DC-33D1-4982-99EB-54EB2DF2513B}"/>
    <cellStyle name="Nota 28 3 2 2" xfId="36322" xr:uid="{350436A8-9B13-4372-B9A5-EE19C979586D}"/>
    <cellStyle name="Nota 28 3 3" xfId="26106" xr:uid="{4B85A0A5-83EC-4782-9596-77B5DC018F42}"/>
    <cellStyle name="Nota 28 4" xfId="10824" xr:uid="{56E0D0FA-6A39-49F4-A385-4CD34A69FC98}"/>
    <cellStyle name="Nota 28 4 2" xfId="31270" xr:uid="{7DEAA8C0-56E5-41C8-8D17-549D97273072}"/>
    <cellStyle name="Nota 28 5" xfId="21054" xr:uid="{7D358E33-A72A-41A2-B8EB-1AC334F3B24E}"/>
    <cellStyle name="Nota 280" xfId="4570" xr:uid="{E783DB3B-B510-498B-B316-61471F0F32B9}"/>
    <cellStyle name="Nota 280 2" xfId="9705" xr:uid="{20220D99-E5DA-4463-9D95-E5A2971680D1}"/>
    <cellStyle name="Nota 280 2 2" xfId="19932" xr:uid="{27E12157-B8E5-41D0-8C28-4DB866BFD194}"/>
    <cellStyle name="Nota 280 2 2 2" xfId="40376" xr:uid="{CB6A5110-F0B4-489F-A20C-6771C90706C7}"/>
    <cellStyle name="Nota 280 2 3" xfId="30160" xr:uid="{65DE5C32-3A3F-4F60-B546-81C932DFC97B}"/>
    <cellStyle name="Nota 280 3" xfId="14878" xr:uid="{F8D5187C-FA2D-42A1-938B-496992D30C91}"/>
    <cellStyle name="Nota 280 3 2" xfId="35324" xr:uid="{53B48D46-F776-475B-BBF0-D14D63F1D948}"/>
    <cellStyle name="Nota 280 4" xfId="25108" xr:uid="{56533149-7548-4661-85EB-D8E112F20AE9}"/>
    <cellStyle name="Nota 281" xfId="4584" xr:uid="{0538FFD8-6B40-44CA-B6D6-D0ED87ACC82F}"/>
    <cellStyle name="Nota 281 2" xfId="9719" xr:uid="{03F3F9B1-B78F-4A71-A816-64AB6766CCA9}"/>
    <cellStyle name="Nota 281 2 2" xfId="19946" xr:uid="{DD450043-4A91-42AA-B91E-CC57778B67D2}"/>
    <cellStyle name="Nota 281 2 2 2" xfId="40390" xr:uid="{CD5BEFFA-FBAD-4655-B3DF-F32981D03017}"/>
    <cellStyle name="Nota 281 2 3" xfId="30174" xr:uid="{95898DE6-3200-4542-B539-278E06F07A9F}"/>
    <cellStyle name="Nota 281 3" xfId="14892" xr:uid="{8DD30B63-6765-4A9B-889A-7F4B247B91E4}"/>
    <cellStyle name="Nota 281 3 2" xfId="35338" xr:uid="{E07E998C-CFFF-4E85-84DA-6A74FDE71F7A}"/>
    <cellStyle name="Nota 281 4" xfId="25122" xr:uid="{D5804DCD-D089-4667-827D-06114E3AA89A}"/>
    <cellStyle name="Nota 282" xfId="4598" xr:uid="{990A5B6D-77B4-45C0-A8B9-4429D2E1CE00}"/>
    <cellStyle name="Nota 282 2" xfId="9733" xr:uid="{A56AC43B-0F77-42BE-B90B-4D6B02FAC169}"/>
    <cellStyle name="Nota 282 2 2" xfId="19960" xr:uid="{194615FB-85EE-4F39-9C4A-BF27B8BE9D1D}"/>
    <cellStyle name="Nota 282 2 2 2" xfId="40404" xr:uid="{328EE854-2314-4ABB-89F7-0205E2F71C19}"/>
    <cellStyle name="Nota 282 2 3" xfId="30188" xr:uid="{9CE27B2C-25B9-410E-B3C2-86515A871A2A}"/>
    <cellStyle name="Nota 282 3" xfId="14906" xr:uid="{C32D604C-174B-4CCD-9D66-8952C1E43216}"/>
    <cellStyle name="Nota 282 3 2" xfId="35352" xr:uid="{C28674C3-2A04-435C-BD96-E16D6EF72A6D}"/>
    <cellStyle name="Nota 282 4" xfId="25136" xr:uid="{7BBDC769-0078-43A9-A75C-EE1D940EB3AD}"/>
    <cellStyle name="Nota 283" xfId="4612" xr:uid="{66299FA0-E74E-422E-AF82-6EEB526D671E}"/>
    <cellStyle name="Nota 283 2" xfId="9747" xr:uid="{05C08FED-ABBC-49BC-B94B-5E576E19B60D}"/>
    <cellStyle name="Nota 283 2 2" xfId="19974" xr:uid="{8D4E7996-7DEB-4414-8487-827EBC8BD6AE}"/>
    <cellStyle name="Nota 283 2 2 2" xfId="40418" xr:uid="{AEBFD2E4-102D-426C-AA78-2EC2DEC28D8E}"/>
    <cellStyle name="Nota 283 2 3" xfId="30202" xr:uid="{6637013A-7875-4A0A-9652-3C0A86077C98}"/>
    <cellStyle name="Nota 283 3" xfId="14920" xr:uid="{6C630F42-CC8B-4F02-ACB8-93363EF0A418}"/>
    <cellStyle name="Nota 283 3 2" xfId="35366" xr:uid="{C3910080-1399-4637-A59B-212D5826CCAD}"/>
    <cellStyle name="Nota 283 4" xfId="25150" xr:uid="{1026294B-5148-4C84-A549-882F9AFA4BB8}"/>
    <cellStyle name="Nota 284" xfId="4626" xr:uid="{61C311AE-122A-427A-BF75-A4F64353878F}"/>
    <cellStyle name="Nota 284 2" xfId="9761" xr:uid="{50D819C6-0868-4CD8-BD4C-1E21C9AD6A8F}"/>
    <cellStyle name="Nota 284 2 2" xfId="19988" xr:uid="{D6F6481E-E5F9-4F64-B771-29DA1CAC1AE2}"/>
    <cellStyle name="Nota 284 2 2 2" xfId="40432" xr:uid="{C4E0971F-528B-411D-AB8A-6B21C27F0CAB}"/>
    <cellStyle name="Nota 284 2 3" xfId="30216" xr:uid="{C7FFC6F0-0581-4D97-8251-7EF8D4E3CFA4}"/>
    <cellStyle name="Nota 284 3" xfId="14934" xr:uid="{9BCEB7CD-825A-49F4-8477-320C6BC8D4CC}"/>
    <cellStyle name="Nota 284 3 2" xfId="35380" xr:uid="{B8CB14E6-72D5-40E4-8D7C-5A66451C75A1}"/>
    <cellStyle name="Nota 284 4" xfId="25164" xr:uid="{90F10CB0-C57F-4241-8906-128D9678C0C0}"/>
    <cellStyle name="Nota 285" xfId="4640" xr:uid="{6DA3604B-33E6-475C-AD63-1650F62BDA95}"/>
    <cellStyle name="Nota 285 2" xfId="9775" xr:uid="{C318D6B7-CDEB-4719-B657-07D7A316A9C1}"/>
    <cellStyle name="Nota 285 2 2" xfId="20002" xr:uid="{AEDA3FB5-4640-4F93-BF94-84CAC404CD83}"/>
    <cellStyle name="Nota 285 2 2 2" xfId="40446" xr:uid="{D36E931E-9F41-400C-BAA8-5CC2FA6315CB}"/>
    <cellStyle name="Nota 285 2 3" xfId="30230" xr:uid="{F490836A-FC6B-4A82-8EC0-4F15A48E5228}"/>
    <cellStyle name="Nota 285 3" xfId="14948" xr:uid="{50114EA5-36DB-435E-8C28-7D5BE3287724}"/>
    <cellStyle name="Nota 285 3 2" xfId="35394" xr:uid="{F7A694FA-4280-4F6A-BBB3-E202B084A595}"/>
    <cellStyle name="Nota 285 4" xfId="25178" xr:uid="{CEDECBDD-13CE-4C56-AEEB-F2AF503868DE}"/>
    <cellStyle name="Nota 286" xfId="4654" xr:uid="{452258B0-9B3B-4E8E-A590-423EAD9C6DFA}"/>
    <cellStyle name="Nota 286 2" xfId="9789" xr:uid="{DC46F44C-5427-4101-855E-B3F5EE541C6F}"/>
    <cellStyle name="Nota 286 2 2" xfId="20016" xr:uid="{4EDF0313-E9B4-4F16-BEF2-4DC5275DCB96}"/>
    <cellStyle name="Nota 286 2 2 2" xfId="40460" xr:uid="{8D3D7148-16B4-4D42-995C-B4E8C70E5070}"/>
    <cellStyle name="Nota 286 2 3" xfId="30244" xr:uid="{44D7BA25-0FE5-453D-BFE5-0540C3D4C05B}"/>
    <cellStyle name="Nota 286 3" xfId="14962" xr:uid="{BA6823CF-B704-4806-8AFE-5CC503C74D0F}"/>
    <cellStyle name="Nota 286 3 2" xfId="35408" xr:uid="{B1A676E3-CD5B-4078-A1D4-4D8D7469F6A4}"/>
    <cellStyle name="Nota 286 4" xfId="25192" xr:uid="{E0B651D4-F133-46DD-9D25-44CF2ECA5FD2}"/>
    <cellStyle name="Nota 287" xfId="4668" xr:uid="{F208CF72-3386-4503-B7C1-F733E850D3BC}"/>
    <cellStyle name="Nota 287 2" xfId="9803" xr:uid="{D89D864C-CDE9-45F6-9047-8139F1EBD7F3}"/>
    <cellStyle name="Nota 287 2 2" xfId="20030" xr:uid="{F85D818B-E0F3-4DDB-B529-4A02F39C68D2}"/>
    <cellStyle name="Nota 287 2 2 2" xfId="40474" xr:uid="{040B75A8-C5CD-4D9E-84D6-06B103410786}"/>
    <cellStyle name="Nota 287 2 3" xfId="30258" xr:uid="{53DFD814-D6E2-47E9-B69B-854382C1C8BB}"/>
    <cellStyle name="Nota 287 3" xfId="14976" xr:uid="{66303506-09A2-4B6B-9447-C07125F47329}"/>
    <cellStyle name="Nota 287 3 2" xfId="35422" xr:uid="{3EA4DECF-23EE-4854-BBD8-48807C7D9EDE}"/>
    <cellStyle name="Nota 287 4" xfId="25206" xr:uid="{47AA1233-5285-480F-8732-A8538F7C2D3A}"/>
    <cellStyle name="Nota 288" xfId="4682" xr:uid="{B13F9209-18EC-46EE-8376-D66B2D6495B2}"/>
    <cellStyle name="Nota 288 2" xfId="9817" xr:uid="{33635643-69B3-43B4-9F46-15D5246E6EB0}"/>
    <cellStyle name="Nota 288 2 2" xfId="20044" xr:uid="{0BADDE91-D431-436C-8C23-F82E5E0CBFCE}"/>
    <cellStyle name="Nota 288 2 2 2" xfId="40488" xr:uid="{AEE2F1F8-7C7F-4CB5-ACBD-A16A124495AB}"/>
    <cellStyle name="Nota 288 2 3" xfId="30272" xr:uid="{C013B51C-9E9F-4642-84B0-C70F99A2CF2B}"/>
    <cellStyle name="Nota 288 3" xfId="14990" xr:uid="{7AD19A8C-CD45-4AD4-B720-EF2B54C9EA8A}"/>
    <cellStyle name="Nota 288 3 2" xfId="35436" xr:uid="{D9708336-E768-4DDE-A963-DF7481F10220}"/>
    <cellStyle name="Nota 288 4" xfId="25220" xr:uid="{F8022BF2-D531-4D7D-A934-BCF5A11A56C0}"/>
    <cellStyle name="Nota 289" xfId="4696" xr:uid="{E8478AD3-72D1-4599-9D08-CE472553036D}"/>
    <cellStyle name="Nota 289 2" xfId="9831" xr:uid="{9DF6FA62-05C9-47A1-8586-00CEDA518FE3}"/>
    <cellStyle name="Nota 289 2 2" xfId="20058" xr:uid="{9E55FF99-0CAC-48F1-8BC3-0213E57DDAE4}"/>
    <cellStyle name="Nota 289 2 2 2" xfId="40502" xr:uid="{8E864F9E-6FEC-48C8-8BE1-FAF0D9B0AA54}"/>
    <cellStyle name="Nota 289 2 3" xfId="30286" xr:uid="{D7951BAB-C70A-4339-A8C7-144D548299E8}"/>
    <cellStyle name="Nota 289 3" xfId="15004" xr:uid="{959218D1-5CB6-4EDA-8377-6312465EE80D}"/>
    <cellStyle name="Nota 289 3 2" xfId="35450" xr:uid="{DD5F23B7-1B2C-43D9-B6F9-4BB771887C90}"/>
    <cellStyle name="Nota 289 4" xfId="25234" xr:uid="{55693C57-4844-431E-B3A6-85E35EE55247}"/>
    <cellStyle name="Nota 29" xfId="471" xr:uid="{2834924A-05B2-4436-BAF9-82C76DB00FAE}"/>
    <cellStyle name="Nota 29 2" xfId="1070" xr:uid="{09D2B28B-C1D2-474B-B7FE-B6FA896140E5}"/>
    <cellStyle name="Nota 29 2 2" xfId="6217" xr:uid="{A743FBA5-9978-4C5A-A467-4E2723C64791}"/>
    <cellStyle name="Nota 29 2 2 2" xfId="16472" xr:uid="{FD16962F-FCD6-471C-8870-2459E6701DF6}"/>
    <cellStyle name="Nota 29 2 2 2 2" xfId="36916" xr:uid="{2E722B65-FC2F-4B11-8416-8E2EF0A76C7B}"/>
    <cellStyle name="Nota 29 2 2 3" xfId="26700" xr:uid="{8ED490B4-809B-4DF7-AEAD-B8D4C463CD44}"/>
    <cellStyle name="Nota 29 2 3" xfId="11418" xr:uid="{5739B389-578E-4595-95F5-DB08078FE6A5}"/>
    <cellStyle name="Nota 29 2 3 2" xfId="31864" xr:uid="{96ED2D7D-CB5B-4A31-930B-D09110378CDF}"/>
    <cellStyle name="Nota 29 2 4" xfId="21648" xr:uid="{AF919DEE-AAD4-4332-A413-6AFA2D6072C1}"/>
    <cellStyle name="Nota 29 3" xfId="5618" xr:uid="{474CFE17-BD46-4D7A-A090-F322D539737F}"/>
    <cellStyle name="Nota 29 3 2" xfId="15892" xr:uid="{EF974586-DF4C-4D1E-8D68-5EF28413FF89}"/>
    <cellStyle name="Nota 29 3 2 2" xfId="36336" xr:uid="{7731F558-B696-4BFC-B18F-F4418E8B418D}"/>
    <cellStyle name="Nota 29 3 3" xfId="26120" xr:uid="{501BF2FC-4E6E-47C9-A3DB-9D0DAA4D0906}"/>
    <cellStyle name="Nota 29 4" xfId="10838" xr:uid="{C3E73707-4DB1-4923-9D48-EB278BF3A87D}"/>
    <cellStyle name="Nota 29 4 2" xfId="31284" xr:uid="{C0D9BA24-7641-479F-BD78-8C2B4B8A92B0}"/>
    <cellStyle name="Nota 29 5" xfId="21068" xr:uid="{4C2D80C0-D7FA-40B9-834C-357177009174}"/>
    <cellStyle name="Nota 290" xfId="4710" xr:uid="{6666C1B4-7549-46A8-AD22-258BF387F986}"/>
    <cellStyle name="Nota 290 2" xfId="9845" xr:uid="{225FDA60-D9A5-4D00-AFF1-2149243A8348}"/>
    <cellStyle name="Nota 290 2 2" xfId="20072" xr:uid="{0C9C5903-C7E3-4C40-920C-8FA324E56C65}"/>
    <cellStyle name="Nota 290 2 2 2" xfId="40516" xr:uid="{478E4E98-2886-416F-A88B-EDB79BA823E1}"/>
    <cellStyle name="Nota 290 2 3" xfId="30300" xr:uid="{12CEA115-9A29-44C9-9EF1-2C65710D3002}"/>
    <cellStyle name="Nota 290 3" xfId="15018" xr:uid="{D76EDC2E-8FDF-4AE0-9F30-D21C4A6BF096}"/>
    <cellStyle name="Nota 290 3 2" xfId="35464" xr:uid="{61C1E77B-6A50-4CD6-85E9-41E256AFAFFB}"/>
    <cellStyle name="Nota 290 4" xfId="25248" xr:uid="{6D8DB27F-E0FD-4240-8DA8-BDFE29DA07E9}"/>
    <cellStyle name="Nota 291" xfId="4724" xr:uid="{8F25897F-9FC7-4550-87C5-FBCFA2295EE9}"/>
    <cellStyle name="Nota 291 2" xfId="9859" xr:uid="{351DA316-48DA-495D-9801-A0F96DE7C4C7}"/>
    <cellStyle name="Nota 291 2 2" xfId="20086" xr:uid="{5C9A7112-D7D7-47EA-97E0-950C29D53CB4}"/>
    <cellStyle name="Nota 291 2 2 2" xfId="40530" xr:uid="{0263A062-5803-4886-A74A-017CAC7FB2FC}"/>
    <cellStyle name="Nota 291 2 3" xfId="30314" xr:uid="{F53CC646-DB47-426F-B9F1-1CC4386EC724}"/>
    <cellStyle name="Nota 291 3" xfId="15032" xr:uid="{18F7EBEE-7C3C-4B86-99FC-202E4C829C19}"/>
    <cellStyle name="Nota 291 3 2" xfId="35478" xr:uid="{0ADE5C20-48BE-43D9-8C9D-FF69AD801C85}"/>
    <cellStyle name="Nota 291 4" xfId="25262" xr:uid="{900F7362-752D-432B-8D34-2B5A5559D5D2}"/>
    <cellStyle name="Nota 292" xfId="4738" xr:uid="{B4900A10-63B4-41AF-9925-897ABE66FB2C}"/>
    <cellStyle name="Nota 292 2" xfId="9873" xr:uid="{BF189095-4721-49C1-91F2-325917795153}"/>
    <cellStyle name="Nota 292 2 2" xfId="20100" xr:uid="{8DE33099-7457-4EDA-932D-DADB6CC8E307}"/>
    <cellStyle name="Nota 292 2 2 2" xfId="40544" xr:uid="{BEB3B16D-3515-4AF5-A497-36DE309625B5}"/>
    <cellStyle name="Nota 292 2 3" xfId="30328" xr:uid="{8917DC01-BA8C-464D-B7C5-11257E319E9F}"/>
    <cellStyle name="Nota 292 3" xfId="15046" xr:uid="{74B74DF1-20BB-4D31-8D8D-94D0463E8B33}"/>
    <cellStyle name="Nota 292 3 2" xfId="35492" xr:uid="{4E323902-2964-4809-B5CC-5CE71E109FC7}"/>
    <cellStyle name="Nota 292 4" xfId="25276" xr:uid="{BDB20C09-3754-4A4E-BFCB-3BF64BC7AE7D}"/>
    <cellStyle name="Nota 293" xfId="4752" xr:uid="{8A281ED8-EC6F-4C5D-A15F-66A193BC7C37}"/>
    <cellStyle name="Nota 293 2" xfId="9887" xr:uid="{A803B2C6-8E8B-4522-B4CA-507827439037}"/>
    <cellStyle name="Nota 293 2 2" xfId="20114" xr:uid="{2CC01207-311D-4D34-B59F-81E64E98FCA6}"/>
    <cellStyle name="Nota 293 2 2 2" xfId="40558" xr:uid="{0D625707-5ADF-44CC-99D7-A9877F15A2E7}"/>
    <cellStyle name="Nota 293 2 3" xfId="30342" xr:uid="{1B1D9EBF-741B-457B-8082-9FC38F3B6E5B}"/>
    <cellStyle name="Nota 293 3" xfId="15060" xr:uid="{D8108555-6F24-4559-A8B1-B130BCB3A122}"/>
    <cellStyle name="Nota 293 3 2" xfId="35506" xr:uid="{AD391470-F2E0-4A24-BFD9-EEA07A569922}"/>
    <cellStyle name="Nota 293 4" xfId="25290" xr:uid="{E7D9A5A9-2C07-4448-B179-01D78E0A2C28}"/>
    <cellStyle name="Nota 294" xfId="4766" xr:uid="{535FF8C8-58ED-452D-A623-20C25898BA16}"/>
    <cellStyle name="Nota 294 2" xfId="9901" xr:uid="{EBE08801-C36A-4109-89EE-CA415E26D8AA}"/>
    <cellStyle name="Nota 294 2 2" xfId="20128" xr:uid="{98057C11-B300-43CA-9CCE-2A16942D5CEE}"/>
    <cellStyle name="Nota 294 2 2 2" xfId="40572" xr:uid="{47424CED-4443-4C15-9706-8780B295232A}"/>
    <cellStyle name="Nota 294 2 3" xfId="30356" xr:uid="{9C7489E1-C4B8-47A2-B6F5-B6E1E291BF92}"/>
    <cellStyle name="Nota 294 3" xfId="15074" xr:uid="{FE3E2986-0D28-4AE1-A9C7-B4A8AB327713}"/>
    <cellStyle name="Nota 294 3 2" xfId="35520" xr:uid="{0D46FD38-C144-4B16-97CB-69CD1BA3C36C}"/>
    <cellStyle name="Nota 294 4" xfId="25304" xr:uid="{F9D9C01A-9DF5-498D-B5FF-709B10C0FE8B}"/>
    <cellStyle name="Nota 295" xfId="4780" xr:uid="{8A8F5963-4CE1-4604-A84B-F3FECA1CCFE7}"/>
    <cellStyle name="Nota 295 2" xfId="9915" xr:uid="{ADFB8AE2-0434-4ADF-A17B-794E14664E3C}"/>
    <cellStyle name="Nota 295 2 2" xfId="20142" xr:uid="{EB3A98BE-96CA-4CE7-B6BE-87B6ADC492D4}"/>
    <cellStyle name="Nota 295 2 2 2" xfId="40586" xr:uid="{F9374D97-A31A-4E5A-AB31-F0477719A4E8}"/>
    <cellStyle name="Nota 295 2 3" xfId="30370" xr:uid="{D5D9B021-F7F2-4798-A84E-8CF315294084}"/>
    <cellStyle name="Nota 295 3" xfId="15088" xr:uid="{5D53616C-F325-48CD-B72D-39329A091A7D}"/>
    <cellStyle name="Nota 295 3 2" xfId="35534" xr:uid="{3A218780-DA9E-458D-861D-BF234D32B793}"/>
    <cellStyle name="Nota 295 4" xfId="25318" xr:uid="{58FB27C9-5FDB-4FEB-8189-09CEE08A1B05}"/>
    <cellStyle name="Nota 296" xfId="4794" xr:uid="{C84D6A9F-FCA1-4455-9F7C-5E75D5CF9947}"/>
    <cellStyle name="Nota 296 2" xfId="9929" xr:uid="{C5BEFA0E-8B12-4144-8DD7-F58F310E665B}"/>
    <cellStyle name="Nota 296 2 2" xfId="20156" xr:uid="{86347233-8DB3-45DC-A0E7-14523D5C10CE}"/>
    <cellStyle name="Nota 296 2 2 2" xfId="40600" xr:uid="{1AB279E0-CDC0-4446-B9A1-D1AF3C958E03}"/>
    <cellStyle name="Nota 296 2 3" xfId="30384" xr:uid="{6486AE6C-0D74-4D2F-A548-16666D4FBBE4}"/>
    <cellStyle name="Nota 296 3" xfId="15102" xr:uid="{9B2C37B2-0DB9-4B2C-92A9-979BBBBE7631}"/>
    <cellStyle name="Nota 296 3 2" xfId="35548" xr:uid="{93177A61-C208-4714-BCD1-61E67CF92F91}"/>
    <cellStyle name="Nota 296 4" xfId="25332" xr:uid="{9C2B1B0C-E305-4EAD-9B1F-D3EEC36F1481}"/>
    <cellStyle name="Nota 297" xfId="4808" xr:uid="{3276A6DD-989E-4735-AED6-24EC8E673FE4}"/>
    <cellStyle name="Nota 297 2" xfId="9943" xr:uid="{F297B858-7DE5-4109-B031-3FEE48FB55BB}"/>
    <cellStyle name="Nota 297 2 2" xfId="20170" xr:uid="{55C762CB-382B-43F2-B2D8-16DF5DBA7978}"/>
    <cellStyle name="Nota 297 2 2 2" xfId="40614" xr:uid="{AC8F29BA-4E2A-49FE-BD64-1A89994C9D53}"/>
    <cellStyle name="Nota 297 2 3" xfId="30398" xr:uid="{1F89E6C0-E603-4494-9619-2124B4A4EA0E}"/>
    <cellStyle name="Nota 297 3" xfId="15116" xr:uid="{D409C909-4EAE-44A0-81F1-C60678E3ACC3}"/>
    <cellStyle name="Nota 297 3 2" xfId="35562" xr:uid="{F7668A26-1EE3-48A6-8828-BAE34CDA4D0C}"/>
    <cellStyle name="Nota 297 4" xfId="25346" xr:uid="{822269C3-DBE3-4882-AE30-33D32829057B}"/>
    <cellStyle name="Nota 298" xfId="4822" xr:uid="{9894C2CC-58DD-4E36-9F25-C7F13D37CFC0}"/>
    <cellStyle name="Nota 298 2" xfId="9957" xr:uid="{BC3D10C6-21E1-4516-A72E-B03E1E8465F7}"/>
    <cellStyle name="Nota 298 2 2" xfId="20184" xr:uid="{1CCEFECC-E64E-4B4D-A1D3-65E4415601ED}"/>
    <cellStyle name="Nota 298 2 2 2" xfId="40628" xr:uid="{1B932744-1C7E-494C-B707-4ACCCF35410B}"/>
    <cellStyle name="Nota 298 2 3" xfId="30412" xr:uid="{DC104AFC-FFC1-4933-9562-8156F56F8C62}"/>
    <cellStyle name="Nota 298 3" xfId="15130" xr:uid="{1D2702E7-4596-40E6-B15F-B1F0ED327092}"/>
    <cellStyle name="Nota 298 3 2" xfId="35576" xr:uid="{18D308CE-5B7E-4AF5-AD9F-834AC0E13741}"/>
    <cellStyle name="Nota 298 4" xfId="25360" xr:uid="{7800B599-0E76-4D56-8AC2-9427E892AA5E}"/>
    <cellStyle name="Nota 299" xfId="4836" xr:uid="{5D77F49D-6584-4E3A-B220-3526E218ECC6}"/>
    <cellStyle name="Nota 299 2" xfId="9971" xr:uid="{4A02A3E7-F9C7-48C1-B237-B0676BD52E22}"/>
    <cellStyle name="Nota 299 2 2" xfId="20198" xr:uid="{0EC5E3C9-126E-4D50-B510-E73FD194EA3C}"/>
    <cellStyle name="Nota 299 2 2 2" xfId="40642" xr:uid="{DD4C6F22-7E41-4A5F-86DE-DB78AC41E06F}"/>
    <cellStyle name="Nota 299 2 3" xfId="30426" xr:uid="{62481D52-DD08-46BE-9585-3F08F2830D30}"/>
    <cellStyle name="Nota 299 3" xfId="15144" xr:uid="{84F61FCB-4B45-4EF6-ACC0-28B545F39EC4}"/>
    <cellStyle name="Nota 299 3 2" xfId="35590" xr:uid="{EA42BFB4-3192-4028-B130-47A1FF64B220}"/>
    <cellStyle name="Nota 299 4" xfId="25374" xr:uid="{0EB9E23C-D723-4F88-9B26-44A4308BECDA}"/>
    <cellStyle name="Nota 3" xfId="107" xr:uid="{BB0B1641-A7BC-4546-9DAE-EB618DA19BF1}"/>
    <cellStyle name="Nota 3 2" xfId="720" xr:uid="{95578B69-99A1-4B0B-A228-63A6EF0CC1D6}"/>
    <cellStyle name="Nota 3 2 2" xfId="5867" xr:uid="{CCA2C6CF-39F3-45B2-A274-32B0CCFFE7C9}"/>
    <cellStyle name="Nota 3 2 2 2" xfId="16136" xr:uid="{E7383380-8DC4-4DE8-A215-30F6B2A4649C}"/>
    <cellStyle name="Nota 3 2 2 2 2" xfId="36580" xr:uid="{C6D66C6F-61B1-480E-8593-9D552F85CF28}"/>
    <cellStyle name="Nota 3 2 2 3" xfId="26364" xr:uid="{C36F8AB4-F86A-436F-A30C-5C5A50AD7146}"/>
    <cellStyle name="Nota 3 2 3" xfId="11082" xr:uid="{AFE96809-5031-4947-ABEB-603D09AE8DE9}"/>
    <cellStyle name="Nota 3 2 3 2" xfId="31528" xr:uid="{15BFAF5E-A2EF-4115-A0E7-90725823510E}"/>
    <cellStyle name="Nota 3 2 4" xfId="21312" xr:uid="{9F0B0F39-52FC-4504-9978-97543F6B9F7D}"/>
    <cellStyle name="Nota 3 3" xfId="5254" xr:uid="{5C729F09-3FE5-4877-8480-38AE2BA906F8}"/>
    <cellStyle name="Nota 3 3 2" xfId="15556" xr:uid="{1846A6FE-6E5E-4ECF-A5B0-D274C46CA00B}"/>
    <cellStyle name="Nota 3 3 2 2" xfId="36000" xr:uid="{49154536-31AD-4AED-B22A-05D28758B1EB}"/>
    <cellStyle name="Nota 3 3 3" xfId="25784" xr:uid="{B9DED1A6-A334-437B-B222-1BFD40EBF06F}"/>
    <cellStyle name="Nota 3 4" xfId="10502" xr:uid="{C4784BC1-E402-4473-9511-1DFD603A5F1E}"/>
    <cellStyle name="Nota 3 4 2" xfId="30948" xr:uid="{7B455D4B-F2F0-4DE5-9C9D-C64961C052AA}"/>
    <cellStyle name="Nota 3 5" xfId="20732" xr:uid="{166B23BE-02DB-4079-B703-E4903B4BFD6C}"/>
    <cellStyle name="Nota 30" xfId="485" xr:uid="{AA8B247E-29BE-467F-9AE8-A9B08BF30869}"/>
    <cellStyle name="Nota 30 2" xfId="1084" xr:uid="{6B383FDC-6717-434E-894C-FA8F6438CCBE}"/>
    <cellStyle name="Nota 30 2 2" xfId="6231" xr:uid="{511C3D21-338B-4049-A59D-CBB469257794}"/>
    <cellStyle name="Nota 30 2 2 2" xfId="16486" xr:uid="{554C71A0-86EA-48D5-95AB-C4E171812975}"/>
    <cellStyle name="Nota 30 2 2 2 2" xfId="36930" xr:uid="{79F9D287-33F5-4D85-B17F-0DC238B5FCBC}"/>
    <cellStyle name="Nota 30 2 2 3" xfId="26714" xr:uid="{27FA5BE7-0268-4309-842E-E3A40EE9EE0A}"/>
    <cellStyle name="Nota 30 2 3" xfId="11432" xr:uid="{A4DBA4C5-020E-479D-BB82-B1775A8E6319}"/>
    <cellStyle name="Nota 30 2 3 2" xfId="31878" xr:uid="{F59B3EB2-2648-44DF-B344-35135CA1604B}"/>
    <cellStyle name="Nota 30 2 4" xfId="21662" xr:uid="{AF16788F-654C-4869-8E15-8669B6FCEC65}"/>
    <cellStyle name="Nota 30 3" xfId="5632" xr:uid="{67B0C50A-941F-41DC-B4D4-F45EC4C993A7}"/>
    <cellStyle name="Nota 30 3 2" xfId="15906" xr:uid="{2AB56573-B498-4B4B-8AA6-4F1DEECDBFF1}"/>
    <cellStyle name="Nota 30 3 2 2" xfId="36350" xr:uid="{A100F0DC-CC5C-41C0-8577-8EDC4CD15F3E}"/>
    <cellStyle name="Nota 30 3 3" xfId="26134" xr:uid="{3A0FDD92-4631-4BED-B0BC-2DE9720AE795}"/>
    <cellStyle name="Nota 30 4" xfId="10852" xr:uid="{23375568-23E3-40E4-AF64-8669453E0C74}"/>
    <cellStyle name="Nota 30 4 2" xfId="31298" xr:uid="{D3E73E49-0417-4C8B-9125-C678421EEC07}"/>
    <cellStyle name="Nota 30 5" xfId="21082" xr:uid="{D17633E5-A504-4807-A656-3F81C1DB8892}"/>
    <cellStyle name="Nota 300" xfId="4850" xr:uid="{67403DD9-6EA2-4081-8445-340F991CB1EE}"/>
    <cellStyle name="Nota 300 2" xfId="9985" xr:uid="{DBBBECC6-8809-4034-80BC-93FB92D012CC}"/>
    <cellStyle name="Nota 300 2 2" xfId="20212" xr:uid="{AEEEE34B-D23C-4237-BAF5-40DCD25B80DA}"/>
    <cellStyle name="Nota 300 2 2 2" xfId="40656" xr:uid="{9A8214B5-55CB-41FC-AFAA-3E609E9AB977}"/>
    <cellStyle name="Nota 300 2 3" xfId="30440" xr:uid="{A039571D-6B91-41B9-9A10-AC6326910F18}"/>
    <cellStyle name="Nota 300 3" xfId="15158" xr:uid="{3FE6AB60-3CDD-4CDE-A6AB-DA57B8B7884F}"/>
    <cellStyle name="Nota 300 3 2" xfId="35604" xr:uid="{FCFBAA6A-EC74-450D-B04A-107B220ED2B7}"/>
    <cellStyle name="Nota 300 4" xfId="25388" xr:uid="{B55C157B-07BA-47C9-88C1-E765FF94049F}"/>
    <cellStyle name="Nota 301" xfId="4864" xr:uid="{99C71DA3-39CE-4826-B3BF-BBDD23F22AC8}"/>
    <cellStyle name="Nota 301 2" xfId="9999" xr:uid="{62448591-8EFF-4EC5-ACF8-7114201FECA7}"/>
    <cellStyle name="Nota 301 2 2" xfId="20226" xr:uid="{2B06E41A-FEC7-4154-B257-AFB00ED68A51}"/>
    <cellStyle name="Nota 301 2 2 2" xfId="40670" xr:uid="{E572F537-3BE8-4257-887A-8D4FD8C6F623}"/>
    <cellStyle name="Nota 301 2 3" xfId="30454" xr:uid="{045986D1-17F2-4B90-BEF8-67292D69910A}"/>
    <cellStyle name="Nota 301 3" xfId="15172" xr:uid="{629714AE-0734-4E1F-B6A0-955F82817861}"/>
    <cellStyle name="Nota 301 3 2" xfId="35618" xr:uid="{002E88B5-29D2-4205-8A0E-879C8D6343C8}"/>
    <cellStyle name="Nota 301 4" xfId="25402" xr:uid="{63797FBB-3ACE-499D-8BE6-CC66D793FD43}"/>
    <cellStyle name="Nota 302" xfId="4878" xr:uid="{78224390-88A0-4237-8750-7ACF5260D4B4}"/>
    <cellStyle name="Nota 302 2" xfId="10013" xr:uid="{FE0DFD88-CAE6-41ED-8426-AFABF81522B5}"/>
    <cellStyle name="Nota 302 2 2" xfId="20240" xr:uid="{E41D29CD-886E-48F5-8102-B88CCC4D23C0}"/>
    <cellStyle name="Nota 302 2 2 2" xfId="40684" xr:uid="{93D9B6AB-5464-4389-A69B-2751BB35A0DA}"/>
    <cellStyle name="Nota 302 2 3" xfId="30468" xr:uid="{E63FD9DF-DA48-487D-BBE0-F95A8EDFF1FB}"/>
    <cellStyle name="Nota 302 3" xfId="15186" xr:uid="{65B3CFB2-C46E-4BCC-96AE-0389225C62AF}"/>
    <cellStyle name="Nota 302 3 2" xfId="35632" xr:uid="{289B4836-3C61-425A-9348-E4E592879B90}"/>
    <cellStyle name="Nota 302 4" xfId="25416" xr:uid="{998F97CD-CF40-41D9-B4BB-8286DED9F335}"/>
    <cellStyle name="Nota 303" xfId="4892" xr:uid="{5F5A3A33-C7E5-4257-AE21-1668079D628C}"/>
    <cellStyle name="Nota 303 2" xfId="10027" xr:uid="{39F0EFC0-D9F5-45D8-B6E6-41C1A3FD6640}"/>
    <cellStyle name="Nota 303 2 2" xfId="20254" xr:uid="{3D6565E8-D0D8-445A-A78F-9E208198C57C}"/>
    <cellStyle name="Nota 303 2 2 2" xfId="40698" xr:uid="{F2DBDAB0-51B6-43F9-8CF7-97F2D113FCDC}"/>
    <cellStyle name="Nota 303 2 3" xfId="30482" xr:uid="{B1775FFD-80EB-4ACA-9046-26C7657B82B9}"/>
    <cellStyle name="Nota 303 3" xfId="15200" xr:uid="{4EB867EF-2DB5-4ECD-8D8F-12BE09EE277C}"/>
    <cellStyle name="Nota 303 3 2" xfId="35646" xr:uid="{60A9DE4B-392A-4DE0-838E-C6FBEED01F38}"/>
    <cellStyle name="Nota 303 4" xfId="25430" xr:uid="{370666CF-FD75-4843-9F45-28DF3CF3DE0F}"/>
    <cellStyle name="Nota 304" xfId="4906" xr:uid="{633C2729-7E94-4573-AD2A-357F199ADD06}"/>
    <cellStyle name="Nota 304 2" xfId="10041" xr:uid="{DB60FA7A-3CF0-4142-9006-8584325B74B5}"/>
    <cellStyle name="Nota 304 2 2" xfId="20268" xr:uid="{A8792424-42EB-4CFA-8830-577FF8DAA54A}"/>
    <cellStyle name="Nota 304 2 2 2" xfId="40712" xr:uid="{67882E4F-39FE-4C1B-98B0-5997B7C28625}"/>
    <cellStyle name="Nota 304 2 3" xfId="30496" xr:uid="{38E9C166-9783-4713-A878-D0B3BA07A35A}"/>
    <cellStyle name="Nota 304 3" xfId="15214" xr:uid="{0DEF40EE-0F57-48E4-9D1F-BA8AADC618DF}"/>
    <cellStyle name="Nota 304 3 2" xfId="35660" xr:uid="{04AA6801-2C58-4FE7-8CFC-2C58E1A188CC}"/>
    <cellStyle name="Nota 304 4" xfId="25444" xr:uid="{FB777920-4835-4366-9489-07361D2E6735}"/>
    <cellStyle name="Nota 305" xfId="4920" xr:uid="{6B68D61C-D601-4C71-A8A1-CCDFABC3A71E}"/>
    <cellStyle name="Nota 305 2" xfId="10055" xr:uid="{6B4A5FA5-5239-4056-8355-2FBFB9781F9D}"/>
    <cellStyle name="Nota 305 2 2" xfId="20282" xr:uid="{69E44995-54A1-4205-8450-414191C4A305}"/>
    <cellStyle name="Nota 305 2 2 2" xfId="40726" xr:uid="{DB3559A1-06A1-4A37-932F-CA26E465053F}"/>
    <cellStyle name="Nota 305 2 3" xfId="30510" xr:uid="{DD579410-E3B6-4658-BB41-98C04C7E14CE}"/>
    <cellStyle name="Nota 305 3" xfId="15228" xr:uid="{BE0ABCF3-CE5C-40B4-BFAC-82A8D8AB2C40}"/>
    <cellStyle name="Nota 305 3 2" xfId="35674" xr:uid="{80258049-633F-4038-9307-C458E5F73E30}"/>
    <cellStyle name="Nota 305 4" xfId="25458" xr:uid="{05F05DA1-5EE5-4E37-96AA-B06DE33C0D58}"/>
    <cellStyle name="Nota 306" xfId="4934" xr:uid="{E8EECF00-ECC4-4D56-8C09-945AEA447263}"/>
    <cellStyle name="Nota 306 2" xfId="10069" xr:uid="{D4291004-C18A-4D09-BCAA-B3A67EAA4820}"/>
    <cellStyle name="Nota 306 2 2" xfId="20296" xr:uid="{7D866A66-3EB9-4AFB-A004-A2B9B9E97D75}"/>
    <cellStyle name="Nota 306 2 2 2" xfId="40740" xr:uid="{636F52A7-696B-4883-96EA-D1B43D202C46}"/>
    <cellStyle name="Nota 306 2 3" xfId="30524" xr:uid="{4531AE52-4995-402B-A6AE-0D348EA925C2}"/>
    <cellStyle name="Nota 306 3" xfId="15242" xr:uid="{7FE07104-9803-41D0-9295-3432E4D16545}"/>
    <cellStyle name="Nota 306 3 2" xfId="35688" xr:uid="{ECE206FF-0D16-40D9-BBA0-0A6DCDA6816C}"/>
    <cellStyle name="Nota 306 4" xfId="25472" xr:uid="{D432260D-454A-4EA6-AB52-4F2A2CA44E9F}"/>
    <cellStyle name="Nota 307" xfId="4948" xr:uid="{6C872356-E47E-41F9-AC89-0ABF0D35348E}"/>
    <cellStyle name="Nota 307 2" xfId="10083" xr:uid="{253D9B17-C52C-4A1A-B9BA-B8E2FCC3820C}"/>
    <cellStyle name="Nota 307 2 2" xfId="20310" xr:uid="{0DA82118-C414-4C8D-B352-E05A0ECCC89B}"/>
    <cellStyle name="Nota 307 2 2 2" xfId="40754" xr:uid="{D2C8CAC2-AE39-4871-9900-67E805682DB5}"/>
    <cellStyle name="Nota 307 2 3" xfId="30538" xr:uid="{D8035E6B-2B5E-4009-B866-AF0BC29D4D1C}"/>
    <cellStyle name="Nota 307 3" xfId="15256" xr:uid="{463427F0-6EB4-4E92-ABC5-B82CE07565FE}"/>
    <cellStyle name="Nota 307 3 2" xfId="35702" xr:uid="{7E3CB49F-3F31-4FBB-8A1A-A8B6DDCDD686}"/>
    <cellStyle name="Nota 307 4" xfId="25486" xr:uid="{0A1ABB21-C1E5-452B-9A52-BFAE8600C1B1}"/>
    <cellStyle name="Nota 308" xfId="4962" xr:uid="{74F2DB56-11A3-47D9-BA44-2E921D770153}"/>
    <cellStyle name="Nota 308 2" xfId="10097" xr:uid="{99B245E3-F663-43F6-91C0-CD578438AFC1}"/>
    <cellStyle name="Nota 308 2 2" xfId="20324" xr:uid="{6D38B18F-8C26-49BA-9BFC-A5E7D86FC480}"/>
    <cellStyle name="Nota 308 2 2 2" xfId="40768" xr:uid="{BC5C06FE-82C1-428D-B516-7AED45B65EA7}"/>
    <cellStyle name="Nota 308 2 3" xfId="30552" xr:uid="{F2081350-258B-4DB5-93BC-90799025D5F6}"/>
    <cellStyle name="Nota 308 3" xfId="15270" xr:uid="{E63FCB50-8423-425C-83AA-752A6132DFE1}"/>
    <cellStyle name="Nota 308 3 2" xfId="35716" xr:uid="{7493932C-5323-47F7-88D0-CF96A53AFE85}"/>
    <cellStyle name="Nota 308 4" xfId="25500" xr:uid="{2BB808A6-EA74-4F0E-A217-CF2949C4EB22}"/>
    <cellStyle name="Nota 309" xfId="4976" xr:uid="{4F9AFC36-EB7B-4C84-8AA5-B02C1FD573CC}"/>
    <cellStyle name="Nota 309 2" xfId="10111" xr:uid="{8E70279F-B5EA-4FFD-A00D-8534D8827195}"/>
    <cellStyle name="Nota 309 2 2" xfId="20338" xr:uid="{6125E13D-EFDD-4371-9762-A83E3E464FAD}"/>
    <cellStyle name="Nota 309 2 2 2" xfId="40782" xr:uid="{44DFD2D8-2868-42D8-9884-2FD6E4930676}"/>
    <cellStyle name="Nota 309 2 3" xfId="30566" xr:uid="{B5DC27D5-D691-4D7A-AD0D-CBDF6798AE9A}"/>
    <cellStyle name="Nota 309 3" xfId="15284" xr:uid="{C7FFA405-2293-47ED-A732-AC6A4C73447D}"/>
    <cellStyle name="Nota 309 3 2" xfId="35730" xr:uid="{44627920-1CA4-430D-AD09-78CCD08CD75A}"/>
    <cellStyle name="Nota 309 4" xfId="25514" xr:uid="{60E51EA3-452D-4394-B166-C39C6CD0BA8F}"/>
    <cellStyle name="Nota 31" xfId="499" xr:uid="{80884004-D5D6-44BC-94CF-74C90C16F2AD}"/>
    <cellStyle name="Nota 31 2" xfId="1098" xr:uid="{5A7D4DF9-DDF0-49DE-9CB9-8DDD73633DFC}"/>
    <cellStyle name="Nota 31 2 2" xfId="6245" xr:uid="{A7F63590-93EE-4691-81DC-993164BF84F8}"/>
    <cellStyle name="Nota 31 2 2 2" xfId="16500" xr:uid="{8AC018F0-E4B6-4E58-BFCB-03616B26C7BB}"/>
    <cellStyle name="Nota 31 2 2 2 2" xfId="36944" xr:uid="{6B909069-A6E7-4181-98FF-AC55BFBBF082}"/>
    <cellStyle name="Nota 31 2 2 3" xfId="26728" xr:uid="{1795BE1F-64C1-4C16-9864-5AFDA73CF13F}"/>
    <cellStyle name="Nota 31 2 3" xfId="11446" xr:uid="{E2256F47-A8CB-4D10-864E-1537B7F6C660}"/>
    <cellStyle name="Nota 31 2 3 2" xfId="31892" xr:uid="{D5DB2397-3583-4ABC-806C-4FE7D5FC55F6}"/>
    <cellStyle name="Nota 31 2 4" xfId="21676" xr:uid="{92C6B66F-3F8D-41B4-B98F-98D0212EEDF3}"/>
    <cellStyle name="Nota 31 3" xfId="5646" xr:uid="{5C9AB60B-D287-4C0D-B180-30216D80B820}"/>
    <cellStyle name="Nota 31 3 2" xfId="15920" xr:uid="{E2FD3820-8DB4-4FE1-9058-6FC443BA85FC}"/>
    <cellStyle name="Nota 31 3 2 2" xfId="36364" xr:uid="{1F44BDED-B702-4378-A6B2-C01254F723BE}"/>
    <cellStyle name="Nota 31 3 3" xfId="26148" xr:uid="{9AC2FB5C-ED3F-474C-8FA5-4384AABB6D47}"/>
    <cellStyle name="Nota 31 4" xfId="10866" xr:uid="{572B5A6F-036B-4186-A88B-9B0FB12501D9}"/>
    <cellStyle name="Nota 31 4 2" xfId="31312" xr:uid="{B8A188FE-17C3-40EC-858C-C4B668D8418A}"/>
    <cellStyle name="Nota 31 5" xfId="21096" xr:uid="{CE0B2B40-0FB5-413C-B4D1-7B741800A782}"/>
    <cellStyle name="Nota 310" xfId="4990" xr:uid="{723DFDD7-DB86-4DB8-991D-2481F7E32DD6}"/>
    <cellStyle name="Nota 310 2" xfId="10125" xr:uid="{C6FD82C1-F5A3-40FD-A7FC-40364022A9E4}"/>
    <cellStyle name="Nota 310 2 2" xfId="20352" xr:uid="{D8E3E31A-358F-4CF3-81C1-66921ECFC14E}"/>
    <cellStyle name="Nota 310 2 2 2" xfId="40796" xr:uid="{B71B7F7A-F780-48D3-AE0D-45F557211E33}"/>
    <cellStyle name="Nota 310 2 3" xfId="30580" xr:uid="{5C2917BD-710F-47CE-A679-0C947878020E}"/>
    <cellStyle name="Nota 310 3" xfId="15298" xr:uid="{F35E215D-AAFE-4B11-9468-DF9EFBD38A98}"/>
    <cellStyle name="Nota 310 3 2" xfId="35744" xr:uid="{8964ECFF-7C5C-4DFD-9109-A381528E3A04}"/>
    <cellStyle name="Nota 310 4" xfId="25528" xr:uid="{F0358F30-EED3-4086-80BA-74907B7D52CE}"/>
    <cellStyle name="Nota 311" xfId="5004" xr:uid="{9894B441-6CB6-4473-8E46-C7FC6F270214}"/>
    <cellStyle name="Nota 311 2" xfId="10139" xr:uid="{21BBB140-F7F0-4D65-A9A3-E34A7BAD2BC4}"/>
    <cellStyle name="Nota 311 2 2" xfId="20366" xr:uid="{EA23AF71-6F91-4373-9707-1CB0C3822E8E}"/>
    <cellStyle name="Nota 311 2 2 2" xfId="40810" xr:uid="{80E045A0-9D39-41BD-B720-636CAB72E7FF}"/>
    <cellStyle name="Nota 311 2 3" xfId="30594" xr:uid="{5FD4B364-C1AE-4424-B83B-D8950C7A47A5}"/>
    <cellStyle name="Nota 311 3" xfId="15312" xr:uid="{FE799028-4FFF-445C-BB1B-A48ED5EAE710}"/>
    <cellStyle name="Nota 311 3 2" xfId="35758" xr:uid="{7A1F9176-DB93-4538-AD10-1AD6408F9494}"/>
    <cellStyle name="Nota 311 4" xfId="25542" xr:uid="{043645E0-6E1C-491E-9445-C8B2DEAD273A}"/>
    <cellStyle name="Nota 312" xfId="5018" xr:uid="{9F1FE483-7923-4569-8618-AFF7E8D0276E}"/>
    <cellStyle name="Nota 312 2" xfId="10153" xr:uid="{91706C75-A4BA-4993-BC90-73E61CC76CCB}"/>
    <cellStyle name="Nota 312 2 2" xfId="20380" xr:uid="{7EDA2D07-8794-47DD-8E35-2F25B2E05B85}"/>
    <cellStyle name="Nota 312 2 2 2" xfId="40824" xr:uid="{096EC7FA-3DDE-412D-BEF5-DC7310DCB03B}"/>
    <cellStyle name="Nota 312 2 3" xfId="30608" xr:uid="{CBF9B81D-6BA7-42FC-9901-4F627298811A}"/>
    <cellStyle name="Nota 312 3" xfId="15326" xr:uid="{380A7847-6042-4EBC-B336-D263C177414B}"/>
    <cellStyle name="Nota 312 3 2" xfId="35772" xr:uid="{D7E177B5-442C-4903-B793-EFD0EA2F3446}"/>
    <cellStyle name="Nota 312 4" xfId="25556" xr:uid="{13189A14-AD38-4B15-A947-0E86E288825F}"/>
    <cellStyle name="Nota 313" xfId="5032" xr:uid="{9FE6BDAF-1845-49DC-9B08-0ADAC196147A}"/>
    <cellStyle name="Nota 313 2" xfId="10167" xr:uid="{EAA2F77E-0E2A-49EE-9631-6224AA846DC9}"/>
    <cellStyle name="Nota 313 2 2" xfId="20394" xr:uid="{785BE78A-ED0A-458A-AB73-817FB540DED7}"/>
    <cellStyle name="Nota 313 2 2 2" xfId="40838" xr:uid="{E47F64C2-C2C5-489A-8662-E66AE3769769}"/>
    <cellStyle name="Nota 313 2 3" xfId="30622" xr:uid="{0F10252E-5A27-4D3D-A6B7-31180B774A33}"/>
    <cellStyle name="Nota 313 3" xfId="15340" xr:uid="{2DB94729-5E26-4268-AD95-E2FBE910B165}"/>
    <cellStyle name="Nota 313 3 2" xfId="35786" xr:uid="{F0D78159-1993-4B66-9B33-240FCE58A6E8}"/>
    <cellStyle name="Nota 313 4" xfId="25570" xr:uid="{8D34FADD-4C4D-4C1A-80DA-54B160E1EDA3}"/>
    <cellStyle name="Nota 314" xfId="5046" xr:uid="{5A0AA8FB-900D-448E-9050-340CAB754C2A}"/>
    <cellStyle name="Nota 314 2" xfId="10181" xr:uid="{C05C164B-04F0-4F8E-9E74-827F8BEFBD1B}"/>
    <cellStyle name="Nota 314 2 2" xfId="20408" xr:uid="{4FBD48E7-FAEC-45AD-B53C-B48EED0AD8CF}"/>
    <cellStyle name="Nota 314 2 2 2" xfId="40852" xr:uid="{CABC4FD3-B59D-484F-AE18-D40A44BAE886}"/>
    <cellStyle name="Nota 314 2 3" xfId="30636" xr:uid="{4C291608-5426-4CDC-85F3-21631A1991E3}"/>
    <cellStyle name="Nota 314 3" xfId="15354" xr:uid="{32BEA997-B166-4117-AE52-F16A01E74004}"/>
    <cellStyle name="Nota 314 3 2" xfId="35800" xr:uid="{6280D398-DA2B-41D6-B62E-1C82C5FFA3DF}"/>
    <cellStyle name="Nota 314 4" xfId="25584" xr:uid="{B101A249-3C48-4815-9678-E9814D3A1C35}"/>
    <cellStyle name="Nota 315" xfId="5060" xr:uid="{1590359D-7170-4ECC-B193-C60ECE0E7BB3}"/>
    <cellStyle name="Nota 315 2" xfId="10195" xr:uid="{F132A57B-6EA6-4B10-B126-922109D9D820}"/>
    <cellStyle name="Nota 315 2 2" xfId="20422" xr:uid="{09EF67A5-B8DE-47ED-84E0-1A2856D19289}"/>
    <cellStyle name="Nota 315 2 2 2" xfId="40866" xr:uid="{75C21D6F-8A0D-4B05-8C95-D08E1D3212AB}"/>
    <cellStyle name="Nota 315 2 3" xfId="30650" xr:uid="{052DC627-D7AD-427B-90FB-C7BFE5D53295}"/>
    <cellStyle name="Nota 315 3" xfId="15368" xr:uid="{5EE5980F-984D-47AE-928D-92BE2E9D81C2}"/>
    <cellStyle name="Nota 315 3 2" xfId="35814" xr:uid="{39055056-A8EC-4A99-AF39-F5CE305DFE82}"/>
    <cellStyle name="Nota 315 4" xfId="25598" xr:uid="{16F7F1DA-6C45-4DB5-89BA-8B0113B76775}"/>
    <cellStyle name="Nota 316" xfId="5074" xr:uid="{A36D9019-EB1C-4488-A3D7-FA0C37BEF848}"/>
    <cellStyle name="Nota 316 2" xfId="10209" xr:uid="{249EB386-F899-485F-B7A0-60E1E97C571D}"/>
    <cellStyle name="Nota 316 2 2" xfId="20436" xr:uid="{6FAE8D34-AA13-491B-91FE-4A3199EE8384}"/>
    <cellStyle name="Nota 316 2 2 2" xfId="40880" xr:uid="{95F4A255-D3D9-4581-A77F-9ED5ED833630}"/>
    <cellStyle name="Nota 316 2 3" xfId="30664" xr:uid="{D3303EF7-36A0-498F-A9A8-37DD5CD89E2A}"/>
    <cellStyle name="Nota 316 3" xfId="15382" xr:uid="{54A5D0CC-3073-44A7-B8C5-C72135CDD4E6}"/>
    <cellStyle name="Nota 316 3 2" xfId="35828" xr:uid="{2E0EC2C5-1134-4B1E-B307-E83EDBDA9FF9}"/>
    <cellStyle name="Nota 316 4" xfId="25612" xr:uid="{A4531C16-CAFF-4623-B1D8-11B510F32449}"/>
    <cellStyle name="Nota 317" xfId="5088" xr:uid="{99F9E9F8-0F36-4717-9F2E-1E1DDF304D9C}"/>
    <cellStyle name="Nota 317 2" xfId="10223" xr:uid="{37C1998D-BD7E-4C1E-9812-4EB0192C914A}"/>
    <cellStyle name="Nota 317 2 2" xfId="20450" xr:uid="{2A6877DA-9494-407C-B8BB-4A6F733BB6F5}"/>
    <cellStyle name="Nota 317 2 2 2" xfId="40894" xr:uid="{52414AB7-197C-4416-89B3-34C2910FB97F}"/>
    <cellStyle name="Nota 317 2 3" xfId="30678" xr:uid="{6B49EEE0-F470-4AAB-AB1B-DA5017409E2B}"/>
    <cellStyle name="Nota 317 3" xfId="15396" xr:uid="{9535865B-A251-401D-B522-882729CC9AFF}"/>
    <cellStyle name="Nota 317 3 2" xfId="35842" xr:uid="{74F55ED6-114E-4A62-9EA0-E207C6605277}"/>
    <cellStyle name="Nota 317 4" xfId="25626" xr:uid="{41183948-CF2D-41E6-9A77-265936290DD6}"/>
    <cellStyle name="Nota 318" xfId="5101" xr:uid="{213E27B8-343A-416A-B1FB-30EFC114C733}"/>
    <cellStyle name="Nota 318 2" xfId="10237" xr:uid="{747BB1B2-205C-4949-B6A2-D3337DB2282F}"/>
    <cellStyle name="Nota 318 2 2" xfId="20464" xr:uid="{1A758F5E-ECD2-47D9-94D4-147D68D5108F}"/>
    <cellStyle name="Nota 318 2 2 2" xfId="40908" xr:uid="{36E254E1-7786-4876-BB47-A1756E30859A}"/>
    <cellStyle name="Nota 318 2 3" xfId="30692" xr:uid="{282E6285-1C08-415C-9544-1512722971A7}"/>
    <cellStyle name="Nota 318 3" xfId="15410" xr:uid="{B8C460F3-AD07-49AA-BC40-0CC0782DC8D3}"/>
    <cellStyle name="Nota 318 3 2" xfId="35856" xr:uid="{FA84434C-0482-4314-A3BE-049A2168B87E}"/>
    <cellStyle name="Nota 318 4" xfId="25640" xr:uid="{AA0CB247-805C-499E-A540-0FFFF27E3130}"/>
    <cellStyle name="Nota 319" xfId="5115" xr:uid="{DA3A6BA7-7246-4E89-8AB1-30EBE9A5D648}"/>
    <cellStyle name="Nota 319 2" xfId="10251" xr:uid="{CDD8FA30-B945-4D8D-8FFE-5129CBA09CEC}"/>
    <cellStyle name="Nota 319 2 2" xfId="20478" xr:uid="{FBE1DB84-A83B-4E98-BF1A-6AFC268B254C}"/>
    <cellStyle name="Nota 319 2 2 2" xfId="40922" xr:uid="{7072C33D-3EEE-43BA-8D55-1E7A7B749955}"/>
    <cellStyle name="Nota 319 2 3" xfId="30706" xr:uid="{C8FD7834-A28E-4A57-87E3-1B3A10C5D2B2}"/>
    <cellStyle name="Nota 319 3" xfId="15424" xr:uid="{69298029-F2DB-4FD4-ACC0-714E72106B33}"/>
    <cellStyle name="Nota 319 3 2" xfId="35870" xr:uid="{4E97D149-021E-4A8E-9BC0-DC6EEAF86029}"/>
    <cellStyle name="Nota 319 4" xfId="25654" xr:uid="{14A09BB3-CAEA-4E4F-8D50-AB66A5FEEC55}"/>
    <cellStyle name="Nota 32" xfId="513" xr:uid="{687B3381-FFC5-4D9C-8912-B1792B6DEAE5}"/>
    <cellStyle name="Nota 32 2" xfId="1112" xr:uid="{6471D546-98CF-42E2-A384-2DDCA44D4975}"/>
    <cellStyle name="Nota 32 2 2" xfId="6259" xr:uid="{2226A4AD-FAF7-4B90-8651-A15EA2FB673D}"/>
    <cellStyle name="Nota 32 2 2 2" xfId="16514" xr:uid="{860EA67A-37FC-4FAB-A64D-869380B372C1}"/>
    <cellStyle name="Nota 32 2 2 2 2" xfId="36958" xr:uid="{C86C075A-C873-49EB-9823-E08CD795FE79}"/>
    <cellStyle name="Nota 32 2 2 3" xfId="26742" xr:uid="{17BB0437-4BA1-49B8-A80B-3C3F79BA0FD8}"/>
    <cellStyle name="Nota 32 2 3" xfId="11460" xr:uid="{CF558CF7-BDEA-425B-A420-3AF488ED839D}"/>
    <cellStyle name="Nota 32 2 3 2" xfId="31906" xr:uid="{1ACF462B-F978-4F6B-8762-088662D14534}"/>
    <cellStyle name="Nota 32 2 4" xfId="21690" xr:uid="{77390EB5-89F7-4DB8-B6AB-CFA20E355C5C}"/>
    <cellStyle name="Nota 32 3" xfId="5660" xr:uid="{F4700006-EC6A-470C-9B1A-6F3F73B9643F}"/>
    <cellStyle name="Nota 32 3 2" xfId="15934" xr:uid="{2E4BD44D-6D9C-4727-8900-52DD33956E3C}"/>
    <cellStyle name="Nota 32 3 2 2" xfId="36378" xr:uid="{96DA2AF1-37B3-482B-8512-9C3020D2DE22}"/>
    <cellStyle name="Nota 32 3 3" xfId="26162" xr:uid="{F08486DB-8FF6-4421-ABE7-58F8F7260C1C}"/>
    <cellStyle name="Nota 32 4" xfId="10880" xr:uid="{CDF94A78-93E8-43DB-94BD-1A2EE36B9DC5}"/>
    <cellStyle name="Nota 32 4 2" xfId="31326" xr:uid="{EEA9F871-41B9-4527-9492-8FA82C879E8B}"/>
    <cellStyle name="Nota 32 5" xfId="21110" xr:uid="{7A6DD1C4-0F7B-4127-9395-7005BFCBD5B2}"/>
    <cellStyle name="Nota 320" xfId="5190" xr:uid="{FE0F3F1E-835C-4965-8509-D1D1BFE570CB}"/>
    <cellStyle name="Nota 320 2" xfId="15497" xr:uid="{34F84D77-2828-4DFC-9C20-7D69A9956701}"/>
    <cellStyle name="Nota 320 2 2" xfId="35942" xr:uid="{E23462FA-B96E-4421-B301-01ECD0BA95C9}"/>
    <cellStyle name="Nota 320 3" xfId="25726" xr:uid="{E268C816-B584-4A40-8D99-43131853CF14}"/>
    <cellStyle name="Nota 321" xfId="5243" xr:uid="{3E5321C6-5C1B-453A-89E5-2A87DFE478B7}"/>
    <cellStyle name="Nota 321 2" xfId="15549" xr:uid="{9909417C-8CBC-408A-BC9D-8E8E5995A0FE}"/>
    <cellStyle name="Nota 321 2 2" xfId="35993" xr:uid="{69E1E697-F890-461E-8E1B-4025C107F61B}"/>
    <cellStyle name="Nota 321 3" xfId="25777" xr:uid="{55A4FE0A-806A-48E0-B888-DB51E2749461}"/>
    <cellStyle name="Nota 322" xfId="10480" xr:uid="{8F0F0258-CF4B-4AA5-9753-17D4716D9EE5}"/>
    <cellStyle name="Nota 322 2" xfId="30929" xr:uid="{3227F07F-C040-4A06-8A4C-FE0C8BB920CE}"/>
    <cellStyle name="Nota 323" xfId="20704" xr:uid="{3D9F22F7-F84E-4493-B2B1-61A1EB79F279}"/>
    <cellStyle name="Nota 33" xfId="527" xr:uid="{7F38E2B9-728D-4FAB-888B-C846D384B2B2}"/>
    <cellStyle name="Nota 33 2" xfId="1126" xr:uid="{D33BE438-8408-4C06-A507-0F6BBD829BFA}"/>
    <cellStyle name="Nota 33 2 2" xfId="6273" xr:uid="{C2C2405F-937F-45BC-AB0D-563BD59D68B7}"/>
    <cellStyle name="Nota 33 2 2 2" xfId="16528" xr:uid="{243131F6-E8EB-4C5D-98BB-46BB67A5E6EB}"/>
    <cellStyle name="Nota 33 2 2 2 2" xfId="36972" xr:uid="{4E8491B3-BE42-463A-B7B5-1AC4090F515E}"/>
    <cellStyle name="Nota 33 2 2 3" xfId="26756" xr:uid="{4EE04432-BA22-4957-B3BE-2795D87CF629}"/>
    <cellStyle name="Nota 33 2 3" xfId="11474" xr:uid="{836DFAA5-BDF3-4F04-8B78-A0F3D32BC343}"/>
    <cellStyle name="Nota 33 2 3 2" xfId="31920" xr:uid="{E2657E2C-6DD2-4878-9E89-C4B2563F38A0}"/>
    <cellStyle name="Nota 33 2 4" xfId="21704" xr:uid="{0759EEAB-479B-4214-AA0F-9B446F74BF0C}"/>
    <cellStyle name="Nota 33 3" xfId="5674" xr:uid="{2D6A7F58-1FB1-4D57-8514-1B3882C5D5B3}"/>
    <cellStyle name="Nota 33 3 2" xfId="15948" xr:uid="{5A5CE280-F27E-492D-B15C-49C68E7EB9BC}"/>
    <cellStyle name="Nota 33 3 2 2" xfId="36392" xr:uid="{28C18724-3FD3-46BF-BA99-7BF498D814E8}"/>
    <cellStyle name="Nota 33 3 3" xfId="26176" xr:uid="{88189F70-9ACC-48DC-B089-254429341FC8}"/>
    <cellStyle name="Nota 33 4" xfId="10894" xr:uid="{D6C2A570-B924-4CD2-AFC3-C8E83820AA35}"/>
    <cellStyle name="Nota 33 4 2" xfId="31340" xr:uid="{A0A836A1-A54C-41FC-AFA2-8FA771E82CBF}"/>
    <cellStyle name="Nota 33 5" xfId="21124" xr:uid="{15B39DD9-6687-46EE-888D-ADE38CE373EC}"/>
    <cellStyle name="Nota 34" xfId="541" xr:uid="{6E60BA34-4406-48D6-82D5-E2E776AF1997}"/>
    <cellStyle name="Nota 34 2" xfId="1140" xr:uid="{062A9BBE-A056-42C0-8C0D-D2BC48741202}"/>
    <cellStyle name="Nota 34 2 2" xfId="6287" xr:uid="{5AFE1942-0FF6-472E-B522-614A1B851AAC}"/>
    <cellStyle name="Nota 34 2 2 2" xfId="16542" xr:uid="{D84749F3-A5D6-41A5-81F5-39A4B194E909}"/>
    <cellStyle name="Nota 34 2 2 2 2" xfId="36986" xr:uid="{CFC32032-3607-4F67-9595-6F1C222D7B49}"/>
    <cellStyle name="Nota 34 2 2 3" xfId="26770" xr:uid="{3C414FF1-34DF-45E9-B5A6-5E6F0AE39C96}"/>
    <cellStyle name="Nota 34 2 3" xfId="11488" xr:uid="{6AF7954C-A1CA-4034-911B-AAE75B11CB89}"/>
    <cellStyle name="Nota 34 2 3 2" xfId="31934" xr:uid="{D7343EBD-8C73-42A7-9B8A-63FB699480C6}"/>
    <cellStyle name="Nota 34 2 4" xfId="21718" xr:uid="{B9E3F70B-C139-496B-9EC8-98387EA128A5}"/>
    <cellStyle name="Nota 34 3" xfId="5688" xr:uid="{97AE83BB-4F74-4EB4-AA78-75AB250C48C7}"/>
    <cellStyle name="Nota 34 3 2" xfId="15962" xr:uid="{908B6035-C11A-43AF-A109-446CC7883540}"/>
    <cellStyle name="Nota 34 3 2 2" xfId="36406" xr:uid="{108E87E2-AD77-476F-BB41-C5D28DF956F9}"/>
    <cellStyle name="Nota 34 3 3" xfId="26190" xr:uid="{53593B02-A5E4-46E3-A58C-8A6FEDBE534E}"/>
    <cellStyle name="Nota 34 4" xfId="10908" xr:uid="{6F3DF31A-5F3E-4153-A9C1-F3CCC2092D98}"/>
    <cellStyle name="Nota 34 4 2" xfId="31354" xr:uid="{67F553BB-6165-4452-893E-A6F2E268F84F}"/>
    <cellStyle name="Nota 34 5" xfId="21138" xr:uid="{C7DE0450-BD60-4D6E-8995-6937420924FD}"/>
    <cellStyle name="Nota 35" xfId="555" xr:uid="{CACFA4EF-5EB2-4DA8-B413-C8DDEA35F052}"/>
    <cellStyle name="Nota 35 2" xfId="1154" xr:uid="{C0D6857A-E9AA-4D85-91CA-D6350ED987E2}"/>
    <cellStyle name="Nota 35 2 2" xfId="6301" xr:uid="{BAFF5CDA-215D-42D8-8E4C-8E357076EF3A}"/>
    <cellStyle name="Nota 35 2 2 2" xfId="16556" xr:uid="{431631EE-8673-4879-B68E-2A464A560D8A}"/>
    <cellStyle name="Nota 35 2 2 2 2" xfId="37000" xr:uid="{ACDCD7C1-AD7B-4E92-A201-6A46660E5AD8}"/>
    <cellStyle name="Nota 35 2 2 3" xfId="26784" xr:uid="{63418AFB-1B0B-47D4-8950-BF53AE776456}"/>
    <cellStyle name="Nota 35 2 3" xfId="11502" xr:uid="{FEDECC85-ABA8-4001-8EB1-AEBE724D1A14}"/>
    <cellStyle name="Nota 35 2 3 2" xfId="31948" xr:uid="{137F9A7F-239D-465E-8B7F-6D4F12BCA771}"/>
    <cellStyle name="Nota 35 2 4" xfId="21732" xr:uid="{A1E70CEB-B6B3-4165-9856-F76A546F4375}"/>
    <cellStyle name="Nota 35 3" xfId="5702" xr:uid="{ED4511FF-73BD-4AD1-8C53-E6880EDAFB8B}"/>
    <cellStyle name="Nota 35 3 2" xfId="15976" xr:uid="{0B93B666-0C20-4CA2-A0F7-5DAB2FCA0E81}"/>
    <cellStyle name="Nota 35 3 2 2" xfId="36420" xr:uid="{21F85609-5AAC-41B5-982B-7DE406DAFC61}"/>
    <cellStyle name="Nota 35 3 3" xfId="26204" xr:uid="{F69916A1-028F-426C-B78D-2616C16A0D9E}"/>
    <cellStyle name="Nota 35 4" xfId="10922" xr:uid="{1506C0F9-A5B6-4024-9088-4BFE5C688633}"/>
    <cellStyle name="Nota 35 4 2" xfId="31368" xr:uid="{E7C4E1CB-4DCF-454A-86D2-65E8CDABD282}"/>
    <cellStyle name="Nota 35 5" xfId="21152" xr:uid="{5171E7B2-DD04-4C09-97C6-2D32732675B0}"/>
    <cellStyle name="Nota 36" xfId="569" xr:uid="{E5859A5E-B1F5-4098-A825-ABA8688BB577}"/>
    <cellStyle name="Nota 36 2" xfId="1168" xr:uid="{D8E390DD-5923-485C-B777-F87E045F59EF}"/>
    <cellStyle name="Nota 36 2 2" xfId="6315" xr:uid="{B01AC850-3B04-4CC4-8948-E5D6EEBB3CAB}"/>
    <cellStyle name="Nota 36 2 2 2" xfId="16570" xr:uid="{6B377604-EC99-4D55-89D6-A3710BA8F0CB}"/>
    <cellStyle name="Nota 36 2 2 2 2" xfId="37014" xr:uid="{75D3D653-2396-4940-BC37-3B3A861E63FE}"/>
    <cellStyle name="Nota 36 2 2 3" xfId="26798" xr:uid="{24F2ADB0-B607-4C4A-BAA6-8A1DCA16975C}"/>
    <cellStyle name="Nota 36 2 3" xfId="11516" xr:uid="{3B9E8739-CAAF-4222-AAE7-BF558FAB10FB}"/>
    <cellStyle name="Nota 36 2 3 2" xfId="31962" xr:uid="{2C180FF4-5E48-4A7D-A198-23E57AA0C59F}"/>
    <cellStyle name="Nota 36 2 4" xfId="21746" xr:uid="{1735760A-0B14-4D87-9443-FA9CC2DBE8C5}"/>
    <cellStyle name="Nota 36 3" xfId="5716" xr:uid="{7F189E7C-C6D7-4463-97B9-1E833700B76A}"/>
    <cellStyle name="Nota 36 3 2" xfId="15990" xr:uid="{F2CB840C-3960-4674-A0EA-B7BF531007C7}"/>
    <cellStyle name="Nota 36 3 2 2" xfId="36434" xr:uid="{CFE32AF9-4881-49E4-A455-2AECF3A5D797}"/>
    <cellStyle name="Nota 36 3 3" xfId="26218" xr:uid="{A93FDBA0-75F3-4761-B411-834A089D06AD}"/>
    <cellStyle name="Nota 36 4" xfId="10936" xr:uid="{3A52A1AA-190E-4CD8-8F45-5A925024DC51}"/>
    <cellStyle name="Nota 36 4 2" xfId="31382" xr:uid="{9A1BEC6A-7D50-4ACD-98F3-4833ECD4FF24}"/>
    <cellStyle name="Nota 36 5" xfId="21166" xr:uid="{E0876897-4C9E-4209-87E3-EF71E319AD41}"/>
    <cellStyle name="Nota 37" xfId="583" xr:uid="{F9FB0169-75F5-4378-8D45-D0F79BE75C47}"/>
    <cellStyle name="Nota 37 2" xfId="1182" xr:uid="{1C8F0A6E-CE4A-4900-B3DD-52E011452CE7}"/>
    <cellStyle name="Nota 37 2 2" xfId="6329" xr:uid="{562E30FE-F4BE-4CE8-B9DA-80B5548FB5B6}"/>
    <cellStyle name="Nota 37 2 2 2" xfId="16584" xr:uid="{9AA28728-74F7-4D52-9A75-D28EA048C966}"/>
    <cellStyle name="Nota 37 2 2 2 2" xfId="37028" xr:uid="{D1258149-ED88-4A6C-9D7D-67EF31AFA68E}"/>
    <cellStyle name="Nota 37 2 2 3" xfId="26812" xr:uid="{0D163A19-EE1D-4335-836D-AF5F231916AD}"/>
    <cellStyle name="Nota 37 2 3" xfId="11530" xr:uid="{21CBF7A1-947F-4869-8970-4B338347FD6B}"/>
    <cellStyle name="Nota 37 2 3 2" xfId="31976" xr:uid="{1665E9A3-E05D-4B22-925C-4B290CE299CE}"/>
    <cellStyle name="Nota 37 2 4" xfId="21760" xr:uid="{3FEBD4EE-2B5D-47A2-8303-3A9FE21F98AF}"/>
    <cellStyle name="Nota 37 3" xfId="5730" xr:uid="{4A62AB8F-EC52-48AC-897C-4199906032D3}"/>
    <cellStyle name="Nota 37 3 2" xfId="16004" xr:uid="{B3F22868-11D7-425B-A019-0099A02D2D92}"/>
    <cellStyle name="Nota 37 3 2 2" xfId="36448" xr:uid="{7A999154-7ABC-4A57-BD3D-1A54F77A4632}"/>
    <cellStyle name="Nota 37 3 3" xfId="26232" xr:uid="{55BBEC5F-3CA4-4BDB-B249-02328177888C}"/>
    <cellStyle name="Nota 37 4" xfId="10950" xr:uid="{FCA154DB-9969-48A4-969F-AE639C50559F}"/>
    <cellStyle name="Nota 37 4 2" xfId="31396" xr:uid="{E699F21C-4A55-47F4-BD8C-0F68ECB16AC5}"/>
    <cellStyle name="Nota 37 5" xfId="21180" xr:uid="{DE244A2B-6B44-43BF-9753-B6969BBCC780}"/>
    <cellStyle name="Nota 38" xfId="597" xr:uid="{F4E40A57-7BCF-468D-B9E5-C00B712816FA}"/>
    <cellStyle name="Nota 38 2" xfId="1196" xr:uid="{A64DEEC2-C932-4D29-B57E-FEB4A5B7FEBD}"/>
    <cellStyle name="Nota 38 2 2" xfId="6343" xr:uid="{D7E231E6-54D6-4911-B684-9EBE532576C1}"/>
    <cellStyle name="Nota 38 2 2 2" xfId="16598" xr:uid="{1D5AC926-2C9E-44EB-926D-FC59FBAE19F0}"/>
    <cellStyle name="Nota 38 2 2 2 2" xfId="37042" xr:uid="{08DF9132-204D-4295-BFEC-D75183306C50}"/>
    <cellStyle name="Nota 38 2 2 3" xfId="26826" xr:uid="{9D351249-95AC-455F-82BF-F3812F251971}"/>
    <cellStyle name="Nota 38 2 3" xfId="11544" xr:uid="{4E72F366-84FA-42A9-81E8-37ECFDA17366}"/>
    <cellStyle name="Nota 38 2 3 2" xfId="31990" xr:uid="{CED63423-575C-4D95-9354-0771652CA0D2}"/>
    <cellStyle name="Nota 38 2 4" xfId="21774" xr:uid="{15B207C4-7607-4C02-924B-75333DFFC9C7}"/>
    <cellStyle name="Nota 38 3" xfId="5744" xr:uid="{12F3A8F2-7E61-4914-AD80-FD51B079A8BA}"/>
    <cellStyle name="Nota 38 3 2" xfId="16018" xr:uid="{D79CCC4B-4A20-487B-9C16-38C914022BF2}"/>
    <cellStyle name="Nota 38 3 2 2" xfId="36462" xr:uid="{FEA43F63-5B21-4216-9AF0-3CA22E1E7565}"/>
    <cellStyle name="Nota 38 3 3" xfId="26246" xr:uid="{52C6F49A-7C36-4D02-8F5E-A51821783607}"/>
    <cellStyle name="Nota 38 4" xfId="10964" xr:uid="{155F111A-6813-4C2B-A76E-456A773C9F0C}"/>
    <cellStyle name="Nota 38 4 2" xfId="31410" xr:uid="{01E90101-42F6-4108-861A-ECC1F4B068AF}"/>
    <cellStyle name="Nota 38 5" xfId="21194" xr:uid="{810A45DD-4717-4AA1-B60B-F4892FD5F366}"/>
    <cellStyle name="Nota 39" xfId="611" xr:uid="{3249AC28-BE0B-4784-B174-63E3F315CA6E}"/>
    <cellStyle name="Nota 39 2" xfId="1210" xr:uid="{14991916-85B0-455B-9562-3E976B6C1192}"/>
    <cellStyle name="Nota 39 2 2" xfId="6357" xr:uid="{714778F9-F59A-43D4-9CBE-60F2E837DA72}"/>
    <cellStyle name="Nota 39 2 2 2" xfId="16612" xr:uid="{2536AA51-EC7A-4DC4-8436-74BBA225CC5A}"/>
    <cellStyle name="Nota 39 2 2 2 2" xfId="37056" xr:uid="{2CEA6ACC-6B43-4A6E-AF08-B6F23E50B2A5}"/>
    <cellStyle name="Nota 39 2 2 3" xfId="26840" xr:uid="{253778D8-C36F-4D61-805F-D4AF88326DAD}"/>
    <cellStyle name="Nota 39 2 3" xfId="11558" xr:uid="{6C98EDD6-38B2-4C7E-B75D-FF7C13669A0F}"/>
    <cellStyle name="Nota 39 2 3 2" xfId="32004" xr:uid="{29B42775-AE30-4601-A957-95FD9800CFB3}"/>
    <cellStyle name="Nota 39 2 4" xfId="21788" xr:uid="{6AFDCB43-2130-4479-BFB4-A9D5F6CC12B7}"/>
    <cellStyle name="Nota 39 3" xfId="5758" xr:uid="{342BB504-FBBC-4811-9B9D-449B58DECBA9}"/>
    <cellStyle name="Nota 39 3 2" xfId="16032" xr:uid="{86BB8A69-B4DC-4FDD-A49C-1EF095CBD065}"/>
    <cellStyle name="Nota 39 3 2 2" xfId="36476" xr:uid="{26AE2B63-8673-4873-90DB-A1183B9099C3}"/>
    <cellStyle name="Nota 39 3 3" xfId="26260" xr:uid="{F767E1C2-28B6-4DB4-AD10-673C43C35228}"/>
    <cellStyle name="Nota 39 4" xfId="10978" xr:uid="{2A3E453E-5529-41A8-8719-342F4CE603C8}"/>
    <cellStyle name="Nota 39 4 2" xfId="31424" xr:uid="{3BC8DC55-020C-4B07-8544-5BBAB3917EEE}"/>
    <cellStyle name="Nota 39 5" xfId="21208" xr:uid="{07D24738-4ABF-491A-A2D5-8064D9352EAF}"/>
    <cellStyle name="Nota 4" xfId="121" xr:uid="{EBB9B682-7A04-4751-97EC-43FBB3398FB8}"/>
    <cellStyle name="Nota 4 2" xfId="734" xr:uid="{021DFFF4-9A71-4CC3-93A5-D6673F38B007}"/>
    <cellStyle name="Nota 4 2 2" xfId="5881" xr:uid="{74FC9B74-8C62-40A3-80DE-1739EABD997C}"/>
    <cellStyle name="Nota 4 2 2 2" xfId="16150" xr:uid="{7C4CE8E7-03CA-4DBA-A4F7-D40E01BEE295}"/>
    <cellStyle name="Nota 4 2 2 2 2" xfId="36594" xr:uid="{D6284CF7-F55B-4F9D-BB0C-56B755F98CE1}"/>
    <cellStyle name="Nota 4 2 2 3" xfId="26378" xr:uid="{F064C46D-F040-47ED-9716-45FD2FAD3F3E}"/>
    <cellStyle name="Nota 4 2 3" xfId="11096" xr:uid="{E19BDA7F-E9DD-4364-9062-5077C5C6897B}"/>
    <cellStyle name="Nota 4 2 3 2" xfId="31542" xr:uid="{D6240A02-3E17-4AC0-8C55-59515C7D5CB8}"/>
    <cellStyle name="Nota 4 2 4" xfId="21326" xr:uid="{BDB4E17C-8EC5-4BC2-9DED-0275F114BBA2}"/>
    <cellStyle name="Nota 4 3" xfId="5268" xr:uid="{F7267862-C8C6-4014-B396-FE860079EED0}"/>
    <cellStyle name="Nota 4 3 2" xfId="15570" xr:uid="{49C8DEB4-27C9-4FDE-9D0B-A8131DDE9661}"/>
    <cellStyle name="Nota 4 3 2 2" xfId="36014" xr:uid="{880F251F-5414-4E43-922C-87CA1BD1B62D}"/>
    <cellStyle name="Nota 4 3 3" xfId="25798" xr:uid="{309B8023-BA7E-4E39-A9F9-0945D5A99704}"/>
    <cellStyle name="Nota 4 4" xfId="10516" xr:uid="{EF9FB626-8631-4814-95C5-4A1E2EC87CB3}"/>
    <cellStyle name="Nota 4 4 2" xfId="30962" xr:uid="{5452CC51-4582-4236-8E67-BAF7E3312B94}"/>
    <cellStyle name="Nota 4 5" xfId="20746" xr:uid="{3742CFEA-1F3A-437E-A820-004A76B4F7D8}"/>
    <cellStyle name="Nota 40" xfId="625" xr:uid="{495FDBB4-14D5-4359-8845-5A371CEFA1CE}"/>
    <cellStyle name="Nota 40 2" xfId="1224" xr:uid="{A8056AB9-9CFD-4566-A41C-E26D30A78375}"/>
    <cellStyle name="Nota 40 2 2" xfId="6371" xr:uid="{F9B42258-8BC6-48E4-A325-2E5F5ABCC01D}"/>
    <cellStyle name="Nota 40 2 2 2" xfId="16626" xr:uid="{C600CDDB-BF26-4378-9F4C-DA89F5ED4D85}"/>
    <cellStyle name="Nota 40 2 2 2 2" xfId="37070" xr:uid="{5B1D3491-AF19-4D57-B83F-9D5F354BBC0C}"/>
    <cellStyle name="Nota 40 2 2 3" xfId="26854" xr:uid="{AC7A67C3-176E-44AF-B55D-C418C4FF12D4}"/>
    <cellStyle name="Nota 40 2 3" xfId="11572" xr:uid="{A16C670C-19E2-4A1F-B3F2-754383CDECDF}"/>
    <cellStyle name="Nota 40 2 3 2" xfId="32018" xr:uid="{7A5BAAC3-1F8A-456D-BA8E-16051EAED706}"/>
    <cellStyle name="Nota 40 2 4" xfId="21802" xr:uid="{22683773-1679-41D9-95DB-161009401D1E}"/>
    <cellStyle name="Nota 40 3" xfId="5772" xr:uid="{CEB1A786-89C8-4B17-92EA-7A2F7748330B}"/>
    <cellStyle name="Nota 40 3 2" xfId="16046" xr:uid="{B960CD27-516D-4D14-93B5-BD3A039B60B6}"/>
    <cellStyle name="Nota 40 3 2 2" xfId="36490" xr:uid="{45A16AC0-73A4-417D-BEF2-F1FBA8694C79}"/>
    <cellStyle name="Nota 40 3 3" xfId="26274" xr:uid="{8B1A859C-B2DE-4F73-B364-967309A053B9}"/>
    <cellStyle name="Nota 40 4" xfId="10992" xr:uid="{15658CDC-BBF7-4F80-8C9E-5C4E767935C6}"/>
    <cellStyle name="Nota 40 4 2" xfId="31438" xr:uid="{5F613D49-2015-48E7-9D2C-B766F7C5255C}"/>
    <cellStyle name="Nota 40 5" xfId="21222" xr:uid="{6DE15C74-B773-4F6C-8678-7B2F2AF69904}"/>
    <cellStyle name="Nota 41" xfId="639" xr:uid="{A99A7BB4-5292-4FF8-9575-A7B04DF69969}"/>
    <cellStyle name="Nota 41 2" xfId="1238" xr:uid="{6165AD5B-26DE-4201-B59B-DB95B7D67D96}"/>
    <cellStyle name="Nota 41 2 2" xfId="6385" xr:uid="{03758A86-67B8-46EB-997D-3F401477ED3F}"/>
    <cellStyle name="Nota 41 2 2 2" xfId="16640" xr:uid="{AAD096F9-0AE4-4E1F-8E7D-BC5EB53F0D3F}"/>
    <cellStyle name="Nota 41 2 2 2 2" xfId="37084" xr:uid="{75F5B6A7-3CFB-483C-8A55-FA9DCC97C2E5}"/>
    <cellStyle name="Nota 41 2 2 3" xfId="26868" xr:uid="{BE80E74D-02EA-4D93-B8AF-3FCC0653DB4C}"/>
    <cellStyle name="Nota 41 2 3" xfId="11586" xr:uid="{998E20CE-38E0-4329-9DA2-406621085107}"/>
    <cellStyle name="Nota 41 2 3 2" xfId="32032" xr:uid="{A0637DAF-BA9C-456B-AC89-E6A56AF745ED}"/>
    <cellStyle name="Nota 41 2 4" xfId="21816" xr:uid="{5DBDB317-8704-47D0-8916-FDB3BD4F386D}"/>
    <cellStyle name="Nota 41 3" xfId="5786" xr:uid="{B3FD4957-B4BB-442B-827A-B65DC150CC49}"/>
    <cellStyle name="Nota 41 3 2" xfId="16060" xr:uid="{43921504-AFEE-462A-B57C-C1781C0D1AD7}"/>
    <cellStyle name="Nota 41 3 2 2" xfId="36504" xr:uid="{2A5BCDE4-5F87-4F2F-929B-52B3F885C1C3}"/>
    <cellStyle name="Nota 41 3 3" xfId="26288" xr:uid="{7F81AD1A-7B6E-4DE4-993C-D9768D1DBB14}"/>
    <cellStyle name="Nota 41 4" xfId="11006" xr:uid="{ECBC2D28-7575-412B-A647-7465B4D6F6C3}"/>
    <cellStyle name="Nota 41 4 2" xfId="31452" xr:uid="{FD129E44-4649-4EC1-B9D2-F853649EF99B}"/>
    <cellStyle name="Nota 41 5" xfId="21236" xr:uid="{87E5694F-C5F8-4AF4-95DD-FD56EE7D8F28}"/>
    <cellStyle name="Nota 42" xfId="653" xr:uid="{50077727-9A8B-48D4-B67D-615AF03F5CBB}"/>
    <cellStyle name="Nota 42 2" xfId="1252" xr:uid="{9341EADD-E762-4E0E-9D8E-473A25FDE59B}"/>
    <cellStyle name="Nota 42 2 2" xfId="6399" xr:uid="{EF27BE3D-5E28-4CEA-93D0-B209D05E03EC}"/>
    <cellStyle name="Nota 42 2 2 2" xfId="16654" xr:uid="{1319F4D2-F921-4B23-87A9-25B0185AFE13}"/>
    <cellStyle name="Nota 42 2 2 2 2" xfId="37098" xr:uid="{102AD12F-C313-430A-BDB6-700968F616F3}"/>
    <cellStyle name="Nota 42 2 2 3" xfId="26882" xr:uid="{07AA61B6-1803-43FA-9CD3-0583585727F7}"/>
    <cellStyle name="Nota 42 2 3" xfId="11600" xr:uid="{6A614EEC-726C-485C-BFD3-BCAE77E91239}"/>
    <cellStyle name="Nota 42 2 3 2" xfId="32046" xr:uid="{CD04ED13-1A8D-4477-8C6C-FB2DB0B2B9BD}"/>
    <cellStyle name="Nota 42 2 4" xfId="21830" xr:uid="{7EC37A32-A0EB-4EAF-9E4C-8D9C3DD5BE46}"/>
    <cellStyle name="Nota 42 3" xfId="5800" xr:uid="{DBC18F2B-7284-4ED6-8AC9-102BD504DBFB}"/>
    <cellStyle name="Nota 42 3 2" xfId="16074" xr:uid="{2832AF9A-63C6-41E6-A3ED-C962CF1362D4}"/>
    <cellStyle name="Nota 42 3 2 2" xfId="36518" xr:uid="{A202F332-95BE-401D-8AB7-B4F6F29429C2}"/>
    <cellStyle name="Nota 42 3 3" xfId="26302" xr:uid="{43A013CF-4474-44F1-9C5D-036FC8E94689}"/>
    <cellStyle name="Nota 42 4" xfId="11020" xr:uid="{272B13A1-B5D7-46CE-95FD-B682E08DF310}"/>
    <cellStyle name="Nota 42 4 2" xfId="31466" xr:uid="{4403B14B-DEFE-4318-ABFA-4830C38AF87A}"/>
    <cellStyle name="Nota 42 5" xfId="21250" xr:uid="{2B84CF44-8BCF-44CF-A8DA-67B967247011}"/>
    <cellStyle name="Nota 43" xfId="667" xr:uid="{906321F1-DF2F-4971-AFBB-9AA593E0B334}"/>
    <cellStyle name="Nota 43 2" xfId="1266" xr:uid="{BEDDB0E1-E9A9-4D66-851A-28153D6FB0FF}"/>
    <cellStyle name="Nota 43 2 2" xfId="6413" xr:uid="{55AE7A10-8139-44D1-A4A8-9204B0071D10}"/>
    <cellStyle name="Nota 43 2 2 2" xfId="16668" xr:uid="{16DC9BBE-0FDF-4449-B545-5763265A9815}"/>
    <cellStyle name="Nota 43 2 2 2 2" xfId="37112" xr:uid="{E154870E-A1CB-4156-82D9-BC4AD7CC2263}"/>
    <cellStyle name="Nota 43 2 2 3" xfId="26896" xr:uid="{E733CE4B-FDB2-4D9C-A231-AE6786514849}"/>
    <cellStyle name="Nota 43 2 3" xfId="11614" xr:uid="{42A16A39-6398-4C92-8BC0-F0C1F30FE5EF}"/>
    <cellStyle name="Nota 43 2 3 2" xfId="32060" xr:uid="{CC528CAB-100F-488A-B17F-A2B2372742B1}"/>
    <cellStyle name="Nota 43 2 4" xfId="21844" xr:uid="{1BC3BF38-4DB0-4079-BB3F-44969D79B25A}"/>
    <cellStyle name="Nota 43 3" xfId="5814" xr:uid="{AA56B71E-DBB9-4293-BE0F-7DFEA4D52A5C}"/>
    <cellStyle name="Nota 43 3 2" xfId="16088" xr:uid="{038C9EFB-D5F6-4797-AACF-510C4064B596}"/>
    <cellStyle name="Nota 43 3 2 2" xfId="36532" xr:uid="{ADAA3919-DBD4-48B9-90ED-C5DBF80A70DC}"/>
    <cellStyle name="Nota 43 3 3" xfId="26316" xr:uid="{5B3803E9-75ED-49B4-A87D-06B06AC2A0D9}"/>
    <cellStyle name="Nota 43 4" xfId="11034" xr:uid="{8D52B0B0-146C-47F5-ABAE-B4EBE7FCFC20}"/>
    <cellStyle name="Nota 43 4 2" xfId="31480" xr:uid="{6DFDB48E-4F19-42D9-AF87-6B63C10DC006}"/>
    <cellStyle name="Nota 43 5" xfId="21264" xr:uid="{F4E51A6B-458E-477F-9E6C-763D4F9AF641}"/>
    <cellStyle name="Nota 44" xfId="681" xr:uid="{4CC922A7-566B-47F4-A0B3-96A3D95C7CAB}"/>
    <cellStyle name="Nota 44 2" xfId="1280" xr:uid="{EAD9E820-7868-4A15-BD8C-409F6DADAFF4}"/>
    <cellStyle name="Nota 44 2 2" xfId="6427" xr:uid="{BA9BBCEA-5D23-4DC8-B027-80C2A1156BF4}"/>
    <cellStyle name="Nota 44 2 2 2" xfId="16682" xr:uid="{C13F38A2-2540-440F-9146-D923AB3E62AE}"/>
    <cellStyle name="Nota 44 2 2 2 2" xfId="37126" xr:uid="{2AEF249D-948C-46FF-81E7-78F0A15BFEA0}"/>
    <cellStyle name="Nota 44 2 2 3" xfId="26910" xr:uid="{19650CEE-80E8-485D-85DF-932DC5874B36}"/>
    <cellStyle name="Nota 44 2 3" xfId="11628" xr:uid="{457FE52B-2B8F-4322-AE00-966E70E02FF3}"/>
    <cellStyle name="Nota 44 2 3 2" xfId="32074" xr:uid="{34ED42AF-1AED-4C84-AAC3-846C00CFEAF8}"/>
    <cellStyle name="Nota 44 2 4" xfId="21858" xr:uid="{D87A4EEE-C5C9-4704-98F9-7F391F8A0CEE}"/>
    <cellStyle name="Nota 44 3" xfId="5828" xr:uid="{1D0690C5-DF4A-4D5C-9A2F-5C0E1087B093}"/>
    <cellStyle name="Nota 44 3 2" xfId="16102" xr:uid="{7D4434D4-A6B6-49AE-BFF0-F5BF9F02F2B5}"/>
    <cellStyle name="Nota 44 3 2 2" xfId="36546" xr:uid="{19F7835D-D2F9-4BC0-8AA3-1263750481D1}"/>
    <cellStyle name="Nota 44 3 3" xfId="26330" xr:uid="{B99FE676-DF72-4CEA-9843-C22B69D70581}"/>
    <cellStyle name="Nota 44 4" xfId="11048" xr:uid="{F6C91693-14CD-4CDD-A3BB-D5A9C0CFD998}"/>
    <cellStyle name="Nota 44 4 2" xfId="31494" xr:uid="{ABAB6572-6395-4F6A-B283-90F17BAE8ED3}"/>
    <cellStyle name="Nota 44 5" xfId="21278" xr:uid="{0C03FA0E-3E99-459A-BAD2-D3AFC0059DE9}"/>
    <cellStyle name="Nota 45" xfId="695" xr:uid="{4446A28A-5844-45A8-862F-1104A2B18D1F}"/>
    <cellStyle name="Nota 45 2" xfId="5842" xr:uid="{05388E44-05C2-4BE3-AE00-E54355E0EE44}"/>
    <cellStyle name="Nota 45 2 2" xfId="16116" xr:uid="{88A88E28-7120-4E29-8536-D7D15BAB9AC2}"/>
    <cellStyle name="Nota 45 2 2 2" xfId="36560" xr:uid="{681071DF-C816-4957-8DC1-27BA0EA7D17A}"/>
    <cellStyle name="Nota 45 2 3" xfId="26344" xr:uid="{F9B594A8-C62E-48C6-899E-2B38EC49C2CB}"/>
    <cellStyle name="Nota 45 3" xfId="11062" xr:uid="{02DC2032-371E-465B-91E0-70262393BAF8}"/>
    <cellStyle name="Nota 45 3 2" xfId="31508" xr:uid="{CE4FF73E-6ED2-4E38-A244-FA6F4AB79FA4}"/>
    <cellStyle name="Nota 45 4" xfId="21292" xr:uid="{4464EA67-2A18-4B44-9048-38C7289002BA}"/>
    <cellStyle name="Nota 46" xfId="1294" xr:uid="{6D3E131E-0057-4A16-B297-EA5F5B7FFB5C}"/>
    <cellStyle name="Nota 46 2" xfId="6441" xr:uid="{E1F49641-8AFC-42EB-9341-907C90AD4FC5}"/>
    <cellStyle name="Nota 46 2 2" xfId="16696" xr:uid="{EAE1A4CA-1E71-428D-BCC1-8531C6DAB1B5}"/>
    <cellStyle name="Nota 46 2 2 2" xfId="37140" xr:uid="{5BC364AE-6268-4218-9FB5-1CE2070668E7}"/>
    <cellStyle name="Nota 46 2 3" xfId="26924" xr:uid="{662D1ACD-F03E-4981-8616-1890EC432EDC}"/>
    <cellStyle name="Nota 46 3" xfId="11642" xr:uid="{5C79E076-6CDC-4662-94F5-A257962233BD}"/>
    <cellStyle name="Nota 46 3 2" xfId="32088" xr:uid="{560913DC-B44F-4275-845C-AC73C7C00968}"/>
    <cellStyle name="Nota 46 4" xfId="21872" xr:uid="{269AD3AE-E6ED-4A44-989B-EB4EFC3FB8DD}"/>
    <cellStyle name="Nota 47" xfId="1308" xr:uid="{511E542A-1D06-4F51-B705-F1495A7AEDE3}"/>
    <cellStyle name="Nota 47 2" xfId="6455" xr:uid="{A68F68B4-22DB-447A-A189-2D4A6901AFB7}"/>
    <cellStyle name="Nota 47 2 2" xfId="16710" xr:uid="{87E91ADC-9399-4E28-9365-B011485AF8BF}"/>
    <cellStyle name="Nota 47 2 2 2" xfId="37154" xr:uid="{B7322CE3-A94F-47D6-A64E-158B5F640E65}"/>
    <cellStyle name="Nota 47 2 3" xfId="26938" xr:uid="{36DA9E48-FE5E-40A5-B1F4-312E9614BC19}"/>
    <cellStyle name="Nota 47 3" xfId="11656" xr:uid="{4E28A5A8-F64F-4F63-B6AC-C6A54727E6BB}"/>
    <cellStyle name="Nota 47 3 2" xfId="32102" xr:uid="{6E275C69-7AFC-45B9-9F41-119ABAA96B82}"/>
    <cellStyle name="Nota 47 4" xfId="21886" xr:uid="{E65F1AA7-6AFB-43DC-97C6-B2E060B1A1C3}"/>
    <cellStyle name="Nota 48" xfId="1322" xr:uid="{22457C7F-2CD1-4777-8970-162797E5C62A}"/>
    <cellStyle name="Nota 48 2" xfId="6469" xr:uid="{92BED1AB-8647-4797-A94C-2358A5570B14}"/>
    <cellStyle name="Nota 48 2 2" xfId="16724" xr:uid="{3020EF03-97D4-473D-8741-6F6DDE96C8DE}"/>
    <cellStyle name="Nota 48 2 2 2" xfId="37168" xr:uid="{BCBD380F-D319-4D0E-B8B9-80B8D8333B41}"/>
    <cellStyle name="Nota 48 2 3" xfId="26952" xr:uid="{38275EAC-8B6E-493B-BA5F-8565971FE2FC}"/>
    <cellStyle name="Nota 48 3" xfId="11670" xr:uid="{B8921828-FC54-4783-A6AC-163BBB5645E0}"/>
    <cellStyle name="Nota 48 3 2" xfId="32116" xr:uid="{A572B7CF-C5FE-4D10-9834-13F333D9322D}"/>
    <cellStyle name="Nota 48 4" xfId="21900" xr:uid="{F5E48A74-9F07-47EF-ACA0-C4EDC0BFD12D}"/>
    <cellStyle name="Nota 49" xfId="1336" xr:uid="{897C37F3-390A-4248-BB31-96479F40A795}"/>
    <cellStyle name="Nota 49 2" xfId="6483" xr:uid="{76BC3F75-6A05-46CD-BE0E-F136F45EF0A1}"/>
    <cellStyle name="Nota 49 2 2" xfId="16738" xr:uid="{0F49F339-493B-4D17-83AC-8D1F31CA496B}"/>
    <cellStyle name="Nota 49 2 2 2" xfId="37182" xr:uid="{3C8F2654-8C05-4F6C-8E94-EEEF96FEE2CF}"/>
    <cellStyle name="Nota 49 2 3" xfId="26966" xr:uid="{11322166-B4E4-48C9-8A8E-06040B2FC12E}"/>
    <cellStyle name="Nota 49 3" xfId="11684" xr:uid="{CF429FD0-CA8A-459B-A64D-8AF32AB65643}"/>
    <cellStyle name="Nota 49 3 2" xfId="32130" xr:uid="{13664CDD-68D6-4E33-B068-41A090931E63}"/>
    <cellStyle name="Nota 49 4" xfId="21914" xr:uid="{122DE86F-3ECC-46BD-84A5-FF8BD4D26F96}"/>
    <cellStyle name="Nota 5" xfId="135" xr:uid="{87324FAF-8920-49FB-9F2A-F3CDCE74A76A}"/>
    <cellStyle name="Nota 5 2" xfId="748" xr:uid="{B47E5FC3-D8A5-4C84-BE3E-13934145CF2A}"/>
    <cellStyle name="Nota 5 2 2" xfId="5895" xr:uid="{96544A2B-F2E7-4C98-874C-603146E245A7}"/>
    <cellStyle name="Nota 5 2 2 2" xfId="16164" xr:uid="{885E4908-9F48-43C4-85D3-872F9AD4221C}"/>
    <cellStyle name="Nota 5 2 2 2 2" xfId="36608" xr:uid="{160F1E01-58CC-40BB-8ABC-C0AE050FF1D1}"/>
    <cellStyle name="Nota 5 2 2 3" xfId="26392" xr:uid="{FB295D21-DD76-439A-93C9-FB27DC816353}"/>
    <cellStyle name="Nota 5 2 3" xfId="11110" xr:uid="{63BE8215-7AD8-460A-870B-399FFFBE38E3}"/>
    <cellStyle name="Nota 5 2 3 2" xfId="31556" xr:uid="{60502D8A-8773-49CB-BD05-38B9C4DCD5EC}"/>
    <cellStyle name="Nota 5 2 4" xfId="21340" xr:uid="{AA670A4C-D35F-4D78-ACF8-BE0E42ED69D1}"/>
    <cellStyle name="Nota 5 3" xfId="5282" xr:uid="{61A0656A-B4C0-4B27-BFC8-FC631A8BA780}"/>
    <cellStyle name="Nota 5 3 2" xfId="15584" xr:uid="{77965517-D7FB-43B3-8AA6-8DCA90D0D6BC}"/>
    <cellStyle name="Nota 5 3 2 2" xfId="36028" xr:uid="{20DBBDFF-C1FB-48A4-9EC1-22CDC83A72CD}"/>
    <cellStyle name="Nota 5 3 3" xfId="25812" xr:uid="{F89ABDF0-5DFC-4F45-8996-6ADF981B5E24}"/>
    <cellStyle name="Nota 5 4" xfId="10530" xr:uid="{CBCA700C-3367-44F6-960E-E74D3EBE7460}"/>
    <cellStyle name="Nota 5 4 2" xfId="30976" xr:uid="{401FE7CF-72F1-4E35-BFA4-F501D1F6F20B}"/>
    <cellStyle name="Nota 5 5" xfId="20760" xr:uid="{47873FE9-DFE1-49BD-90C9-82CDB2DDEFD6}"/>
    <cellStyle name="Nota 50" xfId="1350" xr:uid="{3307EFDD-8FE4-41A6-B22F-D5F29EBF18DD}"/>
    <cellStyle name="Nota 50 2" xfId="6497" xr:uid="{D615176A-C207-4DF8-8C6A-0FDF3E37A931}"/>
    <cellStyle name="Nota 50 2 2" xfId="16752" xr:uid="{1EED57A5-DDE8-4EB1-ADA0-0993082EBF1C}"/>
    <cellStyle name="Nota 50 2 2 2" xfId="37196" xr:uid="{870A4E75-8293-49F5-B5F7-094DA90DD98D}"/>
    <cellStyle name="Nota 50 2 3" xfId="26980" xr:uid="{A89FDA74-20A8-495E-A51C-7B6AF4B6C22C}"/>
    <cellStyle name="Nota 50 3" xfId="11698" xr:uid="{1A5317EC-E28F-4FA8-B698-09FB06EC9AF5}"/>
    <cellStyle name="Nota 50 3 2" xfId="32144" xr:uid="{DA453F14-0206-41B9-BCDB-3F39F47D9903}"/>
    <cellStyle name="Nota 50 4" xfId="21928" xr:uid="{01719698-9120-4081-9603-D6CA4AB5D93E}"/>
    <cellStyle name="Nota 51" xfId="1364" xr:uid="{28859C2A-610C-406B-A4E3-6BB710E5F6D5}"/>
    <cellStyle name="Nota 51 2" xfId="6511" xr:uid="{47C6DCC1-83F1-4E4C-B91C-37416B5BDFEB}"/>
    <cellStyle name="Nota 51 2 2" xfId="16766" xr:uid="{EE000E05-F187-4640-AAD2-3FEED604B1DE}"/>
    <cellStyle name="Nota 51 2 2 2" xfId="37210" xr:uid="{2642BB77-756E-40CE-96C5-651CF3184FEC}"/>
    <cellStyle name="Nota 51 2 3" xfId="26994" xr:uid="{D80E7B67-D2D6-46A9-8CC2-80B03AD907E3}"/>
    <cellStyle name="Nota 51 3" xfId="11712" xr:uid="{F0022377-826A-4706-A080-36AFD9FD8BC1}"/>
    <cellStyle name="Nota 51 3 2" xfId="32158" xr:uid="{715FA499-B9B8-493D-AA43-5A62E24B4548}"/>
    <cellStyle name="Nota 51 4" xfId="21942" xr:uid="{4F088E86-5272-4EE6-AB9D-4161F37B3E11}"/>
    <cellStyle name="Nota 52" xfId="1378" xr:uid="{C15ABCE2-509F-41C9-B911-56AAFD7357CF}"/>
    <cellStyle name="Nota 52 2" xfId="6525" xr:uid="{9654EE63-230C-4CEB-B1B2-7875AF7B3F1A}"/>
    <cellStyle name="Nota 52 2 2" xfId="16780" xr:uid="{114C9357-9967-4FBB-824E-99A295FC01A2}"/>
    <cellStyle name="Nota 52 2 2 2" xfId="37224" xr:uid="{0D9244EC-D536-4291-ABD8-6F8C1EABFCA7}"/>
    <cellStyle name="Nota 52 2 3" xfId="27008" xr:uid="{EEB2783B-3102-4ACF-8EB1-0031DBF0C656}"/>
    <cellStyle name="Nota 52 3" xfId="11726" xr:uid="{70557A22-8C10-4D06-B655-CE64CDCF341F}"/>
    <cellStyle name="Nota 52 3 2" xfId="32172" xr:uid="{34C3FA5D-F6F0-4475-A3F4-F0F6C6AF885C}"/>
    <cellStyle name="Nota 52 4" xfId="21956" xr:uid="{DC66DD16-0203-4DB1-95B1-28B389176A68}"/>
    <cellStyle name="Nota 53" xfId="1392" xr:uid="{0B078074-B8D4-4E45-906D-C35D5F026735}"/>
    <cellStyle name="Nota 53 2" xfId="6539" xr:uid="{AB7469BD-3C11-451A-A27C-C5FA153C68C7}"/>
    <cellStyle name="Nota 53 2 2" xfId="16794" xr:uid="{77160629-B064-4325-8069-FBE42C17C50D}"/>
    <cellStyle name="Nota 53 2 2 2" xfId="37238" xr:uid="{B56A352C-ECE1-49AA-A295-71AD876D7AEF}"/>
    <cellStyle name="Nota 53 2 3" xfId="27022" xr:uid="{D7A01E56-6F77-469E-A372-BDD0D6F25888}"/>
    <cellStyle name="Nota 53 3" xfId="11740" xr:uid="{ED395C5A-32A8-4079-A83B-EEDCD5646DD3}"/>
    <cellStyle name="Nota 53 3 2" xfId="32186" xr:uid="{AE5CA0E9-646B-4418-9317-EE7C0CD4F588}"/>
    <cellStyle name="Nota 53 4" xfId="21970" xr:uid="{544D8384-F952-46DE-ACA4-CBAD0085F920}"/>
    <cellStyle name="Nota 54" xfId="1406" xr:uid="{9801975E-369D-4292-A970-7F00FCACE355}"/>
    <cellStyle name="Nota 54 2" xfId="6553" xr:uid="{2AD0157C-0A38-4B63-9128-0C61EA39A1B3}"/>
    <cellStyle name="Nota 54 2 2" xfId="16808" xr:uid="{20002025-BA77-4597-A37B-A97EE00046F2}"/>
    <cellStyle name="Nota 54 2 2 2" xfId="37252" xr:uid="{49D4A2ED-7985-4C2D-92F1-F26E072596E9}"/>
    <cellStyle name="Nota 54 2 3" xfId="27036" xr:uid="{49BF196A-3E81-4B32-9E31-E3123C78879F}"/>
    <cellStyle name="Nota 54 3" xfId="11754" xr:uid="{50CAFFB4-E7E8-4987-85DD-CD4A227C1714}"/>
    <cellStyle name="Nota 54 3 2" xfId="32200" xr:uid="{A1EFAE6F-357D-47D4-AF58-81D611AD3A00}"/>
    <cellStyle name="Nota 54 4" xfId="21984" xr:uid="{991208A3-7BF0-4CE4-95D4-B8C49592A916}"/>
    <cellStyle name="Nota 55" xfId="1420" xr:uid="{93A8FD8D-BC96-46E2-99D7-4415929071DB}"/>
    <cellStyle name="Nota 55 2" xfId="6567" xr:uid="{440919F4-2131-49E1-B02E-09CC76E6D3E9}"/>
    <cellStyle name="Nota 55 2 2" xfId="16822" xr:uid="{698430C2-F80E-4D11-9B00-29FD629DCBED}"/>
    <cellStyle name="Nota 55 2 2 2" xfId="37266" xr:uid="{5047893D-89E3-47CE-9D76-9A7A32C54A17}"/>
    <cellStyle name="Nota 55 2 3" xfId="27050" xr:uid="{B991BFEB-3A31-4A9A-BD9E-CFC246AC79DA}"/>
    <cellStyle name="Nota 55 3" xfId="11768" xr:uid="{B5265E64-43E3-435E-A842-3824C5C96F59}"/>
    <cellStyle name="Nota 55 3 2" xfId="32214" xr:uid="{55117498-7FFE-4C2E-95A9-6D9346A8A3F6}"/>
    <cellStyle name="Nota 55 4" xfId="21998" xr:uid="{E33C154E-6283-4AE8-A925-8979B0DB7AA7}"/>
    <cellStyle name="Nota 56" xfId="1434" xr:uid="{5C8AC9EA-A880-44D1-A606-4D6C510BD0CD}"/>
    <cellStyle name="Nota 56 2" xfId="6581" xr:uid="{A809C900-AD74-4E95-9E5D-3364B6F53FF6}"/>
    <cellStyle name="Nota 56 2 2" xfId="16836" xr:uid="{D6BC781D-663C-4352-B3A6-A38172A139C7}"/>
    <cellStyle name="Nota 56 2 2 2" xfId="37280" xr:uid="{C3F662D2-0BF7-406C-92BC-887D239CD6DC}"/>
    <cellStyle name="Nota 56 2 3" xfId="27064" xr:uid="{E1EB377C-2681-4A75-BBA2-2025E8A1A5B0}"/>
    <cellStyle name="Nota 56 3" xfId="11782" xr:uid="{920846C4-3C80-4258-AEF0-DB27D9EB4971}"/>
    <cellStyle name="Nota 56 3 2" xfId="32228" xr:uid="{3E848314-9A1A-4CA5-AAD0-7664BE120E6E}"/>
    <cellStyle name="Nota 56 4" xfId="22012" xr:uid="{7AD98D7F-6388-4A8B-BFEA-0148EC528F67}"/>
    <cellStyle name="Nota 57" xfId="1448" xr:uid="{C8B8F6A5-47E4-4589-8243-311E02FBCB0D}"/>
    <cellStyle name="Nota 57 2" xfId="6595" xr:uid="{E257C3AC-8DAE-41A0-92DB-6587B67D9627}"/>
    <cellStyle name="Nota 57 2 2" xfId="16850" xr:uid="{421366AA-D374-4082-B32A-91B79DA3D92B}"/>
    <cellStyle name="Nota 57 2 2 2" xfId="37294" xr:uid="{7864AF94-19DC-42D5-86F3-7FFE3E45CF85}"/>
    <cellStyle name="Nota 57 2 3" xfId="27078" xr:uid="{B137FD4B-1AF5-4D2F-8802-0A321F2D1E0D}"/>
    <cellStyle name="Nota 57 3" xfId="11796" xr:uid="{7D55C8BC-7EAB-408E-9DEF-BEA177503449}"/>
    <cellStyle name="Nota 57 3 2" xfId="32242" xr:uid="{C919D3C7-404D-415D-9DE6-B0E32BFF004E}"/>
    <cellStyle name="Nota 57 4" xfId="22026" xr:uid="{A7A55ADE-F112-4BE4-8872-A2EEF6B1970F}"/>
    <cellStyle name="Nota 58" xfId="1462" xr:uid="{52AA7DCB-845E-4CEB-859F-A69377AAAEA9}"/>
    <cellStyle name="Nota 58 2" xfId="6609" xr:uid="{549EF5BA-B318-406D-80C1-30BFD22E9EBC}"/>
    <cellStyle name="Nota 58 2 2" xfId="16864" xr:uid="{CAAA17DD-B62F-4A8A-8276-6A03FAF29288}"/>
    <cellStyle name="Nota 58 2 2 2" xfId="37308" xr:uid="{C42806A8-EF15-49D3-88F7-BAF7641338CF}"/>
    <cellStyle name="Nota 58 2 3" xfId="27092" xr:uid="{B5D5FA32-7E6A-4D36-9292-5023D4AC5445}"/>
    <cellStyle name="Nota 58 3" xfId="11810" xr:uid="{8A28926A-87B1-4BD7-8250-FF7967643F17}"/>
    <cellStyle name="Nota 58 3 2" xfId="32256" xr:uid="{D57E4915-3783-4C48-9DEF-0049773E121D}"/>
    <cellStyle name="Nota 58 4" xfId="22040" xr:uid="{A9DB259C-1ABD-4682-9E18-4B1ADB7D99B8}"/>
    <cellStyle name="Nota 59" xfId="1476" xr:uid="{E668EAA5-FA7C-4F68-B42E-9CCD0378DD40}"/>
    <cellStyle name="Nota 59 2" xfId="6623" xr:uid="{E2B34A14-B95D-4768-A90D-998ECC1F2499}"/>
    <cellStyle name="Nota 59 2 2" xfId="16878" xr:uid="{20447672-C2D7-4A30-B35B-53C2C0642DC9}"/>
    <cellStyle name="Nota 59 2 2 2" xfId="37322" xr:uid="{6C9F5ACE-E2E3-4A26-B84E-5462F8376B0F}"/>
    <cellStyle name="Nota 59 2 3" xfId="27106" xr:uid="{524F7BA6-1A9C-4A9C-BDD1-FF5DA80DC777}"/>
    <cellStyle name="Nota 59 3" xfId="11824" xr:uid="{0C669D7B-92AA-4980-92D7-1F2AD34C68C0}"/>
    <cellStyle name="Nota 59 3 2" xfId="32270" xr:uid="{78D47576-1015-44A4-979A-9CFEE7FB6348}"/>
    <cellStyle name="Nota 59 4" xfId="22054" xr:uid="{224F517D-387B-4EC7-AD96-F9DDBE22E1C1}"/>
    <cellStyle name="Nota 6" xfId="149" xr:uid="{7DDCA76C-DA86-49C7-A7F1-1F879B1DB968}"/>
    <cellStyle name="Nota 6 2" xfId="762" xr:uid="{FEBD804D-F209-4B47-88FF-D7B217244E0B}"/>
    <cellStyle name="Nota 6 2 2" xfId="5909" xr:uid="{BD79E578-B065-47CE-8AF1-D225D0C08157}"/>
    <cellStyle name="Nota 6 3" xfId="5296" xr:uid="{DCEA8EFF-B505-434F-9E03-6E528871C0B5}"/>
    <cellStyle name="Nota 60" xfId="1490" xr:uid="{C1F1A2BE-BAFA-4AE8-8FC5-DAD5C63938A7}"/>
    <cellStyle name="Nota 60 2" xfId="6637" xr:uid="{62C906EC-59E5-4CB8-AFD7-BEF6C8DC2732}"/>
    <cellStyle name="Nota 60 2 2" xfId="16892" xr:uid="{1193AB56-4A76-4329-B4C4-FEE05A2D5B23}"/>
    <cellStyle name="Nota 60 2 2 2" xfId="37336" xr:uid="{FAA3976D-267C-4350-9BA5-62820D625CD0}"/>
    <cellStyle name="Nota 60 2 3" xfId="27120" xr:uid="{B1D2EF74-60EB-4CF2-B168-566B61E1ED0C}"/>
    <cellStyle name="Nota 60 3" xfId="11838" xr:uid="{0D1A95DC-04DD-4959-B32F-CC52BC6CE7FC}"/>
    <cellStyle name="Nota 60 3 2" xfId="32284" xr:uid="{FEA7BE5D-4E46-4A26-9BEC-3B1563B50478}"/>
    <cellStyle name="Nota 60 4" xfId="22068" xr:uid="{F2F804B5-0B7D-4D72-BD7E-D5054FF20746}"/>
    <cellStyle name="Nota 61" xfId="1504" xr:uid="{AE1DAA5A-9D19-40DD-A511-02E4C18709AE}"/>
    <cellStyle name="Nota 61 2" xfId="6651" xr:uid="{055CE59D-E81B-4198-8B2D-D5F3887248A5}"/>
    <cellStyle name="Nota 61 2 2" xfId="16906" xr:uid="{6754731C-942E-4C75-892C-FA50CCDD12E6}"/>
    <cellStyle name="Nota 61 2 2 2" xfId="37350" xr:uid="{46A2ED3D-31DD-47B4-887B-E9854666BE0E}"/>
    <cellStyle name="Nota 61 2 3" xfId="27134" xr:uid="{0EB6D3EC-B127-40DB-A552-8304F7E78948}"/>
    <cellStyle name="Nota 61 3" xfId="11852" xr:uid="{BCDD7290-86B1-463B-BD2F-E69794CE779A}"/>
    <cellStyle name="Nota 61 3 2" xfId="32298" xr:uid="{5F2A43AF-1D7F-4854-A282-A4170F26E47F}"/>
    <cellStyle name="Nota 61 4" xfId="22082" xr:uid="{A9BC7D39-BF9D-4FC3-B630-E7FC9B8591F8}"/>
    <cellStyle name="Nota 62" xfId="1518" xr:uid="{FFD423C8-291A-44AB-B254-F35AA2D0EC91}"/>
    <cellStyle name="Nota 62 2" xfId="6665" xr:uid="{B6EB2ED1-1D40-4B40-B8FF-5B024B802699}"/>
    <cellStyle name="Nota 62 2 2" xfId="16920" xr:uid="{A4629064-4165-4F5E-9D34-8090CD4F053E}"/>
    <cellStyle name="Nota 62 2 2 2" xfId="37364" xr:uid="{3781B201-3F0A-41B5-971A-C029751F7EE4}"/>
    <cellStyle name="Nota 62 2 3" xfId="27148" xr:uid="{574922AF-D040-4F37-959F-B495D0DE0BE9}"/>
    <cellStyle name="Nota 62 3" xfId="11866" xr:uid="{B73C31FE-498B-4FB4-85CA-F0F871FAD56A}"/>
    <cellStyle name="Nota 62 3 2" xfId="32312" xr:uid="{3706D78B-DB4D-40FA-8C9E-094DA41BA7AB}"/>
    <cellStyle name="Nota 62 4" xfId="22096" xr:uid="{ED488FC2-E2EB-4D85-B46E-BB1EB018C249}"/>
    <cellStyle name="Nota 63" xfId="1532" xr:uid="{D75010F5-078E-41A8-AB0D-AB4C20A89FE9}"/>
    <cellStyle name="Nota 63 2" xfId="6679" xr:uid="{957C55D1-3BF9-4050-8F86-CB28078552E1}"/>
    <cellStyle name="Nota 63 2 2" xfId="16934" xr:uid="{406577BE-6914-474A-8EA5-22C12364CA39}"/>
    <cellStyle name="Nota 63 2 2 2" xfId="37378" xr:uid="{B9DB34A2-7B26-4AA2-B049-FF46D4BCE54E}"/>
    <cellStyle name="Nota 63 2 3" xfId="27162" xr:uid="{5F4347B9-57D4-4AEF-B9B6-372B2548994A}"/>
    <cellStyle name="Nota 63 3" xfId="11880" xr:uid="{B8FB39FB-E282-4B10-81A8-8CE7C5DCEFFF}"/>
    <cellStyle name="Nota 63 3 2" xfId="32326" xr:uid="{138DC902-B685-4214-B351-AE67561EEEA4}"/>
    <cellStyle name="Nota 63 4" xfId="22110" xr:uid="{2B68C273-12A9-4234-A148-71D52B33F82A}"/>
    <cellStyle name="Nota 64" xfId="1546" xr:uid="{A887A0E2-ED4A-497C-BAC4-4EB99D343AFA}"/>
    <cellStyle name="Nota 64 2" xfId="6693" xr:uid="{1C1A022C-C78D-4B28-830C-286230747B59}"/>
    <cellStyle name="Nota 64 2 2" xfId="16948" xr:uid="{DD34B81A-6A92-496C-B1F8-FF8581352605}"/>
    <cellStyle name="Nota 64 2 2 2" xfId="37392" xr:uid="{EC6B6DE8-3CDA-4DA5-A48C-E5D331EC6F71}"/>
    <cellStyle name="Nota 64 2 3" xfId="27176" xr:uid="{9A6649B9-A97D-4DF1-A782-D663AB18B718}"/>
    <cellStyle name="Nota 64 3" xfId="11894" xr:uid="{94673D4A-27BA-4FDE-892F-B125386893AB}"/>
    <cellStyle name="Nota 64 3 2" xfId="32340" xr:uid="{E92B1824-2CC3-4604-B302-B83A5FFC3275}"/>
    <cellStyle name="Nota 64 4" xfId="22124" xr:uid="{B4240412-02EA-4180-8413-BDCB2AF2AE42}"/>
    <cellStyle name="Nota 65" xfId="1560" xr:uid="{B506FF3D-44F0-4AAB-AC8E-83F9C5B7C19B}"/>
    <cellStyle name="Nota 65 2" xfId="6707" xr:uid="{C9ADC24B-3028-40BF-9C29-9A840568D29F}"/>
    <cellStyle name="Nota 65 2 2" xfId="16962" xr:uid="{26644817-FA22-404B-8CA0-F9545CFC154E}"/>
    <cellStyle name="Nota 65 2 2 2" xfId="37406" xr:uid="{56248BFA-238F-4166-9A41-CEAA2A1C4F2D}"/>
    <cellStyle name="Nota 65 2 3" xfId="27190" xr:uid="{F02A4B95-0961-454E-BAAA-944568ED4ABC}"/>
    <cellStyle name="Nota 65 3" xfId="11908" xr:uid="{5C2D51D9-626F-4765-B257-928B9A238E50}"/>
    <cellStyle name="Nota 65 3 2" xfId="32354" xr:uid="{2C4041D1-CA54-4C0D-985D-A4AE897EC024}"/>
    <cellStyle name="Nota 65 4" xfId="22138" xr:uid="{8DD47369-632B-4ACD-9F30-1C7569D5528A}"/>
    <cellStyle name="Nota 66" xfId="1574" xr:uid="{92B6F2DD-97CC-420D-99B3-9322487DBFE3}"/>
    <cellStyle name="Nota 66 2" xfId="6721" xr:uid="{4EE0F412-04E4-44ED-B6F6-B37D378F8C3F}"/>
    <cellStyle name="Nota 66 2 2" xfId="16976" xr:uid="{634D2268-C20A-47CC-B3FF-82721D3F2F58}"/>
    <cellStyle name="Nota 66 2 2 2" xfId="37420" xr:uid="{090FCF3D-B3C4-40D1-8173-241F7D0C2BA2}"/>
    <cellStyle name="Nota 66 2 3" xfId="27204" xr:uid="{D0335563-5B02-4CDE-9E32-93B4C351ED6E}"/>
    <cellStyle name="Nota 66 3" xfId="11922" xr:uid="{46D0FE46-2D98-4920-B33A-1831B82DD301}"/>
    <cellStyle name="Nota 66 3 2" xfId="32368" xr:uid="{36AC8624-B933-45E7-8DCC-803488BC1E19}"/>
    <cellStyle name="Nota 66 4" xfId="22152" xr:uid="{35886053-272B-44BC-AB79-BD4E7059CA02}"/>
    <cellStyle name="Nota 67" xfId="1588" xr:uid="{4106BD74-1232-4D2E-9AF4-BCDCFC7F7BAA}"/>
    <cellStyle name="Nota 67 2" xfId="6735" xr:uid="{25A12622-7F59-4887-97F2-4413748436F4}"/>
    <cellStyle name="Nota 67 2 2" xfId="16990" xr:uid="{909CD2BC-4216-4382-91F8-B1117A760489}"/>
    <cellStyle name="Nota 67 2 2 2" xfId="37434" xr:uid="{14A2FE44-5CD0-4D50-9563-2093901272C2}"/>
    <cellStyle name="Nota 67 2 3" xfId="27218" xr:uid="{3FADDB8D-3077-4A3F-AE3B-2C05AF206581}"/>
    <cellStyle name="Nota 67 3" xfId="11936" xr:uid="{A18BDF50-65E0-4C2E-B6FE-CA335BE529DA}"/>
    <cellStyle name="Nota 67 3 2" xfId="32382" xr:uid="{89BD67F8-82F9-45D7-BE80-0D8ADBDA032D}"/>
    <cellStyle name="Nota 67 4" xfId="22166" xr:uid="{54FDA930-9478-40BF-8640-D132A7565931}"/>
    <cellStyle name="Nota 68" xfId="1602" xr:uid="{7A522C31-FEE2-4CBB-BB82-CF7B74A5D6D8}"/>
    <cellStyle name="Nota 68 2" xfId="6749" xr:uid="{1305CB30-E990-4B5A-8319-485F1CFD2190}"/>
    <cellStyle name="Nota 68 2 2" xfId="17004" xr:uid="{1382D45E-B720-4D41-AE26-CF30699BDBD2}"/>
    <cellStyle name="Nota 68 2 2 2" xfId="37448" xr:uid="{7F7D1491-287E-4B65-8C00-111B30136EA2}"/>
    <cellStyle name="Nota 68 2 3" xfId="27232" xr:uid="{BBBD540C-16AB-4E95-BFA9-7461E3706064}"/>
    <cellStyle name="Nota 68 3" xfId="11950" xr:uid="{EFE54498-97D8-401F-AD92-FD47EB9B46EF}"/>
    <cellStyle name="Nota 68 3 2" xfId="32396" xr:uid="{D2EE4634-EFA0-4D95-9FFE-199A8B8E7A3A}"/>
    <cellStyle name="Nota 68 4" xfId="22180" xr:uid="{9987A705-C8D9-4406-A71E-B4F36CB3CD15}"/>
    <cellStyle name="Nota 69" xfId="1616" xr:uid="{742A000D-B7E3-4196-BBB0-4FFC9F36BE69}"/>
    <cellStyle name="Nota 69 2" xfId="6763" xr:uid="{FF125B8C-8250-4E8A-B645-25C99FD598D9}"/>
    <cellStyle name="Nota 69 2 2" xfId="17018" xr:uid="{7F46E216-B633-4B0D-89FD-0291D1A76541}"/>
    <cellStyle name="Nota 69 2 2 2" xfId="37462" xr:uid="{06D7D052-C4F2-45C4-8A40-1FDD522195D1}"/>
    <cellStyle name="Nota 69 2 3" xfId="27246" xr:uid="{93C751D3-426C-4A9F-B63F-642E865A125A}"/>
    <cellStyle name="Nota 69 3" xfId="11964" xr:uid="{E1609B44-2945-4407-833D-21A1FCFDAD60}"/>
    <cellStyle name="Nota 69 3 2" xfId="32410" xr:uid="{502A7139-EB2F-49EE-8B98-EDC37A52F65C}"/>
    <cellStyle name="Nota 69 4" xfId="22194" xr:uid="{408D7795-A9A8-4692-AA0E-BAED3FBFF137}"/>
    <cellStyle name="Nota 7" xfId="163" xr:uid="{83364E6B-F0F6-456C-93DF-ABA31D6FB668}"/>
    <cellStyle name="Nota 7 2" xfId="776" xr:uid="{BF29EA51-0628-48BB-B5BE-9958B632F6A0}"/>
    <cellStyle name="Nota 7 2 2" xfId="5923" xr:uid="{3E2CC1B4-7ACE-4A47-A7FD-CE7C6253C7B0}"/>
    <cellStyle name="Nota 7 2 2 2" xfId="16178" xr:uid="{D05D52DC-C264-4C44-986D-47E7C871AD56}"/>
    <cellStyle name="Nota 7 2 2 2 2" xfId="36622" xr:uid="{586F220E-1D59-48D2-B696-3276697B6D66}"/>
    <cellStyle name="Nota 7 2 2 3" xfId="26406" xr:uid="{A9A08E3F-7E97-408F-9CCD-40DCB1B6E89D}"/>
    <cellStyle name="Nota 7 2 3" xfId="11124" xr:uid="{93839D65-AB9B-4C28-AE36-5B2C78D94EE4}"/>
    <cellStyle name="Nota 7 2 3 2" xfId="31570" xr:uid="{FA1A0E7C-1876-458F-92E5-967074F7D952}"/>
    <cellStyle name="Nota 7 2 4" xfId="21354" xr:uid="{94A6D938-4D61-4379-BCC0-BF1469F71FF1}"/>
    <cellStyle name="Nota 7 3" xfId="5310" xr:uid="{F78EB394-4C55-4868-B42D-48CBE34D0A78}"/>
    <cellStyle name="Nota 7 3 2" xfId="15598" xr:uid="{6CEDF1E8-18F6-42E5-A2CC-41F6FA38F484}"/>
    <cellStyle name="Nota 7 3 2 2" xfId="36042" xr:uid="{77340B17-7F4F-46E2-B7D7-A75468A52A27}"/>
    <cellStyle name="Nota 7 3 3" xfId="25826" xr:uid="{D5D8D1CF-FC5E-4FE5-919E-A6887E4DBEDC}"/>
    <cellStyle name="Nota 7 4" xfId="10544" xr:uid="{E01D4265-CBDC-401B-AC25-17618A174E23}"/>
    <cellStyle name="Nota 7 4 2" xfId="30990" xr:uid="{ECF5BFF0-F99B-4FAF-8D13-EBAEDC47693F}"/>
    <cellStyle name="Nota 7 5" xfId="20774" xr:uid="{C715DC10-2D13-469E-ACBD-ECB5D2DAF7D1}"/>
    <cellStyle name="Nota 70" xfId="1630" xr:uid="{FF536B1F-21A7-4DEA-9238-CC05BBDB7CA8}"/>
    <cellStyle name="Nota 70 2" xfId="6777" xr:uid="{4E6F1679-EC05-43A8-8641-CF1FF16E76DE}"/>
    <cellStyle name="Nota 70 2 2" xfId="17032" xr:uid="{38539565-9868-40DE-933A-13FA23E6E761}"/>
    <cellStyle name="Nota 70 2 2 2" xfId="37476" xr:uid="{87898C21-99BE-4988-AA01-E40183BC8AC5}"/>
    <cellStyle name="Nota 70 2 3" xfId="27260" xr:uid="{E9196CA8-B23C-4121-9403-A09DF491944F}"/>
    <cellStyle name="Nota 70 3" xfId="11978" xr:uid="{7DC1D449-AB04-4F45-9E15-76E67A9247BC}"/>
    <cellStyle name="Nota 70 3 2" xfId="32424" xr:uid="{8694D8CC-4ECB-4803-9535-CA584AFD60C7}"/>
    <cellStyle name="Nota 70 4" xfId="22208" xr:uid="{04D0F5D7-7BD2-4658-B7D6-CCF9F588BB74}"/>
    <cellStyle name="Nota 71" xfId="1644" xr:uid="{88E3FC80-1169-4886-AF7A-89D12188D041}"/>
    <cellStyle name="Nota 71 2" xfId="6791" xr:uid="{BB7F5588-F7AF-42CD-925D-A74FEAA26C12}"/>
    <cellStyle name="Nota 71 2 2" xfId="17046" xr:uid="{BDEC6F57-55DC-4776-BD7B-074DB7499183}"/>
    <cellStyle name="Nota 71 2 2 2" xfId="37490" xr:uid="{AFCA51A4-95CE-41F8-8714-F91D5CAE45A3}"/>
    <cellStyle name="Nota 71 2 3" xfId="27274" xr:uid="{CB85DAC9-178B-4317-8CDF-E7CC684C9FB4}"/>
    <cellStyle name="Nota 71 3" xfId="11992" xr:uid="{1D29C816-AC2E-42CC-A856-8120F0E610D3}"/>
    <cellStyle name="Nota 71 3 2" xfId="32438" xr:uid="{6687EF12-91D7-4734-B29B-03E94771BE21}"/>
    <cellStyle name="Nota 71 4" xfId="22222" xr:uid="{B8791EBA-EA8C-46B4-AF16-6ABC6687398A}"/>
    <cellStyle name="Nota 72" xfId="1658" xr:uid="{361E2B7A-45AE-4D60-9DFE-9E970D7B635C}"/>
    <cellStyle name="Nota 72 2" xfId="6805" xr:uid="{8DCA9319-3555-4D7D-9D27-2B02C09CA355}"/>
    <cellStyle name="Nota 72 2 2" xfId="17060" xr:uid="{66FC2810-5D0F-42DE-B1A4-B04C767BD699}"/>
    <cellStyle name="Nota 72 2 2 2" xfId="37504" xr:uid="{FA240ECE-EA94-4497-B6BB-A70568D01206}"/>
    <cellStyle name="Nota 72 2 3" xfId="27288" xr:uid="{5FB8FAD4-466F-40AE-BF8D-51FF03CE37B3}"/>
    <cellStyle name="Nota 72 3" xfId="12006" xr:uid="{D0FFC122-5423-4D91-BABB-9CEE2C591DDD}"/>
    <cellStyle name="Nota 72 3 2" xfId="32452" xr:uid="{DE2166F4-C698-4DC2-9E76-CCAC18F45798}"/>
    <cellStyle name="Nota 72 4" xfId="22236" xr:uid="{08C5763B-38F5-448D-860D-8342D87F76B6}"/>
    <cellStyle name="Nota 73" xfId="1672" xr:uid="{5137BDBA-C3A5-4890-93EA-1469730DBF5B}"/>
    <cellStyle name="Nota 73 2" xfId="6819" xr:uid="{D1DD9C67-4336-4775-BD8D-98CC1197ED63}"/>
    <cellStyle name="Nota 73 2 2" xfId="17074" xr:uid="{C17CB488-EA27-4E74-8EDE-102580A4D67B}"/>
    <cellStyle name="Nota 73 2 2 2" xfId="37518" xr:uid="{73D4AEA5-586A-46F3-8543-E19A5605886C}"/>
    <cellStyle name="Nota 73 2 3" xfId="27302" xr:uid="{A53A8A7C-1A23-4C40-9AD5-D736282E03E0}"/>
    <cellStyle name="Nota 73 3" xfId="12020" xr:uid="{550F1C4B-FDF1-4182-AB84-BF4784AD9E36}"/>
    <cellStyle name="Nota 73 3 2" xfId="32466" xr:uid="{FF25A9FC-F286-4AC2-86D1-74A08AC541A9}"/>
    <cellStyle name="Nota 73 4" xfId="22250" xr:uid="{22BFF72C-9D7E-43A6-9C94-77610303DE6B}"/>
    <cellStyle name="Nota 74" xfId="1686" xr:uid="{331659F4-2101-4719-AD07-79CCA6A846B2}"/>
    <cellStyle name="Nota 74 2" xfId="6833" xr:uid="{E0C00284-732B-4AB1-8641-F98CD3E7EA4C}"/>
    <cellStyle name="Nota 74 2 2" xfId="17088" xr:uid="{8CD8C605-A24A-4D2A-8402-DAD5AFF54188}"/>
    <cellStyle name="Nota 74 2 2 2" xfId="37532" xr:uid="{68E09C3A-CBE0-424A-A23F-FCBA72519D7F}"/>
    <cellStyle name="Nota 74 2 3" xfId="27316" xr:uid="{B5978197-50DC-4BE3-A57F-46D380BB9776}"/>
    <cellStyle name="Nota 74 3" xfId="12034" xr:uid="{945D19AA-786A-43BE-98C6-0CFEB71E23A3}"/>
    <cellStyle name="Nota 74 3 2" xfId="32480" xr:uid="{8550D8CF-B007-44B5-83C8-8A4F2D46C64B}"/>
    <cellStyle name="Nota 74 4" xfId="22264" xr:uid="{126BFE71-29DA-48ED-9961-DB157E736825}"/>
    <cellStyle name="Nota 75" xfId="1700" xr:uid="{2FFF78AF-CF85-4DE8-A601-CBA3EE788319}"/>
    <cellStyle name="Nota 75 2" xfId="6847" xr:uid="{79F44A6B-7D0B-437D-B439-E4FCCC383DB9}"/>
    <cellStyle name="Nota 76" xfId="1714" xr:uid="{80A582F9-F75B-4B7A-9851-5329C7742B36}"/>
    <cellStyle name="Nota 76 2" xfId="6861" xr:uid="{4ED265ED-57BB-4BBA-966A-B41DC88F0A9C}"/>
    <cellStyle name="Nota 76 2 2" xfId="17102" xr:uid="{5CBF671C-584B-47D3-9A88-8918DE1EA117}"/>
    <cellStyle name="Nota 76 2 2 2" xfId="37546" xr:uid="{3DBE0941-A5FA-45B9-B402-FFE87EAF07A4}"/>
    <cellStyle name="Nota 76 2 3" xfId="27330" xr:uid="{DC58C316-7AA5-447A-A369-8E6554CA4A72}"/>
    <cellStyle name="Nota 76 3" xfId="12048" xr:uid="{53FA49C7-EEC9-483D-A871-3924760107D2}"/>
    <cellStyle name="Nota 76 3 2" xfId="32494" xr:uid="{603328FC-CF21-4D8B-AE85-01CEDC329A36}"/>
    <cellStyle name="Nota 76 4" xfId="22278" xr:uid="{7474FC57-6C4A-4E7B-9818-6AFE9A34C954}"/>
    <cellStyle name="Nota 77" xfId="1728" xr:uid="{84625AC4-BCDF-486D-965E-C4EF0A630223}"/>
    <cellStyle name="Nota 77 2" xfId="6875" xr:uid="{B79493B4-6FF4-47EE-A7C3-CC631A3ECAFE}"/>
    <cellStyle name="Nota 78" xfId="1742" xr:uid="{A7367230-2102-46EB-8CA1-083D016F266F}"/>
    <cellStyle name="Nota 78 2" xfId="6889" xr:uid="{01F0F3C3-F194-42D3-A204-DBF2E5EC8E76}"/>
    <cellStyle name="Nota 78 2 2" xfId="17116" xr:uid="{03C7F2DE-62B1-41B0-8508-1FE5EBDF9EDA}"/>
    <cellStyle name="Nota 78 2 2 2" xfId="37560" xr:uid="{D164FF28-7E54-4811-A3BC-C1266609F4CC}"/>
    <cellStyle name="Nota 78 2 3" xfId="27344" xr:uid="{65F1F95D-D9FC-46AB-8CA6-50E2C1BE75B1}"/>
    <cellStyle name="Nota 78 3" xfId="12062" xr:uid="{88A01D31-6C97-4C9E-A059-D4BD9D0DBF8B}"/>
    <cellStyle name="Nota 78 3 2" xfId="32508" xr:uid="{A52B7088-FECF-4005-B67E-156EE4E1C7AD}"/>
    <cellStyle name="Nota 78 4" xfId="22292" xr:uid="{ACF72E81-A2AD-4BDB-9B85-A20259AACA84}"/>
    <cellStyle name="Nota 79" xfId="1756" xr:uid="{91E6ED2E-94BC-47EE-A855-746EF276C1D8}"/>
    <cellStyle name="Nota 79 2" xfId="6903" xr:uid="{28559FB6-F079-4FD0-8527-C575F00A9DDC}"/>
    <cellStyle name="Nota 79 2 2" xfId="17130" xr:uid="{E3C6E79E-F83D-4D42-A624-BBE935410EB6}"/>
    <cellStyle name="Nota 79 2 2 2" xfId="37574" xr:uid="{EF66A61C-F0E1-4A8C-97D9-9328D6407351}"/>
    <cellStyle name="Nota 79 2 3" xfId="27358" xr:uid="{84A4379D-67F7-4892-8D6C-6F28EA7DA5AB}"/>
    <cellStyle name="Nota 79 3" xfId="12076" xr:uid="{9B09E4BA-434E-4626-87B7-A82F93FF1E9D}"/>
    <cellStyle name="Nota 79 3 2" xfId="32522" xr:uid="{FB720FCB-7501-46B8-8907-BC838DBE291C}"/>
    <cellStyle name="Nota 79 4" xfId="22306" xr:uid="{384D1665-7E1F-4F7B-B210-A525DB29A0CF}"/>
    <cellStyle name="Nota 8" xfId="177" xr:uid="{8073540F-F875-4D77-88B1-EF7D25016E7D}"/>
    <cellStyle name="Nota 8 2" xfId="790" xr:uid="{54B396CB-63F4-4CA8-9C4C-BE9B66C2E913}"/>
    <cellStyle name="Nota 8 2 2" xfId="5937" xr:uid="{C7A7E195-87C6-4BB5-A0FF-95421CC9C480}"/>
    <cellStyle name="Nota 8 2 2 2" xfId="16192" xr:uid="{8BFB9DB0-19C1-4FD9-BC19-817934448372}"/>
    <cellStyle name="Nota 8 2 2 2 2" xfId="36636" xr:uid="{5CDB921D-AF6F-4E9E-9813-DC716ACB375E}"/>
    <cellStyle name="Nota 8 2 2 3" xfId="26420" xr:uid="{F2EB07B3-B31D-4D44-8DEF-6D7FD9B0DC82}"/>
    <cellStyle name="Nota 8 2 3" xfId="11138" xr:uid="{796B039B-B0EF-46B3-9ED2-63B1D237C364}"/>
    <cellStyle name="Nota 8 2 3 2" xfId="31584" xr:uid="{C28735C3-3491-4CC3-A9B1-517E4D3BECDD}"/>
    <cellStyle name="Nota 8 2 4" xfId="21368" xr:uid="{028659A9-8431-420C-B404-5454C6CDC850}"/>
    <cellStyle name="Nota 8 3" xfId="5324" xr:uid="{F374FB34-8705-4540-A802-9F1C457EBE4D}"/>
    <cellStyle name="Nota 8 3 2" xfId="15612" xr:uid="{1EFC3DE8-E7DD-4EB6-ABFD-B4361900D19D}"/>
    <cellStyle name="Nota 8 3 2 2" xfId="36056" xr:uid="{832D122A-7E66-4C30-85BA-4C737F389DCE}"/>
    <cellStyle name="Nota 8 3 3" xfId="25840" xr:uid="{A0E24910-1BEA-446F-960D-B3C1F0328E6D}"/>
    <cellStyle name="Nota 8 4" xfId="10558" xr:uid="{8D62FE39-1143-46E1-8D05-A2DB7FA9F540}"/>
    <cellStyle name="Nota 8 4 2" xfId="31004" xr:uid="{C898314B-5B09-4EE3-9451-C663152AE660}"/>
    <cellStyle name="Nota 8 5" xfId="20788" xr:uid="{72A62707-6591-419B-8307-2875BDF547D3}"/>
    <cellStyle name="Nota 80" xfId="1770" xr:uid="{D176C627-7C33-400D-8401-3DEF5F6BF916}"/>
    <cellStyle name="Nota 80 2" xfId="6917" xr:uid="{8128C12A-AE68-4E59-9754-2647E69355F6}"/>
    <cellStyle name="Nota 80 2 2" xfId="17144" xr:uid="{7CF4BC91-C95E-472F-A15F-CAEEBCD99BFA}"/>
    <cellStyle name="Nota 80 2 2 2" xfId="37588" xr:uid="{7E3273C2-5C09-42B5-A50A-2CFD220B49FF}"/>
    <cellStyle name="Nota 80 2 3" xfId="27372" xr:uid="{1AAAFBDB-6B51-4C34-AF38-81965674879D}"/>
    <cellStyle name="Nota 80 3" xfId="12090" xr:uid="{E82542EF-7A94-4294-BC5E-413DF987D9EA}"/>
    <cellStyle name="Nota 80 3 2" xfId="32536" xr:uid="{D7EBFB78-29AF-497F-BF60-CFF98ACACCDC}"/>
    <cellStyle name="Nota 80 4" xfId="22320" xr:uid="{8DBAF5C7-320E-40F6-96C7-B5662E7359A7}"/>
    <cellStyle name="Nota 81" xfId="1784" xr:uid="{BD02E1FB-9F7E-4DD6-9E43-C3D1FB698B70}"/>
    <cellStyle name="Nota 81 2" xfId="6931" xr:uid="{837D77B7-8705-4913-A4CE-CAE205FD6DD6}"/>
    <cellStyle name="Nota 81 2 2" xfId="17158" xr:uid="{7D824C63-1F2B-48E2-9984-DB9DADD26CDD}"/>
    <cellStyle name="Nota 81 2 2 2" xfId="37602" xr:uid="{DFAC0F17-F0C5-403C-A9A0-4A827B901113}"/>
    <cellStyle name="Nota 81 2 3" xfId="27386" xr:uid="{522FE091-6EC0-4AF4-BEB7-1F1016506340}"/>
    <cellStyle name="Nota 81 3" xfId="12104" xr:uid="{9FB5C75E-1C3E-4A9C-BA93-3E0B4E4EEB86}"/>
    <cellStyle name="Nota 81 3 2" xfId="32550" xr:uid="{5BE7CE49-C61B-429E-B63B-410469523F93}"/>
    <cellStyle name="Nota 81 4" xfId="22334" xr:uid="{0D3B7A92-D526-46DA-A462-3806C3D49E6E}"/>
    <cellStyle name="Nota 82" xfId="1798" xr:uid="{6297AE32-F568-4792-949C-8823645B9453}"/>
    <cellStyle name="Nota 82 2" xfId="6945" xr:uid="{3BC79769-3A64-4AF9-8614-DCEBFDBDC492}"/>
    <cellStyle name="Nota 82 2 2" xfId="17172" xr:uid="{D809FD24-432F-4596-9BDD-B4C3295C5E91}"/>
    <cellStyle name="Nota 82 2 2 2" xfId="37616" xr:uid="{91A2FC80-2903-4C0E-AEDA-A00483BB0A5A}"/>
    <cellStyle name="Nota 82 2 3" xfId="27400" xr:uid="{DAF68962-2D04-449B-A9EF-9B10BEC4082A}"/>
    <cellStyle name="Nota 82 3" xfId="12118" xr:uid="{68F27307-4FF3-4BD5-9E47-B61737B86C59}"/>
    <cellStyle name="Nota 82 3 2" xfId="32564" xr:uid="{5937E232-136E-4F60-A94C-47AE92296E86}"/>
    <cellStyle name="Nota 82 4" xfId="22348" xr:uid="{FFF43DFB-F0FE-4F31-9E12-C42CDC465866}"/>
    <cellStyle name="Nota 83" xfId="1812" xr:uid="{EE50CE8B-DE2D-41D7-92ED-6DB85CF733DA}"/>
    <cellStyle name="Nota 83 2" xfId="6959" xr:uid="{9C5EA15C-F70C-4D63-B4F9-C78E94B4C5BC}"/>
    <cellStyle name="Nota 83 2 2" xfId="17186" xr:uid="{483584D7-ECEA-4A51-B97E-4A28404971D6}"/>
    <cellStyle name="Nota 83 2 2 2" xfId="37630" xr:uid="{2B1154CD-7E4A-4C32-9E86-24993E18EF87}"/>
    <cellStyle name="Nota 83 2 3" xfId="27414" xr:uid="{30346CB7-AA0A-42BA-B829-09155D513CA7}"/>
    <cellStyle name="Nota 83 3" xfId="12132" xr:uid="{D430DBD6-5913-440D-BD39-25571FF7B2A5}"/>
    <cellStyle name="Nota 83 3 2" xfId="32578" xr:uid="{741A8DC5-11D8-4EE7-9822-DFFED1981F0D}"/>
    <cellStyle name="Nota 83 4" xfId="22362" xr:uid="{5E82A2CB-0C41-4296-8DA4-91812A8D2B2C}"/>
    <cellStyle name="Nota 84" xfId="1826" xr:uid="{DD9BA5A2-FCB0-4AAD-8EF3-A1CB9F21B50B}"/>
    <cellStyle name="Nota 84 2" xfId="6973" xr:uid="{D6C9174D-D97D-4EF0-8079-99F4944EB173}"/>
    <cellStyle name="Nota 84 2 2" xfId="17200" xr:uid="{B5346D69-B773-4A51-A122-B3AB48224E13}"/>
    <cellStyle name="Nota 84 2 2 2" xfId="37644" xr:uid="{44792262-D9FC-4BDB-BF18-F52F9A516F0B}"/>
    <cellStyle name="Nota 84 2 3" xfId="27428" xr:uid="{1705952C-2CC9-45B3-8B34-721AB21407DC}"/>
    <cellStyle name="Nota 84 3" xfId="12146" xr:uid="{A96D6518-9811-4A9D-A606-B9D208D5944F}"/>
    <cellStyle name="Nota 84 3 2" xfId="32592" xr:uid="{B4FF677A-0481-4E5D-BFDA-4C2F02D7185F}"/>
    <cellStyle name="Nota 84 4" xfId="22376" xr:uid="{1EE104EB-A9D7-4888-AF6C-C9CED4A47421}"/>
    <cellStyle name="Nota 85" xfId="1840" xr:uid="{DD8B52FA-35E3-4D73-9792-4FC1E040B8F7}"/>
    <cellStyle name="Nota 85 2" xfId="6987" xr:uid="{E752F175-6021-46A6-81D6-3F151AC3300F}"/>
    <cellStyle name="Nota 85 2 2" xfId="17214" xr:uid="{3F3567FA-9525-4BCE-96DB-75C77B1B432E}"/>
    <cellStyle name="Nota 85 2 2 2" xfId="37658" xr:uid="{DA364A9B-7F9E-4C39-83F3-C7C4E921F5EF}"/>
    <cellStyle name="Nota 85 2 3" xfId="27442" xr:uid="{E15F9A0C-5E22-489E-9CAA-35DAB207112F}"/>
    <cellStyle name="Nota 85 3" xfId="12160" xr:uid="{D5D8F6D5-1584-4D86-BF93-170D50C23B82}"/>
    <cellStyle name="Nota 85 3 2" xfId="32606" xr:uid="{6B0855E0-179C-4867-82BB-2830E87DE125}"/>
    <cellStyle name="Nota 85 4" xfId="22390" xr:uid="{89F78FCF-FB63-4C3B-A934-E412619E1D4B}"/>
    <cellStyle name="Nota 86" xfId="1854" xr:uid="{0176AE2F-BEC2-4BB2-9843-D30247A4B2ED}"/>
    <cellStyle name="Nota 87" xfId="1868" xr:uid="{54A5324B-63B5-4B47-BFAE-927E0C14A294}"/>
    <cellStyle name="Nota 87 2" xfId="7001" xr:uid="{CC222287-F58E-44C1-8075-856A30ABFEA4}"/>
    <cellStyle name="Nota 87 2 2" xfId="17228" xr:uid="{E4A2253E-E704-4E83-82E4-AC77353E4A6F}"/>
    <cellStyle name="Nota 87 2 2 2" xfId="37672" xr:uid="{DF52A101-FE70-47BC-9FDA-3D23509A305B}"/>
    <cellStyle name="Nota 87 2 3" xfId="27456" xr:uid="{02EEFDAC-4EB9-4542-B95A-E0AA7A54FA33}"/>
    <cellStyle name="Nota 87 3" xfId="12174" xr:uid="{09B0A5B8-10FC-45AA-BEE5-F52A1BDBD8C4}"/>
    <cellStyle name="Nota 87 3 2" xfId="32620" xr:uid="{F34952E9-816E-4467-BA28-6BD9BF5A5B04}"/>
    <cellStyle name="Nota 87 4" xfId="22404" xr:uid="{501A93A8-A5EF-4BFF-A95E-C35B41AB193F}"/>
    <cellStyle name="Nota 88" xfId="1882" xr:uid="{E84BA43A-1F17-4B62-A0EC-1780EB5B9331}"/>
    <cellStyle name="Nota 88 2" xfId="7015" xr:uid="{BC9A346E-8321-4C83-A329-8CA80290D828}"/>
    <cellStyle name="Nota 88 2 2" xfId="17242" xr:uid="{AF731D41-B494-4C3B-8E3C-F38F1F918C75}"/>
    <cellStyle name="Nota 88 2 2 2" xfId="37686" xr:uid="{1AF2A60C-C2AE-484D-B951-AF9E60F3ADBB}"/>
    <cellStyle name="Nota 88 2 3" xfId="27470" xr:uid="{A74DFA48-4821-4522-A008-6828C98ADDEF}"/>
    <cellStyle name="Nota 88 3" xfId="12188" xr:uid="{1C1B0FFD-6E66-4C90-B71F-7E561B18EB73}"/>
    <cellStyle name="Nota 88 3 2" xfId="32634" xr:uid="{3A2AB782-9E24-4DC5-B851-DB5CC006F9FD}"/>
    <cellStyle name="Nota 88 4" xfId="22418" xr:uid="{EA13B887-EE95-4887-90AC-0BB3FC170010}"/>
    <cellStyle name="Nota 89" xfId="1896" xr:uid="{A2CADC95-D498-448B-83FE-1B6033249FC0}"/>
    <cellStyle name="Nota 89 2" xfId="7029" xr:uid="{B25611C9-893F-4BE5-AFEE-D444806D38B9}"/>
    <cellStyle name="Nota 89 2 2" xfId="17256" xr:uid="{69BA8DB0-63F3-4F2E-A2FA-D8E140C80EA6}"/>
    <cellStyle name="Nota 89 2 2 2" xfId="37700" xr:uid="{D68D1A3A-5409-403C-9CBD-20B114D5F845}"/>
    <cellStyle name="Nota 89 2 3" xfId="27484" xr:uid="{AB2F6064-175F-405F-8C29-26CD6C376003}"/>
    <cellStyle name="Nota 89 3" xfId="12202" xr:uid="{D567C0C6-FC12-49E3-9F82-D5304A9E7305}"/>
    <cellStyle name="Nota 89 3 2" xfId="32648" xr:uid="{6AB3B86E-A749-4F21-AEB4-48EE93644276}"/>
    <cellStyle name="Nota 89 4" xfId="22432" xr:uid="{737822B0-E0FF-4AEF-A089-6A29B9CA8C9A}"/>
    <cellStyle name="Nota 9" xfId="191" xr:uid="{139FFC4B-A7CD-4EBE-91B7-8B00654EEE26}"/>
    <cellStyle name="Nota 9 2" xfId="804" xr:uid="{9991DB91-43DE-4B48-9A42-D1FB9089E99D}"/>
    <cellStyle name="Nota 9 2 2" xfId="5951" xr:uid="{77C759B0-2419-44EA-BC2C-940A9C365902}"/>
    <cellStyle name="Nota 9 2 2 2" xfId="16206" xr:uid="{4A1BC132-5FEC-4A35-9AEC-410D28B039B6}"/>
    <cellStyle name="Nota 9 2 2 2 2" xfId="36650" xr:uid="{76B437A3-202E-4513-8588-EA66E65F70FA}"/>
    <cellStyle name="Nota 9 2 2 3" xfId="26434" xr:uid="{41654151-6EE0-4A39-A81C-DCCE4ED8D850}"/>
    <cellStyle name="Nota 9 2 3" xfId="11152" xr:uid="{4AFF26EA-6E8E-4A14-94F5-491FF50245C7}"/>
    <cellStyle name="Nota 9 2 3 2" xfId="31598" xr:uid="{2D49851E-F88E-4A97-8655-3D8AEAFD9D74}"/>
    <cellStyle name="Nota 9 2 4" xfId="21382" xr:uid="{573EA33B-5CA9-4824-AE80-22CE6422D440}"/>
    <cellStyle name="Nota 9 3" xfId="5338" xr:uid="{9E926097-2FA5-47D3-B13A-CE6C458516BF}"/>
    <cellStyle name="Nota 9 3 2" xfId="15626" xr:uid="{E1771547-DD33-4F5B-9D86-5F7A5C288129}"/>
    <cellStyle name="Nota 9 3 2 2" xfId="36070" xr:uid="{D0689E9E-2587-46C0-9304-61CA53A1D772}"/>
    <cellStyle name="Nota 9 3 3" xfId="25854" xr:uid="{1F478BE2-3A38-42EC-97D3-6BFC527F15F2}"/>
    <cellStyle name="Nota 9 4" xfId="10572" xr:uid="{F3B8A6C4-9932-4ACE-976C-70F5AA048145}"/>
    <cellStyle name="Nota 9 4 2" xfId="31018" xr:uid="{851EDC46-95F3-406A-9940-CC92348E5406}"/>
    <cellStyle name="Nota 9 5" xfId="20802" xr:uid="{A81F4303-BBEC-4A93-A851-F8E6DD30E892}"/>
    <cellStyle name="Nota 90" xfId="1910" xr:uid="{BEAAC7B7-242C-4F7B-9F00-D608F824776C}"/>
    <cellStyle name="Nota 90 2" xfId="7043" xr:uid="{2B4B06BD-C164-465E-BEC5-53B809E9EE31}"/>
    <cellStyle name="Nota 90 2 2" xfId="17270" xr:uid="{BD1863E1-DB20-4512-B758-2F444B9FD336}"/>
    <cellStyle name="Nota 90 2 2 2" xfId="37714" xr:uid="{7E0E41AC-D8A3-4733-9B18-8ED40C85074D}"/>
    <cellStyle name="Nota 90 2 3" xfId="27498" xr:uid="{CB66E9B5-36C7-4D9E-BDCA-6EB69F9C0A5E}"/>
    <cellStyle name="Nota 90 3" xfId="12216" xr:uid="{FF9F2F99-9132-49D7-A425-5F74D2D0F4C0}"/>
    <cellStyle name="Nota 90 3 2" xfId="32662" xr:uid="{DF953609-BCB6-4E4F-921B-280CD1836DF1}"/>
    <cellStyle name="Nota 90 4" xfId="22446" xr:uid="{2E2F5940-AF5E-4B3E-9DA7-3A586386DC79}"/>
    <cellStyle name="Nota 91" xfId="1924" xr:uid="{9712BC4A-56C9-442C-B441-2AD059B50F79}"/>
    <cellStyle name="Nota 91 2" xfId="7057" xr:uid="{09973F8F-62F8-4AEA-8CDC-61811A1718AA}"/>
    <cellStyle name="Nota 91 2 2" xfId="17284" xr:uid="{AAEED4DC-9CCD-43A5-AA0C-ABFDAA8ADF8A}"/>
    <cellStyle name="Nota 91 2 2 2" xfId="37728" xr:uid="{CBD59701-B87B-46EC-A8BD-7B27471AD390}"/>
    <cellStyle name="Nota 91 2 3" xfId="27512" xr:uid="{73E14859-F1D6-415B-8281-8417889F6CD9}"/>
    <cellStyle name="Nota 91 3" xfId="12230" xr:uid="{E1119A18-4471-43AE-B74E-1A404729F385}"/>
    <cellStyle name="Nota 91 3 2" xfId="32676" xr:uid="{A85D5AD2-1C0D-42D7-8960-02A7E096E175}"/>
    <cellStyle name="Nota 91 4" xfId="22460" xr:uid="{52AFF935-414A-41AB-995E-D364649E72EA}"/>
    <cellStyle name="Nota 92" xfId="1938" xr:uid="{79B672C0-36FB-4F7D-A71D-66497599B6AB}"/>
    <cellStyle name="Nota 92 2" xfId="7071" xr:uid="{582DDACB-8B2C-44DC-B019-2682E4D94070}"/>
    <cellStyle name="Nota 92 2 2" xfId="17298" xr:uid="{7CDF33AB-8767-4E5D-A5DF-9FFF05CC19EC}"/>
    <cellStyle name="Nota 92 2 2 2" xfId="37742" xr:uid="{4215D374-013E-4EF3-BD7C-1423A57DB9BB}"/>
    <cellStyle name="Nota 92 2 3" xfId="27526" xr:uid="{A097355D-114A-4195-A734-EDC0FB1E08E9}"/>
    <cellStyle name="Nota 92 3" xfId="12244" xr:uid="{94DFEBF8-191A-4B1F-99C1-C61C17430575}"/>
    <cellStyle name="Nota 92 3 2" xfId="32690" xr:uid="{22174FF5-9058-4B5A-BDE0-5B8C773E17F1}"/>
    <cellStyle name="Nota 92 4" xfId="22474" xr:uid="{F5861792-A433-4B50-9C06-16D85476E012}"/>
    <cellStyle name="Nota 93" xfId="1952" xr:uid="{DBD16E98-8F4B-4148-85C8-B8CF5A2EFA41}"/>
    <cellStyle name="Nota 93 2" xfId="7085" xr:uid="{BFF7EFC1-F2B2-403D-B422-ADD495452CD8}"/>
    <cellStyle name="Nota 93 2 2" xfId="17312" xr:uid="{B0E9007D-0E9F-4F6A-BC14-42835B0AF216}"/>
    <cellStyle name="Nota 93 2 2 2" xfId="37756" xr:uid="{1A996393-F791-4385-823E-A60B4A45160D}"/>
    <cellStyle name="Nota 93 2 3" xfId="27540" xr:uid="{A033451E-D7AB-4834-802C-0A915442A94D}"/>
    <cellStyle name="Nota 93 3" xfId="12258" xr:uid="{A70E3E7B-ECC2-4439-B9B1-48C00DB155DB}"/>
    <cellStyle name="Nota 93 3 2" xfId="32704" xr:uid="{3FB11120-5BC6-4448-BDEA-33DBA377BF49}"/>
    <cellStyle name="Nota 93 4" xfId="22488" xr:uid="{24F3B0A3-648D-4B4F-B30F-E9FC0D14488E}"/>
    <cellStyle name="Nota 94" xfId="1966" xr:uid="{57211093-C1C8-4F64-8DDC-00780183833C}"/>
    <cellStyle name="Nota 94 2" xfId="7099" xr:uid="{F524FED3-12DE-4F51-84A7-56AF8F4C2F06}"/>
    <cellStyle name="Nota 94 2 2" xfId="17326" xr:uid="{808E9325-6287-4DBA-9201-605FEE1FAFCA}"/>
    <cellStyle name="Nota 94 2 2 2" xfId="37770" xr:uid="{E96C8379-4A41-4CC0-9747-35C151934A0A}"/>
    <cellStyle name="Nota 94 2 3" xfId="27554" xr:uid="{9829DD5E-0088-408A-936C-9E20C5A83A78}"/>
    <cellStyle name="Nota 94 3" xfId="12272" xr:uid="{2E320AAB-E38D-441F-A205-F6DBA4292F83}"/>
    <cellStyle name="Nota 94 3 2" xfId="32718" xr:uid="{658202C7-32EE-4150-8EF1-F66B12BC6E27}"/>
    <cellStyle name="Nota 94 4" xfId="22502" xr:uid="{33E34B6B-D828-4D39-85D4-D0DA5DAA9877}"/>
    <cellStyle name="Nota 95" xfId="1980" xr:uid="{CCE66E06-7E02-437D-B4D4-49D065D65F96}"/>
    <cellStyle name="Nota 95 2" xfId="7113" xr:uid="{AF88A772-E92E-42F9-8E6B-F9D0D0B2935B}"/>
    <cellStyle name="Nota 95 2 2" xfId="17340" xr:uid="{5A685571-8C1F-43CF-8E5A-792954573B85}"/>
    <cellStyle name="Nota 95 2 2 2" xfId="37784" xr:uid="{71E4B392-8F21-45B6-AE31-72B1E19983D2}"/>
    <cellStyle name="Nota 95 2 3" xfId="27568" xr:uid="{36D4F993-F774-42F5-BB55-0191F696FCC6}"/>
    <cellStyle name="Nota 95 3" xfId="12286" xr:uid="{2931A160-4E5C-46D5-8CF9-B271305C3A0C}"/>
    <cellStyle name="Nota 95 3 2" xfId="32732" xr:uid="{E70F69F8-5D62-4671-9BA7-2F04940C7DE2}"/>
    <cellStyle name="Nota 95 4" xfId="22516" xr:uid="{C8CB991F-2C7A-4034-BB6E-C6649ABC0692}"/>
    <cellStyle name="Nota 96" xfId="1994" xr:uid="{F3EA604E-06B5-40AC-89A3-1311F75BEDC4}"/>
    <cellStyle name="Nota 96 2" xfId="7127" xr:uid="{62C3BEBD-718D-4045-A63A-5C90FC3DA7C3}"/>
    <cellStyle name="Nota 96 2 2" xfId="17354" xr:uid="{E80133DB-7364-40AE-A52D-1F3BF2CA1780}"/>
    <cellStyle name="Nota 96 2 2 2" xfId="37798" xr:uid="{C2233AEE-769F-48E8-B933-76BCB2C13181}"/>
    <cellStyle name="Nota 96 2 3" xfId="27582" xr:uid="{8B0177C2-A6F0-477D-A8F3-DCC5955B711C}"/>
    <cellStyle name="Nota 96 3" xfId="12300" xr:uid="{232BECA6-1530-43CA-9081-98F3DDC4A177}"/>
    <cellStyle name="Nota 96 3 2" xfId="32746" xr:uid="{7DC0BE7D-5E1B-44F0-A4A1-AFF4DDE28D1E}"/>
    <cellStyle name="Nota 96 4" xfId="22530" xr:uid="{1B28EC6D-0A6D-490F-A2D9-BA3AA15A8D76}"/>
    <cellStyle name="Nota 97" xfId="2008" xr:uid="{E15B7EB8-B13F-4223-ADBA-A19A8ADF1D4B}"/>
    <cellStyle name="Nota 97 2" xfId="7141" xr:uid="{70D567B3-A006-4AF9-8701-18D8010F84FE}"/>
    <cellStyle name="Nota 97 2 2" xfId="17368" xr:uid="{BE61C697-06B2-47FC-AF3E-33A3C41E60BF}"/>
    <cellStyle name="Nota 97 2 2 2" xfId="37812" xr:uid="{29AC36B0-97AB-4A64-B582-BF992AFFBD89}"/>
    <cellStyle name="Nota 97 2 3" xfId="27596" xr:uid="{553A1C75-215A-4780-9B65-AA7ED7268E01}"/>
    <cellStyle name="Nota 97 3" xfId="12314" xr:uid="{0310123B-3186-4915-A7A6-05608A58486B}"/>
    <cellStyle name="Nota 97 3 2" xfId="32760" xr:uid="{368A4B67-7BE3-4C3E-A88A-C625EB3DA3AD}"/>
    <cellStyle name="Nota 97 4" xfId="22544" xr:uid="{10DA9B21-14B6-469B-B9B1-55FFD3F688DA}"/>
    <cellStyle name="Nota 98" xfId="2022" xr:uid="{24821DF8-17C1-4181-A3BE-B2989676DA78}"/>
    <cellStyle name="Nota 98 2" xfId="7155" xr:uid="{8E7A188E-A628-44F3-BAC0-DCEA55DF7A59}"/>
    <cellStyle name="Nota 98 2 2" xfId="17382" xr:uid="{C17A09DF-C54B-4E55-A8E6-C7B03539B111}"/>
    <cellStyle name="Nota 98 2 2 2" xfId="37826" xr:uid="{F499E86F-0FF6-41C1-9B82-E554E1867C53}"/>
    <cellStyle name="Nota 98 2 3" xfId="27610" xr:uid="{6CA7DD1B-7937-4255-BCB8-B61CC4D9BE42}"/>
    <cellStyle name="Nota 98 3" xfId="12328" xr:uid="{1BCD653B-7680-4D16-9580-6B78569FD30F}"/>
    <cellStyle name="Nota 98 3 2" xfId="32774" xr:uid="{84B7851F-2550-4C7C-8C89-77BA5BB6F1DC}"/>
    <cellStyle name="Nota 98 4" xfId="22558" xr:uid="{F0C611A0-600E-4927-8610-B794E7F08095}"/>
    <cellStyle name="Nota 99" xfId="2036" xr:uid="{86FB4E31-2FB5-4CF7-A44C-7EDE0296EB33}"/>
    <cellStyle name="Nota 99 2" xfId="7169" xr:uid="{AF737DEF-4994-4B73-82BE-4673AF0C68DF}"/>
    <cellStyle name="Nota 99 2 2" xfId="17396" xr:uid="{9AAC4922-36AE-461B-991D-5B38CABEBFED}"/>
    <cellStyle name="Nota 99 2 2 2" xfId="37840" xr:uid="{C5834450-7293-43A3-AAC6-47FCE2CE1BFE}"/>
    <cellStyle name="Nota 99 2 3" xfId="27624" xr:uid="{9592387E-2210-4367-BAFC-80AD9FD1EA49}"/>
    <cellStyle name="Nota 99 3" xfId="12342" xr:uid="{1D1CD461-DB97-4D38-B105-5B3A6A5EEDEF}"/>
    <cellStyle name="Nota 99 3 2" xfId="32788" xr:uid="{2D660F9A-5467-4A4F-8990-D58B9B157CE5}"/>
    <cellStyle name="Nota 99 4" xfId="22572" xr:uid="{BC59306C-F42A-47C6-8AD9-7DD0109A71C0}"/>
    <cellStyle name="Porcentagem" xfId="38" builtinId="5"/>
    <cellStyle name="Porcentagem 2" xfId="39" xr:uid="{00000000-0005-0000-0000-00002C000000}"/>
    <cellStyle name="Porcentagem 2 2" xfId="712" xr:uid="{767E2414-BC21-4141-880D-DF30537352E7}"/>
    <cellStyle name="Porcentagem 2 2 2" xfId="5859" xr:uid="{5BB66C20-8D6C-44FF-B015-CE652C459F9F}"/>
    <cellStyle name="Porcentagem 2 3" xfId="5246" xr:uid="{833CCE67-AB9B-41E8-80BD-90C7EE7807F6}"/>
    <cellStyle name="Porcentagem 3" xfId="71" xr:uid="{4B54A668-6076-48D1-A1C0-DE8129D41748}"/>
    <cellStyle name="Porcentagem 3 2" xfId="716" xr:uid="{38483B91-C239-4C96-9754-657F940D0629}"/>
    <cellStyle name="Porcentagem 3 2 2" xfId="5863" xr:uid="{40FE977B-3CF2-437F-9A78-B9993AC2EA8F}"/>
    <cellStyle name="Porcentagem 3 3" xfId="5250" xr:uid="{2AF1DADF-C556-4AD6-A82C-33714C5C825E}"/>
    <cellStyle name="Porcentagem 4" xfId="710" xr:uid="{0442A8CD-6258-4B52-AEBE-33B03DA92297}"/>
    <cellStyle name="Porcentagem 4 2" xfId="5857" xr:uid="{B8F36496-1B3A-4FF9-AEEA-4A804F35EDBC}"/>
    <cellStyle name="Porcentagem 4 2 2" xfId="16130" xr:uid="{2DECCC70-351C-45ED-8305-34E01C11EAB9}"/>
    <cellStyle name="Porcentagem 4 2 2 2" xfId="36574" xr:uid="{C3A90063-ECF6-4D08-9FB0-7D1912D100AB}"/>
    <cellStyle name="Porcentagem 4 2 3" xfId="26358" xr:uid="{B72C9D4C-E7A8-47E0-B488-EE96E7DD77B8}"/>
    <cellStyle name="Porcentagem 4 3" xfId="11076" xr:uid="{7AE0CEDA-FF59-4DBA-9EE2-D2577CC1D229}"/>
    <cellStyle name="Porcentagem 4 3 2" xfId="31522" xr:uid="{9E3255E5-977C-48A2-A5A0-3AA9C34517CF}"/>
    <cellStyle name="Porcentagem 4 4" xfId="21306" xr:uid="{B8FB16D8-44F7-4B29-BD07-70CCABDD77DA}"/>
    <cellStyle name="Porcentagem 5" xfId="3729" xr:uid="{C27CBC34-ADB6-4005-B9E6-85899038F371}"/>
    <cellStyle name="Porcentagem 5 2" xfId="8863" xr:uid="{8A2E3C87-9F1F-4F9A-9EAC-243D66887906}"/>
    <cellStyle name="Porcentagem 5 2 2" xfId="19090" xr:uid="{2451A32A-3E3D-47D2-B8D5-3FEF2D9CCA3D}"/>
    <cellStyle name="Porcentagem 5 2 2 2" xfId="39534" xr:uid="{D1B034DF-D012-4DE0-A6EA-7E1DFFEB0CB5}"/>
    <cellStyle name="Porcentagem 5 2 3" xfId="29318" xr:uid="{50AEF914-0038-46DA-8C79-1550FD0D59A1}"/>
    <cellStyle name="Porcentagem 5 3" xfId="14036" xr:uid="{9A1B969F-A5E6-440C-B4F8-DD5D173A0A6D}"/>
    <cellStyle name="Porcentagem 5 3 2" xfId="34482" xr:uid="{4AD76CA8-36A4-4CDD-927A-83F2678A1020}"/>
    <cellStyle name="Porcentagem 5 4" xfId="24266" xr:uid="{7B1A97C6-F72A-4504-ABE9-22B6C7A4E79F}"/>
    <cellStyle name="Porcentagem 6" xfId="5244" xr:uid="{E7ABC0E7-0E24-4EAE-98C7-D13012B7A016}"/>
    <cellStyle name="Porcentagem 6 2" xfId="15550" xr:uid="{91A06134-C659-4117-AD90-53C914A83961}"/>
    <cellStyle name="Porcentagem 6 2 2" xfId="35994" xr:uid="{3021F454-48E5-43EB-A679-5D4CCECEB4B8}"/>
    <cellStyle name="Porcentagem 6 3" xfId="25778" xr:uid="{7D9C0499-4D4A-4D5A-8AB7-E7FB65F651CB}"/>
    <cellStyle name="Ruim" xfId="83" builtinId="27" customBuiltin="1"/>
    <cellStyle name="Saída" xfId="40" builtinId="21" customBuiltin="1"/>
    <cellStyle name="Texto de Aviso" xfId="41" builtinId="11" customBuiltin="1"/>
    <cellStyle name="Texto Explicativo" xfId="42" builtinId="53" customBuiltin="1"/>
    <cellStyle name="Título" xfId="43" builtinId="15" customBuiltin="1"/>
    <cellStyle name="Título 1" xfId="44" builtinId="16" customBuiltin="1"/>
    <cellStyle name="Título 2" xfId="45" builtinId="17" customBuiltin="1"/>
    <cellStyle name="Título 3" xfId="46" builtinId="18" customBuiltin="1"/>
    <cellStyle name="Título 4" xfId="47" builtinId="19" customBuiltin="1"/>
    <cellStyle name="Título 5" xfId="72" xr:uid="{4F9F12EF-F93A-4FDB-9F7A-6DA34602983F}"/>
    <cellStyle name="Título 5 2" xfId="104" xr:uid="{7057E62C-A7C3-4E6A-A9E0-21A026F5B353}"/>
    <cellStyle name="Título 5 3" xfId="98" xr:uid="{C83DB618-8D5B-4255-BC5C-7907688BE1B2}"/>
    <cellStyle name="Título 6" xfId="10496" xr:uid="{AB1E42F8-CA00-402E-9AD6-F0789531D93B}"/>
    <cellStyle name="Título 7" xfId="20726" xr:uid="{1CFAF255-730E-45CF-A5C1-4E5362E5605F}"/>
    <cellStyle name="Título 8" xfId="97" xr:uid="{D5AABC88-B38D-4FDC-8663-F52B2D6ED202}"/>
    <cellStyle name="Total" xfId="48" builtinId="25" customBuiltin="1"/>
    <cellStyle name="Vírgula" xfId="49" builtinId="3"/>
    <cellStyle name="Vírgula 2" xfId="73" xr:uid="{15CFF7B5-D07A-4996-81CD-1EA8DEBBC38F}"/>
    <cellStyle name="Vírgula 2 2" xfId="717" xr:uid="{4E7AB9C3-721E-488F-BE32-7A793A02AAF5}"/>
    <cellStyle name="Vírgula 2 2 2" xfId="5864" xr:uid="{C93E51E7-AD75-4E3F-91F3-2DAF25D67128}"/>
    <cellStyle name="Vírgula 2 2 2 2" xfId="16133" xr:uid="{3F2C47D6-04D9-4D97-8DE9-D602DFF7A6D8}"/>
    <cellStyle name="Vírgula 2 2 2 2 2" xfId="36577" xr:uid="{71F229F4-8675-424C-8197-6C3858F4844C}"/>
    <cellStyle name="Vírgula 2 2 2 3" xfId="26361" xr:uid="{878D3451-8995-4F38-B0D5-5B2EC912453A}"/>
    <cellStyle name="Vírgula 2 2 3" xfId="11079" xr:uid="{2ED74365-F69E-4E83-9612-D8859EC50B5B}"/>
    <cellStyle name="Vírgula 2 2 3 2" xfId="31525" xr:uid="{3C3892D3-1565-4487-ADD6-BCCBE5034AFF}"/>
    <cellStyle name="Vírgula 2 2 4" xfId="21309" xr:uid="{D1725F9C-5D4F-4E37-985D-65B67847C132}"/>
    <cellStyle name="Vírgula 2 3" xfId="5251" xr:uid="{50290B84-F542-4D0B-9E0E-3CA98673D239}"/>
    <cellStyle name="Vírgula 2 3 2" xfId="15553" xr:uid="{EF45FFAB-E937-4ABE-9995-BE173EDBDE7F}"/>
    <cellStyle name="Vírgula 2 3 2 2" xfId="35997" xr:uid="{CF147D6E-4FD9-463F-B50C-615C8F6AD4D5}"/>
    <cellStyle name="Vírgula 2 3 3" xfId="25781" xr:uid="{CB9E0024-BA47-4DD6-A5DC-88C9B70CFC74}"/>
    <cellStyle name="Vírgula 2 4" xfId="10499" xr:uid="{5CAD7ACF-17DD-4B36-9AB6-3E7CA92D80F5}"/>
    <cellStyle name="Vírgula 2 4 2" xfId="30945" xr:uid="{2F3B1266-3369-47A7-ABB2-836A25341BAA}"/>
    <cellStyle name="Vírgula 2 5" xfId="20729" xr:uid="{9D07FE9E-EF6C-4B6B-B3F2-C344132B0057}"/>
    <cellStyle name="Vírgula 2 6" xfId="103" xr:uid="{69213BBB-CDB6-4E22-893C-65A9EBCAB3E6}"/>
    <cellStyle name="Vírgula 3" xfId="711" xr:uid="{C44EA5FE-50D1-4556-8942-036E224222D2}"/>
    <cellStyle name="Vírgula 3 2" xfId="5858" xr:uid="{AAAC172D-CF2B-4027-9183-E7064BA1032C}"/>
    <cellStyle name="Vírgula 3 2 2" xfId="16131" xr:uid="{9304CC1D-6778-4796-8C5A-C79EEF35DE0B}"/>
    <cellStyle name="Vírgula 3 2 2 2" xfId="36575" xr:uid="{A3B83BB2-1C61-4071-A5B2-CC6B2CDA3093}"/>
    <cellStyle name="Vírgula 3 2 3" xfId="26359" xr:uid="{5BCBBFDE-D2FF-47FA-8802-1B0E6D533883}"/>
    <cellStyle name="Vírgula 3 3" xfId="11077" xr:uid="{F75AD1A4-B612-46F1-A300-27257EF05172}"/>
    <cellStyle name="Vírgula 3 3 2" xfId="31523" xr:uid="{579584F7-EA97-4C4D-99BD-6EDE2074D5E7}"/>
    <cellStyle name="Vírgula 3 4" xfId="21307" xr:uid="{F8D83544-04FB-4F33-96CB-9DACF1F6B0AF}"/>
    <cellStyle name="Vírgula 4" xfId="3728" xr:uid="{7D21AEC3-D4A9-424F-8176-EDC754D5583C}"/>
    <cellStyle name="Vírgula 4 2" xfId="8862" xr:uid="{C651E646-E8CF-4E88-97A1-EF012CB50540}"/>
    <cellStyle name="Vírgula 4 2 2" xfId="19089" xr:uid="{4251CF14-540B-4A62-8DC7-E2AC59064A27}"/>
    <cellStyle name="Vírgula 4 2 2 2" xfId="39533" xr:uid="{2F9E900C-4076-47C5-9919-5BBBD6C9AC9D}"/>
    <cellStyle name="Vírgula 4 2 3" xfId="29317" xr:uid="{8EDF9A3D-A4A6-4871-B12C-D01B18DEAF51}"/>
    <cellStyle name="Vírgula 4 3" xfId="14035" xr:uid="{C3BC31A5-3B12-4CF3-BC22-9714513C6C32}"/>
    <cellStyle name="Vírgula 4 3 2" xfId="34481" xr:uid="{702CCAE9-A2C0-46E7-AFDE-4426D2330B66}"/>
    <cellStyle name="Vírgula 4 4" xfId="24265" xr:uid="{ED858F74-4BD8-478A-89BD-0266CCBF67B7}"/>
    <cellStyle name="Vírgula 5" xfId="5245" xr:uid="{C76F272F-C26B-4CC7-AE92-0605ACDDC518}"/>
    <cellStyle name="Vírgula 5 2" xfId="15551" xr:uid="{0383DB93-872A-4CCE-9280-4BF1644729CC}"/>
    <cellStyle name="Vírgula 5 2 2" xfId="35995" xr:uid="{D6A22F0A-2EFF-4A09-9C0C-1D754554DDA8}"/>
    <cellStyle name="Vírgula 5 3" xfId="25779" xr:uid="{31E913EB-9FC1-43E9-B9D9-17012BD44A2A}"/>
    <cellStyle name="Vírgula 6" xfId="10497" xr:uid="{1F715D96-9455-48F9-B244-C3F697F3D226}"/>
    <cellStyle name="Vírgula 6 2" xfId="30943" xr:uid="{F0544B28-EFAB-4002-AFA8-843848B527EA}"/>
    <cellStyle name="Vírgula 7" xfId="20727" xr:uid="{86E524CD-8ADF-4CFF-8EED-D43A1BDCF712}"/>
    <cellStyle name="Vírgula 8" xfId="99" xr:uid="{4294EC72-9875-46E3-8041-4725961AA20B}"/>
  </cellStyles>
  <dxfs count="2"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F9C3B717-A475-4F30-9432-8E43D9AC5020}">
    <nsvFilter filterId="{00000000-0001-0000-0D00-000000000000}" ref="B3:Q29" tableId="0"/>
  </namedSheetView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microsoft.com/office/2019/04/relationships/namedSheetView" Target="../namedSheetViews/namedSheetView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2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3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printerSettings" Target="../printerSettings/printerSettings3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4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printerSettings" Target="../printerSettings/printerSettings4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.bin"/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Relationship Id="rId4" Type="http://schemas.openxmlformats.org/officeDocument/2006/relationships/printerSettings" Target="../printerSettings/printerSettings5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8">
    <pageSetUpPr fitToPage="1"/>
  </sheetPr>
  <dimension ref="A1:R74"/>
  <sheetViews>
    <sheetView showGridLines="0" tabSelected="1" topLeftCell="B9" zoomScale="90" zoomScaleNormal="90" workbookViewId="0">
      <pane xSplit="9" topLeftCell="K1" activePane="topRight" state="frozen"/>
      <selection activeCell="B1" sqref="B1"/>
      <selection pane="topRight" activeCell="N28" sqref="N28:N29"/>
    </sheetView>
  </sheetViews>
  <sheetFormatPr defaultColWidth="9.109375" defaultRowHeight="16.5" customHeight="1" x14ac:dyDescent="0.3"/>
  <cols>
    <col min="1" max="1" width="7.44140625" style="289" hidden="1" customWidth="1"/>
    <col min="2" max="2" width="12" style="289" customWidth="1"/>
    <col min="3" max="3" width="60.33203125" style="381" customWidth="1"/>
    <col min="4" max="4" width="12" style="387" customWidth="1"/>
    <col min="5" max="5" width="8.5546875" style="386" hidden="1" customWidth="1"/>
    <col min="6" max="6" width="9.109375" style="386" hidden="1" customWidth="1"/>
    <col min="7" max="7" width="11.44140625" style="387" hidden="1" customWidth="1"/>
    <col min="8" max="8" width="5.44140625" style="387" hidden="1" customWidth="1"/>
    <col min="9" max="9" width="16.6640625" style="402" bestFit="1" customWidth="1"/>
    <col min="10" max="11" width="17.88671875" style="289" customWidth="1"/>
    <col min="12" max="13" width="17.88671875" style="402" customWidth="1"/>
    <col min="14" max="14" width="23.6640625" style="289" bestFit="1" customWidth="1"/>
    <col min="15" max="15" width="16.5546875" style="387" customWidth="1"/>
    <col min="16" max="17" width="27.44140625" style="289" customWidth="1"/>
    <col min="18" max="18" width="12.88671875" style="381" customWidth="1"/>
    <col min="19" max="20" width="9.44140625" bestFit="1" customWidth="1"/>
    <col min="21" max="21" width="38" bestFit="1" customWidth="1"/>
    <col min="22" max="22" width="38.5546875" bestFit="1" customWidth="1"/>
  </cols>
  <sheetData>
    <row r="1" spans="1:17" s="381" customFormat="1" ht="16.5" customHeight="1" x14ac:dyDescent="0.3">
      <c r="A1" s="289"/>
      <c r="B1" s="689" t="s">
        <v>0</v>
      </c>
      <c r="C1" s="689"/>
      <c r="D1" s="689"/>
      <c r="E1" s="689"/>
      <c r="F1" s="689"/>
      <c r="G1" s="689"/>
      <c r="H1" s="689"/>
      <c r="I1" s="446"/>
      <c r="J1" s="544">
        <v>900</v>
      </c>
      <c r="K1" s="289"/>
      <c r="L1" s="402"/>
      <c r="M1" s="402"/>
      <c r="N1" s="289"/>
      <c r="O1" s="509"/>
      <c r="P1" s="514"/>
      <c r="Q1" s="514"/>
    </row>
    <row r="2" spans="1:17" s="381" customFormat="1" ht="16.5" customHeight="1" x14ac:dyDescent="0.3">
      <c r="A2" s="380"/>
      <c r="B2" s="689"/>
      <c r="C2" s="689"/>
      <c r="D2" s="689"/>
      <c r="E2" s="689"/>
      <c r="F2" s="689"/>
      <c r="G2" s="689"/>
      <c r="H2" s="689"/>
      <c r="I2" s="396">
        <f>SUM(I4:I42)</f>
        <v>902</v>
      </c>
      <c r="J2" s="511">
        <f>SUM(J4:J53)</f>
        <v>397.07099999999991</v>
      </c>
      <c r="K2" s="647"/>
      <c r="L2" s="515"/>
      <c r="M2" s="515"/>
      <c r="N2" s="513"/>
      <c r="O2" s="510">
        <f>SUM(O4:O61)</f>
        <v>164.53710000000004</v>
      </c>
      <c r="P2" s="512"/>
      <c r="Q2" s="518"/>
    </row>
    <row r="3" spans="1:17" s="540" customFormat="1" ht="30.6" customHeight="1" x14ac:dyDescent="0.3">
      <c r="A3" s="382" t="s">
        <v>1</v>
      </c>
      <c r="B3" s="506" t="s">
        <v>2</v>
      </c>
      <c r="C3" s="506" t="s">
        <v>3</v>
      </c>
      <c r="D3" s="507" t="s">
        <v>4</v>
      </c>
      <c r="E3" s="383" t="s">
        <v>5</v>
      </c>
      <c r="F3" s="383" t="s">
        <v>6</v>
      </c>
      <c r="G3" s="384" t="s">
        <v>7</v>
      </c>
      <c r="H3" s="516" t="s">
        <v>8</v>
      </c>
      <c r="I3" s="572" t="s">
        <v>9</v>
      </c>
      <c r="J3" s="517" t="s">
        <v>10</v>
      </c>
      <c r="K3" s="573" t="s">
        <v>11</v>
      </c>
      <c r="L3" s="479" t="s">
        <v>12</v>
      </c>
      <c r="M3" s="479" t="s">
        <v>13</v>
      </c>
      <c r="N3" s="573" t="s">
        <v>14</v>
      </c>
      <c r="O3" s="574" t="s">
        <v>15</v>
      </c>
      <c r="P3" s="690" t="s">
        <v>16</v>
      </c>
      <c r="Q3" s="690"/>
    </row>
    <row r="4" spans="1:17" ht="16.5" customHeight="1" x14ac:dyDescent="0.3">
      <c r="B4" s="552" t="s">
        <v>17</v>
      </c>
      <c r="C4" s="536" t="s">
        <v>18</v>
      </c>
      <c r="D4" s="521">
        <v>3</v>
      </c>
      <c r="E4" s="520"/>
      <c r="F4" s="520"/>
      <c r="G4" s="521"/>
      <c r="H4" s="521"/>
      <c r="I4" s="568">
        <v>10</v>
      </c>
      <c r="J4" s="586">
        <v>12.07</v>
      </c>
      <c r="K4" s="542">
        <v>46174</v>
      </c>
      <c r="L4" s="542">
        <v>46174</v>
      </c>
      <c r="M4" s="535">
        <f>L4+4</f>
        <v>46178</v>
      </c>
      <c r="N4" s="380" t="s">
        <v>19</v>
      </c>
      <c r="O4" s="553">
        <f>-1*(IF(VLOOKUP(B4,Estoque!B:J,8,FALSE)&gt;0,0,VLOOKUP(B4,Estoque!B:J,8)))</f>
        <v>0</v>
      </c>
      <c r="P4" s="551" t="s">
        <v>20</v>
      </c>
      <c r="Q4" s="380"/>
    </row>
    <row r="5" spans="1:17" ht="16.5" customHeight="1" x14ac:dyDescent="0.3">
      <c r="B5" s="592" t="s">
        <v>21</v>
      </c>
      <c r="C5" s="536" t="s">
        <v>22</v>
      </c>
      <c r="D5" s="521">
        <v>3.35</v>
      </c>
      <c r="E5" s="520"/>
      <c r="F5" s="520"/>
      <c r="G5" s="521"/>
      <c r="H5" s="521"/>
      <c r="I5" s="380">
        <v>10</v>
      </c>
      <c r="J5" s="586">
        <v>8.4830000000000005</v>
      </c>
      <c r="K5" s="542">
        <v>46175</v>
      </c>
      <c r="L5" s="542">
        <v>46175</v>
      </c>
      <c r="M5" s="542">
        <f>L5+4</f>
        <v>46179</v>
      </c>
      <c r="N5" s="380" t="s">
        <v>19</v>
      </c>
      <c r="O5" s="585">
        <v>5.2359999999999998</v>
      </c>
      <c r="P5" s="636" t="s">
        <v>23</v>
      </c>
      <c r="Q5" s="380"/>
    </row>
    <row r="6" spans="1:17" ht="16.5" customHeight="1" x14ac:dyDescent="0.3">
      <c r="B6" s="552" t="s">
        <v>24</v>
      </c>
      <c r="C6" s="536" t="s">
        <v>25</v>
      </c>
      <c r="D6" s="521">
        <v>2.25</v>
      </c>
      <c r="E6" s="520"/>
      <c r="F6" s="520"/>
      <c r="G6" s="521"/>
      <c r="H6" s="521"/>
      <c r="I6" s="568">
        <v>20</v>
      </c>
      <c r="J6" s="380">
        <v>6.0039999999999996</v>
      </c>
      <c r="K6" s="542" t="s">
        <v>26</v>
      </c>
      <c r="L6" s="542" t="s">
        <v>26</v>
      </c>
      <c r="M6" s="535" t="e">
        <f>L6+4</f>
        <v>#VALUE!</v>
      </c>
      <c r="N6" s="380" t="s">
        <v>27</v>
      </c>
      <c r="O6" s="553">
        <f>-1*(IF(VLOOKUP(B6,Estoque!B:J,8,FALSE)&gt;0,0,VLOOKUP(B6,Estoque!B:J,8)))</f>
        <v>0</v>
      </c>
      <c r="P6" s="636" t="s">
        <v>28</v>
      </c>
      <c r="Q6" s="380"/>
    </row>
    <row r="7" spans="1:17" ht="16.5" customHeight="1" x14ac:dyDescent="0.3">
      <c r="B7" s="552" t="s">
        <v>29</v>
      </c>
      <c r="C7" s="536" t="s">
        <v>30</v>
      </c>
      <c r="D7" s="521">
        <v>2</v>
      </c>
      <c r="E7" s="520"/>
      <c r="F7" s="520"/>
      <c r="G7" s="521"/>
      <c r="H7" s="521"/>
      <c r="I7" s="630">
        <v>35</v>
      </c>
      <c r="J7" s="587">
        <v>34.365000000000002</v>
      </c>
      <c r="K7" s="542">
        <v>46176</v>
      </c>
      <c r="L7" s="542">
        <v>46176</v>
      </c>
      <c r="M7" s="535">
        <f>L7+2</f>
        <v>46178</v>
      </c>
      <c r="N7" s="380" t="s">
        <v>31</v>
      </c>
      <c r="O7" s="553">
        <f>-1*(IF(VLOOKUP(B7,Estoque!B:J,8,FALSE)&gt;0,0,VLOOKUP(B7,Estoque!B:J,8)))</f>
        <v>0</v>
      </c>
      <c r="P7" s="636" t="s">
        <v>32</v>
      </c>
      <c r="Q7" s="380"/>
    </row>
    <row r="8" spans="1:17" ht="16.5" customHeight="1" x14ac:dyDescent="0.3">
      <c r="B8" s="592" t="s">
        <v>33</v>
      </c>
      <c r="C8" s="536" t="s">
        <v>34</v>
      </c>
      <c r="D8" s="521">
        <v>2.65</v>
      </c>
      <c r="E8" s="520"/>
      <c r="F8" s="520"/>
      <c r="G8" s="521"/>
      <c r="H8" s="521"/>
      <c r="I8" s="629">
        <v>25</v>
      </c>
      <c r="J8" s="380">
        <v>22.46</v>
      </c>
      <c r="K8" s="542">
        <v>46178</v>
      </c>
      <c r="L8" s="542">
        <v>46178</v>
      </c>
      <c r="M8" s="535">
        <f>L8+3</f>
        <v>46181</v>
      </c>
      <c r="N8" s="380" t="s">
        <v>19</v>
      </c>
      <c r="O8" s="585">
        <f>-1*(IF(VLOOKUP(B8,Estoque!B:J,8,FALSE)&gt;0,0,VLOOKUP(B8,Estoque!B:J,8)))</f>
        <v>0.67000000000000126</v>
      </c>
      <c r="P8" s="551" t="s">
        <v>35</v>
      </c>
      <c r="Q8" s="380"/>
    </row>
    <row r="9" spans="1:17" ht="16.5" customHeight="1" x14ac:dyDescent="0.3">
      <c r="B9" s="552" t="s">
        <v>36</v>
      </c>
      <c r="C9" s="536" t="s">
        <v>37</v>
      </c>
      <c r="D9" s="521">
        <v>2</v>
      </c>
      <c r="E9" s="520"/>
      <c r="F9" s="520"/>
      <c r="G9" s="521"/>
      <c r="H9" s="521"/>
      <c r="I9" s="634">
        <v>10</v>
      </c>
      <c r="J9" s="380">
        <v>11.56</v>
      </c>
      <c r="K9" s="542">
        <v>46181</v>
      </c>
      <c r="L9" s="535">
        <v>46181</v>
      </c>
      <c r="M9" s="535">
        <f>L9+2</f>
        <v>46183</v>
      </c>
      <c r="N9" s="380" t="s">
        <v>19</v>
      </c>
      <c r="O9" s="553">
        <f>-1*(IF(VLOOKUP(B9,Estoque!B:J,8,FALSE)&gt;0,0,VLOOKUP(B9,Estoque!B:J,8)))</f>
        <v>0</v>
      </c>
      <c r="P9" s="636" t="s">
        <v>38</v>
      </c>
      <c r="Q9" s="380"/>
    </row>
    <row r="10" spans="1:17" ht="16.5" customHeight="1" x14ac:dyDescent="0.3">
      <c r="B10" s="552" t="s">
        <v>39</v>
      </c>
      <c r="C10" s="536" t="s">
        <v>40</v>
      </c>
      <c r="D10" s="521">
        <v>2.65</v>
      </c>
      <c r="E10" s="520"/>
      <c r="F10" s="520"/>
      <c r="G10" s="521"/>
      <c r="H10" s="521"/>
      <c r="I10" s="634">
        <v>15</v>
      </c>
      <c r="J10" s="380">
        <v>24.13</v>
      </c>
      <c r="K10" s="542">
        <v>46181</v>
      </c>
      <c r="L10" s="535">
        <v>46181</v>
      </c>
      <c r="M10" s="535">
        <f>L10+2</f>
        <v>46183</v>
      </c>
      <c r="N10" s="380" t="s">
        <v>19</v>
      </c>
      <c r="O10" s="553">
        <f>-1*(IF(VLOOKUP(B10,Estoque!B:J,8,FALSE)&gt;0,0,VLOOKUP(B10,Estoque!B:J,8)))</f>
        <v>0</v>
      </c>
      <c r="P10" s="636" t="s">
        <v>41</v>
      </c>
      <c r="Q10" s="380"/>
    </row>
    <row r="11" spans="1:17" ht="16.5" customHeight="1" x14ac:dyDescent="0.3">
      <c r="B11" s="552" t="s">
        <v>42</v>
      </c>
      <c r="C11" s="536" t="s">
        <v>43</v>
      </c>
      <c r="D11" s="521">
        <v>3</v>
      </c>
      <c r="E11" s="520"/>
      <c r="F11" s="520"/>
      <c r="G11" s="521"/>
      <c r="H11" s="521"/>
      <c r="I11" s="630">
        <v>30</v>
      </c>
      <c r="J11" s="380">
        <v>38.03</v>
      </c>
      <c r="K11" s="542">
        <v>46181</v>
      </c>
      <c r="L11" s="535">
        <v>46181</v>
      </c>
      <c r="M11" s="535">
        <f>L11+3</f>
        <v>46184</v>
      </c>
      <c r="N11" s="380" t="s">
        <v>19</v>
      </c>
      <c r="O11" s="553">
        <f>-1*(IF(VLOOKUP(B11,Estoque!B:J,8,FALSE)&gt;0,0,VLOOKUP(B11,Estoque!B:J,8)))</f>
        <v>0</v>
      </c>
      <c r="P11" s="636" t="s">
        <v>44</v>
      </c>
      <c r="Q11" s="380"/>
    </row>
    <row r="12" spans="1:17" ht="16.5" customHeight="1" x14ac:dyDescent="0.3">
      <c r="B12" s="593" t="s">
        <v>45</v>
      </c>
      <c r="C12" s="556" t="s">
        <v>46</v>
      </c>
      <c r="D12" s="558">
        <v>1.8</v>
      </c>
      <c r="E12" s="557"/>
      <c r="F12" s="557"/>
      <c r="G12" s="558"/>
      <c r="H12" s="558"/>
      <c r="I12" s="635">
        <v>16</v>
      </c>
      <c r="J12" s="555">
        <v>14.4596</v>
      </c>
      <c r="K12" s="542">
        <v>46182</v>
      </c>
      <c r="L12" s="541">
        <v>46182</v>
      </c>
      <c r="M12" s="541">
        <f>L12+2</f>
        <v>46184</v>
      </c>
      <c r="N12" s="560" t="s">
        <v>19</v>
      </c>
      <c r="O12" s="559">
        <v>14.4596</v>
      </c>
      <c r="P12" s="638" t="s">
        <v>47</v>
      </c>
      <c r="Q12" s="579" t="s">
        <v>48</v>
      </c>
    </row>
    <row r="13" spans="1:17" ht="16.5" customHeight="1" x14ac:dyDescent="0.3">
      <c r="B13" s="655" t="s">
        <v>49</v>
      </c>
      <c r="C13" s="656" t="s">
        <v>50</v>
      </c>
      <c r="D13" s="649">
        <v>1.8</v>
      </c>
      <c r="E13" s="650"/>
      <c r="F13" s="650"/>
      <c r="G13" s="649"/>
      <c r="H13" s="649"/>
      <c r="I13" s="651"/>
      <c r="J13" s="652">
        <v>3.4954000000000001</v>
      </c>
      <c r="K13" s="542" t="s">
        <v>26</v>
      </c>
      <c r="L13" s="542" t="s">
        <v>26</v>
      </c>
      <c r="M13" s="542" t="s">
        <v>26</v>
      </c>
      <c r="N13" s="513" t="s">
        <v>51</v>
      </c>
      <c r="O13" s="653">
        <v>0</v>
      </c>
      <c r="P13" s="551" t="s">
        <v>47</v>
      </c>
      <c r="Q13" s="654"/>
    </row>
    <row r="14" spans="1:17" ht="16.5" customHeight="1" x14ac:dyDescent="0.3">
      <c r="B14" s="594" t="s">
        <v>52</v>
      </c>
      <c r="C14" s="580" t="s">
        <v>53</v>
      </c>
      <c r="D14" s="558">
        <v>1.95</v>
      </c>
      <c r="E14" s="557"/>
      <c r="F14" s="557"/>
      <c r="G14" s="558"/>
      <c r="H14" s="558"/>
      <c r="I14" s="635">
        <v>2</v>
      </c>
      <c r="J14" s="555">
        <v>1.23</v>
      </c>
      <c r="K14" s="542">
        <v>46182</v>
      </c>
      <c r="L14" s="541">
        <v>46182</v>
      </c>
      <c r="M14" s="541">
        <f>L14+2</f>
        <v>46184</v>
      </c>
      <c r="N14" s="560" t="s">
        <v>19</v>
      </c>
      <c r="O14" s="559">
        <v>1.282</v>
      </c>
      <c r="P14" s="638" t="s">
        <v>54</v>
      </c>
      <c r="Q14" s="579" t="s">
        <v>48</v>
      </c>
    </row>
    <row r="15" spans="1:17" ht="16.5" customHeight="1" x14ac:dyDescent="0.3">
      <c r="B15" s="552" t="s">
        <v>55</v>
      </c>
      <c r="C15" s="536" t="s">
        <v>56</v>
      </c>
      <c r="D15" s="521">
        <v>1.95</v>
      </c>
      <c r="E15" s="520"/>
      <c r="F15" s="520"/>
      <c r="G15" s="521"/>
      <c r="H15" s="521"/>
      <c r="I15" s="630">
        <v>10</v>
      </c>
      <c r="J15" s="629">
        <v>24.535</v>
      </c>
      <c r="K15" s="542">
        <v>46183</v>
      </c>
      <c r="L15" s="542">
        <v>46183</v>
      </c>
      <c r="M15" s="542">
        <f>L15+2</f>
        <v>46185</v>
      </c>
      <c r="N15" s="567" t="s">
        <v>19</v>
      </c>
      <c r="O15" s="554">
        <f>-1*(IF(VLOOKUP(B15,Estoque!B:J,8,FALSE)&gt;0,0,VLOOKUP(B15,Estoque!B:J,8)))</f>
        <v>0</v>
      </c>
      <c r="P15" s="551" t="s">
        <v>54</v>
      </c>
      <c r="Q15" s="380"/>
    </row>
    <row r="16" spans="1:17" ht="16.5" customHeight="1" x14ac:dyDescent="0.3">
      <c r="B16" s="552" t="s">
        <v>57</v>
      </c>
      <c r="C16" s="536" t="s">
        <v>58</v>
      </c>
      <c r="D16" s="521">
        <v>2</v>
      </c>
      <c r="E16" s="520"/>
      <c r="F16" s="520"/>
      <c r="G16" s="521"/>
      <c r="H16" s="521"/>
      <c r="I16" s="630">
        <v>50</v>
      </c>
      <c r="J16" s="629">
        <v>48.25</v>
      </c>
      <c r="K16" s="542">
        <v>46183</v>
      </c>
      <c r="L16" s="542">
        <v>46183</v>
      </c>
      <c r="M16" s="542">
        <f t="shared" ref="M16:M17" si="0">L16+2</f>
        <v>46185</v>
      </c>
      <c r="N16" s="613" t="s">
        <v>19</v>
      </c>
      <c r="O16" s="554">
        <f>-1*(IF(VLOOKUP(B16,Estoque!B:J,8,FALSE)&gt;0,0,VLOOKUP(B16,Estoque!B:J,8)))</f>
        <v>0</v>
      </c>
      <c r="P16" s="551" t="s">
        <v>59</v>
      </c>
      <c r="Q16" s="380"/>
    </row>
    <row r="17" spans="1:18" ht="16.5" customHeight="1" x14ac:dyDescent="0.3">
      <c r="B17" s="552" t="s">
        <v>60</v>
      </c>
      <c r="C17" s="536" t="s">
        <v>61</v>
      </c>
      <c r="D17" s="521">
        <v>2.65</v>
      </c>
      <c r="E17" s="520"/>
      <c r="F17" s="520"/>
      <c r="G17" s="521"/>
      <c r="H17" s="521"/>
      <c r="I17" s="644">
        <v>30</v>
      </c>
      <c r="J17" s="645">
        <v>49.08</v>
      </c>
      <c r="K17" s="646">
        <v>46183</v>
      </c>
      <c r="L17" s="646">
        <v>46183</v>
      </c>
      <c r="M17" s="646">
        <f t="shared" si="0"/>
        <v>46185</v>
      </c>
      <c r="N17" s="511" t="s">
        <v>19</v>
      </c>
      <c r="O17" s="554">
        <f>-1*(IF(VLOOKUP(B17,Estoque!B:J,8,FALSE)&gt;0,0,VLOOKUP(B17,Estoque!B:J,8)))</f>
        <v>0</v>
      </c>
      <c r="P17" s="551" t="s">
        <v>62</v>
      </c>
      <c r="Q17" s="380"/>
    </row>
    <row r="18" spans="1:18" ht="16.5" customHeight="1" x14ac:dyDescent="0.3">
      <c r="B18" s="594" t="s">
        <v>63</v>
      </c>
      <c r="C18" s="582" t="s">
        <v>64</v>
      </c>
      <c r="D18" s="569">
        <v>3</v>
      </c>
      <c r="E18" s="570"/>
      <c r="F18" s="570"/>
      <c r="G18" s="569"/>
      <c r="H18" s="640"/>
      <c r="I18" s="571">
        <v>10</v>
      </c>
      <c r="J18" s="537">
        <v>8.5419999999999998</v>
      </c>
      <c r="K18" s="542">
        <v>46184</v>
      </c>
      <c r="L18" s="541">
        <v>46184</v>
      </c>
      <c r="M18" s="541">
        <f>L18+4</f>
        <v>46188</v>
      </c>
      <c r="N18" s="537" t="s">
        <v>65</v>
      </c>
      <c r="O18" s="581">
        <v>8.58</v>
      </c>
      <c r="P18" s="638" t="s">
        <v>66</v>
      </c>
      <c r="Q18" s="579" t="s">
        <v>48</v>
      </c>
    </row>
    <row r="19" spans="1:18" ht="16.5" customHeight="1" x14ac:dyDescent="0.3">
      <c r="B19" s="552" t="s">
        <v>67</v>
      </c>
      <c r="C19" s="536" t="s">
        <v>68</v>
      </c>
      <c r="D19" s="521">
        <v>3</v>
      </c>
      <c r="E19" s="520"/>
      <c r="F19" s="520"/>
      <c r="G19" s="521"/>
      <c r="H19" s="510"/>
      <c r="I19" s="568">
        <v>50</v>
      </c>
      <c r="J19" s="688">
        <v>58.072000000000003</v>
      </c>
      <c r="K19" s="542">
        <v>46184</v>
      </c>
      <c r="L19" s="542">
        <v>46184</v>
      </c>
      <c r="M19" s="542">
        <f>L19+4</f>
        <v>46188</v>
      </c>
      <c r="N19" s="380" t="s">
        <v>19</v>
      </c>
      <c r="O19" s="554">
        <v>0</v>
      </c>
      <c r="P19" s="551" t="s">
        <v>66</v>
      </c>
      <c r="Q19" s="380"/>
    </row>
    <row r="20" spans="1:18" s="577" customFormat="1" ht="16.5" customHeight="1" x14ac:dyDescent="0.3">
      <c r="A20" s="576"/>
      <c r="B20" s="628" t="s">
        <v>69</v>
      </c>
      <c r="C20" s="588" t="s">
        <v>70</v>
      </c>
      <c r="D20" s="589">
        <v>3.35</v>
      </c>
      <c r="E20" s="590"/>
      <c r="F20" s="590"/>
      <c r="G20" s="589"/>
      <c r="H20" s="641"/>
      <c r="I20" s="380">
        <v>10</v>
      </c>
      <c r="J20" s="380">
        <v>10.59</v>
      </c>
      <c r="K20" s="542">
        <v>46185</v>
      </c>
      <c r="L20" s="542">
        <v>46185</v>
      </c>
      <c r="M20" s="542">
        <v>46185</v>
      </c>
      <c r="N20" s="380" t="s">
        <v>19</v>
      </c>
      <c r="O20" s="554">
        <v>0</v>
      </c>
      <c r="P20" s="551" t="s">
        <v>71</v>
      </c>
      <c r="Q20" s="591"/>
      <c r="R20" s="578"/>
    </row>
    <row r="21" spans="1:18" ht="16.5" customHeight="1" x14ac:dyDescent="0.3">
      <c r="B21" s="552" t="s">
        <v>72</v>
      </c>
      <c r="C21" s="536" t="s">
        <v>73</v>
      </c>
      <c r="D21" s="521">
        <v>1.8</v>
      </c>
      <c r="E21" s="520"/>
      <c r="F21" s="520"/>
      <c r="G21" s="521"/>
      <c r="H21" s="510"/>
      <c r="I21" s="568">
        <v>10</v>
      </c>
      <c r="J21" s="380">
        <v>12.46</v>
      </c>
      <c r="K21" s="542">
        <v>46188</v>
      </c>
      <c r="L21" s="542">
        <v>46188</v>
      </c>
      <c r="M21" s="535">
        <f>L25+2</f>
        <v>46191</v>
      </c>
      <c r="N21" s="380" t="s">
        <v>19</v>
      </c>
      <c r="O21" s="554">
        <f>-1*(IF(VLOOKUP(B21,Estoque!B:J,8,FALSE)&gt;0,0,VLOOKUP(B21,Estoque!B:J,8)))</f>
        <v>5.1482000000000001</v>
      </c>
      <c r="P21" s="637" t="s">
        <v>74</v>
      </c>
      <c r="Q21" s="380"/>
    </row>
    <row r="22" spans="1:18" ht="16.5" customHeight="1" x14ac:dyDescent="0.3">
      <c r="B22" s="552" t="s">
        <v>75</v>
      </c>
      <c r="C22" s="536" t="s">
        <v>76</v>
      </c>
      <c r="D22" s="521">
        <v>2</v>
      </c>
      <c r="E22" s="520"/>
      <c r="F22" s="520"/>
      <c r="G22" s="521"/>
      <c r="H22" s="510"/>
      <c r="I22" s="604">
        <v>25</v>
      </c>
      <c r="J22" s="620">
        <v>9.2550000000000008</v>
      </c>
      <c r="K22" s="542">
        <v>46188</v>
      </c>
      <c r="L22" s="542">
        <v>46188</v>
      </c>
      <c r="M22" s="535"/>
      <c r="N22" s="380" t="s">
        <v>19</v>
      </c>
      <c r="O22" s="554">
        <f>-1*(IF(VLOOKUP(B22,Estoque!B:J,8,FALSE)&gt;0,0,VLOOKUP(B22,Estoque!B:J,8)))</f>
        <v>10.769299999999999</v>
      </c>
      <c r="P22" s="637" t="s">
        <v>77</v>
      </c>
      <c r="Q22" s="380"/>
    </row>
    <row r="23" spans="1:18" ht="16.5" customHeight="1" x14ac:dyDescent="0.3">
      <c r="B23" s="584" t="s">
        <v>78</v>
      </c>
      <c r="C23" s="584" t="s">
        <v>79</v>
      </c>
      <c r="D23" s="538">
        <v>2.25</v>
      </c>
      <c r="E23" s="539"/>
      <c r="F23" s="539"/>
      <c r="G23" s="538"/>
      <c r="H23" s="642"/>
      <c r="I23" s="537">
        <v>3</v>
      </c>
      <c r="J23" s="537"/>
      <c r="K23" s="542">
        <v>46188</v>
      </c>
      <c r="L23" s="542">
        <v>46188</v>
      </c>
      <c r="M23" s="541"/>
      <c r="N23" s="537" t="s">
        <v>19</v>
      </c>
      <c r="O23" s="643">
        <v>1.67</v>
      </c>
      <c r="P23" s="639" t="s">
        <v>81</v>
      </c>
      <c r="Q23" s="579" t="s">
        <v>48</v>
      </c>
    </row>
    <row r="24" spans="1:18" ht="16.5" customHeight="1" x14ac:dyDescent="0.3">
      <c r="B24" s="552" t="s">
        <v>82</v>
      </c>
      <c r="C24" s="536" t="s">
        <v>83</v>
      </c>
      <c r="D24" s="521">
        <v>2.25</v>
      </c>
      <c r="E24" s="520"/>
      <c r="F24" s="520"/>
      <c r="G24" s="521"/>
      <c r="H24" s="510"/>
      <c r="I24" s="502">
        <v>10</v>
      </c>
      <c r="J24" s="380"/>
      <c r="K24" s="542">
        <v>46188</v>
      </c>
      <c r="L24" s="542">
        <v>46188</v>
      </c>
      <c r="M24" s="542"/>
      <c r="N24" s="380" t="s">
        <v>80</v>
      </c>
      <c r="O24" s="554">
        <f>-1*(IF(VLOOKUP(B24,Estoque!B:J,8,FALSE)&gt;0,0,VLOOKUP(B24,Estoque!B:J,8)))</f>
        <v>0</v>
      </c>
      <c r="P24" s="637" t="s">
        <v>81</v>
      </c>
      <c r="Q24" s="380"/>
    </row>
    <row r="25" spans="1:18" ht="16.5" customHeight="1" x14ac:dyDescent="0.3">
      <c r="B25" s="669" t="s">
        <v>84</v>
      </c>
      <c r="C25" s="669" t="s">
        <v>85</v>
      </c>
      <c r="D25" s="670">
        <v>2.65</v>
      </c>
      <c r="E25" s="671"/>
      <c r="F25" s="671"/>
      <c r="G25" s="670"/>
      <c r="H25" s="672"/>
      <c r="I25" s="644">
        <v>25</v>
      </c>
      <c r="J25" s="645"/>
      <c r="K25" s="542">
        <v>46189</v>
      </c>
      <c r="L25" s="542">
        <v>46189</v>
      </c>
      <c r="M25" s="646"/>
      <c r="N25" s="645" t="s">
        <v>86</v>
      </c>
      <c r="O25" s="673">
        <v>8.0579999999999998</v>
      </c>
      <c r="P25" s="674" t="s">
        <v>87</v>
      </c>
      <c r="Q25" s="645"/>
    </row>
    <row r="26" spans="1:18" ht="16.5" customHeight="1" x14ac:dyDescent="0.3">
      <c r="B26" s="552" t="s">
        <v>88</v>
      </c>
      <c r="C26" s="394" t="s">
        <v>89</v>
      </c>
      <c r="D26" s="521">
        <v>3</v>
      </c>
      <c r="E26" s="520"/>
      <c r="F26" s="520"/>
      <c r="G26" s="521"/>
      <c r="H26" s="521"/>
      <c r="I26" s="380">
        <v>30</v>
      </c>
      <c r="J26" s="380"/>
      <c r="K26" s="542">
        <v>46189</v>
      </c>
      <c r="L26" s="542">
        <v>46189</v>
      </c>
      <c r="M26" s="542"/>
      <c r="N26" s="380" t="s">
        <v>90</v>
      </c>
      <c r="O26" s="668">
        <f>-1*(IF(VLOOKUP(B26,Estoque!B:J,8,FALSE)&gt;0,0,VLOOKUP(B26,Estoque!B:J,8)))</f>
        <v>7.7982999999999993</v>
      </c>
      <c r="P26" s="637" t="s">
        <v>91</v>
      </c>
      <c r="Q26" s="380"/>
    </row>
    <row r="27" spans="1:18" ht="16.5" customHeight="1" x14ac:dyDescent="0.3">
      <c r="B27" s="655" t="s">
        <v>92</v>
      </c>
      <c r="C27" s="656" t="s">
        <v>93</v>
      </c>
      <c r="D27" s="649">
        <v>1.8</v>
      </c>
      <c r="E27" s="650"/>
      <c r="F27" s="650"/>
      <c r="G27" s="649"/>
      <c r="H27" s="675"/>
      <c r="I27" s="676">
        <v>10</v>
      </c>
      <c r="J27" s="652"/>
      <c r="K27" s="677">
        <v>46190</v>
      </c>
      <c r="L27" s="677">
        <v>46190</v>
      </c>
      <c r="M27" s="678">
        <f>L27+3</f>
        <v>46193</v>
      </c>
      <c r="N27" s="652" t="s">
        <v>94</v>
      </c>
      <c r="O27" s="679">
        <f>-1*(IF(VLOOKUP(B27,Estoque!B:J,8,FALSE)&gt;0,0,VLOOKUP(B27,Estoque!B:J,8)))</f>
        <v>0</v>
      </c>
      <c r="P27" s="680" t="s">
        <v>95</v>
      </c>
      <c r="Q27" s="652"/>
    </row>
    <row r="28" spans="1:18" ht="16.5" customHeight="1" x14ac:dyDescent="0.3">
      <c r="B28" s="552" t="s">
        <v>96</v>
      </c>
      <c r="C28" s="536" t="s">
        <v>97</v>
      </c>
      <c r="D28" s="521">
        <v>2</v>
      </c>
      <c r="E28" s="520"/>
      <c r="F28" s="520"/>
      <c r="G28" s="521"/>
      <c r="H28" s="510"/>
      <c r="I28" s="502">
        <v>10</v>
      </c>
      <c r="J28" s="380"/>
      <c r="K28" s="542">
        <v>46190</v>
      </c>
      <c r="L28" s="542">
        <v>46190</v>
      </c>
      <c r="M28" s="535">
        <f>L28+3</f>
        <v>46193</v>
      </c>
      <c r="N28" s="380" t="s">
        <v>19</v>
      </c>
      <c r="O28" s="554">
        <f>-1*(IF(VLOOKUP(B28,Estoque!B:J,8,FALSE)&gt;0,0,VLOOKUP(B28,Estoque!B:J,8)))</f>
        <v>0.23840000000000011</v>
      </c>
      <c r="P28" s="637" t="s">
        <v>98</v>
      </c>
      <c r="Q28" s="380"/>
    </row>
    <row r="29" spans="1:18" ht="16.5" customHeight="1" x14ac:dyDescent="0.3">
      <c r="B29" s="552" t="s">
        <v>99</v>
      </c>
      <c r="C29" s="536" t="s">
        <v>100</v>
      </c>
      <c r="D29" s="521">
        <v>2.25</v>
      </c>
      <c r="E29" s="520"/>
      <c r="F29" s="520"/>
      <c r="G29" s="521"/>
      <c r="H29" s="521"/>
      <c r="I29" s="502">
        <v>25</v>
      </c>
      <c r="J29" s="380"/>
      <c r="K29" s="542">
        <v>46190</v>
      </c>
      <c r="L29" s="542">
        <v>46190</v>
      </c>
      <c r="M29" s="535">
        <f>L29+2</f>
        <v>46192</v>
      </c>
      <c r="N29" s="567"/>
      <c r="O29" s="554">
        <f>-1*(IF(VLOOKUP(B29,Estoque!B:J,8,FALSE)&gt;0,0,VLOOKUP(B29,Estoque!B:J,8)))</f>
        <v>0</v>
      </c>
      <c r="P29" s="637" t="s">
        <v>101</v>
      </c>
      <c r="Q29" s="380"/>
    </row>
    <row r="30" spans="1:18" ht="16.5" customHeight="1" x14ac:dyDescent="0.3">
      <c r="B30" s="552" t="s">
        <v>102</v>
      </c>
      <c r="C30" s="536" t="s">
        <v>103</v>
      </c>
      <c r="D30" s="521">
        <v>2.65</v>
      </c>
      <c r="I30" s="629">
        <v>20</v>
      </c>
      <c r="J30" s="380"/>
      <c r="K30" s="542">
        <v>46191</v>
      </c>
      <c r="L30" s="542">
        <v>46191</v>
      </c>
      <c r="M30" s="542">
        <f>L30+3</f>
        <v>46194</v>
      </c>
      <c r="N30" s="567"/>
      <c r="O30" s="575">
        <f>-1*(IF(VLOOKUP(B30,Estoque!B:J,8,FALSE)&gt;0,0,VLOOKUP(B30,Estoque!B:J,8)))</f>
        <v>0.115</v>
      </c>
      <c r="P30" s="637" t="s">
        <v>104</v>
      </c>
      <c r="Q30" s="380"/>
    </row>
    <row r="31" spans="1:18" ht="16.5" customHeight="1" x14ac:dyDescent="0.3">
      <c r="B31" s="664" t="s">
        <v>105</v>
      </c>
      <c r="C31" s="660" t="s">
        <v>106</v>
      </c>
      <c r="D31" s="661">
        <v>2.65</v>
      </c>
      <c r="E31" s="658"/>
      <c r="F31" s="658"/>
      <c r="G31" s="657"/>
      <c r="H31" s="657"/>
      <c r="I31" s="665">
        <v>10</v>
      </c>
      <c r="J31" s="659"/>
      <c r="K31" s="542">
        <v>46191</v>
      </c>
      <c r="L31" s="542">
        <v>46191</v>
      </c>
      <c r="M31" s="666">
        <v>46192</v>
      </c>
      <c r="N31" s="659" t="s">
        <v>90</v>
      </c>
      <c r="O31" s="667">
        <v>4.4375999999999998</v>
      </c>
      <c r="P31" s="637" t="s">
        <v>107</v>
      </c>
      <c r="Q31" s="659" t="s">
        <v>108</v>
      </c>
    </row>
    <row r="32" spans="1:18" ht="16.5" customHeight="1" x14ac:dyDescent="0.3">
      <c r="B32" s="552" t="s">
        <v>109</v>
      </c>
      <c r="C32" s="536" t="s">
        <v>110</v>
      </c>
      <c r="D32" s="521">
        <v>3</v>
      </c>
      <c r="I32" s="630">
        <v>70</v>
      </c>
      <c r="J32" s="380"/>
      <c r="K32" s="542">
        <v>46191</v>
      </c>
      <c r="L32" s="542">
        <v>46192</v>
      </c>
      <c r="M32" s="542">
        <f>L32+2</f>
        <v>46194</v>
      </c>
      <c r="N32" s="567" t="s">
        <v>111</v>
      </c>
      <c r="O32" s="575">
        <f>-1*(IF(VLOOKUP(B32,Estoque!B:J,8,FALSE)&gt;0,0,VLOOKUP(B32,Estoque!B:J,8)))</f>
        <v>10.4154</v>
      </c>
      <c r="P32" s="637" t="s">
        <v>112</v>
      </c>
      <c r="Q32" s="380"/>
    </row>
    <row r="33" spans="1:18" ht="16.5" customHeight="1" x14ac:dyDescent="0.3">
      <c r="B33" s="681" t="s">
        <v>113</v>
      </c>
      <c r="C33" s="605" t="s">
        <v>114</v>
      </c>
      <c r="D33" s="606">
        <v>4.75</v>
      </c>
      <c r="E33" s="607"/>
      <c r="F33" s="607"/>
      <c r="G33" s="608"/>
      <c r="H33" s="608"/>
      <c r="I33" s="682">
        <v>50</v>
      </c>
      <c r="J33" s="609"/>
      <c r="K33" s="610">
        <v>46195</v>
      </c>
      <c r="L33" s="610">
        <v>46195</v>
      </c>
      <c r="M33" s="610"/>
      <c r="N33" s="611" t="s">
        <v>90</v>
      </c>
      <c r="O33" s="575">
        <f>-1*(IF(VLOOKUP(B33,Estoque!B:J,8,FALSE)&gt;0,0,VLOOKUP(B33,Estoque!B:J,8)))</f>
        <v>11.8424</v>
      </c>
      <c r="P33" s="683" t="s">
        <v>1990</v>
      </c>
      <c r="Q33" s="609"/>
    </row>
    <row r="34" spans="1:18" ht="16.5" customHeight="1" x14ac:dyDescent="0.3">
      <c r="B34" s="536" t="s">
        <v>115</v>
      </c>
      <c r="C34" s="536" t="s">
        <v>116</v>
      </c>
      <c r="D34" s="521">
        <v>2</v>
      </c>
      <c r="I34" s="631">
        <v>25</v>
      </c>
      <c r="J34" s="380"/>
      <c r="K34" s="542">
        <v>46196</v>
      </c>
      <c r="L34" s="542">
        <v>46196</v>
      </c>
      <c r="M34" s="542">
        <f>L34+4</f>
        <v>46200</v>
      </c>
      <c r="N34" s="567"/>
      <c r="O34" s="554">
        <f>-1*(IF(VLOOKUP(B34,Estoque!B:J,8,FALSE)&gt;0,0,VLOOKUP(B34,Estoque!B:J,8)))</f>
        <v>3.5139999999999998</v>
      </c>
      <c r="P34" s="380"/>
      <c r="Q34" s="380"/>
    </row>
    <row r="35" spans="1:18" ht="16.5" customHeight="1" x14ac:dyDescent="0.3">
      <c r="B35" s="536" t="s">
        <v>117</v>
      </c>
      <c r="C35" s="536" t="s">
        <v>118</v>
      </c>
      <c r="D35" s="521">
        <v>2</v>
      </c>
      <c r="I35" s="632">
        <v>10</v>
      </c>
      <c r="J35" s="380"/>
      <c r="K35" s="542">
        <v>46196</v>
      </c>
      <c r="L35" s="542">
        <v>46196</v>
      </c>
      <c r="M35" s="542">
        <f>L35+4</f>
        <v>46200</v>
      </c>
      <c r="N35" s="567"/>
      <c r="O35" s="554">
        <f>-1*(IF(VLOOKUP(B35,Estoque!B:J,8,FALSE)&gt;0,0,VLOOKUP(B35,Estoque!B:J,8)))</f>
        <v>3.5139999999999998</v>
      </c>
      <c r="P35" s="380"/>
      <c r="Q35" s="380"/>
    </row>
    <row r="36" spans="1:18" ht="16.5" customHeight="1" x14ac:dyDescent="0.3">
      <c r="B36" s="536" t="s">
        <v>119</v>
      </c>
      <c r="C36" s="536" t="s">
        <v>120</v>
      </c>
      <c r="D36" s="521">
        <v>1.95</v>
      </c>
      <c r="I36" s="631">
        <v>10</v>
      </c>
      <c r="J36" s="380"/>
      <c r="K36" s="542">
        <v>46196</v>
      </c>
      <c r="L36" s="542">
        <v>46196</v>
      </c>
      <c r="M36" s="542">
        <f>L36+4</f>
        <v>46200</v>
      </c>
      <c r="N36" s="567"/>
      <c r="O36" s="554">
        <f>-1*(IF(VLOOKUP(B36,Estoque!B:J,8,FALSE)&gt;0,0,VLOOKUP(B36,Estoque!B:J,8)))</f>
        <v>0</v>
      </c>
      <c r="P36" s="380"/>
      <c r="Q36" s="380"/>
    </row>
    <row r="37" spans="1:18" ht="16.5" customHeight="1" x14ac:dyDescent="0.3">
      <c r="B37" s="536" t="s">
        <v>121</v>
      </c>
      <c r="C37" s="536" t="s">
        <v>122</v>
      </c>
      <c r="D37" s="521">
        <v>2.25</v>
      </c>
      <c r="I37" s="631">
        <v>10</v>
      </c>
      <c r="J37" s="380"/>
      <c r="K37" s="542">
        <v>46197</v>
      </c>
      <c r="L37" s="542">
        <v>46197</v>
      </c>
      <c r="M37" s="542">
        <f>L37+5</f>
        <v>46202</v>
      </c>
      <c r="N37" s="567"/>
      <c r="O37" s="554">
        <f>-1*(IF(VLOOKUP(B37,Estoque!B:J,8,FALSE)&gt;0,0,VLOOKUP(B37,Estoque!B:J,8)))</f>
        <v>1.2829999999999999</v>
      </c>
      <c r="P37" s="380"/>
      <c r="Q37" s="380"/>
    </row>
    <row r="38" spans="1:18" ht="16.5" customHeight="1" x14ac:dyDescent="0.3">
      <c r="B38" s="536" t="s">
        <v>123</v>
      </c>
      <c r="C38" s="536" t="s">
        <v>124</v>
      </c>
      <c r="D38" s="521">
        <v>2.25</v>
      </c>
      <c r="I38" s="633">
        <v>20</v>
      </c>
      <c r="J38" s="380"/>
      <c r="K38" s="542">
        <v>46197</v>
      </c>
      <c r="L38" s="542">
        <v>46197</v>
      </c>
      <c r="M38" s="542">
        <f>L38+5</f>
        <v>46202</v>
      </c>
      <c r="N38" s="567"/>
      <c r="O38" s="554">
        <f>-1*(IF(VLOOKUP(B38,Estoque!B:J,8,FALSE)&gt;0,0,VLOOKUP(B38,Estoque!B:J,8)))</f>
        <v>4.9870000000000019</v>
      </c>
      <c r="P38" s="380"/>
      <c r="Q38" s="380"/>
    </row>
    <row r="39" spans="1:18" ht="16.5" customHeight="1" x14ac:dyDescent="0.3">
      <c r="B39" s="536" t="s">
        <v>125</v>
      </c>
      <c r="C39" s="536" t="s">
        <v>126</v>
      </c>
      <c r="D39" s="521">
        <v>2.65</v>
      </c>
      <c r="I39" s="631">
        <v>40</v>
      </c>
      <c r="J39" s="380"/>
      <c r="K39" s="542">
        <v>46197</v>
      </c>
      <c r="L39" s="535">
        <v>46198</v>
      </c>
      <c r="M39" s="542">
        <f>L39+5</f>
        <v>46203</v>
      </c>
      <c r="N39" s="567"/>
      <c r="O39" s="554">
        <v>2.1379999999999999</v>
      </c>
      <c r="P39" s="380"/>
      <c r="Q39" s="380"/>
    </row>
    <row r="40" spans="1:18" ht="16.5" customHeight="1" x14ac:dyDescent="0.3">
      <c r="B40" s="605" t="s">
        <v>127</v>
      </c>
      <c r="C40" s="605" t="s">
        <v>128</v>
      </c>
      <c r="D40" s="606">
        <v>2.65</v>
      </c>
      <c r="E40" s="607"/>
      <c r="F40" s="607"/>
      <c r="G40" s="608"/>
      <c r="H40" s="608"/>
      <c r="I40" s="633">
        <v>81</v>
      </c>
      <c r="J40" s="609"/>
      <c r="K40" s="535">
        <v>46198</v>
      </c>
      <c r="L40" s="610">
        <v>46199</v>
      </c>
      <c r="M40" s="542">
        <f>L40+3</f>
        <v>46202</v>
      </c>
      <c r="N40" s="611"/>
      <c r="O40" s="554">
        <f>-1*(IF(VLOOKUP(B40,Estoque!B:J,8,FALSE)&gt;0,0,VLOOKUP(B40,Estoque!B:J,8)))</f>
        <v>15.811199999999999</v>
      </c>
      <c r="P40" s="609"/>
      <c r="Q40" s="609"/>
    </row>
    <row r="41" spans="1:18" ht="16.5" customHeight="1" x14ac:dyDescent="0.3">
      <c r="B41" s="536" t="s">
        <v>129</v>
      </c>
      <c r="C41" s="536" t="s">
        <v>130</v>
      </c>
      <c r="D41" s="521">
        <v>3</v>
      </c>
      <c r="I41" s="631">
        <v>35</v>
      </c>
      <c r="J41" s="380"/>
      <c r="K41" s="542">
        <v>46202</v>
      </c>
      <c r="L41" s="542">
        <v>46202</v>
      </c>
      <c r="M41" s="542">
        <f>L41+3</f>
        <v>46205</v>
      </c>
      <c r="N41" s="567"/>
      <c r="O41" s="554">
        <f>-1*(IF(VLOOKUP(B41,Estoque!B:J,8,FALSE)&gt;0,0,VLOOKUP(B41,Estoque!B:J,8)))</f>
        <v>0</v>
      </c>
      <c r="P41" s="380"/>
      <c r="Q41" s="380"/>
    </row>
    <row r="42" spans="1:18" ht="16.5" customHeight="1" x14ac:dyDescent="0.3">
      <c r="B42" s="536" t="s">
        <v>131</v>
      </c>
      <c r="C42" s="536" t="s">
        <v>132</v>
      </c>
      <c r="D42" s="521">
        <v>3</v>
      </c>
      <c r="I42" s="612">
        <v>40</v>
      </c>
      <c r="J42" s="380"/>
      <c r="K42" s="542">
        <v>46202</v>
      </c>
      <c r="L42" s="542">
        <v>46203</v>
      </c>
      <c r="M42" s="542">
        <f>L42+5</f>
        <v>46208</v>
      </c>
      <c r="N42" s="567"/>
      <c r="O42" s="554">
        <v>5.3502999999999998</v>
      </c>
      <c r="P42" s="380"/>
      <c r="Q42" s="380"/>
    </row>
    <row r="43" spans="1:18" s="15" customFormat="1" ht="16.5" customHeight="1" x14ac:dyDescent="0.3">
      <c r="A43" s="614"/>
      <c r="B43" s="615" t="s">
        <v>133</v>
      </c>
      <c r="C43" s="615" t="s">
        <v>134</v>
      </c>
      <c r="D43" s="616">
        <v>4.75</v>
      </c>
      <c r="E43" s="617"/>
      <c r="F43" s="617"/>
      <c r="G43" s="618"/>
      <c r="H43" s="618"/>
      <c r="I43" s="619">
        <v>40</v>
      </c>
      <c r="J43" s="620"/>
      <c r="K43" s="648" t="s">
        <v>26</v>
      </c>
      <c r="L43" s="621" t="s">
        <v>26</v>
      </c>
      <c r="M43" s="542" t="s">
        <v>26</v>
      </c>
      <c r="N43" s="613" t="s">
        <v>135</v>
      </c>
      <c r="O43" s="622">
        <f>-1*(IF(VLOOKUP(B43,Estoque!B:J,8,FALSE)&gt;0,0,VLOOKUP(B43,Estoque!B:J,8)))</f>
        <v>0</v>
      </c>
      <c r="P43" s="620"/>
      <c r="Q43" s="620"/>
      <c r="R43" s="623"/>
    </row>
    <row r="44" spans="1:18" ht="16.5" customHeight="1" x14ac:dyDescent="0.3">
      <c r="B44" s="659" t="s">
        <v>136</v>
      </c>
      <c r="C44" s="660" t="s">
        <v>137</v>
      </c>
      <c r="D44" s="661">
        <v>1.95</v>
      </c>
      <c r="E44" s="662"/>
      <c r="F44" s="662"/>
      <c r="G44" s="661"/>
      <c r="H44" s="661"/>
      <c r="I44" s="659">
        <v>20</v>
      </c>
      <c r="J44" s="659"/>
      <c r="K44" s="666">
        <v>46204</v>
      </c>
      <c r="L44" s="666">
        <v>46204</v>
      </c>
      <c r="M44" s="659"/>
      <c r="N44" s="659"/>
      <c r="O44" s="661">
        <v>17.55</v>
      </c>
      <c r="P44" s="659"/>
      <c r="Q44" s="659" t="s">
        <v>138</v>
      </c>
    </row>
    <row r="45" spans="1:18" ht="16.5" customHeight="1" x14ac:dyDescent="0.3">
      <c r="B45" s="380" t="s">
        <v>139</v>
      </c>
      <c r="C45" s="536" t="s">
        <v>140</v>
      </c>
      <c r="D45" s="521">
        <v>2</v>
      </c>
      <c r="E45" s="520"/>
      <c r="F45" s="520"/>
      <c r="G45" s="521"/>
      <c r="H45" s="521"/>
      <c r="I45" s="502">
        <v>25</v>
      </c>
      <c r="J45" s="380"/>
      <c r="K45" s="542">
        <v>46205</v>
      </c>
      <c r="L45" s="542">
        <v>46205</v>
      </c>
      <c r="M45" s="502"/>
      <c r="N45" s="380"/>
      <c r="O45" s="521">
        <f>-1*(IF(VLOOKUP(B45,Estoque!B:J,8,FALSE)&gt;0,0,VLOOKUP(B45,Estoque!B:J,8)))</f>
        <v>0</v>
      </c>
      <c r="P45" s="380"/>
      <c r="Q45" s="380"/>
    </row>
    <row r="46" spans="1:18" ht="16.5" customHeight="1" x14ac:dyDescent="0.3">
      <c r="B46" s="380" t="s">
        <v>141</v>
      </c>
      <c r="C46" s="536" t="s">
        <v>142</v>
      </c>
      <c r="D46" s="521">
        <v>2.65</v>
      </c>
      <c r="E46" s="520"/>
      <c r="F46" s="520"/>
      <c r="G46" s="521"/>
      <c r="H46" s="521"/>
      <c r="I46" s="568">
        <v>25</v>
      </c>
      <c r="J46" s="380"/>
      <c r="K46" s="542">
        <v>46205</v>
      </c>
      <c r="L46" s="542">
        <v>46205</v>
      </c>
      <c r="M46" s="502"/>
      <c r="N46" s="380"/>
      <c r="O46" s="521">
        <f>-1*(IF(VLOOKUP(B46,Estoque!B:J,8,FALSE)&gt;0,0,VLOOKUP(B46,Estoque!B:J,8)))</f>
        <v>0</v>
      </c>
      <c r="P46" s="380"/>
      <c r="Q46" s="380"/>
    </row>
    <row r="47" spans="1:18" ht="16.5" customHeight="1" x14ac:dyDescent="0.3">
      <c r="B47" s="380" t="s">
        <v>143</v>
      </c>
      <c r="C47" s="536" t="s">
        <v>144</v>
      </c>
      <c r="D47" s="521">
        <v>3.75</v>
      </c>
      <c r="E47" s="520"/>
      <c r="F47" s="520"/>
      <c r="G47" s="521"/>
      <c r="H47" s="521"/>
      <c r="I47" s="568">
        <v>10</v>
      </c>
      <c r="J47" s="380"/>
      <c r="K47" s="542">
        <v>46206</v>
      </c>
      <c r="L47" s="542">
        <v>46206</v>
      </c>
      <c r="M47" s="502"/>
      <c r="N47" s="380"/>
      <c r="O47" s="521">
        <f>-1*(IF(VLOOKUP(B47,Estoque!B:J,8,FALSE)&gt;0,0,VLOOKUP(B47,Estoque!B:J,8)))</f>
        <v>0.99309999999999998</v>
      </c>
      <c r="P47" s="380"/>
      <c r="Q47" s="380"/>
    </row>
    <row r="48" spans="1:18" ht="16.5" customHeight="1" x14ac:dyDescent="0.3">
      <c r="B48" s="380" t="s">
        <v>145</v>
      </c>
      <c r="C48" s="536" t="s">
        <v>146</v>
      </c>
      <c r="D48" s="521">
        <v>4.75</v>
      </c>
      <c r="E48" s="520"/>
      <c r="F48" s="520"/>
      <c r="G48" s="521"/>
      <c r="H48" s="521"/>
      <c r="I48" s="568">
        <v>40</v>
      </c>
      <c r="J48" s="380"/>
      <c r="K48" s="542">
        <v>46209</v>
      </c>
      <c r="L48" s="542">
        <v>46209</v>
      </c>
      <c r="M48" s="502"/>
      <c r="N48" s="380"/>
      <c r="O48" s="521">
        <f>-1*(IF(VLOOKUP(B48,Estoque!B:J,8,FALSE)&gt;0,0,VLOOKUP(B48,Estoque!B:J,8)))</f>
        <v>1.0138</v>
      </c>
      <c r="P48" s="380"/>
      <c r="Q48" s="380"/>
    </row>
    <row r="49" spans="2:17" ht="16.5" customHeight="1" x14ac:dyDescent="0.3">
      <c r="B49" s="380" t="s">
        <v>147</v>
      </c>
      <c r="C49" s="536" t="s">
        <v>148</v>
      </c>
      <c r="D49" s="521">
        <v>1.8</v>
      </c>
      <c r="E49" s="520"/>
      <c r="F49" s="520"/>
      <c r="G49" s="521"/>
      <c r="H49" s="521"/>
      <c r="I49" s="568">
        <v>20</v>
      </c>
      <c r="J49" s="380"/>
      <c r="K49" s="542">
        <v>46210</v>
      </c>
      <c r="L49" s="542">
        <v>46210</v>
      </c>
      <c r="M49" s="502"/>
      <c r="N49" s="380"/>
      <c r="O49" s="521">
        <f>-1*(IF(VLOOKUP(B49,Estoque!B:J,8,FALSE)&gt;0,0,VLOOKUP(B49,Estoque!B:J,8)))</f>
        <v>0</v>
      </c>
      <c r="P49" s="380"/>
      <c r="Q49" s="380"/>
    </row>
    <row r="50" spans="2:17" ht="16.5" customHeight="1" x14ac:dyDescent="0.3">
      <c r="B50" s="537" t="s">
        <v>149</v>
      </c>
      <c r="C50" s="663" t="s">
        <v>150</v>
      </c>
      <c r="D50" s="538">
        <v>2</v>
      </c>
      <c r="E50" s="539"/>
      <c r="F50" s="539"/>
      <c r="G50" s="538"/>
      <c r="H50" s="538"/>
      <c r="I50" s="537">
        <v>5</v>
      </c>
      <c r="J50" s="537"/>
      <c r="K50" s="541">
        <v>46210</v>
      </c>
      <c r="L50" s="541">
        <v>46210</v>
      </c>
      <c r="M50" s="537"/>
      <c r="N50" s="537"/>
      <c r="O50" s="538">
        <v>2.3624999999999998</v>
      </c>
      <c r="P50" s="537"/>
      <c r="Q50" s="537"/>
    </row>
    <row r="51" spans="2:17" ht="16.5" customHeight="1" x14ac:dyDescent="0.3">
      <c r="B51" s="380" t="s">
        <v>151</v>
      </c>
      <c r="C51" s="536" t="s">
        <v>152</v>
      </c>
      <c r="D51" s="521">
        <v>2</v>
      </c>
      <c r="E51" s="520"/>
      <c r="F51" s="520"/>
      <c r="G51" s="521"/>
      <c r="H51" s="521"/>
      <c r="I51" s="568">
        <v>35</v>
      </c>
      <c r="J51" s="380"/>
      <c r="K51" s="542">
        <v>46210</v>
      </c>
      <c r="L51" s="542">
        <v>46211</v>
      </c>
      <c r="M51" s="502"/>
      <c r="N51" s="380"/>
      <c r="O51" s="521">
        <f>-1*(IF(VLOOKUP(B51,Estoque!B:J,8,FALSE)&gt;0,0,VLOOKUP(B51,Estoque!B:J,8)))</f>
        <v>0</v>
      </c>
      <c r="P51" s="380"/>
      <c r="Q51" s="380"/>
    </row>
    <row r="52" spans="2:17" ht="16.5" customHeight="1" x14ac:dyDescent="0.3">
      <c r="B52" s="537" t="s">
        <v>153</v>
      </c>
      <c r="C52" s="663" t="s">
        <v>154</v>
      </c>
      <c r="D52" s="538">
        <v>2.25</v>
      </c>
      <c r="E52" s="539"/>
      <c r="F52" s="539"/>
      <c r="G52" s="538"/>
      <c r="H52" s="538"/>
      <c r="I52" s="537">
        <v>18</v>
      </c>
      <c r="J52" s="537"/>
      <c r="K52" s="541">
        <v>46211</v>
      </c>
      <c r="L52" s="541">
        <v>46211</v>
      </c>
      <c r="M52" s="537"/>
      <c r="N52" s="537"/>
      <c r="O52" s="538">
        <v>15.3</v>
      </c>
      <c r="P52" s="537"/>
      <c r="Q52" s="537"/>
    </row>
    <row r="53" spans="2:17" ht="16.5" customHeight="1" x14ac:dyDescent="0.3">
      <c r="B53" s="380" t="s">
        <v>155</v>
      </c>
      <c r="C53" s="536" t="s">
        <v>156</v>
      </c>
      <c r="D53" s="521">
        <v>2.25</v>
      </c>
      <c r="E53" s="520"/>
      <c r="F53" s="520"/>
      <c r="G53" s="521"/>
      <c r="H53" s="521"/>
      <c r="I53" s="568">
        <v>20</v>
      </c>
      <c r="J53" s="380"/>
      <c r="K53" s="542">
        <v>46212</v>
      </c>
      <c r="L53" s="542">
        <v>46212</v>
      </c>
      <c r="M53" s="502"/>
      <c r="N53" s="380"/>
      <c r="O53" s="521">
        <f>-1*(IF(VLOOKUP(B53,Estoque!B:J,8,FALSE)&gt;0,0,VLOOKUP(B53,Estoque!B:J,8)))</f>
        <v>0</v>
      </c>
      <c r="P53" s="380"/>
      <c r="Q53" s="380"/>
    </row>
    <row r="54" spans="2:17" ht="16.5" customHeight="1" x14ac:dyDescent="0.3">
      <c r="B54" s="380" t="s">
        <v>157</v>
      </c>
      <c r="C54" s="536" t="s">
        <v>158</v>
      </c>
      <c r="D54" s="521">
        <v>2.65</v>
      </c>
      <c r="E54" s="520"/>
      <c r="F54" s="520"/>
      <c r="G54" s="521"/>
      <c r="H54" s="521"/>
      <c r="I54" s="568">
        <v>20</v>
      </c>
      <c r="J54" s="380"/>
      <c r="K54" s="542">
        <v>46212</v>
      </c>
      <c r="L54" s="542">
        <v>46212</v>
      </c>
      <c r="M54" s="502"/>
      <c r="N54" s="380"/>
      <c r="O54" s="521">
        <f>-1*(IF(VLOOKUP(B54,Estoque!B:J,8,FALSE)&gt;0,0,VLOOKUP(B54,Estoque!B:J,8)))</f>
        <v>0</v>
      </c>
      <c r="P54" s="380"/>
      <c r="Q54" s="380"/>
    </row>
    <row r="55" spans="2:17" ht="16.5" customHeight="1" x14ac:dyDescent="0.3">
      <c r="I55" s="289"/>
    </row>
    <row r="56" spans="2:17" ht="16.5" customHeight="1" x14ac:dyDescent="0.3">
      <c r="I56" s="289"/>
    </row>
    <row r="61" spans="2:17" ht="16.5" customHeight="1" x14ac:dyDescent="0.3">
      <c r="M61" s="775"/>
      <c r="N61" s="776"/>
      <c r="O61" s="777"/>
      <c r="P61" s="776"/>
    </row>
    <row r="62" spans="2:17" ht="16.5" customHeight="1" x14ac:dyDescent="0.3">
      <c r="M62" s="775"/>
      <c r="N62" s="776"/>
      <c r="O62" s="777"/>
      <c r="P62" s="776"/>
    </row>
    <row r="63" spans="2:17" ht="16.5" customHeight="1" x14ac:dyDescent="0.3">
      <c r="M63" s="775"/>
      <c r="N63" s="776"/>
      <c r="O63" s="777"/>
      <c r="P63" s="776"/>
    </row>
    <row r="64" spans="2:17" ht="16.5" customHeight="1" x14ac:dyDescent="0.3">
      <c r="M64" s="775"/>
      <c r="N64" s="776"/>
      <c r="O64" s="777"/>
      <c r="P64" s="776"/>
    </row>
    <row r="65" spans="13:16" ht="16.5" customHeight="1" x14ac:dyDescent="0.3">
      <c r="M65" s="775"/>
      <c r="N65" s="776"/>
      <c r="O65" s="777"/>
      <c r="P65" s="776"/>
    </row>
    <row r="66" spans="13:16" ht="16.5" customHeight="1" x14ac:dyDescent="0.3">
      <c r="M66" s="775"/>
      <c r="N66" s="776"/>
      <c r="O66" s="777"/>
      <c r="P66" s="776"/>
    </row>
    <row r="67" spans="13:16" ht="16.5" customHeight="1" x14ac:dyDescent="0.3">
      <c r="M67" s="775"/>
      <c r="N67" s="776"/>
      <c r="O67" s="778"/>
      <c r="P67" s="776"/>
    </row>
    <row r="68" spans="13:16" ht="16.5" customHeight="1" x14ac:dyDescent="0.3">
      <c r="M68" s="775"/>
      <c r="N68" s="776"/>
      <c r="O68" s="778"/>
      <c r="P68" s="776"/>
    </row>
    <row r="69" spans="13:16" ht="16.5" customHeight="1" x14ac:dyDescent="0.3">
      <c r="M69" s="775"/>
      <c r="N69" s="776"/>
      <c r="O69" s="778"/>
      <c r="P69" s="776"/>
    </row>
    <row r="70" spans="13:16" ht="16.5" customHeight="1" x14ac:dyDescent="0.3">
      <c r="M70" s="775"/>
      <c r="N70" s="776"/>
      <c r="O70" s="777"/>
      <c r="P70" s="776"/>
    </row>
    <row r="71" spans="13:16" ht="16.5" customHeight="1" x14ac:dyDescent="0.3">
      <c r="M71" s="775"/>
      <c r="N71" s="776"/>
      <c r="O71" s="777"/>
      <c r="P71" s="776"/>
    </row>
    <row r="72" spans="13:16" ht="16.5" customHeight="1" x14ac:dyDescent="0.3">
      <c r="M72" s="775"/>
      <c r="N72" s="776"/>
      <c r="O72" s="777"/>
      <c r="P72" s="776"/>
    </row>
    <row r="73" spans="13:16" ht="16.5" customHeight="1" x14ac:dyDescent="0.3">
      <c r="M73" s="775"/>
      <c r="N73" s="776"/>
      <c r="O73" s="777"/>
      <c r="P73" s="776"/>
    </row>
    <row r="74" spans="13:16" ht="16.5" customHeight="1" x14ac:dyDescent="0.3">
      <c r="M74" s="775"/>
      <c r="N74" s="776"/>
      <c r="O74" s="777"/>
      <c r="P74" s="776"/>
    </row>
  </sheetData>
  <sheetProtection selectLockedCells="1" selectUnlockedCells="1"/>
  <autoFilter ref="B3:Q29" xr:uid="{00000000-0001-0000-0D00-000000000000}">
    <filterColumn colId="14" showButton="0"/>
  </autoFilter>
  <customSheetViews>
    <customSheetView guid="{1917D713-F57E-4D85-9DFC-20B35978F190}" scale="115" showGridLines="0" fitToPage="1" showAutoFilter="1" hiddenColumns="1">
      <pane xSplit="4" ySplit="3" topLeftCell="J4" activePane="bottomRight" state="frozen"/>
      <selection pane="bottomRight" activeCell="P13" sqref="P13"/>
      <pageMargins left="0" right="0" top="0" bottom="0" header="0" footer="0"/>
      <pageSetup paperSize="9" scale="60" fitToHeight="0" orientation="landscape" r:id="rId1"/>
      <autoFilter ref="B1:Q1" xr:uid="{08DD76AF-6262-4740-A63C-469CECB6F802}"/>
    </customSheetView>
    <customSheetView guid="{C1920313-2E1B-4284-B22E-04D7D2515D3D}" scale="115" showGridLines="0" fitToPage="1" showAutoFilter="1" hiddenColumns="1" topLeftCell="B1">
      <pane xSplit="4" ySplit="3" topLeftCell="I4" activePane="bottomRight" state="frozen"/>
      <selection pane="bottomRight" activeCell="C9" sqref="C9"/>
      <pageMargins left="0" right="0" top="0" bottom="0" header="0" footer="0"/>
      <pageSetup paperSize="9" scale="60" fitToHeight="0" orientation="landscape" r:id="rId2"/>
      <autoFilter ref="B1:Q1" xr:uid="{8E4725C6-8612-413C-9D7F-EE9883D4A7D5}"/>
    </customSheetView>
    <customSheetView guid="{4A569969-72E0-4E6F-B543-4D5BE200D9C4}" scale="115" showGridLines="0" fitToPage="1" showAutoFilter="1" hiddenColumns="1" topLeftCell="B1">
      <pane xSplit="4" ySplit="3" topLeftCell="I4" activePane="bottomRight" state="frozen"/>
      <selection pane="bottomRight" activeCell="C7" sqref="C7"/>
      <pageMargins left="0" right="0" top="0" bottom="0" header="0" footer="0"/>
      <pageSetup paperSize="9" scale="60" fitToHeight="0" orientation="landscape" r:id="rId3"/>
      <autoFilter ref="A3:P22" xr:uid="{694873BE-D763-4FA0-B0F7-B12CD7CE21C7}"/>
    </customSheetView>
  </customSheetViews>
  <mergeCells count="2">
    <mergeCell ref="B1:H2"/>
    <mergeCell ref="P3:Q3"/>
  </mergeCells>
  <phoneticPr fontId="10" type="noConversion"/>
  <conditionalFormatting sqref="O67:O69 O2:O43">
    <cfRule type="cellIs" dxfId="1" priority="8" stopIfTrue="1" operator="greaterThan">
      <formula>0</formula>
    </cfRule>
  </conditionalFormatting>
  <pageMargins left="0.25" right="0.25" top="0.75" bottom="0.75" header="0.3" footer="0.3"/>
  <pageSetup paperSize="9" scale="51" fitToHeight="0" orientation="landscape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1A88-1468-4FCC-AF83-A754B5011B78}">
  <sheetPr codeName="Planilha1">
    <pageSetUpPr fitToPage="1"/>
  </sheetPr>
  <dimension ref="A1:L55"/>
  <sheetViews>
    <sheetView zoomScale="30" zoomScaleNormal="30" workbookViewId="0">
      <selection activeCell="H14" sqref="H14"/>
    </sheetView>
  </sheetViews>
  <sheetFormatPr defaultRowHeight="14.4" x14ac:dyDescent="0.3"/>
  <cols>
    <col min="1" max="1" width="27.88671875" customWidth="1"/>
    <col min="2" max="2" width="155.33203125" style="466" customWidth="1"/>
    <col min="3" max="3" width="19.33203125" customWidth="1"/>
    <col min="4" max="4" width="21.33203125" customWidth="1"/>
    <col min="5" max="5" width="36" style="519" hidden="1" customWidth="1"/>
    <col min="6" max="6" width="7.6640625" style="34" hidden="1" customWidth="1"/>
    <col min="7" max="7" width="31.33203125" style="519" customWidth="1"/>
    <col min="8" max="8" width="32.109375" style="508" customWidth="1"/>
    <col min="9" max="9" width="52.6640625" bestFit="1" customWidth="1"/>
    <col min="10" max="10" width="72" customWidth="1"/>
    <col min="11" max="11" width="28.6640625" customWidth="1"/>
    <col min="12" max="12" width="32.88671875" customWidth="1"/>
  </cols>
  <sheetData>
    <row r="1" spans="1:12" ht="31.2" x14ac:dyDescent="0.3">
      <c r="A1" s="692" t="s">
        <v>159</v>
      </c>
      <c r="B1" s="692"/>
      <c r="C1" s="692"/>
      <c r="D1" s="692"/>
      <c r="E1" s="692"/>
      <c r="F1" s="692"/>
      <c r="G1" s="693" t="s">
        <v>160</v>
      </c>
      <c r="H1" s="693"/>
      <c r="I1" s="693"/>
      <c r="J1" s="693"/>
      <c r="K1" s="527">
        <v>1500</v>
      </c>
      <c r="L1" s="526" t="s">
        <v>161</v>
      </c>
    </row>
    <row r="2" spans="1:12" ht="31.2" x14ac:dyDescent="0.3">
      <c r="A2" s="692"/>
      <c r="B2" s="692"/>
      <c r="C2" s="692"/>
      <c r="D2" s="692"/>
      <c r="E2" s="692"/>
      <c r="F2" s="692"/>
      <c r="G2" s="693" t="s">
        <v>162</v>
      </c>
      <c r="H2" s="693"/>
      <c r="I2" s="693"/>
      <c r="J2" s="693"/>
      <c r="K2" s="527">
        <v>900</v>
      </c>
      <c r="L2" s="526">
        <v>46185</v>
      </c>
    </row>
    <row r="3" spans="1:12" ht="19.5" customHeight="1" x14ac:dyDescent="0.55000000000000004">
      <c r="A3" s="696" t="s">
        <v>163</v>
      </c>
      <c r="B3" s="696" t="s">
        <v>164</v>
      </c>
      <c r="C3" s="695" t="s">
        <v>4</v>
      </c>
      <c r="D3" s="524" t="s">
        <v>165</v>
      </c>
      <c r="E3" s="523" t="s">
        <v>166</v>
      </c>
      <c r="F3" s="523"/>
      <c r="G3" s="528" t="s">
        <v>167</v>
      </c>
      <c r="H3" s="529" t="s">
        <v>165</v>
      </c>
      <c r="I3" s="694" t="s">
        <v>168</v>
      </c>
      <c r="J3" s="694"/>
      <c r="K3" s="530" t="s">
        <v>169</v>
      </c>
      <c r="L3" s="691" t="s">
        <v>170</v>
      </c>
    </row>
    <row r="4" spans="1:12" ht="21" customHeight="1" x14ac:dyDescent="0.3">
      <c r="A4" s="696"/>
      <c r="B4" s="696"/>
      <c r="C4" s="695"/>
      <c r="D4" s="525" t="s">
        <v>171</v>
      </c>
      <c r="E4" s="523" t="s">
        <v>172</v>
      </c>
      <c r="F4" s="523"/>
      <c r="G4" s="531" t="s">
        <v>173</v>
      </c>
      <c r="H4" s="532" t="s">
        <v>174</v>
      </c>
      <c r="I4" s="694"/>
      <c r="J4" s="694"/>
      <c r="K4" s="530" t="s">
        <v>175</v>
      </c>
      <c r="L4" s="691"/>
    </row>
    <row r="5" spans="1:12" ht="37.950000000000003" customHeight="1" x14ac:dyDescent="0.3">
      <c r="A5" s="696"/>
      <c r="B5" s="696"/>
      <c r="C5" s="695"/>
      <c r="D5" s="522">
        <f>SUM(D6:D40)</f>
        <v>706</v>
      </c>
      <c r="E5" s="523" t="s">
        <v>176</v>
      </c>
      <c r="F5" s="523" t="s">
        <v>177</v>
      </c>
      <c r="G5" s="533" t="s">
        <v>178</v>
      </c>
      <c r="H5" s="545">
        <f>SUM(H6:H487)</f>
        <v>397.07099999999991</v>
      </c>
      <c r="I5" s="694"/>
      <c r="J5" s="694"/>
      <c r="K5" s="534">
        <f>SUM(K6:K484)</f>
        <v>164.53710000000004</v>
      </c>
      <c r="L5" s="691"/>
    </row>
    <row r="6" spans="1:12" s="550" customFormat="1" ht="71.400000000000006" customHeight="1" x14ac:dyDescent="0.3">
      <c r="A6" s="546" t="str">
        <f>'Dados Programa'!B4</f>
        <v>PRF10255</v>
      </c>
      <c r="B6" s="546" t="str">
        <f>'Dados Programa'!C4</f>
        <v>PERFIL U ENRIJ LQ 3,00 X 200 X 75 X 20 MM</v>
      </c>
      <c r="C6" s="547">
        <f>'Dados Programa'!D4</f>
        <v>3</v>
      </c>
      <c r="D6" s="546">
        <f>'Dados Programa'!I4</f>
        <v>10</v>
      </c>
      <c r="E6" s="548">
        <f t="shared" ref="E6" si="0">G6+3</f>
        <v>46177</v>
      </c>
      <c r="F6" s="546" t="s">
        <v>179</v>
      </c>
      <c r="G6" s="548">
        <f>'Dados Programa'!L4</f>
        <v>46174</v>
      </c>
      <c r="H6" s="546">
        <f>'Dados Programa'!J4</f>
        <v>12.07</v>
      </c>
      <c r="I6" s="547">
        <f>'Dados Programa'!Q4</f>
        <v>0</v>
      </c>
      <c r="J6" s="547" t="str">
        <f>'Dados Programa'!P4</f>
        <v>0022.36086</v>
      </c>
      <c r="K6" s="549">
        <f>'Dados Programa'!O4</f>
        <v>0</v>
      </c>
      <c r="L6" s="549" t="str">
        <f>'Dados Programa'!N4</f>
        <v>mp-ok</v>
      </c>
    </row>
    <row r="7" spans="1:12" s="550" customFormat="1" ht="71.400000000000006" customHeight="1" x14ac:dyDescent="0.3">
      <c r="A7" s="546" t="str">
        <f>'Dados Programa'!B5</f>
        <v>PRF10246</v>
      </c>
      <c r="B7" s="546" t="str">
        <f>'Dados Programa'!C5</f>
        <v>PERFIL U ENRIJ LQ 3,35 X 200 X 75 X 20 MM</v>
      </c>
      <c r="C7" s="547">
        <f>'Dados Programa'!D5</f>
        <v>3.35</v>
      </c>
      <c r="D7" s="546">
        <f>'Dados Programa'!I5</f>
        <v>10</v>
      </c>
      <c r="E7" s="548">
        <f t="shared" ref="E7:E43" si="1">G7+3</f>
        <v>46178</v>
      </c>
      <c r="F7" s="546" t="s">
        <v>179</v>
      </c>
      <c r="G7" s="548">
        <f>'Dados Programa'!L5</f>
        <v>46175</v>
      </c>
      <c r="H7" s="546">
        <f>'Dados Programa'!J5</f>
        <v>8.4830000000000005</v>
      </c>
      <c r="I7" s="547">
        <f>'Dados Programa'!Q5</f>
        <v>0</v>
      </c>
      <c r="J7" s="547" t="str">
        <f>'Dados Programa'!P5</f>
        <v>0022.36242</v>
      </c>
      <c r="K7" s="549">
        <f>'Dados Programa'!O5</f>
        <v>5.2359999999999998</v>
      </c>
      <c r="L7" s="549" t="str">
        <f>'Dados Programa'!N5</f>
        <v>mp-ok</v>
      </c>
    </row>
    <row r="8" spans="1:12" s="550" customFormat="1" ht="71.400000000000006" customHeight="1" x14ac:dyDescent="0.3">
      <c r="A8" s="546" t="str">
        <f>'Dados Programa'!B6</f>
        <v>PRF10120</v>
      </c>
      <c r="B8" s="546" t="str">
        <f>'Dados Programa'!C6</f>
        <v>PERFIL U ENRIJ LQ 2,25 X 200 X 75 X 20 MM</v>
      </c>
      <c r="C8" s="547">
        <f>'Dados Programa'!D6</f>
        <v>2.25</v>
      </c>
      <c r="D8" s="546">
        <f>'Dados Programa'!I6</f>
        <v>20</v>
      </c>
      <c r="E8" s="548" t="e">
        <f t="shared" si="1"/>
        <v>#VALUE!</v>
      </c>
      <c r="F8" s="546" t="s">
        <v>179</v>
      </c>
      <c r="G8" s="548" t="str">
        <f>'Dados Programa'!L6</f>
        <v>-</v>
      </c>
      <c r="H8" s="546">
        <f>'Dados Programa'!J6</f>
        <v>6.0039999999999996</v>
      </c>
      <c r="I8" s="547">
        <f>'Dados Programa'!Q6</f>
        <v>0</v>
      </c>
      <c r="J8" s="547" t="str">
        <f>'Dados Programa'!P6</f>
        <v>0022.36100</v>
      </c>
      <c r="K8" s="549">
        <f>'Dados Programa'!O6</f>
        <v>0</v>
      </c>
      <c r="L8" s="549" t="str">
        <f>'Dados Programa'!N6</f>
        <v>6t-ok (SEM MP)</v>
      </c>
    </row>
    <row r="9" spans="1:12" s="550" customFormat="1" ht="71.400000000000006" customHeight="1" x14ac:dyDescent="0.3">
      <c r="A9" s="546" t="str">
        <f>'Dados Programa'!B7</f>
        <v>PRF10060</v>
      </c>
      <c r="B9" s="546" t="str">
        <f>'Dados Programa'!C7</f>
        <v>PERFIL U ENRIJ LQ 2,00 X 200 X 75 X 20 MM</v>
      </c>
      <c r="C9" s="547">
        <f>'Dados Programa'!D7</f>
        <v>2</v>
      </c>
      <c r="D9" s="546">
        <f>'Dados Programa'!I7</f>
        <v>35</v>
      </c>
      <c r="E9" s="548">
        <f t="shared" si="1"/>
        <v>46179</v>
      </c>
      <c r="F9" s="546" t="s">
        <v>179</v>
      </c>
      <c r="G9" s="548">
        <f>'Dados Programa'!L7</f>
        <v>46176</v>
      </c>
      <c r="H9" s="546">
        <f>'Dados Programa'!J7</f>
        <v>34.365000000000002</v>
      </c>
      <c r="I9" s="547">
        <f>'Dados Programa'!Q7</f>
        <v>0</v>
      </c>
      <c r="J9" s="547" t="str">
        <f>'Dados Programa'!P7</f>
        <v>0022.36101</v>
      </c>
      <c r="K9" s="549">
        <f>'Dados Programa'!O7</f>
        <v>0</v>
      </c>
      <c r="L9" s="549" t="str">
        <f>'Dados Programa'!N7</f>
        <v>31t-ok</v>
      </c>
    </row>
    <row r="10" spans="1:12" s="550" customFormat="1" ht="71.400000000000006" customHeight="1" x14ac:dyDescent="0.3">
      <c r="A10" s="546" t="str">
        <f>'Dados Programa'!B8</f>
        <v>PRF10180</v>
      </c>
      <c r="B10" s="546" t="str">
        <f>'Dados Programa'!C8</f>
        <v>PERFIL U ENRIJ LQ 2,65 X 200 X 75 X 20 MM</v>
      </c>
      <c r="C10" s="547">
        <f>'Dados Programa'!D8</f>
        <v>2.65</v>
      </c>
      <c r="D10" s="546">
        <f>'Dados Programa'!I8</f>
        <v>25</v>
      </c>
      <c r="E10" s="548">
        <f t="shared" si="1"/>
        <v>46181</v>
      </c>
      <c r="F10" s="546" t="s">
        <v>179</v>
      </c>
      <c r="G10" s="548">
        <f>'Dados Programa'!L8</f>
        <v>46178</v>
      </c>
      <c r="H10" s="546">
        <f>'Dados Programa'!J8</f>
        <v>22.46</v>
      </c>
      <c r="I10" s="547">
        <f>'Dados Programa'!Q8</f>
        <v>0</v>
      </c>
      <c r="J10" s="547" t="str">
        <f>'Dados Programa'!P8</f>
        <v>0022.36103</v>
      </c>
      <c r="K10" s="549">
        <f>'Dados Programa'!O8</f>
        <v>0.67000000000000126</v>
      </c>
      <c r="L10" s="549" t="str">
        <f>'Dados Programa'!N8</f>
        <v>mp-ok</v>
      </c>
    </row>
    <row r="11" spans="1:12" s="550" customFormat="1" ht="71.400000000000006" customHeight="1" x14ac:dyDescent="0.3">
      <c r="A11" s="546" t="str">
        <f>'Dados Programa'!B9</f>
        <v>PRF10370</v>
      </c>
      <c r="B11" s="546" t="str">
        <f>'Dados Programa'!C9</f>
        <v>PERFIL U SIMPLES LQ 2,00 X 200 X 50   MM</v>
      </c>
      <c r="C11" s="547">
        <f>'Dados Programa'!D9</f>
        <v>2</v>
      </c>
      <c r="D11" s="546">
        <f>'Dados Programa'!I9</f>
        <v>10</v>
      </c>
      <c r="E11" s="548">
        <f t="shared" si="1"/>
        <v>46184</v>
      </c>
      <c r="F11" s="546" t="s">
        <v>179</v>
      </c>
      <c r="G11" s="548">
        <f>'Dados Programa'!L9</f>
        <v>46181</v>
      </c>
      <c r="H11" s="546">
        <f>'Dados Programa'!J9</f>
        <v>11.56</v>
      </c>
      <c r="I11" s="547">
        <f>'Dados Programa'!Q9</f>
        <v>0</v>
      </c>
      <c r="J11" s="547" t="str">
        <f>'Dados Programa'!P9</f>
        <v>0022.36104</v>
      </c>
      <c r="K11" s="549">
        <f>'Dados Programa'!O9</f>
        <v>0</v>
      </c>
      <c r="L11" s="549" t="str">
        <f>'Dados Programa'!N9</f>
        <v>mp-ok</v>
      </c>
    </row>
    <row r="12" spans="1:12" s="550" customFormat="1" ht="71.400000000000006" customHeight="1" x14ac:dyDescent="0.3">
      <c r="A12" s="546" t="str">
        <f>'Dados Programa'!B10</f>
        <v>PRF10550</v>
      </c>
      <c r="B12" s="546" t="str">
        <f>'Dados Programa'!C10</f>
        <v>PERFIL U SIMPLES LQ 2,65 X 200 X 50   MM</v>
      </c>
      <c r="C12" s="547">
        <f>'Dados Programa'!D10</f>
        <v>2.65</v>
      </c>
      <c r="D12" s="546">
        <f>'Dados Programa'!I10</f>
        <v>15</v>
      </c>
      <c r="E12" s="548">
        <f t="shared" si="1"/>
        <v>46184</v>
      </c>
      <c r="F12" s="546" t="s">
        <v>179</v>
      </c>
      <c r="G12" s="548">
        <f>'Dados Programa'!L10</f>
        <v>46181</v>
      </c>
      <c r="H12" s="546">
        <f>'Dados Programa'!J10</f>
        <v>24.13</v>
      </c>
      <c r="I12" s="547">
        <f>'Dados Programa'!Q10</f>
        <v>0</v>
      </c>
      <c r="J12" s="547" t="str">
        <f>'Dados Programa'!P10</f>
        <v>0022.36105</v>
      </c>
      <c r="K12" s="549">
        <f>'Dados Programa'!O10</f>
        <v>0</v>
      </c>
      <c r="L12" s="549" t="str">
        <f>'Dados Programa'!N10</f>
        <v>mp-ok</v>
      </c>
    </row>
    <row r="13" spans="1:12" s="550" customFormat="1" ht="71.400000000000006" customHeight="1" x14ac:dyDescent="0.3">
      <c r="A13" s="546" t="str">
        <f>'Dados Programa'!B11</f>
        <v>PRF10642</v>
      </c>
      <c r="B13" s="546" t="str">
        <f>'Dados Programa'!C11</f>
        <v>PERFIL U SIMPLES LQ 3,00 X 200 X 50   MM</v>
      </c>
      <c r="C13" s="547">
        <f>'Dados Programa'!D11</f>
        <v>3</v>
      </c>
      <c r="D13" s="546">
        <f>'Dados Programa'!I11</f>
        <v>30</v>
      </c>
      <c r="E13" s="548">
        <f t="shared" si="1"/>
        <v>46184</v>
      </c>
      <c r="F13" s="546" t="s">
        <v>179</v>
      </c>
      <c r="G13" s="548">
        <f>'Dados Programa'!L11</f>
        <v>46181</v>
      </c>
      <c r="H13" s="546">
        <f>'Dados Programa'!J11</f>
        <v>38.03</v>
      </c>
      <c r="I13" s="547">
        <f>'Dados Programa'!Q11</f>
        <v>0</v>
      </c>
      <c r="J13" s="547" t="str">
        <f>'Dados Programa'!P11</f>
        <v>0022.36106</v>
      </c>
      <c r="K13" s="549">
        <f>'Dados Programa'!O11</f>
        <v>0</v>
      </c>
      <c r="L13" s="549" t="str">
        <f>'Dados Programa'!N11</f>
        <v>mp-ok</v>
      </c>
    </row>
    <row r="14" spans="1:12" s="550" customFormat="1" ht="71.400000000000006" customHeight="1" x14ac:dyDescent="0.3">
      <c r="A14" s="546" t="str">
        <f>'Dados Programa'!B12</f>
        <v>PRF100081</v>
      </c>
      <c r="B14" s="546" t="str">
        <f>'Dados Programa'!C12</f>
        <v>PERFIL U ENRIJ LQ 1,80 X 150 X 60 X 20 MM - COMPR. ESPECIAL</v>
      </c>
      <c r="C14" s="547">
        <f>'Dados Programa'!D12</f>
        <v>1.8</v>
      </c>
      <c r="D14" s="546">
        <f>'Dados Programa'!I12</f>
        <v>16</v>
      </c>
      <c r="E14" s="548">
        <f t="shared" si="1"/>
        <v>46185</v>
      </c>
      <c r="F14" s="546" t="s">
        <v>179</v>
      </c>
      <c r="G14" s="548">
        <f>'Dados Programa'!L12</f>
        <v>46182</v>
      </c>
      <c r="H14" s="546">
        <f>'Dados Programa'!J12</f>
        <v>14.4596</v>
      </c>
      <c r="I14" s="547" t="str">
        <f>'Dados Programa'!Q12</f>
        <v>COMPRIMENTO ESPECIAL</v>
      </c>
      <c r="J14" s="547" t="str">
        <f>'Dados Programa'!P12</f>
        <v>0022.36230</v>
      </c>
      <c r="K14" s="549">
        <f>'Dados Programa'!O12</f>
        <v>14.4596</v>
      </c>
      <c r="L14" s="549" t="str">
        <f>'Dados Programa'!N12</f>
        <v>mp-ok</v>
      </c>
    </row>
    <row r="15" spans="1:12" s="550" customFormat="1" ht="71.400000000000006" customHeight="1" x14ac:dyDescent="0.3">
      <c r="A15" s="546" t="str">
        <f>'Dados Programa'!B13</f>
        <v>PRF10008</v>
      </c>
      <c r="B15" s="546" t="str">
        <f>'Dados Programa'!C13</f>
        <v xml:space="preserve">PERFIL U ENRIJ LQ 1,80 X 150 X 60 X 20 MM </v>
      </c>
      <c r="C15" s="547">
        <f>'Dados Programa'!D13</f>
        <v>1.8</v>
      </c>
      <c r="D15" s="546">
        <f>'Dados Programa'!I13</f>
        <v>0</v>
      </c>
      <c r="E15" s="548" t="e">
        <f t="shared" si="1"/>
        <v>#VALUE!</v>
      </c>
      <c r="F15" s="546" t="s">
        <v>179</v>
      </c>
      <c r="G15" s="548" t="str">
        <f>'Dados Programa'!L13</f>
        <v>-</v>
      </c>
      <c r="H15" s="546">
        <f>'Dados Programa'!J13</f>
        <v>3.4954000000000001</v>
      </c>
      <c r="I15" s="547">
        <f>'Dados Programa'!Q13</f>
        <v>0</v>
      </c>
      <c r="J15" s="547" t="str">
        <f>'Dados Programa'!P13</f>
        <v>0022.36230</v>
      </c>
      <c r="K15" s="549">
        <f>'Dados Programa'!O13</f>
        <v>0</v>
      </c>
      <c r="L15" s="549" t="str">
        <f>'Dados Programa'!N13</f>
        <v>passou porque tinha no chão</v>
      </c>
    </row>
    <row r="16" spans="1:12" s="550" customFormat="1" ht="71.400000000000006" customHeight="1" x14ac:dyDescent="0.3">
      <c r="A16" s="546" t="str">
        <f>'Dados Programa'!B14</f>
        <v>PRZ101401</v>
      </c>
      <c r="B16" s="546" t="str">
        <f>'Dados Programa'!C14</f>
        <v>PERFIL U ENRIJ ZC 1,95 X 150 X 60 X 20 MM - COMPR. ESPECIAL</v>
      </c>
      <c r="C16" s="547">
        <f>'Dados Programa'!D14</f>
        <v>1.95</v>
      </c>
      <c r="D16" s="546">
        <f>'Dados Programa'!I14</f>
        <v>2</v>
      </c>
      <c r="E16" s="548">
        <f t="shared" si="1"/>
        <v>46185</v>
      </c>
      <c r="F16" s="546" t="s">
        <v>179</v>
      </c>
      <c r="G16" s="548">
        <f>'Dados Programa'!L14</f>
        <v>46182</v>
      </c>
      <c r="H16" s="546">
        <f>'Dados Programa'!J14</f>
        <v>1.23</v>
      </c>
      <c r="I16" s="547" t="str">
        <f>'Dados Programa'!Q14</f>
        <v>COMPRIMENTO ESPECIAL</v>
      </c>
      <c r="J16" s="547" t="str">
        <f>'Dados Programa'!P14</f>
        <v>0022.36231</v>
      </c>
      <c r="K16" s="549">
        <f>'Dados Programa'!O14</f>
        <v>1.282</v>
      </c>
      <c r="L16" s="549" t="str">
        <f>'Dados Programa'!N14</f>
        <v>mp-ok</v>
      </c>
    </row>
    <row r="17" spans="1:12" s="550" customFormat="1" ht="71.400000000000006" customHeight="1" x14ac:dyDescent="0.3">
      <c r="A17" s="546" t="str">
        <f>'Dados Programa'!B15</f>
        <v>PRZ10140</v>
      </c>
      <c r="B17" s="546" t="str">
        <f>'Dados Programa'!C15</f>
        <v>PERFIL U ENRIJ ZC 1,95 X 150 X 60 X 20 MM</v>
      </c>
      <c r="C17" s="547">
        <f>'Dados Programa'!D15</f>
        <v>1.95</v>
      </c>
      <c r="D17" s="546">
        <f>'Dados Programa'!I15</f>
        <v>10</v>
      </c>
      <c r="E17" s="548">
        <f t="shared" si="1"/>
        <v>46186</v>
      </c>
      <c r="F17" s="546" t="s">
        <v>179</v>
      </c>
      <c r="G17" s="548">
        <f>'Dados Programa'!L15</f>
        <v>46183</v>
      </c>
      <c r="H17" s="546">
        <f>'Dados Programa'!J15</f>
        <v>24.535</v>
      </c>
      <c r="I17" s="547">
        <f>'Dados Programa'!Q15</f>
        <v>0</v>
      </c>
      <c r="J17" s="547" t="str">
        <f>'Dados Programa'!P15</f>
        <v>0022.36231</v>
      </c>
      <c r="K17" s="549">
        <f>'Dados Programa'!O15</f>
        <v>0</v>
      </c>
      <c r="L17" s="549" t="str">
        <f>'Dados Programa'!N15</f>
        <v>mp-ok</v>
      </c>
    </row>
    <row r="18" spans="1:12" s="550" customFormat="1" ht="71.400000000000006" customHeight="1" x14ac:dyDescent="0.3">
      <c r="A18" s="546" t="str">
        <f>'Dados Programa'!B16</f>
        <v>PRF10050</v>
      </c>
      <c r="B18" s="546" t="str">
        <f>'Dados Programa'!C16</f>
        <v>PERFIL U ENRIJ LQ 2,00 X 150 X 60 X 20 MM</v>
      </c>
      <c r="C18" s="547">
        <f>'Dados Programa'!D16</f>
        <v>2</v>
      </c>
      <c r="D18" s="546">
        <f>'Dados Programa'!I16</f>
        <v>50</v>
      </c>
      <c r="E18" s="548">
        <f t="shared" si="1"/>
        <v>46186</v>
      </c>
      <c r="F18" s="546" t="s">
        <v>179</v>
      </c>
      <c r="G18" s="548">
        <f>'Dados Programa'!L16</f>
        <v>46183</v>
      </c>
      <c r="H18" s="546">
        <f>'Dados Programa'!J16</f>
        <v>48.25</v>
      </c>
      <c r="I18" s="547">
        <f>'Dados Programa'!Q16</f>
        <v>0</v>
      </c>
      <c r="J18" s="547" t="str">
        <f>'Dados Programa'!P16</f>
        <v>0022.36233</v>
      </c>
      <c r="K18" s="549">
        <f>'Dados Programa'!O16</f>
        <v>0</v>
      </c>
      <c r="L18" s="549" t="str">
        <f>'Dados Programa'!N16</f>
        <v>mp-ok</v>
      </c>
    </row>
    <row r="19" spans="1:12" s="550" customFormat="1" ht="71.400000000000006" customHeight="1" x14ac:dyDescent="0.3">
      <c r="A19" s="546" t="str">
        <f>'Dados Programa'!B17</f>
        <v>PRF10170</v>
      </c>
      <c r="B19" s="546" t="str">
        <f>'Dados Programa'!C17</f>
        <v>PERFIL U ENRIJ LQ 2,65 X 150 X 60 X 20 MM</v>
      </c>
      <c r="C19" s="547">
        <f>'Dados Programa'!D17</f>
        <v>2.65</v>
      </c>
      <c r="D19" s="546">
        <f>'Dados Programa'!I17</f>
        <v>30</v>
      </c>
      <c r="E19" s="548">
        <f t="shared" si="1"/>
        <v>46186</v>
      </c>
      <c r="F19" s="546" t="s">
        <v>179</v>
      </c>
      <c r="G19" s="548">
        <f>'Dados Programa'!L17</f>
        <v>46183</v>
      </c>
      <c r="H19" s="546">
        <f>'Dados Programa'!J17</f>
        <v>49.08</v>
      </c>
      <c r="I19" s="547">
        <f>'Dados Programa'!Q17</f>
        <v>0</v>
      </c>
      <c r="J19" s="547" t="str">
        <f>'Dados Programa'!P17</f>
        <v>0022.36234</v>
      </c>
      <c r="K19" s="549">
        <f>'Dados Programa'!O17</f>
        <v>0</v>
      </c>
      <c r="L19" s="549" t="str">
        <f>'Dados Programa'!N17</f>
        <v>mp-ok</v>
      </c>
    </row>
    <row r="20" spans="1:12" s="550" customFormat="1" ht="71.400000000000006" customHeight="1" x14ac:dyDescent="0.3">
      <c r="A20" s="546" t="str">
        <f>'Dados Programa'!B18</f>
        <v>PRF102301</v>
      </c>
      <c r="B20" s="546" t="str">
        <f>'Dados Programa'!C18</f>
        <v>PERFIL U ENRIJ LQ 3,00 X 150 X 60 X 20 MM - COMPR. ESPECIAL</v>
      </c>
      <c r="C20" s="547">
        <f>'Dados Programa'!D18</f>
        <v>3</v>
      </c>
      <c r="D20" s="546">
        <f>'Dados Programa'!I18</f>
        <v>10</v>
      </c>
      <c r="E20" s="548">
        <f t="shared" si="1"/>
        <v>46187</v>
      </c>
      <c r="F20" s="546" t="s">
        <v>179</v>
      </c>
      <c r="G20" s="548">
        <f>'Dados Programa'!L18</f>
        <v>46184</v>
      </c>
      <c r="H20" s="546">
        <f>'Dados Programa'!J18</f>
        <v>8.5419999999999998</v>
      </c>
      <c r="I20" s="547" t="str">
        <f>'Dados Programa'!Q18</f>
        <v>COMPRIMENTO ESPECIAL</v>
      </c>
      <c r="J20" s="547" t="str">
        <f>'Dados Programa'!P18</f>
        <v>0022.36235</v>
      </c>
      <c r="K20" s="549">
        <f>'Dados Programa'!O18</f>
        <v>8.58</v>
      </c>
      <c r="L20" s="549" t="str">
        <f>'Dados Programa'!N18</f>
        <v>MP-ok</v>
      </c>
    </row>
    <row r="21" spans="1:12" s="550" customFormat="1" ht="71.400000000000006" customHeight="1" x14ac:dyDescent="0.3">
      <c r="A21" s="546" t="str">
        <f>'Dados Programa'!B19</f>
        <v>PRF10230</v>
      </c>
      <c r="B21" s="546" t="str">
        <f>'Dados Programa'!C19</f>
        <v>PERFIL U ENRIJ LQ 3,00 X 150 X 60 X 20 MM</v>
      </c>
      <c r="C21" s="547">
        <f>'Dados Programa'!D19</f>
        <v>3</v>
      </c>
      <c r="D21" s="546">
        <f>'Dados Programa'!I19</f>
        <v>50</v>
      </c>
      <c r="E21" s="548">
        <f t="shared" si="1"/>
        <v>46187</v>
      </c>
      <c r="F21" s="546" t="s">
        <v>179</v>
      </c>
      <c r="G21" s="548">
        <f>'Dados Programa'!L19</f>
        <v>46184</v>
      </c>
      <c r="H21" s="546">
        <f>'Dados Programa'!J19</f>
        <v>58.072000000000003</v>
      </c>
      <c r="I21" s="547">
        <f>'Dados Programa'!Q19</f>
        <v>0</v>
      </c>
      <c r="J21" s="547" t="str">
        <f>'Dados Programa'!P19</f>
        <v>0022.36235</v>
      </c>
      <c r="K21" s="549">
        <f>'Dados Programa'!O19</f>
        <v>0</v>
      </c>
      <c r="L21" s="549" t="str">
        <f>'Dados Programa'!N19</f>
        <v>mp-ok</v>
      </c>
    </row>
    <row r="22" spans="1:12" s="550" customFormat="1" ht="71.400000000000006" customHeight="1" x14ac:dyDescent="0.3">
      <c r="A22" s="546" t="str">
        <f>'Dados Programa'!B20</f>
        <v>PRF10244</v>
      </c>
      <c r="B22" s="546" t="str">
        <f>'Dados Programa'!C20</f>
        <v>PERFIL U ENRIJ LQ 3,35 X 150 X 60 X 20 MM</v>
      </c>
      <c r="C22" s="547">
        <f>'Dados Programa'!D20</f>
        <v>3.35</v>
      </c>
      <c r="D22" s="546">
        <f>'Dados Programa'!I20</f>
        <v>10</v>
      </c>
      <c r="E22" s="548">
        <f t="shared" si="1"/>
        <v>46188</v>
      </c>
      <c r="F22" s="546" t="s">
        <v>179</v>
      </c>
      <c r="G22" s="548">
        <f>'Dados Programa'!L20</f>
        <v>46185</v>
      </c>
      <c r="H22" s="546">
        <f>'Dados Programa'!J20</f>
        <v>10.59</v>
      </c>
      <c r="I22" s="547">
        <f>'Dados Programa'!Q20</f>
        <v>0</v>
      </c>
      <c r="J22" s="547" t="str">
        <f>'Dados Programa'!P20</f>
        <v>0022.36236</v>
      </c>
      <c r="K22" s="549">
        <f>'Dados Programa'!O20</f>
        <v>0</v>
      </c>
      <c r="L22" s="549" t="str">
        <f>'Dados Programa'!N20</f>
        <v>mp-ok</v>
      </c>
    </row>
    <row r="23" spans="1:12" s="550" customFormat="1" ht="71.400000000000006" customHeight="1" x14ac:dyDescent="0.3">
      <c r="A23" s="546" t="str">
        <f>'Dados Programa'!B21</f>
        <v>PRF10009</v>
      </c>
      <c r="B23" s="546" t="str">
        <f>'Dados Programa'!C21</f>
        <v>PERFIL U ENRIJ LQ 1,80 X 150 X 50 X 20 MM</v>
      </c>
      <c r="C23" s="547">
        <f>'Dados Programa'!D21</f>
        <v>1.8</v>
      </c>
      <c r="D23" s="546">
        <f>'Dados Programa'!I21</f>
        <v>10</v>
      </c>
      <c r="E23" s="548">
        <f t="shared" si="1"/>
        <v>46191</v>
      </c>
      <c r="F23" s="546" t="s">
        <v>179</v>
      </c>
      <c r="G23" s="548">
        <f>'Dados Programa'!L21</f>
        <v>46188</v>
      </c>
      <c r="H23" s="546">
        <f>'Dados Programa'!J21</f>
        <v>12.46</v>
      </c>
      <c r="I23" s="547">
        <f>'Dados Programa'!Q21</f>
        <v>0</v>
      </c>
      <c r="J23" s="547" t="str">
        <f>'Dados Programa'!P21</f>
        <v>0022.36303</v>
      </c>
      <c r="K23" s="549">
        <f>'Dados Programa'!O21</f>
        <v>5.1482000000000001</v>
      </c>
      <c r="L23" s="549" t="str">
        <f>'Dados Programa'!N21</f>
        <v>mp-ok</v>
      </c>
    </row>
    <row r="24" spans="1:12" s="550" customFormat="1" ht="71.400000000000006" customHeight="1" x14ac:dyDescent="0.3">
      <c r="A24" s="546" t="str">
        <f>'Dados Programa'!B22</f>
        <v>PRF10051</v>
      </c>
      <c r="B24" s="546" t="str">
        <f>'Dados Programa'!C22</f>
        <v>PERFIL U ENRIJ LQ 2,00 X 150 X 50 X 20 MM</v>
      </c>
      <c r="C24" s="547">
        <f>'Dados Programa'!D22</f>
        <v>2</v>
      </c>
      <c r="D24" s="546">
        <f>'Dados Programa'!I22</f>
        <v>25</v>
      </c>
      <c r="E24" s="548">
        <f t="shared" si="1"/>
        <v>46191</v>
      </c>
      <c r="F24" s="546" t="s">
        <v>179</v>
      </c>
      <c r="G24" s="548">
        <f>'Dados Programa'!L22</f>
        <v>46188</v>
      </c>
      <c r="H24" s="546">
        <f>'Dados Programa'!J22</f>
        <v>9.2550000000000008</v>
      </c>
      <c r="I24" s="547">
        <f>'Dados Programa'!Q22</f>
        <v>0</v>
      </c>
      <c r="J24" s="547" t="str">
        <f>'Dados Programa'!P22</f>
        <v>0022.36302</v>
      </c>
      <c r="K24" s="549">
        <f>'Dados Programa'!O22</f>
        <v>10.769299999999999</v>
      </c>
      <c r="L24" s="549" t="str">
        <f>'Dados Programa'!N22</f>
        <v>mp-ok</v>
      </c>
    </row>
    <row r="25" spans="1:12" s="550" customFormat="1" ht="71.400000000000006" customHeight="1" x14ac:dyDescent="0.3">
      <c r="A25" s="624" t="str">
        <f>'Dados Programa'!B23</f>
        <v>PRF101111</v>
      </c>
      <c r="B25" s="624" t="str">
        <f>'Dados Programa'!C23</f>
        <v>PERFIL U ENRIJ LQ 2,25 X 150 X 50 X 20 MM - COMPR. ESPECIAL</v>
      </c>
      <c r="C25" s="625">
        <f>'Dados Programa'!D23</f>
        <v>2.25</v>
      </c>
      <c r="D25" s="624">
        <f>'Dados Programa'!I23</f>
        <v>3</v>
      </c>
      <c r="E25" s="626">
        <f t="shared" si="1"/>
        <v>46191</v>
      </c>
      <c r="F25" s="624" t="s">
        <v>179</v>
      </c>
      <c r="G25" s="626">
        <f>'Dados Programa'!L23</f>
        <v>46188</v>
      </c>
      <c r="H25" s="624">
        <f>'Dados Programa'!J23</f>
        <v>0</v>
      </c>
      <c r="I25" s="625" t="str">
        <f>'Dados Programa'!Q23</f>
        <v>COMPRIMENTO ESPECIAL</v>
      </c>
      <c r="J25" s="625" t="str">
        <f>'Dados Programa'!P23</f>
        <v>0022.36301</v>
      </c>
      <c r="K25" s="627">
        <f>'Dados Programa'!O23</f>
        <v>1.67</v>
      </c>
      <c r="L25" s="627" t="str">
        <f>'Dados Programa'!N23</f>
        <v>mp-ok</v>
      </c>
    </row>
    <row r="26" spans="1:12" s="550" customFormat="1" ht="71.400000000000006" customHeight="1" x14ac:dyDescent="0.3">
      <c r="A26" s="546" t="str">
        <f>'Dados Programa'!B24</f>
        <v>PRF10111</v>
      </c>
      <c r="B26" s="546" t="str">
        <f>'Dados Programa'!C24</f>
        <v>PERFIL U ENRIJ LQ 2,25 X 150 X 50 X 20 MM</v>
      </c>
      <c r="C26" s="547">
        <f>'Dados Programa'!D24</f>
        <v>2.25</v>
      </c>
      <c r="D26" s="546">
        <f>'Dados Programa'!I24</f>
        <v>10</v>
      </c>
      <c r="E26" s="548">
        <f t="shared" si="1"/>
        <v>46191</v>
      </c>
      <c r="F26" s="546" t="s">
        <v>179</v>
      </c>
      <c r="G26" s="548">
        <f>'Dados Programa'!L24</f>
        <v>46188</v>
      </c>
      <c r="H26" s="546">
        <f>'Dados Programa'!J24</f>
        <v>0</v>
      </c>
      <c r="I26" s="547">
        <f>'Dados Programa'!Q24</f>
        <v>0</v>
      </c>
      <c r="J26" s="547" t="str">
        <f>'Dados Programa'!P24</f>
        <v>0022.36301</v>
      </c>
      <c r="K26" s="549">
        <f>'Dados Programa'!O24</f>
        <v>0</v>
      </c>
      <c r="L26" s="549" t="str">
        <f>'Dados Programa'!N24</f>
        <v>2t-ok</v>
      </c>
    </row>
    <row r="27" spans="1:12" s="550" customFormat="1" ht="71.400000000000006" customHeight="1" x14ac:dyDescent="0.3">
      <c r="A27" s="546" t="str">
        <f>'Dados Programa'!B25</f>
        <v>PRF10171</v>
      </c>
      <c r="B27" s="546" t="str">
        <f>'Dados Programa'!C25</f>
        <v>PERFIL U ENRIJ LQ 2,65 X 150 X 50 X 20 MM</v>
      </c>
      <c r="C27" s="547">
        <f>'Dados Programa'!D25</f>
        <v>2.65</v>
      </c>
      <c r="D27" s="546">
        <f>'Dados Programa'!I25</f>
        <v>25</v>
      </c>
      <c r="E27" s="548">
        <f t="shared" si="1"/>
        <v>46192</v>
      </c>
      <c r="F27" s="546" t="s">
        <v>179</v>
      </c>
      <c r="G27" s="548">
        <f>'Dados Programa'!L25</f>
        <v>46189</v>
      </c>
      <c r="H27" s="546">
        <f>'Dados Programa'!J25</f>
        <v>0</v>
      </c>
      <c r="I27" s="547">
        <f>'Dados Programa'!Q25</f>
        <v>0</v>
      </c>
      <c r="J27" s="547" t="str">
        <f>'Dados Programa'!P25</f>
        <v>0022.36300</v>
      </c>
      <c r="K27" s="549">
        <f>'Dados Programa'!O25</f>
        <v>8.0579999999999998</v>
      </c>
      <c r="L27" s="549" t="str">
        <f>'Dados Programa'!N25</f>
        <v>MP-OK</v>
      </c>
    </row>
    <row r="28" spans="1:12" s="550" customFormat="1" ht="71.400000000000006" customHeight="1" x14ac:dyDescent="0.3">
      <c r="A28" s="546" t="str">
        <f>'Dados Programa'!B26</f>
        <v>PRF10229</v>
      </c>
      <c r="B28" s="546" t="str">
        <f>'Dados Programa'!C26</f>
        <v>PERFIL U ENRIJ LQ 3,00 X 150 X50 X 20 MM</v>
      </c>
      <c r="C28" s="547">
        <f>'Dados Programa'!D26</f>
        <v>3</v>
      </c>
      <c r="D28" s="546">
        <f>'Dados Programa'!I26</f>
        <v>30</v>
      </c>
      <c r="E28" s="548">
        <f t="shared" si="1"/>
        <v>46192</v>
      </c>
      <c r="F28" s="546" t="s">
        <v>179</v>
      </c>
      <c r="G28" s="548">
        <f>'Dados Programa'!L26</f>
        <v>46189</v>
      </c>
      <c r="H28" s="546">
        <f>'Dados Programa'!J26</f>
        <v>0</v>
      </c>
      <c r="I28" s="547">
        <f>'Dados Programa'!Q26</f>
        <v>0</v>
      </c>
      <c r="J28" s="547" t="str">
        <f>'Dados Programa'!P26</f>
        <v>0022.36337</v>
      </c>
      <c r="K28" s="549">
        <f>'Dados Programa'!O26</f>
        <v>7.7982999999999993</v>
      </c>
      <c r="L28" s="549" t="str">
        <f>'Dados Programa'!N26</f>
        <v>MP</v>
      </c>
    </row>
    <row r="29" spans="1:12" s="550" customFormat="1" ht="71.400000000000006" customHeight="1" x14ac:dyDescent="0.3">
      <c r="A29" s="546" t="str">
        <f>'Dados Programa'!B27</f>
        <v>PRF10288</v>
      </c>
      <c r="B29" s="546" t="str">
        <f>'Dados Programa'!C27</f>
        <v>PERFIL U SIMPLES LQ 1,80 X 150 X 50   MM</v>
      </c>
      <c r="C29" s="547">
        <f>'Dados Programa'!D27</f>
        <v>1.8</v>
      </c>
      <c r="D29" s="546">
        <f>'Dados Programa'!I27</f>
        <v>10</v>
      </c>
      <c r="E29" s="548">
        <f t="shared" si="1"/>
        <v>46193</v>
      </c>
      <c r="F29" s="546" t="s">
        <v>179</v>
      </c>
      <c r="G29" s="548">
        <f>'Dados Programa'!L27</f>
        <v>46190</v>
      </c>
      <c r="H29" s="546">
        <f>'Dados Programa'!J27</f>
        <v>0</v>
      </c>
      <c r="I29" s="547">
        <f>'Dados Programa'!Q27</f>
        <v>0</v>
      </c>
      <c r="J29" s="547" t="str">
        <f>'Dados Programa'!P27</f>
        <v>0022.36338</v>
      </c>
      <c r="K29" s="549">
        <f>'Dados Programa'!O27</f>
        <v>0</v>
      </c>
      <c r="L29" s="549" t="str">
        <f>'Dados Programa'!N27</f>
        <v>5t-ok</v>
      </c>
    </row>
    <row r="30" spans="1:12" s="550" customFormat="1" ht="71.400000000000006" customHeight="1" x14ac:dyDescent="0.3">
      <c r="A30" s="546" t="str">
        <f>'Dados Programa'!B28</f>
        <v>PRF10360</v>
      </c>
      <c r="B30" s="546" t="str">
        <f>'Dados Programa'!C28</f>
        <v>PERFIL U SIMPLES LQ 2,00 X 150 X 50   MM</v>
      </c>
      <c r="C30" s="547">
        <f>'Dados Programa'!D28</f>
        <v>2</v>
      </c>
      <c r="D30" s="546">
        <f>'Dados Programa'!I28</f>
        <v>10</v>
      </c>
      <c r="E30" s="548">
        <f t="shared" si="1"/>
        <v>46193</v>
      </c>
      <c r="F30" s="546" t="s">
        <v>179</v>
      </c>
      <c r="G30" s="548">
        <f>'Dados Programa'!L28</f>
        <v>46190</v>
      </c>
      <c r="H30" s="546">
        <f>'Dados Programa'!J28</f>
        <v>0</v>
      </c>
      <c r="I30" s="547">
        <f>'Dados Programa'!Q28</f>
        <v>0</v>
      </c>
      <c r="J30" s="547" t="str">
        <f>'Dados Programa'!P28</f>
        <v>0022.36339</v>
      </c>
      <c r="K30" s="549">
        <f>'Dados Programa'!O28</f>
        <v>0.23840000000000011</v>
      </c>
      <c r="L30" s="549" t="str">
        <f>'Dados Programa'!N28</f>
        <v>mp-ok</v>
      </c>
    </row>
    <row r="31" spans="1:12" s="550" customFormat="1" ht="71.400000000000006" customHeight="1" x14ac:dyDescent="0.3">
      <c r="A31" s="546" t="str">
        <f>'Dados Programa'!B29</f>
        <v>PRF10450</v>
      </c>
      <c r="B31" s="546" t="str">
        <f>'Dados Programa'!C29</f>
        <v>PERFIL U SIMPLES LQ 2,25 X 150 X 50   MM</v>
      </c>
      <c r="C31" s="547">
        <f>'Dados Programa'!D29</f>
        <v>2.25</v>
      </c>
      <c r="D31" s="546">
        <f>'Dados Programa'!I29</f>
        <v>25</v>
      </c>
      <c r="E31" s="548">
        <f t="shared" si="1"/>
        <v>46193</v>
      </c>
      <c r="F31" s="546" t="s">
        <v>179</v>
      </c>
      <c r="G31" s="548">
        <f>'Dados Programa'!L29</f>
        <v>46190</v>
      </c>
      <c r="H31" s="546">
        <f>'Dados Programa'!J29</f>
        <v>0</v>
      </c>
      <c r="I31" s="547">
        <f>'Dados Programa'!Q29</f>
        <v>0</v>
      </c>
      <c r="J31" s="547" t="str">
        <f>'Dados Programa'!P29</f>
        <v>0022.36340</v>
      </c>
      <c r="K31" s="549">
        <f>'Dados Programa'!O29</f>
        <v>0</v>
      </c>
      <c r="L31" s="549">
        <f>'Dados Programa'!N29</f>
        <v>0</v>
      </c>
    </row>
    <row r="32" spans="1:12" s="550" customFormat="1" ht="71.400000000000006" customHeight="1" x14ac:dyDescent="0.3">
      <c r="A32" s="546" t="str">
        <f>'Dados Programa'!B30</f>
        <v>PRF10540</v>
      </c>
      <c r="B32" s="546" t="str">
        <f>'Dados Programa'!C30</f>
        <v>PERFIL U SIMPLES LQ 2,65 X 150 X 50   MM</v>
      </c>
      <c r="C32" s="547">
        <f>'Dados Programa'!D30</f>
        <v>2.65</v>
      </c>
      <c r="D32" s="546">
        <f>'Dados Programa'!I30</f>
        <v>20</v>
      </c>
      <c r="E32" s="548">
        <f t="shared" si="1"/>
        <v>46194</v>
      </c>
      <c r="F32" s="546" t="s">
        <v>179</v>
      </c>
      <c r="G32" s="548">
        <f>'Dados Programa'!L30</f>
        <v>46191</v>
      </c>
      <c r="H32" s="546">
        <f>'Dados Programa'!J30</f>
        <v>0</v>
      </c>
      <c r="I32" s="547">
        <f>'Dados Programa'!Q30</f>
        <v>0</v>
      </c>
      <c r="J32" s="547" t="str">
        <f>'Dados Programa'!P30</f>
        <v>0022.36341</v>
      </c>
      <c r="K32" s="549">
        <f>'Dados Programa'!O30</f>
        <v>0.115</v>
      </c>
      <c r="L32" s="549">
        <f>'Dados Programa'!N30</f>
        <v>0</v>
      </c>
    </row>
    <row r="33" spans="1:12" s="550" customFormat="1" ht="71.400000000000006" customHeight="1" x14ac:dyDescent="0.3">
      <c r="A33" s="684" t="str">
        <f>'Dados Programa'!B31</f>
        <v>PRF10816</v>
      </c>
      <c r="B33" s="684" t="str">
        <f>'Dados Programa'!C31</f>
        <v>PERFIL U SIMPLES LQ 2,65 X 150 X 50 MM COR400</v>
      </c>
      <c r="C33" s="685">
        <f>'Dados Programa'!D31</f>
        <v>2.65</v>
      </c>
      <c r="D33" s="684">
        <f>'Dados Programa'!I31</f>
        <v>10</v>
      </c>
      <c r="E33" s="686">
        <f t="shared" si="1"/>
        <v>46194</v>
      </c>
      <c r="F33" s="684" t="s">
        <v>179</v>
      </c>
      <c r="G33" s="686">
        <f>'Dados Programa'!L31</f>
        <v>46191</v>
      </c>
      <c r="H33" s="684">
        <f>'Dados Programa'!J31</f>
        <v>0</v>
      </c>
      <c r="I33" s="685" t="str">
        <f>'Dados Programa'!Q31</f>
        <v>COR30</v>
      </c>
      <c r="J33" s="685" t="str">
        <f>'Dados Programa'!P31</f>
        <v>0022.36382</v>
      </c>
      <c r="K33" s="687">
        <f>'Dados Programa'!O31</f>
        <v>4.4375999999999998</v>
      </c>
      <c r="L33" s="687" t="str">
        <f>'Dados Programa'!N31</f>
        <v>MP</v>
      </c>
    </row>
    <row r="34" spans="1:12" s="550" customFormat="1" ht="71.400000000000006" customHeight="1" x14ac:dyDescent="0.3">
      <c r="A34" s="546" t="str">
        <f>'Dados Programa'!B32</f>
        <v>PRF10630</v>
      </c>
      <c r="B34" s="546" t="str">
        <f>'Dados Programa'!C32</f>
        <v>PERFIL U SIMPLES LQ 3,00 X 150 X 50   MM</v>
      </c>
      <c r="C34" s="547">
        <f>'Dados Programa'!D32</f>
        <v>3</v>
      </c>
      <c r="D34" s="546">
        <f>'Dados Programa'!I32</f>
        <v>70</v>
      </c>
      <c r="E34" s="548">
        <f t="shared" si="1"/>
        <v>46195</v>
      </c>
      <c r="F34" s="546" t="s">
        <v>179</v>
      </c>
      <c r="G34" s="548">
        <f>'Dados Programa'!L32</f>
        <v>46192</v>
      </c>
      <c r="H34" s="546">
        <f>'Dados Programa'!J32</f>
        <v>0</v>
      </c>
      <c r="I34" s="547">
        <f>'Dados Programa'!Q32</f>
        <v>0</v>
      </c>
      <c r="J34" s="547" t="str">
        <f>'Dados Programa'!P32</f>
        <v>0022.36342</v>
      </c>
      <c r="K34" s="549">
        <f>'Dados Programa'!O32</f>
        <v>10.4154</v>
      </c>
      <c r="L34" s="549" t="str">
        <f>'Dados Programa'!N32</f>
        <v>19t-ok</v>
      </c>
    </row>
    <row r="35" spans="1:12" s="550" customFormat="1" ht="71.400000000000006" customHeight="1" x14ac:dyDescent="0.3">
      <c r="A35" s="546" t="str">
        <f>'Dados Programa'!B33</f>
        <v>PRF10690</v>
      </c>
      <c r="B35" s="546" t="str">
        <f>'Dados Programa'!C33</f>
        <v>PERFIL U SIMPLES LQ 4,75 X 150 X 50   MM</v>
      </c>
      <c r="C35" s="547">
        <f>'Dados Programa'!D33</f>
        <v>4.75</v>
      </c>
      <c r="D35" s="546">
        <f>'Dados Programa'!I33</f>
        <v>50</v>
      </c>
      <c r="E35" s="548">
        <f t="shared" si="1"/>
        <v>46198</v>
      </c>
      <c r="F35" s="546" t="s">
        <v>179</v>
      </c>
      <c r="G35" s="548">
        <f>'Dados Programa'!L33</f>
        <v>46195</v>
      </c>
      <c r="H35" s="546">
        <f>'Dados Programa'!J33</f>
        <v>0</v>
      </c>
      <c r="I35" s="547">
        <f>'Dados Programa'!Q33</f>
        <v>0</v>
      </c>
      <c r="J35" s="547" t="str">
        <f>'Dados Programa'!P33</f>
        <v>0022.36403</v>
      </c>
      <c r="K35" s="549">
        <f>'Dados Programa'!O33</f>
        <v>11.8424</v>
      </c>
      <c r="L35" s="549" t="str">
        <f>'Dados Programa'!N33</f>
        <v>MP</v>
      </c>
    </row>
    <row r="36" spans="1:12" s="550" customFormat="1" ht="71.400000000000006" customHeight="1" x14ac:dyDescent="0.3">
      <c r="A36" s="546" t="str">
        <f>'Dados Programa'!B34</f>
        <v>PRF10342</v>
      </c>
      <c r="B36" s="546" t="str">
        <f>'Dados Programa'!C34</f>
        <v>PERFIL U SIMPLES LQ 2,00 X 100 X 40   MM</v>
      </c>
      <c r="C36" s="547">
        <f>'Dados Programa'!D34</f>
        <v>2</v>
      </c>
      <c r="D36" s="546">
        <f>'Dados Programa'!I34</f>
        <v>25</v>
      </c>
      <c r="E36" s="548">
        <f t="shared" si="1"/>
        <v>46199</v>
      </c>
      <c r="F36" s="546" t="s">
        <v>179</v>
      </c>
      <c r="G36" s="548">
        <f>'Dados Programa'!L34</f>
        <v>46196</v>
      </c>
      <c r="H36" s="546">
        <f>'Dados Programa'!J34</f>
        <v>0</v>
      </c>
      <c r="I36" s="547">
        <f>'Dados Programa'!Q34</f>
        <v>0</v>
      </c>
      <c r="J36" s="547">
        <f>'Dados Programa'!P34</f>
        <v>0</v>
      </c>
      <c r="K36" s="549">
        <f>'Dados Programa'!O34</f>
        <v>3.5139999999999998</v>
      </c>
      <c r="L36" s="549">
        <f>'Dados Programa'!N34</f>
        <v>0</v>
      </c>
    </row>
    <row r="37" spans="1:12" s="550" customFormat="1" ht="71.400000000000006" customHeight="1" x14ac:dyDescent="0.3">
      <c r="A37" s="546" t="str">
        <f>'Dados Programa'!B35</f>
        <v>PRF10343</v>
      </c>
      <c r="B37" s="546" t="str">
        <f>'Dados Programa'!C35</f>
        <v>PERFIL U SIMPLES LQ 2,00 X 100 X 50   MM</v>
      </c>
      <c r="C37" s="547">
        <f>'Dados Programa'!D35</f>
        <v>2</v>
      </c>
      <c r="D37" s="546">
        <f>'Dados Programa'!I35</f>
        <v>10</v>
      </c>
      <c r="E37" s="548">
        <f t="shared" si="1"/>
        <v>46199</v>
      </c>
      <c r="F37" s="546" t="s">
        <v>179</v>
      </c>
      <c r="G37" s="548">
        <f>'Dados Programa'!L35</f>
        <v>46196</v>
      </c>
      <c r="H37" s="546">
        <f>'Dados Programa'!J35</f>
        <v>0</v>
      </c>
      <c r="I37" s="547">
        <f>'Dados Programa'!Q35</f>
        <v>0</v>
      </c>
      <c r="J37" s="547">
        <f>'Dados Programa'!P35</f>
        <v>0</v>
      </c>
      <c r="K37" s="549">
        <f>'Dados Programa'!O35</f>
        <v>3.5139999999999998</v>
      </c>
      <c r="L37" s="549">
        <f>'Dados Programa'!N35</f>
        <v>0</v>
      </c>
    </row>
    <row r="38" spans="1:12" s="550" customFormat="1" ht="71.400000000000006" customHeight="1" x14ac:dyDescent="0.3">
      <c r="A38" s="546" t="str">
        <f>'Dados Programa'!B36</f>
        <v>PRZ10344</v>
      </c>
      <c r="B38" s="546" t="str">
        <f>'Dados Programa'!C36</f>
        <v>PERFIL U SIMPLES ZC 1,95 X 100 X 50   MM</v>
      </c>
      <c r="C38" s="547">
        <f>'Dados Programa'!D36</f>
        <v>1.95</v>
      </c>
      <c r="D38" s="546">
        <f>'Dados Programa'!I36</f>
        <v>10</v>
      </c>
      <c r="E38" s="548">
        <f t="shared" si="1"/>
        <v>46199</v>
      </c>
      <c r="F38" s="546" t="s">
        <v>179</v>
      </c>
      <c r="G38" s="548">
        <f>'Dados Programa'!L36</f>
        <v>46196</v>
      </c>
      <c r="H38" s="546">
        <f>'Dados Programa'!J36</f>
        <v>0</v>
      </c>
      <c r="I38" s="547">
        <f>'Dados Programa'!Q36</f>
        <v>0</v>
      </c>
      <c r="J38" s="547">
        <f>'Dados Programa'!P36</f>
        <v>0</v>
      </c>
      <c r="K38" s="549">
        <f>'Dados Programa'!O36</f>
        <v>0</v>
      </c>
      <c r="L38" s="549">
        <f>'Dados Programa'!N36</f>
        <v>0</v>
      </c>
    </row>
    <row r="39" spans="1:12" s="550" customFormat="1" ht="71.400000000000006" customHeight="1" x14ac:dyDescent="0.3">
      <c r="A39" s="546" t="str">
        <f>'Dados Programa'!B37</f>
        <v>PRF10431</v>
      </c>
      <c r="B39" s="546" t="str">
        <f>'Dados Programa'!C37</f>
        <v>PERFIL U SIMPLES LQ 2,25 X 100 X 40   MM</v>
      </c>
      <c r="C39" s="547">
        <f>'Dados Programa'!D37</f>
        <v>2.25</v>
      </c>
      <c r="D39" s="546">
        <f>'Dados Programa'!I37</f>
        <v>10</v>
      </c>
      <c r="E39" s="548">
        <f t="shared" si="1"/>
        <v>46200</v>
      </c>
      <c r="F39" s="546" t="s">
        <v>179</v>
      </c>
      <c r="G39" s="548">
        <f>'Dados Programa'!L37</f>
        <v>46197</v>
      </c>
      <c r="H39" s="546">
        <f>'Dados Programa'!J37</f>
        <v>0</v>
      </c>
      <c r="I39" s="547">
        <f>'Dados Programa'!Q37</f>
        <v>0</v>
      </c>
      <c r="J39" s="547">
        <f>'Dados Programa'!P37</f>
        <v>0</v>
      </c>
      <c r="K39" s="549">
        <f>'Dados Programa'!O37</f>
        <v>1.2829999999999999</v>
      </c>
      <c r="L39" s="549">
        <f>'Dados Programa'!N37</f>
        <v>0</v>
      </c>
    </row>
    <row r="40" spans="1:12" s="550" customFormat="1" ht="71.400000000000006" customHeight="1" x14ac:dyDescent="0.3">
      <c r="A40" s="546" t="str">
        <f>'Dados Programa'!B38</f>
        <v>PRF10430</v>
      </c>
      <c r="B40" s="546" t="str">
        <f>'Dados Programa'!C38</f>
        <v>PERFIL U SIMPLES LQ 2,25 X 100 X 50   MM</v>
      </c>
      <c r="C40" s="547">
        <f>'Dados Programa'!D38</f>
        <v>2.25</v>
      </c>
      <c r="D40" s="546">
        <f>'Dados Programa'!I38</f>
        <v>20</v>
      </c>
      <c r="E40" s="548">
        <f t="shared" si="1"/>
        <v>46200</v>
      </c>
      <c r="F40" s="546" t="s">
        <v>179</v>
      </c>
      <c r="G40" s="548">
        <f>'Dados Programa'!L38</f>
        <v>46197</v>
      </c>
      <c r="H40" s="546">
        <f>'Dados Programa'!J38</f>
        <v>0</v>
      </c>
      <c r="I40" s="547">
        <f>'Dados Programa'!Q38</f>
        <v>0</v>
      </c>
      <c r="J40" s="547">
        <f>'Dados Programa'!P38</f>
        <v>0</v>
      </c>
      <c r="K40" s="549">
        <f>'Dados Programa'!O38</f>
        <v>4.9870000000000019</v>
      </c>
      <c r="L40" s="549">
        <f>'Dados Programa'!N38</f>
        <v>0</v>
      </c>
    </row>
    <row r="41" spans="1:12" s="550" customFormat="1" ht="71.400000000000006" customHeight="1" x14ac:dyDescent="0.3">
      <c r="A41" s="546" t="str">
        <f>'Dados Programa'!B39</f>
        <v>PRF10521</v>
      </c>
      <c r="B41" s="546" t="str">
        <f>'Dados Programa'!C39</f>
        <v>PERFIL U SIMPLES LQ 2,65 X 100 X 40   MM</v>
      </c>
      <c r="C41" s="547">
        <f>'Dados Programa'!D39</f>
        <v>2.65</v>
      </c>
      <c r="D41" s="546">
        <f>'Dados Programa'!I39</f>
        <v>40</v>
      </c>
      <c r="E41" s="548">
        <f t="shared" si="1"/>
        <v>46201</v>
      </c>
      <c r="F41" s="546" t="s">
        <v>179</v>
      </c>
      <c r="G41" s="548">
        <f>'Dados Programa'!L39</f>
        <v>46198</v>
      </c>
      <c r="H41" s="546">
        <f>'Dados Programa'!J39</f>
        <v>0</v>
      </c>
      <c r="I41" s="547">
        <f>'Dados Programa'!Q39</f>
        <v>0</v>
      </c>
      <c r="J41" s="547">
        <f>'Dados Programa'!P39</f>
        <v>0</v>
      </c>
      <c r="K41" s="549">
        <f>'Dados Programa'!O39</f>
        <v>2.1379999999999999</v>
      </c>
      <c r="L41" s="549">
        <f>'Dados Programa'!N39</f>
        <v>0</v>
      </c>
    </row>
    <row r="42" spans="1:12" s="550" customFormat="1" ht="71.400000000000006" customHeight="1" x14ac:dyDescent="0.3">
      <c r="A42" s="546" t="str">
        <f>'Dados Programa'!B40</f>
        <v>PRF10522</v>
      </c>
      <c r="B42" s="546" t="str">
        <f>'Dados Programa'!C40</f>
        <v>PERFIL U SIMPLES LQ 2,65 X 100 X 50 MM</v>
      </c>
      <c r="C42" s="547">
        <f>'Dados Programa'!D40</f>
        <v>2.65</v>
      </c>
      <c r="D42" s="546">
        <f>'Dados Programa'!I40</f>
        <v>81</v>
      </c>
      <c r="E42" s="548">
        <f t="shared" si="1"/>
        <v>46202</v>
      </c>
      <c r="F42" s="546" t="s">
        <v>179</v>
      </c>
      <c r="G42" s="548">
        <f>'Dados Programa'!L40</f>
        <v>46199</v>
      </c>
      <c r="H42" s="546">
        <f>'Dados Programa'!J40</f>
        <v>0</v>
      </c>
      <c r="I42" s="547">
        <f>'Dados Programa'!Q40</f>
        <v>0</v>
      </c>
      <c r="J42" s="547">
        <f>'Dados Programa'!P40</f>
        <v>0</v>
      </c>
      <c r="K42" s="549">
        <f>'Dados Programa'!O40</f>
        <v>15.811199999999999</v>
      </c>
      <c r="L42" s="549">
        <f>'Dados Programa'!N40</f>
        <v>0</v>
      </c>
    </row>
    <row r="43" spans="1:12" s="550" customFormat="1" ht="71.400000000000006" customHeight="1" x14ac:dyDescent="0.3">
      <c r="A43" s="546" t="str">
        <f>'Dados Programa'!B41</f>
        <v>PRF10611</v>
      </c>
      <c r="B43" s="546" t="str">
        <f>'Dados Programa'!C41</f>
        <v>PERFIL U SIMPLES LQ 3,00 X 100 X 40   MM</v>
      </c>
      <c r="C43" s="547">
        <f>'Dados Programa'!D41</f>
        <v>3</v>
      </c>
      <c r="D43" s="546">
        <f>'Dados Programa'!I41</f>
        <v>35</v>
      </c>
      <c r="E43" s="548">
        <f t="shared" si="1"/>
        <v>46205</v>
      </c>
      <c r="F43" s="546" t="s">
        <v>179</v>
      </c>
      <c r="G43" s="548">
        <f>'Dados Programa'!L41</f>
        <v>46202</v>
      </c>
      <c r="H43" s="546">
        <f>'Dados Programa'!J41</f>
        <v>0</v>
      </c>
      <c r="I43" s="547">
        <f>'Dados Programa'!Q41</f>
        <v>0</v>
      </c>
      <c r="J43" s="547">
        <f>'Dados Programa'!P41</f>
        <v>0</v>
      </c>
      <c r="K43" s="549">
        <f>'Dados Programa'!O41</f>
        <v>0</v>
      </c>
      <c r="L43" s="549">
        <f>'Dados Programa'!N41</f>
        <v>0</v>
      </c>
    </row>
    <row r="44" spans="1:12" s="550" customFormat="1" ht="31.5" customHeight="1" x14ac:dyDescent="0.3">
      <c r="A44" s="546" t="str">
        <f>'Dados Programa'!B42</f>
        <v>PRF10612</v>
      </c>
      <c r="B44" s="546" t="str">
        <f>'Dados Programa'!C42</f>
        <v>PERFIL U SIMPLES LQ 3,00 X 100 X 50   MM</v>
      </c>
      <c r="C44" s="547">
        <f>'Dados Programa'!D42</f>
        <v>3</v>
      </c>
      <c r="D44" s="546">
        <f>'Dados Programa'!I42</f>
        <v>40</v>
      </c>
      <c r="E44" s="548">
        <f t="shared" ref="E44:E55" si="2">G44+3</f>
        <v>46206</v>
      </c>
      <c r="F44" s="546" t="s">
        <v>179</v>
      </c>
      <c r="G44" s="548">
        <f>'Dados Programa'!L42</f>
        <v>46203</v>
      </c>
      <c r="H44" s="546">
        <f>'Dados Programa'!J42</f>
        <v>0</v>
      </c>
      <c r="I44" s="547">
        <f>'Dados Programa'!Q42</f>
        <v>0</v>
      </c>
      <c r="J44" s="547">
        <f>'Dados Programa'!P42</f>
        <v>0</v>
      </c>
      <c r="K44" s="549">
        <f>'Dados Programa'!O42</f>
        <v>5.3502999999999998</v>
      </c>
      <c r="L44" s="549">
        <f>'Dados Programa'!N42</f>
        <v>0</v>
      </c>
    </row>
    <row r="45" spans="1:12" s="550" customFormat="1" ht="31.5" customHeight="1" x14ac:dyDescent="0.3">
      <c r="A45" s="684" t="str">
        <f>'Dados Programa'!B44</f>
        <v>PMG10130</v>
      </c>
      <c r="B45" s="684" t="str">
        <f>'Dados Programa'!C44</f>
        <v>PERFIL U SIMPLES – 1,95 X 75 X 40 MAGNELIS ZM310</v>
      </c>
      <c r="C45" s="685">
        <f>'Dados Programa'!D44</f>
        <v>1.95</v>
      </c>
      <c r="D45" s="684">
        <f>'Dados Programa'!I44</f>
        <v>20</v>
      </c>
      <c r="E45" s="686">
        <f t="shared" si="2"/>
        <v>46207</v>
      </c>
      <c r="F45" s="684" t="s">
        <v>179</v>
      </c>
      <c r="G45" s="686">
        <f>'Dados Programa'!L44</f>
        <v>46204</v>
      </c>
      <c r="H45" s="684">
        <f>'Dados Programa'!J44</f>
        <v>0</v>
      </c>
      <c r="I45" s="685" t="str">
        <f>'Dados Programa'!Q44</f>
        <v>MAGNELIS ZM310</v>
      </c>
      <c r="J45" s="685">
        <f>'Dados Programa'!P44</f>
        <v>0</v>
      </c>
      <c r="K45" s="687">
        <f>'Dados Programa'!O44</f>
        <v>17.55</v>
      </c>
      <c r="L45" s="687">
        <f>'Dados Programa'!N44</f>
        <v>0</v>
      </c>
    </row>
    <row r="46" spans="1:12" s="550" customFormat="1" ht="31.5" customHeight="1" x14ac:dyDescent="0.3">
      <c r="A46" s="546" t="str">
        <f>'Dados Programa'!B45</f>
        <v>PRF10321</v>
      </c>
      <c r="B46" s="546" t="str">
        <f>'Dados Programa'!C45</f>
        <v>PERFIL U SIMPLES LQ 2,00 X  75 X 40   MM</v>
      </c>
      <c r="C46" s="547">
        <f>'Dados Programa'!D45</f>
        <v>2</v>
      </c>
      <c r="D46" s="546">
        <f>'Dados Programa'!I45</f>
        <v>25</v>
      </c>
      <c r="E46" s="548">
        <f t="shared" si="2"/>
        <v>46208</v>
      </c>
      <c r="F46" s="546" t="s">
        <v>179</v>
      </c>
      <c r="G46" s="548">
        <f>'Dados Programa'!L45</f>
        <v>46205</v>
      </c>
      <c r="H46" s="546">
        <f>'Dados Programa'!J45</f>
        <v>0</v>
      </c>
      <c r="I46" s="547">
        <f>'Dados Programa'!Q45</f>
        <v>0</v>
      </c>
      <c r="J46" s="547">
        <f>'Dados Programa'!P45</f>
        <v>0</v>
      </c>
      <c r="K46" s="549">
        <f>'Dados Programa'!O45</f>
        <v>0</v>
      </c>
      <c r="L46" s="549">
        <f>'Dados Programa'!N45</f>
        <v>0</v>
      </c>
    </row>
    <row r="47" spans="1:12" s="550" customFormat="1" ht="31.5" customHeight="1" x14ac:dyDescent="0.3">
      <c r="A47" s="546" t="str">
        <f>'Dados Programa'!B46</f>
        <v>PRF10500</v>
      </c>
      <c r="B47" s="546" t="str">
        <f>'Dados Programa'!C46</f>
        <v>PERFIL U SIMPLES LQ 2,65 X  75 X 40   MM</v>
      </c>
      <c r="C47" s="547">
        <f>'Dados Programa'!D46</f>
        <v>2.65</v>
      </c>
      <c r="D47" s="546">
        <f>'Dados Programa'!I46</f>
        <v>25</v>
      </c>
      <c r="E47" s="548">
        <f t="shared" si="2"/>
        <v>46208</v>
      </c>
      <c r="F47" s="546" t="s">
        <v>179</v>
      </c>
      <c r="G47" s="548">
        <f>'Dados Programa'!L46</f>
        <v>46205</v>
      </c>
      <c r="H47" s="546">
        <f>'Dados Programa'!J46</f>
        <v>0</v>
      </c>
      <c r="I47" s="547">
        <f>'Dados Programa'!Q46</f>
        <v>0</v>
      </c>
      <c r="J47" s="547">
        <f>'Dados Programa'!P46</f>
        <v>0</v>
      </c>
      <c r="K47" s="549">
        <f>'Dados Programa'!O46</f>
        <v>0</v>
      </c>
      <c r="L47" s="549">
        <f>'Dados Programa'!N46</f>
        <v>0</v>
      </c>
    </row>
    <row r="48" spans="1:12" s="550" customFormat="1" ht="31.5" customHeight="1" x14ac:dyDescent="0.3">
      <c r="A48" s="546" t="str">
        <f>'Dados Programa'!B47</f>
        <v>PRF10710</v>
      </c>
      <c r="B48" s="546" t="str">
        <f>'Dados Programa'!C47</f>
        <v>PERFIL U SIMPLES LQ 3,75 X  75 X 40   MM</v>
      </c>
      <c r="C48" s="547">
        <f>'Dados Programa'!D47</f>
        <v>3.75</v>
      </c>
      <c r="D48" s="546">
        <f>'Dados Programa'!I47</f>
        <v>10</v>
      </c>
      <c r="E48" s="548">
        <f t="shared" si="2"/>
        <v>46209</v>
      </c>
      <c r="F48" s="546" t="s">
        <v>179</v>
      </c>
      <c r="G48" s="548">
        <f>'Dados Programa'!L47</f>
        <v>46206</v>
      </c>
      <c r="H48" s="546">
        <f>'Dados Programa'!J47</f>
        <v>0</v>
      </c>
      <c r="I48" s="547">
        <f>'Dados Programa'!Q47</f>
        <v>0</v>
      </c>
      <c r="J48" s="547">
        <f>'Dados Programa'!P47</f>
        <v>0</v>
      </c>
      <c r="K48" s="549">
        <f>'Dados Programa'!O47</f>
        <v>0.99309999999999998</v>
      </c>
      <c r="L48" s="549">
        <f>'Dados Programa'!N47</f>
        <v>0</v>
      </c>
    </row>
    <row r="49" spans="1:12" s="550" customFormat="1" ht="31.5" customHeight="1" x14ac:dyDescent="0.3">
      <c r="A49" s="546" t="str">
        <f>'Dados Programa'!B48</f>
        <v>PRF10651</v>
      </c>
      <c r="B49" s="546" t="str">
        <f>'Dados Programa'!C48</f>
        <v>PERFIL U SIMPLES LQ 4,75 X  75 X 40   MM</v>
      </c>
      <c r="C49" s="547">
        <f>'Dados Programa'!D48</f>
        <v>4.75</v>
      </c>
      <c r="D49" s="546">
        <f>'Dados Programa'!I48</f>
        <v>40</v>
      </c>
      <c r="E49" s="548">
        <f t="shared" si="2"/>
        <v>46212</v>
      </c>
      <c r="F49" s="546" t="s">
        <v>179</v>
      </c>
      <c r="G49" s="548">
        <f>'Dados Programa'!L48</f>
        <v>46209</v>
      </c>
      <c r="H49" s="546">
        <f>'Dados Programa'!J48</f>
        <v>0</v>
      </c>
      <c r="I49" s="547">
        <f>'Dados Programa'!Q48</f>
        <v>0</v>
      </c>
      <c r="J49" s="547">
        <f>'Dados Programa'!P48</f>
        <v>0</v>
      </c>
      <c r="K49" s="549">
        <f>'Dados Programa'!O48</f>
        <v>1.0138</v>
      </c>
      <c r="L49" s="549">
        <f>'Dados Programa'!N48</f>
        <v>0</v>
      </c>
    </row>
    <row r="50" spans="1:12" s="550" customFormat="1" ht="31.5" customHeight="1" x14ac:dyDescent="0.3">
      <c r="A50" s="546" t="str">
        <f>'Dados Programa'!B49</f>
        <v>PRF10005</v>
      </c>
      <c r="B50" s="546" t="str">
        <f>'Dados Programa'!C49</f>
        <v>PERFIL U ENRIJ LQ 1,80 X 75 X 40 X 15 MM</v>
      </c>
      <c r="C50" s="547">
        <f>'Dados Programa'!D49</f>
        <v>1.8</v>
      </c>
      <c r="D50" s="546">
        <f>'Dados Programa'!I49</f>
        <v>20</v>
      </c>
      <c r="E50" s="548">
        <f t="shared" si="2"/>
        <v>46213</v>
      </c>
      <c r="F50" s="546" t="s">
        <v>179</v>
      </c>
      <c r="G50" s="548">
        <f>'Dados Programa'!L49</f>
        <v>46210</v>
      </c>
      <c r="H50" s="546">
        <f>'Dados Programa'!J49</f>
        <v>0</v>
      </c>
      <c r="I50" s="547">
        <f>'Dados Programa'!Q49</f>
        <v>0</v>
      </c>
      <c r="J50" s="547">
        <f>'Dados Programa'!P49</f>
        <v>0</v>
      </c>
      <c r="K50" s="549">
        <f>'Dados Programa'!O49</f>
        <v>0</v>
      </c>
      <c r="L50" s="549">
        <f>'Dados Programa'!N49</f>
        <v>0</v>
      </c>
    </row>
    <row r="51" spans="1:12" s="550" customFormat="1" ht="31.5" customHeight="1" x14ac:dyDescent="0.3">
      <c r="A51" s="624" t="str">
        <f>'Dados Programa'!B50</f>
        <v>PRF100201</v>
      </c>
      <c r="B51" s="624" t="str">
        <f>'Dados Programa'!C50</f>
        <v>PERFIL U ENRIJ LQ 2,00 X  75 X 40 X 15 MM - COMPR. ESPECIAL</v>
      </c>
      <c r="C51" s="625">
        <f>'Dados Programa'!D50</f>
        <v>2</v>
      </c>
      <c r="D51" s="624">
        <f>'Dados Programa'!I50</f>
        <v>5</v>
      </c>
      <c r="E51" s="626">
        <f t="shared" si="2"/>
        <v>46213</v>
      </c>
      <c r="F51" s="624" t="s">
        <v>179</v>
      </c>
      <c r="G51" s="626">
        <f>'Dados Programa'!L50</f>
        <v>46210</v>
      </c>
      <c r="H51" s="624">
        <f>'Dados Programa'!J50</f>
        <v>0</v>
      </c>
      <c r="I51" s="625">
        <f>'Dados Programa'!Q50</f>
        <v>0</v>
      </c>
      <c r="J51" s="625">
        <f>'Dados Programa'!P50</f>
        <v>0</v>
      </c>
      <c r="K51" s="627">
        <f>'Dados Programa'!O50</f>
        <v>2.3624999999999998</v>
      </c>
      <c r="L51" s="627">
        <f>'Dados Programa'!N50</f>
        <v>0</v>
      </c>
    </row>
    <row r="52" spans="1:12" s="550" customFormat="1" ht="31.5" customHeight="1" x14ac:dyDescent="0.3">
      <c r="A52" s="546" t="str">
        <f>'Dados Programa'!B51</f>
        <v>PRF10020</v>
      </c>
      <c r="B52" s="546" t="str">
        <f>'Dados Programa'!C51</f>
        <v>PERFIL U ENRIJ LQ 2,00 X 75 X 40 X 15 MM</v>
      </c>
      <c r="C52" s="547">
        <f>'Dados Programa'!D51</f>
        <v>2</v>
      </c>
      <c r="D52" s="546">
        <f>'Dados Programa'!I51</f>
        <v>35</v>
      </c>
      <c r="E52" s="548">
        <f t="shared" si="2"/>
        <v>46214</v>
      </c>
      <c r="F52" s="546" t="s">
        <v>179</v>
      </c>
      <c r="G52" s="548">
        <f>'Dados Programa'!L51</f>
        <v>46211</v>
      </c>
      <c r="H52" s="546">
        <f>'Dados Programa'!J51</f>
        <v>0</v>
      </c>
      <c r="I52" s="547">
        <f>'Dados Programa'!Q51</f>
        <v>0</v>
      </c>
      <c r="J52" s="547">
        <f>'Dados Programa'!P51</f>
        <v>0</v>
      </c>
      <c r="K52" s="549">
        <f>'Dados Programa'!O51</f>
        <v>0</v>
      </c>
      <c r="L52" s="549">
        <f>'Dados Programa'!N51</f>
        <v>0</v>
      </c>
    </row>
    <row r="53" spans="1:12" s="550" customFormat="1" ht="31.5" customHeight="1" x14ac:dyDescent="0.3">
      <c r="A53" s="624" t="str">
        <f>'Dados Programa'!B52</f>
        <v>PRF100801</v>
      </c>
      <c r="B53" s="624" t="str">
        <f>'Dados Programa'!C52</f>
        <v>PERFIL U ENRIJ LQ 2,25 X  75 X 40 X 15 MM - COMPR. ESPECIAL</v>
      </c>
      <c r="C53" s="625">
        <f>'Dados Programa'!D52</f>
        <v>2.25</v>
      </c>
      <c r="D53" s="624">
        <f>'Dados Programa'!I52</f>
        <v>18</v>
      </c>
      <c r="E53" s="626">
        <f t="shared" si="2"/>
        <v>46214</v>
      </c>
      <c r="F53" s="624" t="s">
        <v>179</v>
      </c>
      <c r="G53" s="626">
        <f>'Dados Programa'!L52</f>
        <v>46211</v>
      </c>
      <c r="H53" s="624">
        <f>'Dados Programa'!J52</f>
        <v>0</v>
      </c>
      <c r="I53" s="625">
        <f>'Dados Programa'!Q52</f>
        <v>0</v>
      </c>
      <c r="J53" s="625">
        <f>'Dados Programa'!P52</f>
        <v>0</v>
      </c>
      <c r="K53" s="627">
        <f>'Dados Programa'!O52</f>
        <v>15.3</v>
      </c>
      <c r="L53" s="627">
        <f>'Dados Programa'!N52</f>
        <v>0</v>
      </c>
    </row>
    <row r="54" spans="1:12" s="550" customFormat="1" ht="31.5" customHeight="1" x14ac:dyDescent="0.3">
      <c r="A54" s="546" t="str">
        <f>'Dados Programa'!B53</f>
        <v>PRF10080</v>
      </c>
      <c r="B54" s="546" t="str">
        <f>'Dados Programa'!C53</f>
        <v>PERFIL U ENRIJ LQ 2,25 X 75 X 40 X 15 MM</v>
      </c>
      <c r="C54" s="547">
        <f>'Dados Programa'!D53</f>
        <v>2.25</v>
      </c>
      <c r="D54" s="546">
        <f>'Dados Programa'!I53</f>
        <v>20</v>
      </c>
      <c r="E54" s="548">
        <f t="shared" si="2"/>
        <v>46215</v>
      </c>
      <c r="F54" s="546" t="s">
        <v>179</v>
      </c>
      <c r="G54" s="548">
        <f>'Dados Programa'!L53</f>
        <v>46212</v>
      </c>
      <c r="H54" s="546">
        <f>'Dados Programa'!J53</f>
        <v>0</v>
      </c>
      <c r="I54" s="547">
        <f>'Dados Programa'!Q53</f>
        <v>0</v>
      </c>
      <c r="J54" s="547">
        <f>'Dados Programa'!P53</f>
        <v>0</v>
      </c>
      <c r="K54" s="549">
        <f>'Dados Programa'!O53</f>
        <v>0</v>
      </c>
      <c r="L54" s="549">
        <f>'Dados Programa'!N53</f>
        <v>0</v>
      </c>
    </row>
    <row r="55" spans="1:12" s="550" customFormat="1" ht="31.5" customHeight="1" x14ac:dyDescent="0.3">
      <c r="A55" s="546" t="str">
        <f>'Dados Programa'!B54</f>
        <v>PRF10140</v>
      </c>
      <c r="B55" s="546" t="str">
        <f>'Dados Programa'!C54</f>
        <v>PERFIL U ENRIJ LQ 2,65 X 75 X 40 X 15 MM</v>
      </c>
      <c r="C55" s="547">
        <f>'Dados Programa'!D54</f>
        <v>2.65</v>
      </c>
      <c r="D55" s="546">
        <f>'Dados Programa'!I54</f>
        <v>20</v>
      </c>
      <c r="E55" s="548">
        <f t="shared" si="2"/>
        <v>46215</v>
      </c>
      <c r="F55" s="546" t="s">
        <v>179</v>
      </c>
      <c r="G55" s="548">
        <f>'Dados Programa'!L54</f>
        <v>46212</v>
      </c>
      <c r="H55" s="546">
        <f>'Dados Programa'!J54</f>
        <v>0</v>
      </c>
      <c r="I55" s="547">
        <f>'Dados Programa'!Q54</f>
        <v>0</v>
      </c>
      <c r="J55" s="547">
        <f>'Dados Programa'!P54</f>
        <v>0</v>
      </c>
      <c r="K55" s="549">
        <f>'Dados Programa'!O54</f>
        <v>0</v>
      </c>
      <c r="L55" s="549">
        <f>'Dados Programa'!N54</f>
        <v>0</v>
      </c>
    </row>
  </sheetData>
  <autoFilter ref="A5:L5" xr:uid="{89CC1A88-1468-4FCC-AF83-A754B5011B78}">
    <filterColumn colId="8" showButton="0"/>
  </autoFilter>
  <mergeCells count="8">
    <mergeCell ref="L3:L5"/>
    <mergeCell ref="A1:F2"/>
    <mergeCell ref="G1:J1"/>
    <mergeCell ref="G2:J2"/>
    <mergeCell ref="I3:J5"/>
    <mergeCell ref="C3:C5"/>
    <mergeCell ref="B3:B5"/>
    <mergeCell ref="A3:A5"/>
  </mergeCells>
  <phoneticPr fontId="51" type="noConversion"/>
  <pageMargins left="0.25" right="0.25" top="0.75" bottom="0.75" header="0.3" footer="0.3"/>
  <pageSetup paperSize="9" scale="30" fitToHeight="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Planilha2"/>
  <dimension ref="A1:G393"/>
  <sheetViews>
    <sheetView zoomScale="80" zoomScaleNormal="80" workbookViewId="0">
      <selection activeCell="C403" sqref="C403"/>
    </sheetView>
  </sheetViews>
  <sheetFormatPr defaultRowHeight="14.4" x14ac:dyDescent="0.3"/>
  <cols>
    <col min="1" max="1" width="8.88671875" bestFit="1" customWidth="1"/>
    <col min="2" max="2" width="11.44140625" bestFit="1" customWidth="1"/>
    <col min="3" max="3" width="78.109375" customWidth="1"/>
    <col min="4" max="6" width="8.88671875" bestFit="1" customWidth="1"/>
    <col min="7" max="7" width="12" customWidth="1"/>
  </cols>
  <sheetData>
    <row r="1" spans="1:7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</row>
    <row r="2" spans="1:7" x14ac:dyDescent="0.3">
      <c r="A2" t="s">
        <v>187</v>
      </c>
      <c r="B2" t="s">
        <v>136</v>
      </c>
      <c r="C2" t="s">
        <v>188</v>
      </c>
      <c r="D2">
        <v>0</v>
      </c>
      <c r="E2">
        <v>0</v>
      </c>
      <c r="F2">
        <v>17.55</v>
      </c>
      <c r="G2">
        <v>-17.55</v>
      </c>
    </row>
    <row r="3" spans="1:7" x14ac:dyDescent="0.3">
      <c r="A3" t="s">
        <v>187</v>
      </c>
      <c r="B3" t="s">
        <v>189</v>
      </c>
      <c r="C3" t="s">
        <v>190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187</v>
      </c>
      <c r="B4" t="s">
        <v>191</v>
      </c>
      <c r="C4" t="s">
        <v>192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187</v>
      </c>
      <c r="B5" t="s">
        <v>193</v>
      </c>
      <c r="C5" t="s">
        <v>194</v>
      </c>
      <c r="D5">
        <v>0</v>
      </c>
      <c r="E5">
        <v>0</v>
      </c>
      <c r="F5">
        <v>8.8650000000000002</v>
      </c>
      <c r="G5">
        <v>-8.8650000000000002</v>
      </c>
    </row>
    <row r="6" spans="1:7" x14ac:dyDescent="0.3">
      <c r="A6" t="s">
        <v>187</v>
      </c>
      <c r="B6" t="s">
        <v>195</v>
      </c>
      <c r="C6" t="s">
        <v>196</v>
      </c>
      <c r="D6">
        <v>0</v>
      </c>
      <c r="E6">
        <v>9.4420000000000002</v>
      </c>
      <c r="F6">
        <v>3.39</v>
      </c>
      <c r="G6">
        <v>6.0519999999999996</v>
      </c>
    </row>
    <row r="7" spans="1:7" x14ac:dyDescent="0.3">
      <c r="A7" t="s">
        <v>187</v>
      </c>
      <c r="B7" t="s">
        <v>195</v>
      </c>
      <c r="C7" t="s">
        <v>197</v>
      </c>
      <c r="D7">
        <v>0</v>
      </c>
      <c r="E7">
        <v>9.4420000000000002</v>
      </c>
      <c r="F7">
        <v>3.39</v>
      </c>
      <c r="G7">
        <v>6.0519999999999996</v>
      </c>
    </row>
    <row r="8" spans="1:7" x14ac:dyDescent="0.3">
      <c r="A8" t="s">
        <v>187</v>
      </c>
      <c r="B8" t="s">
        <v>198</v>
      </c>
      <c r="C8" t="s">
        <v>199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187</v>
      </c>
      <c r="B9" t="s">
        <v>200</v>
      </c>
      <c r="C9" t="s">
        <v>201</v>
      </c>
      <c r="D9">
        <v>0</v>
      </c>
      <c r="E9">
        <v>4.6740000000000004</v>
      </c>
      <c r="F9">
        <v>0</v>
      </c>
      <c r="G9">
        <v>4.6740000000000004</v>
      </c>
    </row>
    <row r="10" spans="1:7" x14ac:dyDescent="0.3">
      <c r="A10" t="s">
        <v>187</v>
      </c>
      <c r="B10" t="s">
        <v>200</v>
      </c>
      <c r="C10" t="s">
        <v>202</v>
      </c>
      <c r="D10">
        <v>0</v>
      </c>
      <c r="E10">
        <v>4.6740000000000004</v>
      </c>
      <c r="F10">
        <v>0</v>
      </c>
      <c r="G10">
        <v>4.6740000000000004</v>
      </c>
    </row>
    <row r="11" spans="1:7" x14ac:dyDescent="0.3">
      <c r="A11" t="s">
        <v>187</v>
      </c>
      <c r="B11" t="s">
        <v>203</v>
      </c>
      <c r="C11" t="s">
        <v>204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187</v>
      </c>
      <c r="B12" t="s">
        <v>205</v>
      </c>
      <c r="C12" t="s">
        <v>206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187</v>
      </c>
      <c r="B13" t="s">
        <v>207</v>
      </c>
      <c r="C13" t="s">
        <v>208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187</v>
      </c>
      <c r="B14" t="s">
        <v>209</v>
      </c>
      <c r="C14" t="s">
        <v>210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187</v>
      </c>
      <c r="B15" t="s">
        <v>211</v>
      </c>
      <c r="C15" t="s">
        <v>212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187</v>
      </c>
      <c r="B16" t="s">
        <v>213</v>
      </c>
      <c r="C16" t="s">
        <v>214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187</v>
      </c>
      <c r="B17" t="s">
        <v>215</v>
      </c>
      <c r="C17" t="s">
        <v>216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187</v>
      </c>
      <c r="B18" t="s">
        <v>217</v>
      </c>
      <c r="C18" t="s">
        <v>218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187</v>
      </c>
      <c r="B19" t="s">
        <v>219</v>
      </c>
      <c r="C19" t="s">
        <v>220</v>
      </c>
      <c r="D19">
        <v>0.35499999999999998</v>
      </c>
      <c r="E19">
        <v>0</v>
      </c>
      <c r="F19">
        <v>0</v>
      </c>
      <c r="G19">
        <v>0.35499999999999998</v>
      </c>
    </row>
    <row r="20" spans="1:7" x14ac:dyDescent="0.3">
      <c r="A20" t="s">
        <v>187</v>
      </c>
      <c r="B20" t="s">
        <v>221</v>
      </c>
      <c r="C20" t="s">
        <v>222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187</v>
      </c>
      <c r="B21" t="s">
        <v>223</v>
      </c>
      <c r="C21" t="s">
        <v>224</v>
      </c>
      <c r="D21">
        <v>0</v>
      </c>
      <c r="E21">
        <v>2.6219999999999999</v>
      </c>
      <c r="F21">
        <v>0</v>
      </c>
      <c r="G21">
        <v>2.6219999999999999</v>
      </c>
    </row>
    <row r="22" spans="1:7" x14ac:dyDescent="0.3">
      <c r="A22" t="s">
        <v>187</v>
      </c>
      <c r="B22" t="s">
        <v>225</v>
      </c>
      <c r="C22" t="s">
        <v>226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187</v>
      </c>
      <c r="B23" t="s">
        <v>227</v>
      </c>
      <c r="C23" t="s">
        <v>228</v>
      </c>
      <c r="D23">
        <v>0.28100000000000003</v>
      </c>
      <c r="E23">
        <v>5.57</v>
      </c>
      <c r="F23">
        <v>0</v>
      </c>
      <c r="G23">
        <v>5.851</v>
      </c>
    </row>
    <row r="24" spans="1:7" x14ac:dyDescent="0.3">
      <c r="A24" t="s">
        <v>187</v>
      </c>
      <c r="B24" t="s">
        <v>229</v>
      </c>
      <c r="C24" t="s">
        <v>230</v>
      </c>
      <c r="D24">
        <v>0</v>
      </c>
      <c r="E24">
        <v>4.9451999999999998</v>
      </c>
      <c r="F24">
        <v>0</v>
      </c>
      <c r="G24">
        <v>4.9451999999999998</v>
      </c>
    </row>
    <row r="25" spans="1:7" x14ac:dyDescent="0.3">
      <c r="A25" t="s">
        <v>187</v>
      </c>
      <c r="B25" t="s">
        <v>231</v>
      </c>
      <c r="C25" t="s">
        <v>232</v>
      </c>
      <c r="D25">
        <v>0</v>
      </c>
      <c r="E25">
        <v>3.9378000000000002</v>
      </c>
      <c r="F25">
        <v>0</v>
      </c>
      <c r="G25">
        <v>3.9378000000000002</v>
      </c>
    </row>
    <row r="26" spans="1:7" x14ac:dyDescent="0.3">
      <c r="A26" t="s">
        <v>187</v>
      </c>
      <c r="B26" t="s">
        <v>233</v>
      </c>
      <c r="C26" t="s">
        <v>234</v>
      </c>
      <c r="D26">
        <v>1.7</v>
      </c>
      <c r="E26">
        <v>0</v>
      </c>
      <c r="F26">
        <v>0.192</v>
      </c>
      <c r="G26">
        <v>1.508</v>
      </c>
    </row>
    <row r="27" spans="1:7" x14ac:dyDescent="0.3">
      <c r="A27" t="s">
        <v>187</v>
      </c>
      <c r="B27" t="s">
        <v>235</v>
      </c>
      <c r="C27" t="s">
        <v>236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187</v>
      </c>
      <c r="B28" t="s">
        <v>237</v>
      </c>
      <c r="C28" t="s">
        <v>238</v>
      </c>
      <c r="D28">
        <v>0</v>
      </c>
      <c r="E28">
        <v>2E-3</v>
      </c>
      <c r="F28">
        <v>0</v>
      </c>
      <c r="G28">
        <v>2E-3</v>
      </c>
    </row>
    <row r="29" spans="1:7" x14ac:dyDescent="0.3">
      <c r="A29" t="s">
        <v>187</v>
      </c>
      <c r="B29" t="s">
        <v>239</v>
      </c>
      <c r="C29" t="s">
        <v>240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187</v>
      </c>
      <c r="B30" t="s">
        <v>241</v>
      </c>
      <c r="C30" t="s">
        <v>242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187</v>
      </c>
      <c r="B31" t="s">
        <v>243</v>
      </c>
      <c r="C31" t="s">
        <v>244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245</v>
      </c>
      <c r="B32" t="s">
        <v>246</v>
      </c>
      <c r="C32" t="s">
        <v>247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187</v>
      </c>
      <c r="B33" t="s">
        <v>246</v>
      </c>
      <c r="C33" t="s">
        <v>247</v>
      </c>
      <c r="D33">
        <v>0</v>
      </c>
      <c r="E33">
        <v>24.316199999999998</v>
      </c>
      <c r="F33">
        <v>1.86</v>
      </c>
      <c r="G33">
        <v>22.456199999999999</v>
      </c>
    </row>
    <row r="34" spans="1:7" x14ac:dyDescent="0.3">
      <c r="A34" t="s">
        <v>245</v>
      </c>
      <c r="B34" t="s">
        <v>147</v>
      </c>
      <c r="C34" t="s">
        <v>248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187</v>
      </c>
      <c r="B35" t="s">
        <v>147</v>
      </c>
      <c r="C35" t="s">
        <v>248</v>
      </c>
      <c r="D35">
        <v>0</v>
      </c>
      <c r="E35">
        <v>60.450299999999999</v>
      </c>
      <c r="F35">
        <v>0</v>
      </c>
      <c r="G35">
        <v>60.450299999999999</v>
      </c>
    </row>
    <row r="36" spans="1:7" x14ac:dyDescent="0.3">
      <c r="A36" t="s">
        <v>245</v>
      </c>
      <c r="B36" t="s">
        <v>249</v>
      </c>
      <c r="C36" t="s">
        <v>250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187</v>
      </c>
      <c r="B37" t="s">
        <v>249</v>
      </c>
      <c r="C37" t="s">
        <v>250</v>
      </c>
      <c r="D37">
        <v>0</v>
      </c>
      <c r="E37">
        <v>1.4944</v>
      </c>
      <c r="F37">
        <v>3.4009999999999998</v>
      </c>
      <c r="G37">
        <v>-1.9066000000000001</v>
      </c>
    </row>
    <row r="38" spans="1:7" x14ac:dyDescent="0.3">
      <c r="A38" t="s">
        <v>187</v>
      </c>
      <c r="B38" t="s">
        <v>251</v>
      </c>
      <c r="C38" t="s">
        <v>252</v>
      </c>
      <c r="D38">
        <v>0</v>
      </c>
      <c r="E38">
        <v>10.006</v>
      </c>
      <c r="F38">
        <v>0</v>
      </c>
      <c r="G38">
        <v>10.006</v>
      </c>
    </row>
    <row r="39" spans="1:7" x14ac:dyDescent="0.3">
      <c r="A39" t="s">
        <v>187</v>
      </c>
      <c r="B39" t="s">
        <v>49</v>
      </c>
      <c r="C39" t="s">
        <v>253</v>
      </c>
      <c r="D39">
        <v>0</v>
      </c>
      <c r="E39">
        <v>39.039200000000001</v>
      </c>
      <c r="F39">
        <v>0</v>
      </c>
      <c r="G39">
        <v>39.039200000000001</v>
      </c>
    </row>
    <row r="40" spans="1:7" x14ac:dyDescent="0.3">
      <c r="A40" t="s">
        <v>187</v>
      </c>
      <c r="B40" t="s">
        <v>45</v>
      </c>
      <c r="C40" t="s">
        <v>46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245</v>
      </c>
      <c r="B41" t="s">
        <v>72</v>
      </c>
      <c r="C41" t="s">
        <v>73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187</v>
      </c>
      <c r="B42" t="s">
        <v>72</v>
      </c>
      <c r="C42" t="s">
        <v>73</v>
      </c>
      <c r="D42">
        <v>0</v>
      </c>
      <c r="E42">
        <v>1.18E-2</v>
      </c>
      <c r="F42">
        <v>5.16</v>
      </c>
      <c r="G42">
        <v>-5.1482000000000001</v>
      </c>
    </row>
    <row r="43" spans="1:7" x14ac:dyDescent="0.3">
      <c r="A43" t="s">
        <v>187</v>
      </c>
      <c r="B43" t="s">
        <v>254</v>
      </c>
      <c r="C43" t="s">
        <v>255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245</v>
      </c>
      <c r="B44" t="s">
        <v>256</v>
      </c>
      <c r="C44" t="s">
        <v>257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187</v>
      </c>
      <c r="B45" t="s">
        <v>256</v>
      </c>
      <c r="C45" t="s">
        <v>257</v>
      </c>
      <c r="D45">
        <v>0</v>
      </c>
      <c r="E45">
        <v>1.6597</v>
      </c>
      <c r="F45">
        <v>0</v>
      </c>
      <c r="G45">
        <v>1.6597</v>
      </c>
    </row>
    <row r="46" spans="1:7" x14ac:dyDescent="0.3">
      <c r="A46" t="s">
        <v>187</v>
      </c>
      <c r="B46" t="s">
        <v>258</v>
      </c>
      <c r="C46" t="s">
        <v>259</v>
      </c>
      <c r="D46">
        <v>0</v>
      </c>
      <c r="E46">
        <v>0.42799999999999999</v>
      </c>
      <c r="F46">
        <v>0</v>
      </c>
      <c r="G46">
        <v>0.42799999999999999</v>
      </c>
    </row>
    <row r="47" spans="1:7" x14ac:dyDescent="0.3">
      <c r="A47" t="s">
        <v>245</v>
      </c>
      <c r="B47" t="s">
        <v>151</v>
      </c>
      <c r="C47" t="s">
        <v>260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187</v>
      </c>
      <c r="B48" t="s">
        <v>151</v>
      </c>
      <c r="C48" t="s">
        <v>260</v>
      </c>
      <c r="D48">
        <v>0</v>
      </c>
      <c r="E48">
        <v>22.898900000000001</v>
      </c>
      <c r="F48">
        <v>4.5563000000000002</v>
      </c>
      <c r="G48">
        <v>18.342600000000001</v>
      </c>
    </row>
    <row r="49" spans="1:7" x14ac:dyDescent="0.3">
      <c r="A49" t="s">
        <v>187</v>
      </c>
      <c r="B49" t="s">
        <v>149</v>
      </c>
      <c r="C49" t="s">
        <v>150</v>
      </c>
      <c r="D49">
        <v>0</v>
      </c>
      <c r="E49">
        <v>1.8105</v>
      </c>
      <c r="F49">
        <v>2.3624999999999998</v>
      </c>
      <c r="G49">
        <v>-0.55199999999999982</v>
      </c>
    </row>
    <row r="50" spans="1:7" x14ac:dyDescent="0.3">
      <c r="A50" t="s">
        <v>245</v>
      </c>
      <c r="B50" t="s">
        <v>261</v>
      </c>
      <c r="C50" t="s">
        <v>262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187</v>
      </c>
      <c r="B51" t="s">
        <v>261</v>
      </c>
      <c r="C51" t="s">
        <v>262</v>
      </c>
      <c r="D51">
        <v>0</v>
      </c>
      <c r="E51">
        <v>7.0000000000000001E-3</v>
      </c>
      <c r="F51">
        <v>16.271999999999998</v>
      </c>
      <c r="G51">
        <v>-16.265000000000001</v>
      </c>
    </row>
    <row r="52" spans="1:7" x14ac:dyDescent="0.3">
      <c r="A52" t="s">
        <v>187</v>
      </c>
      <c r="B52" t="s">
        <v>263</v>
      </c>
      <c r="C52" t="s">
        <v>264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245</v>
      </c>
      <c r="B53" t="s">
        <v>265</v>
      </c>
      <c r="C53" t="s">
        <v>266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187</v>
      </c>
      <c r="B54" t="s">
        <v>265</v>
      </c>
      <c r="C54" t="s">
        <v>266</v>
      </c>
      <c r="D54">
        <v>0</v>
      </c>
      <c r="E54">
        <v>1.4E-3</v>
      </c>
      <c r="F54">
        <v>6.6440000000000001</v>
      </c>
      <c r="G54">
        <v>-6.6425999999999998</v>
      </c>
    </row>
    <row r="55" spans="1:7" x14ac:dyDescent="0.3">
      <c r="A55" t="s">
        <v>187</v>
      </c>
      <c r="B55" t="s">
        <v>267</v>
      </c>
      <c r="C55" t="s">
        <v>268</v>
      </c>
      <c r="D55">
        <v>0</v>
      </c>
      <c r="E55">
        <v>0</v>
      </c>
      <c r="F55">
        <v>7.2</v>
      </c>
      <c r="G55">
        <v>-7.2</v>
      </c>
    </row>
    <row r="56" spans="1:7" x14ac:dyDescent="0.3">
      <c r="A56" t="s">
        <v>245</v>
      </c>
      <c r="B56" t="s">
        <v>269</v>
      </c>
      <c r="C56" t="s">
        <v>264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187</v>
      </c>
      <c r="B57" t="s">
        <v>269</v>
      </c>
      <c r="C57" t="s">
        <v>264</v>
      </c>
      <c r="D57">
        <v>0</v>
      </c>
      <c r="E57">
        <v>1.5100000000000001E-2</v>
      </c>
      <c r="F57">
        <v>1.927</v>
      </c>
      <c r="G57">
        <v>-1.9118999999999999</v>
      </c>
    </row>
    <row r="58" spans="1:7" x14ac:dyDescent="0.3">
      <c r="A58" t="s">
        <v>187</v>
      </c>
      <c r="B58" t="s">
        <v>270</v>
      </c>
      <c r="C58" t="s">
        <v>271</v>
      </c>
      <c r="D58">
        <v>0</v>
      </c>
      <c r="E58">
        <v>0</v>
      </c>
      <c r="F58">
        <v>1.19</v>
      </c>
      <c r="G58">
        <v>-1.19</v>
      </c>
    </row>
    <row r="59" spans="1:7" x14ac:dyDescent="0.3">
      <c r="A59" t="s">
        <v>245</v>
      </c>
      <c r="B59" t="s">
        <v>272</v>
      </c>
      <c r="C59" t="s">
        <v>273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187</v>
      </c>
      <c r="B60" t="s">
        <v>272</v>
      </c>
      <c r="C60" t="s">
        <v>273</v>
      </c>
      <c r="D60">
        <v>0</v>
      </c>
      <c r="E60">
        <v>47.514299999999999</v>
      </c>
      <c r="F60">
        <v>2.3380000000000001</v>
      </c>
      <c r="G60">
        <v>45.176299999999998</v>
      </c>
    </row>
    <row r="61" spans="1:7" x14ac:dyDescent="0.3">
      <c r="A61" t="s">
        <v>187</v>
      </c>
      <c r="B61" t="s">
        <v>274</v>
      </c>
      <c r="C61" t="s">
        <v>275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187</v>
      </c>
      <c r="B62" t="s">
        <v>57</v>
      </c>
      <c r="C62" t="s">
        <v>58</v>
      </c>
      <c r="D62">
        <v>0</v>
      </c>
      <c r="E62">
        <v>35.185000000000002</v>
      </c>
      <c r="F62">
        <v>7.1357999999999997</v>
      </c>
      <c r="G62">
        <v>28.049199999999999</v>
      </c>
    </row>
    <row r="63" spans="1:7" x14ac:dyDescent="0.3">
      <c r="A63" t="s">
        <v>187</v>
      </c>
      <c r="B63" t="s">
        <v>276</v>
      </c>
      <c r="C63" t="s">
        <v>277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245</v>
      </c>
      <c r="B64" t="s">
        <v>75</v>
      </c>
      <c r="C64" t="s">
        <v>76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187</v>
      </c>
      <c r="B65" t="s">
        <v>75</v>
      </c>
      <c r="C65" t="s">
        <v>76</v>
      </c>
      <c r="D65">
        <v>0</v>
      </c>
      <c r="E65">
        <v>0.35199999999999998</v>
      </c>
      <c r="F65">
        <v>11.1213</v>
      </c>
      <c r="G65">
        <v>-10.769299999999999</v>
      </c>
    </row>
    <row r="66" spans="1:7" x14ac:dyDescent="0.3">
      <c r="A66" t="s">
        <v>187</v>
      </c>
      <c r="B66" t="s">
        <v>29</v>
      </c>
      <c r="C66" t="s">
        <v>30</v>
      </c>
      <c r="D66">
        <v>0</v>
      </c>
      <c r="E66">
        <v>31.444800000000001</v>
      </c>
      <c r="F66">
        <v>1.9398</v>
      </c>
      <c r="G66">
        <v>29.504999999999999</v>
      </c>
    </row>
    <row r="67" spans="1:7" x14ac:dyDescent="0.3">
      <c r="A67" t="s">
        <v>187</v>
      </c>
      <c r="B67" t="s">
        <v>278</v>
      </c>
      <c r="C67" t="s">
        <v>279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187</v>
      </c>
      <c r="B68" t="s">
        <v>280</v>
      </c>
      <c r="C68" t="s">
        <v>281</v>
      </c>
      <c r="D68">
        <v>0</v>
      </c>
      <c r="E68">
        <v>12.406000000000001</v>
      </c>
      <c r="F68">
        <v>0</v>
      </c>
      <c r="G68">
        <v>12.406000000000001</v>
      </c>
    </row>
    <row r="69" spans="1:7" x14ac:dyDescent="0.3">
      <c r="A69" t="s">
        <v>187</v>
      </c>
      <c r="B69" t="s">
        <v>282</v>
      </c>
      <c r="C69" t="s">
        <v>283</v>
      </c>
      <c r="D69">
        <v>0</v>
      </c>
      <c r="E69">
        <v>6.4485999999999999</v>
      </c>
      <c r="F69">
        <v>0</v>
      </c>
      <c r="G69">
        <v>6.4485999999999999</v>
      </c>
    </row>
    <row r="70" spans="1:7" x14ac:dyDescent="0.3">
      <c r="A70" t="s">
        <v>187</v>
      </c>
      <c r="B70" t="s">
        <v>284</v>
      </c>
      <c r="C70" t="s">
        <v>285</v>
      </c>
      <c r="D70">
        <v>0</v>
      </c>
      <c r="E70">
        <v>2.3800000000000002E-2</v>
      </c>
      <c r="F70">
        <v>0</v>
      </c>
      <c r="G70">
        <v>2.3800000000000002E-2</v>
      </c>
    </row>
    <row r="71" spans="1:7" x14ac:dyDescent="0.3">
      <c r="A71" t="s">
        <v>187</v>
      </c>
      <c r="B71" t="s">
        <v>286</v>
      </c>
      <c r="C71" t="s">
        <v>287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245</v>
      </c>
      <c r="B72" t="s">
        <v>288</v>
      </c>
      <c r="C72" t="s">
        <v>289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187</v>
      </c>
      <c r="B73" t="s">
        <v>288</v>
      </c>
      <c r="C73" t="s">
        <v>289</v>
      </c>
      <c r="D73">
        <v>0</v>
      </c>
      <c r="E73">
        <v>14.946999999999999</v>
      </c>
      <c r="F73">
        <v>0</v>
      </c>
      <c r="G73">
        <v>14.946999999999999</v>
      </c>
    </row>
    <row r="74" spans="1:7" x14ac:dyDescent="0.3">
      <c r="A74" t="s">
        <v>187</v>
      </c>
      <c r="B74" t="s">
        <v>290</v>
      </c>
      <c r="C74" t="s">
        <v>291</v>
      </c>
      <c r="D74">
        <v>0</v>
      </c>
      <c r="E74">
        <v>7.266</v>
      </c>
      <c r="F74">
        <v>0</v>
      </c>
      <c r="G74">
        <v>7.266</v>
      </c>
    </row>
    <row r="75" spans="1:7" x14ac:dyDescent="0.3">
      <c r="A75" t="s">
        <v>187</v>
      </c>
      <c r="B75" t="s">
        <v>292</v>
      </c>
      <c r="C75" t="s">
        <v>293</v>
      </c>
      <c r="D75">
        <v>0</v>
      </c>
      <c r="E75">
        <v>9.1054999999999993</v>
      </c>
      <c r="F75">
        <v>1.1499999999999999</v>
      </c>
      <c r="G75">
        <v>7.9554999999999989</v>
      </c>
    </row>
    <row r="76" spans="1:7" x14ac:dyDescent="0.3">
      <c r="A76" t="s">
        <v>245</v>
      </c>
      <c r="B76" t="s">
        <v>155</v>
      </c>
      <c r="C76" t="s">
        <v>294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187</v>
      </c>
      <c r="B77" t="s">
        <v>155</v>
      </c>
      <c r="C77" t="s">
        <v>294</v>
      </c>
      <c r="D77">
        <v>0</v>
      </c>
      <c r="E77">
        <v>5.3280000000000003</v>
      </c>
      <c r="F77">
        <v>0</v>
      </c>
      <c r="G77">
        <v>5.3280000000000003</v>
      </c>
    </row>
    <row r="78" spans="1:7" x14ac:dyDescent="0.3">
      <c r="A78" t="s">
        <v>187</v>
      </c>
      <c r="B78" t="s">
        <v>153</v>
      </c>
      <c r="C78" t="s">
        <v>154</v>
      </c>
      <c r="D78">
        <v>0</v>
      </c>
      <c r="E78">
        <v>0</v>
      </c>
      <c r="F78">
        <v>15.3</v>
      </c>
      <c r="G78">
        <v>-15.3</v>
      </c>
    </row>
    <row r="79" spans="1:7" x14ac:dyDescent="0.3">
      <c r="A79" t="s">
        <v>245</v>
      </c>
      <c r="B79" t="s">
        <v>295</v>
      </c>
      <c r="C79" t="s">
        <v>296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187</v>
      </c>
      <c r="B80" t="s">
        <v>295</v>
      </c>
      <c r="C80" t="s">
        <v>296</v>
      </c>
      <c r="D80">
        <v>0</v>
      </c>
      <c r="E80">
        <v>0.20760000000000001</v>
      </c>
      <c r="F80">
        <v>0.50600000000000001</v>
      </c>
      <c r="G80">
        <v>-0.2984</v>
      </c>
    </row>
    <row r="81" spans="1:7" x14ac:dyDescent="0.3">
      <c r="A81" t="s">
        <v>187</v>
      </c>
      <c r="B81" t="s">
        <v>297</v>
      </c>
      <c r="C81" t="s">
        <v>298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187</v>
      </c>
      <c r="B82" t="s">
        <v>299</v>
      </c>
      <c r="C82" t="s">
        <v>300</v>
      </c>
      <c r="D82">
        <v>0</v>
      </c>
      <c r="E82">
        <v>3.49E-2</v>
      </c>
      <c r="F82">
        <v>19.622</v>
      </c>
      <c r="G82">
        <v>-19.5871</v>
      </c>
    </row>
    <row r="83" spans="1:7" x14ac:dyDescent="0.3">
      <c r="A83" t="s">
        <v>187</v>
      </c>
      <c r="B83" t="s">
        <v>301</v>
      </c>
      <c r="C83" t="s">
        <v>302</v>
      </c>
      <c r="D83">
        <v>0</v>
      </c>
      <c r="E83">
        <v>8.0050000000000008</v>
      </c>
      <c r="F83">
        <v>5.6281999999999996</v>
      </c>
      <c r="G83">
        <v>2.3768000000000011</v>
      </c>
    </row>
    <row r="84" spans="1:7" x14ac:dyDescent="0.3">
      <c r="A84" t="s">
        <v>187</v>
      </c>
      <c r="B84" t="s">
        <v>303</v>
      </c>
      <c r="C84" t="s">
        <v>304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245</v>
      </c>
      <c r="B85" t="s">
        <v>305</v>
      </c>
      <c r="C85" t="s">
        <v>306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187</v>
      </c>
      <c r="B86" t="s">
        <v>305</v>
      </c>
      <c r="C86" t="s">
        <v>306</v>
      </c>
      <c r="D86">
        <v>0</v>
      </c>
      <c r="E86">
        <v>13.3476</v>
      </c>
      <c r="F86">
        <v>0</v>
      </c>
      <c r="G86">
        <v>13.3476</v>
      </c>
    </row>
    <row r="87" spans="1:7" x14ac:dyDescent="0.3">
      <c r="A87" t="s">
        <v>187</v>
      </c>
      <c r="B87" t="s">
        <v>307</v>
      </c>
      <c r="C87" t="s">
        <v>308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187</v>
      </c>
      <c r="B88" t="s">
        <v>82</v>
      </c>
      <c r="C88" t="s">
        <v>83</v>
      </c>
      <c r="D88">
        <v>0</v>
      </c>
      <c r="E88">
        <v>7.7140000000000004</v>
      </c>
      <c r="F88">
        <v>0</v>
      </c>
      <c r="G88">
        <v>7.7140000000000004</v>
      </c>
    </row>
    <row r="89" spans="1:7" x14ac:dyDescent="0.3">
      <c r="A89" t="s">
        <v>187</v>
      </c>
      <c r="B89" t="s">
        <v>78</v>
      </c>
      <c r="C89" t="s">
        <v>79</v>
      </c>
      <c r="D89">
        <v>0</v>
      </c>
      <c r="E89">
        <v>0</v>
      </c>
      <c r="F89">
        <v>1.67</v>
      </c>
      <c r="G89">
        <v>-1.67</v>
      </c>
    </row>
    <row r="90" spans="1:7" x14ac:dyDescent="0.3">
      <c r="A90" t="s">
        <v>245</v>
      </c>
      <c r="B90" t="s">
        <v>24</v>
      </c>
      <c r="C90" t="s">
        <v>25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187</v>
      </c>
      <c r="B91" t="s">
        <v>24</v>
      </c>
      <c r="C91" t="s">
        <v>25</v>
      </c>
      <c r="D91">
        <v>0</v>
      </c>
      <c r="E91">
        <v>6.0362</v>
      </c>
      <c r="F91">
        <v>0</v>
      </c>
      <c r="G91">
        <v>6.0362</v>
      </c>
    </row>
    <row r="92" spans="1:7" x14ac:dyDescent="0.3">
      <c r="A92" t="s">
        <v>187</v>
      </c>
      <c r="B92" t="s">
        <v>309</v>
      </c>
      <c r="C92" t="s">
        <v>310</v>
      </c>
      <c r="D92">
        <v>0</v>
      </c>
      <c r="E92">
        <v>2E-3</v>
      </c>
      <c r="F92">
        <v>0</v>
      </c>
      <c r="G92">
        <v>2E-3</v>
      </c>
    </row>
    <row r="93" spans="1:7" x14ac:dyDescent="0.3">
      <c r="A93" t="s">
        <v>187</v>
      </c>
      <c r="B93" t="s">
        <v>311</v>
      </c>
      <c r="C93" t="s">
        <v>312</v>
      </c>
      <c r="D93">
        <v>0</v>
      </c>
      <c r="E93">
        <v>13.263</v>
      </c>
      <c r="F93">
        <v>0</v>
      </c>
      <c r="G93">
        <v>13.263</v>
      </c>
    </row>
    <row r="94" spans="1:7" x14ac:dyDescent="0.3">
      <c r="A94" t="s">
        <v>245</v>
      </c>
      <c r="B94" t="s">
        <v>313</v>
      </c>
      <c r="C94" t="s">
        <v>314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187</v>
      </c>
      <c r="B95" t="s">
        <v>313</v>
      </c>
      <c r="C95" t="s">
        <v>314</v>
      </c>
      <c r="D95">
        <v>0</v>
      </c>
      <c r="E95">
        <v>8.1593999999999998</v>
      </c>
      <c r="F95">
        <v>0</v>
      </c>
      <c r="G95">
        <v>8.1593999999999998</v>
      </c>
    </row>
    <row r="96" spans="1:7" x14ac:dyDescent="0.3">
      <c r="A96" t="s">
        <v>245</v>
      </c>
      <c r="B96" t="s">
        <v>157</v>
      </c>
      <c r="C96" t="s">
        <v>315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187</v>
      </c>
      <c r="B97" t="s">
        <v>157</v>
      </c>
      <c r="C97" t="s">
        <v>315</v>
      </c>
      <c r="D97">
        <v>0</v>
      </c>
      <c r="E97">
        <v>11.1036</v>
      </c>
      <c r="F97">
        <v>4.5979999999999999</v>
      </c>
      <c r="G97">
        <v>6.5056000000000003</v>
      </c>
    </row>
    <row r="98" spans="1:7" x14ac:dyDescent="0.3">
      <c r="A98" t="s">
        <v>245</v>
      </c>
      <c r="B98" t="s">
        <v>316</v>
      </c>
      <c r="C98" t="s">
        <v>317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187</v>
      </c>
      <c r="B99" t="s">
        <v>316</v>
      </c>
      <c r="C99" t="s">
        <v>317</v>
      </c>
      <c r="D99">
        <v>0</v>
      </c>
      <c r="E99">
        <v>0.26400000000000001</v>
      </c>
      <c r="F99">
        <v>8.8094000000000001</v>
      </c>
      <c r="G99">
        <v>-8.5454000000000008</v>
      </c>
    </row>
    <row r="100" spans="1:7" x14ac:dyDescent="0.3">
      <c r="A100" t="s">
        <v>187</v>
      </c>
      <c r="B100" t="s">
        <v>318</v>
      </c>
      <c r="C100" t="s">
        <v>319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245</v>
      </c>
      <c r="B101" t="s">
        <v>320</v>
      </c>
      <c r="C101" t="s">
        <v>321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187</v>
      </c>
      <c r="B102" t="s">
        <v>320</v>
      </c>
      <c r="C102" t="s">
        <v>321</v>
      </c>
      <c r="D102">
        <v>0</v>
      </c>
      <c r="E102">
        <v>1.718</v>
      </c>
      <c r="F102">
        <v>5.5823999999999998</v>
      </c>
      <c r="G102">
        <v>-3.8643999999999998</v>
      </c>
    </row>
    <row r="103" spans="1:7" x14ac:dyDescent="0.3">
      <c r="A103" t="s">
        <v>187</v>
      </c>
      <c r="B103" t="s">
        <v>322</v>
      </c>
      <c r="C103" t="s">
        <v>323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245</v>
      </c>
      <c r="B104" t="s">
        <v>324</v>
      </c>
      <c r="C104" t="s">
        <v>325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187</v>
      </c>
      <c r="B105" t="s">
        <v>324</v>
      </c>
      <c r="C105" t="s">
        <v>325</v>
      </c>
      <c r="D105">
        <v>0</v>
      </c>
      <c r="E105">
        <v>90.185900000000004</v>
      </c>
      <c r="F105">
        <v>6.8676000000000004</v>
      </c>
      <c r="G105">
        <v>83.318300000000008</v>
      </c>
    </row>
    <row r="106" spans="1:7" x14ac:dyDescent="0.3">
      <c r="A106" t="s">
        <v>187</v>
      </c>
      <c r="B106" t="s">
        <v>326</v>
      </c>
      <c r="C106" t="s">
        <v>327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245</v>
      </c>
      <c r="B107" t="s">
        <v>60</v>
      </c>
      <c r="C107" t="s">
        <v>61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187</v>
      </c>
      <c r="B108" t="s">
        <v>60</v>
      </c>
      <c r="C108" t="s">
        <v>61</v>
      </c>
      <c r="D108">
        <v>0</v>
      </c>
      <c r="E108">
        <v>46.268000000000001</v>
      </c>
      <c r="F108">
        <v>18.431999999999999</v>
      </c>
      <c r="G108">
        <v>27.835999999999999</v>
      </c>
    </row>
    <row r="109" spans="1:7" x14ac:dyDescent="0.3">
      <c r="A109" t="s">
        <v>187</v>
      </c>
      <c r="B109" t="s">
        <v>328</v>
      </c>
      <c r="C109" t="s">
        <v>329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245</v>
      </c>
      <c r="B110" t="s">
        <v>84</v>
      </c>
      <c r="C110" t="s">
        <v>85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187</v>
      </c>
      <c r="B111" t="s">
        <v>84</v>
      </c>
      <c r="C111" t="s">
        <v>85</v>
      </c>
      <c r="D111">
        <v>0</v>
      </c>
      <c r="E111">
        <v>0.2273</v>
      </c>
      <c r="F111">
        <v>8.2852999999999994</v>
      </c>
      <c r="G111">
        <v>-8.0579999999999998</v>
      </c>
    </row>
    <row r="112" spans="1:7" x14ac:dyDescent="0.3">
      <c r="A112" t="s">
        <v>245</v>
      </c>
      <c r="B112" t="s">
        <v>33</v>
      </c>
      <c r="C112" t="s">
        <v>34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187</v>
      </c>
      <c r="B113" t="s">
        <v>33</v>
      </c>
      <c r="C113" t="s">
        <v>34</v>
      </c>
      <c r="D113">
        <v>0</v>
      </c>
      <c r="E113">
        <v>1.9283999999999999</v>
      </c>
      <c r="F113">
        <v>2.5984000000000012</v>
      </c>
      <c r="G113">
        <v>-0.67000000000000126</v>
      </c>
    </row>
    <row r="114" spans="1:7" x14ac:dyDescent="0.3">
      <c r="A114" t="s">
        <v>187</v>
      </c>
      <c r="B114" t="s">
        <v>330</v>
      </c>
      <c r="C114" t="s">
        <v>331</v>
      </c>
      <c r="D114">
        <v>0</v>
      </c>
      <c r="E114">
        <v>5.1999999999999998E-2</v>
      </c>
      <c r="F114">
        <v>0</v>
      </c>
      <c r="G114">
        <v>5.1999999999999998E-2</v>
      </c>
    </row>
    <row r="115" spans="1:7" x14ac:dyDescent="0.3">
      <c r="A115" t="s">
        <v>187</v>
      </c>
      <c r="B115" t="s">
        <v>332</v>
      </c>
      <c r="C115" t="s">
        <v>333</v>
      </c>
      <c r="D115">
        <v>0</v>
      </c>
      <c r="E115">
        <v>15.5753</v>
      </c>
      <c r="F115">
        <v>3.35</v>
      </c>
      <c r="G115">
        <v>12.225300000000001</v>
      </c>
    </row>
    <row r="116" spans="1:7" x14ac:dyDescent="0.3">
      <c r="A116" t="s">
        <v>187</v>
      </c>
      <c r="B116" t="s">
        <v>334</v>
      </c>
      <c r="C116" t="s">
        <v>335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245</v>
      </c>
      <c r="B117" t="s">
        <v>336</v>
      </c>
      <c r="C117" t="s">
        <v>337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187</v>
      </c>
      <c r="B118" t="s">
        <v>336</v>
      </c>
      <c r="C118" t="s">
        <v>337</v>
      </c>
      <c r="D118">
        <v>0</v>
      </c>
      <c r="E118">
        <v>6.6580000000000004</v>
      </c>
      <c r="F118">
        <v>1.4999999999999999E-2</v>
      </c>
      <c r="G118">
        <v>6.6430000000000007</v>
      </c>
    </row>
    <row r="119" spans="1:7" x14ac:dyDescent="0.3">
      <c r="A119" t="s">
        <v>187</v>
      </c>
      <c r="B119" t="s">
        <v>338</v>
      </c>
      <c r="C119" t="s">
        <v>339</v>
      </c>
      <c r="D119">
        <v>0</v>
      </c>
      <c r="E119">
        <v>29.651599999999998</v>
      </c>
      <c r="F119">
        <v>0.21060000000000001</v>
      </c>
      <c r="G119">
        <v>29.440999999999999</v>
      </c>
    </row>
    <row r="120" spans="1:7" x14ac:dyDescent="0.3">
      <c r="A120" t="s">
        <v>187</v>
      </c>
      <c r="B120" t="s">
        <v>340</v>
      </c>
      <c r="C120" t="s">
        <v>341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187</v>
      </c>
      <c r="B121" t="s">
        <v>342</v>
      </c>
      <c r="C121" t="s">
        <v>343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245</v>
      </c>
      <c r="B122" t="s">
        <v>344</v>
      </c>
      <c r="C122" t="s">
        <v>345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187</v>
      </c>
      <c r="B123" t="s">
        <v>344</v>
      </c>
      <c r="C123" t="s">
        <v>345</v>
      </c>
      <c r="D123">
        <v>0</v>
      </c>
      <c r="E123">
        <v>1.3625</v>
      </c>
      <c r="F123">
        <v>1.9564999999999999</v>
      </c>
      <c r="G123">
        <v>-0.59399999999999986</v>
      </c>
    </row>
    <row r="124" spans="1:7" x14ac:dyDescent="0.3">
      <c r="A124" t="s">
        <v>187</v>
      </c>
      <c r="B124" t="s">
        <v>346</v>
      </c>
      <c r="C124" t="s">
        <v>347</v>
      </c>
      <c r="D124">
        <v>0</v>
      </c>
      <c r="E124">
        <v>0</v>
      </c>
      <c r="F124">
        <v>10.050000000000001</v>
      </c>
      <c r="G124">
        <v>-10.050000000000001</v>
      </c>
    </row>
    <row r="125" spans="1:7" x14ac:dyDescent="0.3">
      <c r="A125" t="s">
        <v>245</v>
      </c>
      <c r="B125" t="s">
        <v>348</v>
      </c>
      <c r="C125" t="s">
        <v>349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187</v>
      </c>
      <c r="B126" t="s">
        <v>348</v>
      </c>
      <c r="C126" t="s">
        <v>349</v>
      </c>
      <c r="D126">
        <v>0</v>
      </c>
      <c r="E126">
        <v>14.579800000000001</v>
      </c>
      <c r="F126">
        <v>6.9513999999999996</v>
      </c>
      <c r="G126">
        <v>7.628400000000001</v>
      </c>
    </row>
    <row r="127" spans="1:7" x14ac:dyDescent="0.3">
      <c r="A127" t="s">
        <v>187</v>
      </c>
      <c r="B127" t="s">
        <v>350</v>
      </c>
      <c r="C127" t="s">
        <v>351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245</v>
      </c>
      <c r="B128" t="s">
        <v>352</v>
      </c>
      <c r="C128" t="s">
        <v>351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187</v>
      </c>
      <c r="B129" t="s">
        <v>352</v>
      </c>
      <c r="C129" t="s">
        <v>351</v>
      </c>
      <c r="D129">
        <v>0</v>
      </c>
      <c r="E129">
        <v>25.3704</v>
      </c>
      <c r="F129">
        <v>2.02</v>
      </c>
      <c r="G129">
        <v>23.3504</v>
      </c>
    </row>
    <row r="130" spans="1:7" x14ac:dyDescent="0.3">
      <c r="A130" t="s">
        <v>187</v>
      </c>
      <c r="B130" t="s">
        <v>353</v>
      </c>
      <c r="C130" t="s">
        <v>354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187</v>
      </c>
      <c r="B131" t="s">
        <v>355</v>
      </c>
      <c r="C131" t="s">
        <v>356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245</v>
      </c>
      <c r="B132" t="s">
        <v>88</v>
      </c>
      <c r="C132" t="s">
        <v>89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187</v>
      </c>
      <c r="B133" t="s">
        <v>88</v>
      </c>
      <c r="C133" t="s">
        <v>89</v>
      </c>
      <c r="D133">
        <v>0.42349999999999999</v>
      </c>
      <c r="E133">
        <v>1.0567</v>
      </c>
      <c r="F133">
        <v>9.2784999999999993</v>
      </c>
      <c r="G133">
        <v>-7.7982999999999993</v>
      </c>
    </row>
    <row r="134" spans="1:7" x14ac:dyDescent="0.3">
      <c r="A134" t="s">
        <v>245</v>
      </c>
      <c r="B134" t="s">
        <v>67</v>
      </c>
      <c r="C134" t="s">
        <v>68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187</v>
      </c>
      <c r="B135" t="s">
        <v>67</v>
      </c>
      <c r="C135" t="s">
        <v>68</v>
      </c>
      <c r="D135">
        <v>0</v>
      </c>
      <c r="E135">
        <v>15.582700000000001</v>
      </c>
      <c r="F135">
        <v>31.564</v>
      </c>
      <c r="G135">
        <v>-15.981299999999999</v>
      </c>
    </row>
    <row r="136" spans="1:7" x14ac:dyDescent="0.3">
      <c r="A136" t="s">
        <v>187</v>
      </c>
      <c r="B136" t="s">
        <v>63</v>
      </c>
      <c r="C136" t="s">
        <v>64</v>
      </c>
      <c r="D136">
        <v>0</v>
      </c>
      <c r="E136">
        <v>8.5419999999999998</v>
      </c>
      <c r="F136">
        <v>8.58</v>
      </c>
      <c r="G136">
        <v>-3.8000000000000263E-2</v>
      </c>
    </row>
    <row r="137" spans="1:7" x14ac:dyDescent="0.3">
      <c r="A137" t="s">
        <v>187</v>
      </c>
      <c r="B137" t="s">
        <v>357</v>
      </c>
      <c r="C137" t="s">
        <v>18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245</v>
      </c>
      <c r="B138" t="s">
        <v>358</v>
      </c>
      <c r="C138" t="s">
        <v>359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187</v>
      </c>
      <c r="B139" t="s">
        <v>358</v>
      </c>
      <c r="C139" t="s">
        <v>359</v>
      </c>
      <c r="D139">
        <v>0</v>
      </c>
      <c r="E139">
        <v>3.9710000000000001</v>
      </c>
      <c r="F139">
        <v>1.45</v>
      </c>
      <c r="G139">
        <v>2.5209999999999999</v>
      </c>
    </row>
    <row r="140" spans="1:7" x14ac:dyDescent="0.3">
      <c r="A140" t="s">
        <v>187</v>
      </c>
      <c r="B140" t="s">
        <v>69</v>
      </c>
      <c r="C140" t="s">
        <v>70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187</v>
      </c>
      <c r="B141" t="s">
        <v>360</v>
      </c>
      <c r="C141" t="s">
        <v>361</v>
      </c>
      <c r="D141">
        <v>0</v>
      </c>
      <c r="E141">
        <v>1.9570000000000001</v>
      </c>
      <c r="F141">
        <v>0</v>
      </c>
      <c r="G141">
        <v>1.9570000000000001</v>
      </c>
    </row>
    <row r="142" spans="1:7" x14ac:dyDescent="0.3">
      <c r="A142" t="s">
        <v>187</v>
      </c>
      <c r="B142" t="s">
        <v>21</v>
      </c>
      <c r="C142" t="s">
        <v>22</v>
      </c>
      <c r="D142">
        <v>0</v>
      </c>
      <c r="E142">
        <v>10.9528</v>
      </c>
      <c r="F142">
        <v>0</v>
      </c>
      <c r="G142">
        <v>10.9528</v>
      </c>
    </row>
    <row r="143" spans="1:7" x14ac:dyDescent="0.3">
      <c r="A143" t="s">
        <v>187</v>
      </c>
      <c r="B143" t="s">
        <v>362</v>
      </c>
      <c r="C143" t="s">
        <v>363</v>
      </c>
      <c r="D143">
        <v>0</v>
      </c>
      <c r="E143">
        <v>6.9000000000000006E-2</v>
      </c>
      <c r="F143">
        <v>0</v>
      </c>
      <c r="G143">
        <v>6.9000000000000006E-2</v>
      </c>
    </row>
    <row r="144" spans="1:7" x14ac:dyDescent="0.3">
      <c r="A144" t="s">
        <v>245</v>
      </c>
      <c r="B144" t="s">
        <v>364</v>
      </c>
      <c r="C144" t="s">
        <v>365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187</v>
      </c>
      <c r="B145" t="s">
        <v>364</v>
      </c>
      <c r="C145" t="s">
        <v>365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187</v>
      </c>
      <c r="B146" t="s">
        <v>366</v>
      </c>
      <c r="C146" t="s">
        <v>367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187</v>
      </c>
      <c r="B147" t="s">
        <v>368</v>
      </c>
      <c r="C147" t="s">
        <v>369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187</v>
      </c>
      <c r="B148" t="s">
        <v>370</v>
      </c>
      <c r="C148" t="s">
        <v>371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245</v>
      </c>
      <c r="B149" t="s">
        <v>17</v>
      </c>
      <c r="C149" t="s">
        <v>18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187</v>
      </c>
      <c r="B150" t="s">
        <v>17</v>
      </c>
      <c r="C150" t="s">
        <v>18</v>
      </c>
      <c r="D150">
        <v>0</v>
      </c>
      <c r="E150">
        <v>14.632099999999999</v>
      </c>
      <c r="F150">
        <v>2.06</v>
      </c>
      <c r="G150">
        <v>12.572100000000001</v>
      </c>
    </row>
    <row r="151" spans="1:7" x14ac:dyDescent="0.3">
      <c r="A151" t="s">
        <v>187</v>
      </c>
      <c r="B151" t="s">
        <v>372</v>
      </c>
      <c r="C151" t="s">
        <v>373</v>
      </c>
      <c r="D151">
        <v>0</v>
      </c>
      <c r="E151">
        <v>0.69020000000000004</v>
      </c>
      <c r="F151">
        <v>0.70020000000000004</v>
      </c>
      <c r="G151">
        <v>-1.0000000000000011E-2</v>
      </c>
    </row>
    <row r="152" spans="1:7" x14ac:dyDescent="0.3">
      <c r="A152" t="s">
        <v>245</v>
      </c>
      <c r="B152" t="s">
        <v>374</v>
      </c>
      <c r="C152" t="s">
        <v>375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187</v>
      </c>
      <c r="B153" t="s">
        <v>374</v>
      </c>
      <c r="C153" t="s">
        <v>375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187</v>
      </c>
      <c r="B154" t="s">
        <v>376</v>
      </c>
      <c r="C154" t="s">
        <v>375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187</v>
      </c>
      <c r="B155" t="s">
        <v>377</v>
      </c>
      <c r="C155" t="s">
        <v>378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245</v>
      </c>
      <c r="B156" t="s">
        <v>379</v>
      </c>
      <c r="C156" t="s">
        <v>380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187</v>
      </c>
      <c r="B157" t="s">
        <v>379</v>
      </c>
      <c r="C157" t="s">
        <v>380</v>
      </c>
      <c r="D157">
        <v>0</v>
      </c>
      <c r="E157">
        <v>2.5499999999999998</v>
      </c>
      <c r="F157">
        <v>1.46</v>
      </c>
      <c r="G157">
        <v>1.0900000000000001</v>
      </c>
    </row>
    <row r="158" spans="1:7" x14ac:dyDescent="0.3">
      <c r="A158" t="s">
        <v>245</v>
      </c>
      <c r="B158" t="s">
        <v>381</v>
      </c>
      <c r="C158" t="s">
        <v>382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187</v>
      </c>
      <c r="B159" t="s">
        <v>381</v>
      </c>
      <c r="C159" t="s">
        <v>382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187</v>
      </c>
      <c r="B160" t="s">
        <v>383</v>
      </c>
      <c r="C160" t="s">
        <v>384</v>
      </c>
      <c r="D160">
        <v>0</v>
      </c>
      <c r="E160">
        <v>0.90249999999999997</v>
      </c>
      <c r="F160">
        <v>0</v>
      </c>
      <c r="G160">
        <v>0.90249999999999997</v>
      </c>
    </row>
    <row r="161" spans="1:7" x14ac:dyDescent="0.3">
      <c r="A161" t="s">
        <v>187</v>
      </c>
      <c r="B161" t="s">
        <v>385</v>
      </c>
      <c r="C161" t="s">
        <v>386</v>
      </c>
      <c r="D161">
        <v>0</v>
      </c>
      <c r="E161">
        <v>1.3240000000000001</v>
      </c>
      <c r="F161">
        <v>4.1000000000000002E-2</v>
      </c>
      <c r="G161">
        <v>1.2829999999999999</v>
      </c>
    </row>
    <row r="162" spans="1:7" x14ac:dyDescent="0.3">
      <c r="A162" t="s">
        <v>245</v>
      </c>
      <c r="B162" t="s">
        <v>387</v>
      </c>
      <c r="C162" t="s">
        <v>388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187</v>
      </c>
      <c r="B163" t="s">
        <v>387</v>
      </c>
      <c r="C163" t="s">
        <v>388</v>
      </c>
      <c r="D163">
        <v>0</v>
      </c>
      <c r="E163">
        <v>0.15</v>
      </c>
      <c r="F163">
        <v>0</v>
      </c>
      <c r="G163">
        <v>0.15</v>
      </c>
    </row>
    <row r="164" spans="1:7" x14ac:dyDescent="0.3">
      <c r="A164" t="s">
        <v>187</v>
      </c>
      <c r="B164" t="s">
        <v>389</v>
      </c>
      <c r="C164" t="s">
        <v>390</v>
      </c>
      <c r="D164">
        <v>0</v>
      </c>
      <c r="E164">
        <v>8.6069999999999993</v>
      </c>
      <c r="F164">
        <v>0</v>
      </c>
      <c r="G164">
        <v>8.6069999999999993</v>
      </c>
    </row>
    <row r="165" spans="1:7" x14ac:dyDescent="0.3">
      <c r="A165" t="s">
        <v>245</v>
      </c>
      <c r="B165" t="s">
        <v>391</v>
      </c>
      <c r="C165" t="s">
        <v>392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187</v>
      </c>
      <c r="B166" t="s">
        <v>391</v>
      </c>
      <c r="C166" t="s">
        <v>392</v>
      </c>
      <c r="D166">
        <v>0</v>
      </c>
      <c r="E166">
        <v>25.268000000000001</v>
      </c>
      <c r="F166">
        <v>3.76</v>
      </c>
      <c r="G166">
        <v>21.507999999999999</v>
      </c>
    </row>
    <row r="167" spans="1:7" x14ac:dyDescent="0.3">
      <c r="A167" t="s">
        <v>187</v>
      </c>
      <c r="B167" t="s">
        <v>393</v>
      </c>
      <c r="C167" t="s">
        <v>394</v>
      </c>
      <c r="D167">
        <v>0</v>
      </c>
      <c r="E167">
        <v>0.54100000000000004</v>
      </c>
      <c r="F167">
        <v>5</v>
      </c>
      <c r="G167">
        <v>-4.4589999999999996</v>
      </c>
    </row>
    <row r="168" spans="1:7" x14ac:dyDescent="0.3">
      <c r="A168" t="s">
        <v>245</v>
      </c>
      <c r="B168" t="s">
        <v>395</v>
      </c>
      <c r="C168" t="s">
        <v>396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187</v>
      </c>
      <c r="B169" t="s">
        <v>395</v>
      </c>
      <c r="C169" t="s">
        <v>396</v>
      </c>
      <c r="D169">
        <v>0</v>
      </c>
      <c r="E169">
        <v>26.163</v>
      </c>
      <c r="F169">
        <v>1.4279999999999999</v>
      </c>
      <c r="G169">
        <v>24.734999999999999</v>
      </c>
    </row>
    <row r="170" spans="1:7" x14ac:dyDescent="0.3">
      <c r="A170" t="s">
        <v>245</v>
      </c>
      <c r="B170" t="s">
        <v>397</v>
      </c>
      <c r="C170" t="s">
        <v>398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187</v>
      </c>
      <c r="B171" t="s">
        <v>397</v>
      </c>
      <c r="C171" t="s">
        <v>398</v>
      </c>
      <c r="D171">
        <v>0</v>
      </c>
      <c r="E171">
        <v>0</v>
      </c>
      <c r="F171">
        <v>2</v>
      </c>
      <c r="G171">
        <v>-2</v>
      </c>
    </row>
    <row r="172" spans="1:7" x14ac:dyDescent="0.3">
      <c r="A172" t="s">
        <v>187</v>
      </c>
      <c r="B172" t="s">
        <v>399</v>
      </c>
      <c r="C172" t="s">
        <v>400</v>
      </c>
      <c r="D172">
        <v>0</v>
      </c>
      <c r="E172">
        <v>5.0419999999999998</v>
      </c>
      <c r="F172">
        <v>0</v>
      </c>
      <c r="G172">
        <v>5.0419999999999998</v>
      </c>
    </row>
    <row r="173" spans="1:7" x14ac:dyDescent="0.3">
      <c r="A173" t="s">
        <v>187</v>
      </c>
      <c r="B173" t="s">
        <v>401</v>
      </c>
      <c r="C173" t="s">
        <v>402</v>
      </c>
      <c r="D173">
        <v>0</v>
      </c>
      <c r="E173">
        <v>20.454000000000001</v>
      </c>
      <c r="F173">
        <v>0</v>
      </c>
      <c r="G173">
        <v>20.454000000000001</v>
      </c>
    </row>
    <row r="174" spans="1:7" x14ac:dyDescent="0.3">
      <c r="A174" t="s">
        <v>187</v>
      </c>
      <c r="B174" t="s">
        <v>92</v>
      </c>
      <c r="C174" t="s">
        <v>93</v>
      </c>
      <c r="D174">
        <v>0</v>
      </c>
      <c r="E174">
        <v>0.48699999999999999</v>
      </c>
      <c r="F174">
        <v>0</v>
      </c>
      <c r="G174">
        <v>0.48699999999999999</v>
      </c>
    </row>
    <row r="175" spans="1:7" x14ac:dyDescent="0.3">
      <c r="A175" t="s">
        <v>187</v>
      </c>
      <c r="B175" t="s">
        <v>403</v>
      </c>
      <c r="C175" t="s">
        <v>404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187</v>
      </c>
      <c r="B176" t="s">
        <v>405</v>
      </c>
      <c r="C176" t="s">
        <v>406</v>
      </c>
      <c r="D176">
        <v>0</v>
      </c>
      <c r="E176">
        <v>19.819400000000002</v>
      </c>
      <c r="F176">
        <v>0</v>
      </c>
      <c r="G176">
        <v>19.819400000000002</v>
      </c>
    </row>
    <row r="177" spans="1:7" x14ac:dyDescent="0.3">
      <c r="A177" t="s">
        <v>187</v>
      </c>
      <c r="B177" t="s">
        <v>407</v>
      </c>
      <c r="C177" t="s">
        <v>408</v>
      </c>
      <c r="D177">
        <v>0</v>
      </c>
      <c r="E177">
        <v>8.1359999999999992</v>
      </c>
      <c r="F177">
        <v>0</v>
      </c>
      <c r="G177">
        <v>8.1359999999999992</v>
      </c>
    </row>
    <row r="178" spans="1:7" x14ac:dyDescent="0.3">
      <c r="A178" t="s">
        <v>245</v>
      </c>
      <c r="B178" t="s">
        <v>409</v>
      </c>
      <c r="C178" t="s">
        <v>410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187</v>
      </c>
      <c r="B179" t="s">
        <v>409</v>
      </c>
      <c r="C179" t="s">
        <v>410</v>
      </c>
      <c r="D179">
        <v>0</v>
      </c>
      <c r="E179">
        <v>1.0018</v>
      </c>
      <c r="F179">
        <v>1.218</v>
      </c>
      <c r="G179">
        <v>-0.21619999999999989</v>
      </c>
    </row>
    <row r="180" spans="1:7" x14ac:dyDescent="0.3">
      <c r="A180" t="s">
        <v>187</v>
      </c>
      <c r="B180" t="s">
        <v>411</v>
      </c>
      <c r="C180" t="s">
        <v>412</v>
      </c>
      <c r="D180">
        <v>0</v>
      </c>
      <c r="E180">
        <v>0.17829999999999999</v>
      </c>
      <c r="F180">
        <v>14.176600000000001</v>
      </c>
      <c r="G180">
        <v>-13.9983</v>
      </c>
    </row>
    <row r="181" spans="1:7" x14ac:dyDescent="0.3">
      <c r="A181" t="s">
        <v>187</v>
      </c>
      <c r="B181" t="s">
        <v>413</v>
      </c>
      <c r="C181" t="s">
        <v>140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245</v>
      </c>
      <c r="B182" t="s">
        <v>139</v>
      </c>
      <c r="C182" t="s">
        <v>140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187</v>
      </c>
      <c r="B183" t="s">
        <v>139</v>
      </c>
      <c r="C183" t="s">
        <v>140</v>
      </c>
      <c r="D183">
        <v>0</v>
      </c>
      <c r="E183">
        <v>25.928100000000001</v>
      </c>
      <c r="F183">
        <v>7.8666999999999998</v>
      </c>
      <c r="G183">
        <v>18.061399999999999</v>
      </c>
    </row>
    <row r="184" spans="1:7" x14ac:dyDescent="0.3">
      <c r="A184" t="s">
        <v>245</v>
      </c>
      <c r="B184" t="s">
        <v>414</v>
      </c>
      <c r="C184" t="s">
        <v>415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187</v>
      </c>
      <c r="B185" t="s">
        <v>414</v>
      </c>
      <c r="C185" t="s">
        <v>415</v>
      </c>
      <c r="D185">
        <v>0</v>
      </c>
      <c r="E185">
        <v>0</v>
      </c>
      <c r="F185">
        <v>13.787000000000001</v>
      </c>
      <c r="G185">
        <v>-13.787000000000001</v>
      </c>
    </row>
    <row r="186" spans="1:7" x14ac:dyDescent="0.3">
      <c r="A186" t="s">
        <v>187</v>
      </c>
      <c r="B186" t="s">
        <v>416</v>
      </c>
      <c r="C186" t="s">
        <v>417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187</v>
      </c>
      <c r="B187" t="s">
        <v>418</v>
      </c>
      <c r="C187" t="s">
        <v>419</v>
      </c>
      <c r="D187">
        <v>0</v>
      </c>
      <c r="E187">
        <v>0.58479999999999999</v>
      </c>
      <c r="F187">
        <v>5.3650000000000011</v>
      </c>
      <c r="G187">
        <v>-4.7802000000000007</v>
      </c>
    </row>
    <row r="188" spans="1:7" x14ac:dyDescent="0.3">
      <c r="A188" t="s">
        <v>187</v>
      </c>
      <c r="B188" t="s">
        <v>420</v>
      </c>
      <c r="C188" t="s">
        <v>118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187</v>
      </c>
      <c r="B189" t="s">
        <v>421</v>
      </c>
      <c r="C189" t="s">
        <v>422</v>
      </c>
      <c r="D189">
        <v>0</v>
      </c>
      <c r="E189">
        <v>32.024000000000001</v>
      </c>
      <c r="F189">
        <v>0.53839999999999999</v>
      </c>
      <c r="G189">
        <v>31.485600000000002</v>
      </c>
    </row>
    <row r="190" spans="1:7" x14ac:dyDescent="0.3">
      <c r="A190" t="s">
        <v>187</v>
      </c>
      <c r="B190" t="s">
        <v>115</v>
      </c>
      <c r="C190" t="s">
        <v>116</v>
      </c>
      <c r="D190">
        <v>0</v>
      </c>
      <c r="E190">
        <v>1.9259999999999999</v>
      </c>
      <c r="F190">
        <v>5.44</v>
      </c>
      <c r="G190">
        <v>-3.5139999999999998</v>
      </c>
    </row>
    <row r="191" spans="1:7" x14ac:dyDescent="0.3">
      <c r="A191" t="s">
        <v>187</v>
      </c>
      <c r="B191" t="s">
        <v>423</v>
      </c>
      <c r="C191" t="s">
        <v>424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187</v>
      </c>
      <c r="B192" t="s">
        <v>117</v>
      </c>
      <c r="C192" t="s">
        <v>118</v>
      </c>
      <c r="D192">
        <v>0</v>
      </c>
      <c r="E192">
        <v>2.3845000000000001</v>
      </c>
      <c r="F192">
        <v>4.4923999999999999</v>
      </c>
      <c r="G192">
        <v>-2.1078999999999999</v>
      </c>
    </row>
    <row r="193" spans="1:7" x14ac:dyDescent="0.3">
      <c r="A193" t="s">
        <v>245</v>
      </c>
      <c r="B193" t="s">
        <v>425</v>
      </c>
      <c r="C193" t="s">
        <v>426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187</v>
      </c>
      <c r="B194" t="s">
        <v>425</v>
      </c>
      <c r="C194" t="s">
        <v>426</v>
      </c>
      <c r="D194">
        <v>0</v>
      </c>
      <c r="E194">
        <v>19.865100000000002</v>
      </c>
      <c r="F194">
        <v>4.2200000000000001E-2</v>
      </c>
      <c r="G194">
        <v>19.822900000000001</v>
      </c>
    </row>
    <row r="195" spans="1:7" x14ac:dyDescent="0.3">
      <c r="A195" t="s">
        <v>245</v>
      </c>
      <c r="B195" t="s">
        <v>96</v>
      </c>
      <c r="C195" t="s">
        <v>97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t="s">
        <v>187</v>
      </c>
      <c r="B196" t="s">
        <v>96</v>
      </c>
      <c r="C196" t="s">
        <v>97</v>
      </c>
      <c r="D196">
        <v>0</v>
      </c>
      <c r="E196">
        <v>0.94640000000000002</v>
      </c>
      <c r="F196">
        <v>1.1848000000000001</v>
      </c>
      <c r="G196">
        <v>-0.23840000000000011</v>
      </c>
    </row>
    <row r="197" spans="1:7" x14ac:dyDescent="0.3">
      <c r="A197" t="s">
        <v>187</v>
      </c>
      <c r="B197" t="s">
        <v>427</v>
      </c>
      <c r="C197" t="s">
        <v>428</v>
      </c>
      <c r="D197">
        <v>0</v>
      </c>
      <c r="E197">
        <v>5.8910999999999998</v>
      </c>
      <c r="F197">
        <v>0</v>
      </c>
      <c r="G197">
        <v>5.8910999999999998</v>
      </c>
    </row>
    <row r="198" spans="1:7" x14ac:dyDescent="0.3">
      <c r="A198" t="s">
        <v>187</v>
      </c>
      <c r="B198" t="s">
        <v>429</v>
      </c>
      <c r="C198" t="s">
        <v>430</v>
      </c>
      <c r="D198">
        <v>0</v>
      </c>
      <c r="E198">
        <v>13.209</v>
      </c>
      <c r="F198">
        <v>0</v>
      </c>
      <c r="G198">
        <v>13.209</v>
      </c>
    </row>
    <row r="199" spans="1:7" x14ac:dyDescent="0.3">
      <c r="A199" t="s">
        <v>187</v>
      </c>
      <c r="B199" t="s">
        <v>36</v>
      </c>
      <c r="C199" t="s">
        <v>37</v>
      </c>
      <c r="D199">
        <v>0</v>
      </c>
      <c r="E199">
        <v>13.953799999999999</v>
      </c>
      <c r="F199">
        <v>0.57599999999999996</v>
      </c>
      <c r="G199">
        <v>13.377800000000001</v>
      </c>
    </row>
    <row r="200" spans="1:7" x14ac:dyDescent="0.3">
      <c r="A200" t="s">
        <v>187</v>
      </c>
      <c r="B200" t="s">
        <v>431</v>
      </c>
      <c r="C200" t="s">
        <v>432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187</v>
      </c>
      <c r="B201" t="s">
        <v>433</v>
      </c>
      <c r="C201" t="s">
        <v>434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187</v>
      </c>
      <c r="B202" t="s">
        <v>435</v>
      </c>
      <c r="C202" t="s">
        <v>436</v>
      </c>
      <c r="D202">
        <v>0</v>
      </c>
      <c r="E202">
        <v>12.308199999999999</v>
      </c>
      <c r="F202">
        <v>0.31</v>
      </c>
      <c r="G202">
        <v>11.998200000000001</v>
      </c>
    </row>
    <row r="203" spans="1:7" x14ac:dyDescent="0.3">
      <c r="A203" t="s">
        <v>245</v>
      </c>
      <c r="B203" t="s">
        <v>437</v>
      </c>
      <c r="C203" t="s">
        <v>438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187</v>
      </c>
      <c r="B204" t="s">
        <v>437</v>
      </c>
      <c r="C204" t="s">
        <v>438</v>
      </c>
      <c r="D204">
        <v>0</v>
      </c>
      <c r="E204">
        <v>1.3776999999999999</v>
      </c>
      <c r="F204">
        <v>3.9600000000000003E-2</v>
      </c>
      <c r="G204">
        <v>1.3381000000000001</v>
      </c>
    </row>
    <row r="205" spans="1:7" x14ac:dyDescent="0.3">
      <c r="A205" t="s">
        <v>187</v>
      </c>
      <c r="B205" t="s">
        <v>439</v>
      </c>
      <c r="C205" t="s">
        <v>440</v>
      </c>
      <c r="D205">
        <v>0</v>
      </c>
      <c r="E205">
        <v>15.087999999999999</v>
      </c>
      <c r="F205">
        <v>0.96199999999999997</v>
      </c>
      <c r="G205">
        <v>14.125999999999999</v>
      </c>
    </row>
    <row r="206" spans="1:7" x14ac:dyDescent="0.3">
      <c r="A206" t="s">
        <v>245</v>
      </c>
      <c r="B206" t="s">
        <v>441</v>
      </c>
      <c r="C206" t="s">
        <v>442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187</v>
      </c>
      <c r="B207" t="s">
        <v>441</v>
      </c>
      <c r="C207" t="s">
        <v>442</v>
      </c>
      <c r="D207">
        <v>0</v>
      </c>
      <c r="E207">
        <v>13.895</v>
      </c>
      <c r="F207">
        <v>1.0267999999999999</v>
      </c>
      <c r="G207">
        <v>12.8682</v>
      </c>
    </row>
    <row r="208" spans="1:7" x14ac:dyDescent="0.3">
      <c r="A208" t="s">
        <v>187</v>
      </c>
      <c r="B208" t="s">
        <v>443</v>
      </c>
      <c r="C208" t="s">
        <v>444</v>
      </c>
      <c r="D208">
        <v>0</v>
      </c>
      <c r="E208">
        <v>0</v>
      </c>
      <c r="F208">
        <v>14.667999999999999</v>
      </c>
      <c r="G208">
        <v>-14.667999999999999</v>
      </c>
    </row>
    <row r="209" spans="1:7" x14ac:dyDescent="0.3">
      <c r="A209" t="s">
        <v>187</v>
      </c>
      <c r="B209" t="s">
        <v>445</v>
      </c>
      <c r="C209" t="s">
        <v>446</v>
      </c>
      <c r="D209">
        <v>0</v>
      </c>
      <c r="E209">
        <v>1.4999999999999999E-2</v>
      </c>
      <c r="F209">
        <v>0</v>
      </c>
      <c r="G209">
        <v>1.4999999999999999E-2</v>
      </c>
    </row>
    <row r="210" spans="1:7" x14ac:dyDescent="0.3">
      <c r="A210" t="s">
        <v>187</v>
      </c>
      <c r="B210" t="s">
        <v>123</v>
      </c>
      <c r="C210" t="s">
        <v>124</v>
      </c>
      <c r="D210">
        <v>0</v>
      </c>
      <c r="E210">
        <v>0.19939999999999999</v>
      </c>
      <c r="F210">
        <v>5.1864000000000017</v>
      </c>
      <c r="G210">
        <v>-4.9870000000000019</v>
      </c>
    </row>
    <row r="211" spans="1:7" x14ac:dyDescent="0.3">
      <c r="A211" t="s">
        <v>245</v>
      </c>
      <c r="B211" t="s">
        <v>121</v>
      </c>
      <c r="C211" t="s">
        <v>122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187</v>
      </c>
      <c r="B212" t="s">
        <v>121</v>
      </c>
      <c r="C212" t="s">
        <v>122</v>
      </c>
      <c r="D212">
        <v>0</v>
      </c>
      <c r="E212">
        <v>0</v>
      </c>
      <c r="F212">
        <v>1.2829999999999999</v>
      </c>
      <c r="G212">
        <v>-1.2829999999999999</v>
      </c>
    </row>
    <row r="213" spans="1:7" x14ac:dyDescent="0.3">
      <c r="A213" t="s">
        <v>187</v>
      </c>
      <c r="B213" t="s">
        <v>447</v>
      </c>
      <c r="C213" t="s">
        <v>448</v>
      </c>
      <c r="D213">
        <v>0</v>
      </c>
      <c r="E213">
        <v>1.9242999999999999</v>
      </c>
      <c r="F213">
        <v>0</v>
      </c>
      <c r="G213">
        <v>1.9242999999999999</v>
      </c>
    </row>
    <row r="214" spans="1:7" x14ac:dyDescent="0.3">
      <c r="A214" t="s">
        <v>187</v>
      </c>
      <c r="B214" t="s">
        <v>449</v>
      </c>
      <c r="C214" t="s">
        <v>450</v>
      </c>
      <c r="D214">
        <v>0</v>
      </c>
      <c r="E214">
        <v>1.4359</v>
      </c>
      <c r="F214">
        <v>0</v>
      </c>
      <c r="G214">
        <v>1.4359</v>
      </c>
    </row>
    <row r="215" spans="1:7" x14ac:dyDescent="0.3">
      <c r="A215" t="s">
        <v>245</v>
      </c>
      <c r="B215" t="s">
        <v>99</v>
      </c>
      <c r="C215" t="s">
        <v>100</v>
      </c>
      <c r="D215">
        <v>0</v>
      </c>
      <c r="E215">
        <v>0</v>
      </c>
      <c r="F215">
        <v>0</v>
      </c>
      <c r="G215">
        <v>0</v>
      </c>
    </row>
    <row r="216" spans="1:7" x14ac:dyDescent="0.3">
      <c r="A216" t="s">
        <v>187</v>
      </c>
      <c r="B216" t="s">
        <v>99</v>
      </c>
      <c r="C216" t="s">
        <v>100</v>
      </c>
      <c r="D216">
        <v>0</v>
      </c>
      <c r="E216">
        <v>2.8184999999999998</v>
      </c>
      <c r="F216">
        <v>0</v>
      </c>
      <c r="G216">
        <v>2.8184999999999998</v>
      </c>
    </row>
    <row r="217" spans="1:7" x14ac:dyDescent="0.3">
      <c r="A217" t="s">
        <v>187</v>
      </c>
      <c r="B217" t="s">
        <v>451</v>
      </c>
      <c r="C217" t="s">
        <v>452</v>
      </c>
      <c r="D217">
        <v>0</v>
      </c>
      <c r="E217">
        <v>4.0000000000000001E-3</v>
      </c>
      <c r="F217">
        <v>0</v>
      </c>
      <c r="G217">
        <v>4.0000000000000001E-3</v>
      </c>
    </row>
    <row r="218" spans="1:7" x14ac:dyDescent="0.3">
      <c r="A218" t="s">
        <v>187</v>
      </c>
      <c r="B218" t="s">
        <v>453</v>
      </c>
      <c r="C218" t="s">
        <v>454</v>
      </c>
      <c r="D218">
        <v>0</v>
      </c>
      <c r="E218">
        <v>8.7233000000000001</v>
      </c>
      <c r="F218">
        <v>0</v>
      </c>
      <c r="G218">
        <v>8.7233000000000001</v>
      </c>
    </row>
    <row r="219" spans="1:7" x14ac:dyDescent="0.3">
      <c r="A219" t="s">
        <v>245</v>
      </c>
      <c r="B219" t="s">
        <v>455</v>
      </c>
      <c r="C219" t="s">
        <v>456</v>
      </c>
      <c r="D219">
        <v>0</v>
      </c>
      <c r="E219">
        <v>0</v>
      </c>
      <c r="F219">
        <v>0</v>
      </c>
      <c r="G219">
        <v>0</v>
      </c>
    </row>
    <row r="220" spans="1:7" x14ac:dyDescent="0.3">
      <c r="A220" t="s">
        <v>187</v>
      </c>
      <c r="B220" t="s">
        <v>455</v>
      </c>
      <c r="C220" t="s">
        <v>456</v>
      </c>
      <c r="D220">
        <v>0</v>
      </c>
      <c r="E220">
        <v>3.7642000000000002</v>
      </c>
      <c r="F220">
        <v>0.70899999999999996</v>
      </c>
      <c r="G220">
        <v>3.0552000000000001</v>
      </c>
    </row>
    <row r="221" spans="1:7" x14ac:dyDescent="0.3">
      <c r="A221" t="s">
        <v>187</v>
      </c>
      <c r="B221" t="s">
        <v>457</v>
      </c>
      <c r="C221" t="s">
        <v>458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t="s">
        <v>187</v>
      </c>
      <c r="B222" t="s">
        <v>459</v>
      </c>
      <c r="C222" t="s">
        <v>458</v>
      </c>
      <c r="D222">
        <v>0</v>
      </c>
      <c r="E222">
        <v>7.3000000000000001E-3</v>
      </c>
      <c r="F222">
        <v>0.89900000000000002</v>
      </c>
      <c r="G222">
        <v>-0.89170000000000005</v>
      </c>
    </row>
    <row r="223" spans="1:7" x14ac:dyDescent="0.3">
      <c r="A223" t="s">
        <v>245</v>
      </c>
      <c r="B223" t="s">
        <v>460</v>
      </c>
      <c r="C223" t="s">
        <v>461</v>
      </c>
      <c r="D223">
        <v>0</v>
      </c>
      <c r="E223">
        <v>0</v>
      </c>
      <c r="F223">
        <v>0</v>
      </c>
      <c r="G223">
        <v>0</v>
      </c>
    </row>
    <row r="224" spans="1:7" x14ac:dyDescent="0.3">
      <c r="A224" t="s">
        <v>187</v>
      </c>
      <c r="B224" t="s">
        <v>460</v>
      </c>
      <c r="C224" t="s">
        <v>461</v>
      </c>
      <c r="D224">
        <v>0</v>
      </c>
      <c r="E224">
        <v>0.10929999999999999</v>
      </c>
      <c r="F224">
        <v>0.3</v>
      </c>
      <c r="G224">
        <v>-0.19070000000000001</v>
      </c>
    </row>
    <row r="225" spans="1:7" x14ac:dyDescent="0.3">
      <c r="A225" t="s">
        <v>245</v>
      </c>
      <c r="B225" t="s">
        <v>141</v>
      </c>
      <c r="C225" t="s">
        <v>142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187</v>
      </c>
      <c r="B226" t="s">
        <v>141</v>
      </c>
      <c r="C226" t="s">
        <v>142</v>
      </c>
      <c r="D226">
        <v>0</v>
      </c>
      <c r="E226">
        <v>24.680399999999999</v>
      </c>
      <c r="F226">
        <v>8.7695000000000007</v>
      </c>
      <c r="G226">
        <v>15.9109</v>
      </c>
    </row>
    <row r="227" spans="1:7" x14ac:dyDescent="0.3">
      <c r="A227" t="s">
        <v>187</v>
      </c>
      <c r="B227" t="s">
        <v>462</v>
      </c>
      <c r="C227" t="s">
        <v>463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187</v>
      </c>
      <c r="B228" t="s">
        <v>464</v>
      </c>
      <c r="C228" t="s">
        <v>465</v>
      </c>
      <c r="D228">
        <v>0</v>
      </c>
      <c r="E228">
        <v>1.08</v>
      </c>
      <c r="F228">
        <v>0</v>
      </c>
      <c r="G228">
        <v>1.08</v>
      </c>
    </row>
    <row r="229" spans="1:7" x14ac:dyDescent="0.3">
      <c r="A229" t="s">
        <v>187</v>
      </c>
      <c r="B229" t="s">
        <v>466</v>
      </c>
      <c r="C229" t="s">
        <v>467</v>
      </c>
      <c r="D229">
        <v>0</v>
      </c>
      <c r="E229">
        <v>14.394</v>
      </c>
      <c r="F229">
        <v>2.02</v>
      </c>
      <c r="G229">
        <v>12.374000000000001</v>
      </c>
    </row>
    <row r="230" spans="1:7" x14ac:dyDescent="0.3">
      <c r="A230" t="s">
        <v>187</v>
      </c>
      <c r="B230" t="s">
        <v>468</v>
      </c>
      <c r="C230" t="s">
        <v>469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245</v>
      </c>
      <c r="B231" t="s">
        <v>125</v>
      </c>
      <c r="C231" t="s">
        <v>126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187</v>
      </c>
      <c r="B232" t="s">
        <v>125</v>
      </c>
      <c r="C232" t="s">
        <v>126</v>
      </c>
      <c r="D232">
        <v>0</v>
      </c>
      <c r="E232">
        <v>0.59199999999999997</v>
      </c>
      <c r="F232">
        <v>6.4729999999999999</v>
      </c>
      <c r="G232">
        <v>-5.8810000000000002</v>
      </c>
    </row>
    <row r="233" spans="1:7" x14ac:dyDescent="0.3">
      <c r="A233" t="s">
        <v>187</v>
      </c>
      <c r="B233" t="s">
        <v>127</v>
      </c>
      <c r="C233" t="s">
        <v>469</v>
      </c>
      <c r="D233">
        <v>0</v>
      </c>
      <c r="E233">
        <v>0.43140000000000001</v>
      </c>
      <c r="F233">
        <v>16.242599999999999</v>
      </c>
      <c r="G233">
        <v>-15.811199999999999</v>
      </c>
    </row>
    <row r="234" spans="1:7" x14ac:dyDescent="0.3">
      <c r="A234" t="s">
        <v>245</v>
      </c>
      <c r="B234" t="s">
        <v>470</v>
      </c>
      <c r="C234" t="s">
        <v>471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187</v>
      </c>
      <c r="B235" t="s">
        <v>470</v>
      </c>
      <c r="C235" t="s">
        <v>471</v>
      </c>
      <c r="D235">
        <v>0</v>
      </c>
      <c r="E235">
        <v>4.8599999999999997E-2</v>
      </c>
      <c r="F235">
        <v>8.56</v>
      </c>
      <c r="G235">
        <v>-8.5114000000000001</v>
      </c>
    </row>
    <row r="236" spans="1:7" x14ac:dyDescent="0.3">
      <c r="A236" t="s">
        <v>245</v>
      </c>
      <c r="B236" t="s">
        <v>102</v>
      </c>
      <c r="C236" t="s">
        <v>103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187</v>
      </c>
      <c r="B237" t="s">
        <v>102</v>
      </c>
      <c r="C237" t="s">
        <v>103</v>
      </c>
      <c r="D237">
        <v>0</v>
      </c>
      <c r="E237">
        <v>0.245</v>
      </c>
      <c r="F237">
        <v>0.36</v>
      </c>
      <c r="G237">
        <v>-0.115</v>
      </c>
    </row>
    <row r="238" spans="1:7" x14ac:dyDescent="0.3">
      <c r="A238" t="s">
        <v>187</v>
      </c>
      <c r="B238" t="s">
        <v>472</v>
      </c>
      <c r="C238" t="s">
        <v>473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187</v>
      </c>
      <c r="B239" t="s">
        <v>39</v>
      </c>
      <c r="C239" t="s">
        <v>40</v>
      </c>
      <c r="D239">
        <v>0</v>
      </c>
      <c r="E239">
        <v>22.8156</v>
      </c>
      <c r="F239">
        <v>5</v>
      </c>
      <c r="G239">
        <v>17.8156</v>
      </c>
    </row>
    <row r="240" spans="1:7" x14ac:dyDescent="0.3">
      <c r="A240" t="s">
        <v>187</v>
      </c>
      <c r="B240" t="s">
        <v>474</v>
      </c>
      <c r="C240" t="s">
        <v>475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t="s">
        <v>187</v>
      </c>
      <c r="B241" t="s">
        <v>476</v>
      </c>
      <c r="C241" t="s">
        <v>477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187</v>
      </c>
      <c r="B242" t="s">
        <v>478</v>
      </c>
      <c r="C242" t="s">
        <v>479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245</v>
      </c>
      <c r="B243" t="s">
        <v>480</v>
      </c>
      <c r="C243" t="s">
        <v>481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187</v>
      </c>
      <c r="B244" t="s">
        <v>480</v>
      </c>
      <c r="C244" t="s">
        <v>481</v>
      </c>
      <c r="D244">
        <v>0</v>
      </c>
      <c r="E244">
        <v>36.338200000000001</v>
      </c>
      <c r="F244">
        <v>0.90390000000000004</v>
      </c>
      <c r="G244">
        <v>35.4343</v>
      </c>
    </row>
    <row r="245" spans="1:7" x14ac:dyDescent="0.3">
      <c r="A245" t="s">
        <v>187</v>
      </c>
      <c r="B245" t="s">
        <v>482</v>
      </c>
      <c r="C245" t="s">
        <v>483</v>
      </c>
      <c r="D245">
        <v>0</v>
      </c>
      <c r="E245">
        <v>19.886800000000001</v>
      </c>
      <c r="F245">
        <v>0</v>
      </c>
      <c r="G245">
        <v>19.886800000000001</v>
      </c>
    </row>
    <row r="246" spans="1:7" x14ac:dyDescent="0.3">
      <c r="A246" t="s">
        <v>187</v>
      </c>
      <c r="B246" t="s">
        <v>484</v>
      </c>
      <c r="C246" t="s">
        <v>485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245</v>
      </c>
      <c r="B247" t="s">
        <v>486</v>
      </c>
      <c r="C247" t="s">
        <v>485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187</v>
      </c>
      <c r="B248" t="s">
        <v>486</v>
      </c>
      <c r="C248" t="s">
        <v>485</v>
      </c>
      <c r="D248">
        <v>0</v>
      </c>
      <c r="E248">
        <v>45.582999999999998</v>
      </c>
      <c r="F248">
        <v>4.2541000000000002</v>
      </c>
      <c r="G248">
        <v>41.328899999999997</v>
      </c>
    </row>
    <row r="249" spans="1:7" x14ac:dyDescent="0.3">
      <c r="A249" t="s">
        <v>187</v>
      </c>
      <c r="B249" t="s">
        <v>487</v>
      </c>
      <c r="C249" t="s">
        <v>488</v>
      </c>
      <c r="D249">
        <v>0</v>
      </c>
      <c r="E249">
        <v>5.8898000000000001</v>
      </c>
      <c r="F249">
        <v>0</v>
      </c>
      <c r="G249">
        <v>5.8898000000000001</v>
      </c>
    </row>
    <row r="250" spans="1:7" x14ac:dyDescent="0.3">
      <c r="A250" t="s">
        <v>187</v>
      </c>
      <c r="B250" t="s">
        <v>489</v>
      </c>
      <c r="C250" t="s">
        <v>490</v>
      </c>
      <c r="D250">
        <v>0</v>
      </c>
      <c r="E250">
        <v>6.4189999999999996</v>
      </c>
      <c r="F250">
        <v>0</v>
      </c>
      <c r="G250">
        <v>6.4189999999999996</v>
      </c>
    </row>
    <row r="251" spans="1:7" x14ac:dyDescent="0.3">
      <c r="A251" t="s">
        <v>187</v>
      </c>
      <c r="B251" t="s">
        <v>491</v>
      </c>
      <c r="C251" t="s">
        <v>132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187</v>
      </c>
      <c r="B252" t="s">
        <v>129</v>
      </c>
      <c r="C252" t="s">
        <v>130</v>
      </c>
      <c r="D252">
        <v>0</v>
      </c>
      <c r="E252">
        <v>20.157</v>
      </c>
      <c r="F252">
        <v>5.4720000000000004</v>
      </c>
      <c r="G252">
        <v>14.685</v>
      </c>
    </row>
    <row r="253" spans="1:7" x14ac:dyDescent="0.3">
      <c r="A253" t="s">
        <v>245</v>
      </c>
      <c r="B253" t="s">
        <v>131</v>
      </c>
      <c r="C253" t="s">
        <v>132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187</v>
      </c>
      <c r="B254" t="s">
        <v>131</v>
      </c>
      <c r="C254" t="s">
        <v>132</v>
      </c>
      <c r="D254">
        <v>0</v>
      </c>
      <c r="E254">
        <v>0.32629999999999998</v>
      </c>
      <c r="F254">
        <v>6.1513</v>
      </c>
      <c r="G254">
        <v>-5.8250000000000002</v>
      </c>
    </row>
    <row r="255" spans="1:7" x14ac:dyDescent="0.3">
      <c r="A255" t="s">
        <v>187</v>
      </c>
      <c r="B255" t="s">
        <v>492</v>
      </c>
      <c r="C255" t="s">
        <v>493</v>
      </c>
      <c r="D255">
        <v>0</v>
      </c>
      <c r="E255">
        <v>16.893999999999998</v>
      </c>
      <c r="F255">
        <v>0</v>
      </c>
      <c r="G255">
        <v>16.893999999999998</v>
      </c>
    </row>
    <row r="256" spans="1:7" x14ac:dyDescent="0.3">
      <c r="A256" t="s">
        <v>187</v>
      </c>
      <c r="B256" t="s">
        <v>494</v>
      </c>
      <c r="C256" t="s">
        <v>495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245</v>
      </c>
      <c r="B257" t="s">
        <v>496</v>
      </c>
      <c r="C257" t="s">
        <v>497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187</v>
      </c>
      <c r="B258" t="s">
        <v>496</v>
      </c>
      <c r="C258" t="s">
        <v>497</v>
      </c>
      <c r="D258">
        <v>0</v>
      </c>
      <c r="E258">
        <v>25.754000000000001</v>
      </c>
      <c r="F258">
        <v>6.7704000000000004</v>
      </c>
      <c r="G258">
        <v>18.983599999999999</v>
      </c>
    </row>
    <row r="259" spans="1:7" x14ac:dyDescent="0.3">
      <c r="A259" t="s">
        <v>187</v>
      </c>
      <c r="B259" t="s">
        <v>498</v>
      </c>
      <c r="C259" t="s">
        <v>499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245</v>
      </c>
      <c r="B260" t="s">
        <v>109</v>
      </c>
      <c r="C260" t="s">
        <v>110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187</v>
      </c>
      <c r="B261" t="s">
        <v>109</v>
      </c>
      <c r="C261" t="s">
        <v>110</v>
      </c>
      <c r="D261">
        <v>0</v>
      </c>
      <c r="E261">
        <v>0.26939999999999997</v>
      </c>
      <c r="F261">
        <v>10.684799999999999</v>
      </c>
      <c r="G261">
        <v>-10.4154</v>
      </c>
    </row>
    <row r="262" spans="1:7" x14ac:dyDescent="0.3">
      <c r="A262" t="s">
        <v>187</v>
      </c>
      <c r="B262" t="s">
        <v>500</v>
      </c>
      <c r="C262" t="s">
        <v>43</v>
      </c>
      <c r="D262">
        <v>0</v>
      </c>
      <c r="E262">
        <v>0</v>
      </c>
      <c r="F262">
        <v>0</v>
      </c>
      <c r="G262">
        <v>0</v>
      </c>
    </row>
    <row r="263" spans="1:7" x14ac:dyDescent="0.3">
      <c r="A263" t="s">
        <v>187</v>
      </c>
      <c r="B263" t="s">
        <v>42</v>
      </c>
      <c r="C263" t="s">
        <v>43</v>
      </c>
      <c r="D263">
        <v>0</v>
      </c>
      <c r="E263">
        <v>22.719799999999999</v>
      </c>
      <c r="F263">
        <v>0.621</v>
      </c>
      <c r="G263">
        <v>22.098800000000001</v>
      </c>
    </row>
    <row r="264" spans="1:7" x14ac:dyDescent="0.3">
      <c r="A264" t="s">
        <v>187</v>
      </c>
      <c r="B264" t="s">
        <v>501</v>
      </c>
      <c r="C264" t="s">
        <v>502</v>
      </c>
      <c r="D264">
        <v>0</v>
      </c>
      <c r="E264">
        <v>0.29899999999999999</v>
      </c>
      <c r="F264">
        <v>2</v>
      </c>
      <c r="G264">
        <v>-1.7010000000000001</v>
      </c>
    </row>
    <row r="265" spans="1:7" x14ac:dyDescent="0.3">
      <c r="A265" t="s">
        <v>187</v>
      </c>
      <c r="B265" t="s">
        <v>503</v>
      </c>
      <c r="C265" t="s">
        <v>504</v>
      </c>
      <c r="D265">
        <v>0</v>
      </c>
      <c r="E265">
        <v>2.3519999999999999</v>
      </c>
      <c r="F265">
        <v>2.34</v>
      </c>
      <c r="G265">
        <v>1.2000000000000011E-2</v>
      </c>
    </row>
    <row r="266" spans="1:7" x14ac:dyDescent="0.3">
      <c r="A266" t="s">
        <v>187</v>
      </c>
      <c r="B266" t="s">
        <v>505</v>
      </c>
      <c r="C266" t="s">
        <v>506</v>
      </c>
      <c r="D266">
        <v>0.82</v>
      </c>
      <c r="E266">
        <v>0</v>
      </c>
      <c r="F266">
        <v>0</v>
      </c>
      <c r="G266">
        <v>0.82</v>
      </c>
    </row>
    <row r="267" spans="1:7" x14ac:dyDescent="0.3">
      <c r="A267" t="s">
        <v>187</v>
      </c>
      <c r="B267" t="s">
        <v>507</v>
      </c>
      <c r="C267" t="s">
        <v>508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187</v>
      </c>
      <c r="B268" t="s">
        <v>509</v>
      </c>
      <c r="C268" t="s">
        <v>146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245</v>
      </c>
      <c r="B269" t="s">
        <v>145</v>
      </c>
      <c r="C269" t="s">
        <v>146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187</v>
      </c>
      <c r="B270" t="s">
        <v>145</v>
      </c>
      <c r="C270" t="s">
        <v>146</v>
      </c>
      <c r="D270">
        <v>5.992</v>
      </c>
      <c r="E270">
        <v>0</v>
      </c>
      <c r="F270">
        <v>7.0057999999999998</v>
      </c>
      <c r="G270">
        <v>-1.0138</v>
      </c>
    </row>
    <row r="271" spans="1:7" x14ac:dyDescent="0.3">
      <c r="A271" t="s">
        <v>187</v>
      </c>
      <c r="B271" t="s">
        <v>510</v>
      </c>
      <c r="C271" t="s">
        <v>511</v>
      </c>
      <c r="D271">
        <v>0</v>
      </c>
      <c r="E271">
        <v>3.8549000000000002</v>
      </c>
      <c r="F271">
        <v>6.2755999999999998</v>
      </c>
      <c r="G271">
        <v>-2.4207000000000001</v>
      </c>
    </row>
    <row r="272" spans="1:7" x14ac:dyDescent="0.3">
      <c r="A272" t="s">
        <v>187</v>
      </c>
      <c r="B272" t="s">
        <v>512</v>
      </c>
      <c r="C272" t="s">
        <v>513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187</v>
      </c>
      <c r="B273" t="s">
        <v>133</v>
      </c>
      <c r="C273" t="s">
        <v>134</v>
      </c>
      <c r="D273">
        <v>0</v>
      </c>
      <c r="E273">
        <v>18.948</v>
      </c>
      <c r="F273">
        <v>6.718</v>
      </c>
      <c r="G273">
        <v>12.23</v>
      </c>
    </row>
    <row r="274" spans="1:7" x14ac:dyDescent="0.3">
      <c r="A274" t="s">
        <v>245</v>
      </c>
      <c r="B274" t="s">
        <v>514</v>
      </c>
      <c r="C274" t="s">
        <v>515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t="s">
        <v>187</v>
      </c>
      <c r="B275" t="s">
        <v>514</v>
      </c>
      <c r="C275" t="s">
        <v>515</v>
      </c>
      <c r="D275">
        <v>0</v>
      </c>
      <c r="E275">
        <v>23.147500000000001</v>
      </c>
      <c r="F275">
        <v>3.0385</v>
      </c>
      <c r="G275">
        <v>20.109000000000002</v>
      </c>
    </row>
    <row r="276" spans="1:7" x14ac:dyDescent="0.3">
      <c r="A276" t="s">
        <v>187</v>
      </c>
      <c r="B276" t="s">
        <v>516</v>
      </c>
      <c r="C276" t="s">
        <v>517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187</v>
      </c>
      <c r="B277" t="s">
        <v>113</v>
      </c>
      <c r="C277" t="s">
        <v>114</v>
      </c>
      <c r="D277">
        <v>0</v>
      </c>
      <c r="E277">
        <v>1.6E-2</v>
      </c>
      <c r="F277">
        <v>11.8584</v>
      </c>
      <c r="G277">
        <v>-11.8424</v>
      </c>
    </row>
    <row r="278" spans="1:7" x14ac:dyDescent="0.3">
      <c r="A278" t="s">
        <v>187</v>
      </c>
      <c r="B278" t="s">
        <v>518</v>
      </c>
      <c r="C278" t="s">
        <v>519</v>
      </c>
      <c r="D278">
        <v>0</v>
      </c>
      <c r="E278">
        <v>6.3517000000000001</v>
      </c>
      <c r="F278">
        <v>2.0099999999999998</v>
      </c>
      <c r="G278">
        <v>4.3417000000000003</v>
      </c>
    </row>
    <row r="279" spans="1:7" x14ac:dyDescent="0.3">
      <c r="A279" t="s">
        <v>187</v>
      </c>
      <c r="B279" t="s">
        <v>143</v>
      </c>
      <c r="C279" t="s">
        <v>144</v>
      </c>
      <c r="D279">
        <v>0</v>
      </c>
      <c r="E279">
        <v>6.8999999999999999E-3</v>
      </c>
      <c r="F279">
        <v>1</v>
      </c>
      <c r="G279">
        <v>-0.99309999999999998</v>
      </c>
    </row>
    <row r="280" spans="1:7" x14ac:dyDescent="0.3">
      <c r="A280" t="s">
        <v>187</v>
      </c>
      <c r="B280" t="s">
        <v>520</v>
      </c>
      <c r="C280" t="s">
        <v>521</v>
      </c>
      <c r="D280">
        <v>0</v>
      </c>
      <c r="E280">
        <v>6.38</v>
      </c>
      <c r="F280">
        <v>0.63</v>
      </c>
      <c r="G280">
        <v>5.75</v>
      </c>
    </row>
    <row r="281" spans="1:7" x14ac:dyDescent="0.3">
      <c r="A281" t="s">
        <v>187</v>
      </c>
      <c r="B281" t="s">
        <v>522</v>
      </c>
      <c r="C281" t="s">
        <v>523</v>
      </c>
      <c r="D281">
        <v>0</v>
      </c>
      <c r="E281">
        <v>0.125</v>
      </c>
      <c r="F281">
        <v>0.63670000000000004</v>
      </c>
      <c r="G281">
        <v>-0.51170000000000004</v>
      </c>
    </row>
    <row r="282" spans="1:7" x14ac:dyDescent="0.3">
      <c r="A282" t="s">
        <v>187</v>
      </c>
      <c r="B282" t="s">
        <v>524</v>
      </c>
      <c r="C282" t="s">
        <v>525</v>
      </c>
      <c r="D282">
        <v>0</v>
      </c>
      <c r="E282">
        <v>3.8140000000000001</v>
      </c>
      <c r="F282">
        <v>0</v>
      </c>
      <c r="G282">
        <v>3.8140000000000001</v>
      </c>
    </row>
    <row r="283" spans="1:7" x14ac:dyDescent="0.3">
      <c r="A283" t="s">
        <v>187</v>
      </c>
      <c r="B283" t="s">
        <v>526</v>
      </c>
      <c r="C283" t="s">
        <v>527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t="s">
        <v>187</v>
      </c>
      <c r="B284" t="s">
        <v>528</v>
      </c>
      <c r="C284" t="s">
        <v>529</v>
      </c>
      <c r="D284">
        <v>0</v>
      </c>
      <c r="E284">
        <v>1.7876000000000001</v>
      </c>
      <c r="F284">
        <v>0</v>
      </c>
      <c r="G284">
        <v>1.7876000000000001</v>
      </c>
    </row>
    <row r="285" spans="1:7" x14ac:dyDescent="0.3">
      <c r="A285" t="s">
        <v>187</v>
      </c>
      <c r="B285" t="s">
        <v>530</v>
      </c>
      <c r="C285" t="s">
        <v>531</v>
      </c>
      <c r="D285">
        <v>0</v>
      </c>
      <c r="E285">
        <v>0</v>
      </c>
      <c r="F285">
        <v>0</v>
      </c>
      <c r="G285">
        <v>0</v>
      </c>
    </row>
    <row r="286" spans="1:7" x14ac:dyDescent="0.3">
      <c r="A286" t="s">
        <v>187</v>
      </c>
      <c r="B286" t="s">
        <v>532</v>
      </c>
      <c r="C286" t="s">
        <v>533</v>
      </c>
      <c r="D286">
        <v>0</v>
      </c>
      <c r="E286">
        <v>0</v>
      </c>
      <c r="F286">
        <v>0</v>
      </c>
      <c r="G286">
        <v>0</v>
      </c>
    </row>
    <row r="287" spans="1:7" x14ac:dyDescent="0.3">
      <c r="A287" t="s">
        <v>187</v>
      </c>
      <c r="B287" t="s">
        <v>534</v>
      </c>
      <c r="C287" t="s">
        <v>535</v>
      </c>
      <c r="D287">
        <v>0</v>
      </c>
      <c r="E287">
        <v>0.254</v>
      </c>
      <c r="F287">
        <v>0</v>
      </c>
      <c r="G287">
        <v>0.254</v>
      </c>
    </row>
    <row r="288" spans="1:7" x14ac:dyDescent="0.3">
      <c r="A288" t="s">
        <v>187</v>
      </c>
      <c r="B288" t="s">
        <v>536</v>
      </c>
      <c r="C288" t="s">
        <v>537</v>
      </c>
      <c r="D288">
        <v>0</v>
      </c>
      <c r="E288">
        <v>0</v>
      </c>
      <c r="F288">
        <v>0</v>
      </c>
      <c r="G288">
        <v>0</v>
      </c>
    </row>
    <row r="289" spans="1:7" x14ac:dyDescent="0.3">
      <c r="A289" t="s">
        <v>187</v>
      </c>
      <c r="B289" t="s">
        <v>538</v>
      </c>
      <c r="C289" t="s">
        <v>539</v>
      </c>
      <c r="D289">
        <v>0</v>
      </c>
      <c r="E289">
        <v>2.0939999999999999</v>
      </c>
      <c r="F289">
        <v>0</v>
      </c>
      <c r="G289">
        <v>2.0939999999999999</v>
      </c>
    </row>
    <row r="290" spans="1:7" x14ac:dyDescent="0.3">
      <c r="A290" t="s">
        <v>187</v>
      </c>
      <c r="B290" t="s">
        <v>540</v>
      </c>
      <c r="C290" t="s">
        <v>541</v>
      </c>
      <c r="D290">
        <v>0</v>
      </c>
      <c r="E290">
        <v>6.3239999999999998</v>
      </c>
      <c r="F290">
        <v>0</v>
      </c>
      <c r="G290">
        <v>6.3239999999999998</v>
      </c>
    </row>
    <row r="291" spans="1:7" x14ac:dyDescent="0.3">
      <c r="A291" t="s">
        <v>187</v>
      </c>
      <c r="B291" t="s">
        <v>542</v>
      </c>
      <c r="C291" t="s">
        <v>543</v>
      </c>
      <c r="D291">
        <v>0</v>
      </c>
      <c r="E291">
        <v>0</v>
      </c>
      <c r="F291">
        <v>0</v>
      </c>
      <c r="G291">
        <v>0</v>
      </c>
    </row>
    <row r="292" spans="1:7" x14ac:dyDescent="0.3">
      <c r="A292" t="s">
        <v>187</v>
      </c>
      <c r="B292" t="s">
        <v>544</v>
      </c>
      <c r="C292" t="s">
        <v>545</v>
      </c>
      <c r="D292">
        <v>0</v>
      </c>
      <c r="E292">
        <v>0</v>
      </c>
      <c r="F292">
        <v>0</v>
      </c>
      <c r="G292">
        <v>0</v>
      </c>
    </row>
    <row r="293" spans="1:7" x14ac:dyDescent="0.3">
      <c r="A293" t="s">
        <v>187</v>
      </c>
      <c r="B293" t="s">
        <v>546</v>
      </c>
      <c r="C293" t="s">
        <v>547</v>
      </c>
      <c r="D293">
        <v>0</v>
      </c>
      <c r="E293">
        <v>2.5859999999999999</v>
      </c>
      <c r="F293">
        <v>0</v>
      </c>
      <c r="G293">
        <v>2.5859999999999999</v>
      </c>
    </row>
    <row r="294" spans="1:7" x14ac:dyDescent="0.3">
      <c r="A294" t="s">
        <v>187</v>
      </c>
      <c r="B294" t="s">
        <v>548</v>
      </c>
      <c r="C294" t="s">
        <v>549</v>
      </c>
      <c r="D294">
        <v>0</v>
      </c>
      <c r="E294">
        <v>4.0140000000000002</v>
      </c>
      <c r="F294">
        <v>0</v>
      </c>
      <c r="G294">
        <v>4.0140000000000002</v>
      </c>
    </row>
    <row r="295" spans="1:7" x14ac:dyDescent="0.3">
      <c r="A295" t="s">
        <v>187</v>
      </c>
      <c r="B295" t="s">
        <v>550</v>
      </c>
      <c r="C295" t="s">
        <v>551</v>
      </c>
      <c r="D295">
        <v>0</v>
      </c>
      <c r="E295">
        <v>0</v>
      </c>
      <c r="F295">
        <v>0</v>
      </c>
      <c r="G295">
        <v>0</v>
      </c>
    </row>
    <row r="296" spans="1:7" x14ac:dyDescent="0.3">
      <c r="A296" t="s">
        <v>187</v>
      </c>
      <c r="B296" t="s">
        <v>552</v>
      </c>
      <c r="C296" t="s">
        <v>553</v>
      </c>
      <c r="D296">
        <v>0</v>
      </c>
      <c r="E296">
        <v>1.8180000000000001</v>
      </c>
      <c r="F296">
        <v>4.8000000000000001E-2</v>
      </c>
      <c r="G296">
        <v>1.77</v>
      </c>
    </row>
    <row r="297" spans="1:7" x14ac:dyDescent="0.3">
      <c r="A297" t="s">
        <v>187</v>
      </c>
      <c r="B297" t="s">
        <v>552</v>
      </c>
      <c r="C297" t="s">
        <v>554</v>
      </c>
      <c r="D297">
        <v>0</v>
      </c>
      <c r="E297">
        <v>1.8180000000000001</v>
      </c>
      <c r="F297">
        <v>4.8000000000000001E-2</v>
      </c>
      <c r="G297">
        <v>1.77</v>
      </c>
    </row>
    <row r="298" spans="1:7" x14ac:dyDescent="0.3">
      <c r="A298" t="s">
        <v>187</v>
      </c>
      <c r="B298" t="s">
        <v>555</v>
      </c>
      <c r="C298" t="s">
        <v>556</v>
      </c>
      <c r="D298">
        <v>0</v>
      </c>
      <c r="E298">
        <v>0</v>
      </c>
      <c r="F298">
        <v>0</v>
      </c>
      <c r="G298">
        <v>0</v>
      </c>
    </row>
    <row r="299" spans="1:7" x14ac:dyDescent="0.3">
      <c r="A299" t="s">
        <v>187</v>
      </c>
      <c r="B299" t="s">
        <v>557</v>
      </c>
      <c r="C299" t="s">
        <v>558</v>
      </c>
      <c r="D299">
        <v>0</v>
      </c>
      <c r="E299">
        <v>2.4049999999999998</v>
      </c>
      <c r="F299">
        <v>0</v>
      </c>
      <c r="G299">
        <v>2.4049999999999998</v>
      </c>
    </row>
    <row r="300" spans="1:7" x14ac:dyDescent="0.3">
      <c r="A300" t="s">
        <v>187</v>
      </c>
      <c r="B300" t="s">
        <v>105</v>
      </c>
      <c r="C300" t="s">
        <v>106</v>
      </c>
      <c r="D300">
        <v>0</v>
      </c>
      <c r="E300">
        <v>0</v>
      </c>
      <c r="F300">
        <v>4.4375999999999998</v>
      </c>
      <c r="G300">
        <v>-4.4375999999999998</v>
      </c>
    </row>
    <row r="301" spans="1:7" x14ac:dyDescent="0.3">
      <c r="A301" t="s">
        <v>187</v>
      </c>
      <c r="B301" t="s">
        <v>559</v>
      </c>
      <c r="C301" t="s">
        <v>560</v>
      </c>
      <c r="D301">
        <v>0</v>
      </c>
      <c r="E301">
        <v>0.84</v>
      </c>
      <c r="F301">
        <v>0.8377</v>
      </c>
      <c r="G301">
        <v>2.2999999999999692E-3</v>
      </c>
    </row>
    <row r="302" spans="1:7" x14ac:dyDescent="0.3">
      <c r="A302" t="s">
        <v>187</v>
      </c>
      <c r="B302" t="s">
        <v>561</v>
      </c>
      <c r="C302" t="s">
        <v>562</v>
      </c>
      <c r="D302">
        <v>0</v>
      </c>
      <c r="E302">
        <v>0</v>
      </c>
      <c r="F302">
        <v>0</v>
      </c>
      <c r="G302">
        <v>0</v>
      </c>
    </row>
    <row r="303" spans="1:7" x14ac:dyDescent="0.3">
      <c r="A303" t="s">
        <v>187</v>
      </c>
      <c r="B303" t="s">
        <v>563</v>
      </c>
      <c r="C303" t="s">
        <v>564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t="s">
        <v>187</v>
      </c>
      <c r="B304" t="s">
        <v>565</v>
      </c>
      <c r="C304" t="s">
        <v>566</v>
      </c>
      <c r="D304">
        <v>0</v>
      </c>
      <c r="E304">
        <v>0</v>
      </c>
      <c r="F304">
        <v>0</v>
      </c>
      <c r="G304">
        <v>0</v>
      </c>
    </row>
    <row r="305" spans="1:7" x14ac:dyDescent="0.3">
      <c r="A305" t="s">
        <v>187</v>
      </c>
      <c r="B305" t="s">
        <v>567</v>
      </c>
      <c r="C305" t="s">
        <v>568</v>
      </c>
      <c r="D305">
        <v>0</v>
      </c>
      <c r="E305">
        <v>0</v>
      </c>
      <c r="F305">
        <v>0</v>
      </c>
      <c r="G305">
        <v>0</v>
      </c>
    </row>
    <row r="306" spans="1:7" x14ac:dyDescent="0.3">
      <c r="A306" t="s">
        <v>187</v>
      </c>
      <c r="B306" t="s">
        <v>569</v>
      </c>
      <c r="C306" t="s">
        <v>570</v>
      </c>
      <c r="D306">
        <v>0</v>
      </c>
      <c r="E306">
        <v>0.215</v>
      </c>
      <c r="F306">
        <v>0</v>
      </c>
      <c r="G306">
        <v>0.215</v>
      </c>
    </row>
    <row r="307" spans="1:7" x14ac:dyDescent="0.3">
      <c r="A307" t="s">
        <v>187</v>
      </c>
      <c r="B307" t="s">
        <v>571</v>
      </c>
      <c r="C307" t="s">
        <v>572</v>
      </c>
      <c r="D307">
        <v>0</v>
      </c>
      <c r="E307">
        <v>0.23200000000000001</v>
      </c>
      <c r="F307">
        <v>0</v>
      </c>
      <c r="G307">
        <v>0.23200000000000001</v>
      </c>
    </row>
    <row r="308" spans="1:7" x14ac:dyDescent="0.3">
      <c r="A308" t="s">
        <v>187</v>
      </c>
      <c r="B308" t="s">
        <v>573</v>
      </c>
      <c r="C308" t="s">
        <v>574</v>
      </c>
      <c r="D308">
        <v>0</v>
      </c>
      <c r="E308">
        <v>0.49</v>
      </c>
      <c r="F308">
        <v>0</v>
      </c>
      <c r="G308">
        <v>0.49</v>
      </c>
    </row>
    <row r="309" spans="1:7" x14ac:dyDescent="0.3">
      <c r="A309" t="s">
        <v>187</v>
      </c>
      <c r="B309" t="s">
        <v>575</v>
      </c>
      <c r="C309" t="s">
        <v>576</v>
      </c>
      <c r="D309">
        <v>0</v>
      </c>
      <c r="E309">
        <v>0</v>
      </c>
      <c r="F309">
        <v>0</v>
      </c>
      <c r="G309">
        <v>0</v>
      </c>
    </row>
    <row r="310" spans="1:7" x14ac:dyDescent="0.3">
      <c r="A310" t="s">
        <v>187</v>
      </c>
      <c r="B310" t="s">
        <v>577</v>
      </c>
      <c r="C310" t="s">
        <v>578</v>
      </c>
      <c r="D310">
        <v>0</v>
      </c>
      <c r="E310">
        <v>0</v>
      </c>
      <c r="F310">
        <v>0</v>
      </c>
      <c r="G310">
        <v>0</v>
      </c>
    </row>
    <row r="311" spans="1:7" x14ac:dyDescent="0.3">
      <c r="A311" t="s">
        <v>187</v>
      </c>
      <c r="B311" t="s">
        <v>579</v>
      </c>
      <c r="C311" t="s">
        <v>580</v>
      </c>
      <c r="D311">
        <v>0</v>
      </c>
      <c r="E311">
        <v>1.264</v>
      </c>
      <c r="F311">
        <v>0</v>
      </c>
      <c r="G311">
        <v>1.264</v>
      </c>
    </row>
    <row r="312" spans="1:7" x14ac:dyDescent="0.3">
      <c r="A312" t="s">
        <v>187</v>
      </c>
      <c r="B312" t="s">
        <v>581</v>
      </c>
      <c r="C312" t="s">
        <v>582</v>
      </c>
      <c r="D312">
        <v>0</v>
      </c>
      <c r="E312">
        <v>0</v>
      </c>
      <c r="F312">
        <v>0</v>
      </c>
      <c r="G312">
        <v>0</v>
      </c>
    </row>
    <row r="313" spans="1:7" x14ac:dyDescent="0.3">
      <c r="A313" t="s">
        <v>187</v>
      </c>
      <c r="B313" t="s">
        <v>581</v>
      </c>
      <c r="C313" t="s">
        <v>583</v>
      </c>
      <c r="D313">
        <v>0</v>
      </c>
      <c r="E313">
        <v>0</v>
      </c>
      <c r="F313">
        <v>0</v>
      </c>
      <c r="G313">
        <v>0</v>
      </c>
    </row>
    <row r="314" spans="1:7" x14ac:dyDescent="0.3">
      <c r="A314" t="s">
        <v>187</v>
      </c>
      <c r="B314" t="s">
        <v>584</v>
      </c>
      <c r="C314" t="s">
        <v>585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 t="s">
        <v>187</v>
      </c>
      <c r="B315" t="s">
        <v>586</v>
      </c>
      <c r="C315" t="s">
        <v>587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t="s">
        <v>187</v>
      </c>
      <c r="B316" t="s">
        <v>588</v>
      </c>
      <c r="C316" t="s">
        <v>589</v>
      </c>
      <c r="D316">
        <v>0</v>
      </c>
      <c r="E316">
        <v>2.4E-2</v>
      </c>
      <c r="F316">
        <v>2.3900000000000001E-2</v>
      </c>
      <c r="G316">
        <v>9.9999999999999395E-5</v>
      </c>
    </row>
    <row r="317" spans="1:7" x14ac:dyDescent="0.3">
      <c r="A317" t="s">
        <v>187</v>
      </c>
      <c r="B317" t="s">
        <v>590</v>
      </c>
      <c r="C317" t="s">
        <v>591</v>
      </c>
      <c r="D317">
        <v>0</v>
      </c>
      <c r="E317">
        <v>3.1</v>
      </c>
      <c r="F317">
        <v>0</v>
      </c>
      <c r="G317">
        <v>3.1</v>
      </c>
    </row>
    <row r="318" spans="1:7" x14ac:dyDescent="0.3">
      <c r="A318" t="s">
        <v>187</v>
      </c>
      <c r="B318" t="s">
        <v>592</v>
      </c>
      <c r="C318" t="s">
        <v>593</v>
      </c>
      <c r="D318">
        <v>0</v>
      </c>
      <c r="E318">
        <v>0</v>
      </c>
      <c r="F318">
        <v>0</v>
      </c>
      <c r="G318">
        <v>0</v>
      </c>
    </row>
    <row r="319" spans="1:7" x14ac:dyDescent="0.3">
      <c r="A319" t="s">
        <v>187</v>
      </c>
      <c r="B319" t="s">
        <v>594</v>
      </c>
      <c r="C319" t="s">
        <v>595</v>
      </c>
      <c r="D319">
        <v>0</v>
      </c>
      <c r="E319">
        <v>2.7427000000000001</v>
      </c>
      <c r="F319">
        <v>0</v>
      </c>
      <c r="G319">
        <v>2.7427000000000001</v>
      </c>
    </row>
    <row r="320" spans="1:7" x14ac:dyDescent="0.3">
      <c r="A320" t="s">
        <v>187</v>
      </c>
      <c r="B320" t="s">
        <v>596</v>
      </c>
      <c r="C320" t="s">
        <v>597</v>
      </c>
      <c r="D320">
        <v>0</v>
      </c>
      <c r="E320">
        <v>1.8895999999999999</v>
      </c>
      <c r="F320">
        <v>0</v>
      </c>
      <c r="G320">
        <v>1.8895999999999999</v>
      </c>
    </row>
    <row r="321" spans="1:7" x14ac:dyDescent="0.3">
      <c r="A321" t="s">
        <v>187</v>
      </c>
      <c r="B321" t="s">
        <v>598</v>
      </c>
      <c r="C321" t="s">
        <v>599</v>
      </c>
      <c r="D321">
        <v>0</v>
      </c>
      <c r="E321">
        <v>0</v>
      </c>
      <c r="F321">
        <v>0</v>
      </c>
      <c r="G321">
        <v>0</v>
      </c>
    </row>
    <row r="322" spans="1:7" x14ac:dyDescent="0.3">
      <c r="A322" t="s">
        <v>187</v>
      </c>
      <c r="B322" t="s">
        <v>600</v>
      </c>
      <c r="C322" t="s">
        <v>601</v>
      </c>
      <c r="D322">
        <v>0</v>
      </c>
      <c r="E322">
        <v>0</v>
      </c>
      <c r="F322">
        <v>0</v>
      </c>
      <c r="G322">
        <v>0</v>
      </c>
    </row>
    <row r="323" spans="1:7" x14ac:dyDescent="0.3">
      <c r="A323" t="s">
        <v>187</v>
      </c>
      <c r="B323" t="s">
        <v>602</v>
      </c>
      <c r="C323" t="s">
        <v>603</v>
      </c>
      <c r="D323">
        <v>0</v>
      </c>
      <c r="E323">
        <v>0.32</v>
      </c>
      <c r="F323">
        <v>0</v>
      </c>
      <c r="G323">
        <v>0.32</v>
      </c>
    </row>
    <row r="324" spans="1:7" x14ac:dyDescent="0.3">
      <c r="A324" t="s">
        <v>187</v>
      </c>
      <c r="B324" t="s">
        <v>602</v>
      </c>
      <c r="C324" t="s">
        <v>604</v>
      </c>
      <c r="D324">
        <v>0</v>
      </c>
      <c r="E324">
        <v>0.32</v>
      </c>
      <c r="F324">
        <v>0</v>
      </c>
      <c r="G324">
        <v>0.32</v>
      </c>
    </row>
    <row r="325" spans="1:7" x14ac:dyDescent="0.3">
      <c r="A325" t="s">
        <v>187</v>
      </c>
      <c r="B325" t="s">
        <v>605</v>
      </c>
      <c r="C325" t="s">
        <v>606</v>
      </c>
      <c r="D325">
        <v>0</v>
      </c>
      <c r="E325">
        <v>0</v>
      </c>
      <c r="F325">
        <v>0</v>
      </c>
      <c r="G325">
        <v>0</v>
      </c>
    </row>
    <row r="326" spans="1:7" x14ac:dyDescent="0.3">
      <c r="A326" t="s">
        <v>187</v>
      </c>
      <c r="B326" t="s">
        <v>607</v>
      </c>
      <c r="C326" t="s">
        <v>608</v>
      </c>
      <c r="D326">
        <v>0</v>
      </c>
      <c r="E326">
        <v>0</v>
      </c>
      <c r="F326">
        <v>0</v>
      </c>
      <c r="G326">
        <v>0</v>
      </c>
    </row>
    <row r="327" spans="1:7" x14ac:dyDescent="0.3">
      <c r="A327" t="s">
        <v>187</v>
      </c>
      <c r="B327" t="s">
        <v>609</v>
      </c>
      <c r="C327" t="s">
        <v>610</v>
      </c>
      <c r="D327">
        <v>0</v>
      </c>
      <c r="E327">
        <v>5.1999999999999998E-3</v>
      </c>
      <c r="F327">
        <v>0</v>
      </c>
      <c r="G327">
        <v>5.1999999999999998E-3</v>
      </c>
    </row>
    <row r="328" spans="1:7" x14ac:dyDescent="0.3">
      <c r="A328" t="s">
        <v>187</v>
      </c>
      <c r="B328" t="s">
        <v>611</v>
      </c>
      <c r="C328" t="s">
        <v>612</v>
      </c>
      <c r="D328">
        <v>0</v>
      </c>
      <c r="E328">
        <v>0</v>
      </c>
      <c r="F328">
        <v>0</v>
      </c>
      <c r="G328">
        <v>0</v>
      </c>
    </row>
    <row r="329" spans="1:7" x14ac:dyDescent="0.3">
      <c r="A329" t="s">
        <v>187</v>
      </c>
      <c r="B329" t="s">
        <v>613</v>
      </c>
      <c r="C329" t="s">
        <v>614</v>
      </c>
      <c r="D329">
        <v>0</v>
      </c>
      <c r="E329">
        <v>5.1999999999999998E-2</v>
      </c>
      <c r="F329">
        <v>0</v>
      </c>
      <c r="G329">
        <v>5.1999999999999998E-2</v>
      </c>
    </row>
    <row r="330" spans="1:7" x14ac:dyDescent="0.3">
      <c r="A330" t="s">
        <v>187</v>
      </c>
      <c r="B330" t="s">
        <v>615</v>
      </c>
      <c r="C330" t="s">
        <v>616</v>
      </c>
      <c r="D330">
        <v>0</v>
      </c>
      <c r="E330">
        <v>0</v>
      </c>
      <c r="F330">
        <v>0</v>
      </c>
      <c r="G330">
        <v>0</v>
      </c>
    </row>
    <row r="331" spans="1:7" x14ac:dyDescent="0.3">
      <c r="A331" t="s">
        <v>187</v>
      </c>
      <c r="B331" t="s">
        <v>617</v>
      </c>
      <c r="C331" t="s">
        <v>618</v>
      </c>
      <c r="D331">
        <v>0</v>
      </c>
      <c r="E331">
        <v>0</v>
      </c>
      <c r="F331">
        <v>0</v>
      </c>
      <c r="G331">
        <v>0</v>
      </c>
    </row>
    <row r="332" spans="1:7" x14ac:dyDescent="0.3">
      <c r="A332" t="s">
        <v>187</v>
      </c>
      <c r="B332" t="s">
        <v>619</v>
      </c>
      <c r="C332" t="s">
        <v>620</v>
      </c>
      <c r="D332">
        <v>0</v>
      </c>
      <c r="E332">
        <v>0</v>
      </c>
      <c r="F332">
        <v>0</v>
      </c>
      <c r="G332">
        <v>0</v>
      </c>
    </row>
    <row r="333" spans="1:7" x14ac:dyDescent="0.3">
      <c r="A333" t="s">
        <v>187</v>
      </c>
      <c r="B333" t="s">
        <v>621</v>
      </c>
      <c r="C333" t="s">
        <v>622</v>
      </c>
      <c r="D333">
        <v>0</v>
      </c>
      <c r="E333">
        <v>0</v>
      </c>
      <c r="F333">
        <v>0</v>
      </c>
      <c r="G333">
        <v>0</v>
      </c>
    </row>
    <row r="334" spans="1:7" x14ac:dyDescent="0.3">
      <c r="A334" t="s">
        <v>187</v>
      </c>
      <c r="B334" t="s">
        <v>623</v>
      </c>
      <c r="C334" t="s">
        <v>624</v>
      </c>
      <c r="D334">
        <v>0</v>
      </c>
      <c r="E334">
        <v>0</v>
      </c>
      <c r="F334">
        <v>0</v>
      </c>
      <c r="G334">
        <v>0</v>
      </c>
    </row>
    <row r="335" spans="1:7" x14ac:dyDescent="0.3">
      <c r="A335" t="s">
        <v>187</v>
      </c>
      <c r="B335" t="s">
        <v>625</v>
      </c>
      <c r="C335" t="s">
        <v>626</v>
      </c>
      <c r="D335">
        <v>0</v>
      </c>
      <c r="E335">
        <v>2.5099999999999998</v>
      </c>
      <c r="F335">
        <v>0</v>
      </c>
      <c r="G335">
        <v>2.5099999999999998</v>
      </c>
    </row>
    <row r="336" spans="1:7" x14ac:dyDescent="0.3">
      <c r="A336" t="s">
        <v>187</v>
      </c>
      <c r="B336" t="s">
        <v>627</v>
      </c>
      <c r="C336" t="s">
        <v>628</v>
      </c>
      <c r="D336">
        <v>4.2000000000000003E-2</v>
      </c>
      <c r="E336">
        <v>0</v>
      </c>
      <c r="F336">
        <v>0</v>
      </c>
      <c r="G336">
        <v>4.2000000000000003E-2</v>
      </c>
    </row>
    <row r="337" spans="1:7" x14ac:dyDescent="0.3">
      <c r="A337" t="s">
        <v>187</v>
      </c>
      <c r="B337" t="s">
        <v>629</v>
      </c>
      <c r="C337" t="s">
        <v>630</v>
      </c>
      <c r="D337">
        <v>0</v>
      </c>
      <c r="E337">
        <v>0</v>
      </c>
      <c r="F337">
        <v>0</v>
      </c>
      <c r="G337">
        <v>0</v>
      </c>
    </row>
    <row r="338" spans="1:7" x14ac:dyDescent="0.3">
      <c r="A338" t="s">
        <v>187</v>
      </c>
      <c r="B338" t="s">
        <v>631</v>
      </c>
      <c r="C338" t="s">
        <v>632</v>
      </c>
      <c r="D338">
        <v>0</v>
      </c>
      <c r="E338">
        <v>0</v>
      </c>
      <c r="F338">
        <v>0</v>
      </c>
      <c r="G338">
        <v>0</v>
      </c>
    </row>
    <row r="339" spans="1:7" x14ac:dyDescent="0.3">
      <c r="A339" t="s">
        <v>187</v>
      </c>
      <c r="B339" t="s">
        <v>633</v>
      </c>
      <c r="C339" t="s">
        <v>634</v>
      </c>
      <c r="D339">
        <v>0</v>
      </c>
      <c r="E339">
        <v>0</v>
      </c>
      <c r="F339">
        <v>0</v>
      </c>
      <c r="G339">
        <v>0</v>
      </c>
    </row>
    <row r="340" spans="1:7" x14ac:dyDescent="0.3">
      <c r="A340" t="s">
        <v>187</v>
      </c>
      <c r="B340" t="s">
        <v>635</v>
      </c>
      <c r="C340" t="s">
        <v>636</v>
      </c>
      <c r="D340">
        <v>0</v>
      </c>
      <c r="E340">
        <v>0</v>
      </c>
      <c r="F340">
        <v>0</v>
      </c>
      <c r="G340">
        <v>0</v>
      </c>
    </row>
    <row r="341" spans="1:7" x14ac:dyDescent="0.3">
      <c r="A341" t="s">
        <v>187</v>
      </c>
      <c r="B341" t="s">
        <v>637</v>
      </c>
      <c r="C341" t="s">
        <v>638</v>
      </c>
      <c r="D341">
        <v>0</v>
      </c>
      <c r="E341">
        <v>7.3201999999999998</v>
      </c>
      <c r="F341">
        <v>0</v>
      </c>
      <c r="G341">
        <v>7.3201999999999998</v>
      </c>
    </row>
    <row r="342" spans="1:7" x14ac:dyDescent="0.3">
      <c r="A342" t="s">
        <v>187</v>
      </c>
      <c r="B342" t="s">
        <v>639</v>
      </c>
      <c r="C342" t="s">
        <v>640</v>
      </c>
      <c r="D342">
        <v>0</v>
      </c>
      <c r="E342">
        <v>52.637</v>
      </c>
      <c r="F342">
        <v>0.6</v>
      </c>
      <c r="G342">
        <v>52.036999999999999</v>
      </c>
    </row>
    <row r="343" spans="1:7" x14ac:dyDescent="0.3">
      <c r="A343" t="s">
        <v>187</v>
      </c>
      <c r="B343" t="s">
        <v>641</v>
      </c>
      <c r="C343" t="s">
        <v>642</v>
      </c>
      <c r="D343">
        <v>0</v>
      </c>
      <c r="E343">
        <v>0</v>
      </c>
      <c r="F343">
        <v>0</v>
      </c>
      <c r="G343">
        <v>0</v>
      </c>
    </row>
    <row r="344" spans="1:7" x14ac:dyDescent="0.3">
      <c r="A344" t="s">
        <v>187</v>
      </c>
      <c r="B344" t="s">
        <v>643</v>
      </c>
      <c r="C344" t="s">
        <v>644</v>
      </c>
      <c r="D344">
        <v>0</v>
      </c>
      <c r="E344">
        <v>41.0244</v>
      </c>
      <c r="F344">
        <v>0</v>
      </c>
      <c r="G344">
        <v>41.0244</v>
      </c>
    </row>
    <row r="345" spans="1:7" x14ac:dyDescent="0.3">
      <c r="A345" t="s">
        <v>187</v>
      </c>
      <c r="B345" t="s">
        <v>645</v>
      </c>
      <c r="C345" t="s">
        <v>646</v>
      </c>
      <c r="D345">
        <v>0</v>
      </c>
      <c r="E345">
        <v>0.42</v>
      </c>
      <c r="F345">
        <v>35.244</v>
      </c>
      <c r="G345">
        <v>-34.823999999999998</v>
      </c>
    </row>
    <row r="346" spans="1:7" x14ac:dyDescent="0.3">
      <c r="A346" t="s">
        <v>245</v>
      </c>
      <c r="B346" t="s">
        <v>647</v>
      </c>
      <c r="C346" t="s">
        <v>648</v>
      </c>
      <c r="D346">
        <v>0</v>
      </c>
      <c r="E346">
        <v>0</v>
      </c>
      <c r="F346">
        <v>0</v>
      </c>
      <c r="G346">
        <v>0</v>
      </c>
    </row>
    <row r="347" spans="1:7" x14ac:dyDescent="0.3">
      <c r="A347" t="s">
        <v>187</v>
      </c>
      <c r="B347" t="s">
        <v>647</v>
      </c>
      <c r="C347" t="s">
        <v>648</v>
      </c>
      <c r="D347">
        <v>0</v>
      </c>
      <c r="E347">
        <v>26.603899999999999</v>
      </c>
      <c r="F347">
        <v>2.0099999999999998</v>
      </c>
      <c r="G347">
        <v>24.593900000000001</v>
      </c>
    </row>
    <row r="348" spans="1:7" x14ac:dyDescent="0.3">
      <c r="A348" t="s">
        <v>187</v>
      </c>
      <c r="B348" t="s">
        <v>649</v>
      </c>
      <c r="C348" t="s">
        <v>650</v>
      </c>
      <c r="D348">
        <v>0</v>
      </c>
      <c r="E348">
        <v>1.47</v>
      </c>
      <c r="F348">
        <v>1.27</v>
      </c>
      <c r="G348">
        <v>0.2</v>
      </c>
    </row>
    <row r="349" spans="1:7" x14ac:dyDescent="0.3">
      <c r="A349" t="s">
        <v>187</v>
      </c>
      <c r="B349" t="s">
        <v>651</v>
      </c>
      <c r="C349" t="s">
        <v>652</v>
      </c>
      <c r="D349">
        <v>0</v>
      </c>
      <c r="E349">
        <v>8.9342000000000006</v>
      </c>
      <c r="F349">
        <v>0</v>
      </c>
      <c r="G349">
        <v>8.9342000000000006</v>
      </c>
    </row>
    <row r="350" spans="1:7" x14ac:dyDescent="0.3">
      <c r="A350" t="s">
        <v>187</v>
      </c>
      <c r="B350" t="s">
        <v>653</v>
      </c>
      <c r="C350" t="s">
        <v>654</v>
      </c>
      <c r="D350">
        <v>0</v>
      </c>
      <c r="E350">
        <v>0</v>
      </c>
      <c r="F350">
        <v>0</v>
      </c>
      <c r="G350">
        <v>0</v>
      </c>
    </row>
    <row r="351" spans="1:7" x14ac:dyDescent="0.3">
      <c r="A351" t="s">
        <v>187</v>
      </c>
      <c r="B351" t="s">
        <v>55</v>
      </c>
      <c r="C351" t="s">
        <v>56</v>
      </c>
      <c r="D351">
        <v>0</v>
      </c>
      <c r="E351">
        <v>32.107999999999997</v>
      </c>
      <c r="F351">
        <v>0</v>
      </c>
      <c r="G351">
        <v>32.107999999999997</v>
      </c>
    </row>
    <row r="352" spans="1:7" x14ac:dyDescent="0.3">
      <c r="A352" t="s">
        <v>187</v>
      </c>
      <c r="B352" t="s">
        <v>52</v>
      </c>
      <c r="C352" t="s">
        <v>53</v>
      </c>
      <c r="D352">
        <v>0</v>
      </c>
      <c r="E352">
        <v>1.23</v>
      </c>
      <c r="F352">
        <v>1.282</v>
      </c>
      <c r="G352">
        <v>-5.2000000000000053E-2</v>
      </c>
    </row>
    <row r="353" spans="1:7" x14ac:dyDescent="0.3">
      <c r="A353" t="s">
        <v>187</v>
      </c>
      <c r="B353" t="s">
        <v>655</v>
      </c>
      <c r="C353" t="s">
        <v>656</v>
      </c>
      <c r="D353">
        <v>0</v>
      </c>
      <c r="E353">
        <v>7.7591999999999999</v>
      </c>
      <c r="F353">
        <v>0</v>
      </c>
      <c r="G353">
        <v>7.7591999999999999</v>
      </c>
    </row>
    <row r="354" spans="1:7" x14ac:dyDescent="0.3">
      <c r="A354" t="s">
        <v>187</v>
      </c>
      <c r="B354" t="s">
        <v>657</v>
      </c>
      <c r="C354" t="s">
        <v>658</v>
      </c>
      <c r="D354">
        <v>5.74E-2</v>
      </c>
      <c r="E354">
        <v>3.2608000000000001</v>
      </c>
      <c r="F354">
        <v>2.2824</v>
      </c>
      <c r="G354">
        <v>1.0358000000000001</v>
      </c>
    </row>
    <row r="355" spans="1:7" x14ac:dyDescent="0.3">
      <c r="A355" t="s">
        <v>187</v>
      </c>
      <c r="B355" t="s">
        <v>659</v>
      </c>
      <c r="C355" t="s">
        <v>660</v>
      </c>
      <c r="D355">
        <v>0</v>
      </c>
      <c r="E355">
        <v>0</v>
      </c>
      <c r="F355">
        <v>3.8637000000000001</v>
      </c>
      <c r="G355">
        <v>-3.8637000000000001</v>
      </c>
    </row>
    <row r="356" spans="1:7" x14ac:dyDescent="0.3">
      <c r="A356" t="s">
        <v>187</v>
      </c>
      <c r="B356" t="s">
        <v>661</v>
      </c>
      <c r="C356" t="s">
        <v>662</v>
      </c>
      <c r="D356">
        <v>0</v>
      </c>
      <c r="E356">
        <v>6.1007999999999996</v>
      </c>
      <c r="F356">
        <v>0</v>
      </c>
      <c r="G356">
        <v>6.1007999999999996</v>
      </c>
    </row>
    <row r="357" spans="1:7" x14ac:dyDescent="0.3">
      <c r="A357" t="s">
        <v>187</v>
      </c>
      <c r="B357" t="s">
        <v>663</v>
      </c>
      <c r="C357" t="s">
        <v>664</v>
      </c>
      <c r="D357">
        <v>0</v>
      </c>
      <c r="E357">
        <v>0</v>
      </c>
      <c r="F357">
        <v>0</v>
      </c>
      <c r="G357">
        <v>0</v>
      </c>
    </row>
    <row r="358" spans="1:7" x14ac:dyDescent="0.3">
      <c r="A358" t="s">
        <v>187</v>
      </c>
      <c r="B358" t="s">
        <v>665</v>
      </c>
      <c r="C358" t="s">
        <v>666</v>
      </c>
      <c r="D358">
        <v>0</v>
      </c>
      <c r="E358">
        <v>5.0949999999999998</v>
      </c>
      <c r="F358">
        <v>0</v>
      </c>
      <c r="G358">
        <v>5.0949999999999998</v>
      </c>
    </row>
    <row r="359" spans="1:7" x14ac:dyDescent="0.3">
      <c r="A359" t="s">
        <v>187</v>
      </c>
      <c r="B359" t="s">
        <v>667</v>
      </c>
      <c r="C359" t="s">
        <v>668</v>
      </c>
      <c r="D359">
        <v>0</v>
      </c>
      <c r="E359">
        <v>0</v>
      </c>
      <c r="F359">
        <v>0</v>
      </c>
      <c r="G359">
        <v>0</v>
      </c>
    </row>
    <row r="360" spans="1:7" x14ac:dyDescent="0.3">
      <c r="A360" t="s">
        <v>187</v>
      </c>
      <c r="B360" t="s">
        <v>669</v>
      </c>
      <c r="C360" t="s">
        <v>670</v>
      </c>
      <c r="D360">
        <v>0</v>
      </c>
      <c r="E360">
        <v>0</v>
      </c>
      <c r="F360">
        <v>0</v>
      </c>
      <c r="G360">
        <v>0</v>
      </c>
    </row>
    <row r="361" spans="1:7" x14ac:dyDescent="0.3">
      <c r="A361" t="s">
        <v>187</v>
      </c>
      <c r="B361" t="s">
        <v>671</v>
      </c>
      <c r="C361" t="s">
        <v>672</v>
      </c>
      <c r="D361">
        <v>0</v>
      </c>
      <c r="E361">
        <v>11.1469</v>
      </c>
      <c r="F361">
        <v>0</v>
      </c>
      <c r="G361">
        <v>11.1469</v>
      </c>
    </row>
    <row r="362" spans="1:7" x14ac:dyDescent="0.3">
      <c r="A362" t="s">
        <v>187</v>
      </c>
      <c r="B362" t="s">
        <v>673</v>
      </c>
      <c r="C362" t="s">
        <v>674</v>
      </c>
      <c r="D362">
        <v>0</v>
      </c>
      <c r="E362">
        <v>0</v>
      </c>
      <c r="F362">
        <v>0</v>
      </c>
      <c r="G362">
        <v>0</v>
      </c>
    </row>
    <row r="363" spans="1:7" x14ac:dyDescent="0.3">
      <c r="A363" t="s">
        <v>187</v>
      </c>
      <c r="B363" t="s">
        <v>675</v>
      </c>
      <c r="C363" t="s">
        <v>676</v>
      </c>
      <c r="D363">
        <v>0</v>
      </c>
      <c r="E363">
        <v>2.8673999999999999</v>
      </c>
      <c r="F363">
        <v>0</v>
      </c>
      <c r="G363">
        <v>2.8673999999999999</v>
      </c>
    </row>
    <row r="364" spans="1:7" x14ac:dyDescent="0.3">
      <c r="A364" t="s">
        <v>187</v>
      </c>
      <c r="B364" t="s">
        <v>677</v>
      </c>
      <c r="C364" t="s">
        <v>678</v>
      </c>
      <c r="D364">
        <v>0</v>
      </c>
      <c r="E364">
        <v>0</v>
      </c>
      <c r="F364">
        <v>0</v>
      </c>
      <c r="G364">
        <v>0</v>
      </c>
    </row>
    <row r="365" spans="1:7" x14ac:dyDescent="0.3">
      <c r="A365" t="s">
        <v>187</v>
      </c>
      <c r="B365" t="s">
        <v>679</v>
      </c>
      <c r="C365" t="s">
        <v>680</v>
      </c>
      <c r="D365">
        <v>0</v>
      </c>
      <c r="E365">
        <v>10.045999999999999</v>
      </c>
      <c r="F365">
        <v>0</v>
      </c>
      <c r="G365">
        <v>10.045999999999999</v>
      </c>
    </row>
    <row r="366" spans="1:7" x14ac:dyDescent="0.3">
      <c r="A366" t="s">
        <v>187</v>
      </c>
      <c r="B366" t="s">
        <v>681</v>
      </c>
      <c r="C366" t="s">
        <v>682</v>
      </c>
      <c r="D366">
        <v>0</v>
      </c>
      <c r="E366">
        <v>5.3999999999999999E-2</v>
      </c>
      <c r="F366">
        <v>0</v>
      </c>
      <c r="G366">
        <v>5.3999999999999999E-2</v>
      </c>
    </row>
    <row r="367" spans="1:7" x14ac:dyDescent="0.3">
      <c r="A367" t="s">
        <v>187</v>
      </c>
      <c r="B367" t="s">
        <v>683</v>
      </c>
      <c r="C367" t="s">
        <v>684</v>
      </c>
      <c r="D367">
        <v>0</v>
      </c>
      <c r="E367">
        <v>4.4794</v>
      </c>
      <c r="F367">
        <v>0</v>
      </c>
      <c r="G367">
        <v>4.4794</v>
      </c>
    </row>
    <row r="368" spans="1:7" x14ac:dyDescent="0.3">
      <c r="A368" t="s">
        <v>187</v>
      </c>
      <c r="B368" t="s">
        <v>685</v>
      </c>
      <c r="C368" t="s">
        <v>686</v>
      </c>
      <c r="D368">
        <v>0</v>
      </c>
      <c r="E368">
        <v>0.252</v>
      </c>
      <c r="F368">
        <v>0</v>
      </c>
      <c r="G368">
        <v>0.252</v>
      </c>
    </row>
    <row r="369" spans="1:7" x14ac:dyDescent="0.3">
      <c r="A369" t="s">
        <v>187</v>
      </c>
      <c r="B369" t="s">
        <v>687</v>
      </c>
      <c r="C369" t="s">
        <v>688</v>
      </c>
      <c r="D369">
        <v>0</v>
      </c>
      <c r="E369">
        <v>7.1000000000000004E-3</v>
      </c>
      <c r="F369">
        <v>0</v>
      </c>
      <c r="G369">
        <v>7.1000000000000004E-3</v>
      </c>
    </row>
    <row r="370" spans="1:7" x14ac:dyDescent="0.3">
      <c r="A370" t="s">
        <v>187</v>
      </c>
      <c r="B370" t="s">
        <v>689</v>
      </c>
      <c r="C370" t="s">
        <v>690</v>
      </c>
      <c r="D370">
        <v>0</v>
      </c>
      <c r="E370">
        <v>0</v>
      </c>
      <c r="F370">
        <v>0</v>
      </c>
      <c r="G370">
        <v>0</v>
      </c>
    </row>
    <row r="371" spans="1:7" x14ac:dyDescent="0.3">
      <c r="A371" t="s">
        <v>187</v>
      </c>
      <c r="B371" t="s">
        <v>691</v>
      </c>
      <c r="C371" t="s">
        <v>692</v>
      </c>
      <c r="D371">
        <v>0</v>
      </c>
      <c r="E371">
        <v>14.255000000000001</v>
      </c>
      <c r="F371">
        <v>0</v>
      </c>
      <c r="G371">
        <v>14.255000000000001</v>
      </c>
    </row>
    <row r="372" spans="1:7" x14ac:dyDescent="0.3">
      <c r="A372" t="s">
        <v>187</v>
      </c>
      <c r="B372" t="s">
        <v>693</v>
      </c>
      <c r="C372" t="s">
        <v>694</v>
      </c>
      <c r="D372">
        <v>0</v>
      </c>
      <c r="E372">
        <v>20.319400000000002</v>
      </c>
      <c r="F372">
        <v>0</v>
      </c>
      <c r="G372">
        <v>20.319400000000002</v>
      </c>
    </row>
    <row r="373" spans="1:7" x14ac:dyDescent="0.3">
      <c r="A373" t="s">
        <v>187</v>
      </c>
      <c r="B373" t="s">
        <v>695</v>
      </c>
      <c r="C373" t="s">
        <v>696</v>
      </c>
      <c r="D373">
        <v>0</v>
      </c>
      <c r="E373">
        <v>0</v>
      </c>
      <c r="F373">
        <v>0</v>
      </c>
      <c r="G373">
        <v>0</v>
      </c>
    </row>
    <row r="374" spans="1:7" x14ac:dyDescent="0.3">
      <c r="A374" t="s">
        <v>187</v>
      </c>
      <c r="B374" t="s">
        <v>697</v>
      </c>
      <c r="C374" t="s">
        <v>698</v>
      </c>
      <c r="D374">
        <v>0</v>
      </c>
      <c r="E374">
        <v>0.18440000000000001</v>
      </c>
      <c r="F374">
        <v>0</v>
      </c>
      <c r="G374">
        <v>0.18440000000000001</v>
      </c>
    </row>
    <row r="375" spans="1:7" x14ac:dyDescent="0.3">
      <c r="A375" t="s">
        <v>187</v>
      </c>
      <c r="B375" t="s">
        <v>699</v>
      </c>
      <c r="C375" t="s">
        <v>700</v>
      </c>
      <c r="D375">
        <v>0</v>
      </c>
      <c r="E375">
        <v>0.19700000000000001</v>
      </c>
      <c r="F375">
        <v>0.47499999999999998</v>
      </c>
      <c r="G375">
        <v>-0.27800000000000002</v>
      </c>
    </row>
    <row r="376" spans="1:7" x14ac:dyDescent="0.3">
      <c r="A376" t="s">
        <v>187</v>
      </c>
      <c r="B376" t="s">
        <v>701</v>
      </c>
      <c r="C376" t="s">
        <v>702</v>
      </c>
      <c r="D376">
        <v>0</v>
      </c>
      <c r="E376">
        <v>44.317999999999998</v>
      </c>
      <c r="F376">
        <v>0.75600000000000001</v>
      </c>
      <c r="G376">
        <v>43.561999999999998</v>
      </c>
    </row>
    <row r="377" spans="1:7" x14ac:dyDescent="0.3">
      <c r="A377" t="s">
        <v>187</v>
      </c>
      <c r="B377" t="s">
        <v>703</v>
      </c>
      <c r="C377" t="s">
        <v>704</v>
      </c>
      <c r="D377">
        <v>0</v>
      </c>
      <c r="E377">
        <v>0.77700000000000002</v>
      </c>
      <c r="F377">
        <v>0</v>
      </c>
      <c r="G377">
        <v>0.77700000000000002</v>
      </c>
    </row>
    <row r="378" spans="1:7" x14ac:dyDescent="0.3">
      <c r="A378" t="s">
        <v>187</v>
      </c>
      <c r="B378" t="s">
        <v>119</v>
      </c>
      <c r="C378" t="s">
        <v>120</v>
      </c>
      <c r="D378">
        <v>0</v>
      </c>
      <c r="E378">
        <v>3.7835000000000001</v>
      </c>
      <c r="F378">
        <v>0</v>
      </c>
      <c r="G378">
        <v>3.7835000000000001</v>
      </c>
    </row>
    <row r="379" spans="1:7" x14ac:dyDescent="0.3">
      <c r="A379" t="s">
        <v>187</v>
      </c>
      <c r="B379" t="s">
        <v>705</v>
      </c>
      <c r="C379" t="s">
        <v>706</v>
      </c>
      <c r="D379">
        <v>0</v>
      </c>
      <c r="E379">
        <v>0</v>
      </c>
      <c r="F379">
        <v>0</v>
      </c>
      <c r="G379">
        <v>0</v>
      </c>
    </row>
    <row r="380" spans="1:7" x14ac:dyDescent="0.3">
      <c r="A380" t="s">
        <v>187</v>
      </c>
      <c r="B380" t="s">
        <v>707</v>
      </c>
      <c r="C380" t="s">
        <v>708</v>
      </c>
      <c r="D380">
        <v>0</v>
      </c>
      <c r="E380">
        <v>7.5873999999999997</v>
      </c>
      <c r="F380">
        <v>0.6</v>
      </c>
      <c r="G380">
        <v>6.9874000000000001</v>
      </c>
    </row>
    <row r="381" spans="1:7" x14ac:dyDescent="0.3">
      <c r="A381" t="s">
        <v>187</v>
      </c>
      <c r="B381" t="s">
        <v>709</v>
      </c>
      <c r="C381" t="s">
        <v>710</v>
      </c>
      <c r="D381">
        <v>0</v>
      </c>
      <c r="E381">
        <v>1.0589999999999999</v>
      </c>
      <c r="F381">
        <v>2.2000000000000002</v>
      </c>
      <c r="G381">
        <v>-1.141</v>
      </c>
    </row>
    <row r="382" spans="1:7" x14ac:dyDescent="0.3">
      <c r="A382" t="s">
        <v>187</v>
      </c>
      <c r="B382" t="s">
        <v>711</v>
      </c>
      <c r="C382" t="s">
        <v>712</v>
      </c>
      <c r="D382">
        <v>0</v>
      </c>
      <c r="E382">
        <v>2.1215000000000002</v>
      </c>
      <c r="F382">
        <v>0</v>
      </c>
      <c r="G382">
        <v>2.1215000000000002</v>
      </c>
    </row>
    <row r="383" spans="1:7" x14ac:dyDescent="0.3">
      <c r="A383" t="s">
        <v>187</v>
      </c>
      <c r="B383" t="s">
        <v>713</v>
      </c>
      <c r="C383" t="s">
        <v>714</v>
      </c>
      <c r="D383">
        <v>0</v>
      </c>
      <c r="E383">
        <v>4.9493999999999998</v>
      </c>
      <c r="F383">
        <v>0</v>
      </c>
      <c r="G383">
        <v>4.9493999999999998</v>
      </c>
    </row>
    <row r="384" spans="1:7" x14ac:dyDescent="0.3">
      <c r="A384" t="s">
        <v>187</v>
      </c>
      <c r="B384" t="s">
        <v>715</v>
      </c>
      <c r="C384" t="s">
        <v>716</v>
      </c>
      <c r="D384">
        <v>0</v>
      </c>
      <c r="E384">
        <v>7.1454000000000004</v>
      </c>
      <c r="F384">
        <v>0</v>
      </c>
      <c r="G384">
        <v>7.1454000000000004</v>
      </c>
    </row>
    <row r="385" spans="1:7" x14ac:dyDescent="0.3">
      <c r="A385" t="s">
        <v>187</v>
      </c>
      <c r="B385" t="s">
        <v>717</v>
      </c>
      <c r="C385" t="s">
        <v>718</v>
      </c>
      <c r="D385">
        <v>0</v>
      </c>
      <c r="E385">
        <v>0.89200000000000002</v>
      </c>
      <c r="F385">
        <v>0</v>
      </c>
      <c r="G385">
        <v>0.89200000000000002</v>
      </c>
    </row>
    <row r="386" spans="1:7" x14ac:dyDescent="0.3">
      <c r="A386" t="s">
        <v>187</v>
      </c>
      <c r="B386" t="s">
        <v>719</v>
      </c>
      <c r="C386" t="s">
        <v>720</v>
      </c>
      <c r="D386">
        <v>0</v>
      </c>
      <c r="E386">
        <v>6.1440000000000001</v>
      </c>
      <c r="F386">
        <v>0</v>
      </c>
      <c r="G386">
        <v>6.1440000000000001</v>
      </c>
    </row>
    <row r="387" spans="1:7" x14ac:dyDescent="0.3">
      <c r="A387" t="s">
        <v>187</v>
      </c>
      <c r="B387" t="s">
        <v>721</v>
      </c>
      <c r="C387" t="s">
        <v>722</v>
      </c>
      <c r="D387">
        <v>0</v>
      </c>
      <c r="E387">
        <v>0.45829999999999999</v>
      </c>
      <c r="F387">
        <v>0</v>
      </c>
      <c r="G387">
        <v>0.45829999999999999</v>
      </c>
    </row>
    <row r="388" spans="1:7" x14ac:dyDescent="0.3">
      <c r="A388" t="s">
        <v>187</v>
      </c>
      <c r="B388" t="s">
        <v>723</v>
      </c>
      <c r="C388" t="s">
        <v>724</v>
      </c>
      <c r="D388">
        <v>0</v>
      </c>
      <c r="E388">
        <v>8.4939999999999998</v>
      </c>
      <c r="F388">
        <v>0</v>
      </c>
      <c r="G388">
        <v>8.4939999999999998</v>
      </c>
    </row>
    <row r="389" spans="1:7" x14ac:dyDescent="0.3">
      <c r="A389" t="s">
        <v>187</v>
      </c>
      <c r="B389" t="s">
        <v>725</v>
      </c>
      <c r="C389" t="s">
        <v>726</v>
      </c>
      <c r="D389">
        <v>0</v>
      </c>
      <c r="E389">
        <v>6.2969999999999997</v>
      </c>
      <c r="F389">
        <v>0</v>
      </c>
      <c r="G389">
        <v>6.2969999999999997</v>
      </c>
    </row>
    <row r="390" spans="1:7" x14ac:dyDescent="0.3">
      <c r="A390" t="s">
        <v>187</v>
      </c>
      <c r="B390" t="s">
        <v>727</v>
      </c>
      <c r="C390" t="s">
        <v>728</v>
      </c>
      <c r="D390">
        <v>0</v>
      </c>
      <c r="E390">
        <v>0</v>
      </c>
      <c r="F390">
        <v>0</v>
      </c>
      <c r="G390">
        <v>0</v>
      </c>
    </row>
    <row r="391" spans="1:7" x14ac:dyDescent="0.3">
      <c r="A391" t="s">
        <v>187</v>
      </c>
      <c r="B391" t="s">
        <v>729</v>
      </c>
      <c r="C391" t="s">
        <v>730</v>
      </c>
      <c r="D391">
        <v>0</v>
      </c>
      <c r="E391">
        <v>8.7620000000000005</v>
      </c>
      <c r="F391">
        <v>0</v>
      </c>
      <c r="G391">
        <v>8.7620000000000005</v>
      </c>
    </row>
    <row r="392" spans="1:7" x14ac:dyDescent="0.3">
      <c r="A392" t="s">
        <v>187</v>
      </c>
      <c r="B392" t="s">
        <v>731</v>
      </c>
      <c r="C392" t="s">
        <v>732</v>
      </c>
      <c r="D392">
        <v>0</v>
      </c>
      <c r="E392">
        <v>3.3540000000000001</v>
      </c>
      <c r="F392">
        <v>0</v>
      </c>
      <c r="G392">
        <v>3.3540000000000001</v>
      </c>
    </row>
    <row r="393" spans="1:7" x14ac:dyDescent="0.3">
      <c r="A393" t="s">
        <v>187</v>
      </c>
      <c r="B393" t="s">
        <v>733</v>
      </c>
      <c r="C393" t="s">
        <v>734</v>
      </c>
      <c r="D393">
        <v>0</v>
      </c>
      <c r="E393">
        <v>0.18379999999999999</v>
      </c>
      <c r="F393">
        <v>0</v>
      </c>
      <c r="G393">
        <v>0.18379999999999999</v>
      </c>
    </row>
  </sheetData>
  <autoFilter ref="A1:G1" xr:uid="{00000000-0001-0000-7C00-000000000000}"/>
  <customSheetViews>
    <customSheetView guid="{1917D713-F57E-4D85-9DFC-20B35978F190}">
      <selection sqref="A1:F152"/>
      <pageMargins left="0" right="0" top="0" bottom="0" header="0" footer="0"/>
      <pageSetup paperSize="9" orientation="portrait" r:id="rId1"/>
    </customSheetView>
    <customSheetView guid="{C1920313-2E1B-4284-B22E-04D7D2515D3D}">
      <selection activeCell="E15" sqref="E15"/>
      <pageMargins left="0" right="0" top="0" bottom="0" header="0" footer="0"/>
      <pageSetup paperSize="9" orientation="portrait" r:id="rId2"/>
    </customSheetView>
    <customSheetView guid="{4A569969-72E0-4E6F-B543-4D5BE200D9C4}">
      <selection activeCell="C15" sqref="C15"/>
      <pageMargins left="0" right="0" top="0" bottom="0" header="0" footer="0"/>
      <pageSetup paperSize="9" orientation="portrait" r:id="rId3"/>
    </customSheetView>
  </customSheetView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8A87-8371-4D15-87E3-B419979CD89F}">
  <sheetPr codeName="Planilha3"/>
  <dimension ref="A1:F57"/>
  <sheetViews>
    <sheetView zoomScale="110" zoomScaleNormal="110" workbookViewId="0">
      <selection activeCell="B68" sqref="B68:B69"/>
    </sheetView>
  </sheetViews>
  <sheetFormatPr defaultRowHeight="14.4" x14ac:dyDescent="0.3"/>
  <cols>
    <col min="1" max="1" width="13.109375" customWidth="1"/>
    <col min="2" max="2" width="34.33203125" bestFit="1" customWidth="1"/>
    <col min="3" max="3" width="10.33203125" customWidth="1"/>
    <col min="4" max="4" width="19" customWidth="1"/>
    <col min="5" max="5" width="12.88671875" bestFit="1" customWidth="1"/>
    <col min="6" max="6" width="17.5546875" style="519" customWidth="1"/>
  </cols>
  <sheetData>
    <row r="1" spans="1:6" x14ac:dyDescent="0.3">
      <c r="A1" s="595" t="s">
        <v>181</v>
      </c>
      <c r="B1" s="598" t="s">
        <v>182</v>
      </c>
      <c r="C1" s="595" t="s">
        <v>166</v>
      </c>
      <c r="D1" s="595" t="s">
        <v>735</v>
      </c>
      <c r="E1" s="595" t="s">
        <v>736</v>
      </c>
      <c r="F1" s="595"/>
    </row>
    <row r="2" spans="1:6" x14ac:dyDescent="0.3">
      <c r="A2" s="596" t="s">
        <v>136</v>
      </c>
      <c r="B2" s="599" t="s">
        <v>188</v>
      </c>
      <c r="C2" s="597">
        <v>46176</v>
      </c>
      <c r="D2" s="596"/>
      <c r="E2" s="596">
        <v>18</v>
      </c>
      <c r="F2" s="596"/>
    </row>
    <row r="3" spans="1:6" x14ac:dyDescent="0.3">
      <c r="A3" s="600" t="s">
        <v>193</v>
      </c>
      <c r="B3" s="601" t="s">
        <v>194</v>
      </c>
      <c r="C3" s="602">
        <v>46176</v>
      </c>
      <c r="D3" s="600"/>
      <c r="E3" s="600">
        <v>9</v>
      </c>
      <c r="F3" s="600"/>
    </row>
    <row r="4" spans="1:6" x14ac:dyDescent="0.3">
      <c r="A4" s="600" t="s">
        <v>195</v>
      </c>
      <c r="B4" s="601" t="s">
        <v>737</v>
      </c>
      <c r="C4" s="602">
        <v>46176</v>
      </c>
      <c r="D4" s="600"/>
      <c r="E4" s="600">
        <v>5</v>
      </c>
      <c r="F4" s="600"/>
    </row>
    <row r="5" spans="1:6" x14ac:dyDescent="0.3">
      <c r="A5" s="596" t="s">
        <v>246</v>
      </c>
      <c r="B5" s="599" t="s">
        <v>738</v>
      </c>
      <c r="C5" s="597">
        <v>46176</v>
      </c>
      <c r="D5" s="596"/>
      <c r="E5" s="596">
        <v>12</v>
      </c>
      <c r="F5" s="596"/>
    </row>
    <row r="6" spans="1:6" x14ac:dyDescent="0.3">
      <c r="A6" s="596" t="s">
        <v>147</v>
      </c>
      <c r="B6" s="599" t="s">
        <v>148</v>
      </c>
      <c r="C6" s="597">
        <v>46176</v>
      </c>
      <c r="D6" s="596"/>
      <c r="E6" s="596">
        <v>19</v>
      </c>
      <c r="F6" s="596"/>
    </row>
    <row r="7" spans="1:6" x14ac:dyDescent="0.3">
      <c r="A7" s="600" t="s">
        <v>249</v>
      </c>
      <c r="B7" s="601" t="s">
        <v>250</v>
      </c>
      <c r="C7" s="602">
        <v>46176</v>
      </c>
      <c r="D7" s="600"/>
      <c r="E7" s="600">
        <v>23</v>
      </c>
      <c r="F7" s="600"/>
    </row>
    <row r="8" spans="1:6" x14ac:dyDescent="0.3">
      <c r="A8" s="596" t="s">
        <v>72</v>
      </c>
      <c r="B8" s="599" t="s">
        <v>73</v>
      </c>
      <c r="C8" s="597">
        <v>46176</v>
      </c>
      <c r="D8" s="596"/>
      <c r="E8" s="596">
        <v>5</v>
      </c>
      <c r="F8" s="596"/>
    </row>
    <row r="9" spans="1:6" x14ac:dyDescent="0.3">
      <c r="A9" s="596" t="s">
        <v>151</v>
      </c>
      <c r="B9" s="599" t="s">
        <v>152</v>
      </c>
      <c r="C9" s="597">
        <v>46176</v>
      </c>
      <c r="D9" s="596"/>
      <c r="E9" s="596">
        <v>35</v>
      </c>
      <c r="F9" s="596"/>
    </row>
    <row r="10" spans="1:6" x14ac:dyDescent="0.3">
      <c r="A10" s="600" t="s">
        <v>261</v>
      </c>
      <c r="B10" s="601" t="s">
        <v>262</v>
      </c>
      <c r="C10" s="602">
        <v>46176</v>
      </c>
      <c r="D10" s="600"/>
      <c r="E10" s="600">
        <v>48</v>
      </c>
      <c r="F10" s="600"/>
    </row>
    <row r="11" spans="1:6" x14ac:dyDescent="0.3">
      <c r="A11" s="600" t="s">
        <v>265</v>
      </c>
      <c r="B11" s="601" t="s">
        <v>266</v>
      </c>
      <c r="C11" s="602">
        <v>46176</v>
      </c>
      <c r="D11" s="600"/>
      <c r="E11" s="600">
        <v>65</v>
      </c>
      <c r="F11" s="600"/>
    </row>
    <row r="12" spans="1:6" x14ac:dyDescent="0.3">
      <c r="A12" s="600" t="s">
        <v>269</v>
      </c>
      <c r="B12" s="601" t="s">
        <v>264</v>
      </c>
      <c r="C12" s="602">
        <v>46176</v>
      </c>
      <c r="D12" s="600"/>
      <c r="E12" s="600">
        <v>71</v>
      </c>
      <c r="F12" s="600"/>
    </row>
    <row r="13" spans="1:6" x14ac:dyDescent="0.3">
      <c r="A13" s="596" t="s">
        <v>57</v>
      </c>
      <c r="B13" s="599" t="s">
        <v>58</v>
      </c>
      <c r="C13" s="597">
        <v>46176</v>
      </c>
      <c r="D13" s="596"/>
      <c r="E13" s="596">
        <v>59</v>
      </c>
      <c r="F13" s="596"/>
    </row>
    <row r="14" spans="1:6" x14ac:dyDescent="0.3">
      <c r="A14" s="596" t="s">
        <v>75</v>
      </c>
      <c r="B14" s="599" t="s">
        <v>76</v>
      </c>
      <c r="C14" s="597">
        <v>46176</v>
      </c>
      <c r="D14" s="596"/>
      <c r="E14" s="596">
        <v>5</v>
      </c>
      <c r="F14" s="596"/>
    </row>
    <row r="15" spans="1:6" x14ac:dyDescent="0.3">
      <c r="A15" s="596" t="s">
        <v>284</v>
      </c>
      <c r="B15" s="599" t="s">
        <v>285</v>
      </c>
      <c r="C15" s="597">
        <v>46176</v>
      </c>
      <c r="D15" s="596"/>
      <c r="E15" s="596">
        <v>5</v>
      </c>
      <c r="F15" s="596"/>
    </row>
    <row r="16" spans="1:6" x14ac:dyDescent="0.3">
      <c r="A16" s="596" t="s">
        <v>155</v>
      </c>
      <c r="B16" s="599" t="s">
        <v>156</v>
      </c>
      <c r="C16" s="597">
        <v>46176</v>
      </c>
      <c r="D16" s="596"/>
      <c r="E16" s="596">
        <v>17</v>
      </c>
      <c r="F16" s="596"/>
    </row>
    <row r="17" spans="1:6" x14ac:dyDescent="0.3">
      <c r="A17" s="600" t="s">
        <v>295</v>
      </c>
      <c r="B17" s="601" t="s">
        <v>296</v>
      </c>
      <c r="C17" s="602">
        <v>46176</v>
      </c>
      <c r="D17" s="600"/>
      <c r="E17" s="600">
        <v>8</v>
      </c>
      <c r="F17" s="600"/>
    </row>
    <row r="18" spans="1:6" x14ac:dyDescent="0.3">
      <c r="A18" s="600" t="s">
        <v>299</v>
      </c>
      <c r="B18" s="601" t="s">
        <v>300</v>
      </c>
      <c r="C18" s="602">
        <v>46176</v>
      </c>
      <c r="D18" s="600"/>
      <c r="E18" s="600">
        <v>39</v>
      </c>
      <c r="F18" s="600"/>
    </row>
    <row r="19" spans="1:6" x14ac:dyDescent="0.3">
      <c r="A19" s="596" t="s">
        <v>157</v>
      </c>
      <c r="B19" s="599" t="s">
        <v>158</v>
      </c>
      <c r="C19" s="597">
        <v>46176</v>
      </c>
      <c r="D19" s="596"/>
      <c r="E19" s="596">
        <v>18</v>
      </c>
      <c r="F19" s="596"/>
    </row>
    <row r="20" spans="1:6" x14ac:dyDescent="0.3">
      <c r="A20" s="600" t="s">
        <v>316</v>
      </c>
      <c r="B20" s="601" t="s">
        <v>317</v>
      </c>
      <c r="C20" s="602">
        <v>46176</v>
      </c>
      <c r="D20" s="600"/>
      <c r="E20" s="600">
        <v>45</v>
      </c>
      <c r="F20" s="600"/>
    </row>
    <row r="21" spans="1:6" x14ac:dyDescent="0.3">
      <c r="A21" s="600" t="s">
        <v>320</v>
      </c>
      <c r="B21" s="601" t="s">
        <v>321</v>
      </c>
      <c r="C21" s="602">
        <v>46176</v>
      </c>
      <c r="D21" s="600"/>
      <c r="E21" s="600">
        <v>44</v>
      </c>
      <c r="F21" s="600"/>
    </row>
    <row r="22" spans="1:6" x14ac:dyDescent="0.3">
      <c r="A22" s="596" t="s">
        <v>60</v>
      </c>
      <c r="B22" s="599" t="s">
        <v>61</v>
      </c>
      <c r="C22" s="597">
        <v>46176</v>
      </c>
      <c r="D22" s="596"/>
      <c r="E22" s="596">
        <v>17</v>
      </c>
      <c r="F22" s="596"/>
    </row>
    <row r="23" spans="1:6" x14ac:dyDescent="0.3">
      <c r="A23" s="596" t="s">
        <v>84</v>
      </c>
      <c r="B23" s="599" t="s">
        <v>85</v>
      </c>
      <c r="C23" s="597">
        <v>46176</v>
      </c>
      <c r="D23" s="596"/>
      <c r="E23" s="596">
        <v>27</v>
      </c>
      <c r="F23" s="596"/>
    </row>
    <row r="24" spans="1:6" x14ac:dyDescent="0.3">
      <c r="A24" s="596" t="s">
        <v>33</v>
      </c>
      <c r="B24" s="599" t="s">
        <v>34</v>
      </c>
      <c r="C24" s="597">
        <v>46176</v>
      </c>
      <c r="D24" s="596"/>
      <c r="E24" s="596">
        <v>37</v>
      </c>
      <c r="F24" s="596"/>
    </row>
    <row r="25" spans="1:6" x14ac:dyDescent="0.3">
      <c r="A25" s="596" t="s">
        <v>739</v>
      </c>
      <c r="B25" s="599" t="s">
        <v>740</v>
      </c>
      <c r="C25" s="597">
        <v>46176</v>
      </c>
      <c r="D25" s="596"/>
      <c r="E25" s="596">
        <v>5</v>
      </c>
      <c r="F25" s="596"/>
    </row>
    <row r="26" spans="1:6" x14ac:dyDescent="0.3">
      <c r="A26" s="600" t="s">
        <v>344</v>
      </c>
      <c r="B26" s="601" t="s">
        <v>345</v>
      </c>
      <c r="C26" s="602">
        <v>46176</v>
      </c>
      <c r="D26" s="600"/>
      <c r="E26" s="600">
        <v>40</v>
      </c>
      <c r="F26" s="600"/>
    </row>
    <row r="27" spans="1:6" x14ac:dyDescent="0.3">
      <c r="A27" s="600" t="s">
        <v>348</v>
      </c>
      <c r="B27" s="601" t="s">
        <v>349</v>
      </c>
      <c r="C27" s="602">
        <v>46176</v>
      </c>
      <c r="D27" s="600"/>
      <c r="E27" s="600">
        <v>20</v>
      </c>
      <c r="F27" s="600"/>
    </row>
    <row r="28" spans="1:6" x14ac:dyDescent="0.3">
      <c r="A28" s="600" t="s">
        <v>352</v>
      </c>
      <c r="B28" s="601" t="s">
        <v>351</v>
      </c>
      <c r="C28" s="602">
        <v>46176</v>
      </c>
      <c r="D28" s="600"/>
      <c r="E28" s="600">
        <v>6</v>
      </c>
      <c r="F28" s="600"/>
    </row>
    <row r="29" spans="1:6" x14ac:dyDescent="0.3">
      <c r="A29" s="596" t="s">
        <v>88</v>
      </c>
      <c r="B29" s="599" t="s">
        <v>89</v>
      </c>
      <c r="C29" s="597">
        <v>46176</v>
      </c>
      <c r="D29" s="596"/>
      <c r="E29" s="596">
        <v>37</v>
      </c>
      <c r="F29" s="596"/>
    </row>
    <row r="30" spans="1:6" x14ac:dyDescent="0.3">
      <c r="A30" s="596" t="s">
        <v>358</v>
      </c>
      <c r="B30" s="599" t="s">
        <v>359</v>
      </c>
      <c r="C30" s="597">
        <v>46176</v>
      </c>
      <c r="D30" s="596"/>
      <c r="E30" s="596">
        <v>12</v>
      </c>
      <c r="F30" s="596"/>
    </row>
    <row r="31" spans="1:6" x14ac:dyDescent="0.3">
      <c r="A31" s="596" t="s">
        <v>741</v>
      </c>
      <c r="B31" s="599" t="s">
        <v>742</v>
      </c>
      <c r="C31" s="597">
        <v>46176</v>
      </c>
      <c r="D31" s="596"/>
      <c r="E31" s="596">
        <v>7</v>
      </c>
      <c r="F31" s="596"/>
    </row>
    <row r="32" spans="1:6" x14ac:dyDescent="0.3">
      <c r="A32" s="596" t="s">
        <v>69</v>
      </c>
      <c r="B32" s="599" t="s">
        <v>70</v>
      </c>
      <c r="C32" s="597">
        <v>46176</v>
      </c>
      <c r="D32" s="596"/>
      <c r="E32" s="596">
        <v>5</v>
      </c>
      <c r="F32" s="596"/>
    </row>
    <row r="33" spans="1:6" x14ac:dyDescent="0.3">
      <c r="A33" s="596" t="s">
        <v>17</v>
      </c>
      <c r="B33" s="599" t="s">
        <v>18</v>
      </c>
      <c r="C33" s="597">
        <v>46176</v>
      </c>
      <c r="D33" s="596"/>
      <c r="E33" s="596">
        <v>105</v>
      </c>
      <c r="F33" s="596"/>
    </row>
    <row r="34" spans="1:6" x14ac:dyDescent="0.3">
      <c r="A34" s="596" t="s">
        <v>389</v>
      </c>
      <c r="B34" s="599" t="s">
        <v>743</v>
      </c>
      <c r="C34" s="597">
        <v>46176</v>
      </c>
      <c r="D34" s="596"/>
      <c r="E34" s="596">
        <v>29</v>
      </c>
      <c r="F34" s="596"/>
    </row>
    <row r="35" spans="1:6" x14ac:dyDescent="0.3">
      <c r="A35" s="596" t="s">
        <v>391</v>
      </c>
      <c r="B35" s="599" t="s">
        <v>744</v>
      </c>
      <c r="C35" s="597">
        <v>46176</v>
      </c>
      <c r="D35" s="596"/>
      <c r="E35" s="596">
        <v>66</v>
      </c>
      <c r="F35" s="596"/>
    </row>
    <row r="36" spans="1:6" x14ac:dyDescent="0.3">
      <c r="A36" s="600" t="s">
        <v>393</v>
      </c>
      <c r="B36" s="601" t="s">
        <v>745</v>
      </c>
      <c r="C36" s="602">
        <v>46176</v>
      </c>
      <c r="D36" s="600"/>
      <c r="E36" s="600">
        <v>5</v>
      </c>
      <c r="F36" s="600"/>
    </row>
    <row r="37" spans="1:6" x14ac:dyDescent="0.3">
      <c r="A37" s="596" t="s">
        <v>409</v>
      </c>
      <c r="B37" s="599" t="s">
        <v>746</v>
      </c>
      <c r="C37" s="597">
        <v>46176</v>
      </c>
      <c r="D37" s="596"/>
      <c r="E37" s="596">
        <v>12</v>
      </c>
      <c r="F37" s="596"/>
    </row>
    <row r="38" spans="1:6" x14ac:dyDescent="0.3">
      <c r="A38" s="600" t="s">
        <v>411</v>
      </c>
      <c r="B38" s="601" t="s">
        <v>747</v>
      </c>
      <c r="C38" s="602">
        <v>46176</v>
      </c>
      <c r="D38" s="600"/>
      <c r="E38" s="600">
        <v>5</v>
      </c>
      <c r="F38" s="600"/>
    </row>
    <row r="39" spans="1:6" x14ac:dyDescent="0.3">
      <c r="A39" s="596" t="s">
        <v>139</v>
      </c>
      <c r="B39" s="599" t="s">
        <v>748</v>
      </c>
      <c r="C39" s="597">
        <v>46176</v>
      </c>
      <c r="D39" s="596"/>
      <c r="E39" s="596">
        <v>14</v>
      </c>
      <c r="F39" s="596"/>
    </row>
    <row r="40" spans="1:6" x14ac:dyDescent="0.3">
      <c r="A40" s="600" t="s">
        <v>418</v>
      </c>
      <c r="B40" s="601" t="s">
        <v>749</v>
      </c>
      <c r="C40" s="602">
        <v>46176</v>
      </c>
      <c r="D40" s="600"/>
      <c r="E40" s="600">
        <v>5</v>
      </c>
      <c r="F40" s="600"/>
    </row>
    <row r="41" spans="1:6" x14ac:dyDescent="0.3">
      <c r="A41" s="596" t="s">
        <v>115</v>
      </c>
      <c r="B41" s="599" t="s">
        <v>750</v>
      </c>
      <c r="C41" s="597">
        <v>46176</v>
      </c>
      <c r="D41" s="596"/>
      <c r="E41" s="596">
        <v>16</v>
      </c>
      <c r="F41" s="596"/>
    </row>
    <row r="42" spans="1:6" x14ac:dyDescent="0.3">
      <c r="A42" s="600" t="s">
        <v>443</v>
      </c>
      <c r="B42" s="601" t="s">
        <v>751</v>
      </c>
      <c r="C42" s="602">
        <v>46176</v>
      </c>
      <c r="D42" s="600"/>
      <c r="E42" s="600">
        <v>6</v>
      </c>
      <c r="F42" s="600"/>
    </row>
    <row r="43" spans="1:6" x14ac:dyDescent="0.3">
      <c r="A43" s="596" t="s">
        <v>123</v>
      </c>
      <c r="B43" s="599" t="s">
        <v>752</v>
      </c>
      <c r="C43" s="597">
        <v>46176</v>
      </c>
      <c r="D43" s="596"/>
      <c r="E43" s="596">
        <v>7</v>
      </c>
      <c r="F43" s="596"/>
    </row>
    <row r="44" spans="1:6" x14ac:dyDescent="0.3">
      <c r="A44" s="596" t="s">
        <v>141</v>
      </c>
      <c r="B44" s="599" t="s">
        <v>753</v>
      </c>
      <c r="C44" s="597">
        <v>46176</v>
      </c>
      <c r="D44" s="596"/>
      <c r="E44" s="596">
        <v>22</v>
      </c>
      <c r="F44" s="596"/>
    </row>
    <row r="45" spans="1:6" x14ac:dyDescent="0.3">
      <c r="A45" s="596" t="s">
        <v>127</v>
      </c>
      <c r="B45" s="599" t="s">
        <v>128</v>
      </c>
      <c r="C45" s="597">
        <v>46176</v>
      </c>
      <c r="D45" s="596"/>
      <c r="E45" s="596">
        <v>55</v>
      </c>
      <c r="F45" s="596"/>
    </row>
    <row r="46" spans="1:6" x14ac:dyDescent="0.3">
      <c r="A46" s="596" t="s">
        <v>486</v>
      </c>
      <c r="B46" s="599" t="s">
        <v>754</v>
      </c>
      <c r="C46" s="597">
        <v>46176</v>
      </c>
      <c r="D46" s="596"/>
      <c r="E46" s="596">
        <v>24</v>
      </c>
      <c r="F46" s="596"/>
    </row>
    <row r="47" spans="1:6" x14ac:dyDescent="0.3">
      <c r="A47" s="596" t="s">
        <v>129</v>
      </c>
      <c r="B47" s="599" t="s">
        <v>755</v>
      </c>
      <c r="C47" s="597">
        <v>46176</v>
      </c>
      <c r="D47" s="596"/>
      <c r="E47" s="596">
        <v>13</v>
      </c>
      <c r="F47" s="596"/>
    </row>
    <row r="48" spans="1:6" x14ac:dyDescent="0.3">
      <c r="A48" s="596" t="s">
        <v>131</v>
      </c>
      <c r="B48" s="599" t="s">
        <v>756</v>
      </c>
      <c r="C48" s="597">
        <v>46176</v>
      </c>
      <c r="D48" s="596"/>
      <c r="E48" s="596">
        <v>10</v>
      </c>
      <c r="F48" s="596"/>
    </row>
    <row r="49" spans="1:6" x14ac:dyDescent="0.3">
      <c r="A49" s="600" t="s">
        <v>496</v>
      </c>
      <c r="B49" s="601" t="s">
        <v>757</v>
      </c>
      <c r="C49" s="602">
        <v>46176</v>
      </c>
      <c r="D49" s="600"/>
      <c r="E49" s="600">
        <v>36</v>
      </c>
      <c r="F49" s="600"/>
    </row>
    <row r="50" spans="1:6" x14ac:dyDescent="0.3">
      <c r="A50" s="596" t="s">
        <v>109</v>
      </c>
      <c r="B50" s="599" t="s">
        <v>758</v>
      </c>
      <c r="C50" s="597">
        <v>46176</v>
      </c>
      <c r="D50" s="596"/>
      <c r="E50" s="596">
        <v>71</v>
      </c>
      <c r="F50" s="596"/>
    </row>
    <row r="51" spans="1:6" x14ac:dyDescent="0.3">
      <c r="A51" s="596" t="s">
        <v>145</v>
      </c>
      <c r="B51" s="599" t="s">
        <v>759</v>
      </c>
      <c r="C51" s="597">
        <v>46176</v>
      </c>
      <c r="D51" s="596"/>
      <c r="E51" s="596">
        <v>10</v>
      </c>
      <c r="F51" s="596"/>
    </row>
    <row r="52" spans="1:6" x14ac:dyDescent="0.3">
      <c r="A52" s="596" t="s">
        <v>510</v>
      </c>
      <c r="B52" s="599" t="s">
        <v>760</v>
      </c>
      <c r="C52" s="597">
        <v>46176</v>
      </c>
      <c r="D52" s="596"/>
      <c r="E52" s="596">
        <v>22</v>
      </c>
      <c r="F52" s="596"/>
    </row>
    <row r="53" spans="1:6" x14ac:dyDescent="0.3">
      <c r="A53" s="596" t="s">
        <v>113</v>
      </c>
      <c r="B53" s="599" t="s">
        <v>761</v>
      </c>
      <c r="C53" s="597">
        <v>46176</v>
      </c>
      <c r="D53" s="596"/>
      <c r="E53" s="596">
        <v>58</v>
      </c>
      <c r="F53" s="596"/>
    </row>
    <row r="54" spans="1:6" x14ac:dyDescent="0.3">
      <c r="A54" s="596" t="s">
        <v>105</v>
      </c>
      <c r="B54" s="599" t="s">
        <v>106</v>
      </c>
      <c r="C54" s="597">
        <v>46176</v>
      </c>
      <c r="D54" s="596"/>
      <c r="E54" s="596">
        <v>5</v>
      </c>
      <c r="F54" s="596"/>
    </row>
    <row r="55" spans="1:6" x14ac:dyDescent="0.3">
      <c r="A55" s="596" t="s">
        <v>637</v>
      </c>
      <c r="B55" s="599" t="s">
        <v>762</v>
      </c>
      <c r="C55" s="597">
        <v>46176</v>
      </c>
      <c r="D55" s="596"/>
      <c r="E55" s="596">
        <v>7</v>
      </c>
      <c r="F55" s="596"/>
    </row>
    <row r="56" spans="1:6" x14ac:dyDescent="0.3">
      <c r="A56" s="596" t="s">
        <v>639</v>
      </c>
      <c r="B56" s="599" t="s">
        <v>763</v>
      </c>
      <c r="C56" s="597">
        <v>46176</v>
      </c>
      <c r="D56" s="596"/>
      <c r="E56" s="596">
        <v>29</v>
      </c>
      <c r="F56" s="596"/>
    </row>
    <row r="57" spans="1:6" x14ac:dyDescent="0.3">
      <c r="A57" s="600" t="s">
        <v>647</v>
      </c>
      <c r="B57" s="601" t="s">
        <v>648</v>
      </c>
      <c r="C57" s="602">
        <v>46176</v>
      </c>
      <c r="D57" s="600"/>
      <c r="E57" s="600">
        <v>26</v>
      </c>
      <c r="F57" s="603"/>
    </row>
  </sheetData>
  <autoFilter ref="A1:F57" xr:uid="{CE418A87-8371-4D15-87E3-B419979CD89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40">
    <pageSetUpPr fitToPage="1"/>
  </sheetPr>
  <dimension ref="A1:EE354"/>
  <sheetViews>
    <sheetView showGridLines="0" zoomScale="120" zoomScaleNormal="120" workbookViewId="0">
      <pane xSplit="98" topLeftCell="DT1" activePane="topRight" state="frozen"/>
      <selection pane="topRight" activeCell="EB288" sqref="EB288"/>
    </sheetView>
  </sheetViews>
  <sheetFormatPr defaultRowHeight="14.4" x14ac:dyDescent="0.3"/>
  <cols>
    <col min="1" max="1" width="9.88671875" bestFit="1" customWidth="1"/>
    <col min="2" max="2" width="50.5546875" customWidth="1"/>
    <col min="3" max="16" width="8.109375" style="34" hidden="1" customWidth="1"/>
    <col min="17" max="17" width="9.44140625" style="34" hidden="1" customWidth="1"/>
    <col min="18" max="21" width="8.109375" style="34" hidden="1" customWidth="1"/>
    <col min="22" max="110" width="9.5546875" style="34" hidden="1" customWidth="1"/>
    <col min="111" max="127" width="9.5546875" style="34" customWidth="1"/>
    <col min="128" max="128" width="15.5546875" customWidth="1"/>
    <col min="129" max="129" width="11" customWidth="1"/>
    <col min="130" max="130" width="12.5546875" style="282" customWidth="1"/>
    <col min="131" max="131" width="11.44140625" style="15" customWidth="1"/>
    <col min="132" max="132" width="11.5546875" customWidth="1"/>
    <col min="133" max="134" width="11.44140625" style="34" customWidth="1"/>
    <col min="135" max="135" width="11.44140625" style="34" bestFit="1" customWidth="1"/>
  </cols>
  <sheetData>
    <row r="1" spans="1:135" ht="29.4" thickBot="1" x14ac:dyDescent="0.35">
      <c r="A1" s="14"/>
      <c r="B1" s="14"/>
      <c r="C1" s="278">
        <v>42370</v>
      </c>
      <c r="D1" s="278">
        <v>42401</v>
      </c>
      <c r="E1" s="278">
        <v>42430</v>
      </c>
      <c r="F1" s="278">
        <v>42461</v>
      </c>
      <c r="G1" s="278">
        <v>42491</v>
      </c>
      <c r="H1" s="284">
        <v>42522</v>
      </c>
      <c r="I1" s="284">
        <v>42552</v>
      </c>
      <c r="J1" s="284">
        <v>42583</v>
      </c>
      <c r="K1" s="284">
        <v>42614</v>
      </c>
      <c r="L1" s="284">
        <v>42644</v>
      </c>
      <c r="M1" s="284">
        <v>42675</v>
      </c>
      <c r="N1" s="284">
        <v>42705</v>
      </c>
      <c r="O1" s="284">
        <v>42736</v>
      </c>
      <c r="P1" s="284">
        <v>42767</v>
      </c>
      <c r="Q1" s="284">
        <v>42795</v>
      </c>
      <c r="R1" s="284">
        <v>42826</v>
      </c>
      <c r="S1" s="284">
        <v>42856</v>
      </c>
      <c r="T1" s="284">
        <v>42887</v>
      </c>
      <c r="U1" s="284">
        <v>42917</v>
      </c>
      <c r="V1" s="284">
        <v>42948</v>
      </c>
      <c r="W1" s="284">
        <v>42979</v>
      </c>
      <c r="X1" s="284">
        <v>43009</v>
      </c>
      <c r="Y1" s="284">
        <v>43040</v>
      </c>
      <c r="Z1" s="284">
        <v>43070</v>
      </c>
      <c r="AA1" s="284">
        <v>43101</v>
      </c>
      <c r="AB1" s="284">
        <v>43132</v>
      </c>
      <c r="AC1" s="284">
        <v>43160</v>
      </c>
      <c r="AD1" s="284">
        <v>43191</v>
      </c>
      <c r="AE1" s="284">
        <v>43221</v>
      </c>
      <c r="AF1" s="284">
        <v>43252</v>
      </c>
      <c r="AG1" s="284">
        <v>43282</v>
      </c>
      <c r="AH1" s="284">
        <v>43313</v>
      </c>
      <c r="AI1" s="284">
        <v>43344</v>
      </c>
      <c r="AJ1" s="284">
        <v>43374</v>
      </c>
      <c r="AK1" s="284">
        <v>43405</v>
      </c>
      <c r="AL1" s="284">
        <v>43435</v>
      </c>
      <c r="AM1" s="284">
        <v>43466</v>
      </c>
      <c r="AN1" s="284">
        <v>43497</v>
      </c>
      <c r="AO1" s="284">
        <v>43525</v>
      </c>
      <c r="AP1" s="284">
        <v>43556</v>
      </c>
      <c r="AQ1" s="284">
        <v>43586</v>
      </c>
      <c r="AR1" s="284">
        <v>43617</v>
      </c>
      <c r="AS1" s="284">
        <v>43647</v>
      </c>
      <c r="AT1" s="284">
        <v>43678</v>
      </c>
      <c r="AU1" s="284">
        <v>43709</v>
      </c>
      <c r="AV1" s="284">
        <v>43739</v>
      </c>
      <c r="AW1" s="284">
        <v>43770</v>
      </c>
      <c r="AX1" s="284">
        <v>43800</v>
      </c>
      <c r="AY1" s="284">
        <v>43831</v>
      </c>
      <c r="AZ1" s="284">
        <v>43862</v>
      </c>
      <c r="BA1" s="284">
        <v>43891</v>
      </c>
      <c r="BB1" s="284">
        <v>43922</v>
      </c>
      <c r="BC1" s="284">
        <v>43952</v>
      </c>
      <c r="BD1" s="284">
        <v>43983</v>
      </c>
      <c r="BE1" s="284">
        <v>44013</v>
      </c>
      <c r="BF1" s="284">
        <v>44044</v>
      </c>
      <c r="BG1" s="284">
        <v>44075</v>
      </c>
      <c r="BH1" s="284">
        <v>44105</v>
      </c>
      <c r="BI1" s="284">
        <v>44136</v>
      </c>
      <c r="BJ1" s="284">
        <v>44166</v>
      </c>
      <c r="BK1" s="284">
        <v>44197</v>
      </c>
      <c r="BL1" s="284">
        <v>44228</v>
      </c>
      <c r="BM1" s="284">
        <v>44256</v>
      </c>
      <c r="BN1" s="284">
        <v>44287</v>
      </c>
      <c r="BO1" s="284">
        <v>44317</v>
      </c>
      <c r="BP1" s="284">
        <v>44348</v>
      </c>
      <c r="BQ1" s="284">
        <v>44378</v>
      </c>
      <c r="BR1" s="284">
        <v>44409</v>
      </c>
      <c r="BS1" s="284">
        <v>44440</v>
      </c>
      <c r="BT1" s="284">
        <v>44470</v>
      </c>
      <c r="BU1" s="284">
        <v>44501</v>
      </c>
      <c r="BV1" s="284">
        <v>44531</v>
      </c>
      <c r="BW1" s="284">
        <v>44562</v>
      </c>
      <c r="BX1" s="284">
        <v>44593</v>
      </c>
      <c r="BY1" s="284">
        <v>44621</v>
      </c>
      <c r="BZ1" s="284">
        <v>44652</v>
      </c>
      <c r="CA1" s="284">
        <v>44682</v>
      </c>
      <c r="CB1" s="284">
        <v>44713</v>
      </c>
      <c r="CC1" s="284">
        <v>44743</v>
      </c>
      <c r="CD1" s="284">
        <v>44774</v>
      </c>
      <c r="CE1" s="284">
        <v>44805</v>
      </c>
      <c r="CF1" s="284">
        <v>44835</v>
      </c>
      <c r="CG1" s="284">
        <v>44866</v>
      </c>
      <c r="CH1" s="284">
        <v>44896</v>
      </c>
      <c r="CI1" s="284">
        <v>44927</v>
      </c>
      <c r="CJ1" s="284">
        <v>44958</v>
      </c>
      <c r="CK1" s="284">
        <v>44986</v>
      </c>
      <c r="CL1" s="284">
        <v>45017</v>
      </c>
      <c r="CM1" s="284">
        <v>45047</v>
      </c>
      <c r="CN1" s="284">
        <v>45078</v>
      </c>
      <c r="CO1" s="284">
        <v>45108</v>
      </c>
      <c r="CP1" s="284">
        <v>45139</v>
      </c>
      <c r="CQ1" s="284">
        <v>45170</v>
      </c>
      <c r="CR1" s="284">
        <v>45200</v>
      </c>
      <c r="CS1" s="284">
        <v>45231</v>
      </c>
      <c r="CT1" s="284">
        <v>45261</v>
      </c>
      <c r="CU1" s="284">
        <v>45292</v>
      </c>
      <c r="CV1" s="284">
        <v>45323</v>
      </c>
      <c r="CW1" s="284">
        <v>45352</v>
      </c>
      <c r="CX1" s="284">
        <v>45383</v>
      </c>
      <c r="CY1" s="284">
        <v>45413</v>
      </c>
      <c r="CZ1" s="284">
        <v>45444</v>
      </c>
      <c r="DA1" s="284">
        <v>45474</v>
      </c>
      <c r="DB1" s="284">
        <v>45505</v>
      </c>
      <c r="DC1" s="284">
        <v>45536</v>
      </c>
      <c r="DD1" s="284">
        <v>45566</v>
      </c>
      <c r="DE1" s="284">
        <v>45597</v>
      </c>
      <c r="DF1" s="284">
        <v>45627</v>
      </c>
      <c r="DG1" s="284">
        <v>45658</v>
      </c>
      <c r="DH1" s="284">
        <v>45689</v>
      </c>
      <c r="DI1" s="284">
        <v>45717</v>
      </c>
      <c r="DJ1" s="284">
        <v>45748</v>
      </c>
      <c r="DK1" s="284">
        <v>45778</v>
      </c>
      <c r="DL1" s="284">
        <v>45809</v>
      </c>
      <c r="DM1" s="284">
        <v>45839</v>
      </c>
      <c r="DN1" s="284">
        <v>45870</v>
      </c>
      <c r="DO1" s="284">
        <v>45901</v>
      </c>
      <c r="DP1" s="284">
        <v>45931</v>
      </c>
      <c r="DQ1" s="284">
        <v>45962</v>
      </c>
      <c r="DR1" s="284">
        <v>45992</v>
      </c>
      <c r="DS1" s="284">
        <v>46023</v>
      </c>
      <c r="DT1" s="284">
        <v>46054</v>
      </c>
      <c r="DU1" s="284">
        <v>46082</v>
      </c>
      <c r="DV1" s="284">
        <v>46113</v>
      </c>
      <c r="DW1" s="284">
        <v>46143</v>
      </c>
      <c r="DX1" s="285" t="s">
        <v>764</v>
      </c>
      <c r="DY1" s="288" t="s">
        <v>765</v>
      </c>
      <c r="DZ1" s="312" t="s">
        <v>766</v>
      </c>
      <c r="EA1" s="313" t="s">
        <v>767</v>
      </c>
      <c r="EB1" t="s">
        <v>768</v>
      </c>
    </row>
    <row r="2" spans="1:135" ht="15" thickBot="1" x14ac:dyDescent="0.35">
      <c r="A2" s="311" t="s">
        <v>181</v>
      </c>
      <c r="B2" s="311" t="s">
        <v>182</v>
      </c>
      <c r="C2" s="314">
        <f t="shared" ref="C2:BN2" si="0">SUM(C3:C284)</f>
        <v>388.1275</v>
      </c>
      <c r="D2" s="314">
        <f t="shared" si="0"/>
        <v>364.60749999999985</v>
      </c>
      <c r="E2" s="314">
        <f t="shared" si="0"/>
        <v>626.61150000000021</v>
      </c>
      <c r="F2" s="314">
        <f t="shared" si="0"/>
        <v>495.35489999999999</v>
      </c>
      <c r="G2" s="314">
        <f t="shared" si="0"/>
        <v>231.16739999999999</v>
      </c>
      <c r="H2" s="314">
        <f t="shared" si="0"/>
        <v>300.77120000000008</v>
      </c>
      <c r="I2" s="314">
        <f t="shared" si="0"/>
        <v>293.99310000000008</v>
      </c>
      <c r="J2" s="314">
        <f t="shared" si="0"/>
        <v>355.9513</v>
      </c>
      <c r="K2" s="314">
        <f t="shared" si="0"/>
        <v>405.75320000000005</v>
      </c>
      <c r="L2" s="314">
        <f t="shared" si="0"/>
        <v>307.92319999999989</v>
      </c>
      <c r="M2" s="314">
        <f t="shared" si="0"/>
        <v>290.75130000000001</v>
      </c>
      <c r="N2" s="314">
        <f t="shared" si="0"/>
        <v>222.75319999999996</v>
      </c>
      <c r="O2" s="314">
        <f t="shared" si="0"/>
        <v>268.56099999999992</v>
      </c>
      <c r="P2" s="314">
        <f t="shared" si="0"/>
        <v>256.08839999999992</v>
      </c>
      <c r="Q2" s="314">
        <f t="shared" si="0"/>
        <v>397.05309999999997</v>
      </c>
      <c r="R2" s="314">
        <f t="shared" si="0"/>
        <v>176.24250000000006</v>
      </c>
      <c r="S2" s="314">
        <f t="shared" si="0"/>
        <v>191.53389999999999</v>
      </c>
      <c r="T2" s="314">
        <f t="shared" si="0"/>
        <v>201.37540000000001</v>
      </c>
      <c r="U2" s="314">
        <f t="shared" si="0"/>
        <v>388.76729999999992</v>
      </c>
      <c r="V2" s="314">
        <f t="shared" si="0"/>
        <v>339.8128999999999</v>
      </c>
      <c r="W2" s="314">
        <f t="shared" si="0"/>
        <v>238.41359999999997</v>
      </c>
      <c r="X2" s="314">
        <f t="shared" si="0"/>
        <v>290.19209999999993</v>
      </c>
      <c r="Y2" s="314">
        <f t="shared" si="0"/>
        <v>270.19159999999999</v>
      </c>
      <c r="Z2" s="314">
        <f t="shared" si="0"/>
        <v>204.43</v>
      </c>
      <c r="AA2" s="314">
        <f t="shared" si="0"/>
        <v>319.48250000000019</v>
      </c>
      <c r="AB2" s="314">
        <f t="shared" si="0"/>
        <v>312.41020000000009</v>
      </c>
      <c r="AC2" s="314">
        <f t="shared" si="0"/>
        <v>232.77359999999999</v>
      </c>
      <c r="AD2" s="314">
        <f t="shared" si="0"/>
        <v>326.38189999999992</v>
      </c>
      <c r="AE2" s="314">
        <f t="shared" si="0"/>
        <v>208.63239999999999</v>
      </c>
      <c r="AF2" s="314">
        <f t="shared" si="0"/>
        <v>206.74640000000002</v>
      </c>
      <c r="AG2" s="314">
        <f t="shared" si="0"/>
        <v>280.89459999999997</v>
      </c>
      <c r="AH2" s="314">
        <f t="shared" si="0"/>
        <v>439.32720000000012</v>
      </c>
      <c r="AI2" s="314">
        <f t="shared" si="0"/>
        <v>493.90979999999985</v>
      </c>
      <c r="AJ2" s="314">
        <f t="shared" si="0"/>
        <v>362.81800000000004</v>
      </c>
      <c r="AK2" s="314">
        <f t="shared" si="0"/>
        <v>344.04739999999993</v>
      </c>
      <c r="AL2" s="314">
        <f t="shared" si="0"/>
        <v>472.18860000000006</v>
      </c>
      <c r="AM2" s="314">
        <f t="shared" si="0"/>
        <v>477.26229999999998</v>
      </c>
      <c r="AN2" s="314">
        <f t="shared" si="0"/>
        <v>500.90059999999983</v>
      </c>
      <c r="AO2" s="314">
        <f t="shared" si="0"/>
        <v>596.32129999999995</v>
      </c>
      <c r="AP2" s="314">
        <f t="shared" si="0"/>
        <v>443.20600000000002</v>
      </c>
      <c r="AQ2" s="314">
        <f t="shared" si="0"/>
        <v>519.63939999999991</v>
      </c>
      <c r="AR2" s="314">
        <f t="shared" si="0"/>
        <v>452.56479999999993</v>
      </c>
      <c r="AS2" s="314">
        <f t="shared" si="0"/>
        <v>690.66899999999976</v>
      </c>
      <c r="AT2" s="314">
        <f t="shared" si="0"/>
        <v>672.28349999999944</v>
      </c>
      <c r="AU2" s="314">
        <f t="shared" si="0"/>
        <v>684.58420000000001</v>
      </c>
      <c r="AV2" s="314">
        <f t="shared" si="0"/>
        <v>673.13089999999988</v>
      </c>
      <c r="AW2" s="314">
        <f t="shared" si="0"/>
        <v>429.07569999999987</v>
      </c>
      <c r="AX2" s="314">
        <f t="shared" si="0"/>
        <v>512.00099999999998</v>
      </c>
      <c r="AY2" s="314">
        <f t="shared" si="0"/>
        <v>525.70850000000007</v>
      </c>
      <c r="AZ2" s="314">
        <f t="shared" si="0"/>
        <v>609.78520000000015</v>
      </c>
      <c r="BA2" s="314">
        <f t="shared" si="0"/>
        <v>689.76079999999979</v>
      </c>
      <c r="BB2" s="314">
        <f t="shared" si="0"/>
        <v>529.16289999999992</v>
      </c>
      <c r="BC2" s="314">
        <f t="shared" si="0"/>
        <v>609.35159999999973</v>
      </c>
      <c r="BD2" s="314">
        <f t="shared" si="0"/>
        <v>659.27209999999968</v>
      </c>
      <c r="BE2" s="314">
        <f t="shared" si="0"/>
        <v>759.13370000000009</v>
      </c>
      <c r="BF2" s="314">
        <f t="shared" si="0"/>
        <v>970.69230000000016</v>
      </c>
      <c r="BG2" s="314">
        <f t="shared" si="0"/>
        <v>1139.6824999999999</v>
      </c>
      <c r="BH2" s="314">
        <f t="shared" si="0"/>
        <v>879.41390000000035</v>
      </c>
      <c r="BI2" s="314">
        <f t="shared" si="0"/>
        <v>939.15859999999952</v>
      </c>
      <c r="BJ2" s="314">
        <f t="shared" si="0"/>
        <v>892.31689999999992</v>
      </c>
      <c r="BK2" s="314">
        <f t="shared" si="0"/>
        <v>930.74179999999967</v>
      </c>
      <c r="BL2" s="314">
        <f t="shared" si="0"/>
        <v>842.78930000000003</v>
      </c>
      <c r="BM2" s="314">
        <f t="shared" si="0"/>
        <v>1191.2152000000008</v>
      </c>
      <c r="BN2" s="314">
        <f t="shared" si="0"/>
        <v>798.4593000000001</v>
      </c>
      <c r="BO2" s="314">
        <f t="shared" ref="BO2:CA2" si="1">SUM(BO3:BO284)</f>
        <v>917.5671000000001</v>
      </c>
      <c r="BP2" s="314">
        <f t="shared" si="1"/>
        <v>879.68750000000045</v>
      </c>
      <c r="BQ2" s="314">
        <f t="shared" si="1"/>
        <v>1029.9852000000001</v>
      </c>
      <c r="BR2" s="314">
        <f t="shared" si="1"/>
        <v>819.85559999999975</v>
      </c>
      <c r="BS2" s="314">
        <f t="shared" si="1"/>
        <v>614.11839999999995</v>
      </c>
      <c r="BT2" s="314">
        <f t="shared" si="1"/>
        <v>588.298</v>
      </c>
      <c r="BU2" s="314">
        <f t="shared" si="1"/>
        <v>754.19920000000002</v>
      </c>
      <c r="BV2" s="314">
        <f t="shared" si="1"/>
        <v>614.86659999999983</v>
      </c>
      <c r="BW2" s="314">
        <f t="shared" si="1"/>
        <v>932.31579999999974</v>
      </c>
      <c r="BX2" s="314">
        <f t="shared" si="1"/>
        <v>680.755</v>
      </c>
      <c r="BY2" s="314">
        <f t="shared" si="1"/>
        <v>1122.7630000000001</v>
      </c>
      <c r="BZ2" s="314">
        <f t="shared" si="1"/>
        <v>850.4140000000001</v>
      </c>
      <c r="CA2" s="314">
        <f t="shared" si="1"/>
        <v>1121.1017999999997</v>
      </c>
      <c r="CB2" s="314">
        <f t="shared" ref="CB2:CG2" si="2">SUM(CB3:CB284)</f>
        <v>792.81649999999991</v>
      </c>
      <c r="CC2" s="314">
        <f t="shared" si="2"/>
        <v>779.23742000000027</v>
      </c>
      <c r="CD2" s="314">
        <f t="shared" si="2"/>
        <v>1329.6791000000001</v>
      </c>
      <c r="CE2" s="314">
        <f t="shared" si="2"/>
        <v>1074.1190999999999</v>
      </c>
      <c r="CF2" s="314">
        <f t="shared" si="2"/>
        <v>1132.7192008430213</v>
      </c>
      <c r="CG2" s="314">
        <f t="shared" si="2"/>
        <v>1191.3322007551569</v>
      </c>
      <c r="CH2" s="314">
        <f>SUM(CH3:CH284)</f>
        <v>1350.1835000000005</v>
      </c>
      <c r="CI2" s="314">
        <f>SUM(CI3:CI284)</f>
        <v>1188.1682005386892</v>
      </c>
      <c r="CJ2" s="314">
        <f t="shared" ref="CJ2:CL2" si="3">SUM(CJ3:CJ284)</f>
        <v>1024.8623983634923</v>
      </c>
      <c r="CK2" s="314">
        <f t="shared" si="3"/>
        <v>1242.8395</v>
      </c>
      <c r="CL2" s="314">
        <f t="shared" si="3"/>
        <v>955.03699990462076</v>
      </c>
      <c r="CM2" s="314">
        <f t="shared" ref="CM2:CN2" si="4">SUM(CM3:CM284)</f>
        <v>958.1960993115913</v>
      </c>
      <c r="CN2" s="314">
        <f t="shared" si="4"/>
        <v>971.95619935324817</v>
      </c>
      <c r="CO2" s="314">
        <f t="shared" ref="CO2:CP2" si="5">SUM(CO3:CO284)</f>
        <v>1069.3040990000002</v>
      </c>
      <c r="CP2" s="314">
        <f t="shared" si="5"/>
        <v>1152.1279012751411</v>
      </c>
      <c r="CQ2" s="314">
        <f t="shared" ref="CQ2:CR2" si="6">SUM(CQ3:CQ284)</f>
        <v>1238.6139999999991</v>
      </c>
      <c r="CR2" s="314">
        <f t="shared" si="6"/>
        <v>1222.8015000000005</v>
      </c>
      <c r="CS2" s="314">
        <f t="shared" ref="CS2:CT2" si="7">SUM(CS3:CS284)</f>
        <v>1106.8841707895108</v>
      </c>
      <c r="CT2" s="314">
        <f t="shared" si="7"/>
        <v>1035.0281000000002</v>
      </c>
      <c r="CU2" s="314">
        <f t="shared" ref="CU2:CX2" si="8">SUM(CU3:CU284)</f>
        <v>1088.6507996085356</v>
      </c>
      <c r="CV2" s="314">
        <f t="shared" si="8"/>
        <v>1231.2211380775268</v>
      </c>
      <c r="CW2" s="314">
        <f t="shared" si="8"/>
        <v>1335.6542000000002</v>
      </c>
      <c r="CX2" s="314">
        <f t="shared" si="8"/>
        <v>1313.9634400000004</v>
      </c>
      <c r="CY2" s="314">
        <f t="shared" ref="CY2:DB2" si="9">SUM(CY3:CY284)</f>
        <v>1136.7734008350674</v>
      </c>
      <c r="CZ2" s="314">
        <f t="shared" si="9"/>
        <v>956.30019935324799</v>
      </c>
      <c r="DA2" s="314">
        <f t="shared" si="9"/>
        <v>1579.241173420698</v>
      </c>
      <c r="DB2" s="314">
        <f t="shared" si="9"/>
        <v>1203.0505000000001</v>
      </c>
      <c r="DC2" s="314">
        <f>SUM(DC3:DC284)</f>
        <v>1258.9422993100009</v>
      </c>
      <c r="DD2" s="314">
        <f t="shared" ref="DD2:DE2" si="10">SUM(DD3:DD284)</f>
        <v>1467.7410999999993</v>
      </c>
      <c r="DE2" s="314">
        <f t="shared" si="10"/>
        <v>1350.9340999999999</v>
      </c>
      <c r="DF2" s="314">
        <f t="shared" ref="DF2:DG2" si="11">SUM(DF3:DF284)</f>
        <v>1415.3287394133608</v>
      </c>
      <c r="DG2" s="314">
        <f t="shared" si="11"/>
        <v>1144.1504802798738</v>
      </c>
      <c r="DH2" s="314">
        <f>SUM(DH3:DH284)</f>
        <v>1114.9332999999999</v>
      </c>
      <c r="DI2" s="314">
        <f>SUM(DI3:DI284)</f>
        <v>1142.6873000000003</v>
      </c>
      <c r="DJ2" s="314">
        <f>SUM(DJ3:DJ284)</f>
        <v>1177.7498000000001</v>
      </c>
      <c r="DK2" s="314">
        <f>SUM(DK3:DK284)</f>
        <v>1114.9332999999999</v>
      </c>
      <c r="DL2" s="314">
        <f>SUM(DL3:DL284)</f>
        <v>941.79015250246323</v>
      </c>
      <c r="DM2" s="314">
        <f t="shared" ref="DM2:DP2" si="12">SUM(DM3:DM284)</f>
        <v>770.34066559882422</v>
      </c>
      <c r="DN2" s="314">
        <f t="shared" si="12"/>
        <v>1381.5738119999996</v>
      </c>
      <c r="DO2" s="314">
        <f t="shared" si="12"/>
        <v>1429.1750999999999</v>
      </c>
      <c r="DP2" s="314">
        <f t="shared" si="12"/>
        <v>1100.940671761984</v>
      </c>
      <c r="DQ2" s="314">
        <f t="shared" ref="DQ2:DW2" si="13">SUM(DQ3:DQ284)</f>
        <v>961.2221999999997</v>
      </c>
      <c r="DR2" s="314">
        <f t="shared" si="13"/>
        <v>1023.896000384491</v>
      </c>
      <c r="DS2" s="314">
        <f t="shared" si="13"/>
        <v>1087.2468015263066</v>
      </c>
      <c r="DT2" s="314">
        <f t="shared" si="13"/>
        <v>1367.1325000000004</v>
      </c>
      <c r="DU2" s="314">
        <f t="shared" si="13"/>
        <v>1628.2691999999997</v>
      </c>
      <c r="DV2" s="314">
        <f t="shared" si="13"/>
        <v>1679.7845000000004</v>
      </c>
      <c r="DW2" s="314">
        <f t="shared" si="13"/>
        <v>1342.8436999999999</v>
      </c>
      <c r="DX2" s="286">
        <f>SUM(DX3:DX472)</f>
        <v>1354.8621169851322</v>
      </c>
      <c r="DY2" s="286">
        <f>SUM(DY3:DY472)</f>
        <v>2032.2931754777001</v>
      </c>
      <c r="DZ2" s="287"/>
      <c r="EA2" s="286" t="e">
        <f>SUBTOTAL(9,EA3:EA278)</f>
        <v>#N/A</v>
      </c>
      <c r="EB2" s="286" t="e">
        <f>SUBTOTAL(9,EB3:EB263)</f>
        <v>#N/A</v>
      </c>
      <c r="EC2" s="34" t="s">
        <v>769</v>
      </c>
      <c r="ED2" s="34" t="s">
        <v>770</v>
      </c>
      <c r="EE2" s="34" t="s">
        <v>771</v>
      </c>
    </row>
    <row r="3" spans="1:135" x14ac:dyDescent="0.3">
      <c r="A3" s="397" t="s">
        <v>237</v>
      </c>
      <c r="B3" s="397" t="s">
        <v>238</v>
      </c>
      <c r="C3" s="279" t="s">
        <v>772</v>
      </c>
      <c r="D3" s="279" t="s">
        <v>772</v>
      </c>
      <c r="E3" s="279" t="s">
        <v>772</v>
      </c>
      <c r="F3" s="279" t="s">
        <v>772</v>
      </c>
      <c r="G3" s="279" t="s">
        <v>772</v>
      </c>
      <c r="H3" s="279" t="s">
        <v>772</v>
      </c>
      <c r="I3" s="279" t="s">
        <v>772</v>
      </c>
      <c r="J3" s="279" t="s">
        <v>772</v>
      </c>
      <c r="K3" s="279" t="s">
        <v>772</v>
      </c>
      <c r="L3" s="279" t="s">
        <v>772</v>
      </c>
      <c r="M3" s="279" t="s">
        <v>772</v>
      </c>
      <c r="N3" s="279" t="s">
        <v>772</v>
      </c>
      <c r="O3" s="279" t="s">
        <v>772</v>
      </c>
      <c r="P3" s="279" t="s">
        <v>772</v>
      </c>
      <c r="Q3" s="279" t="s">
        <v>772</v>
      </c>
      <c r="R3" s="279" t="s">
        <v>772</v>
      </c>
      <c r="S3" s="279" t="s">
        <v>772</v>
      </c>
      <c r="T3" s="279" t="s">
        <v>772</v>
      </c>
      <c r="U3" s="279" t="s">
        <v>772</v>
      </c>
      <c r="V3" s="279" t="s">
        <v>772</v>
      </c>
      <c r="W3" s="279" t="s">
        <v>772</v>
      </c>
      <c r="X3" s="279" t="s">
        <v>772</v>
      </c>
      <c r="Y3" s="279" t="s">
        <v>772</v>
      </c>
      <c r="Z3" s="279" t="s">
        <v>772</v>
      </c>
      <c r="AA3" s="279" t="s">
        <v>772</v>
      </c>
      <c r="AB3" s="279" t="s">
        <v>772</v>
      </c>
      <c r="AC3" s="279" t="s">
        <v>772</v>
      </c>
      <c r="AD3" s="279" t="s">
        <v>772</v>
      </c>
      <c r="AE3" s="279" t="s">
        <v>772</v>
      </c>
      <c r="AF3" s="279" t="s">
        <v>772</v>
      </c>
      <c r="AG3" s="279" t="s">
        <v>772</v>
      </c>
      <c r="AH3" s="279" t="s">
        <v>772</v>
      </c>
      <c r="AI3" s="279" t="s">
        <v>772</v>
      </c>
      <c r="AJ3" s="279" t="s">
        <v>772</v>
      </c>
      <c r="AK3" s="279" t="s">
        <v>772</v>
      </c>
      <c r="AL3" s="279" t="s">
        <v>772</v>
      </c>
      <c r="AM3" s="279" t="s">
        <v>772</v>
      </c>
      <c r="AN3" s="279" t="s">
        <v>772</v>
      </c>
      <c r="AO3" s="279">
        <v>7.2</v>
      </c>
      <c r="AP3" s="279" t="s">
        <v>772</v>
      </c>
      <c r="AQ3" s="279" t="s">
        <v>772</v>
      </c>
      <c r="AR3" s="279" t="s">
        <v>772</v>
      </c>
      <c r="AS3" s="279" t="s">
        <v>772</v>
      </c>
      <c r="AT3" s="279" t="s">
        <v>772</v>
      </c>
      <c r="AU3" s="279" t="s">
        <v>772</v>
      </c>
      <c r="AV3" s="279" t="s">
        <v>772</v>
      </c>
      <c r="AW3" s="279" t="s">
        <v>772</v>
      </c>
      <c r="AX3" s="279" t="s">
        <v>772</v>
      </c>
      <c r="AY3" s="279" t="s">
        <v>772</v>
      </c>
      <c r="AZ3" s="279" t="s">
        <v>772</v>
      </c>
      <c r="BA3" s="279" t="s">
        <v>772</v>
      </c>
      <c r="BB3" s="279" t="s">
        <v>772</v>
      </c>
      <c r="BC3" s="279" t="s">
        <v>772</v>
      </c>
      <c r="BD3" s="279">
        <v>5</v>
      </c>
      <c r="BE3" s="279" t="s">
        <v>772</v>
      </c>
      <c r="BF3" s="279" t="s">
        <v>772</v>
      </c>
      <c r="BG3" s="279">
        <v>1.58</v>
      </c>
      <c r="BH3" s="279">
        <v>6.66</v>
      </c>
      <c r="BI3" s="279">
        <v>4.6900000000000004</v>
      </c>
      <c r="BJ3" s="279">
        <v>5.9180000000000001</v>
      </c>
      <c r="BK3" s="279">
        <v>1.58</v>
      </c>
      <c r="BL3" s="279">
        <v>1.74</v>
      </c>
      <c r="BM3" s="279">
        <v>0.42</v>
      </c>
      <c r="BN3" s="279" t="s">
        <v>772</v>
      </c>
      <c r="BO3" s="279" t="s">
        <v>772</v>
      </c>
      <c r="BP3" s="279" t="s">
        <v>772</v>
      </c>
      <c r="BQ3" s="279" t="s">
        <v>772</v>
      </c>
      <c r="BR3" s="279" t="s">
        <v>772</v>
      </c>
      <c r="BS3" s="279" t="s">
        <v>772</v>
      </c>
      <c r="BT3" s="279" t="s">
        <v>772</v>
      </c>
      <c r="BU3" s="279" t="s">
        <v>772</v>
      </c>
      <c r="BV3" s="279" t="s">
        <v>772</v>
      </c>
      <c r="BW3" s="279" t="s">
        <v>772</v>
      </c>
      <c r="BX3" s="279" t="s">
        <v>772</v>
      </c>
      <c r="BY3" s="279" t="s">
        <v>772</v>
      </c>
      <c r="BZ3" s="279" t="s">
        <v>772</v>
      </c>
      <c r="CA3" s="279" t="s">
        <v>772</v>
      </c>
      <c r="CB3" s="279" t="s">
        <v>772</v>
      </c>
      <c r="CC3" s="279" t="s">
        <v>772</v>
      </c>
      <c r="CD3" s="279" t="s">
        <v>772</v>
      </c>
      <c r="CE3" s="279" t="s">
        <v>772</v>
      </c>
      <c r="CF3" s="279" t="s">
        <v>772</v>
      </c>
      <c r="CG3" s="279" t="s">
        <v>772</v>
      </c>
      <c r="CH3" s="279" t="s">
        <v>772</v>
      </c>
      <c r="CI3" s="279" t="s">
        <v>772</v>
      </c>
      <c r="CJ3" s="279" t="s">
        <v>772</v>
      </c>
      <c r="CK3" s="279">
        <v>7</v>
      </c>
      <c r="CL3" s="279" t="s">
        <v>772</v>
      </c>
      <c r="CM3" s="279" t="s">
        <v>772</v>
      </c>
      <c r="CN3" s="279" t="s">
        <v>772</v>
      </c>
      <c r="CO3" s="279" t="s">
        <v>772</v>
      </c>
      <c r="CP3" s="279" t="s">
        <v>772</v>
      </c>
      <c r="CQ3" s="279" t="s">
        <v>772</v>
      </c>
      <c r="CR3" s="279">
        <v>0.189</v>
      </c>
      <c r="CS3" s="279" t="s">
        <v>772</v>
      </c>
      <c r="CT3" s="279">
        <v>0.45</v>
      </c>
      <c r="CU3" s="279" t="str">
        <f>IFERROR(VLOOKUP(A3,'fat-01-24'!A:C,3,FALSE),"")</f>
        <v/>
      </c>
      <c r="CV3" s="279">
        <f>IFERROR(VLOOKUP(A3,'fat-02-24'!A:C,3,FALSE),"")</f>
        <v>3.766</v>
      </c>
      <c r="CW3" s="279" t="str">
        <f>IFERROR(VLOOKUP(A3,'fat-03-24'!A:C,3,FALSE),"")</f>
        <v/>
      </c>
      <c r="CX3" s="279" t="str">
        <f>IFERROR(VLOOKUP(A3,'fat-04-24'!A:C,3,FALSE),"")</f>
        <v/>
      </c>
      <c r="CY3" s="279" t="str">
        <f>IFERROR(VLOOKUP(A3,'fat-05-24'!A:C,3,FALSE),"")</f>
        <v/>
      </c>
      <c r="CZ3" s="279" t="str">
        <f>IFERROR(VLOOKUP(A3,'fat-06-24'!A:C,3,FALSE),"")</f>
        <v/>
      </c>
      <c r="DA3" s="279" t="str">
        <f>IFERROR(VLOOKUP(A3,'fat-07-24'!A:C,3,FALSE),"")</f>
        <v/>
      </c>
      <c r="DB3" s="279" t="str">
        <f>IFERROR(VLOOKUP(A3,'fat-08-24'!A:D,3,FALSE),"")</f>
        <v/>
      </c>
      <c r="DC3" s="279" t="str">
        <f>IFERROR(VLOOKUP(A3,'fat-09-24'!A:C,3,FALSE),"")</f>
        <v/>
      </c>
      <c r="DD3" s="279">
        <f>IFERROR(VLOOKUP(A3,'fat-10-24'!A:C,3,FALSE),"")</f>
        <v>11.189</v>
      </c>
      <c r="DE3" s="279">
        <f>IFERROR(VLOOKUP(A3,'fat-11-24'!A:C,3,FALSE),"")</f>
        <v>0</v>
      </c>
      <c r="DF3" s="279">
        <f>IFERROR(VLOOKUP(A3,'fat-12-24'!A:D,3,FALSE),"")</f>
        <v>28.473999999999997</v>
      </c>
      <c r="DG3" s="279">
        <f>IFERROR(VLOOKUP(A3,'fat-01-25'!A:D,3,FALSE),"")</f>
        <v>5.2220000000000004</v>
      </c>
      <c r="DH3" s="279">
        <f>IFERROR(VLOOKUP(A3,'fat-02-25'!A:D,3,FALSE),"")</f>
        <v>0</v>
      </c>
      <c r="DI3" s="279">
        <f>IFERROR(VLOOKUP(A3,'fat-03-25'!A:C,3,FALSE),"")</f>
        <v>0</v>
      </c>
      <c r="DJ3" s="279">
        <f>IFERROR(VLOOKUP(A3,'fat-04-25'!A:C,3,FALSE),"")</f>
        <v>5</v>
      </c>
      <c r="DK3" s="279">
        <f>IFERROR(VLOOKUP(A3,'fat-02-25'!A:C,3,FALSE),"")</f>
        <v>0</v>
      </c>
      <c r="DL3" s="279">
        <f>IFERROR(VLOOKUP(A3,'fat-06-25'!A:C,3,FALSE),"")</f>
        <v>0</v>
      </c>
      <c r="DM3" s="279">
        <f>IFERROR(VLOOKUP(A3,'fat-05-25'!A:C,3,FALSE),"")</f>
        <v>0.46800000000000003</v>
      </c>
      <c r="DN3" s="279">
        <f>IFERROR(VLOOKUP(A3,'fat-08-25'!A:C,3,FALSE),"")</f>
        <v>7.4600000000000009</v>
      </c>
      <c r="DO3" s="279">
        <f>IFERROR(VLOOKUP(A3,'fat-09-25'!A:C,3,FALSE),"")</f>
        <v>0</v>
      </c>
      <c r="DP3" s="279">
        <f>IFERROR(VLOOKUP(A3,'fat-10-25'!A:C,3,FALSE),"")</f>
        <v>5.2720000000000002</v>
      </c>
      <c r="DQ3" s="279" t="str">
        <f>IFERROR(VLOOKUP(A3,'fat-11-25'!A:D,3,FALSE),"")</f>
        <v/>
      </c>
      <c r="DR3" s="279" t="str">
        <f>IFERROR(VLOOKUP(A3,'fat-12-25'!A:D,3,FALSE),"")</f>
        <v/>
      </c>
      <c r="DS3" s="279" t="str">
        <f>IFERROR(VLOOKUP(A3,'fat-01-26'!A:C,3,FALSE),"")</f>
        <v/>
      </c>
      <c r="DT3" s="279" t="str">
        <f>IFERROR(VLOOKUP(A3,'fat-02-26'!A:C,3,FALSE),"")</f>
        <v/>
      </c>
      <c r="DU3" s="279" t="str">
        <f>IFERROR(VLOOKUP(A3,'fat-03-26'!A:C,3,FALSE),"")</f>
        <v/>
      </c>
      <c r="DV3" s="279" t="str">
        <f>IFERROR(VLOOKUP(A3,'fat-04-26'!A:C,3,FALSE),"")</f>
        <v/>
      </c>
      <c r="DW3" s="279" t="str">
        <f>IFERROR(VLOOKUP(A3,'fat-05-26'!A:C,3,FALSE),"")</f>
        <v/>
      </c>
      <c r="DX3" s="279">
        <f>SUM(DR3:DW3)/6</f>
        <v>0</v>
      </c>
      <c r="DY3" s="279">
        <f>DX3/30*45</f>
        <v>0</v>
      </c>
      <c r="DZ3" s="280"/>
      <c r="EA3" s="281">
        <f>VLOOKUP(A3,Estoque!B:I,8,FALSE)</f>
        <v>2E-3</v>
      </c>
      <c r="EB3" s="34">
        <f>VLOOKUP(A3,Estoque!B:N,13,FALSE)</f>
        <v>0</v>
      </c>
    </row>
    <row r="4" spans="1:135" x14ac:dyDescent="0.3">
      <c r="A4" s="394" t="s">
        <v>241</v>
      </c>
      <c r="B4" s="394" t="s">
        <v>242</v>
      </c>
      <c r="C4" s="279" t="s">
        <v>772</v>
      </c>
      <c r="D4" s="279" t="s">
        <v>772</v>
      </c>
      <c r="E4" s="279" t="s">
        <v>772</v>
      </c>
      <c r="F4" s="279" t="s">
        <v>772</v>
      </c>
      <c r="G4" s="279" t="s">
        <v>772</v>
      </c>
      <c r="H4" s="279" t="s">
        <v>772</v>
      </c>
      <c r="I4" s="279" t="s">
        <v>772</v>
      </c>
      <c r="J4" s="279" t="s">
        <v>772</v>
      </c>
      <c r="K4" s="279" t="s">
        <v>772</v>
      </c>
      <c r="L4" s="279" t="s">
        <v>772</v>
      </c>
      <c r="M4" s="279" t="s">
        <v>772</v>
      </c>
      <c r="N4" s="279" t="s">
        <v>772</v>
      </c>
      <c r="O4" s="279" t="s">
        <v>772</v>
      </c>
      <c r="P4" s="279" t="s">
        <v>772</v>
      </c>
      <c r="Q4" s="279" t="s">
        <v>772</v>
      </c>
      <c r="R4" s="279" t="s">
        <v>772</v>
      </c>
      <c r="S4" s="279" t="s">
        <v>772</v>
      </c>
      <c r="T4" s="279" t="s">
        <v>772</v>
      </c>
      <c r="U4" s="279" t="s">
        <v>772</v>
      </c>
      <c r="V4" s="279" t="s">
        <v>772</v>
      </c>
      <c r="W4" s="279" t="s">
        <v>772</v>
      </c>
      <c r="X4" s="279" t="s">
        <v>772</v>
      </c>
      <c r="Y4" s="279" t="s">
        <v>772</v>
      </c>
      <c r="Z4" s="279" t="s">
        <v>772</v>
      </c>
      <c r="AA4" s="279" t="s">
        <v>772</v>
      </c>
      <c r="AB4" s="279" t="s">
        <v>772</v>
      </c>
      <c r="AC4" s="279" t="s">
        <v>772</v>
      </c>
      <c r="AD4" s="279" t="s">
        <v>772</v>
      </c>
      <c r="AE4" s="279" t="s">
        <v>772</v>
      </c>
      <c r="AF4" s="279" t="s">
        <v>772</v>
      </c>
      <c r="AG4" s="279" t="s">
        <v>772</v>
      </c>
      <c r="AH4" s="279" t="s">
        <v>772</v>
      </c>
      <c r="AI4" s="279" t="s">
        <v>772</v>
      </c>
      <c r="AJ4" s="279" t="s">
        <v>772</v>
      </c>
      <c r="AK4" s="279" t="s">
        <v>772</v>
      </c>
      <c r="AL4" s="279" t="s">
        <v>772</v>
      </c>
      <c r="AM4" s="279" t="s">
        <v>772</v>
      </c>
      <c r="AN4" s="279" t="s">
        <v>772</v>
      </c>
      <c r="AO4" s="279" t="s">
        <v>772</v>
      </c>
      <c r="AP4" s="279" t="s">
        <v>772</v>
      </c>
      <c r="AQ4" s="279" t="s">
        <v>772</v>
      </c>
      <c r="AR4" s="279" t="s">
        <v>772</v>
      </c>
      <c r="AS4" s="279" t="s">
        <v>772</v>
      </c>
      <c r="AT4" s="279" t="s">
        <v>772</v>
      </c>
      <c r="AU4" s="279" t="s">
        <v>772</v>
      </c>
      <c r="AV4" s="279" t="s">
        <v>772</v>
      </c>
      <c r="AW4" s="279" t="s">
        <v>772</v>
      </c>
      <c r="AX4" s="279" t="s">
        <v>772</v>
      </c>
      <c r="AY4" s="279" t="s">
        <v>772</v>
      </c>
      <c r="AZ4" s="279" t="s">
        <v>772</v>
      </c>
      <c r="BA4" s="279" t="s">
        <v>772</v>
      </c>
      <c r="BB4" s="279" t="s">
        <v>772</v>
      </c>
      <c r="BC4" s="279" t="s">
        <v>772</v>
      </c>
      <c r="BD4" s="279" t="s">
        <v>772</v>
      </c>
      <c r="BE4" s="279" t="s">
        <v>772</v>
      </c>
      <c r="BF4" s="279" t="s">
        <v>772</v>
      </c>
      <c r="BG4" s="279" t="s">
        <v>772</v>
      </c>
      <c r="BH4" s="279" t="s">
        <v>772</v>
      </c>
      <c r="BI4" s="279" t="s">
        <v>772</v>
      </c>
      <c r="BJ4" s="279" t="s">
        <v>772</v>
      </c>
      <c r="BK4" s="279" t="s">
        <v>772</v>
      </c>
      <c r="BL4" s="279" t="s">
        <v>772</v>
      </c>
      <c r="BM4" s="279" t="s">
        <v>772</v>
      </c>
      <c r="BN4" s="279" t="s">
        <v>772</v>
      </c>
      <c r="BO4" s="279" t="s">
        <v>772</v>
      </c>
      <c r="BP4" s="279" t="s">
        <v>772</v>
      </c>
      <c r="BQ4" s="279" t="s">
        <v>772</v>
      </c>
      <c r="BR4" s="279" t="s">
        <v>772</v>
      </c>
      <c r="BS4" s="279" t="s">
        <v>772</v>
      </c>
      <c r="BT4" s="279" t="s">
        <v>772</v>
      </c>
      <c r="BU4" s="279" t="s">
        <v>772</v>
      </c>
      <c r="BV4" s="279" t="s">
        <v>772</v>
      </c>
      <c r="BW4" s="279" t="s">
        <v>772</v>
      </c>
      <c r="BX4" s="279" t="s">
        <v>772</v>
      </c>
      <c r="BY4" s="279" t="s">
        <v>772</v>
      </c>
      <c r="BZ4" s="279" t="s">
        <v>772</v>
      </c>
      <c r="CA4" s="279" t="s">
        <v>772</v>
      </c>
      <c r="CB4" s="279" t="s">
        <v>772</v>
      </c>
      <c r="CC4" s="279" t="s">
        <v>772</v>
      </c>
      <c r="CD4" s="279" t="s">
        <v>772</v>
      </c>
      <c r="CE4" s="279" t="s">
        <v>772</v>
      </c>
      <c r="CF4" s="279" t="s">
        <v>772</v>
      </c>
      <c r="CG4" s="279" t="s">
        <v>772</v>
      </c>
      <c r="CH4" s="279" t="s">
        <v>772</v>
      </c>
      <c r="CI4" s="279" t="s">
        <v>772</v>
      </c>
      <c r="CJ4" s="279" t="s">
        <v>772</v>
      </c>
      <c r="CK4" s="279" t="s">
        <v>772</v>
      </c>
      <c r="CL4" s="279" t="s">
        <v>772</v>
      </c>
      <c r="CM4" s="279" t="s">
        <v>772</v>
      </c>
      <c r="CN4" s="279" t="s">
        <v>772</v>
      </c>
      <c r="CO4" s="279" t="s">
        <v>772</v>
      </c>
      <c r="CP4" s="279" t="s">
        <v>772</v>
      </c>
      <c r="CQ4" s="279" t="s">
        <v>772</v>
      </c>
      <c r="CR4" s="279" t="s">
        <v>772</v>
      </c>
      <c r="CS4" s="279" t="s">
        <v>772</v>
      </c>
      <c r="CT4" s="279" t="s">
        <v>772</v>
      </c>
      <c r="CU4" s="279" t="str">
        <f>IFERROR(VLOOKUP(A4,'fat-01-24'!A:C,3,FALSE),"")</f>
        <v/>
      </c>
      <c r="CV4" s="279" t="str">
        <f>IFERROR(VLOOKUP(A4,'fat-02-24'!A:C,3,FALSE),"")</f>
        <v/>
      </c>
      <c r="CW4" s="279" t="str">
        <f>IFERROR(VLOOKUP(A4,'fat-03-24'!A:C,3,FALSE),"")</f>
        <v/>
      </c>
      <c r="CX4" s="279" t="str">
        <f>IFERROR(VLOOKUP(A4,'fat-04-24'!A:C,3,FALSE),"")</f>
        <v/>
      </c>
      <c r="CY4" s="279" t="str">
        <f>IFERROR(VLOOKUP(A4,'fat-05-24'!A:C,3,FALSE),"")</f>
        <v/>
      </c>
      <c r="CZ4" s="279" t="str">
        <f>IFERROR(VLOOKUP(A4,'fat-06-24'!A:C,3,FALSE),"")</f>
        <v/>
      </c>
      <c r="DA4" s="279" t="str">
        <f>IFERROR(VLOOKUP(A4,'fat-07-24'!A:C,3,FALSE),"")</f>
        <v/>
      </c>
      <c r="DB4" s="279" t="str">
        <f>IFERROR(VLOOKUP(A4,'fat-08-24'!A:D,3,FALSE),"")</f>
        <v/>
      </c>
      <c r="DC4" s="279" t="str">
        <f>IFERROR(VLOOKUP(A4,'fat-09-24'!A:C,3,FALSE),"")</f>
        <v/>
      </c>
      <c r="DD4" s="279" t="str">
        <f>IFERROR(VLOOKUP(A4,'fat-10-24'!A:C,3,FALSE),"")</f>
        <v/>
      </c>
      <c r="DE4" s="279" t="str">
        <f>IFERROR(VLOOKUP(A4,'fat-11-24'!A:C,3,FALSE),"")</f>
        <v/>
      </c>
      <c r="DF4" s="279" t="str">
        <f>IFERROR(VLOOKUP(A4,'fat-12-24'!A:D,3,FALSE),"")</f>
        <v/>
      </c>
      <c r="DG4" s="279" t="str">
        <f>IFERROR(VLOOKUP(A4,'fat-01-25'!A:D,3,FALSE),"")</f>
        <v/>
      </c>
      <c r="DH4" s="279" t="str">
        <f>IFERROR(VLOOKUP(A4,'fat-02-25'!A:D,3,FALSE),"")</f>
        <v/>
      </c>
      <c r="DI4" s="279" t="str">
        <f>IFERROR(VLOOKUP(A4,'fat-03-25'!A:C,3,FALSE),"")</f>
        <v/>
      </c>
      <c r="DJ4" s="279" t="str">
        <f>IFERROR(VLOOKUP(A4,'fat-04-25'!A:C,3,FALSE),"")</f>
        <v/>
      </c>
      <c r="DK4" s="279" t="str">
        <f>IFERROR(VLOOKUP(A4,'fat-02-25'!A:C,3,FALSE),"")</f>
        <v/>
      </c>
      <c r="DL4" s="279" t="str">
        <f>IFERROR(VLOOKUP(A4,'fat-06-25'!A:C,3,FALSE),"")</f>
        <v/>
      </c>
      <c r="DM4" s="279" t="str">
        <f>IFERROR(VLOOKUP(A4,'fat-05-25'!A:C,3,FALSE),"")</f>
        <v/>
      </c>
      <c r="DN4" s="279" t="str">
        <f>IFERROR(VLOOKUP(A4,'fat-08-25'!A:C,3,FALSE),"")</f>
        <v/>
      </c>
      <c r="DO4" s="279" t="str">
        <f>IFERROR(VLOOKUP(A4,'fat-09-25'!A:C,3,FALSE),"")</f>
        <v/>
      </c>
      <c r="DP4" s="279" t="str">
        <f>IFERROR(VLOOKUP(A4,'fat-10-25'!A:C,3,FALSE),"")</f>
        <v/>
      </c>
      <c r="DQ4" s="279" t="str">
        <f>IFERROR(VLOOKUP(A4,'fat-11-25'!A:D,3,FALSE),"")</f>
        <v/>
      </c>
      <c r="DR4" s="279" t="str">
        <f>IFERROR(VLOOKUP(A4,'fat-12-25'!A:D,3,FALSE),"")</f>
        <v/>
      </c>
      <c r="DS4" s="279" t="str">
        <f>IFERROR(VLOOKUP(A4,'fat-01-26'!A:C,3,FALSE),"")</f>
        <v/>
      </c>
      <c r="DT4" s="279" t="str">
        <f>IFERROR(VLOOKUP(A4,'fat-02-26'!A:C,3,FALSE),"")</f>
        <v/>
      </c>
      <c r="DU4" s="279" t="str">
        <f>IFERROR(VLOOKUP(A4,'fat-03-26'!A:C,3,FALSE),"")</f>
        <v/>
      </c>
      <c r="DV4" s="279" t="str">
        <f>IFERROR(VLOOKUP(A4,'fat-04-26'!A:C,3,FALSE),"")</f>
        <v/>
      </c>
      <c r="DW4" s="279" t="str">
        <f>IFERROR(VLOOKUP(A4,'fat-05-26'!A:C,3,FALSE),"")</f>
        <v/>
      </c>
      <c r="DX4" s="279">
        <f t="shared" ref="DX4:DX67" si="14">SUM(DR4:DW4)/6</f>
        <v>0</v>
      </c>
      <c r="DY4" s="279">
        <f t="shared" ref="DY4:DY5" si="15">DX4/30*45</f>
        <v>0</v>
      </c>
      <c r="DZ4" s="280"/>
      <c r="EA4" s="281">
        <f>VLOOKUP(A4,Estoque!B:I,8,FALSE)</f>
        <v>0</v>
      </c>
      <c r="EB4" s="34">
        <f>VLOOKUP(A4,Estoque!B:N,13,FALSE)</f>
        <v>0</v>
      </c>
    </row>
    <row r="5" spans="1:135" x14ac:dyDescent="0.3">
      <c r="A5" s="394" t="s">
        <v>243</v>
      </c>
      <c r="B5" s="394" t="s">
        <v>244</v>
      </c>
      <c r="C5" s="279" t="s">
        <v>772</v>
      </c>
      <c r="D5" s="279" t="s">
        <v>772</v>
      </c>
      <c r="E5" s="279" t="s">
        <v>772</v>
      </c>
      <c r="F5" s="279" t="s">
        <v>772</v>
      </c>
      <c r="G5" s="279" t="s">
        <v>772</v>
      </c>
      <c r="H5" s="279" t="s">
        <v>772</v>
      </c>
      <c r="I5" s="279" t="s">
        <v>772</v>
      </c>
      <c r="J5" s="279" t="s">
        <v>772</v>
      </c>
      <c r="K5" s="279" t="s">
        <v>772</v>
      </c>
      <c r="L5" s="279" t="s">
        <v>772</v>
      </c>
      <c r="M5" s="279" t="s">
        <v>772</v>
      </c>
      <c r="N5" s="279" t="s">
        <v>772</v>
      </c>
      <c r="O5" s="279" t="s">
        <v>772</v>
      </c>
      <c r="P5" s="279" t="s">
        <v>772</v>
      </c>
      <c r="Q5" s="279" t="s">
        <v>772</v>
      </c>
      <c r="R5" s="279" t="s">
        <v>772</v>
      </c>
      <c r="S5" s="279" t="s">
        <v>772</v>
      </c>
      <c r="T5" s="279" t="s">
        <v>772</v>
      </c>
      <c r="U5" s="279" t="s">
        <v>772</v>
      </c>
      <c r="V5" s="279" t="s">
        <v>772</v>
      </c>
      <c r="W5" s="279" t="s">
        <v>772</v>
      </c>
      <c r="X5" s="279" t="s">
        <v>772</v>
      </c>
      <c r="Y5" s="279" t="s">
        <v>772</v>
      </c>
      <c r="Z5" s="279" t="s">
        <v>772</v>
      </c>
      <c r="AA5" s="279" t="s">
        <v>772</v>
      </c>
      <c r="AB5" s="279" t="s">
        <v>772</v>
      </c>
      <c r="AC5" s="279" t="s">
        <v>772</v>
      </c>
      <c r="AD5" s="279" t="s">
        <v>772</v>
      </c>
      <c r="AE5" s="279" t="s">
        <v>772</v>
      </c>
      <c r="AF5" s="279" t="s">
        <v>772</v>
      </c>
      <c r="AG5" s="279" t="s">
        <v>772</v>
      </c>
      <c r="AH5" s="279" t="s">
        <v>772</v>
      </c>
      <c r="AI5" s="279" t="s">
        <v>772</v>
      </c>
      <c r="AJ5" s="279" t="s">
        <v>772</v>
      </c>
      <c r="AK5" s="279" t="s">
        <v>772</v>
      </c>
      <c r="AL5" s="279" t="s">
        <v>772</v>
      </c>
      <c r="AM5" s="279" t="s">
        <v>772</v>
      </c>
      <c r="AN5" s="279" t="s">
        <v>772</v>
      </c>
      <c r="AO5" s="279">
        <v>10.88</v>
      </c>
      <c r="AP5" s="279" t="s">
        <v>772</v>
      </c>
      <c r="AQ5" s="279" t="s">
        <v>772</v>
      </c>
      <c r="AR5" s="279">
        <v>10.26</v>
      </c>
      <c r="AS5" s="279" t="s">
        <v>772</v>
      </c>
      <c r="AT5" s="279" t="s">
        <v>772</v>
      </c>
      <c r="AU5" s="279" t="s">
        <v>772</v>
      </c>
      <c r="AV5" s="279" t="s">
        <v>772</v>
      </c>
      <c r="AW5" s="279">
        <v>4.9450000000000003</v>
      </c>
      <c r="AX5" s="279" t="s">
        <v>772</v>
      </c>
      <c r="AY5" s="279" t="s">
        <v>772</v>
      </c>
      <c r="AZ5" s="279" t="s">
        <v>772</v>
      </c>
      <c r="BA5" s="279" t="s">
        <v>772</v>
      </c>
      <c r="BB5" s="279" t="s">
        <v>772</v>
      </c>
      <c r="BC5" s="279" t="s">
        <v>772</v>
      </c>
      <c r="BD5" s="279" t="s">
        <v>772</v>
      </c>
      <c r="BE5" s="279" t="s">
        <v>772</v>
      </c>
      <c r="BF5" s="279" t="s">
        <v>772</v>
      </c>
      <c r="BG5" s="279">
        <v>0.41</v>
      </c>
      <c r="BH5" s="279" t="s">
        <v>772</v>
      </c>
      <c r="BI5" s="279" t="s">
        <v>772</v>
      </c>
      <c r="BJ5" s="279" t="s">
        <v>772</v>
      </c>
      <c r="BK5" s="279" t="s">
        <v>772</v>
      </c>
      <c r="BL5" s="279" t="s">
        <v>772</v>
      </c>
      <c r="BM5" s="279" t="s">
        <v>772</v>
      </c>
      <c r="BN5" s="279" t="s">
        <v>772</v>
      </c>
      <c r="BO5" s="279" t="s">
        <v>772</v>
      </c>
      <c r="BP5" s="279" t="s">
        <v>772</v>
      </c>
      <c r="BQ5" s="279" t="s">
        <v>772</v>
      </c>
      <c r="BR5" s="279" t="s">
        <v>772</v>
      </c>
      <c r="BS5" s="279" t="s">
        <v>772</v>
      </c>
      <c r="BT5" s="279" t="s">
        <v>772</v>
      </c>
      <c r="BU5" s="279" t="s">
        <v>772</v>
      </c>
      <c r="BV5" s="279" t="s">
        <v>772</v>
      </c>
      <c r="BW5" s="279" t="s">
        <v>772</v>
      </c>
      <c r="BX5" s="279" t="s">
        <v>772</v>
      </c>
      <c r="BY5" s="279" t="s">
        <v>772</v>
      </c>
      <c r="BZ5" s="279" t="s">
        <v>772</v>
      </c>
      <c r="CA5" s="279" t="s">
        <v>772</v>
      </c>
      <c r="CB5" s="279" t="s">
        <v>772</v>
      </c>
      <c r="CC5" s="279" t="s">
        <v>772</v>
      </c>
      <c r="CD5" s="279" t="s">
        <v>772</v>
      </c>
      <c r="CE5" s="279" t="s">
        <v>772</v>
      </c>
      <c r="CF5" s="279" t="s">
        <v>772</v>
      </c>
      <c r="CG5" s="279" t="s">
        <v>772</v>
      </c>
      <c r="CH5" s="279" t="s">
        <v>772</v>
      </c>
      <c r="CI5" s="279" t="s">
        <v>772</v>
      </c>
      <c r="CJ5" s="279" t="s">
        <v>772</v>
      </c>
      <c r="CK5" s="279" t="s">
        <v>772</v>
      </c>
      <c r="CL5" s="279">
        <v>7</v>
      </c>
      <c r="CM5" s="279" t="s">
        <v>772</v>
      </c>
      <c r="CN5" s="279" t="s">
        <v>772</v>
      </c>
      <c r="CO5" s="279" t="s">
        <v>772</v>
      </c>
      <c r="CP5" s="279" t="s">
        <v>772</v>
      </c>
      <c r="CQ5" s="279" t="s">
        <v>772</v>
      </c>
      <c r="CR5" s="279" t="s">
        <v>772</v>
      </c>
      <c r="CS5" s="279" t="s">
        <v>772</v>
      </c>
      <c r="CT5" s="279">
        <v>0.55000000000000004</v>
      </c>
      <c r="CU5" s="279" t="str">
        <f>IFERROR(VLOOKUP(A5,'fat-01-24'!A:C,3,FALSE),"")</f>
        <v/>
      </c>
      <c r="CV5" s="279">
        <f>IFERROR(VLOOKUP(A5,'fat-02-24'!A:C,3,FALSE),"")</f>
        <v>1.403</v>
      </c>
      <c r="CW5" s="279" t="str">
        <f>IFERROR(VLOOKUP(A5,'fat-03-24'!A:C,3,FALSE),"")</f>
        <v/>
      </c>
      <c r="CX5" s="279" t="str">
        <f>IFERROR(VLOOKUP(A5,'fat-04-24'!A:C,3,FALSE),"")</f>
        <v/>
      </c>
      <c r="CY5" s="279" t="str">
        <f>IFERROR(VLOOKUP(A5,'fat-05-24'!A:C,3,FALSE),"")</f>
        <v/>
      </c>
      <c r="CZ5" s="279" t="str">
        <f>IFERROR(VLOOKUP(A5,'fat-06-24'!A:C,3,FALSE),"")</f>
        <v/>
      </c>
      <c r="DA5" s="279" t="str">
        <f>IFERROR(VLOOKUP(A5,'fat-07-24'!A:C,3,FALSE),"")</f>
        <v/>
      </c>
      <c r="DB5" s="279" t="str">
        <f>IFERROR(VLOOKUP(A5,'fat-08-24'!A:D,3,FALSE),"")</f>
        <v/>
      </c>
      <c r="DC5" s="279" t="str">
        <f>IFERROR(VLOOKUP(A5,'fat-09-24'!A:C,3,FALSE),"")</f>
        <v/>
      </c>
      <c r="DD5" s="279" t="str">
        <f>IFERROR(VLOOKUP(A5,'fat-10-24'!A:C,3,FALSE),"")</f>
        <v/>
      </c>
      <c r="DE5" s="279" t="str">
        <f>IFERROR(VLOOKUP(A5,'fat-11-24'!A:C,3,FALSE),"")</f>
        <v/>
      </c>
      <c r="DF5" s="279">
        <f>IFERROR(VLOOKUP(A5,'fat-12-24'!A:D,3,FALSE),"")</f>
        <v>10.004</v>
      </c>
      <c r="DG5" s="279">
        <f>IFERROR(VLOOKUP(A5,'fat-01-25'!A:D,3,FALSE),"")</f>
        <v>2.6139999999999999</v>
      </c>
      <c r="DH5" s="279" t="str">
        <f>IFERROR(VLOOKUP(A5,'fat-02-25'!A:D,3,FALSE),"")</f>
        <v/>
      </c>
      <c r="DI5" s="279" t="str">
        <f>IFERROR(VLOOKUP(A5,'fat-03-25'!A:C,3,FALSE),"")</f>
        <v/>
      </c>
      <c r="DJ5" s="279" t="str">
        <f>IFERROR(VLOOKUP(A5,'fat-04-25'!A:C,3,FALSE),"")</f>
        <v/>
      </c>
      <c r="DK5" s="279" t="str">
        <f>IFERROR(VLOOKUP(A5,'fat-02-25'!A:C,3,FALSE),"")</f>
        <v/>
      </c>
      <c r="DL5" s="279">
        <f>IFERROR(VLOOKUP(A5,'fat-06-25'!A:C,3,FALSE),"")</f>
        <v>0</v>
      </c>
      <c r="DM5" s="279" t="str">
        <f>IFERROR(VLOOKUP(A5,'fat-05-25'!A:C,3,FALSE),"")</f>
        <v/>
      </c>
      <c r="DN5" s="279">
        <f>IFERROR(VLOOKUP(A5,'fat-08-25'!A:C,3,FALSE),"")</f>
        <v>8.89</v>
      </c>
      <c r="DO5" s="279">
        <f>IFERROR(VLOOKUP(A5,'fat-09-25'!A:C,3,FALSE),"")</f>
        <v>0</v>
      </c>
      <c r="DP5" s="279">
        <f>IFERROR(VLOOKUP(A5,'fat-10-25'!A:C,3,FALSE),"")</f>
        <v>0</v>
      </c>
      <c r="DQ5" s="279" t="str">
        <f>IFERROR(VLOOKUP(A5,'fat-11-25'!A:D,3,FALSE),"")</f>
        <v/>
      </c>
      <c r="DR5" s="279" t="str">
        <f>IFERROR(VLOOKUP(A5,'fat-12-25'!A:D,3,FALSE),"")</f>
        <v/>
      </c>
      <c r="DS5" s="279" t="str">
        <f>IFERROR(VLOOKUP(A5,'fat-01-26'!A:C,3,FALSE),"")</f>
        <v/>
      </c>
      <c r="DT5" s="279" t="str">
        <f>IFERROR(VLOOKUP(A5,'fat-02-26'!A:C,3,FALSE),"")</f>
        <v/>
      </c>
      <c r="DU5" s="279" t="str">
        <f>IFERROR(VLOOKUP(A5,'fat-03-26'!A:C,3,FALSE),"")</f>
        <v/>
      </c>
      <c r="DV5" s="279" t="str">
        <f>IFERROR(VLOOKUP(A5,'fat-04-26'!A:C,3,FALSE),"")</f>
        <v/>
      </c>
      <c r="DW5" s="279" t="str">
        <f>IFERROR(VLOOKUP(A5,'fat-05-26'!A:C,3,FALSE),"")</f>
        <v/>
      </c>
      <c r="DX5" s="279">
        <f t="shared" si="14"/>
        <v>0</v>
      </c>
      <c r="DY5" s="279">
        <f t="shared" si="15"/>
        <v>0</v>
      </c>
      <c r="DZ5" s="280"/>
      <c r="EA5" s="281">
        <f>VLOOKUP(A5,Estoque!B:I,8,FALSE)</f>
        <v>0</v>
      </c>
      <c r="EB5" s="34">
        <f>VLOOKUP(A5,Estoque!B:N,13,FALSE)</f>
        <v>0</v>
      </c>
    </row>
    <row r="6" spans="1:135" s="565" customFormat="1" x14ac:dyDescent="0.3">
      <c r="A6" s="566" t="s">
        <v>246</v>
      </c>
      <c r="B6" s="561" t="s">
        <v>247</v>
      </c>
      <c r="C6" s="279">
        <v>12.48</v>
      </c>
      <c r="D6" s="279">
        <v>11.363</v>
      </c>
      <c r="E6" s="279">
        <v>6.62</v>
      </c>
      <c r="F6" s="279">
        <v>6.8250000000000002</v>
      </c>
      <c r="G6" s="279">
        <v>0.05</v>
      </c>
      <c r="H6" s="279">
        <v>3.6150000000000002</v>
      </c>
      <c r="I6" s="279">
        <v>3.4510000000000001</v>
      </c>
      <c r="J6" s="279" t="s">
        <v>772</v>
      </c>
      <c r="K6" s="279">
        <v>7.4</v>
      </c>
      <c r="L6" s="279">
        <v>2.63</v>
      </c>
      <c r="M6" s="279">
        <v>6.0289999999999999</v>
      </c>
      <c r="N6" s="279">
        <v>6.875</v>
      </c>
      <c r="O6" s="279">
        <v>2</v>
      </c>
      <c r="P6" s="279">
        <v>9.68</v>
      </c>
      <c r="Q6" s="279">
        <v>3.6040000000000001</v>
      </c>
      <c r="R6" s="279">
        <v>0.115</v>
      </c>
      <c r="S6" s="279">
        <v>-3.4601000000000002</v>
      </c>
      <c r="T6" s="279" t="s">
        <v>772</v>
      </c>
      <c r="U6" s="279">
        <v>2.5579999999999998</v>
      </c>
      <c r="V6" s="279">
        <v>3.37</v>
      </c>
      <c r="W6" s="279">
        <v>0.214</v>
      </c>
      <c r="X6" s="279" t="s">
        <v>772</v>
      </c>
      <c r="Y6" s="279" t="s">
        <v>772</v>
      </c>
      <c r="Z6" s="279" t="s">
        <v>772</v>
      </c>
      <c r="AA6" s="279" t="s">
        <v>772</v>
      </c>
      <c r="AB6" s="279">
        <v>4.165</v>
      </c>
      <c r="AC6" s="279">
        <v>3.46</v>
      </c>
      <c r="AD6" s="279">
        <v>0.72</v>
      </c>
      <c r="AE6" s="279">
        <v>2.673</v>
      </c>
      <c r="AF6" s="279" t="s">
        <v>772</v>
      </c>
      <c r="AG6" s="279">
        <v>3.456</v>
      </c>
      <c r="AH6" s="279">
        <v>3.5999999999999997E-2</v>
      </c>
      <c r="AI6" s="279">
        <v>38.289000000000001</v>
      </c>
      <c r="AJ6" s="279">
        <v>8.0519999999999996</v>
      </c>
      <c r="AK6" s="279">
        <v>4.1559999999999997</v>
      </c>
      <c r="AL6" s="279">
        <v>5.5350000000000001</v>
      </c>
      <c r="AM6" s="279">
        <v>7.2729999999999997</v>
      </c>
      <c r="AN6" s="279">
        <v>1.7250000000000001</v>
      </c>
      <c r="AO6" s="279">
        <v>1.35</v>
      </c>
      <c r="AP6" s="279">
        <v>6.0049999999999999</v>
      </c>
      <c r="AQ6" s="279">
        <v>9.3580000000000005</v>
      </c>
      <c r="AR6" s="279">
        <v>0.40500000000000003</v>
      </c>
      <c r="AS6" s="279">
        <v>11.635</v>
      </c>
      <c r="AT6" s="279">
        <v>8.1259999999999994</v>
      </c>
      <c r="AU6" s="279">
        <v>14.866</v>
      </c>
      <c r="AV6" s="279">
        <v>17.271000000000001</v>
      </c>
      <c r="AW6" s="279">
        <v>7.7160000000000002</v>
      </c>
      <c r="AX6" s="279">
        <v>2.1749999999999998</v>
      </c>
      <c r="AY6" s="279">
        <v>5.5940000000000003</v>
      </c>
      <c r="AZ6" s="279">
        <v>13.051</v>
      </c>
      <c r="BA6" s="279">
        <v>20.135000000000002</v>
      </c>
      <c r="BB6" s="279">
        <v>14.295</v>
      </c>
      <c r="BC6" s="279">
        <v>8.7806999999999995</v>
      </c>
      <c r="BD6" s="279">
        <v>23.26</v>
      </c>
      <c r="BE6" s="279">
        <v>28.832000000000001</v>
      </c>
      <c r="BF6" s="279">
        <v>18.622800000000002</v>
      </c>
      <c r="BG6" s="279">
        <v>26.164999999999999</v>
      </c>
      <c r="BH6" s="279">
        <v>4.9530000000000003</v>
      </c>
      <c r="BI6" s="279">
        <v>85.027000000000001</v>
      </c>
      <c r="BJ6" s="279">
        <v>2.919</v>
      </c>
      <c r="BK6" s="279">
        <v>2.06</v>
      </c>
      <c r="BL6" s="279">
        <v>24.172000000000001</v>
      </c>
      <c r="BM6" s="279">
        <v>9.2560000000000002</v>
      </c>
      <c r="BN6" s="279">
        <v>9.8539999999999992</v>
      </c>
      <c r="BO6" s="279">
        <v>57.28</v>
      </c>
      <c r="BP6" s="279">
        <v>14.025</v>
      </c>
      <c r="BQ6" s="279">
        <v>5.516</v>
      </c>
      <c r="BR6" s="279">
        <v>0.51</v>
      </c>
      <c r="BS6" s="279">
        <v>1.163</v>
      </c>
      <c r="BT6" s="279">
        <v>0.82</v>
      </c>
      <c r="BU6" s="279">
        <v>1.74</v>
      </c>
      <c r="BV6" s="279">
        <v>5.12</v>
      </c>
      <c r="BW6" s="279">
        <v>3.2610000000000001</v>
      </c>
      <c r="BX6" s="279">
        <v>0.56000000000000005</v>
      </c>
      <c r="BY6" s="279">
        <v>1.9950000000000001</v>
      </c>
      <c r="BZ6" s="279">
        <v>40.433</v>
      </c>
      <c r="CA6" s="279">
        <v>3.2450000000000001</v>
      </c>
      <c r="CB6" s="279">
        <v>0.18</v>
      </c>
      <c r="CC6" s="279" t="s">
        <v>772</v>
      </c>
      <c r="CD6" s="279">
        <v>10.4198</v>
      </c>
      <c r="CE6" s="279">
        <v>12.041</v>
      </c>
      <c r="CF6" s="279">
        <v>1.1600000000000001</v>
      </c>
      <c r="CG6" s="279">
        <v>30.412000000000006</v>
      </c>
      <c r="CH6" s="279">
        <v>0.9</v>
      </c>
      <c r="CI6" s="279">
        <v>-0.31599999999999995</v>
      </c>
      <c r="CJ6" s="279">
        <v>0.28899999999999998</v>
      </c>
      <c r="CK6" s="279">
        <v>36.336000000000013</v>
      </c>
      <c r="CL6" s="279">
        <v>6.0739999999999998</v>
      </c>
      <c r="CM6" s="279">
        <v>19.872</v>
      </c>
      <c r="CN6" s="279">
        <v>9.7590000000000003</v>
      </c>
      <c r="CO6" s="279">
        <v>19.295999999999999</v>
      </c>
      <c r="CP6" s="279">
        <v>4.7970000000000006</v>
      </c>
      <c r="CQ6" s="279">
        <v>3.1220000000000003</v>
      </c>
      <c r="CR6" s="279">
        <v>4.8089999999999993</v>
      </c>
      <c r="CS6" s="279">
        <v>4.2697747586700032</v>
      </c>
      <c r="CT6" s="279">
        <v>27.574000000000002</v>
      </c>
      <c r="CU6" s="279">
        <f>IFERROR(VLOOKUP(A6,'fat-01-24'!A:C,3,FALSE),"")</f>
        <v>61.949000000000005</v>
      </c>
      <c r="CV6" s="279">
        <f>IFERROR(VLOOKUP(A6,'fat-02-24'!A:C,3,FALSE),"")</f>
        <v>13.718999999999999</v>
      </c>
      <c r="CW6" s="279">
        <f>IFERROR(VLOOKUP(A6,'fat-03-24'!A:C,3,FALSE),"")</f>
        <v>18.363</v>
      </c>
      <c r="CX6" s="279">
        <f>IFERROR(VLOOKUP(A6,'fat-04-24'!A:C,3,FALSE),"")</f>
        <v>23.748999999999999</v>
      </c>
      <c r="CY6" s="279">
        <f>IFERROR(VLOOKUP(A6,'fat-05-24'!A:C,3,FALSE),"")</f>
        <v>11.5411</v>
      </c>
      <c r="CZ6" s="279">
        <f>IFERROR(VLOOKUP(A6,'fat-06-24'!A:C,3,FALSE),"")</f>
        <v>9.7590000000000003</v>
      </c>
      <c r="DA6" s="279" t="str">
        <f>IFERROR(VLOOKUP(A6,'fat-07-24'!A:C,3,FALSE),"")</f>
        <v/>
      </c>
      <c r="DB6" s="279">
        <f>IFERROR(VLOOKUP(A6,'fat-08-24'!A:D,3,FALSE),"")</f>
        <v>60.964999999999989</v>
      </c>
      <c r="DC6" s="279">
        <f>IFERROR(VLOOKUP(A6,'fat-09-24'!A:C,3,FALSE),"")</f>
        <v>17.631999999999998</v>
      </c>
      <c r="DD6" s="279">
        <f>IFERROR(VLOOKUP(A6,'fat-10-24'!A:C,3,FALSE),"")</f>
        <v>25.492000000000001</v>
      </c>
      <c r="DE6" s="279">
        <f>IFERROR(VLOOKUP(A6,'fat-11-24'!A:C,3,FALSE),"")</f>
        <v>46.022999999999996</v>
      </c>
      <c r="DF6" s="279">
        <f>IFERROR(VLOOKUP(A6,'fat-12-24'!A:D,3,FALSE),"")</f>
        <v>12.32</v>
      </c>
      <c r="DG6" s="562">
        <f>IFERROR(VLOOKUP(A6,'fat-01-25'!A:D,3,FALSE),"")</f>
        <v>33.614000000000004</v>
      </c>
      <c r="DH6" s="562">
        <f>IFERROR(VLOOKUP(A6,'fat-02-25'!A:D,3,FALSE),"")</f>
        <v>7.7219999999999995</v>
      </c>
      <c r="DI6" s="562">
        <f>IFERROR(VLOOKUP(A6,'fat-03-25'!A:C,3,FALSE),"")</f>
        <v>0.54</v>
      </c>
      <c r="DJ6" s="562">
        <f>IFERROR(VLOOKUP(A6,'fat-04-25'!A:C,3,FALSE),"")</f>
        <v>23.785000000000004</v>
      </c>
      <c r="DK6" s="562">
        <f>IFERROR(VLOOKUP(A6,'fat-02-25'!A:C,3,FALSE),"")</f>
        <v>7.7219999999999995</v>
      </c>
      <c r="DL6" s="562">
        <f>IFERROR(VLOOKUP(A6,'fat-06-25'!A:C,3,FALSE),"")</f>
        <v>7.4879999999999995</v>
      </c>
      <c r="DM6" s="562">
        <f>IFERROR(VLOOKUP(A6,'fat-05-25'!A:C,3,FALSE),"")</f>
        <v>8.6780000000000008</v>
      </c>
      <c r="DN6" s="562">
        <f>IFERROR(VLOOKUP(A6,'fat-08-25'!A:C,3,FALSE),"")</f>
        <v>6.9160000000000004</v>
      </c>
      <c r="DO6" s="562">
        <f>IFERROR(VLOOKUP(A6,'fat-09-25'!A:C,3,FALSE),"")</f>
        <v>8.9619999999999997</v>
      </c>
      <c r="DP6" s="562">
        <f>IFERROR(VLOOKUP(A6,'fat-10-25'!A:C,3,FALSE),"")</f>
        <v>13.032</v>
      </c>
      <c r="DQ6" s="562">
        <f>IFERROR(VLOOKUP(A6,'fat-11-25'!A:D,3,FALSE),"")</f>
        <v>18.070999999999998</v>
      </c>
      <c r="DR6" s="562">
        <f>IFERROR(VLOOKUP(A6,'fat-12-25'!A:D,3,FALSE),"")</f>
        <v>15.32</v>
      </c>
      <c r="DS6" s="562">
        <f>IFERROR(VLOOKUP(A6,'fat-01-26'!A:C,3,FALSE),"")</f>
        <v>15.203999999999999</v>
      </c>
      <c r="DT6" s="562">
        <f>IFERROR(VLOOKUP(A6,'fat-02-26'!A:C,3,FALSE),"")</f>
        <v>14.644</v>
      </c>
      <c r="DU6" s="562">
        <f>IFERROR(VLOOKUP(A6,'fat-03-26'!A:C,3,FALSE),"")</f>
        <v>36.637000000000008</v>
      </c>
      <c r="DV6" s="562">
        <f>IFERROR(VLOOKUP(A6,'fat-04-26'!A:C,3,FALSE),"")</f>
        <v>16.420000000000002</v>
      </c>
      <c r="DW6" s="279">
        <f>IFERROR(VLOOKUP(A6,'fat-05-26'!A:C,3,FALSE),"")</f>
        <v>4.0629999999999997</v>
      </c>
      <c r="DX6" s="279">
        <f t="shared" si="14"/>
        <v>17.048000000000002</v>
      </c>
      <c r="DY6" s="562">
        <f>DX6/30*45</f>
        <v>25.572000000000003</v>
      </c>
      <c r="DZ6" s="282"/>
      <c r="EA6" s="563">
        <f>VLOOKUP(A6,Estoque!B:I,8,FALSE)</f>
        <v>22.456199999999999</v>
      </c>
      <c r="EB6" s="564">
        <f>VLOOKUP(A6,Estoque!B:N,13,FALSE)</f>
        <v>20</v>
      </c>
      <c r="EC6" s="564">
        <v>90</v>
      </c>
      <c r="ED6" s="564">
        <v>20</v>
      </c>
      <c r="EE6" s="564">
        <v>20</v>
      </c>
    </row>
    <row r="7" spans="1:135" x14ac:dyDescent="0.3">
      <c r="A7" s="394" t="s">
        <v>147</v>
      </c>
      <c r="B7" s="394" t="s">
        <v>248</v>
      </c>
      <c r="C7" s="279">
        <v>27.08</v>
      </c>
      <c r="D7" s="279">
        <v>15.99</v>
      </c>
      <c r="E7" s="279">
        <v>57.49</v>
      </c>
      <c r="F7" s="279">
        <v>65.5</v>
      </c>
      <c r="G7" s="279">
        <v>15.46</v>
      </c>
      <c r="H7" s="279">
        <v>21.52</v>
      </c>
      <c r="I7" s="279">
        <v>18.515000000000001</v>
      </c>
      <c r="J7" s="279">
        <v>17.954999999999998</v>
      </c>
      <c r="K7" s="279">
        <v>24.855</v>
      </c>
      <c r="L7" s="279" t="s">
        <v>772</v>
      </c>
      <c r="M7" s="279">
        <v>10.135</v>
      </c>
      <c r="N7" s="279">
        <v>1.6850000000000001</v>
      </c>
      <c r="O7" s="279" t="s">
        <v>772</v>
      </c>
      <c r="P7" s="279">
        <v>26.405000000000001</v>
      </c>
      <c r="Q7" s="279">
        <v>24.945</v>
      </c>
      <c r="R7" s="279">
        <v>0.99329999999999996</v>
      </c>
      <c r="S7" s="279">
        <v>-11.085000000000001</v>
      </c>
      <c r="T7" s="279">
        <v>1.96</v>
      </c>
      <c r="U7" s="279">
        <v>4.7679999999999998</v>
      </c>
      <c r="V7" s="279">
        <v>11.692</v>
      </c>
      <c r="W7" s="279">
        <v>3.266</v>
      </c>
      <c r="X7" s="279" t="s">
        <v>772</v>
      </c>
      <c r="Y7" s="279" t="s">
        <v>772</v>
      </c>
      <c r="Z7" s="279" t="s">
        <v>772</v>
      </c>
      <c r="AA7" s="279">
        <v>2.8000000000000001E-2</v>
      </c>
      <c r="AB7" s="279">
        <v>1.91</v>
      </c>
      <c r="AC7" s="279">
        <v>10.465</v>
      </c>
      <c r="AD7" s="279">
        <v>19.242000000000001</v>
      </c>
      <c r="AE7" s="279">
        <v>8.6080000000000005</v>
      </c>
      <c r="AF7" s="279">
        <v>11.382</v>
      </c>
      <c r="AG7" s="279">
        <v>4.8220000000000001</v>
      </c>
      <c r="AH7" s="279">
        <v>9.4700000000000006</v>
      </c>
      <c r="AI7" s="279">
        <v>70.195999999999998</v>
      </c>
      <c r="AJ7" s="279">
        <v>13.41</v>
      </c>
      <c r="AK7" s="279">
        <v>16.716999999999999</v>
      </c>
      <c r="AL7" s="279">
        <v>35.033000000000001</v>
      </c>
      <c r="AM7" s="279">
        <v>21.673999999999999</v>
      </c>
      <c r="AN7" s="279">
        <v>54.966999999999999</v>
      </c>
      <c r="AO7" s="279">
        <v>4.8970000000000002</v>
      </c>
      <c r="AP7" s="279">
        <v>28.032</v>
      </c>
      <c r="AQ7" s="279">
        <v>28.603000000000002</v>
      </c>
      <c r="AR7" s="279">
        <v>4.1950000000000003</v>
      </c>
      <c r="AS7" s="279">
        <v>52.954999999999998</v>
      </c>
      <c r="AT7" s="279">
        <v>50.27</v>
      </c>
      <c r="AU7" s="279">
        <v>33.746000000000002</v>
      </c>
      <c r="AV7" s="279">
        <v>58.460999999999999</v>
      </c>
      <c r="AW7" s="279">
        <v>7.5129999999999999</v>
      </c>
      <c r="AX7" s="279">
        <v>22.744</v>
      </c>
      <c r="AY7" s="279">
        <v>26.164999999999999</v>
      </c>
      <c r="AZ7" s="279">
        <v>38.078000000000003</v>
      </c>
      <c r="BA7" s="279">
        <v>28.297000000000001</v>
      </c>
      <c r="BB7" s="279">
        <v>57.167000000000002</v>
      </c>
      <c r="BC7" s="279">
        <v>26.232800000000001</v>
      </c>
      <c r="BD7" s="279">
        <v>47.235999999999997</v>
      </c>
      <c r="BE7" s="279">
        <v>68.635000000000005</v>
      </c>
      <c r="BF7" s="279">
        <v>40.853000000000002</v>
      </c>
      <c r="BG7" s="279">
        <v>57.58</v>
      </c>
      <c r="BH7" s="279">
        <v>11.32</v>
      </c>
      <c r="BI7" s="279">
        <v>67.165199999999999</v>
      </c>
      <c r="BJ7" s="279">
        <v>21.61</v>
      </c>
      <c r="BK7" s="279">
        <v>29.143000000000001</v>
      </c>
      <c r="BL7" s="279">
        <v>2.625</v>
      </c>
      <c r="BM7" s="279">
        <v>68.037000000000006</v>
      </c>
      <c r="BN7" s="279">
        <v>3.5</v>
      </c>
      <c r="BO7" s="279">
        <v>39.203000000000003</v>
      </c>
      <c r="BP7" s="279">
        <v>21.670999999999999</v>
      </c>
      <c r="BQ7" s="279">
        <v>14.025</v>
      </c>
      <c r="BR7" s="279">
        <v>7.55</v>
      </c>
      <c r="BS7" s="279">
        <v>3.5045999999999999</v>
      </c>
      <c r="BT7" s="279">
        <v>1.03</v>
      </c>
      <c r="BU7" s="279">
        <v>8.1609999999999996</v>
      </c>
      <c r="BV7" s="279">
        <v>5.992</v>
      </c>
      <c r="BW7" s="279">
        <v>15.045</v>
      </c>
      <c r="BX7" s="279">
        <v>10.065</v>
      </c>
      <c r="BY7" s="279">
        <v>28.338000000000001</v>
      </c>
      <c r="BZ7" s="279">
        <v>1.3326</v>
      </c>
      <c r="CA7" s="279">
        <v>49.725999999999999</v>
      </c>
      <c r="CB7" s="279">
        <v>10.208</v>
      </c>
      <c r="CC7" s="279">
        <v>6.8610000000000007</v>
      </c>
      <c r="CD7" s="279">
        <v>6.6133999999999986</v>
      </c>
      <c r="CE7" s="279">
        <v>30.846999999999998</v>
      </c>
      <c r="CF7" s="279">
        <v>84.637999999999991</v>
      </c>
      <c r="CG7" s="279">
        <v>48.916999999999994</v>
      </c>
      <c r="CH7" s="279">
        <v>31.529499999999999</v>
      </c>
      <c r="CI7" s="279">
        <v>55.081099999999999</v>
      </c>
      <c r="CJ7" s="279">
        <v>28.180000000000003</v>
      </c>
      <c r="CK7" s="279">
        <v>40.576999999999998</v>
      </c>
      <c r="CL7" s="279">
        <v>4.915</v>
      </c>
      <c r="CM7" s="279">
        <v>42.90100000000001</v>
      </c>
      <c r="CN7" s="279">
        <v>21.1145</v>
      </c>
      <c r="CO7" s="279">
        <v>12.0745</v>
      </c>
      <c r="CP7" s="279">
        <v>18.227999999999998</v>
      </c>
      <c r="CQ7" s="279">
        <v>32.939500000000002</v>
      </c>
      <c r="CR7" s="279">
        <v>18.5215</v>
      </c>
      <c r="CS7" s="279">
        <v>24.864000000000001</v>
      </c>
      <c r="CT7" s="279">
        <v>11.21</v>
      </c>
      <c r="CU7" s="279">
        <f>IFERROR(VLOOKUP(A7,'fat-01-24'!A:C,3,FALSE),"")</f>
        <v>12.151</v>
      </c>
      <c r="CV7" s="279">
        <f>IFERROR(VLOOKUP(A7,'fat-02-24'!A:C,3,FALSE),"")</f>
        <v>12.888500000000001</v>
      </c>
      <c r="CW7" s="279">
        <f>IFERROR(VLOOKUP(A7,'fat-03-24'!A:C,3,FALSE),"")</f>
        <v>115.093</v>
      </c>
      <c r="CX7" s="279">
        <f>IFERROR(VLOOKUP(A7,'fat-04-24'!A:C,3,FALSE),"")</f>
        <v>31.726500000000001</v>
      </c>
      <c r="CY7" s="279">
        <f>IFERROR(VLOOKUP(A7,'fat-05-24'!A:C,3,FALSE),"")</f>
        <v>30.539699999999996</v>
      </c>
      <c r="CZ7" s="279">
        <f>IFERROR(VLOOKUP(A7,'fat-06-24'!A:C,3,FALSE),"")</f>
        <v>21.114499999999996</v>
      </c>
      <c r="DA7" s="279">
        <f>IFERROR(VLOOKUP(A7,'fat-07-24'!A:C,3,FALSE),"")</f>
        <v>3.0819999999999999</v>
      </c>
      <c r="DB7" s="279">
        <f>IFERROR(VLOOKUP(A7,'fat-08-24'!A:D,3,FALSE),"")</f>
        <v>12.995500000000002</v>
      </c>
      <c r="DC7" s="279">
        <f>IFERROR(VLOOKUP(A7,'fat-09-24'!A:C,3,FALSE),"")</f>
        <v>53.452500000000008</v>
      </c>
      <c r="DD7" s="279">
        <f>IFERROR(VLOOKUP(A7,'fat-10-24'!A:C,3,FALSE),"")</f>
        <v>59.488</v>
      </c>
      <c r="DE7" s="279">
        <f>IFERROR(VLOOKUP(A7,'fat-11-24'!A:C,3,FALSE),"")</f>
        <v>19.922000000000001</v>
      </c>
      <c r="DF7" s="279">
        <f>IFERROR(VLOOKUP(A7,'fat-12-24'!A:D,3,FALSE),"")</f>
        <v>63.979500000000002</v>
      </c>
      <c r="DG7" s="279">
        <f>IFERROR(VLOOKUP(A7,'fat-01-25'!A:D,3,FALSE),"")</f>
        <v>19.959</v>
      </c>
      <c r="DH7" s="279">
        <f>IFERROR(VLOOKUP(A7,'fat-02-25'!A:D,3,FALSE),"")</f>
        <v>30.834900000000001</v>
      </c>
      <c r="DI7" s="279">
        <f>IFERROR(VLOOKUP(A7,'fat-03-25'!A:C,3,FALSE),"")</f>
        <v>27.510499999999997</v>
      </c>
      <c r="DJ7" s="279">
        <f>IFERROR(VLOOKUP(A7,'fat-04-25'!A:C,3,FALSE),"")</f>
        <v>44.757300000000001</v>
      </c>
      <c r="DK7" s="279">
        <f>IFERROR(VLOOKUP(A7,'fat-02-25'!A:C,3,FALSE),"")</f>
        <v>30.834900000000001</v>
      </c>
      <c r="DL7" s="279">
        <f>IFERROR(VLOOKUP(A7,'fat-06-25'!A:C,3,FALSE),"")</f>
        <v>13.1755</v>
      </c>
      <c r="DM7" s="279">
        <f>IFERROR(VLOOKUP(A7,'fat-05-25'!A:C,3,FALSE),"")</f>
        <v>24.787999999999997</v>
      </c>
      <c r="DN7" s="279">
        <f>IFERROR(VLOOKUP(A7,'fat-08-25'!A:C,3,FALSE),"")</f>
        <v>36.731999999999999</v>
      </c>
      <c r="DO7" s="279">
        <f>IFERROR(VLOOKUP(A7,'fat-09-25'!A:C,3,FALSE),"")</f>
        <v>30.279999999999998</v>
      </c>
      <c r="DP7" s="279">
        <f>IFERROR(VLOOKUP(A7,'fat-10-25'!A:C,3,FALSE),"")</f>
        <v>5.6459999999999999</v>
      </c>
      <c r="DQ7" s="279">
        <f>IFERROR(VLOOKUP(A7,'fat-11-25'!A:D,3,FALSE),"")</f>
        <v>28.939499999999999</v>
      </c>
      <c r="DR7" s="279">
        <f>IFERROR(VLOOKUP(A7,'fat-12-25'!A:D,3,FALSE),"")</f>
        <v>11.972999999999999</v>
      </c>
      <c r="DS7" s="279">
        <f>IFERROR(VLOOKUP(A7,'fat-01-26'!A:C,3,FALSE),"")</f>
        <v>29.494500000000006</v>
      </c>
      <c r="DT7" s="279">
        <f>IFERROR(VLOOKUP(A7,'fat-02-26'!A:C,3,FALSE),"")</f>
        <v>50.971000000000004</v>
      </c>
      <c r="DU7" s="279">
        <f>IFERROR(VLOOKUP(A7,'fat-03-26'!A:C,3,FALSE),"")</f>
        <v>108.809</v>
      </c>
      <c r="DV7" s="279">
        <f>IFERROR(VLOOKUP(A7,'fat-04-26'!A:C,3,FALSE),"")</f>
        <v>30.456499999999998</v>
      </c>
      <c r="DW7" s="279">
        <f>IFERROR(VLOOKUP(A7,'fat-05-26'!A:C,3,FALSE),"")</f>
        <v>38.023499999999999</v>
      </c>
      <c r="DX7" s="279">
        <f t="shared" si="14"/>
        <v>44.954583333333339</v>
      </c>
      <c r="DY7" s="279">
        <f t="shared" ref="DY7:DY42" si="16">DX7/30*45</f>
        <v>67.431875000000019</v>
      </c>
      <c r="DZ7" s="280"/>
      <c r="EA7" s="281">
        <f>VLOOKUP(A7,Estoque!B:I,8,FALSE)</f>
        <v>60.450299999999999</v>
      </c>
      <c r="EB7" s="34">
        <f>VLOOKUP(A7,Estoque!B:N,13,FALSE)</f>
        <v>0</v>
      </c>
      <c r="ED7" s="34">
        <v>50</v>
      </c>
      <c r="EE7" s="34">
        <v>50</v>
      </c>
    </row>
    <row r="8" spans="1:135" x14ac:dyDescent="0.3">
      <c r="A8" s="394" t="s">
        <v>249</v>
      </c>
      <c r="B8" s="394" t="s">
        <v>250</v>
      </c>
      <c r="C8" s="279">
        <v>7.43</v>
      </c>
      <c r="D8" s="279">
        <v>1.796</v>
      </c>
      <c r="E8" s="279">
        <v>6.2469999999999999</v>
      </c>
      <c r="F8" s="279">
        <v>9</v>
      </c>
      <c r="G8" s="279">
        <v>0.11990000000000001</v>
      </c>
      <c r="H8" s="279">
        <v>6.8479999999999999</v>
      </c>
      <c r="I8" s="279" t="s">
        <v>772</v>
      </c>
      <c r="J8" s="279">
        <v>0.95499999999999996</v>
      </c>
      <c r="K8" s="279">
        <v>9.39</v>
      </c>
      <c r="L8" s="279">
        <v>5.9950000000000001</v>
      </c>
      <c r="M8" s="279" t="s">
        <v>772</v>
      </c>
      <c r="N8" s="279">
        <v>4.125</v>
      </c>
      <c r="O8" s="279" t="s">
        <v>772</v>
      </c>
      <c r="P8" s="279">
        <v>2.63</v>
      </c>
      <c r="Q8" s="279">
        <v>2.9929999999999999</v>
      </c>
      <c r="R8" s="279">
        <v>5.5E-2</v>
      </c>
      <c r="S8" s="279" t="s">
        <v>772</v>
      </c>
      <c r="T8" s="279">
        <v>0.873</v>
      </c>
      <c r="U8" s="279">
        <v>2.8650000000000002</v>
      </c>
      <c r="V8" s="279">
        <v>1.3023</v>
      </c>
      <c r="W8" s="279">
        <v>3.5579999999999998</v>
      </c>
      <c r="X8" s="279">
        <v>0.95099999999999996</v>
      </c>
      <c r="Y8" s="279">
        <v>0.27</v>
      </c>
      <c r="Z8" s="279" t="s">
        <v>772</v>
      </c>
      <c r="AA8" s="279">
        <v>2.8239999999999998</v>
      </c>
      <c r="AB8" s="279" t="s">
        <v>772</v>
      </c>
      <c r="AC8" s="279">
        <v>2.41</v>
      </c>
      <c r="AD8" s="279">
        <v>1.466</v>
      </c>
      <c r="AE8" s="279">
        <v>2.04</v>
      </c>
      <c r="AF8" s="279">
        <v>4.2750000000000004</v>
      </c>
      <c r="AG8" s="279">
        <v>1.254</v>
      </c>
      <c r="AH8" s="279" t="s">
        <v>772</v>
      </c>
      <c r="AI8" s="279">
        <v>1.325</v>
      </c>
      <c r="AJ8" s="279">
        <v>8.6470000000000002</v>
      </c>
      <c r="AK8" s="279">
        <v>1.96</v>
      </c>
      <c r="AL8" s="279">
        <v>5.21</v>
      </c>
      <c r="AM8" s="279">
        <v>1.87</v>
      </c>
      <c r="AN8" s="279">
        <v>3.7450000000000001</v>
      </c>
      <c r="AO8" s="279">
        <v>0.98499999999999999</v>
      </c>
      <c r="AP8" s="279">
        <v>11.497</v>
      </c>
      <c r="AQ8" s="279">
        <v>5.4530000000000003</v>
      </c>
      <c r="AR8" s="279" t="s">
        <v>772</v>
      </c>
      <c r="AS8" s="279">
        <v>4.8090000000000002</v>
      </c>
      <c r="AT8" s="279">
        <v>8.5749999999999993</v>
      </c>
      <c r="AU8" s="279">
        <v>3.38</v>
      </c>
      <c r="AV8" s="279">
        <v>7.8120000000000003</v>
      </c>
      <c r="AW8" s="279">
        <v>6.3550000000000004</v>
      </c>
      <c r="AX8" s="279">
        <v>1.895</v>
      </c>
      <c r="AY8" s="279">
        <v>2.931</v>
      </c>
      <c r="AZ8" s="279">
        <v>3.3</v>
      </c>
      <c r="BA8" s="279">
        <v>14.26</v>
      </c>
      <c r="BB8" s="279">
        <v>0.56000000000000005</v>
      </c>
      <c r="BC8" s="279">
        <v>4.1900000000000004</v>
      </c>
      <c r="BD8" s="279">
        <v>10.715</v>
      </c>
      <c r="BE8" s="279">
        <v>3.25</v>
      </c>
      <c r="BF8" s="279">
        <v>8.1769999999999996</v>
      </c>
      <c r="BG8" s="279" t="s">
        <v>772</v>
      </c>
      <c r="BH8" s="279">
        <v>1.625</v>
      </c>
      <c r="BI8" s="279">
        <v>5.2140000000000004</v>
      </c>
      <c r="BJ8" s="279">
        <v>10.199999999999999</v>
      </c>
      <c r="BK8" s="279">
        <v>12.95</v>
      </c>
      <c r="BL8" s="279">
        <v>8.0890000000000004</v>
      </c>
      <c r="BM8" s="279">
        <v>14.47</v>
      </c>
      <c r="BN8" s="279">
        <v>0.88500000000000001</v>
      </c>
      <c r="BO8" s="279">
        <v>5.9950000000000001</v>
      </c>
      <c r="BP8" s="279">
        <v>8.73</v>
      </c>
      <c r="BQ8" s="279">
        <v>3.17</v>
      </c>
      <c r="BR8" s="279">
        <v>3.895</v>
      </c>
      <c r="BS8" s="279">
        <v>6.8079999999999998</v>
      </c>
      <c r="BT8" s="279">
        <v>0.48499999999999999</v>
      </c>
      <c r="BU8" s="279">
        <v>2.5350000000000001</v>
      </c>
      <c r="BV8" s="279">
        <v>2.9660000000000002</v>
      </c>
      <c r="BW8" s="279">
        <v>5.13</v>
      </c>
      <c r="BX8" s="279" t="s">
        <v>772</v>
      </c>
      <c r="BY8" s="279">
        <v>0.96499999999999997</v>
      </c>
      <c r="BZ8" s="279">
        <v>6.3559999999999999</v>
      </c>
      <c r="CA8" s="279">
        <v>7.18</v>
      </c>
      <c r="CB8" s="279">
        <v>0.68</v>
      </c>
      <c r="CC8" s="279">
        <v>2.0350000000000001</v>
      </c>
      <c r="CD8" s="279">
        <v>14.706000000000001</v>
      </c>
      <c r="CE8" s="279">
        <v>10.094999999999999</v>
      </c>
      <c r="CF8" s="279">
        <v>4.6139999999999999</v>
      </c>
      <c r="CG8" s="279">
        <v>3.347</v>
      </c>
      <c r="CH8" s="279">
        <v>7.63</v>
      </c>
      <c r="CI8" s="279">
        <v>2.5459999999999998</v>
      </c>
      <c r="CJ8" s="279">
        <v>0.435</v>
      </c>
      <c r="CK8" s="279">
        <v>11.4612</v>
      </c>
      <c r="CL8" s="279">
        <v>7.8979999999999997</v>
      </c>
      <c r="CM8" s="279">
        <v>7.218</v>
      </c>
      <c r="CN8" s="279">
        <v>5.3100000000000005</v>
      </c>
      <c r="CO8" s="279">
        <v>1.01</v>
      </c>
      <c r="CP8" s="279">
        <v>3.5790000000000002</v>
      </c>
      <c r="CQ8" s="279">
        <v>4.0856000000000003</v>
      </c>
      <c r="CR8" s="279">
        <v>1.494</v>
      </c>
      <c r="CS8" s="279">
        <v>22.542600000000004</v>
      </c>
      <c r="CT8" s="279">
        <v>11.683800000000002</v>
      </c>
      <c r="CU8" s="279">
        <f>IFERROR(VLOOKUP(A8,'fat-01-24'!A:C,3,FALSE),"")</f>
        <v>2.54</v>
      </c>
      <c r="CV8" s="279">
        <f>IFERROR(VLOOKUP(A8,'fat-02-24'!A:C,3,FALSE),"")</f>
        <v>1.6637999999999999</v>
      </c>
      <c r="CW8" s="279">
        <f>IFERROR(VLOOKUP(A8,'fat-03-24'!A:C,3,FALSE),"")</f>
        <v>16.64</v>
      </c>
      <c r="CX8" s="279">
        <f>IFERROR(VLOOKUP(A8,'fat-04-24'!A:C,3,FALSE),"")</f>
        <v>3.9379999999999997</v>
      </c>
      <c r="CY8" s="279">
        <f>IFERROR(VLOOKUP(A8,'fat-05-24'!A:C,3,FALSE),"")</f>
        <v>11.823999999999998</v>
      </c>
      <c r="CZ8" s="279">
        <f>IFERROR(VLOOKUP(A8,'fat-06-24'!A:C,3,FALSE),"")</f>
        <v>5.3100000000000005</v>
      </c>
      <c r="DA8" s="279">
        <f>IFERROR(VLOOKUP(A8,'fat-07-24'!A:C,3,FALSE),"")</f>
        <v>17.857999999999997</v>
      </c>
      <c r="DB8" s="279">
        <f>IFERROR(VLOOKUP(A8,'fat-08-24'!A:D,3,FALSE),"")</f>
        <v>10.728999999999999</v>
      </c>
      <c r="DC8" s="279">
        <f>IFERROR(VLOOKUP(A8,'fat-09-24'!A:C,3,FALSE),"")</f>
        <v>12.606999999999999</v>
      </c>
      <c r="DD8" s="279">
        <f>IFERROR(VLOOKUP(A8,'fat-10-24'!A:C,3,FALSE),"")</f>
        <v>7.6929999999999996</v>
      </c>
      <c r="DE8" s="279">
        <f>IFERROR(VLOOKUP(A8,'fat-11-24'!A:C,3,FALSE),"")</f>
        <v>33.183399999999999</v>
      </c>
      <c r="DF8" s="279">
        <f>IFERROR(VLOOKUP(A8,'fat-12-24'!A:D,3,FALSE),"")</f>
        <v>26.749399999999998</v>
      </c>
      <c r="DG8" s="279">
        <f>IFERROR(VLOOKUP(A8,'fat-01-25'!A:D,3,FALSE),"")</f>
        <v>7.4521999999999995</v>
      </c>
      <c r="DH8" s="279">
        <f>IFERROR(VLOOKUP(A8,'fat-02-25'!A:D,3,FALSE),"")</f>
        <v>7.0009999999999994</v>
      </c>
      <c r="DI8" s="279">
        <f>IFERROR(VLOOKUP(A8,'fat-03-25'!A:C,3,FALSE),"")</f>
        <v>48.162599999999991</v>
      </c>
      <c r="DJ8" s="279">
        <f>IFERROR(VLOOKUP(A8,'fat-04-25'!A:C,3,FALSE),"")</f>
        <v>4.7560000000000002</v>
      </c>
      <c r="DK8" s="279">
        <f>IFERROR(VLOOKUP(A8,'fat-02-25'!A:C,3,FALSE),"")</f>
        <v>7.0009999999999994</v>
      </c>
      <c r="DL8" s="279">
        <f>IFERROR(VLOOKUP(A8,'fat-06-25'!A:C,3,FALSE),"")</f>
        <v>1.5899999999999999</v>
      </c>
      <c r="DM8" s="279">
        <f>IFERROR(VLOOKUP(A8,'fat-05-25'!A:C,3,FALSE),"")</f>
        <v>2.3090000000000002</v>
      </c>
      <c r="DN8" s="279">
        <f>IFERROR(VLOOKUP(A8,'fat-08-25'!A:C,3,FALSE),"")</f>
        <v>8.902000000000001</v>
      </c>
      <c r="DO8" s="279">
        <f>IFERROR(VLOOKUP(A8,'fat-09-25'!A:C,3,FALSE),"")</f>
        <v>16.951000000000001</v>
      </c>
      <c r="DP8" s="279">
        <f>IFERROR(VLOOKUP(A8,'fat-10-25'!A:C,3,FALSE),"")</f>
        <v>16.61</v>
      </c>
      <c r="DQ8" s="279">
        <f>IFERROR(VLOOKUP(A8,'fat-11-25'!A:D,3,FALSE),"")</f>
        <v>1.0209999999999999</v>
      </c>
      <c r="DR8" s="279">
        <f>IFERROR(VLOOKUP(A8,'fat-12-25'!A:D,3,FALSE),"")</f>
        <v>17.238</v>
      </c>
      <c r="DS8" s="279">
        <f>IFERROR(VLOOKUP(A8,'fat-01-26'!A:C,3,FALSE),"")</f>
        <v>7.5529999999999999</v>
      </c>
      <c r="DT8" s="279">
        <f>IFERROR(VLOOKUP(A8,'fat-02-26'!A:C,3,FALSE),"")</f>
        <v>11.298</v>
      </c>
      <c r="DU8" s="279">
        <f>IFERROR(VLOOKUP(A8,'fat-03-26'!A:C,3,FALSE),"")</f>
        <v>14.858799999999999</v>
      </c>
      <c r="DV8" s="279">
        <f>IFERROR(VLOOKUP(A8,'fat-04-26'!A:C,3,FALSE),"")</f>
        <v>9.2639999999999993</v>
      </c>
      <c r="DW8" s="279">
        <f>IFERROR(VLOOKUP(A8,'fat-05-26'!A:C,3,FALSE),"")</f>
        <v>20.483000000000001</v>
      </c>
      <c r="DX8" s="279">
        <f t="shared" si="14"/>
        <v>13.449133333333334</v>
      </c>
      <c r="DY8" s="279">
        <f t="shared" si="16"/>
        <v>20.1737</v>
      </c>
      <c r="DZ8" s="280"/>
      <c r="EA8" s="281">
        <f>VLOOKUP(A8,Estoque!B:I,8,FALSE)</f>
        <v>-1.9066000000000001</v>
      </c>
      <c r="EB8" s="34">
        <f>VLOOKUP(A8,Estoque!B:N,13,FALSE)</f>
        <v>0</v>
      </c>
      <c r="EC8" s="34">
        <v>15</v>
      </c>
    </row>
    <row r="9" spans="1:135" x14ac:dyDescent="0.3">
      <c r="A9" s="394" t="s">
        <v>251</v>
      </c>
      <c r="B9" s="394" t="s">
        <v>252</v>
      </c>
      <c r="C9" s="279" t="s">
        <v>772</v>
      </c>
      <c r="D9" s="279" t="s">
        <v>772</v>
      </c>
      <c r="E9" s="279">
        <v>0.65800000000000003</v>
      </c>
      <c r="F9" s="279" t="s">
        <v>772</v>
      </c>
      <c r="G9" s="279">
        <v>1.31</v>
      </c>
      <c r="H9" s="279">
        <v>1.345</v>
      </c>
      <c r="I9" s="279">
        <v>0.71</v>
      </c>
      <c r="J9" s="279" t="s">
        <v>772</v>
      </c>
      <c r="K9" s="279" t="s">
        <v>772</v>
      </c>
      <c r="L9" s="279">
        <v>2.0299999999999998</v>
      </c>
      <c r="M9" s="279">
        <v>2.7250000000000001</v>
      </c>
      <c r="N9" s="279" t="s">
        <v>772</v>
      </c>
      <c r="O9" s="279">
        <v>18.489999999999998</v>
      </c>
      <c r="P9" s="279">
        <v>1.3879999999999999</v>
      </c>
      <c r="Q9" s="279">
        <v>2.04</v>
      </c>
      <c r="R9" s="279" t="s">
        <v>772</v>
      </c>
      <c r="S9" s="279">
        <v>5.28</v>
      </c>
      <c r="T9" s="279">
        <v>10.773</v>
      </c>
      <c r="U9" s="279">
        <v>11.33</v>
      </c>
      <c r="V9" s="279">
        <v>6.2549999999999999</v>
      </c>
      <c r="W9" s="279">
        <v>2.2320000000000002</v>
      </c>
      <c r="X9" s="279">
        <v>1.3460000000000001</v>
      </c>
      <c r="Y9" s="279" t="s">
        <v>772</v>
      </c>
      <c r="Z9" s="279" t="s">
        <v>772</v>
      </c>
      <c r="AA9" s="279">
        <v>3.9</v>
      </c>
      <c r="AB9" s="279">
        <v>2.94</v>
      </c>
      <c r="AC9" s="279" t="s">
        <v>772</v>
      </c>
      <c r="AD9" s="279" t="s">
        <v>772</v>
      </c>
      <c r="AE9" s="279">
        <v>2.88</v>
      </c>
      <c r="AF9" s="279" t="s">
        <v>772</v>
      </c>
      <c r="AG9" s="279">
        <v>2.02</v>
      </c>
      <c r="AH9" s="279">
        <v>2.1549999999999998</v>
      </c>
      <c r="AI9" s="279">
        <v>1.3149999999999999</v>
      </c>
      <c r="AJ9" s="279">
        <v>1.2050000000000001</v>
      </c>
      <c r="AK9" s="279">
        <v>0.52500000000000002</v>
      </c>
      <c r="AL9" s="279">
        <v>10.210000000000001</v>
      </c>
      <c r="AM9" s="279">
        <v>-1.05</v>
      </c>
      <c r="AN9" s="279">
        <v>2.165</v>
      </c>
      <c r="AO9" s="279">
        <v>0.1</v>
      </c>
      <c r="AP9" s="279">
        <v>0.8</v>
      </c>
      <c r="AQ9" s="279">
        <v>21.74</v>
      </c>
      <c r="AR9" s="279" t="s">
        <v>772</v>
      </c>
      <c r="AS9" s="279">
        <v>0.318</v>
      </c>
      <c r="AT9" s="279">
        <v>12.724</v>
      </c>
      <c r="AU9" s="279">
        <v>6.8550000000000004</v>
      </c>
      <c r="AV9" s="279">
        <v>5.7179000000000002</v>
      </c>
      <c r="AW9" s="279">
        <v>0.71399999999999997</v>
      </c>
      <c r="AX9" s="279">
        <v>3.49</v>
      </c>
      <c r="AY9" s="279">
        <v>1.31</v>
      </c>
      <c r="AZ9" s="279">
        <v>5.2949999999999999</v>
      </c>
      <c r="BA9" s="279">
        <v>1.3149999999999999</v>
      </c>
      <c r="BB9" s="279">
        <v>0.51</v>
      </c>
      <c r="BC9" s="279">
        <v>6.1950000000000003</v>
      </c>
      <c r="BD9" s="279">
        <v>3.6619999999999999</v>
      </c>
      <c r="BE9" s="279">
        <v>3.4750000000000001</v>
      </c>
      <c r="BF9" s="279">
        <v>10.528</v>
      </c>
      <c r="BG9" s="279">
        <v>0.315</v>
      </c>
      <c r="BH9" s="279" t="s">
        <v>772</v>
      </c>
      <c r="BI9" s="279" t="s">
        <v>772</v>
      </c>
      <c r="BJ9" s="279">
        <v>0.115</v>
      </c>
      <c r="BK9" s="279">
        <v>2.66</v>
      </c>
      <c r="BL9" s="279">
        <v>8.1199999999999992</v>
      </c>
      <c r="BM9" s="279">
        <v>0.91</v>
      </c>
      <c r="BN9" s="279" t="s">
        <v>772</v>
      </c>
      <c r="BO9" s="279">
        <v>0.70199999999999996</v>
      </c>
      <c r="BP9" s="279">
        <v>2.21</v>
      </c>
      <c r="BQ9" s="279" t="s">
        <v>772</v>
      </c>
      <c r="BR9" s="279">
        <v>0.76</v>
      </c>
      <c r="BS9" s="279" t="s">
        <v>772</v>
      </c>
      <c r="BT9" s="279">
        <v>1.405</v>
      </c>
      <c r="BU9" s="279" t="s">
        <v>772</v>
      </c>
      <c r="BV9" s="279">
        <v>1.49</v>
      </c>
      <c r="BW9" s="279" t="s">
        <v>772</v>
      </c>
      <c r="BX9" s="279">
        <v>0.31</v>
      </c>
      <c r="BY9" s="279">
        <v>0.32500000000000001</v>
      </c>
      <c r="BZ9" s="279">
        <v>1.585</v>
      </c>
      <c r="CA9" s="279">
        <v>0.189</v>
      </c>
      <c r="CB9" s="279">
        <v>3.01</v>
      </c>
      <c r="CC9" s="279" t="s">
        <v>772</v>
      </c>
      <c r="CD9" s="279">
        <v>2.4</v>
      </c>
      <c r="CE9" s="279" t="s">
        <v>772</v>
      </c>
      <c r="CF9" s="279">
        <v>20.45</v>
      </c>
      <c r="CG9" s="279" t="s">
        <v>772</v>
      </c>
      <c r="CH9" s="279">
        <v>2.1549999999999998</v>
      </c>
      <c r="CI9" s="279">
        <v>1.302</v>
      </c>
      <c r="CJ9" s="279">
        <v>4.3049999999999997</v>
      </c>
      <c r="CK9" s="279">
        <v>13.209</v>
      </c>
      <c r="CL9" s="279">
        <v>1.155</v>
      </c>
      <c r="CM9" s="279">
        <v>5.1609999999999996</v>
      </c>
      <c r="CN9" s="279">
        <v>7.0980000000000008</v>
      </c>
      <c r="CO9" s="279">
        <v>1.2389999999999999</v>
      </c>
      <c r="CP9" s="279">
        <v>16.018000000000001</v>
      </c>
      <c r="CQ9" s="279" t="s">
        <v>772</v>
      </c>
      <c r="CR9" s="279">
        <v>9.5009999999999994</v>
      </c>
      <c r="CS9" s="279">
        <v>3.8</v>
      </c>
      <c r="CT9" s="279">
        <v>14.429</v>
      </c>
      <c r="CU9" s="279">
        <f>IFERROR(VLOOKUP(A9,'fat-01-24'!A:C,3,FALSE),"")</f>
        <v>6.1110000000000007</v>
      </c>
      <c r="CV9" s="279">
        <f>IFERROR(VLOOKUP(A9,'fat-02-24'!A:C,3,FALSE),"")</f>
        <v>2.032</v>
      </c>
      <c r="CW9" s="279">
        <f>IFERROR(VLOOKUP(A9,'fat-03-24'!A:C,3,FALSE),"")</f>
        <v>10.569999999999999</v>
      </c>
      <c r="CX9" s="279">
        <f>IFERROR(VLOOKUP(A9,'fat-04-24'!A:C,3,FALSE),"")</f>
        <v>12.930999999999999</v>
      </c>
      <c r="CY9" s="279">
        <f>IFERROR(VLOOKUP(A9,'fat-05-24'!A:C,3,FALSE),"")</f>
        <v>4.3769999999999998</v>
      </c>
      <c r="CZ9" s="279">
        <f>IFERROR(VLOOKUP(A9,'fat-06-24'!A:C,3,FALSE),"")</f>
        <v>7.0980000000000008</v>
      </c>
      <c r="DA9" s="279">
        <f>IFERROR(VLOOKUP(A9,'fat-07-24'!A:C,3,FALSE),"")</f>
        <v>6.3159999999999998</v>
      </c>
      <c r="DB9" s="279">
        <f>IFERROR(VLOOKUP(A9,'fat-08-24'!A:D,3,FALSE),"")</f>
        <v>9.4960000000000004</v>
      </c>
      <c r="DC9" s="279">
        <f>IFERROR(VLOOKUP(A9,'fat-09-24'!A:C,3,FALSE),"")</f>
        <v>1.9460000000000002</v>
      </c>
      <c r="DD9" s="279">
        <f>IFERROR(VLOOKUP(A9,'fat-10-24'!A:C,3,FALSE),"")</f>
        <v>8.918000000000001</v>
      </c>
      <c r="DE9" s="279">
        <f>IFERROR(VLOOKUP(A9,'fat-11-24'!A:C,3,FALSE),"")</f>
        <v>21.709</v>
      </c>
      <c r="DF9" s="279">
        <f>IFERROR(VLOOKUP(A9,'fat-12-24'!A:D,3,FALSE),"")</f>
        <v>13.959000000000001</v>
      </c>
      <c r="DG9" s="279">
        <f>IFERROR(VLOOKUP(A9,'fat-01-25'!A:D,3,FALSE),"")</f>
        <v>3.4319999999999995</v>
      </c>
      <c r="DH9" s="279">
        <f>IFERROR(VLOOKUP(A9,'fat-02-25'!A:D,3,FALSE),"")</f>
        <v>12.485999999999999</v>
      </c>
      <c r="DI9" s="279">
        <f>IFERROR(VLOOKUP(A9,'fat-03-25'!A:C,3,FALSE),"")</f>
        <v>9.7800000000000011</v>
      </c>
      <c r="DJ9" s="279">
        <f>IFERROR(VLOOKUP(A9,'fat-04-25'!A:C,3,FALSE),"")</f>
        <v>20.65</v>
      </c>
      <c r="DK9" s="279">
        <f>IFERROR(VLOOKUP(A9,'fat-02-25'!A:C,3,FALSE),"")</f>
        <v>12.485999999999999</v>
      </c>
      <c r="DL9" s="279">
        <f>IFERROR(VLOOKUP(A9,'fat-06-25'!A:C,3,FALSE),"")</f>
        <v>3.0819999999999999</v>
      </c>
      <c r="DM9" s="279">
        <f>IFERROR(VLOOKUP(A9,'fat-05-25'!A:C,3,FALSE),"")</f>
        <v>1.7429999999999999</v>
      </c>
      <c r="DN9" s="279">
        <f>IFERROR(VLOOKUP(A9,'fat-08-25'!A:C,3,FALSE),"")</f>
        <v>8.9380000000000006</v>
      </c>
      <c r="DO9" s="279">
        <f>IFERROR(VLOOKUP(A9,'fat-09-25'!A:C,3,FALSE),"")</f>
        <v>12.622</v>
      </c>
      <c r="DP9" s="279">
        <f>IFERROR(VLOOKUP(A9,'fat-10-25'!A:C,3,FALSE),"")</f>
        <v>3.3309999999999995</v>
      </c>
      <c r="DQ9" s="279" t="str">
        <f>IFERROR(VLOOKUP(A9,'fat-11-25'!A:D,3,FALSE),"")</f>
        <v/>
      </c>
      <c r="DR9" s="279" t="str">
        <f>IFERROR(VLOOKUP(A9,'fat-12-25'!A:D,3,FALSE),"")</f>
        <v/>
      </c>
      <c r="DS9" s="279">
        <f>IFERROR(VLOOKUP(A9,'fat-01-26'!A:C,3,FALSE),"")</f>
        <v>6.8840000000000003</v>
      </c>
      <c r="DT9" s="279">
        <f>IFERROR(VLOOKUP(A9,'fat-02-26'!A:C,3,FALSE),"")</f>
        <v>6.5129999999999999</v>
      </c>
      <c r="DU9" s="279">
        <f>IFERROR(VLOOKUP(A9,'fat-03-26'!A:C,3,FALSE),"")</f>
        <v>10.717000000000001</v>
      </c>
      <c r="DV9" s="279">
        <f>IFERROR(VLOOKUP(A9,'fat-04-26'!A:C,3,FALSE),"")</f>
        <v>3.9180000000000001</v>
      </c>
      <c r="DW9" s="279">
        <f>IFERROR(VLOOKUP(A9,'fat-05-26'!A:C,3,FALSE),"")</f>
        <v>4.8450000000000006</v>
      </c>
      <c r="DX9" s="279">
        <f t="shared" si="14"/>
        <v>5.4795000000000007</v>
      </c>
      <c r="DY9" s="279">
        <f t="shared" si="16"/>
        <v>8.2192500000000024</v>
      </c>
      <c r="DZ9" s="280"/>
      <c r="EA9" s="281">
        <f>VLOOKUP(A9,Estoque!B:I,8,FALSE)</f>
        <v>10.006</v>
      </c>
      <c r="EB9" s="34">
        <f>VLOOKUP(A9,Estoque!B:N,13,FALSE)</f>
        <v>0</v>
      </c>
      <c r="EC9" s="34">
        <v>10</v>
      </c>
    </row>
    <row r="10" spans="1:135" x14ac:dyDescent="0.3">
      <c r="A10" s="394" t="s">
        <v>49</v>
      </c>
      <c r="B10" s="394" t="s">
        <v>253</v>
      </c>
      <c r="C10" s="279">
        <v>4.68</v>
      </c>
      <c r="D10" s="279">
        <v>0.73499999999999999</v>
      </c>
      <c r="E10" s="279" t="s">
        <v>772</v>
      </c>
      <c r="F10" s="279" t="s">
        <v>772</v>
      </c>
      <c r="G10" s="279">
        <v>0.49</v>
      </c>
      <c r="H10" s="279">
        <v>12.145</v>
      </c>
      <c r="I10" s="279" t="s">
        <v>772</v>
      </c>
      <c r="J10" s="279" t="s">
        <v>772</v>
      </c>
      <c r="K10" s="279" t="s">
        <v>772</v>
      </c>
      <c r="L10" s="279" t="s">
        <v>772</v>
      </c>
      <c r="M10" s="279" t="s">
        <v>772</v>
      </c>
      <c r="N10" s="279">
        <v>0.86499999999999999</v>
      </c>
      <c r="O10" s="279" t="s">
        <v>772</v>
      </c>
      <c r="P10" s="279">
        <v>1.7</v>
      </c>
      <c r="Q10" s="279">
        <v>2.23</v>
      </c>
      <c r="R10" s="279" t="s">
        <v>772</v>
      </c>
      <c r="S10" s="279">
        <v>2.37</v>
      </c>
      <c r="T10" s="279">
        <v>0.222</v>
      </c>
      <c r="U10" s="279">
        <v>2.23</v>
      </c>
      <c r="V10" s="279" t="s">
        <v>772</v>
      </c>
      <c r="W10" s="279">
        <v>0.32</v>
      </c>
      <c r="X10" s="279" t="s">
        <v>772</v>
      </c>
      <c r="Y10" s="279" t="s">
        <v>772</v>
      </c>
      <c r="Z10" s="279" t="s">
        <v>772</v>
      </c>
      <c r="AA10" s="279" t="s">
        <v>772</v>
      </c>
      <c r="AB10" s="279" t="s">
        <v>772</v>
      </c>
      <c r="AC10" s="279">
        <v>0.85</v>
      </c>
      <c r="AD10" s="279">
        <v>0.29799999999999999</v>
      </c>
      <c r="AE10" s="279" t="s">
        <v>772</v>
      </c>
      <c r="AF10" s="279" t="s">
        <v>772</v>
      </c>
      <c r="AG10" s="279">
        <v>0.55100000000000005</v>
      </c>
      <c r="AH10" s="279">
        <v>0.4</v>
      </c>
      <c r="AI10" s="279" t="s">
        <v>772</v>
      </c>
      <c r="AJ10" s="279">
        <v>4.3499999999999996</v>
      </c>
      <c r="AK10" s="279">
        <v>1</v>
      </c>
      <c r="AL10" s="279">
        <v>1.4259999999999999</v>
      </c>
      <c r="AM10" s="279">
        <v>4.7450000000000001</v>
      </c>
      <c r="AN10" s="279">
        <v>3.3109999999999999</v>
      </c>
      <c r="AO10" s="279" t="s">
        <v>772</v>
      </c>
      <c r="AP10" s="279">
        <v>2.37</v>
      </c>
      <c r="AQ10" s="279">
        <v>0.505</v>
      </c>
      <c r="AR10" s="279">
        <v>1</v>
      </c>
      <c r="AS10" s="279" t="s">
        <v>772</v>
      </c>
      <c r="AT10" s="279">
        <v>3.5979999999999999</v>
      </c>
      <c r="AU10" s="279" t="s">
        <v>772</v>
      </c>
      <c r="AV10" s="279" t="s">
        <v>772</v>
      </c>
      <c r="AW10" s="279">
        <v>1.871</v>
      </c>
      <c r="AX10" s="279" t="s">
        <v>772</v>
      </c>
      <c r="AY10" s="279" t="s">
        <v>772</v>
      </c>
      <c r="AZ10" s="279">
        <v>0.42</v>
      </c>
      <c r="BA10" s="279">
        <v>0.12</v>
      </c>
      <c r="BB10" s="279">
        <v>8.43</v>
      </c>
      <c r="BC10" s="279">
        <v>0.32500000000000001</v>
      </c>
      <c r="BD10" s="279">
        <v>5.2949999999999999</v>
      </c>
      <c r="BE10" s="279">
        <v>3.8450000000000002</v>
      </c>
      <c r="BF10" s="279">
        <v>6.8419999999999996</v>
      </c>
      <c r="BG10" s="279">
        <v>7.5330000000000004</v>
      </c>
      <c r="BH10" s="279">
        <v>5.625</v>
      </c>
      <c r="BI10" s="279">
        <v>0.5</v>
      </c>
      <c r="BJ10" s="279">
        <v>0.3</v>
      </c>
      <c r="BK10" s="279">
        <v>0.85499999999999998</v>
      </c>
      <c r="BL10" s="279">
        <v>1</v>
      </c>
      <c r="BM10" s="279">
        <v>8.4359999999999999</v>
      </c>
      <c r="BN10" s="279">
        <v>1.48</v>
      </c>
      <c r="BO10" s="279">
        <v>7.6950000000000003</v>
      </c>
      <c r="BP10" s="279">
        <v>0.315</v>
      </c>
      <c r="BQ10" s="279">
        <v>3.415</v>
      </c>
      <c r="BR10" s="279" t="s">
        <v>772</v>
      </c>
      <c r="BS10" s="279" t="s">
        <v>772</v>
      </c>
      <c r="BT10" s="279" t="s">
        <v>772</v>
      </c>
      <c r="BU10" s="279">
        <v>0.98499999999999999</v>
      </c>
      <c r="BV10" s="279">
        <v>0.78500000000000003</v>
      </c>
      <c r="BW10" s="279" t="s">
        <v>772</v>
      </c>
      <c r="BX10" s="279">
        <v>6.3049999999999997</v>
      </c>
      <c r="BY10" s="279">
        <v>9.5299999999999994</v>
      </c>
      <c r="BZ10" s="279">
        <v>4.1349999999999998</v>
      </c>
      <c r="CA10" s="279">
        <v>3.89</v>
      </c>
      <c r="CB10" s="279">
        <v>3.53</v>
      </c>
      <c r="CC10" s="279">
        <v>1.1950000000000001</v>
      </c>
      <c r="CD10" s="279">
        <v>0.25</v>
      </c>
      <c r="CE10" s="279" t="s">
        <v>772</v>
      </c>
      <c r="CF10" s="279">
        <v>3.3250000000000002</v>
      </c>
      <c r="CG10" s="279">
        <v>0.25</v>
      </c>
      <c r="CH10" s="279">
        <v>3.6</v>
      </c>
      <c r="CI10" s="279">
        <v>3.4</v>
      </c>
      <c r="CJ10" s="279" t="s">
        <v>772</v>
      </c>
      <c r="CK10" s="279" t="s">
        <v>772</v>
      </c>
      <c r="CL10" s="279">
        <v>0.17499999999999999</v>
      </c>
      <c r="CM10" s="279">
        <v>5.0250000000000004</v>
      </c>
      <c r="CN10" s="279">
        <v>0.05</v>
      </c>
      <c r="CO10" s="279" t="s">
        <v>772</v>
      </c>
      <c r="CP10" s="279">
        <v>2.2749999999999999</v>
      </c>
      <c r="CQ10" s="279" t="s">
        <v>772</v>
      </c>
      <c r="CR10" s="279">
        <v>1.7410000000000001</v>
      </c>
      <c r="CS10" s="279">
        <v>6.97</v>
      </c>
      <c r="CT10" s="279">
        <v>3.2080000000000002</v>
      </c>
      <c r="CU10" s="279">
        <f>IFERROR(VLOOKUP(A10,'fat-01-24'!A:C,3,FALSE),"")</f>
        <v>2.2629999999999999</v>
      </c>
      <c r="CV10" s="279">
        <f>IFERROR(VLOOKUP(A10,'fat-02-24'!A:C,3,FALSE),"")</f>
        <v>0.8</v>
      </c>
      <c r="CW10" s="279">
        <f>IFERROR(VLOOKUP(A10,'fat-03-24'!A:C,3,FALSE),"")</f>
        <v>1.125</v>
      </c>
      <c r="CX10" s="279">
        <f>IFERROR(VLOOKUP(A10,'fat-04-24'!A:C,3,FALSE),"")</f>
        <v>4.5250000000000004</v>
      </c>
      <c r="CY10" s="279">
        <f>IFERROR(VLOOKUP(A10,'fat-05-24'!A:C,3,FALSE),"")</f>
        <v>0.17499999999999999</v>
      </c>
      <c r="CZ10" s="279">
        <f>IFERROR(VLOOKUP(A10,'fat-06-24'!A:C,3,FALSE),"")</f>
        <v>0.05</v>
      </c>
      <c r="DA10" s="279">
        <f>IFERROR(VLOOKUP(A10,'fat-07-24'!A:C,3,FALSE),"")</f>
        <v>7.8150000000000004</v>
      </c>
      <c r="DB10" s="279">
        <f>IFERROR(VLOOKUP(A10,'fat-08-24'!A:D,3,FALSE),"")</f>
        <v>2.4</v>
      </c>
      <c r="DC10" s="279">
        <f>IFERROR(VLOOKUP(A10,'fat-09-24'!A:C,3,FALSE),"")</f>
        <v>6.3960000000000008</v>
      </c>
      <c r="DD10" s="279">
        <f>IFERROR(VLOOKUP(A10,'fat-10-24'!A:C,3,FALSE),"")</f>
        <v>2.0099999999999998</v>
      </c>
      <c r="DE10" s="279">
        <f>IFERROR(VLOOKUP(A10,'fat-11-24'!A:C,3,FALSE),"")</f>
        <v>2.37</v>
      </c>
      <c r="DF10" s="279">
        <f>IFERROR(VLOOKUP(A10,'fat-12-24'!A:D,3,FALSE),"")</f>
        <v>13.074999999999999</v>
      </c>
      <c r="DG10" s="279">
        <f>IFERROR(VLOOKUP(A10,'fat-01-25'!A:D,3,FALSE),"")</f>
        <v>0.67500000000000004</v>
      </c>
      <c r="DH10" s="279">
        <f>IFERROR(VLOOKUP(A10,'fat-02-25'!A:D,3,FALSE),"")</f>
        <v>2.71</v>
      </c>
      <c r="DI10" s="279">
        <f>IFERROR(VLOOKUP(A10,'fat-03-25'!A:C,3,FALSE),"")</f>
        <v>0.42500000000000004</v>
      </c>
      <c r="DJ10" s="279">
        <f>IFERROR(VLOOKUP(A10,'fat-04-25'!A:C,3,FALSE),"")</f>
        <v>0</v>
      </c>
      <c r="DK10" s="279">
        <f>IFERROR(VLOOKUP(A10,'fat-02-25'!A:C,3,FALSE),"")</f>
        <v>2.71</v>
      </c>
      <c r="DL10" s="279">
        <f>IFERROR(VLOOKUP(A10,'fat-06-25'!A:C,3,FALSE),"")</f>
        <v>0.625</v>
      </c>
      <c r="DM10" s="279">
        <f>IFERROR(VLOOKUP(A10,'fat-05-25'!A:C,3,FALSE),"")</f>
        <v>2</v>
      </c>
      <c r="DN10" s="279">
        <f>IFERROR(VLOOKUP(A10,'fat-08-25'!A:C,3,FALSE),"")</f>
        <v>0</v>
      </c>
      <c r="DO10" s="279">
        <f>IFERROR(VLOOKUP(A10,'fat-09-25'!A:C,3,FALSE),"")</f>
        <v>2.5009999999999999</v>
      </c>
      <c r="DP10" s="279">
        <f>IFERROR(VLOOKUP(A10,'fat-10-25'!A:C,3,FALSE),"")</f>
        <v>0.42499999999999999</v>
      </c>
      <c r="DQ10" s="279">
        <f>IFERROR(VLOOKUP(A10,'fat-11-25'!A:D,3,FALSE),"")</f>
        <v>1.6</v>
      </c>
      <c r="DR10" s="279">
        <f>IFERROR(VLOOKUP(A10,'fat-12-25'!A:D,3,FALSE),"")</f>
        <v>0</v>
      </c>
      <c r="DS10" s="279">
        <f>IFERROR(VLOOKUP(A10,'fat-01-26'!A:C,3,FALSE),"")</f>
        <v>11.324999999999999</v>
      </c>
      <c r="DT10" s="279">
        <f>IFERROR(VLOOKUP(A10,'fat-02-26'!A:C,3,FALSE),"")</f>
        <v>6.14</v>
      </c>
      <c r="DU10" s="279">
        <f>IFERROR(VLOOKUP(A10,'fat-03-26'!A:C,3,FALSE),"")</f>
        <v>2.6900000000000004</v>
      </c>
      <c r="DV10" s="279">
        <f>IFERROR(VLOOKUP(A10,'fat-04-26'!A:C,3,FALSE),"")</f>
        <v>3.476</v>
      </c>
      <c r="DW10" s="279">
        <f>IFERROR(VLOOKUP(A10,'fat-05-26'!A:C,3,FALSE),"")</f>
        <v>1.4550000000000001</v>
      </c>
      <c r="DX10" s="279">
        <f t="shared" si="14"/>
        <v>4.181</v>
      </c>
      <c r="DY10" s="279">
        <f t="shared" si="16"/>
        <v>6.2714999999999996</v>
      </c>
      <c r="DZ10" s="280"/>
      <c r="EA10" s="281">
        <f>VLOOKUP(A10,Estoque!B:I,8,FALSE)</f>
        <v>39.039200000000001</v>
      </c>
      <c r="EB10" s="34">
        <f>VLOOKUP(A10,Estoque!B:N,13,FALSE)</f>
        <v>0</v>
      </c>
      <c r="ED10" s="34">
        <v>10</v>
      </c>
    </row>
    <row r="11" spans="1:135" x14ac:dyDescent="0.3">
      <c r="A11" s="394" t="s">
        <v>72</v>
      </c>
      <c r="B11" s="394" t="s">
        <v>73</v>
      </c>
      <c r="C11" s="279" t="s">
        <v>772</v>
      </c>
      <c r="D11" s="279" t="s">
        <v>772</v>
      </c>
      <c r="E11" s="279" t="s">
        <v>772</v>
      </c>
      <c r="F11" s="279" t="s">
        <v>772</v>
      </c>
      <c r="G11" s="279" t="s">
        <v>772</v>
      </c>
      <c r="H11" s="279" t="s">
        <v>772</v>
      </c>
      <c r="I11" s="279" t="s">
        <v>772</v>
      </c>
      <c r="J11" s="279" t="s">
        <v>772</v>
      </c>
      <c r="K11" s="279" t="s">
        <v>772</v>
      </c>
      <c r="L11" s="279" t="s">
        <v>772</v>
      </c>
      <c r="M11" s="279" t="s">
        <v>772</v>
      </c>
      <c r="N11" s="279" t="s">
        <v>772</v>
      </c>
      <c r="O11" s="279" t="s">
        <v>772</v>
      </c>
      <c r="P11" s="279" t="s">
        <v>772</v>
      </c>
      <c r="Q11" s="279" t="s">
        <v>772</v>
      </c>
      <c r="R11" s="279" t="s">
        <v>772</v>
      </c>
      <c r="S11" s="279" t="s">
        <v>772</v>
      </c>
      <c r="T11" s="279" t="s">
        <v>772</v>
      </c>
      <c r="U11" s="279" t="s">
        <v>772</v>
      </c>
      <c r="V11" s="279" t="s">
        <v>772</v>
      </c>
      <c r="W11" s="279" t="s">
        <v>772</v>
      </c>
      <c r="X11" s="279" t="s">
        <v>772</v>
      </c>
      <c r="Y11" s="279" t="s">
        <v>772</v>
      </c>
      <c r="Z11" s="279" t="s">
        <v>772</v>
      </c>
      <c r="AA11" s="279" t="s">
        <v>772</v>
      </c>
      <c r="AB11" s="279" t="s">
        <v>772</v>
      </c>
      <c r="AC11" s="279" t="s">
        <v>772</v>
      </c>
      <c r="AD11" s="279" t="s">
        <v>772</v>
      </c>
      <c r="AE11" s="279" t="s">
        <v>772</v>
      </c>
      <c r="AF11" s="279" t="s">
        <v>772</v>
      </c>
      <c r="AG11" s="279" t="s">
        <v>772</v>
      </c>
      <c r="AH11" s="279" t="s">
        <v>772</v>
      </c>
      <c r="AI11" s="279" t="s">
        <v>772</v>
      </c>
      <c r="AJ11" s="279" t="s">
        <v>772</v>
      </c>
      <c r="AK11" s="279" t="s">
        <v>772</v>
      </c>
      <c r="AL11" s="279" t="s">
        <v>772</v>
      </c>
      <c r="AM11" s="279" t="s">
        <v>772</v>
      </c>
      <c r="AN11" s="279" t="s">
        <v>772</v>
      </c>
      <c r="AO11" s="279" t="s">
        <v>772</v>
      </c>
      <c r="AP11" s="279" t="s">
        <v>772</v>
      </c>
      <c r="AQ11" s="279" t="s">
        <v>772</v>
      </c>
      <c r="AR11" s="279" t="s">
        <v>772</v>
      </c>
      <c r="AS11" s="279">
        <v>18.126999999999999</v>
      </c>
      <c r="AT11" s="279">
        <v>2.11</v>
      </c>
      <c r="AU11" s="279">
        <v>4.16</v>
      </c>
      <c r="AV11" s="279">
        <v>3.09</v>
      </c>
      <c r="AW11" s="279">
        <v>3.45</v>
      </c>
      <c r="AX11" s="279" t="s">
        <v>772</v>
      </c>
      <c r="AY11" s="279" t="s">
        <v>772</v>
      </c>
      <c r="AZ11" s="279">
        <v>3.7549999999999999</v>
      </c>
      <c r="BA11" s="279" t="s">
        <v>772</v>
      </c>
      <c r="BB11" s="279">
        <v>0.505</v>
      </c>
      <c r="BC11" s="279">
        <v>11.428000000000001</v>
      </c>
      <c r="BD11" s="279">
        <v>3.14</v>
      </c>
      <c r="BE11" s="279">
        <v>4.12</v>
      </c>
      <c r="BF11" s="279">
        <v>2.5950000000000002</v>
      </c>
      <c r="BG11" s="279">
        <v>10.875</v>
      </c>
      <c r="BH11" s="279">
        <v>5.68</v>
      </c>
      <c r="BI11" s="279" t="s">
        <v>772</v>
      </c>
      <c r="BJ11" s="279" t="s">
        <v>772</v>
      </c>
      <c r="BK11" s="279">
        <v>5.45</v>
      </c>
      <c r="BL11" s="279">
        <v>2</v>
      </c>
      <c r="BM11" s="279" t="s">
        <v>772</v>
      </c>
      <c r="BN11" s="279">
        <v>1</v>
      </c>
      <c r="BO11" s="279">
        <v>7.3049999999999997</v>
      </c>
      <c r="BP11" s="279">
        <v>0.5</v>
      </c>
      <c r="BQ11" s="279" t="s">
        <v>772</v>
      </c>
      <c r="BR11" s="279" t="s">
        <v>772</v>
      </c>
      <c r="BS11" s="279" t="s">
        <v>772</v>
      </c>
      <c r="BT11" s="279">
        <v>4.3559999999999999</v>
      </c>
      <c r="BU11" s="279">
        <v>3.03</v>
      </c>
      <c r="BV11" s="279">
        <v>0.96499999999999997</v>
      </c>
      <c r="BW11" s="279" t="s">
        <v>772</v>
      </c>
      <c r="BX11" s="279">
        <v>2.0299999999999998</v>
      </c>
      <c r="BY11" s="279">
        <v>0.45</v>
      </c>
      <c r="BZ11" s="279">
        <v>12.324999999999999</v>
      </c>
      <c r="CA11" s="279" t="s">
        <v>772</v>
      </c>
      <c r="CB11" s="279">
        <v>0.92500000000000004</v>
      </c>
      <c r="CC11" s="279">
        <v>1.52</v>
      </c>
      <c r="CD11" s="279">
        <v>9.0240000000000009</v>
      </c>
      <c r="CE11" s="279" t="s">
        <v>772</v>
      </c>
      <c r="CF11" s="279">
        <v>1.9039999999999999</v>
      </c>
      <c r="CG11" s="279">
        <v>0.48</v>
      </c>
      <c r="CH11" s="279">
        <v>3.8150000000000004</v>
      </c>
      <c r="CI11" s="279">
        <v>3.504</v>
      </c>
      <c r="CJ11" s="279" t="s">
        <v>772</v>
      </c>
      <c r="CK11" s="279">
        <v>2</v>
      </c>
      <c r="CL11" s="279">
        <v>5.0880000000000001</v>
      </c>
      <c r="CM11" s="279">
        <v>5.6099999999999994</v>
      </c>
      <c r="CN11" s="279">
        <v>2</v>
      </c>
      <c r="CO11" s="279" t="s">
        <v>772</v>
      </c>
      <c r="CP11" s="279">
        <v>3.532</v>
      </c>
      <c r="CQ11" s="279">
        <v>5.8199999999999994</v>
      </c>
      <c r="CR11" s="279">
        <v>8.3629999999999995</v>
      </c>
      <c r="CS11" s="279">
        <v>9.4920000000000009</v>
      </c>
      <c r="CT11" s="279">
        <v>3.851</v>
      </c>
      <c r="CU11" s="279">
        <f>IFERROR(VLOOKUP(A11,'fat-01-24'!A:C,3,FALSE),"")</f>
        <v>7.5869999999999997</v>
      </c>
      <c r="CV11" s="279">
        <f>IFERROR(VLOOKUP(A11,'fat-02-24'!A:C,3,FALSE),"")</f>
        <v>3.843</v>
      </c>
      <c r="CW11" s="279">
        <f>IFERROR(VLOOKUP(A11,'fat-03-24'!A:C,3,FALSE),"")</f>
        <v>14.416999999999998</v>
      </c>
      <c r="CX11" s="279">
        <f>IFERROR(VLOOKUP(A11,'fat-04-24'!A:C,3,FALSE),"")</f>
        <v>1.1040000000000001</v>
      </c>
      <c r="CY11" s="279">
        <f>IFERROR(VLOOKUP(A11,'fat-05-24'!A:C,3,FALSE),"")</f>
        <v>8.7880000000000003</v>
      </c>
      <c r="CZ11" s="279">
        <f>IFERROR(VLOOKUP(A11,'fat-06-24'!A:C,3,FALSE),"")</f>
        <v>2</v>
      </c>
      <c r="DA11" s="279">
        <f>IFERROR(VLOOKUP(A11,'fat-07-24'!A:C,3,FALSE),"")</f>
        <v>5.3539999999999992</v>
      </c>
      <c r="DB11" s="279">
        <f>IFERROR(VLOOKUP(A11,'fat-08-24'!A:D,3,FALSE),"")</f>
        <v>9.3170000000000002</v>
      </c>
      <c r="DC11" s="279">
        <f>IFERROR(VLOOKUP(A11,'fat-09-24'!A:C,3,FALSE),"")</f>
        <v>10.192</v>
      </c>
      <c r="DD11" s="279">
        <f>IFERROR(VLOOKUP(A11,'fat-10-24'!A:C,3,FALSE),"")</f>
        <v>8.6370000000000005</v>
      </c>
      <c r="DE11" s="279">
        <f>IFERROR(VLOOKUP(A11,'fat-11-24'!A:C,3,FALSE),"")</f>
        <v>14.965999999999999</v>
      </c>
      <c r="DF11" s="279">
        <f>IFERROR(VLOOKUP(A11,'fat-12-24'!A:D,3,FALSE),"")</f>
        <v>17.274000000000001</v>
      </c>
      <c r="DG11" s="279">
        <f>IFERROR(VLOOKUP(A11,'fat-01-25'!A:D,3,FALSE),"")</f>
        <v>5.8079999999999998</v>
      </c>
      <c r="DH11" s="279">
        <f>IFERROR(VLOOKUP(A11,'fat-02-25'!A:D,3,FALSE),"")</f>
        <v>16.391999999999999</v>
      </c>
      <c r="DI11" s="279">
        <f>IFERROR(VLOOKUP(A11,'fat-03-25'!A:C,3,FALSE),"")</f>
        <v>6.4359999999999999</v>
      </c>
      <c r="DJ11" s="279">
        <f>IFERROR(VLOOKUP(A11,'fat-04-25'!A:C,3,FALSE),"")</f>
        <v>11.081</v>
      </c>
      <c r="DK11" s="279">
        <f>IFERROR(VLOOKUP(A11,'fat-02-25'!A:C,3,FALSE),"")</f>
        <v>16.391999999999999</v>
      </c>
      <c r="DL11" s="279">
        <f>IFERROR(VLOOKUP(A11,'fat-06-25'!A:C,3,FALSE),"")</f>
        <v>6.7789999999999999</v>
      </c>
      <c r="DM11" s="279">
        <f>IFERROR(VLOOKUP(A11,'fat-05-25'!A:C,3,FALSE),"")</f>
        <v>6.9160000000000004</v>
      </c>
      <c r="DN11" s="279">
        <f>IFERROR(VLOOKUP(A11,'fat-08-25'!A:C,3,FALSE),"")</f>
        <v>8.8709999999999987</v>
      </c>
      <c r="DO11" s="279">
        <f>IFERROR(VLOOKUP(A11,'fat-09-25'!A:C,3,FALSE),"")</f>
        <v>7.9939999999999998</v>
      </c>
      <c r="DP11" s="279">
        <f>IFERROR(VLOOKUP(A11,'fat-10-25'!A:C,3,FALSE),"")</f>
        <v>0</v>
      </c>
      <c r="DQ11" s="279">
        <f>IFERROR(VLOOKUP(A11,'fat-11-25'!A:D,3,FALSE),"")</f>
        <v>3.7119999999999997</v>
      </c>
      <c r="DR11" s="279">
        <f>IFERROR(VLOOKUP(A11,'fat-12-25'!A:D,3,FALSE),"")</f>
        <v>0.81599999999999995</v>
      </c>
      <c r="DS11" s="279">
        <f>IFERROR(VLOOKUP(A11,'fat-01-26'!A:C,3,FALSE),"")</f>
        <v>4.476</v>
      </c>
      <c r="DT11" s="279">
        <f>IFERROR(VLOOKUP(A11,'fat-02-26'!A:C,3,FALSE),"")</f>
        <v>0.40799999999999997</v>
      </c>
      <c r="DU11" s="279">
        <f>IFERROR(VLOOKUP(A11,'fat-03-26'!A:C,3,FALSE),"")</f>
        <v>14.03</v>
      </c>
      <c r="DV11" s="279">
        <f>IFERROR(VLOOKUP(A11,'fat-04-26'!A:C,3,FALSE),"")</f>
        <v>8.9980000000000011</v>
      </c>
      <c r="DW11" s="279">
        <f>IFERROR(VLOOKUP(A11,'fat-05-26'!A:C,3,FALSE),"")</f>
        <v>1.3479999999999999</v>
      </c>
      <c r="DX11" s="279">
        <f t="shared" si="14"/>
        <v>5.012666666666667</v>
      </c>
      <c r="DY11" s="279">
        <f t="shared" si="16"/>
        <v>7.5190000000000001</v>
      </c>
      <c r="DZ11" s="280"/>
      <c r="EA11" s="281">
        <f>VLOOKUP(A11,Estoque!B:I,8,FALSE)</f>
        <v>-5.1482000000000001</v>
      </c>
      <c r="EB11" s="34">
        <f>VLOOKUP(A11,Estoque!B:N,13,FALSE)</f>
        <v>0</v>
      </c>
      <c r="ED11" s="34">
        <v>10</v>
      </c>
    </row>
    <row r="12" spans="1:135" x14ac:dyDescent="0.3">
      <c r="A12" s="394" t="s">
        <v>256</v>
      </c>
      <c r="B12" s="394" t="s">
        <v>257</v>
      </c>
      <c r="C12" s="279">
        <v>0.70269999999999999</v>
      </c>
      <c r="D12" s="279">
        <v>11.474600000000001</v>
      </c>
      <c r="E12" s="279">
        <v>6.6989999999999998</v>
      </c>
      <c r="F12" s="279">
        <v>4.08</v>
      </c>
      <c r="G12" s="279">
        <v>5.5E-2</v>
      </c>
      <c r="H12" s="279">
        <v>7.5330000000000004</v>
      </c>
      <c r="I12" s="279">
        <v>0.84499999999999997</v>
      </c>
      <c r="J12" s="279">
        <v>0.04</v>
      </c>
      <c r="K12" s="279">
        <v>6.0250000000000004</v>
      </c>
      <c r="L12" s="279">
        <v>19.335000000000001</v>
      </c>
      <c r="M12" s="279">
        <v>0.05</v>
      </c>
      <c r="N12" s="279">
        <v>4.766</v>
      </c>
      <c r="O12" s="279">
        <v>1.169</v>
      </c>
      <c r="P12" s="279">
        <v>8.82</v>
      </c>
      <c r="Q12" s="279">
        <v>14.515000000000001</v>
      </c>
      <c r="R12" s="279">
        <v>1.395</v>
      </c>
      <c r="S12" s="279">
        <v>0.128</v>
      </c>
      <c r="T12" s="279">
        <v>0.14000000000000001</v>
      </c>
      <c r="U12" s="279">
        <v>9.2471999999999994</v>
      </c>
      <c r="V12" s="279">
        <v>3.3113999999999999</v>
      </c>
      <c r="W12" s="279">
        <v>0.40600000000000003</v>
      </c>
      <c r="X12" s="279">
        <v>2.867</v>
      </c>
      <c r="Y12" s="279">
        <v>-0.91500000000000004</v>
      </c>
      <c r="Z12" s="279">
        <v>9.625</v>
      </c>
      <c r="AA12" s="279">
        <v>1.0389999999999999</v>
      </c>
      <c r="AB12" s="279">
        <v>0.436</v>
      </c>
      <c r="AC12" s="279">
        <v>0.19500000000000001</v>
      </c>
      <c r="AD12" s="279">
        <v>2.9000000000000001E-2</v>
      </c>
      <c r="AE12" s="279">
        <v>2.06</v>
      </c>
      <c r="AF12" s="279">
        <v>1.0629999999999999</v>
      </c>
      <c r="AG12" s="279">
        <v>3.2959999999999998</v>
      </c>
      <c r="AH12" s="279">
        <v>0.61899999999999999</v>
      </c>
      <c r="AI12" s="279">
        <v>6.923</v>
      </c>
      <c r="AJ12" s="279">
        <v>1.7424999999999999</v>
      </c>
      <c r="AK12" s="279">
        <v>6.4842000000000004</v>
      </c>
      <c r="AL12" s="279">
        <v>0.3</v>
      </c>
      <c r="AM12" s="279">
        <v>3.59</v>
      </c>
      <c r="AN12" s="279">
        <v>2.6680000000000001</v>
      </c>
      <c r="AO12" s="279">
        <v>3.492</v>
      </c>
      <c r="AP12" s="279">
        <v>1.6759999999999999</v>
      </c>
      <c r="AQ12" s="279">
        <v>6.66</v>
      </c>
      <c r="AR12" s="279">
        <v>12.48</v>
      </c>
      <c r="AS12" s="279">
        <v>0.94</v>
      </c>
      <c r="AT12" s="279">
        <v>3.4119999999999999</v>
      </c>
      <c r="AU12" s="279">
        <v>14.308999999999999</v>
      </c>
      <c r="AV12" s="279">
        <v>22.529</v>
      </c>
      <c r="AW12" s="279">
        <v>10.124000000000001</v>
      </c>
      <c r="AX12" s="279">
        <v>0.47499999999999998</v>
      </c>
      <c r="AY12" s="279">
        <v>7.7409999999999997</v>
      </c>
      <c r="AZ12" s="279">
        <v>12.280799999999999</v>
      </c>
      <c r="BA12" s="279">
        <v>8.2140000000000004</v>
      </c>
      <c r="BB12" s="279">
        <v>8.3520000000000003</v>
      </c>
      <c r="BC12" s="279">
        <v>21.378</v>
      </c>
      <c r="BD12" s="279">
        <v>23.722999999999999</v>
      </c>
      <c r="BE12" s="279">
        <v>21.407800000000002</v>
      </c>
      <c r="BF12" s="279">
        <v>29.253699999999998</v>
      </c>
      <c r="BG12" s="279">
        <v>25.13</v>
      </c>
      <c r="BH12" s="279">
        <v>8.2390000000000008</v>
      </c>
      <c r="BI12" s="279">
        <v>40.898000000000003</v>
      </c>
      <c r="BJ12" s="279" t="s">
        <v>772</v>
      </c>
      <c r="BK12" s="279">
        <v>13.21</v>
      </c>
      <c r="BL12" s="279">
        <v>72.260000000000005</v>
      </c>
      <c r="BM12" s="279">
        <v>26.636800000000001</v>
      </c>
      <c r="BN12" s="279">
        <v>10.973000000000001</v>
      </c>
      <c r="BO12" s="279">
        <v>5.3949999999999996</v>
      </c>
      <c r="BP12" s="279">
        <v>1.133</v>
      </c>
      <c r="BQ12" s="279">
        <v>4.2560000000000002</v>
      </c>
      <c r="BR12" s="279">
        <v>0.89300000000000002</v>
      </c>
      <c r="BS12" s="279">
        <v>1.1240000000000001</v>
      </c>
      <c r="BT12" s="279">
        <v>2.1309999999999998</v>
      </c>
      <c r="BU12" s="279">
        <v>3.4630000000000001</v>
      </c>
      <c r="BV12" s="279">
        <v>0.28499999999999998</v>
      </c>
      <c r="BW12" s="279">
        <v>1.498</v>
      </c>
      <c r="BX12" s="279">
        <v>3.4340000000000002</v>
      </c>
      <c r="BY12" s="279">
        <v>7.1040000000000001</v>
      </c>
      <c r="BZ12" s="279">
        <v>0.90200000000000002</v>
      </c>
      <c r="CA12" s="279">
        <v>1.7738</v>
      </c>
      <c r="CB12" s="279">
        <v>4.8137999999999996</v>
      </c>
      <c r="CC12" s="279">
        <v>3.3540000000000001</v>
      </c>
      <c r="CD12" s="279">
        <v>4.6602000000000006</v>
      </c>
      <c r="CE12" s="279">
        <v>2.6360000000000001</v>
      </c>
      <c r="CF12" s="279">
        <v>10.259600000000001</v>
      </c>
      <c r="CG12" s="279">
        <v>6.7147000000000006</v>
      </c>
      <c r="CH12" s="279">
        <v>24.9175</v>
      </c>
      <c r="CI12" s="279">
        <v>6.7817999999999996</v>
      </c>
      <c r="CJ12" s="279">
        <v>6.2273999999999994</v>
      </c>
      <c r="CK12" s="279">
        <v>5.2760000000000016</v>
      </c>
      <c r="CL12" s="279">
        <v>5.8338000000000001</v>
      </c>
      <c r="CM12" s="279">
        <v>4.9032000000000009</v>
      </c>
      <c r="CN12" s="279">
        <v>4.7608999999999995</v>
      </c>
      <c r="CO12" s="279">
        <v>2.1494999999999997</v>
      </c>
      <c r="CP12" s="279">
        <v>3.0998000000000001</v>
      </c>
      <c r="CQ12" s="279">
        <v>12.744400000000001</v>
      </c>
      <c r="CR12" s="279">
        <v>5.9770000000000003</v>
      </c>
      <c r="CS12" s="279">
        <v>2.9274</v>
      </c>
      <c r="CT12" s="279">
        <v>6.7803000000000004</v>
      </c>
      <c r="CU12" s="279">
        <f>IFERROR(VLOOKUP(A12,'fat-01-24'!A:C,3,FALSE),"")</f>
        <v>7.4436</v>
      </c>
      <c r="CV12" s="279">
        <f>IFERROR(VLOOKUP(A12,'fat-02-24'!A:C,3,FALSE),"")</f>
        <v>4.7398999999999996</v>
      </c>
      <c r="CW12" s="279">
        <f>IFERROR(VLOOKUP(A12,'fat-03-24'!A:C,3,FALSE),"")</f>
        <v>3.2269999999999999</v>
      </c>
      <c r="CX12" s="279">
        <f>IFERROR(VLOOKUP(A12,'fat-04-24'!A:C,3,FALSE),"")</f>
        <v>8.6279900000000005</v>
      </c>
      <c r="CY12" s="279">
        <f>IFERROR(VLOOKUP(A12,'fat-05-24'!A:C,3,FALSE),"")</f>
        <v>10.217299999999998</v>
      </c>
      <c r="CZ12" s="279">
        <f>IFERROR(VLOOKUP(A12,'fat-06-24'!A:C,3,FALSE),"")</f>
        <v>4.7608999999999995</v>
      </c>
      <c r="DA12" s="279">
        <f>IFERROR(VLOOKUP(A12,'fat-07-24'!A:C,3,FALSE),"")</f>
        <v>4.9385000000000003</v>
      </c>
      <c r="DB12" s="279">
        <f>IFERROR(VLOOKUP(A12,'fat-08-24'!A:D,3,FALSE),"")</f>
        <v>9.0419000000000018</v>
      </c>
      <c r="DC12" s="279">
        <f>IFERROR(VLOOKUP(A12,'fat-09-24'!A:C,3,FALSE),"")</f>
        <v>8.3887000000000018</v>
      </c>
      <c r="DD12" s="279">
        <f>IFERROR(VLOOKUP(A12,'fat-10-24'!A:C,3,FALSE),"")</f>
        <v>13.403700000000002</v>
      </c>
      <c r="DE12" s="279">
        <f>IFERROR(VLOOKUP(A12,'fat-11-24'!A:C,3,FALSE),"")</f>
        <v>7.3144</v>
      </c>
      <c r="DF12" s="279">
        <f>IFERROR(VLOOKUP(A12,'fat-12-24'!A:D,3,FALSE),"")</f>
        <v>7.7526000000000002</v>
      </c>
      <c r="DG12" s="279">
        <f>IFERROR(VLOOKUP(A12,'fat-01-25'!A:D,3,FALSE),"")</f>
        <v>1.5066999999999999</v>
      </c>
      <c r="DH12" s="279">
        <f>IFERROR(VLOOKUP(A12,'fat-02-25'!A:D,3,FALSE),"")</f>
        <v>10.523199999999999</v>
      </c>
      <c r="DI12" s="279">
        <f>IFERROR(VLOOKUP(A12,'fat-03-25'!A:C,3,FALSE),"")</f>
        <v>9.7000000000000003E-2</v>
      </c>
      <c r="DJ12" s="279">
        <f>IFERROR(VLOOKUP(A12,'fat-04-25'!A:C,3,FALSE),"")</f>
        <v>6.6844999999999999</v>
      </c>
      <c r="DK12" s="279">
        <f>IFERROR(VLOOKUP(A12,'fat-02-25'!A:C,3,FALSE),"")</f>
        <v>10.523199999999999</v>
      </c>
      <c r="DL12" s="279">
        <f>IFERROR(VLOOKUP(A12,'fat-06-25'!A:C,3,FALSE),"")</f>
        <v>7.9242000000000017</v>
      </c>
      <c r="DM12" s="279">
        <f>IFERROR(VLOOKUP(A12,'fat-05-25'!A:C,3,FALSE),"")</f>
        <v>5.529300000000001</v>
      </c>
      <c r="DN12" s="279">
        <f>IFERROR(VLOOKUP(A12,'fat-08-25'!A:C,3,FALSE),"")</f>
        <v>3.5105999999999997</v>
      </c>
      <c r="DO12" s="279">
        <f>IFERROR(VLOOKUP(A12,'fat-09-25'!A:C,3,FALSE),"")</f>
        <v>9.7846999999999991</v>
      </c>
      <c r="DP12" s="279">
        <f>IFERROR(VLOOKUP(A12,'fat-10-25'!A:C,3,FALSE),"")</f>
        <v>4.1370000000000005</v>
      </c>
      <c r="DQ12" s="279">
        <f>IFERROR(VLOOKUP(A12,'fat-11-25'!A:D,3,FALSE),"")</f>
        <v>4.5246999999999993</v>
      </c>
      <c r="DR12" s="279">
        <f>IFERROR(VLOOKUP(A12,'fat-12-25'!A:D,3,FALSE),"")</f>
        <v>3.2557</v>
      </c>
      <c r="DS12" s="279">
        <f>IFERROR(VLOOKUP(A12,'fat-01-26'!A:C,3,FALSE),"")</f>
        <v>3.0116000000000001</v>
      </c>
      <c r="DT12" s="279">
        <f>IFERROR(VLOOKUP(A12,'fat-02-26'!A:C,3,FALSE),"")</f>
        <v>13.8035</v>
      </c>
      <c r="DU12" s="279">
        <f>IFERROR(VLOOKUP(A12,'fat-03-26'!A:C,3,FALSE),"")</f>
        <v>8.7864000000000004</v>
      </c>
      <c r="DV12" s="279">
        <f>IFERROR(VLOOKUP(A12,'fat-04-26'!A:C,3,FALSE),"")</f>
        <v>3.3620000000000005</v>
      </c>
      <c r="DW12" s="279">
        <f>IFERROR(VLOOKUP(A12,'fat-05-26'!A:C,3,FALSE),"")</f>
        <v>2.8025999999999995</v>
      </c>
      <c r="DX12" s="279">
        <f t="shared" si="14"/>
        <v>5.8369666666666662</v>
      </c>
      <c r="DY12" s="279">
        <f t="shared" si="16"/>
        <v>8.7554499999999997</v>
      </c>
      <c r="DZ12" s="280"/>
      <c r="EA12" s="281">
        <f>VLOOKUP(A12,Estoque!B:I,8,FALSE)</f>
        <v>1.6597</v>
      </c>
      <c r="EB12" s="34">
        <f>VLOOKUP(A12,Estoque!B:N,13,FALSE)</f>
        <v>5</v>
      </c>
      <c r="EC12" s="34">
        <v>40</v>
      </c>
    </row>
    <row r="13" spans="1:135" x14ac:dyDescent="0.3">
      <c r="A13" s="394" t="s">
        <v>151</v>
      </c>
      <c r="B13" s="394" t="s">
        <v>260</v>
      </c>
      <c r="C13" s="279">
        <v>10.0395</v>
      </c>
      <c r="D13" s="279">
        <v>20.683800000000002</v>
      </c>
      <c r="E13" s="279">
        <v>42.6004</v>
      </c>
      <c r="F13" s="279">
        <v>28.8644</v>
      </c>
      <c r="G13" s="279">
        <v>5.4359999999999999</v>
      </c>
      <c r="H13" s="279">
        <v>8.17</v>
      </c>
      <c r="I13" s="279">
        <v>14.848800000000001</v>
      </c>
      <c r="J13" s="279">
        <v>10.840999999999999</v>
      </c>
      <c r="K13" s="279">
        <v>33.572600000000001</v>
      </c>
      <c r="L13" s="279">
        <v>9.7561999999999998</v>
      </c>
      <c r="M13" s="279">
        <v>6.2160000000000002</v>
      </c>
      <c r="N13" s="279">
        <v>4.0720000000000001</v>
      </c>
      <c r="O13" s="279">
        <v>8.0210000000000008</v>
      </c>
      <c r="P13" s="279">
        <v>7.2999000000000001</v>
      </c>
      <c r="Q13" s="279">
        <v>12.041</v>
      </c>
      <c r="R13" s="279">
        <v>0.32700000000000001</v>
      </c>
      <c r="S13" s="279">
        <v>10.244</v>
      </c>
      <c r="T13" s="279">
        <v>4.5439999999999996</v>
      </c>
      <c r="U13" s="279">
        <v>13.569000000000001</v>
      </c>
      <c r="V13" s="279">
        <v>9.9789999999999992</v>
      </c>
      <c r="W13" s="279">
        <v>4.8630000000000004</v>
      </c>
      <c r="X13" s="279">
        <v>11.816000000000001</v>
      </c>
      <c r="Y13" s="279">
        <v>13.121</v>
      </c>
      <c r="Z13" s="279">
        <v>0.88600000000000001</v>
      </c>
      <c r="AA13" s="279">
        <v>22.800999999999998</v>
      </c>
      <c r="AB13" s="279">
        <v>2.6871</v>
      </c>
      <c r="AC13" s="279">
        <v>4.3070000000000004</v>
      </c>
      <c r="AD13" s="279">
        <v>2.3260000000000001</v>
      </c>
      <c r="AE13" s="279">
        <v>4.5679999999999996</v>
      </c>
      <c r="AF13" s="279">
        <v>5.9249999999999998</v>
      </c>
      <c r="AG13" s="279">
        <v>4.7439999999999998</v>
      </c>
      <c r="AH13" s="279">
        <v>11.288</v>
      </c>
      <c r="AI13" s="279">
        <v>21.335000000000001</v>
      </c>
      <c r="AJ13" s="279">
        <v>15.372</v>
      </c>
      <c r="AK13" s="279">
        <v>12.964</v>
      </c>
      <c r="AL13" s="279">
        <v>9.1620000000000008</v>
      </c>
      <c r="AM13" s="279">
        <v>13.364000000000001</v>
      </c>
      <c r="AN13" s="279">
        <v>18.730899999999998</v>
      </c>
      <c r="AO13" s="279">
        <v>20.364999999999998</v>
      </c>
      <c r="AP13" s="279">
        <v>5.7229999999999999</v>
      </c>
      <c r="AQ13" s="279">
        <v>10.774699999999999</v>
      </c>
      <c r="AR13" s="279">
        <v>21.538</v>
      </c>
      <c r="AS13" s="279">
        <v>12.763</v>
      </c>
      <c r="AT13" s="279">
        <v>30.013999999999999</v>
      </c>
      <c r="AU13" s="279">
        <v>60.81</v>
      </c>
      <c r="AV13" s="279">
        <v>37.453000000000003</v>
      </c>
      <c r="AW13" s="279">
        <v>27.648</v>
      </c>
      <c r="AX13" s="279">
        <v>27.221</v>
      </c>
      <c r="AY13" s="279">
        <v>27.440999999999999</v>
      </c>
      <c r="AZ13" s="279">
        <v>21.776</v>
      </c>
      <c r="BA13" s="279">
        <v>59.237000000000002</v>
      </c>
      <c r="BB13" s="279">
        <v>39.341999999999999</v>
      </c>
      <c r="BC13" s="279">
        <v>34.496000000000002</v>
      </c>
      <c r="BD13" s="279">
        <v>49.978000000000002</v>
      </c>
      <c r="BE13" s="279">
        <v>27.687999999999999</v>
      </c>
      <c r="BF13" s="279">
        <v>45.433</v>
      </c>
      <c r="BG13" s="279">
        <v>102.26300000000001</v>
      </c>
      <c r="BH13" s="279">
        <v>29.535399999999999</v>
      </c>
      <c r="BI13" s="279">
        <v>38.405000000000001</v>
      </c>
      <c r="BJ13" s="279">
        <v>80.200999999999993</v>
      </c>
      <c r="BK13" s="279">
        <v>106.11499999999999</v>
      </c>
      <c r="BL13" s="279">
        <v>46.366</v>
      </c>
      <c r="BM13" s="279">
        <v>42.633000000000003</v>
      </c>
      <c r="BN13" s="279">
        <v>28.092300000000002</v>
      </c>
      <c r="BO13" s="279">
        <v>63.090400000000002</v>
      </c>
      <c r="BP13" s="279">
        <v>59.323999999999998</v>
      </c>
      <c r="BQ13" s="279">
        <v>31.201000000000001</v>
      </c>
      <c r="BR13" s="279">
        <v>32.2971</v>
      </c>
      <c r="BS13" s="279">
        <v>29.436900000000001</v>
      </c>
      <c r="BT13" s="279">
        <v>17.4299</v>
      </c>
      <c r="BU13" s="279">
        <v>14.768000000000001</v>
      </c>
      <c r="BV13" s="279">
        <v>19.450700000000001</v>
      </c>
      <c r="BW13" s="279">
        <v>88.021799999999999</v>
      </c>
      <c r="BX13" s="279">
        <v>42.816000000000003</v>
      </c>
      <c r="BY13" s="279">
        <v>41.540300000000002</v>
      </c>
      <c r="BZ13" s="279">
        <v>17.001999999999999</v>
      </c>
      <c r="CA13" s="279">
        <v>23.084</v>
      </c>
      <c r="CB13" s="279">
        <v>48.457000000000001</v>
      </c>
      <c r="CC13" s="279">
        <v>18.701499999999999</v>
      </c>
      <c r="CD13" s="279">
        <v>30.601800000000001</v>
      </c>
      <c r="CE13" s="279">
        <v>60.780000000000015</v>
      </c>
      <c r="CF13" s="279">
        <v>69.953999999999994</v>
      </c>
      <c r="CG13" s="279">
        <v>39.1526</v>
      </c>
      <c r="CH13" s="279">
        <v>79.872900000000044</v>
      </c>
      <c r="CI13" s="279">
        <v>55.017400538690168</v>
      </c>
      <c r="CJ13" s="279">
        <v>11.4612</v>
      </c>
      <c r="CK13" s="279">
        <v>18.240199999999998</v>
      </c>
      <c r="CL13" s="279">
        <v>25.120199999999997</v>
      </c>
      <c r="CM13" s="279">
        <v>13.614599999999999</v>
      </c>
      <c r="CN13" s="279">
        <v>14.7674</v>
      </c>
      <c r="CO13" s="279">
        <v>12.923099999999996</v>
      </c>
      <c r="CP13" s="279">
        <v>46.6387</v>
      </c>
      <c r="CQ13" s="279">
        <v>34.775699999999993</v>
      </c>
      <c r="CR13" s="279">
        <v>23.028899999999993</v>
      </c>
      <c r="CS13" s="279">
        <v>37.620699999999999</v>
      </c>
      <c r="CT13" s="279">
        <v>23.901699999999995</v>
      </c>
      <c r="CU13" s="279">
        <f>IFERROR(VLOOKUP(A13,'fat-01-24'!A:C,3,FALSE),"")</f>
        <v>26.3324</v>
      </c>
      <c r="CV13" s="279">
        <f>IFERROR(VLOOKUP(A13,'fat-02-24'!A:C,3,FALSE),"")</f>
        <v>19.965699999999998</v>
      </c>
      <c r="CW13" s="279">
        <f>IFERROR(VLOOKUP(A13,'fat-03-24'!A:C,3,FALSE),"")</f>
        <v>34.851199999999999</v>
      </c>
      <c r="CX13" s="279">
        <f>IFERROR(VLOOKUP(A13,'fat-04-24'!A:C,3,FALSE),"")</f>
        <v>14.327299999999997</v>
      </c>
      <c r="CY13" s="279">
        <f>IFERROR(VLOOKUP(A13,'fat-05-24'!A:C,3,FALSE),"")</f>
        <v>26.4497</v>
      </c>
      <c r="CZ13" s="279">
        <f>IFERROR(VLOOKUP(A13,'fat-06-24'!A:C,3,FALSE),"")</f>
        <v>14.7674</v>
      </c>
      <c r="DA13" s="279">
        <f>IFERROR(VLOOKUP(A13,'fat-07-24'!A:C,3,FALSE),"")</f>
        <v>17.369699999999998</v>
      </c>
      <c r="DB13" s="279">
        <f>IFERROR(VLOOKUP(A13,'fat-08-24'!A:D,3,FALSE),"")</f>
        <v>20.092700000000001</v>
      </c>
      <c r="DC13" s="279">
        <f>IFERROR(VLOOKUP(A13,'fat-09-24'!A:C,3,FALSE),"")</f>
        <v>52.402899999999995</v>
      </c>
      <c r="DD13" s="279">
        <f>IFERROR(VLOOKUP(A13,'fat-10-24'!A:C,3,FALSE),"")</f>
        <v>27.860799999999994</v>
      </c>
      <c r="DE13" s="279">
        <f>IFERROR(VLOOKUP(A13,'fat-11-24'!A:C,3,FALSE),"")</f>
        <v>17.8887</v>
      </c>
      <c r="DF13" s="279">
        <f>IFERROR(VLOOKUP(A13,'fat-12-24'!A:D,3,FALSE),"")</f>
        <v>6.9304999999999994</v>
      </c>
      <c r="DG13" s="279">
        <f>IFERROR(VLOOKUP(A13,'fat-01-25'!A:D,3,FALSE),"")</f>
        <v>41.21820000000001</v>
      </c>
      <c r="DH13" s="279">
        <f>IFERROR(VLOOKUP(A13,'fat-02-25'!A:D,3,FALSE),"")</f>
        <v>18.944000000000003</v>
      </c>
      <c r="DI13" s="279">
        <f>IFERROR(VLOOKUP(A13,'fat-03-25'!A:C,3,FALSE),"")</f>
        <v>15.949000000000002</v>
      </c>
      <c r="DJ13" s="279">
        <f>IFERROR(VLOOKUP(A13,'fat-04-25'!A:C,3,FALSE),"")</f>
        <v>0.20579999999999998</v>
      </c>
      <c r="DK13" s="279">
        <f>IFERROR(VLOOKUP(A13,'fat-02-25'!A:C,3,FALSE),"")</f>
        <v>18.944000000000003</v>
      </c>
      <c r="DL13" s="279">
        <f>IFERROR(VLOOKUP(A13,'fat-06-25'!A:C,3,FALSE),"")</f>
        <v>21.021999999999998</v>
      </c>
      <c r="DM13" s="279">
        <f>IFERROR(VLOOKUP(A13,'fat-05-25'!A:C,3,FALSE),"")</f>
        <v>24.797100000000004</v>
      </c>
      <c r="DN13" s="279">
        <f>IFERROR(VLOOKUP(A13,'fat-08-25'!A:C,3,FALSE),"")</f>
        <v>49.241700000000016</v>
      </c>
      <c r="DO13" s="279">
        <f>IFERROR(VLOOKUP(A13,'fat-09-25'!A:C,3,FALSE),"")</f>
        <v>40.730099999999993</v>
      </c>
      <c r="DP13" s="279">
        <f>IFERROR(VLOOKUP(A13,'fat-10-25'!A:C,3,FALSE),"")</f>
        <v>27.885200000000005</v>
      </c>
      <c r="DQ13" s="279">
        <f>IFERROR(VLOOKUP(A13,'fat-11-25'!A:D,3,FALSE),"")</f>
        <v>5.9969000000000001</v>
      </c>
      <c r="DR13" s="279">
        <f>IFERROR(VLOOKUP(A13,'fat-12-25'!A:D,3,FALSE),"")</f>
        <v>6.6341000000000001</v>
      </c>
      <c r="DS13" s="279">
        <f>IFERROR(VLOOKUP(A13,'fat-01-26'!A:C,3,FALSE),"")</f>
        <v>35.1389</v>
      </c>
      <c r="DT13" s="279">
        <f>IFERROR(VLOOKUP(A13,'fat-02-26'!A:C,3,FALSE),"")</f>
        <v>16.304199999999998</v>
      </c>
      <c r="DU13" s="279">
        <f>IFERROR(VLOOKUP(A13,'fat-03-26'!A:C,3,FALSE),"")</f>
        <v>36.304999999999986</v>
      </c>
      <c r="DV13" s="279">
        <f>IFERROR(VLOOKUP(A13,'fat-04-26'!A:C,3,FALSE),"")</f>
        <v>32.100299999999997</v>
      </c>
      <c r="DW13" s="279">
        <f>IFERROR(VLOOKUP(A13,'fat-05-26'!A:C,3,FALSE),"")</f>
        <v>34.719799999999999</v>
      </c>
      <c r="DX13" s="279">
        <f t="shared" si="14"/>
        <v>26.867049999999995</v>
      </c>
      <c r="DY13" s="279">
        <f t="shared" si="16"/>
        <v>40.300574999999995</v>
      </c>
      <c r="DZ13" s="280">
        <v>12</v>
      </c>
      <c r="EA13" s="281">
        <f>VLOOKUP(A13,Estoque!B:I,8,FALSE)</f>
        <v>18.342600000000001</v>
      </c>
      <c r="EB13" s="34">
        <f>VLOOKUP(A13,Estoque!B:N,13,FALSE)</f>
        <v>20</v>
      </c>
      <c r="EC13" s="34">
        <v>70</v>
      </c>
      <c r="ED13" s="34">
        <v>70</v>
      </c>
      <c r="EE13" s="34">
        <v>70</v>
      </c>
    </row>
    <row r="14" spans="1:135" x14ac:dyDescent="0.3">
      <c r="A14" s="394" t="s">
        <v>261</v>
      </c>
      <c r="B14" s="394" t="s">
        <v>262</v>
      </c>
      <c r="C14" s="279" t="s">
        <v>772</v>
      </c>
      <c r="D14" s="279">
        <v>12.725</v>
      </c>
      <c r="E14" s="279">
        <v>10.61</v>
      </c>
      <c r="F14" s="279">
        <v>7.53</v>
      </c>
      <c r="G14" s="279">
        <v>0.42799999999999999</v>
      </c>
      <c r="H14" s="279">
        <v>3.4049999999999998</v>
      </c>
      <c r="I14" s="279">
        <v>4.3289999999999997</v>
      </c>
      <c r="J14" s="279">
        <v>0.49</v>
      </c>
      <c r="K14" s="279">
        <v>3.0649999999999999</v>
      </c>
      <c r="L14" s="279" t="s">
        <v>772</v>
      </c>
      <c r="M14" s="279" t="s">
        <v>772</v>
      </c>
      <c r="N14" s="279">
        <v>1.08</v>
      </c>
      <c r="O14" s="279" t="s">
        <v>772</v>
      </c>
      <c r="P14" s="279" t="s">
        <v>772</v>
      </c>
      <c r="Q14" s="279">
        <v>2.0649999999999999</v>
      </c>
      <c r="R14" s="279" t="s">
        <v>772</v>
      </c>
      <c r="S14" s="279">
        <v>0.49199999999999999</v>
      </c>
      <c r="T14" s="279">
        <v>0.34</v>
      </c>
      <c r="U14" s="279">
        <v>1.155</v>
      </c>
      <c r="V14" s="279">
        <v>2.266</v>
      </c>
      <c r="W14" s="279" t="s">
        <v>772</v>
      </c>
      <c r="X14" s="279" t="s">
        <v>772</v>
      </c>
      <c r="Y14" s="279" t="s">
        <v>772</v>
      </c>
      <c r="Z14" s="279" t="s">
        <v>772</v>
      </c>
      <c r="AA14" s="279" t="s">
        <v>772</v>
      </c>
      <c r="AB14" s="279" t="s">
        <v>772</v>
      </c>
      <c r="AC14" s="279">
        <v>1.6850000000000001</v>
      </c>
      <c r="AD14" s="279">
        <v>2.06</v>
      </c>
      <c r="AE14" s="279">
        <v>5.1890000000000001</v>
      </c>
      <c r="AF14" s="279">
        <v>2.0840000000000001</v>
      </c>
      <c r="AG14" s="279">
        <v>3.99</v>
      </c>
      <c r="AH14" s="279" t="s">
        <v>772</v>
      </c>
      <c r="AI14" s="279">
        <v>12.21</v>
      </c>
      <c r="AJ14" s="279">
        <v>6.9850000000000003</v>
      </c>
      <c r="AK14" s="279">
        <v>11.64</v>
      </c>
      <c r="AL14" s="279">
        <v>6.6210000000000004</v>
      </c>
      <c r="AM14" s="279">
        <v>5.0759999999999996</v>
      </c>
      <c r="AN14" s="279">
        <v>12.077</v>
      </c>
      <c r="AO14" s="279">
        <v>4.641</v>
      </c>
      <c r="AP14" s="279">
        <v>0.3</v>
      </c>
      <c r="AQ14" s="279">
        <v>8.4849999999999994</v>
      </c>
      <c r="AR14" s="279">
        <v>3.74</v>
      </c>
      <c r="AS14" s="279">
        <v>9.6950000000000003</v>
      </c>
      <c r="AT14" s="279">
        <v>27.878</v>
      </c>
      <c r="AU14" s="279">
        <v>13.416</v>
      </c>
      <c r="AV14" s="279">
        <v>11.26</v>
      </c>
      <c r="AW14" s="279">
        <v>0.86799999999999999</v>
      </c>
      <c r="AX14" s="279">
        <v>4.476</v>
      </c>
      <c r="AY14" s="279">
        <v>8.2460000000000004</v>
      </c>
      <c r="AZ14" s="279">
        <v>17.559999999999999</v>
      </c>
      <c r="BA14" s="279">
        <v>9.6349999999999998</v>
      </c>
      <c r="BB14" s="279">
        <v>10.654999999999999</v>
      </c>
      <c r="BC14" s="279">
        <v>8.8219999999999992</v>
      </c>
      <c r="BD14" s="279">
        <v>6.94</v>
      </c>
      <c r="BE14" s="279">
        <v>22.88</v>
      </c>
      <c r="BF14" s="279">
        <v>0.84599999999999997</v>
      </c>
      <c r="BG14" s="279" t="s">
        <v>772</v>
      </c>
      <c r="BH14" s="279">
        <v>0.64</v>
      </c>
      <c r="BI14" s="279">
        <v>35.802999999999997</v>
      </c>
      <c r="BJ14" s="279">
        <v>29.414999999999999</v>
      </c>
      <c r="BK14" s="279">
        <v>14.225</v>
      </c>
      <c r="BL14" s="279">
        <v>3.1459999999999999</v>
      </c>
      <c r="BM14" s="279">
        <v>22.934999999999999</v>
      </c>
      <c r="BN14" s="279">
        <v>4.6349999999999998</v>
      </c>
      <c r="BO14" s="279">
        <v>2.7250000000000001</v>
      </c>
      <c r="BP14" s="279">
        <v>15.013</v>
      </c>
      <c r="BQ14" s="279">
        <v>1.42</v>
      </c>
      <c r="BR14" s="279">
        <v>0.19500000000000001</v>
      </c>
      <c r="BS14" s="279">
        <v>5.9420000000000002</v>
      </c>
      <c r="BT14" s="279">
        <v>7.0030000000000001</v>
      </c>
      <c r="BU14" s="279">
        <v>6.375</v>
      </c>
      <c r="BV14" s="279">
        <v>7.9249999999999998</v>
      </c>
      <c r="BW14" s="279">
        <v>4.2770000000000001</v>
      </c>
      <c r="BX14" s="279">
        <v>2.87</v>
      </c>
      <c r="BY14" s="279">
        <v>2.2050000000000001</v>
      </c>
      <c r="BZ14" s="279">
        <v>20.884</v>
      </c>
      <c r="CA14" s="279">
        <v>3.1859999999999999</v>
      </c>
      <c r="CB14" s="279">
        <v>2.4359999999999999</v>
      </c>
      <c r="CC14" s="279">
        <v>0.875</v>
      </c>
      <c r="CD14" s="279">
        <v>9.6110000000000007</v>
      </c>
      <c r="CE14" s="279">
        <v>12.268000000000001</v>
      </c>
      <c r="CF14" s="279">
        <v>1.2170000000000001</v>
      </c>
      <c r="CG14" s="279">
        <v>17.497999999999998</v>
      </c>
      <c r="CH14" s="279">
        <v>20.16</v>
      </c>
      <c r="CI14" s="279">
        <v>4.944</v>
      </c>
      <c r="CJ14" s="279">
        <v>11.144</v>
      </c>
      <c r="CK14" s="279">
        <v>12.484</v>
      </c>
      <c r="CL14" s="279">
        <v>2.1419999999999999</v>
      </c>
      <c r="CM14" s="279">
        <v>13.479999999999999</v>
      </c>
      <c r="CN14" s="279">
        <v>5.7919999999999998</v>
      </c>
      <c r="CO14" s="279">
        <v>4.5120000000000005</v>
      </c>
      <c r="CP14" s="279">
        <v>3.0110000000000006</v>
      </c>
      <c r="CQ14" s="279">
        <v>8.4269999999999996</v>
      </c>
      <c r="CR14" s="279">
        <v>13.509</v>
      </c>
      <c r="CS14" s="279">
        <v>14.670999999999998</v>
      </c>
      <c r="CT14" s="279">
        <v>12.095000000000001</v>
      </c>
      <c r="CU14" s="279">
        <f>IFERROR(VLOOKUP(A14,'fat-01-24'!A:C,3,FALSE),"")</f>
        <v>0.3992</v>
      </c>
      <c r="CV14" s="279">
        <f>IFERROR(VLOOKUP(A14,'fat-02-24'!A:C,3,FALSE),"")</f>
        <v>12.318999999999999</v>
      </c>
      <c r="CW14" s="279">
        <f>IFERROR(VLOOKUP(A14,'fat-03-24'!A:C,3,FALSE),"")</f>
        <v>4.2149999999999999</v>
      </c>
      <c r="CX14" s="279">
        <f>IFERROR(VLOOKUP(A14,'fat-04-24'!A:C,3,FALSE),"")</f>
        <v>7.6750000000000007</v>
      </c>
      <c r="CY14" s="279">
        <f>IFERROR(VLOOKUP(A14,'fat-05-24'!A:C,3,FALSE),"")</f>
        <v>17.617999999999999</v>
      </c>
      <c r="CZ14" s="279">
        <f>IFERROR(VLOOKUP(A14,'fat-06-24'!A:C,3,FALSE),"")</f>
        <v>5.7919999999999989</v>
      </c>
      <c r="DA14" s="279">
        <f>IFERROR(VLOOKUP(A14,'fat-07-24'!A:C,3,FALSE),"")</f>
        <v>22.707999999999998</v>
      </c>
      <c r="DB14" s="279">
        <f>IFERROR(VLOOKUP(A14,'fat-08-24'!A:D,3,FALSE),"")</f>
        <v>19.151</v>
      </c>
      <c r="DC14" s="279">
        <f>IFERROR(VLOOKUP(A14,'fat-09-24'!A:C,3,FALSE),"")</f>
        <v>5.64</v>
      </c>
      <c r="DD14" s="279">
        <f>IFERROR(VLOOKUP(A14,'fat-10-24'!A:C,3,FALSE),"")</f>
        <v>36.634</v>
      </c>
      <c r="DE14" s="279">
        <f>IFERROR(VLOOKUP(A14,'fat-11-24'!A:C,3,FALSE),"")</f>
        <v>17.451000000000001</v>
      </c>
      <c r="DF14" s="279">
        <f>IFERROR(VLOOKUP(A14,'fat-12-24'!A:D,3,FALSE),"")</f>
        <v>18.722000000000001</v>
      </c>
      <c r="DG14" s="279">
        <f>IFERROR(VLOOKUP(A14,'fat-01-25'!A:D,3,FALSE),"")</f>
        <v>28.914000000000001</v>
      </c>
      <c r="DH14" s="279">
        <f>IFERROR(VLOOKUP(A14,'fat-02-25'!A:D,3,FALSE),"")</f>
        <v>26.941000000000003</v>
      </c>
      <c r="DI14" s="279">
        <f>IFERROR(VLOOKUP(A14,'fat-03-25'!A:C,3,FALSE),"")</f>
        <v>28.716000000000001</v>
      </c>
      <c r="DJ14" s="279">
        <f>IFERROR(VLOOKUP(A14,'fat-04-25'!A:C,3,FALSE),"")</f>
        <v>18.810000000000002</v>
      </c>
      <c r="DK14" s="279">
        <f>IFERROR(VLOOKUP(A14,'fat-02-25'!A:C,3,FALSE),"")</f>
        <v>26.941000000000003</v>
      </c>
      <c r="DL14" s="279">
        <f>IFERROR(VLOOKUP(A14,'fat-06-25'!A:C,3,FALSE),"")</f>
        <v>5.3999999999999999E-2</v>
      </c>
      <c r="DM14" s="279">
        <f>IFERROR(VLOOKUP(A14,'fat-05-25'!A:C,3,FALSE),"")</f>
        <v>3.0939999999999999</v>
      </c>
      <c r="DN14" s="279">
        <f>IFERROR(VLOOKUP(A14,'fat-08-25'!A:C,3,FALSE),"")</f>
        <v>12.817</v>
      </c>
      <c r="DO14" s="279">
        <f>IFERROR(VLOOKUP(A14,'fat-09-25'!A:C,3,FALSE),"")</f>
        <v>8.6440000000000001</v>
      </c>
      <c r="DP14" s="279">
        <f>IFERROR(VLOOKUP(A14,'fat-10-25'!A:C,3,FALSE),"")</f>
        <v>4.556</v>
      </c>
      <c r="DQ14" s="279">
        <f>IFERROR(VLOOKUP(A14,'fat-11-25'!A:D,3,FALSE),"")</f>
        <v>19.966000000000001</v>
      </c>
      <c r="DR14" s="279">
        <f>IFERROR(VLOOKUP(A14,'fat-12-25'!A:D,3,FALSE),"")</f>
        <v>8.52</v>
      </c>
      <c r="DS14" s="279">
        <f>IFERROR(VLOOKUP(A14,'fat-01-26'!A:C,3,FALSE),"")</f>
        <v>19.213999999999999</v>
      </c>
      <c r="DT14" s="279">
        <f>IFERROR(VLOOKUP(A14,'fat-02-26'!A:C,3,FALSE),"")</f>
        <v>9.4170000000000016</v>
      </c>
      <c r="DU14" s="279">
        <f>IFERROR(VLOOKUP(A14,'fat-03-26'!A:C,3,FALSE),"")</f>
        <v>14.4573</v>
      </c>
      <c r="DV14" s="279">
        <f>IFERROR(VLOOKUP(A14,'fat-04-26'!A:C,3,FALSE),"")</f>
        <v>23.802</v>
      </c>
      <c r="DW14" s="279">
        <f>IFERROR(VLOOKUP(A14,'fat-05-26'!A:C,3,FALSE),"")</f>
        <v>22.741400000000002</v>
      </c>
      <c r="DX14" s="279">
        <f t="shared" si="14"/>
        <v>16.358616666666666</v>
      </c>
      <c r="DY14" s="279">
        <f t="shared" si="16"/>
        <v>24.537925000000001</v>
      </c>
      <c r="DZ14" s="280"/>
      <c r="EA14" s="281">
        <f>VLOOKUP(A14,Estoque!B:I,8,FALSE)</f>
        <v>-16.265000000000001</v>
      </c>
      <c r="EB14" s="34">
        <f>VLOOKUP(A14,Estoque!B:N,13,FALSE)</f>
        <v>0</v>
      </c>
      <c r="EC14" s="34">
        <v>30</v>
      </c>
      <c r="ED14" s="34">
        <v>30</v>
      </c>
    </row>
    <row r="15" spans="1:135" x14ac:dyDescent="0.3">
      <c r="A15" s="394" t="s">
        <v>263</v>
      </c>
      <c r="B15" s="394" t="s">
        <v>264</v>
      </c>
      <c r="C15" s="279">
        <v>13.4377</v>
      </c>
      <c r="D15" s="279">
        <v>20.617999999999999</v>
      </c>
      <c r="E15" s="279">
        <v>18.119</v>
      </c>
      <c r="F15" s="279">
        <v>21.754999999999999</v>
      </c>
      <c r="G15" s="279">
        <v>4.9669999999999996</v>
      </c>
      <c r="H15" s="279">
        <v>19.669</v>
      </c>
      <c r="I15" s="279">
        <v>4.375</v>
      </c>
      <c r="J15" s="279">
        <v>13.513</v>
      </c>
      <c r="K15" s="279">
        <v>10.6411</v>
      </c>
      <c r="L15" s="279">
        <v>10.108000000000001</v>
      </c>
      <c r="M15" s="279">
        <v>3.512</v>
      </c>
      <c r="N15" s="279">
        <v>15.134</v>
      </c>
      <c r="O15" s="279">
        <v>2.5009999999999999</v>
      </c>
      <c r="P15" s="279">
        <v>12.3596</v>
      </c>
      <c r="Q15" s="279">
        <v>2.0350000000000001</v>
      </c>
      <c r="R15" s="279">
        <v>1.4950000000000001</v>
      </c>
      <c r="S15" s="279">
        <v>0.28999999999999998</v>
      </c>
      <c r="T15" s="279">
        <v>5.45</v>
      </c>
      <c r="U15" s="279">
        <v>6.375</v>
      </c>
      <c r="V15" s="279">
        <v>7.234</v>
      </c>
      <c r="W15" s="279">
        <v>2.69</v>
      </c>
      <c r="X15" s="279">
        <v>6.8289999999999997</v>
      </c>
      <c r="Y15" s="279">
        <v>11.853</v>
      </c>
      <c r="Z15" s="279">
        <v>2.9550000000000001</v>
      </c>
      <c r="AA15" s="279">
        <v>6.3339999999999996</v>
      </c>
      <c r="AB15" s="279">
        <v>23.314</v>
      </c>
      <c r="AC15" s="279">
        <v>2.9119999999999999</v>
      </c>
      <c r="AD15" s="279">
        <v>0.64</v>
      </c>
      <c r="AE15" s="279">
        <v>2.9039999999999999</v>
      </c>
      <c r="AF15" s="279">
        <v>6.1989999999999998</v>
      </c>
      <c r="AG15" s="279">
        <v>3.82</v>
      </c>
      <c r="AH15" s="279">
        <v>5.5620000000000003</v>
      </c>
      <c r="AI15" s="279">
        <v>9.9740000000000002</v>
      </c>
      <c r="AJ15" s="279">
        <v>2.8969999999999998</v>
      </c>
      <c r="AK15" s="279">
        <v>2.613</v>
      </c>
      <c r="AL15" s="279">
        <v>6.0890000000000004</v>
      </c>
      <c r="AM15" s="279">
        <v>23.606000000000002</v>
      </c>
      <c r="AN15" s="279">
        <v>7.9805999999999999</v>
      </c>
      <c r="AO15" s="279">
        <v>2.9163999999999999</v>
      </c>
      <c r="AP15" s="279">
        <v>6.6870000000000003</v>
      </c>
      <c r="AQ15" s="279">
        <v>14.699</v>
      </c>
      <c r="AR15" s="279">
        <v>9.5020000000000007</v>
      </c>
      <c r="AS15" s="279">
        <v>5.5049999999999999</v>
      </c>
      <c r="AT15" s="279">
        <v>7.5720000000000001</v>
      </c>
      <c r="AU15" s="279">
        <v>13.83</v>
      </c>
      <c r="AV15" s="279">
        <v>8.5709999999999997</v>
      </c>
      <c r="AW15" s="279">
        <v>22.033000000000001</v>
      </c>
      <c r="AX15" s="279">
        <v>8.3930000000000007</v>
      </c>
      <c r="AY15" s="279">
        <v>1.6259999999999999</v>
      </c>
      <c r="AZ15" s="279">
        <v>20.548999999999999</v>
      </c>
      <c r="BA15" s="279">
        <v>14.313000000000001</v>
      </c>
      <c r="BB15" s="279">
        <v>1.7250000000000001</v>
      </c>
      <c r="BC15" s="279">
        <v>16.263000000000002</v>
      </c>
      <c r="BD15" s="279">
        <v>21.257000000000001</v>
      </c>
      <c r="BE15" s="279">
        <v>10.143000000000001</v>
      </c>
      <c r="BF15" s="279">
        <v>25.358000000000001</v>
      </c>
      <c r="BG15" s="279">
        <v>32.677100000000003</v>
      </c>
      <c r="BH15" s="279">
        <v>6.883</v>
      </c>
      <c r="BI15" s="279">
        <v>29.146000000000001</v>
      </c>
      <c r="BJ15" s="279">
        <v>20.324999999999999</v>
      </c>
      <c r="BK15" s="279">
        <v>23.908000000000001</v>
      </c>
      <c r="BL15" s="279">
        <v>0.63539999999999996</v>
      </c>
      <c r="BM15" s="279">
        <v>16.074100000000001</v>
      </c>
      <c r="BN15" s="279">
        <v>11.1534</v>
      </c>
      <c r="BO15" s="279">
        <v>33.694000000000003</v>
      </c>
      <c r="BP15" s="279">
        <v>6.17</v>
      </c>
      <c r="BQ15" s="279">
        <v>14.483000000000001</v>
      </c>
      <c r="BR15" s="279">
        <v>14.933999999999999</v>
      </c>
      <c r="BS15" s="279">
        <v>12.074</v>
      </c>
      <c r="BT15" s="279">
        <v>7.9889999999999999</v>
      </c>
      <c r="BU15" s="279">
        <v>9.6780000000000008</v>
      </c>
      <c r="BV15" s="279">
        <v>13.768000000000001</v>
      </c>
      <c r="BW15" s="279">
        <v>14.909000000000001</v>
      </c>
      <c r="BX15" s="279">
        <v>17.158000000000001</v>
      </c>
      <c r="BY15" s="279">
        <v>13.176600000000001</v>
      </c>
      <c r="BZ15" s="279">
        <v>24.635000000000002</v>
      </c>
      <c r="CA15" s="279">
        <v>17.200199999999999</v>
      </c>
      <c r="CB15" s="279">
        <v>13.9781</v>
      </c>
      <c r="CC15" s="279">
        <v>20.132400000000001</v>
      </c>
      <c r="CD15" s="279">
        <v>0.16420000000000001</v>
      </c>
      <c r="CE15" s="279" t="s">
        <v>772</v>
      </c>
      <c r="CF15" s="279" t="s">
        <v>772</v>
      </c>
      <c r="CG15" s="279" t="s">
        <v>772</v>
      </c>
      <c r="CH15" s="279" t="s">
        <v>772</v>
      </c>
      <c r="CI15" s="279" t="s">
        <v>772</v>
      </c>
      <c r="CJ15" s="279" t="s">
        <v>772</v>
      </c>
      <c r="CK15" s="279" t="s">
        <v>772</v>
      </c>
      <c r="CL15" s="279" t="s">
        <v>772</v>
      </c>
      <c r="CM15" s="279" t="s">
        <v>772</v>
      </c>
      <c r="CN15" s="279" t="s">
        <v>772</v>
      </c>
      <c r="CO15" s="279" t="s">
        <v>772</v>
      </c>
      <c r="CP15" s="279" t="s">
        <v>772</v>
      </c>
      <c r="CQ15" s="279" t="s">
        <v>772</v>
      </c>
      <c r="CR15" s="279" t="s">
        <v>772</v>
      </c>
      <c r="CS15" s="279" t="s">
        <v>772</v>
      </c>
      <c r="CT15" s="279" t="s">
        <v>772</v>
      </c>
      <c r="CU15" s="279" t="str">
        <f>IFERROR(VLOOKUP(A15,'fat-01-24'!A:C,3,FALSE),"")</f>
        <v/>
      </c>
      <c r="CV15" s="279" t="str">
        <f>IFERROR(VLOOKUP(A15,'fat-02-24'!A:C,3,FALSE),"")</f>
        <v/>
      </c>
      <c r="CW15" s="279" t="str">
        <f>IFERROR(VLOOKUP(A15,'fat-03-24'!A:C,3,FALSE),"")</f>
        <v/>
      </c>
      <c r="CX15" s="279" t="str">
        <f>IFERROR(VLOOKUP(A15,'fat-04-24'!A:C,3,FALSE),"")</f>
        <v/>
      </c>
      <c r="CY15" s="279" t="str">
        <f>IFERROR(VLOOKUP(A15,'fat-05-24'!A:C,3,FALSE),"")</f>
        <v/>
      </c>
      <c r="CZ15" s="279" t="str">
        <f>IFERROR(VLOOKUP(A15,'fat-06-24'!A:C,3,FALSE),"")</f>
        <v/>
      </c>
      <c r="DA15" s="279" t="str">
        <f>IFERROR(VLOOKUP(A15,'fat-07-24'!A:C,3,FALSE),"")</f>
        <v/>
      </c>
      <c r="DB15" s="279" t="str">
        <f>IFERROR(VLOOKUP(A15,'fat-08-24'!A:D,3,FALSE),"")</f>
        <v/>
      </c>
      <c r="DC15" s="279" t="str">
        <f>IFERROR(VLOOKUP(A15,'fat-09-24'!A:C,3,FALSE),"")</f>
        <v/>
      </c>
      <c r="DD15" s="279" t="str">
        <f>IFERROR(VLOOKUP(A15,'fat-10-24'!A:C,3,FALSE),"")</f>
        <v/>
      </c>
      <c r="DE15" s="279" t="str">
        <f>IFERROR(VLOOKUP(A15,'fat-11-24'!A:C,3,FALSE),"")</f>
        <v/>
      </c>
      <c r="DF15" s="279" t="str">
        <f>IFERROR(VLOOKUP(A15,'fat-12-24'!A:D,3,FALSE),"")</f>
        <v/>
      </c>
      <c r="DG15" s="279" t="str">
        <f>IFERROR(VLOOKUP(A15,'fat-01-25'!A:D,3,FALSE),"")</f>
        <v/>
      </c>
      <c r="DH15" s="279" t="str">
        <f>IFERROR(VLOOKUP(A15,'fat-02-25'!A:D,3,FALSE),"")</f>
        <v/>
      </c>
      <c r="DI15" s="279" t="str">
        <f>IFERROR(VLOOKUP(A15,'fat-03-25'!A:C,3,FALSE),"")</f>
        <v/>
      </c>
      <c r="DJ15" s="279" t="str">
        <f>IFERROR(VLOOKUP(A15,'fat-04-25'!A:C,3,FALSE),"")</f>
        <v/>
      </c>
      <c r="DK15" s="279" t="str">
        <f>IFERROR(VLOOKUP(A15,'fat-02-25'!A:C,3,FALSE),"")</f>
        <v/>
      </c>
      <c r="DL15" s="279" t="str">
        <f>IFERROR(VLOOKUP(A15,'fat-06-25'!A:C,3,FALSE),"")</f>
        <v/>
      </c>
      <c r="DM15" s="279" t="str">
        <f>IFERROR(VLOOKUP(A15,'fat-05-25'!A:C,3,FALSE),"")</f>
        <v/>
      </c>
      <c r="DN15" s="279" t="str">
        <f>IFERROR(VLOOKUP(A15,'fat-08-25'!A:C,3,FALSE),"")</f>
        <v/>
      </c>
      <c r="DO15" s="279" t="str">
        <f>IFERROR(VLOOKUP(A15,'fat-09-25'!A:C,3,FALSE),"")</f>
        <v/>
      </c>
      <c r="DP15" s="279" t="str">
        <f>IFERROR(VLOOKUP(A15,'fat-10-25'!A:C,3,FALSE),"")</f>
        <v/>
      </c>
      <c r="DQ15" s="279" t="str">
        <f>IFERROR(VLOOKUP(A15,'fat-11-25'!A:D,3,FALSE),"")</f>
        <v/>
      </c>
      <c r="DR15" s="279" t="str">
        <f>IFERROR(VLOOKUP(A15,'fat-12-25'!A:D,3,FALSE),"")</f>
        <v/>
      </c>
      <c r="DS15" s="279" t="str">
        <f>IFERROR(VLOOKUP(A15,'fat-01-26'!A:C,3,FALSE),"")</f>
        <v/>
      </c>
      <c r="DT15" s="279" t="str">
        <f>IFERROR(VLOOKUP(A15,'fat-02-26'!A:C,3,FALSE),"")</f>
        <v/>
      </c>
      <c r="DU15" s="279" t="str">
        <f>IFERROR(VLOOKUP(A15,'fat-03-26'!A:C,3,FALSE),"")</f>
        <v/>
      </c>
      <c r="DV15" s="279" t="str">
        <f>IFERROR(VLOOKUP(A15,'fat-04-26'!A:C,3,FALSE),"")</f>
        <v/>
      </c>
      <c r="DW15" s="279" t="str">
        <f>IFERROR(VLOOKUP(A15,'fat-05-26'!A:C,3,FALSE),"")</f>
        <v/>
      </c>
      <c r="DX15" s="279">
        <f t="shared" si="14"/>
        <v>0</v>
      </c>
      <c r="DY15" s="279">
        <f t="shared" si="16"/>
        <v>0</v>
      </c>
      <c r="DZ15" s="280"/>
      <c r="EA15" s="281"/>
      <c r="EB15" s="34" t="e">
        <f>VLOOKUP(A15,Estoque!B:N,13,FALSE)</f>
        <v>#N/A</v>
      </c>
      <c r="EC15" s="34">
        <v>29</v>
      </c>
      <c r="ED15" s="34">
        <v>39</v>
      </c>
    </row>
    <row r="16" spans="1:135" x14ac:dyDescent="0.3">
      <c r="A16" s="394" t="s">
        <v>269</v>
      </c>
      <c r="B16" s="394" t="s">
        <v>264</v>
      </c>
      <c r="C16" s="279" t="s">
        <v>772</v>
      </c>
      <c r="D16" s="279" t="s">
        <v>772</v>
      </c>
      <c r="E16" s="279" t="s">
        <v>772</v>
      </c>
      <c r="F16" s="279" t="s">
        <v>772</v>
      </c>
      <c r="G16" s="279" t="s">
        <v>772</v>
      </c>
      <c r="H16" s="279" t="s">
        <v>772</v>
      </c>
      <c r="I16" s="279" t="s">
        <v>772</v>
      </c>
      <c r="J16" s="279" t="s">
        <v>772</v>
      </c>
      <c r="K16" s="279" t="s">
        <v>772</v>
      </c>
      <c r="L16" s="279" t="s">
        <v>772</v>
      </c>
      <c r="M16" s="279" t="s">
        <v>772</v>
      </c>
      <c r="N16" s="279" t="s">
        <v>772</v>
      </c>
      <c r="O16" s="279" t="s">
        <v>772</v>
      </c>
      <c r="P16" s="279" t="s">
        <v>772</v>
      </c>
      <c r="Q16" s="279" t="s">
        <v>772</v>
      </c>
      <c r="R16" s="279" t="s">
        <v>772</v>
      </c>
      <c r="S16" s="279" t="s">
        <v>772</v>
      </c>
      <c r="T16" s="279" t="s">
        <v>772</v>
      </c>
      <c r="U16" s="279" t="s">
        <v>772</v>
      </c>
      <c r="V16" s="279" t="s">
        <v>772</v>
      </c>
      <c r="W16" s="279" t="s">
        <v>772</v>
      </c>
      <c r="X16" s="279" t="s">
        <v>772</v>
      </c>
      <c r="Y16" s="279" t="s">
        <v>772</v>
      </c>
      <c r="Z16" s="279" t="s">
        <v>772</v>
      </c>
      <c r="AA16" s="279" t="s">
        <v>772</v>
      </c>
      <c r="AB16" s="279" t="s">
        <v>772</v>
      </c>
      <c r="AC16" s="279" t="s">
        <v>772</v>
      </c>
      <c r="AD16" s="279" t="s">
        <v>772</v>
      </c>
      <c r="AE16" s="279" t="s">
        <v>772</v>
      </c>
      <c r="AF16" s="279" t="s">
        <v>772</v>
      </c>
      <c r="AG16" s="279" t="s">
        <v>772</v>
      </c>
      <c r="AH16" s="279" t="s">
        <v>772</v>
      </c>
      <c r="AI16" s="279" t="s">
        <v>772</v>
      </c>
      <c r="AJ16" s="279" t="s">
        <v>772</v>
      </c>
      <c r="AK16" s="279" t="s">
        <v>772</v>
      </c>
      <c r="AL16" s="279" t="s">
        <v>772</v>
      </c>
      <c r="AM16" s="279" t="s">
        <v>772</v>
      </c>
      <c r="AN16" s="279" t="s">
        <v>772</v>
      </c>
      <c r="AO16" s="279" t="s">
        <v>772</v>
      </c>
      <c r="AP16" s="279" t="s">
        <v>772</v>
      </c>
      <c r="AQ16" s="279" t="s">
        <v>772</v>
      </c>
      <c r="AR16" s="279" t="s">
        <v>772</v>
      </c>
      <c r="AS16" s="279" t="s">
        <v>772</v>
      </c>
      <c r="AT16" s="279" t="s">
        <v>772</v>
      </c>
      <c r="AU16" s="279" t="s">
        <v>772</v>
      </c>
      <c r="AV16" s="279" t="s">
        <v>772</v>
      </c>
      <c r="AW16" s="279" t="s">
        <v>772</v>
      </c>
      <c r="AX16" s="279" t="s">
        <v>772</v>
      </c>
      <c r="AY16" s="279" t="s">
        <v>772</v>
      </c>
      <c r="AZ16" s="279" t="s">
        <v>772</v>
      </c>
      <c r="BA16" s="279" t="s">
        <v>772</v>
      </c>
      <c r="BB16" s="279" t="s">
        <v>772</v>
      </c>
      <c r="BC16" s="279" t="s">
        <v>772</v>
      </c>
      <c r="BD16" s="279" t="s">
        <v>772</v>
      </c>
      <c r="BE16" s="279" t="s">
        <v>772</v>
      </c>
      <c r="BF16" s="279" t="s">
        <v>772</v>
      </c>
      <c r="BG16" s="279" t="s">
        <v>772</v>
      </c>
      <c r="BH16" s="279" t="s">
        <v>772</v>
      </c>
      <c r="BI16" s="279" t="s">
        <v>772</v>
      </c>
      <c r="BJ16" s="279" t="s">
        <v>772</v>
      </c>
      <c r="BK16" s="279" t="s">
        <v>772</v>
      </c>
      <c r="BL16" s="279" t="s">
        <v>772</v>
      </c>
      <c r="BM16" s="279" t="s">
        <v>772</v>
      </c>
      <c r="BN16" s="279" t="s">
        <v>772</v>
      </c>
      <c r="BO16" s="279" t="s">
        <v>772</v>
      </c>
      <c r="BP16" s="279" t="s">
        <v>772</v>
      </c>
      <c r="BQ16" s="279" t="s">
        <v>772</v>
      </c>
      <c r="BR16" s="279" t="s">
        <v>772</v>
      </c>
      <c r="BS16" s="279" t="s">
        <v>772</v>
      </c>
      <c r="BT16" s="279" t="s">
        <v>772</v>
      </c>
      <c r="BU16" s="279" t="s">
        <v>772</v>
      </c>
      <c r="BV16" s="279" t="s">
        <v>772</v>
      </c>
      <c r="BW16" s="279" t="s">
        <v>772</v>
      </c>
      <c r="BX16" s="279" t="s">
        <v>772</v>
      </c>
      <c r="BY16" s="279" t="s">
        <v>772</v>
      </c>
      <c r="BZ16" s="279" t="s">
        <v>772</v>
      </c>
      <c r="CA16" s="279" t="s">
        <v>772</v>
      </c>
      <c r="CB16" s="279" t="s">
        <v>772</v>
      </c>
      <c r="CC16" s="279" t="s">
        <v>772</v>
      </c>
      <c r="CD16" s="279">
        <v>6.9578999999999995</v>
      </c>
      <c r="CE16" s="279">
        <v>33.894499999999994</v>
      </c>
      <c r="CF16" s="279">
        <v>21.369</v>
      </c>
      <c r="CG16" s="279">
        <v>19.502999999999997</v>
      </c>
      <c r="CH16" s="279">
        <v>14.227</v>
      </c>
      <c r="CI16" s="279">
        <v>15.5685</v>
      </c>
      <c r="CJ16" s="279">
        <v>23.191000000000003</v>
      </c>
      <c r="CK16" s="279">
        <v>32.413999999999994</v>
      </c>
      <c r="CL16" s="279">
        <v>42.407900000000005</v>
      </c>
      <c r="CM16" s="279">
        <v>32.162499999999994</v>
      </c>
      <c r="CN16" s="279">
        <v>20.355300000000003</v>
      </c>
      <c r="CO16" s="279">
        <v>19.387299999999996</v>
      </c>
      <c r="CP16" s="279">
        <v>18.939500968054944</v>
      </c>
      <c r="CQ16" s="279">
        <v>18.452299999999997</v>
      </c>
      <c r="CR16" s="279">
        <v>24.130499999999994</v>
      </c>
      <c r="CS16" s="279">
        <v>16.822299999999995</v>
      </c>
      <c r="CT16" s="279">
        <v>16.434600000000003</v>
      </c>
      <c r="CU16" s="279">
        <f>IFERROR(VLOOKUP(A16,'fat-01-24'!A:C,3,FALSE),"")</f>
        <v>14.089299999999993</v>
      </c>
      <c r="CV16" s="279">
        <f>IFERROR(VLOOKUP(A16,'fat-02-24'!A:C,3,FALSE),"")</f>
        <v>15.877499999999996</v>
      </c>
      <c r="CW16" s="279">
        <f>IFERROR(VLOOKUP(A16,'fat-03-24'!A:C,3,FALSE),"")</f>
        <v>9.8050000000000015</v>
      </c>
      <c r="CX16" s="279">
        <f>IFERROR(VLOOKUP(A16,'fat-04-24'!A:C,3,FALSE),"")</f>
        <v>22.436</v>
      </c>
      <c r="CY16" s="279">
        <f>IFERROR(VLOOKUP(A16,'fat-05-24'!A:C,3,FALSE),"")</f>
        <v>12.393999999999998</v>
      </c>
      <c r="CZ16" s="279">
        <f>IFERROR(VLOOKUP(A16,'fat-06-24'!A:C,3,FALSE),"")</f>
        <v>20.3553</v>
      </c>
      <c r="DA16" s="279">
        <f>IFERROR(VLOOKUP(A16,'fat-07-24'!A:C,3,FALSE),"")</f>
        <v>32.578000000000003</v>
      </c>
      <c r="DB16" s="279">
        <f>IFERROR(VLOOKUP(A16,'fat-08-24'!A:D,3,FALSE),"")</f>
        <v>7.3175000000000008</v>
      </c>
      <c r="DC16" s="279">
        <f>IFERROR(VLOOKUP(A16,'fat-09-24'!A:C,3,FALSE),"")</f>
        <v>20.793500000000002</v>
      </c>
      <c r="DD16" s="279">
        <f>IFERROR(VLOOKUP(A16,'fat-10-24'!A:C,3,FALSE),"")</f>
        <v>15.251199999999999</v>
      </c>
      <c r="DE16" s="279">
        <f>IFERROR(VLOOKUP(A16,'fat-11-24'!A:C,3,FALSE),"")</f>
        <v>41.189799999999991</v>
      </c>
      <c r="DF16" s="279">
        <f>IFERROR(VLOOKUP(A16,'fat-12-24'!A:D,3,FALSE),"")</f>
        <v>14.945500000000001</v>
      </c>
      <c r="DG16" s="279">
        <f>IFERROR(VLOOKUP(A16,'fat-01-25'!A:D,3,FALSE),"")</f>
        <v>17.096499999999999</v>
      </c>
      <c r="DH16" s="279">
        <f>IFERROR(VLOOKUP(A16,'fat-02-25'!A:D,3,FALSE),"")</f>
        <v>16.147500000000001</v>
      </c>
      <c r="DI16" s="279">
        <f>IFERROR(VLOOKUP(A16,'fat-03-25'!A:C,3,FALSE),"")</f>
        <v>21.9315</v>
      </c>
      <c r="DJ16" s="279">
        <f>IFERROR(VLOOKUP(A16,'fat-04-25'!A:C,3,FALSE),"")</f>
        <v>12.002500000000001</v>
      </c>
      <c r="DK16" s="279">
        <f>IFERROR(VLOOKUP(A16,'fat-02-25'!A:C,3,FALSE),"")</f>
        <v>16.147500000000001</v>
      </c>
      <c r="DL16" s="279">
        <f>IFERROR(VLOOKUP(A16,'fat-06-25'!A:C,3,FALSE),"")</f>
        <v>14.5945</v>
      </c>
      <c r="DM16" s="279">
        <f>IFERROR(VLOOKUP(A16,'fat-05-25'!A:C,3,FALSE),"")</f>
        <v>15.769999999999998</v>
      </c>
      <c r="DN16" s="279">
        <f>IFERROR(VLOOKUP(A16,'fat-08-25'!A:C,3,FALSE),"")</f>
        <v>10.231299999999999</v>
      </c>
      <c r="DO16" s="279">
        <f>IFERROR(VLOOKUP(A16,'fat-09-25'!A:C,3,FALSE),"")</f>
        <v>27.522000000000002</v>
      </c>
      <c r="DP16" s="279">
        <f>IFERROR(VLOOKUP(A16,'fat-10-25'!A:C,3,FALSE),"")</f>
        <v>14.288499999999999</v>
      </c>
      <c r="DQ16" s="279">
        <f>IFERROR(VLOOKUP(A16,'fat-11-25'!A:D,3,FALSE),"")</f>
        <v>14.719000000000001</v>
      </c>
      <c r="DR16" s="279">
        <f>IFERROR(VLOOKUP(A16,'fat-12-25'!A:D,3,FALSE),"")</f>
        <v>35.172999999999995</v>
      </c>
      <c r="DS16" s="279">
        <f>IFERROR(VLOOKUP(A16,'fat-01-26'!A:C,3,FALSE),"")</f>
        <v>35.480399999999996</v>
      </c>
      <c r="DT16" s="279">
        <f>IFERROR(VLOOKUP(A16,'fat-02-26'!A:C,3,FALSE),"")</f>
        <v>27.771199999999997</v>
      </c>
      <c r="DU16" s="279">
        <f>IFERROR(VLOOKUP(A16,'fat-03-26'!A:C,3,FALSE),"")</f>
        <v>32.857999999999997</v>
      </c>
      <c r="DV16" s="279">
        <f>IFERROR(VLOOKUP(A16,'fat-04-26'!A:C,3,FALSE),"")</f>
        <v>23.314799999999998</v>
      </c>
      <c r="DW16" s="279">
        <f>IFERROR(VLOOKUP(A16,'fat-05-26'!A:C,3,FALSE),"")</f>
        <v>58.367099999999986</v>
      </c>
      <c r="DX16" s="279">
        <f t="shared" si="14"/>
        <v>35.494083333333329</v>
      </c>
      <c r="DY16" s="279">
        <f t="shared" si="16"/>
        <v>53.24112499999999</v>
      </c>
      <c r="DZ16" s="280">
        <v>20</v>
      </c>
      <c r="EA16" s="281">
        <f>VLOOKUP(A16,Estoque!B:I,8,FALSE)</f>
        <v>-1.9118999999999999</v>
      </c>
      <c r="EB16" s="34">
        <f>VLOOKUP(A16,Estoque!B:N,13,FALSE)</f>
        <v>45</v>
      </c>
      <c r="EC16" s="34">
        <v>30</v>
      </c>
      <c r="ED16" s="34">
        <v>40</v>
      </c>
    </row>
    <row r="17" spans="1:134" x14ac:dyDescent="0.3">
      <c r="A17" s="394" t="s">
        <v>265</v>
      </c>
      <c r="B17" s="394" t="s">
        <v>266</v>
      </c>
      <c r="C17" s="279">
        <v>4.9059999999999997</v>
      </c>
      <c r="D17" s="279">
        <v>3.89</v>
      </c>
      <c r="E17" s="279">
        <v>7.1719999999999997</v>
      </c>
      <c r="F17" s="279">
        <v>14.694000000000001</v>
      </c>
      <c r="G17" s="279">
        <v>6.5549999999999997</v>
      </c>
      <c r="H17" s="279">
        <v>0.96</v>
      </c>
      <c r="I17" s="279">
        <v>10.143000000000001</v>
      </c>
      <c r="J17" s="279">
        <v>2.75</v>
      </c>
      <c r="K17" s="279">
        <v>0.38</v>
      </c>
      <c r="L17" s="279">
        <v>5.415</v>
      </c>
      <c r="M17" s="279">
        <v>0.623</v>
      </c>
      <c r="N17" s="279" t="s">
        <v>772</v>
      </c>
      <c r="O17" s="279">
        <v>5.0949999999999998</v>
      </c>
      <c r="P17" s="279">
        <v>0.83599999999999997</v>
      </c>
      <c r="Q17" s="279">
        <v>4.8</v>
      </c>
      <c r="R17" s="279">
        <v>2.4950000000000001</v>
      </c>
      <c r="S17" s="279">
        <v>3.956</v>
      </c>
      <c r="T17" s="279">
        <v>0.60499999999999998</v>
      </c>
      <c r="U17" s="279">
        <v>5.87</v>
      </c>
      <c r="V17" s="279">
        <v>2.165</v>
      </c>
      <c r="W17" s="279">
        <v>13.852</v>
      </c>
      <c r="X17" s="279">
        <v>3.0442</v>
      </c>
      <c r="Y17" s="279">
        <v>1.6240000000000001</v>
      </c>
      <c r="Z17" s="279">
        <v>3.4009999999999998</v>
      </c>
      <c r="AA17" s="279">
        <v>0.55000000000000004</v>
      </c>
      <c r="AB17" s="279">
        <v>1.571</v>
      </c>
      <c r="AC17" s="279" t="s">
        <v>772</v>
      </c>
      <c r="AD17" s="279">
        <v>0.96499999999999997</v>
      </c>
      <c r="AE17" s="279">
        <v>1.1599999999999999</v>
      </c>
      <c r="AF17" s="279">
        <v>0.92900000000000005</v>
      </c>
      <c r="AG17" s="279">
        <v>5.2039999999999997</v>
      </c>
      <c r="AH17" s="279">
        <v>5.0170000000000003</v>
      </c>
      <c r="AI17" s="279">
        <v>7.8369999999999997</v>
      </c>
      <c r="AJ17" s="279">
        <v>0.57499999999999996</v>
      </c>
      <c r="AK17" s="279">
        <v>7.4020000000000001</v>
      </c>
      <c r="AL17" s="279">
        <v>3.1150000000000002</v>
      </c>
      <c r="AM17" s="279">
        <v>10.554</v>
      </c>
      <c r="AN17" s="279">
        <v>3.923</v>
      </c>
      <c r="AO17" s="279">
        <v>8.1649999999999991</v>
      </c>
      <c r="AP17" s="279">
        <v>5.3150000000000004</v>
      </c>
      <c r="AQ17" s="279">
        <v>8.2990999999999993</v>
      </c>
      <c r="AR17" s="279">
        <v>13.273999999999999</v>
      </c>
      <c r="AS17" s="279">
        <v>14.095000000000001</v>
      </c>
      <c r="AT17" s="279">
        <v>4.6550000000000002</v>
      </c>
      <c r="AU17" s="279">
        <v>14.708</v>
      </c>
      <c r="AV17" s="279">
        <v>8.9149999999999991</v>
      </c>
      <c r="AW17" s="279">
        <v>6.0759999999999996</v>
      </c>
      <c r="AX17" s="279">
        <v>4.1276000000000002</v>
      </c>
      <c r="AY17" s="279">
        <v>17.088999999999999</v>
      </c>
      <c r="AZ17" s="279">
        <v>12.98</v>
      </c>
      <c r="BA17" s="279">
        <v>17.273599999999998</v>
      </c>
      <c r="BB17" s="279">
        <v>14.548999999999999</v>
      </c>
      <c r="BC17" s="279">
        <v>21.696000000000002</v>
      </c>
      <c r="BD17" s="279">
        <v>12.865</v>
      </c>
      <c r="BE17" s="279">
        <v>16.777999999999999</v>
      </c>
      <c r="BF17" s="279">
        <v>25.731999999999999</v>
      </c>
      <c r="BG17" s="279">
        <v>33.438000000000002</v>
      </c>
      <c r="BH17" s="279">
        <v>1.5109999999999999</v>
      </c>
      <c r="BI17" s="279">
        <v>44.173000000000002</v>
      </c>
      <c r="BJ17" s="279">
        <v>4.2750000000000004</v>
      </c>
      <c r="BK17" s="279">
        <v>55.844999999999999</v>
      </c>
      <c r="BL17" s="279">
        <v>9.3819999999999997</v>
      </c>
      <c r="BM17" s="279">
        <v>21.684999999999999</v>
      </c>
      <c r="BN17" s="279">
        <v>56.700400000000002</v>
      </c>
      <c r="BO17" s="279">
        <v>20.977</v>
      </c>
      <c r="BP17" s="279">
        <v>15.270099999999999</v>
      </c>
      <c r="BQ17" s="279">
        <v>20.428999999999998</v>
      </c>
      <c r="BR17" s="279">
        <v>22.698</v>
      </c>
      <c r="BS17" s="279">
        <v>8.9359999999999999</v>
      </c>
      <c r="BT17" s="279">
        <v>10.98</v>
      </c>
      <c r="BU17" s="279">
        <v>7.1609999999999996</v>
      </c>
      <c r="BV17" s="279">
        <v>12.55</v>
      </c>
      <c r="BW17" s="279">
        <v>16.709</v>
      </c>
      <c r="BX17" s="279">
        <v>15.010400000000001</v>
      </c>
      <c r="BY17" s="279">
        <v>9.9700000000000006</v>
      </c>
      <c r="BZ17" s="279">
        <v>17.695</v>
      </c>
      <c r="CA17" s="279">
        <v>24.48</v>
      </c>
      <c r="CB17" s="279">
        <v>12.624000000000001</v>
      </c>
      <c r="CC17" s="279">
        <v>7.8450000000000015</v>
      </c>
      <c r="CD17" s="279">
        <v>44.523600000000002</v>
      </c>
      <c r="CE17" s="279">
        <v>17.9208</v>
      </c>
      <c r="CF17" s="279">
        <v>14.403599999999999</v>
      </c>
      <c r="CG17" s="279">
        <v>19.289000000000001</v>
      </c>
      <c r="CH17" s="279">
        <v>32.444400000000002</v>
      </c>
      <c r="CI17" s="279">
        <v>25.408200000000001</v>
      </c>
      <c r="CJ17" s="279">
        <v>11.8954</v>
      </c>
      <c r="CK17" s="279">
        <v>15.568599999999998</v>
      </c>
      <c r="CL17" s="279">
        <v>20.331800000000005</v>
      </c>
      <c r="CM17" s="279">
        <v>9.6628000000000007</v>
      </c>
      <c r="CN17" s="279">
        <v>9.5359999999999996</v>
      </c>
      <c r="CO17" s="279">
        <v>5.5994999999999999</v>
      </c>
      <c r="CP17" s="279">
        <v>18.966000000000005</v>
      </c>
      <c r="CQ17" s="279">
        <v>21.2544</v>
      </c>
      <c r="CR17" s="279">
        <v>25.786800000000003</v>
      </c>
      <c r="CS17" s="279">
        <v>25.029200000000003</v>
      </c>
      <c r="CT17" s="279">
        <v>12.919099999999998</v>
      </c>
      <c r="CU17" s="279">
        <f>IFERROR(VLOOKUP(A17,'fat-01-24'!A:C,3,FALSE),"")</f>
        <v>15.1104</v>
      </c>
      <c r="CV17" s="279">
        <f>IFERROR(VLOOKUP(A17,'fat-02-24'!A:C,3,FALSE),"")</f>
        <v>21.939700000000006</v>
      </c>
      <c r="CW17" s="279">
        <f>IFERROR(VLOOKUP(A17,'fat-03-24'!A:C,3,FALSE),"")</f>
        <v>13.8278</v>
      </c>
      <c r="CX17" s="279">
        <f>IFERROR(VLOOKUP(A17,'fat-04-24'!A:C,3,FALSE),"")</f>
        <v>20.672199999999997</v>
      </c>
      <c r="CY17" s="279">
        <f>IFERROR(VLOOKUP(A17,'fat-05-24'!A:C,3,FALSE),"")</f>
        <v>15.559799999999999</v>
      </c>
      <c r="CZ17" s="279">
        <f>IFERROR(VLOOKUP(A17,'fat-06-24'!A:C,3,FALSE),"")</f>
        <v>9.5359999999999996</v>
      </c>
      <c r="DA17" s="279">
        <f>IFERROR(VLOOKUP(A17,'fat-07-24'!A:C,3,FALSE),"")</f>
        <v>27.738799999999998</v>
      </c>
      <c r="DB17" s="279">
        <f>IFERROR(VLOOKUP(A17,'fat-08-24'!A:D,3,FALSE),"")</f>
        <v>21.269600000000004</v>
      </c>
      <c r="DC17" s="279">
        <f>IFERROR(VLOOKUP(A17,'fat-09-24'!A:C,3,FALSE),"")</f>
        <v>17.055399999999999</v>
      </c>
      <c r="DD17" s="279">
        <f>IFERROR(VLOOKUP(A17,'fat-10-24'!A:C,3,FALSE),"")</f>
        <v>30.182600000000004</v>
      </c>
      <c r="DE17" s="279">
        <f>IFERROR(VLOOKUP(A17,'fat-11-24'!A:C,3,FALSE),"")</f>
        <v>22.716400000000007</v>
      </c>
      <c r="DF17" s="279">
        <f>IFERROR(VLOOKUP(A17,'fat-12-24'!A:D,3,FALSE),"")</f>
        <v>11.248599999999998</v>
      </c>
      <c r="DG17" s="279">
        <f>IFERROR(VLOOKUP(A17,'fat-01-25'!A:D,3,FALSE),"")</f>
        <v>33.236799999999995</v>
      </c>
      <c r="DH17" s="279">
        <f>IFERROR(VLOOKUP(A17,'fat-02-25'!A:D,3,FALSE),"")</f>
        <v>14.417800000000003</v>
      </c>
      <c r="DI17" s="279">
        <f>IFERROR(VLOOKUP(A17,'fat-03-25'!A:C,3,FALSE),"")</f>
        <v>13.128</v>
      </c>
      <c r="DJ17" s="279">
        <f>IFERROR(VLOOKUP(A17,'fat-04-25'!A:C,3,FALSE),"")</f>
        <v>17.007799999999996</v>
      </c>
      <c r="DK17" s="279">
        <f>IFERROR(VLOOKUP(A17,'fat-02-25'!A:C,3,FALSE),"")</f>
        <v>14.417800000000003</v>
      </c>
      <c r="DL17" s="279">
        <f>IFERROR(VLOOKUP(A17,'fat-06-25'!A:C,3,FALSE),"")</f>
        <v>8.2533200000000004</v>
      </c>
      <c r="DM17" s="279">
        <f>IFERROR(VLOOKUP(A17,'fat-05-25'!A:C,3,FALSE),"")</f>
        <v>11.876999999999999</v>
      </c>
      <c r="DN17" s="279">
        <f>IFERROR(VLOOKUP(A17,'fat-08-25'!A:C,3,FALSE),"")</f>
        <v>4.8767999999999994</v>
      </c>
      <c r="DO17" s="279">
        <f>IFERROR(VLOOKUP(A17,'fat-09-25'!A:C,3,FALSE),"")</f>
        <v>38.466599999999993</v>
      </c>
      <c r="DP17" s="279">
        <f>IFERROR(VLOOKUP(A17,'fat-10-25'!A:C,3,FALSE),"")</f>
        <v>4.2992000000000008</v>
      </c>
      <c r="DQ17" s="279">
        <f>IFERROR(VLOOKUP(A17,'fat-11-25'!A:D,3,FALSE),"")</f>
        <v>27.802199999999999</v>
      </c>
      <c r="DR17" s="279">
        <f>IFERROR(VLOOKUP(A17,'fat-12-25'!A:D,3,FALSE),"")</f>
        <v>8.4871999999999996</v>
      </c>
      <c r="DS17" s="279">
        <f>IFERROR(VLOOKUP(A17,'fat-01-26'!A:C,3,FALSE),"")</f>
        <v>12.6052</v>
      </c>
      <c r="DT17" s="279">
        <f>IFERROR(VLOOKUP(A17,'fat-02-26'!A:C,3,FALSE),"")</f>
        <v>24.815000000000001</v>
      </c>
      <c r="DU17" s="279">
        <f>IFERROR(VLOOKUP(A17,'fat-03-26'!A:C,3,FALSE),"")</f>
        <v>57.258400000000002</v>
      </c>
      <c r="DV17" s="279">
        <f>IFERROR(VLOOKUP(A17,'fat-04-26'!A:C,3,FALSE),"")</f>
        <v>20.743000000000002</v>
      </c>
      <c r="DW17" s="279">
        <f>IFERROR(VLOOKUP(A17,'fat-05-26'!A:C,3,FALSE),"")</f>
        <v>25.659400000000002</v>
      </c>
      <c r="DX17" s="279">
        <f t="shared" si="14"/>
        <v>24.928033333333332</v>
      </c>
      <c r="DY17" s="279">
        <f t="shared" si="16"/>
        <v>37.392049999999998</v>
      </c>
      <c r="DZ17" s="280"/>
      <c r="EA17" s="281">
        <f>VLOOKUP(A17,Estoque!B:I,8,FALSE)</f>
        <v>-6.6425999999999998</v>
      </c>
      <c r="EB17" s="34">
        <f>VLOOKUP(A17,Estoque!B:N,13,FALSE)</f>
        <v>20</v>
      </c>
      <c r="EC17" s="34">
        <v>45</v>
      </c>
      <c r="ED17" s="34">
        <v>40</v>
      </c>
    </row>
    <row r="18" spans="1:134" x14ac:dyDescent="0.3">
      <c r="A18" s="394" t="s">
        <v>272</v>
      </c>
      <c r="B18" s="394" t="s">
        <v>273</v>
      </c>
      <c r="C18" s="279">
        <v>8.4060000000000006</v>
      </c>
      <c r="D18" s="279">
        <v>2.9449999999999998</v>
      </c>
      <c r="E18" s="279">
        <v>10.130000000000001</v>
      </c>
      <c r="F18" s="279">
        <v>3.585</v>
      </c>
      <c r="G18" s="279">
        <v>8.43</v>
      </c>
      <c r="H18" s="279">
        <v>2.7149999999999999</v>
      </c>
      <c r="I18" s="279">
        <v>8.34</v>
      </c>
      <c r="J18" s="279">
        <v>3.5350000000000001</v>
      </c>
      <c r="K18" s="279">
        <v>7.7329999999999997</v>
      </c>
      <c r="L18" s="279">
        <v>13.670999999999999</v>
      </c>
      <c r="M18" s="279">
        <v>2.8050000000000002</v>
      </c>
      <c r="N18" s="279">
        <v>3.1589999999999998</v>
      </c>
      <c r="O18" s="279">
        <v>10.538</v>
      </c>
      <c r="P18" s="279">
        <v>7.1360000000000001</v>
      </c>
      <c r="Q18" s="279">
        <v>3.48</v>
      </c>
      <c r="R18" s="279">
        <v>1.5449999999999999</v>
      </c>
      <c r="S18" s="279">
        <v>15.939</v>
      </c>
      <c r="T18" s="279">
        <v>0.187</v>
      </c>
      <c r="U18" s="279">
        <v>2.8540000000000001</v>
      </c>
      <c r="V18" s="279">
        <v>4.1349999999999998</v>
      </c>
      <c r="W18" s="279">
        <v>1.762</v>
      </c>
      <c r="X18" s="279">
        <v>2.1040000000000001</v>
      </c>
      <c r="Y18" s="279">
        <v>5.7439999999999998</v>
      </c>
      <c r="Z18" s="279">
        <v>0.76200000000000001</v>
      </c>
      <c r="AA18" s="279">
        <v>6.85</v>
      </c>
      <c r="AB18" s="279">
        <v>3.56</v>
      </c>
      <c r="AC18" s="279">
        <v>1.84</v>
      </c>
      <c r="AD18" s="279">
        <v>1.4610000000000001</v>
      </c>
      <c r="AE18" s="279" t="s">
        <v>772</v>
      </c>
      <c r="AF18" s="279">
        <v>9.1999999999999998E-2</v>
      </c>
      <c r="AG18" s="279">
        <v>6.0460000000000003</v>
      </c>
      <c r="AH18" s="279">
        <v>10.734</v>
      </c>
      <c r="AI18" s="279">
        <v>5.3949999999999996</v>
      </c>
      <c r="AJ18" s="279">
        <v>0.32500000000000001</v>
      </c>
      <c r="AK18" s="279">
        <v>7.1239999999999997</v>
      </c>
      <c r="AL18" s="279">
        <v>8.0120000000000005</v>
      </c>
      <c r="AM18" s="279">
        <v>9.8569999999999993</v>
      </c>
      <c r="AN18" s="279">
        <v>2.0840000000000001</v>
      </c>
      <c r="AO18" s="279">
        <v>9.1059999999999999</v>
      </c>
      <c r="AP18" s="279">
        <v>2.2200000000000002</v>
      </c>
      <c r="AQ18" s="279">
        <v>0.26900000000000002</v>
      </c>
      <c r="AR18" s="279">
        <v>4.67</v>
      </c>
      <c r="AS18" s="279">
        <v>6.8579999999999997</v>
      </c>
      <c r="AT18" s="279">
        <v>9.625</v>
      </c>
      <c r="AU18" s="279">
        <v>8.5510000000000002</v>
      </c>
      <c r="AV18" s="279">
        <v>1.863</v>
      </c>
      <c r="AW18" s="279">
        <v>9.1010000000000009</v>
      </c>
      <c r="AX18" s="279">
        <v>4.6379999999999999</v>
      </c>
      <c r="AY18" s="279">
        <v>2.1349999999999998</v>
      </c>
      <c r="AZ18" s="279">
        <v>9.7539999999999996</v>
      </c>
      <c r="BA18" s="279">
        <v>5.7779999999999996</v>
      </c>
      <c r="BB18" s="279">
        <v>0.09</v>
      </c>
      <c r="BC18" s="279">
        <v>3.8849999999999998</v>
      </c>
      <c r="BD18" s="279">
        <v>0.73</v>
      </c>
      <c r="BE18" s="279">
        <v>3.214</v>
      </c>
      <c r="BF18" s="279">
        <v>3.96</v>
      </c>
      <c r="BG18" s="279">
        <v>7.335</v>
      </c>
      <c r="BH18" s="279">
        <v>21.12</v>
      </c>
      <c r="BI18" s="279">
        <v>1</v>
      </c>
      <c r="BJ18" s="279">
        <v>19.323</v>
      </c>
      <c r="BK18" s="279">
        <v>10.1449</v>
      </c>
      <c r="BL18" s="279">
        <v>18.661999999999999</v>
      </c>
      <c r="BM18" s="279">
        <v>45.984999999999999</v>
      </c>
      <c r="BN18" s="279">
        <v>4.9329999999999998</v>
      </c>
      <c r="BO18" s="279">
        <v>7.3239999999999998</v>
      </c>
      <c r="BP18" s="279">
        <v>8.7739999999999991</v>
      </c>
      <c r="BQ18" s="279">
        <v>37.790999999999997</v>
      </c>
      <c r="BR18" s="279">
        <v>23.033999999999999</v>
      </c>
      <c r="BS18" s="279">
        <v>7.7789000000000001</v>
      </c>
      <c r="BT18" s="279">
        <v>8.0579999999999998</v>
      </c>
      <c r="BU18" s="279">
        <v>15.151999999999999</v>
      </c>
      <c r="BV18" s="279">
        <v>17.776499999999999</v>
      </c>
      <c r="BW18" s="279">
        <v>33.4634</v>
      </c>
      <c r="BX18" s="279">
        <v>12.635</v>
      </c>
      <c r="BY18" s="279">
        <v>43.814</v>
      </c>
      <c r="BZ18" s="279">
        <v>21.908000000000001</v>
      </c>
      <c r="CA18" s="279">
        <v>16.190000000000001</v>
      </c>
      <c r="CB18" s="279">
        <v>16.056999999999999</v>
      </c>
      <c r="CC18" s="279">
        <v>16.171200000000002</v>
      </c>
      <c r="CD18" s="279">
        <v>12.807100000000002</v>
      </c>
      <c r="CE18" s="279">
        <v>11.4579</v>
      </c>
      <c r="CF18" s="279">
        <v>39.140299999999996</v>
      </c>
      <c r="CG18" s="279">
        <v>9.7246999999999986</v>
      </c>
      <c r="CH18" s="279">
        <v>30.149899999999999</v>
      </c>
      <c r="CI18" s="279">
        <v>36.343400000000003</v>
      </c>
      <c r="CJ18" s="279">
        <v>8.2706999999999997</v>
      </c>
      <c r="CK18" s="279">
        <v>16.927700000000002</v>
      </c>
      <c r="CL18" s="279">
        <v>4.4188000000000001</v>
      </c>
      <c r="CM18" s="279">
        <v>6.5662000000000003</v>
      </c>
      <c r="CN18" s="279">
        <v>17.116400000000002</v>
      </c>
      <c r="CO18" s="279">
        <v>6.3298000000000005</v>
      </c>
      <c r="CP18" s="279">
        <v>12.144999999999998</v>
      </c>
      <c r="CQ18" s="279">
        <v>8.3087999999999997</v>
      </c>
      <c r="CR18" s="279">
        <v>17.657399999999999</v>
      </c>
      <c r="CS18" s="279">
        <v>15.589300000000001</v>
      </c>
      <c r="CT18" s="279">
        <v>15.2804</v>
      </c>
      <c r="CU18" s="279">
        <f>IFERROR(VLOOKUP(A18,'fat-01-24'!A:C,3,FALSE),"")</f>
        <v>5.1187000000000005</v>
      </c>
      <c r="CV18" s="279">
        <f>IFERROR(VLOOKUP(A18,'fat-02-24'!A:C,3,FALSE),"")</f>
        <v>26.079799999999995</v>
      </c>
      <c r="CW18" s="279">
        <f>IFERROR(VLOOKUP(A18,'fat-03-24'!A:C,3,FALSE),"")</f>
        <v>4.1920000000000002</v>
      </c>
      <c r="CX18" s="279">
        <f>IFERROR(VLOOKUP(A18,'fat-04-24'!A:C,3,FALSE),"")</f>
        <v>30.778699999999997</v>
      </c>
      <c r="CY18" s="279">
        <f>IFERROR(VLOOKUP(A18,'fat-05-24'!A:C,3,FALSE),"")</f>
        <v>22.037400000000002</v>
      </c>
      <c r="CZ18" s="279">
        <f>IFERROR(VLOOKUP(A18,'fat-06-24'!A:C,3,FALSE),"")</f>
        <v>17.116400000000002</v>
      </c>
      <c r="DA18" s="279">
        <f>IFERROR(VLOOKUP(A18,'fat-07-24'!A:C,3,FALSE),"")</f>
        <v>17.2623</v>
      </c>
      <c r="DB18" s="279">
        <f>IFERROR(VLOOKUP(A18,'fat-08-24'!A:D,3,FALSE),"")</f>
        <v>10.0335</v>
      </c>
      <c r="DC18" s="279">
        <f>IFERROR(VLOOKUP(A18,'fat-09-24'!A:C,3,FALSE),"")</f>
        <v>27.440100000000005</v>
      </c>
      <c r="DD18" s="279">
        <f>IFERROR(VLOOKUP(A18,'fat-10-24'!A:C,3,FALSE),"")</f>
        <v>29.353999999999996</v>
      </c>
      <c r="DE18" s="279">
        <f>IFERROR(VLOOKUP(A18,'fat-11-24'!A:C,3,FALSE),"")</f>
        <v>23.549400000000006</v>
      </c>
      <c r="DF18" s="279">
        <f>IFERROR(VLOOKUP(A18,'fat-12-24'!A:D,3,FALSE),"")</f>
        <v>32.605699999999999</v>
      </c>
      <c r="DG18" s="279">
        <f>IFERROR(VLOOKUP(A18,'fat-01-25'!A:D,3,FALSE),"")</f>
        <v>15.6259</v>
      </c>
      <c r="DH18" s="279">
        <f>IFERROR(VLOOKUP(A18,'fat-02-25'!A:D,3,FALSE),"")</f>
        <v>25.8476</v>
      </c>
      <c r="DI18" s="279">
        <f>IFERROR(VLOOKUP(A18,'fat-03-25'!A:C,3,FALSE),"")</f>
        <v>32.854900000000001</v>
      </c>
      <c r="DJ18" s="279">
        <f>IFERROR(VLOOKUP(A18,'fat-04-25'!A:C,3,FALSE),"")</f>
        <v>8.8242000000000012</v>
      </c>
      <c r="DK18" s="279">
        <f>IFERROR(VLOOKUP(A18,'fat-02-25'!A:C,3,FALSE),"")</f>
        <v>25.8476</v>
      </c>
      <c r="DL18" s="279">
        <f>IFERROR(VLOOKUP(A18,'fat-06-25'!A:C,3,FALSE),"")</f>
        <v>25.970100000000002</v>
      </c>
      <c r="DM18" s="279">
        <f>IFERROR(VLOOKUP(A18,'fat-05-25'!A:C,3,FALSE),"")</f>
        <v>-4.3899239999999999E-2</v>
      </c>
      <c r="DN18" s="279">
        <f>IFERROR(VLOOKUP(A18,'fat-08-25'!A:C,3,FALSE),"")</f>
        <v>17.979900000000001</v>
      </c>
      <c r="DO18" s="279">
        <f>IFERROR(VLOOKUP(A18,'fat-09-25'!A:C,3,FALSE),"")</f>
        <v>1.1415999999999999</v>
      </c>
      <c r="DP18" s="279">
        <f>IFERROR(VLOOKUP(A18,'fat-10-25'!A:C,3,FALSE),"")</f>
        <v>33.842399999999998</v>
      </c>
      <c r="DQ18" s="279">
        <f>IFERROR(VLOOKUP(A18,'fat-11-25'!A:D,3,FALSE),"")</f>
        <v>16.199199999999998</v>
      </c>
      <c r="DR18" s="279">
        <f>IFERROR(VLOOKUP(A18,'fat-12-25'!A:D,3,FALSE),"")</f>
        <v>12.1753</v>
      </c>
      <c r="DS18" s="279">
        <f>IFERROR(VLOOKUP(A18,'fat-01-26'!A:C,3,FALSE),"")</f>
        <v>16.363500000000002</v>
      </c>
      <c r="DT18" s="279">
        <f>IFERROR(VLOOKUP(A18,'fat-02-26'!A:C,3,FALSE),"")</f>
        <v>33.7117</v>
      </c>
      <c r="DU18" s="279">
        <f>IFERROR(VLOOKUP(A18,'fat-03-26'!A:C,3,FALSE),"")</f>
        <v>6.0747</v>
      </c>
      <c r="DV18" s="279">
        <f>IFERROR(VLOOKUP(A18,'fat-04-26'!A:C,3,FALSE),"")</f>
        <v>20.480700000000002</v>
      </c>
      <c r="DW18" s="279">
        <f>IFERROR(VLOOKUP(A18,'fat-05-26'!A:C,3,FALSE),"")</f>
        <v>25.591799999999999</v>
      </c>
      <c r="DX18" s="279">
        <f t="shared" si="14"/>
        <v>19.066283333333331</v>
      </c>
      <c r="DY18" s="279">
        <f t="shared" si="16"/>
        <v>28.599424999999997</v>
      </c>
      <c r="DZ18" s="280"/>
      <c r="EA18" s="281">
        <f>VLOOKUP(A18,Estoque!B:I,8,FALSE)</f>
        <v>45.176299999999998</v>
      </c>
      <c r="EB18" s="34">
        <f>VLOOKUP(A18,Estoque!B:N,13,FALSE)</f>
        <v>0</v>
      </c>
      <c r="EC18" s="34">
        <v>10</v>
      </c>
      <c r="ED18" s="34">
        <v>10</v>
      </c>
    </row>
    <row r="19" spans="1:134" x14ac:dyDescent="0.3">
      <c r="A19" s="394" t="s">
        <v>57</v>
      </c>
      <c r="B19" s="394" t="s">
        <v>58</v>
      </c>
      <c r="C19" s="279">
        <v>2.5779999999999998</v>
      </c>
      <c r="D19" s="279">
        <v>7.7850000000000001</v>
      </c>
      <c r="E19" s="279">
        <v>52.015500000000003</v>
      </c>
      <c r="F19" s="279">
        <v>18.963000000000001</v>
      </c>
      <c r="G19" s="279">
        <v>0.86399999999999999</v>
      </c>
      <c r="H19" s="279">
        <v>2.3650000000000002</v>
      </c>
      <c r="I19" s="279">
        <v>16.814</v>
      </c>
      <c r="J19" s="279">
        <v>8.1449999999999996</v>
      </c>
      <c r="K19" s="279">
        <v>4.2500999999999998</v>
      </c>
      <c r="L19" s="279">
        <v>8.6479999999999997</v>
      </c>
      <c r="M19" s="279">
        <v>4.72</v>
      </c>
      <c r="N19" s="279">
        <v>8.577</v>
      </c>
      <c r="O19" s="279">
        <v>16.779</v>
      </c>
      <c r="P19" s="279">
        <v>17.597000000000001</v>
      </c>
      <c r="Q19" s="279">
        <v>13.291</v>
      </c>
      <c r="R19" s="279">
        <v>8.11</v>
      </c>
      <c r="S19" s="279">
        <v>1.9157</v>
      </c>
      <c r="T19" s="279">
        <v>3.9369999999999998</v>
      </c>
      <c r="U19" s="279">
        <v>18.132999999999999</v>
      </c>
      <c r="V19" s="279">
        <v>4.12</v>
      </c>
      <c r="W19" s="279">
        <v>0.76800000000000002</v>
      </c>
      <c r="X19" s="279">
        <v>9.4169999999999998</v>
      </c>
      <c r="Y19" s="279">
        <v>3.476</v>
      </c>
      <c r="Z19" s="279">
        <v>7.9569999999999999</v>
      </c>
      <c r="AA19" s="279">
        <v>6.4360999999999997</v>
      </c>
      <c r="AB19" s="279">
        <v>17.154</v>
      </c>
      <c r="AC19" s="279">
        <v>7.9950000000000001</v>
      </c>
      <c r="AD19" s="279">
        <v>2.6139999999999999</v>
      </c>
      <c r="AE19" s="279">
        <v>2.4849999999999999</v>
      </c>
      <c r="AF19" s="279">
        <v>0.97199999999999998</v>
      </c>
      <c r="AG19" s="279">
        <v>1.879</v>
      </c>
      <c r="AH19" s="279">
        <v>13.404999999999999</v>
      </c>
      <c r="AI19" s="279">
        <v>7.8109999999999999</v>
      </c>
      <c r="AJ19" s="279">
        <v>5.508</v>
      </c>
      <c r="AK19" s="279">
        <v>4.4610000000000003</v>
      </c>
      <c r="AL19" s="279">
        <v>6.6509999999999998</v>
      </c>
      <c r="AM19" s="279">
        <v>14.69</v>
      </c>
      <c r="AN19" s="279">
        <v>14.632</v>
      </c>
      <c r="AO19" s="279">
        <v>12.754</v>
      </c>
      <c r="AP19" s="279">
        <v>9.1110000000000007</v>
      </c>
      <c r="AQ19" s="279">
        <v>9.3520000000000003</v>
      </c>
      <c r="AR19" s="279">
        <v>10.186</v>
      </c>
      <c r="AS19" s="279">
        <v>4.3490000000000002</v>
      </c>
      <c r="AT19" s="279">
        <v>15.433</v>
      </c>
      <c r="AU19" s="279">
        <v>11.430999999999999</v>
      </c>
      <c r="AV19" s="279">
        <v>24.786999999999999</v>
      </c>
      <c r="AW19" s="279">
        <v>10.994999999999999</v>
      </c>
      <c r="AX19" s="279">
        <v>12.83</v>
      </c>
      <c r="AY19" s="279">
        <v>12.4777</v>
      </c>
      <c r="AZ19" s="279">
        <v>9.9830000000000005</v>
      </c>
      <c r="BA19" s="279">
        <v>28.041</v>
      </c>
      <c r="BB19" s="279">
        <v>8.843</v>
      </c>
      <c r="BC19" s="279">
        <v>18.498000000000001</v>
      </c>
      <c r="BD19" s="279">
        <v>15.749000000000001</v>
      </c>
      <c r="BE19" s="279">
        <v>13.9938</v>
      </c>
      <c r="BF19" s="279">
        <v>17.741</v>
      </c>
      <c r="BG19" s="279">
        <v>37.520499999999998</v>
      </c>
      <c r="BH19" s="279">
        <v>60.473100000000002</v>
      </c>
      <c r="BI19" s="279">
        <v>2.1579999999999999</v>
      </c>
      <c r="BJ19" s="279">
        <v>22.19</v>
      </c>
      <c r="BK19" s="279">
        <v>14.657999999999999</v>
      </c>
      <c r="BL19" s="279">
        <v>27.815999999999999</v>
      </c>
      <c r="BM19" s="279">
        <v>16.984000000000002</v>
      </c>
      <c r="BN19" s="279">
        <v>20.565000000000001</v>
      </c>
      <c r="BO19" s="279">
        <v>25.373999999999999</v>
      </c>
      <c r="BP19" s="279">
        <v>23.04</v>
      </c>
      <c r="BQ19" s="279">
        <v>31.428000000000001</v>
      </c>
      <c r="BR19" s="279">
        <v>24.44</v>
      </c>
      <c r="BS19" s="279">
        <v>12.722</v>
      </c>
      <c r="BT19" s="279">
        <v>23.388000000000002</v>
      </c>
      <c r="BU19" s="279">
        <v>12.087</v>
      </c>
      <c r="BV19" s="279">
        <v>27.239000000000001</v>
      </c>
      <c r="BW19" s="279">
        <v>51.390999999999998</v>
      </c>
      <c r="BX19" s="279">
        <v>15.776</v>
      </c>
      <c r="BY19" s="279">
        <v>27.143000000000001</v>
      </c>
      <c r="BZ19" s="279">
        <v>39.19</v>
      </c>
      <c r="CA19" s="279">
        <v>36.963000000000001</v>
      </c>
      <c r="CB19" s="279">
        <v>33.344000000000001</v>
      </c>
      <c r="CC19" s="279">
        <v>24.301000000000002</v>
      </c>
      <c r="CD19" s="279">
        <v>25.857400000000005</v>
      </c>
      <c r="CE19" s="279">
        <v>36.872199999999999</v>
      </c>
      <c r="CF19" s="279">
        <v>39.3992</v>
      </c>
      <c r="CG19" s="279">
        <v>17.901799999999998</v>
      </c>
      <c r="CH19" s="279">
        <v>21.659599999999994</v>
      </c>
      <c r="CI19" s="279">
        <v>25.168599999999998</v>
      </c>
      <c r="CJ19" s="279">
        <v>10.597999999999999</v>
      </c>
      <c r="CK19" s="279">
        <v>51.292200000000008</v>
      </c>
      <c r="CL19" s="279">
        <v>50.769199999999984</v>
      </c>
      <c r="CM19" s="279">
        <v>15.734200000000001</v>
      </c>
      <c r="CN19" s="279">
        <v>21.850599999999993</v>
      </c>
      <c r="CO19" s="279">
        <v>41.6828</v>
      </c>
      <c r="CP19" s="279">
        <v>41.491399999999999</v>
      </c>
      <c r="CQ19" s="279">
        <v>32.867399999999996</v>
      </c>
      <c r="CR19" s="279">
        <v>37.064199999999992</v>
      </c>
      <c r="CS19" s="279">
        <v>23.234800000000003</v>
      </c>
      <c r="CT19" s="279">
        <v>21.009499999999999</v>
      </c>
      <c r="CU19" s="279">
        <f>IFERROR(VLOOKUP(A19,'fat-01-24'!A:C,3,FALSE),"")</f>
        <v>34.656599999999997</v>
      </c>
      <c r="CV19" s="279">
        <f>IFERROR(VLOOKUP(A19,'fat-02-24'!A:C,3,FALSE),"")</f>
        <v>7.3750000000000009</v>
      </c>
      <c r="CW19" s="279">
        <f>IFERROR(VLOOKUP(A19,'fat-03-24'!A:C,3,FALSE),"")</f>
        <v>27.742799999999999</v>
      </c>
      <c r="CX19" s="279">
        <f>IFERROR(VLOOKUP(A19,'fat-04-24'!A:C,3,FALSE),"")</f>
        <v>17.254799999999999</v>
      </c>
      <c r="CY19" s="279">
        <f>IFERROR(VLOOKUP(A19,'fat-05-24'!A:C,3,FALSE),"")</f>
        <v>9.2489999999999988</v>
      </c>
      <c r="CZ19" s="279">
        <f>IFERROR(VLOOKUP(A19,'fat-06-24'!A:C,3,FALSE),"")</f>
        <v>21.850599999999996</v>
      </c>
      <c r="DA19" s="279">
        <f>IFERROR(VLOOKUP(A19,'fat-07-24'!A:C,3,FALSE),"")</f>
        <v>28.4998</v>
      </c>
      <c r="DB19" s="279">
        <f>IFERROR(VLOOKUP(A19,'fat-08-24'!A:D,3,FALSE),"")</f>
        <v>32.452399999999997</v>
      </c>
      <c r="DC19" s="279">
        <f>IFERROR(VLOOKUP(A19,'fat-09-24'!A:C,3,FALSE),"")</f>
        <v>38.466800000000006</v>
      </c>
      <c r="DD19" s="279">
        <f>IFERROR(VLOOKUP(A19,'fat-10-24'!A:C,3,FALSE),"")</f>
        <v>39.818000000000012</v>
      </c>
      <c r="DE19" s="279">
        <f>IFERROR(VLOOKUP(A19,'fat-11-24'!A:C,3,FALSE),"")</f>
        <v>15.502799999999999</v>
      </c>
      <c r="DF19" s="279">
        <f>IFERROR(VLOOKUP(A19,'fat-12-24'!A:D,3,FALSE),"")</f>
        <v>10.120199999999997</v>
      </c>
      <c r="DG19" s="279">
        <f>IFERROR(VLOOKUP(A19,'fat-01-25'!A:D,3,FALSE),"")</f>
        <v>28.983000000000001</v>
      </c>
      <c r="DH19" s="279">
        <f>IFERROR(VLOOKUP(A19,'fat-02-25'!A:D,3,FALSE),"")</f>
        <v>30.543999999999997</v>
      </c>
      <c r="DI19" s="279">
        <f>IFERROR(VLOOKUP(A19,'fat-03-25'!A:C,3,FALSE),"")</f>
        <v>6.2100000000000009</v>
      </c>
      <c r="DJ19" s="279">
        <f>IFERROR(VLOOKUP(A19,'fat-04-25'!A:C,3,FALSE),"")</f>
        <v>34.7714</v>
      </c>
      <c r="DK19" s="279">
        <f>IFERROR(VLOOKUP(A19,'fat-02-25'!A:C,3,FALSE),"")</f>
        <v>30.543999999999997</v>
      </c>
      <c r="DL19" s="279">
        <f>IFERROR(VLOOKUP(A19,'fat-06-25'!A:C,3,FALSE),"")</f>
        <v>6.1786000000000003</v>
      </c>
      <c r="DM19" s="279">
        <f>IFERROR(VLOOKUP(A19,'fat-05-25'!A:C,3,FALSE),"")</f>
        <v>15.958400000000001</v>
      </c>
      <c r="DN19" s="279">
        <f>IFERROR(VLOOKUP(A19,'fat-08-25'!A:C,3,FALSE),"")</f>
        <v>22.986600000000003</v>
      </c>
      <c r="DO19" s="279">
        <f>IFERROR(VLOOKUP(A19,'fat-09-25'!A:C,3,FALSE),"")</f>
        <v>33.286799999999999</v>
      </c>
      <c r="DP19" s="279">
        <f>IFERROR(VLOOKUP(A19,'fat-10-25'!A:C,3,FALSE),"")</f>
        <v>7.8648000000000007</v>
      </c>
      <c r="DQ19" s="279">
        <f>IFERROR(VLOOKUP(A19,'fat-11-25'!A:D,3,FALSE),"")</f>
        <v>29.807599999999997</v>
      </c>
      <c r="DR19" s="279">
        <f>IFERROR(VLOOKUP(A19,'fat-12-25'!A:D,3,FALSE),"")</f>
        <v>25.676600000000004</v>
      </c>
      <c r="DS19" s="279">
        <f>IFERROR(VLOOKUP(A19,'fat-01-26'!A:C,3,FALSE),"")</f>
        <v>39.912799999999997</v>
      </c>
      <c r="DT19" s="279">
        <f>IFERROR(VLOOKUP(A19,'fat-02-26'!A:C,3,FALSE),"")</f>
        <v>29.587199999999999</v>
      </c>
      <c r="DU19" s="279">
        <f>IFERROR(VLOOKUP(A19,'fat-03-26'!A:C,3,FALSE),"")</f>
        <v>34.246000000000002</v>
      </c>
      <c r="DV19" s="279">
        <f>IFERROR(VLOOKUP(A19,'fat-04-26'!A:C,3,FALSE),"")</f>
        <v>47.202599999999997</v>
      </c>
      <c r="DW19" s="279">
        <f>IFERROR(VLOOKUP(A19,'fat-05-26'!A:C,3,FALSE),"")</f>
        <v>27.375199999999996</v>
      </c>
      <c r="DX19" s="279">
        <f t="shared" si="14"/>
        <v>34.000066666666662</v>
      </c>
      <c r="DY19" s="279">
        <f t="shared" si="16"/>
        <v>51.000099999999989</v>
      </c>
      <c r="DZ19" s="280">
        <v>20</v>
      </c>
      <c r="EA19" s="281">
        <f>VLOOKUP(A19,Estoque!B:I,8,FALSE)</f>
        <v>28.049199999999999</v>
      </c>
      <c r="EB19" s="34">
        <f>VLOOKUP(A19,Estoque!B:N,13,FALSE)</f>
        <v>20</v>
      </c>
      <c r="EC19" s="34">
        <v>40</v>
      </c>
    </row>
    <row r="20" spans="1:134" x14ac:dyDescent="0.3">
      <c r="A20" s="394" t="s">
        <v>75</v>
      </c>
      <c r="B20" s="394" t="s">
        <v>76</v>
      </c>
      <c r="C20" s="279" t="s">
        <v>772</v>
      </c>
      <c r="D20" s="279" t="s">
        <v>772</v>
      </c>
      <c r="E20" s="279" t="s">
        <v>772</v>
      </c>
      <c r="F20" s="279" t="s">
        <v>772</v>
      </c>
      <c r="G20" s="279" t="s">
        <v>772</v>
      </c>
      <c r="H20" s="279" t="s">
        <v>772</v>
      </c>
      <c r="I20" s="279" t="s">
        <v>772</v>
      </c>
      <c r="J20" s="279" t="s">
        <v>772</v>
      </c>
      <c r="K20" s="279" t="s">
        <v>772</v>
      </c>
      <c r="L20" s="279" t="s">
        <v>772</v>
      </c>
      <c r="M20" s="279" t="s">
        <v>772</v>
      </c>
      <c r="N20" s="279" t="s">
        <v>772</v>
      </c>
      <c r="O20" s="279" t="s">
        <v>772</v>
      </c>
      <c r="P20" s="279" t="s">
        <v>772</v>
      </c>
      <c r="Q20" s="279" t="s">
        <v>772</v>
      </c>
      <c r="R20" s="279" t="s">
        <v>772</v>
      </c>
      <c r="S20" s="279" t="s">
        <v>772</v>
      </c>
      <c r="T20" s="279" t="s">
        <v>772</v>
      </c>
      <c r="U20" s="279" t="s">
        <v>772</v>
      </c>
      <c r="V20" s="279" t="s">
        <v>772</v>
      </c>
      <c r="W20" s="279" t="s">
        <v>772</v>
      </c>
      <c r="X20" s="279" t="s">
        <v>772</v>
      </c>
      <c r="Y20" s="279" t="s">
        <v>772</v>
      </c>
      <c r="Z20" s="279" t="s">
        <v>772</v>
      </c>
      <c r="AA20" s="279" t="s">
        <v>772</v>
      </c>
      <c r="AB20" s="279" t="s">
        <v>772</v>
      </c>
      <c r="AC20" s="279" t="s">
        <v>772</v>
      </c>
      <c r="AD20" s="279" t="s">
        <v>772</v>
      </c>
      <c r="AE20" s="279" t="s">
        <v>772</v>
      </c>
      <c r="AF20" s="279" t="s">
        <v>772</v>
      </c>
      <c r="AG20" s="279" t="s">
        <v>772</v>
      </c>
      <c r="AH20" s="279" t="s">
        <v>772</v>
      </c>
      <c r="AI20" s="279" t="s">
        <v>772</v>
      </c>
      <c r="AJ20" s="279" t="s">
        <v>772</v>
      </c>
      <c r="AK20" s="279" t="s">
        <v>772</v>
      </c>
      <c r="AL20" s="279" t="s">
        <v>772</v>
      </c>
      <c r="AM20" s="279" t="s">
        <v>772</v>
      </c>
      <c r="AN20" s="279" t="s">
        <v>772</v>
      </c>
      <c r="AO20" s="279" t="s">
        <v>772</v>
      </c>
      <c r="AP20" s="279" t="s">
        <v>772</v>
      </c>
      <c r="AQ20" s="279" t="s">
        <v>772</v>
      </c>
      <c r="AR20" s="279" t="s">
        <v>772</v>
      </c>
      <c r="AS20" s="279" t="s">
        <v>772</v>
      </c>
      <c r="AT20" s="279" t="s">
        <v>772</v>
      </c>
      <c r="AU20" s="279">
        <v>8.6419999999999995</v>
      </c>
      <c r="AV20" s="279">
        <v>6.923</v>
      </c>
      <c r="AW20" s="279">
        <v>6.03</v>
      </c>
      <c r="AX20" s="279">
        <v>3.1</v>
      </c>
      <c r="AY20" s="279">
        <v>5.2720000000000002</v>
      </c>
      <c r="AZ20" s="279">
        <v>0.93500000000000005</v>
      </c>
      <c r="BA20" s="279">
        <v>13.221</v>
      </c>
      <c r="BB20" s="279">
        <v>1.6677999999999999</v>
      </c>
      <c r="BC20" s="279">
        <v>6.73</v>
      </c>
      <c r="BD20" s="279">
        <v>1.7410000000000001</v>
      </c>
      <c r="BE20" s="279">
        <v>4.7750000000000004</v>
      </c>
      <c r="BF20" s="279" t="s">
        <v>772</v>
      </c>
      <c r="BG20" s="279">
        <v>27.079000000000001</v>
      </c>
      <c r="BH20" s="279">
        <v>46.415999999999997</v>
      </c>
      <c r="BI20" s="279">
        <v>7.1486000000000001</v>
      </c>
      <c r="BJ20" s="279">
        <v>7.6639999999999997</v>
      </c>
      <c r="BK20" s="279">
        <v>6.9859999999999998</v>
      </c>
      <c r="BL20" s="279">
        <v>14.942</v>
      </c>
      <c r="BM20" s="279">
        <v>3.383</v>
      </c>
      <c r="BN20" s="279">
        <v>2.37</v>
      </c>
      <c r="BO20" s="279">
        <v>2.64</v>
      </c>
      <c r="BP20" s="279">
        <v>4.7809999999999997</v>
      </c>
      <c r="BQ20" s="279">
        <v>17.236999999999998</v>
      </c>
      <c r="BR20" s="279">
        <v>16.841000000000001</v>
      </c>
      <c r="BS20" s="279" t="s">
        <v>772</v>
      </c>
      <c r="BT20" s="279">
        <v>6.17</v>
      </c>
      <c r="BU20" s="279">
        <v>2.1749999999999998</v>
      </c>
      <c r="BV20" s="279">
        <v>4.3440000000000003</v>
      </c>
      <c r="BW20" s="279">
        <v>1.298</v>
      </c>
      <c r="BX20" s="279">
        <v>2.7120000000000002</v>
      </c>
      <c r="BY20" s="279">
        <v>7.8630000000000004</v>
      </c>
      <c r="BZ20" s="279">
        <v>6.5549999999999997</v>
      </c>
      <c r="CA20" s="279">
        <v>6.14</v>
      </c>
      <c r="CB20" s="279">
        <v>3.94</v>
      </c>
      <c r="CC20" s="279">
        <v>4.6150000000000002</v>
      </c>
      <c r="CD20" s="279">
        <v>12.182999999999998</v>
      </c>
      <c r="CE20" s="279">
        <v>7.1830000000000007</v>
      </c>
      <c r="CF20" s="279">
        <v>17.029</v>
      </c>
      <c r="CG20" s="279">
        <v>6.9420000000000002</v>
      </c>
      <c r="CH20" s="279">
        <v>12.794</v>
      </c>
      <c r="CI20" s="279">
        <v>1.794</v>
      </c>
      <c r="CJ20" s="279">
        <v>13.725999999999999</v>
      </c>
      <c r="CK20" s="279">
        <v>5.194</v>
      </c>
      <c r="CL20" s="279">
        <v>12.452</v>
      </c>
      <c r="CM20" s="279">
        <v>6.9278000000000004</v>
      </c>
      <c r="CN20" s="279">
        <v>8.0449999999999999</v>
      </c>
      <c r="CO20" s="279">
        <v>1.3759999999999999</v>
      </c>
      <c r="CP20" s="279">
        <v>12.733999999999998</v>
      </c>
      <c r="CQ20" s="279">
        <v>26.408000000000001</v>
      </c>
      <c r="CR20" s="279">
        <v>5.7889999999999997</v>
      </c>
      <c r="CS20" s="279">
        <v>7.4739999999999984</v>
      </c>
      <c r="CT20" s="279">
        <v>16.087200000000003</v>
      </c>
      <c r="CU20" s="279">
        <f>IFERROR(VLOOKUP(A20,'fat-01-24'!A:C,3,FALSE),"")</f>
        <v>3.5590000000000002</v>
      </c>
      <c r="CV20" s="279">
        <f>IFERROR(VLOOKUP(A20,'fat-02-24'!A:C,3,FALSE),"")</f>
        <v>13.907300000000001</v>
      </c>
      <c r="CW20" s="279">
        <f>IFERROR(VLOOKUP(A20,'fat-03-24'!A:C,3,FALSE),"")</f>
        <v>1.4910000000000001</v>
      </c>
      <c r="CX20" s="279">
        <f>IFERROR(VLOOKUP(A20,'fat-04-24'!A:C,3,FALSE),"")</f>
        <v>10.088000000000001</v>
      </c>
      <c r="CY20" s="279">
        <f>IFERROR(VLOOKUP(A20,'fat-05-24'!A:C,3,FALSE),"")</f>
        <v>3.0707999999999998</v>
      </c>
      <c r="CZ20" s="279">
        <f>IFERROR(VLOOKUP(A20,'fat-06-24'!A:C,3,FALSE),"")</f>
        <v>8.0449999999999999</v>
      </c>
      <c r="DA20" s="279">
        <f>IFERROR(VLOOKUP(A20,'fat-07-24'!A:C,3,FALSE),"")</f>
        <v>20.335999999999995</v>
      </c>
      <c r="DB20" s="279">
        <f>IFERROR(VLOOKUP(A20,'fat-08-24'!A:D,3,FALSE),"")</f>
        <v>21.155000000000001</v>
      </c>
      <c r="DC20" s="279">
        <f>IFERROR(VLOOKUP(A20,'fat-09-24'!A:C,3,FALSE),"")</f>
        <v>24.271999999999998</v>
      </c>
      <c r="DD20" s="279">
        <f>IFERROR(VLOOKUP(A20,'fat-10-24'!A:C,3,FALSE),"")</f>
        <v>10.324</v>
      </c>
      <c r="DE20" s="279">
        <f>IFERROR(VLOOKUP(A20,'fat-11-24'!A:C,3,FALSE),"")</f>
        <v>6.0380000000000003</v>
      </c>
      <c r="DF20" s="279">
        <f>IFERROR(VLOOKUP(A20,'fat-12-24'!A:D,3,FALSE),"")</f>
        <v>21.082000000000001</v>
      </c>
      <c r="DG20" s="279">
        <f>IFERROR(VLOOKUP(A20,'fat-01-25'!A:D,3,FALSE),"")</f>
        <v>16.791</v>
      </c>
      <c r="DH20" s="279">
        <f>IFERROR(VLOOKUP(A20,'fat-02-25'!A:D,3,FALSE),"")</f>
        <v>10.1</v>
      </c>
      <c r="DI20" s="279">
        <f>IFERROR(VLOOKUP(A20,'fat-03-25'!A:C,3,FALSE),"")</f>
        <v>16.026</v>
      </c>
      <c r="DJ20" s="279">
        <f>IFERROR(VLOOKUP(A20,'fat-04-25'!A:C,3,FALSE),"")</f>
        <v>25.057800000000004</v>
      </c>
      <c r="DK20" s="279">
        <f>IFERROR(VLOOKUP(A20,'fat-02-25'!A:C,3,FALSE),"")</f>
        <v>10.1</v>
      </c>
      <c r="DL20" s="279">
        <f>IFERROR(VLOOKUP(A20,'fat-06-25'!A:C,3,FALSE),"")</f>
        <v>2.157</v>
      </c>
      <c r="DM20" s="279">
        <f>IFERROR(VLOOKUP(A20,'fat-05-25'!A:C,3,FALSE),"")</f>
        <v>7.9550000000000001</v>
      </c>
      <c r="DN20" s="279">
        <f>IFERROR(VLOOKUP(A20,'fat-08-25'!A:C,3,FALSE),"")</f>
        <v>4.8222000000000005</v>
      </c>
      <c r="DO20" s="279">
        <f>IFERROR(VLOOKUP(A20,'fat-09-25'!A:C,3,FALSE),"")</f>
        <v>15.757000000000001</v>
      </c>
      <c r="DP20" s="279">
        <f>IFERROR(VLOOKUP(A20,'fat-10-25'!A:C,3,FALSE),"")</f>
        <v>16.245000000000001</v>
      </c>
      <c r="DQ20" s="279">
        <f>IFERROR(VLOOKUP(A20,'fat-11-25'!A:D,3,FALSE),"")</f>
        <v>7.9079999999999995</v>
      </c>
      <c r="DR20" s="279">
        <f>IFERROR(VLOOKUP(A20,'fat-12-25'!A:D,3,FALSE),"")</f>
        <v>6.1219999999999999</v>
      </c>
      <c r="DS20" s="279">
        <f>IFERROR(VLOOKUP(A20,'fat-01-26'!A:C,3,FALSE),"")</f>
        <v>6.1360000000000001</v>
      </c>
      <c r="DT20" s="279">
        <f>IFERROR(VLOOKUP(A20,'fat-02-26'!A:C,3,FALSE),"")</f>
        <v>10.634</v>
      </c>
      <c r="DU20" s="279">
        <f>IFERROR(VLOOKUP(A20,'fat-03-26'!A:C,3,FALSE),"")</f>
        <v>3.42</v>
      </c>
      <c r="DV20" s="279">
        <f>IFERROR(VLOOKUP(A20,'fat-04-26'!A:C,3,FALSE),"")</f>
        <v>23.462</v>
      </c>
      <c r="DW20" s="279">
        <f>IFERROR(VLOOKUP(A20,'fat-05-26'!A:C,3,FALSE),"")</f>
        <v>2.0099999999999998</v>
      </c>
      <c r="DX20" s="279">
        <f t="shared" si="14"/>
        <v>8.6306666666666665</v>
      </c>
      <c r="DY20" s="279">
        <f t="shared" si="16"/>
        <v>12.946</v>
      </c>
      <c r="DZ20" s="280"/>
      <c r="EA20" s="281">
        <f>VLOOKUP(A20,Estoque!B:I,8,FALSE)</f>
        <v>-10.769299999999999</v>
      </c>
      <c r="EB20" s="34">
        <f>VLOOKUP(A20,Estoque!B:N,13,FALSE)</f>
        <v>0</v>
      </c>
      <c r="EC20" s="34">
        <v>15</v>
      </c>
    </row>
    <row r="21" spans="1:134" x14ac:dyDescent="0.3">
      <c r="A21" s="394" t="s">
        <v>29</v>
      </c>
      <c r="B21" s="394" t="s">
        <v>30</v>
      </c>
      <c r="C21" s="279" t="s">
        <v>772</v>
      </c>
      <c r="D21" s="279" t="s">
        <v>772</v>
      </c>
      <c r="E21" s="279" t="s">
        <v>772</v>
      </c>
      <c r="F21" s="279" t="s">
        <v>772</v>
      </c>
      <c r="G21" s="279" t="s">
        <v>772</v>
      </c>
      <c r="H21" s="279" t="s">
        <v>772</v>
      </c>
      <c r="I21" s="279" t="s">
        <v>772</v>
      </c>
      <c r="J21" s="279" t="s">
        <v>772</v>
      </c>
      <c r="K21" s="279">
        <v>5.7450000000000001</v>
      </c>
      <c r="L21" s="279" t="s">
        <v>772</v>
      </c>
      <c r="M21" s="279" t="s">
        <v>772</v>
      </c>
      <c r="N21" s="279" t="s">
        <v>772</v>
      </c>
      <c r="O21" s="279" t="s">
        <v>772</v>
      </c>
      <c r="P21" s="279" t="s">
        <v>772</v>
      </c>
      <c r="Q21" s="279">
        <v>13.51</v>
      </c>
      <c r="R21" s="279">
        <v>6.8380000000000001</v>
      </c>
      <c r="S21" s="279">
        <v>5.65</v>
      </c>
      <c r="T21" s="279" t="s">
        <v>772</v>
      </c>
      <c r="U21" s="279" t="s">
        <v>772</v>
      </c>
      <c r="V21" s="279">
        <v>5.3330000000000002</v>
      </c>
      <c r="W21" s="279">
        <v>5.3259999999999996</v>
      </c>
      <c r="X21" s="279">
        <v>6.6449999999999996</v>
      </c>
      <c r="Y21" s="279">
        <v>28.135000000000002</v>
      </c>
      <c r="Z21" s="279">
        <v>2.0657000000000001</v>
      </c>
      <c r="AA21" s="279">
        <v>25.178000000000001</v>
      </c>
      <c r="AB21" s="279">
        <v>15.477</v>
      </c>
      <c r="AC21" s="279">
        <v>4.5620000000000003</v>
      </c>
      <c r="AD21" s="279">
        <v>1.163</v>
      </c>
      <c r="AE21" s="279">
        <v>0.72699999999999998</v>
      </c>
      <c r="AF21" s="279">
        <v>4.58</v>
      </c>
      <c r="AG21" s="279" t="s">
        <v>772</v>
      </c>
      <c r="AH21" s="279">
        <v>1.462</v>
      </c>
      <c r="AI21" s="279">
        <v>9.2620000000000005</v>
      </c>
      <c r="AJ21" s="279">
        <v>2.4649999999999999</v>
      </c>
      <c r="AK21" s="279">
        <v>5.4610000000000003</v>
      </c>
      <c r="AL21" s="279">
        <v>9.5039999999999996</v>
      </c>
      <c r="AM21" s="279">
        <v>1.7829999999999999</v>
      </c>
      <c r="AN21" s="279">
        <v>2.117</v>
      </c>
      <c r="AO21" s="279">
        <v>6.6589999999999998</v>
      </c>
      <c r="AP21" s="279">
        <v>7.0730000000000004</v>
      </c>
      <c r="AQ21" s="279">
        <v>4.4589999999999996</v>
      </c>
      <c r="AR21" s="279">
        <v>8.9350000000000005</v>
      </c>
      <c r="AS21" s="279">
        <v>8.4179999999999993</v>
      </c>
      <c r="AT21" s="279">
        <v>10.686999999999999</v>
      </c>
      <c r="AU21" s="279">
        <v>9.6359999999999992</v>
      </c>
      <c r="AV21" s="279">
        <v>13.6252</v>
      </c>
      <c r="AW21" s="279">
        <v>2.7850000000000001</v>
      </c>
      <c r="AX21" s="279">
        <v>30.395</v>
      </c>
      <c r="AY21" s="279">
        <v>7.0069999999999997</v>
      </c>
      <c r="AZ21" s="279">
        <v>3.8769999999999998</v>
      </c>
      <c r="BA21" s="279">
        <v>19.852</v>
      </c>
      <c r="BB21" s="279">
        <v>15.691000000000001</v>
      </c>
      <c r="BC21" s="279">
        <v>29.954999999999998</v>
      </c>
      <c r="BD21" s="279">
        <v>30.318000000000001</v>
      </c>
      <c r="BE21" s="279">
        <v>-1.1930000000000001</v>
      </c>
      <c r="BF21" s="279">
        <v>15.757</v>
      </c>
      <c r="BG21" s="279">
        <v>34.905000000000001</v>
      </c>
      <c r="BH21" s="279">
        <v>62.103999999999999</v>
      </c>
      <c r="BI21" s="279">
        <v>37.904000000000003</v>
      </c>
      <c r="BJ21" s="279">
        <v>10.8401</v>
      </c>
      <c r="BK21" s="279" t="s">
        <v>772</v>
      </c>
      <c r="BL21" s="279">
        <v>32.442999999999998</v>
      </c>
      <c r="BM21" s="279">
        <v>23.795999999999999</v>
      </c>
      <c r="BN21" s="279">
        <v>18.169</v>
      </c>
      <c r="BO21" s="279">
        <v>33.792000000000002</v>
      </c>
      <c r="BP21" s="279">
        <v>42.491999999999997</v>
      </c>
      <c r="BQ21" s="279">
        <v>34.158000000000001</v>
      </c>
      <c r="BR21" s="279">
        <v>25.295999999999999</v>
      </c>
      <c r="BS21" s="279">
        <v>8.77</v>
      </c>
      <c r="BT21" s="279">
        <v>15.205</v>
      </c>
      <c r="BU21" s="279">
        <v>6.0469999999999997</v>
      </c>
      <c r="BV21" s="279">
        <v>7.9870000000000001</v>
      </c>
      <c r="BW21" s="279">
        <v>13.763</v>
      </c>
      <c r="BX21" s="279">
        <v>25.344000000000001</v>
      </c>
      <c r="BY21" s="279">
        <v>8.4410000000000007</v>
      </c>
      <c r="BZ21" s="279">
        <v>7.8281000000000001</v>
      </c>
      <c r="CA21" s="279">
        <v>9.2700999999999993</v>
      </c>
      <c r="CB21" s="279">
        <v>11.659000000000001</v>
      </c>
      <c r="CC21" s="279">
        <v>7.8616200000000003</v>
      </c>
      <c r="CD21" s="279">
        <v>28.298000000000002</v>
      </c>
      <c r="CE21" s="279">
        <v>47.033499999999997</v>
      </c>
      <c r="CF21" s="279">
        <v>14.2692</v>
      </c>
      <c r="CG21" s="279">
        <v>29.214400000000001</v>
      </c>
      <c r="CH21" s="279">
        <v>41.791200000000011</v>
      </c>
      <c r="CI21" s="279">
        <v>0.43680000000000002</v>
      </c>
      <c r="CJ21" s="279">
        <v>8.1375999999999991</v>
      </c>
      <c r="CK21" s="279">
        <v>12.229699999999999</v>
      </c>
      <c r="CL21" s="279">
        <v>7.9887999999999995</v>
      </c>
      <c r="CM21" s="279">
        <v>19.9941</v>
      </c>
      <c r="CN21" s="279">
        <v>23.463999999999999</v>
      </c>
      <c r="CO21" s="279">
        <v>12.626800000000001</v>
      </c>
      <c r="CP21" s="279">
        <v>5.5830000000000002</v>
      </c>
      <c r="CQ21" s="279">
        <v>5.9634</v>
      </c>
      <c r="CR21" s="279">
        <v>7.9160000000000004</v>
      </c>
      <c r="CS21" s="279">
        <v>20.061199999999999</v>
      </c>
      <c r="CT21" s="279">
        <v>11.538800000000002</v>
      </c>
      <c r="CU21" s="279">
        <f>IFERROR(VLOOKUP(A21,'fat-01-24'!A:C,3,FALSE),"")</f>
        <v>16.052399999999999</v>
      </c>
      <c r="CV21" s="279">
        <f>IFERROR(VLOOKUP(A21,'fat-02-24'!A:C,3,FALSE),"")</f>
        <v>10.676599999999999</v>
      </c>
      <c r="CW21" s="279">
        <f>IFERROR(VLOOKUP(A21,'fat-03-24'!A:C,3,FALSE),"")</f>
        <v>13.7592</v>
      </c>
      <c r="CX21" s="279">
        <f>IFERROR(VLOOKUP(A21,'fat-04-24'!A:C,3,FALSE),"")</f>
        <v>30.385999999999996</v>
      </c>
      <c r="CY21" s="279">
        <f>IFERROR(VLOOKUP(A21,'fat-05-24'!A:C,3,FALSE),"")</f>
        <v>3.2008000000000001</v>
      </c>
      <c r="CZ21" s="279">
        <f>IFERROR(VLOOKUP(A21,'fat-06-24'!A:C,3,FALSE),"")</f>
        <v>23.463999999999999</v>
      </c>
      <c r="DA21" s="279">
        <f>IFERROR(VLOOKUP(A21,'fat-07-24'!A:C,3,FALSE),"")</f>
        <v>25.137653420698058</v>
      </c>
      <c r="DB21" s="279">
        <f>IFERROR(VLOOKUP(A21,'fat-08-24'!A:D,3,FALSE),"")</f>
        <v>5.1562000000000001</v>
      </c>
      <c r="DC21" s="279">
        <f>IFERROR(VLOOKUP(A21,'fat-09-24'!A:C,3,FALSE),"")</f>
        <v>19.677399999999999</v>
      </c>
      <c r="DD21" s="279">
        <f>IFERROR(VLOOKUP(A21,'fat-10-24'!A:C,3,FALSE),"")</f>
        <v>15.845799999999997</v>
      </c>
      <c r="DE21" s="279">
        <f>IFERROR(VLOOKUP(A21,'fat-11-24'!A:C,3,FALSE),"")</f>
        <v>39.119400000000006</v>
      </c>
      <c r="DF21" s="279">
        <f>IFERROR(VLOOKUP(A21,'fat-12-24'!A:D,3,FALSE),"")</f>
        <v>15.9918</v>
      </c>
      <c r="DG21" s="279">
        <f>IFERROR(VLOOKUP(A21,'fat-01-25'!A:D,3,FALSE),"")</f>
        <v>83.534800000000004</v>
      </c>
      <c r="DH21" s="279">
        <f>IFERROR(VLOOKUP(A21,'fat-02-25'!A:D,3,FALSE),"")</f>
        <v>2.9485999999999999</v>
      </c>
      <c r="DI21" s="279">
        <f>IFERROR(VLOOKUP(A21,'fat-03-25'!A:C,3,FALSE),"")</f>
        <v>0</v>
      </c>
      <c r="DJ21" s="279">
        <f>IFERROR(VLOOKUP(A21,'fat-04-25'!A:C,3,FALSE),"")</f>
        <v>25.178599999999999</v>
      </c>
      <c r="DK21" s="279">
        <f>IFERROR(VLOOKUP(A21,'fat-02-25'!A:C,3,FALSE),"")</f>
        <v>2.9485999999999999</v>
      </c>
      <c r="DL21" s="279">
        <f>IFERROR(VLOOKUP(A21,'fat-06-25'!A:C,3,FALSE),"")</f>
        <v>11.3308</v>
      </c>
      <c r="DM21" s="279">
        <f>IFERROR(VLOOKUP(A21,'fat-05-25'!A:C,3,FALSE),"")</f>
        <v>2.0448000000000004</v>
      </c>
      <c r="DN21" s="279">
        <f>IFERROR(VLOOKUP(A21,'fat-08-25'!A:C,3,FALSE),"")</f>
        <v>14.723800000000001</v>
      </c>
      <c r="DO21" s="279">
        <f>IFERROR(VLOOKUP(A21,'fat-09-25'!A:C,3,FALSE),"")</f>
        <v>36.457000000000001</v>
      </c>
      <c r="DP21" s="279">
        <f>IFERROR(VLOOKUP(A21,'fat-10-25'!A:C,3,FALSE),"")</f>
        <v>25.015999999999998</v>
      </c>
      <c r="DQ21" s="279">
        <f>IFERROR(VLOOKUP(A21,'fat-11-25'!A:D,3,FALSE),"")</f>
        <v>6.1927000000000003</v>
      </c>
      <c r="DR21" s="279">
        <f>IFERROR(VLOOKUP(A21,'fat-12-25'!A:D,3,FALSE),"")</f>
        <v>42.119599999999998</v>
      </c>
      <c r="DS21" s="279">
        <f>IFERROR(VLOOKUP(A21,'fat-01-26'!A:C,3,FALSE),"")</f>
        <v>-18.464199999999998</v>
      </c>
      <c r="DT21" s="279">
        <f>IFERROR(VLOOKUP(A21,'fat-02-26'!A:C,3,FALSE),"")</f>
        <v>24.1128</v>
      </c>
      <c r="DU21" s="279">
        <f>IFERROR(VLOOKUP(A21,'fat-03-26'!A:C,3,FALSE),"")</f>
        <v>35.846799999999995</v>
      </c>
      <c r="DV21" s="279">
        <f>IFERROR(VLOOKUP(A21,'fat-04-26'!A:C,3,FALSE),"")</f>
        <v>17.3264</v>
      </c>
      <c r="DW21" s="279">
        <f>IFERROR(VLOOKUP(A21,'fat-05-26'!A:C,3,FALSE),"")</f>
        <v>1.9314</v>
      </c>
      <c r="DX21" s="279">
        <f t="shared" si="14"/>
        <v>17.145466666666664</v>
      </c>
      <c r="DY21" s="279">
        <f t="shared" si="16"/>
        <v>25.718199999999996</v>
      </c>
      <c r="DZ21" s="280"/>
      <c r="EA21" s="281">
        <f>VLOOKUP(A21,Estoque!B:I,8,FALSE)</f>
        <v>29.504999999999999</v>
      </c>
      <c r="EB21" s="34">
        <f>VLOOKUP(A21,Estoque!B:N,13,FALSE)</f>
        <v>0</v>
      </c>
      <c r="EC21" s="34">
        <v>40</v>
      </c>
    </row>
    <row r="22" spans="1:134" x14ac:dyDescent="0.3">
      <c r="A22" s="394" t="s">
        <v>280</v>
      </c>
      <c r="B22" s="394" t="s">
        <v>281</v>
      </c>
      <c r="C22" s="279" t="s">
        <v>772</v>
      </c>
      <c r="D22" s="279" t="s">
        <v>772</v>
      </c>
      <c r="E22" s="279" t="s">
        <v>772</v>
      </c>
      <c r="F22" s="279">
        <v>1.0489999999999999</v>
      </c>
      <c r="G22" s="279" t="s">
        <v>772</v>
      </c>
      <c r="H22" s="279" t="s">
        <v>772</v>
      </c>
      <c r="I22" s="279" t="s">
        <v>772</v>
      </c>
      <c r="J22" s="279" t="s">
        <v>772</v>
      </c>
      <c r="K22" s="279" t="s">
        <v>772</v>
      </c>
      <c r="L22" s="279" t="s">
        <v>772</v>
      </c>
      <c r="M22" s="279" t="s">
        <v>772</v>
      </c>
      <c r="N22" s="279">
        <v>1.43</v>
      </c>
      <c r="O22" s="279" t="s">
        <v>772</v>
      </c>
      <c r="P22" s="279" t="s">
        <v>772</v>
      </c>
      <c r="Q22" s="279" t="s">
        <v>772</v>
      </c>
      <c r="R22" s="279" t="s">
        <v>772</v>
      </c>
      <c r="S22" s="279" t="s">
        <v>772</v>
      </c>
      <c r="T22" s="279" t="s">
        <v>772</v>
      </c>
      <c r="U22" s="279" t="s">
        <v>772</v>
      </c>
      <c r="V22" s="279" t="s">
        <v>772</v>
      </c>
      <c r="W22" s="279" t="s">
        <v>772</v>
      </c>
      <c r="X22" s="279" t="s">
        <v>772</v>
      </c>
      <c r="Y22" s="279" t="s">
        <v>772</v>
      </c>
      <c r="Z22" s="279" t="s">
        <v>772</v>
      </c>
      <c r="AA22" s="279" t="s">
        <v>772</v>
      </c>
      <c r="AB22" s="279" t="s">
        <v>772</v>
      </c>
      <c r="AC22" s="279" t="s">
        <v>772</v>
      </c>
      <c r="AD22" s="279" t="s">
        <v>772</v>
      </c>
      <c r="AE22" s="279" t="s">
        <v>772</v>
      </c>
      <c r="AF22" s="279" t="s">
        <v>772</v>
      </c>
      <c r="AG22" s="279" t="s">
        <v>772</v>
      </c>
      <c r="AH22" s="279" t="s">
        <v>772</v>
      </c>
      <c r="AI22" s="279" t="s">
        <v>772</v>
      </c>
      <c r="AJ22" s="279" t="s">
        <v>772</v>
      </c>
      <c r="AK22" s="279" t="s">
        <v>772</v>
      </c>
      <c r="AL22" s="279" t="s">
        <v>772</v>
      </c>
      <c r="AM22" s="279" t="s">
        <v>772</v>
      </c>
      <c r="AN22" s="279" t="s">
        <v>772</v>
      </c>
      <c r="AO22" s="279" t="s">
        <v>772</v>
      </c>
      <c r="AP22" s="279" t="s">
        <v>772</v>
      </c>
      <c r="AQ22" s="279" t="s">
        <v>772</v>
      </c>
      <c r="AR22" s="279" t="s">
        <v>772</v>
      </c>
      <c r="AS22" s="279">
        <v>2.57</v>
      </c>
      <c r="AT22" s="279">
        <v>2.1920000000000002</v>
      </c>
      <c r="AU22" s="279" t="s">
        <v>772</v>
      </c>
      <c r="AV22" s="279" t="s">
        <v>772</v>
      </c>
      <c r="AW22" s="279" t="s">
        <v>772</v>
      </c>
      <c r="AX22" s="279" t="s">
        <v>772</v>
      </c>
      <c r="AY22" s="279" t="s">
        <v>772</v>
      </c>
      <c r="AZ22" s="279" t="s">
        <v>772</v>
      </c>
      <c r="BA22" s="279" t="s">
        <v>772</v>
      </c>
      <c r="BB22" s="279" t="s">
        <v>772</v>
      </c>
      <c r="BC22" s="279" t="s">
        <v>772</v>
      </c>
      <c r="BD22" s="279" t="s">
        <v>772</v>
      </c>
      <c r="BE22" s="279" t="s">
        <v>772</v>
      </c>
      <c r="BF22" s="279" t="s">
        <v>772</v>
      </c>
      <c r="BG22" s="279" t="s">
        <v>772</v>
      </c>
      <c r="BH22" s="279" t="s">
        <v>772</v>
      </c>
      <c r="BI22" s="279" t="s">
        <v>772</v>
      </c>
      <c r="BJ22" s="279" t="s">
        <v>772</v>
      </c>
      <c r="BK22" s="279" t="s">
        <v>772</v>
      </c>
      <c r="BL22" s="279" t="s">
        <v>772</v>
      </c>
      <c r="BM22" s="279" t="s">
        <v>772</v>
      </c>
      <c r="BN22" s="279" t="s">
        <v>772</v>
      </c>
      <c r="BO22" s="279" t="s">
        <v>772</v>
      </c>
      <c r="BP22" s="279" t="s">
        <v>772</v>
      </c>
      <c r="BQ22" s="279" t="s">
        <v>772</v>
      </c>
      <c r="BR22" s="279" t="s">
        <v>772</v>
      </c>
      <c r="BS22" s="279" t="s">
        <v>772</v>
      </c>
      <c r="BT22" s="279" t="s">
        <v>772</v>
      </c>
      <c r="BU22" s="279" t="s">
        <v>772</v>
      </c>
      <c r="BV22" s="279" t="s">
        <v>772</v>
      </c>
      <c r="BW22" s="279" t="s">
        <v>772</v>
      </c>
      <c r="BX22" s="279" t="s">
        <v>772</v>
      </c>
      <c r="BY22" s="279">
        <v>2.0150000000000001</v>
      </c>
      <c r="BZ22" s="279" t="s">
        <v>772</v>
      </c>
      <c r="CA22" s="279" t="s">
        <v>772</v>
      </c>
      <c r="CB22" s="279" t="s">
        <v>772</v>
      </c>
      <c r="CC22" s="279">
        <v>0.68300000000000005</v>
      </c>
      <c r="CD22" s="279">
        <v>1</v>
      </c>
      <c r="CE22" s="279" t="s">
        <v>772</v>
      </c>
      <c r="CF22" s="279" t="s">
        <v>772</v>
      </c>
      <c r="CG22" s="279" t="s">
        <v>772</v>
      </c>
      <c r="CH22" s="279" t="s">
        <v>772</v>
      </c>
      <c r="CI22" s="279" t="s">
        <v>772</v>
      </c>
      <c r="CJ22" s="279" t="s">
        <v>772</v>
      </c>
      <c r="CK22" s="279">
        <v>0.30199999999999999</v>
      </c>
      <c r="CL22" s="279" t="s">
        <v>772</v>
      </c>
      <c r="CM22" s="279" t="s">
        <v>772</v>
      </c>
      <c r="CN22" s="279" t="s">
        <v>772</v>
      </c>
      <c r="CO22" s="279" t="s">
        <v>772</v>
      </c>
      <c r="CP22" s="279" t="s">
        <v>772</v>
      </c>
      <c r="CQ22" s="279" t="s">
        <v>772</v>
      </c>
      <c r="CR22" s="279" t="s">
        <v>772</v>
      </c>
      <c r="CS22" s="279" t="s">
        <v>772</v>
      </c>
      <c r="CT22" s="279">
        <v>2</v>
      </c>
      <c r="CU22" s="279" t="str">
        <f>IFERROR(VLOOKUP(A22,'fat-01-24'!A:C,3,FALSE),"")</f>
        <v/>
      </c>
      <c r="CV22" s="279">
        <f>IFERROR(VLOOKUP(A22,'fat-02-24'!A:C,3,FALSE),"")</f>
        <v>1.1299999999999999</v>
      </c>
      <c r="CW22" s="279">
        <f>IFERROR(VLOOKUP(A22,'fat-03-24'!A:C,3,FALSE),"")</f>
        <v>3.3849999999999998</v>
      </c>
      <c r="CX22" s="279" t="str">
        <f>IFERROR(VLOOKUP(A22,'fat-04-24'!A:C,3,FALSE),"")</f>
        <v/>
      </c>
      <c r="CY22" s="279">
        <f>IFERROR(VLOOKUP(A22,'fat-05-24'!A:C,3,FALSE),"")</f>
        <v>2.25</v>
      </c>
      <c r="CZ22" s="279" t="str">
        <f>IFERROR(VLOOKUP(A22,'fat-06-24'!A:C,3,FALSE),"")</f>
        <v/>
      </c>
      <c r="DA22" s="279" t="str">
        <f>IFERROR(VLOOKUP(A22,'fat-07-24'!A:C,3,FALSE),"")</f>
        <v/>
      </c>
      <c r="DB22" s="279">
        <f>IFERROR(VLOOKUP(A22,'fat-08-24'!A:D,3,FALSE),"")</f>
        <v>5.4660000000000002</v>
      </c>
      <c r="DC22" s="279">
        <f>IFERROR(VLOOKUP(A22,'fat-09-24'!A:C,3,FALSE),"")</f>
        <v>4.3289999999999997</v>
      </c>
      <c r="DD22" s="279">
        <f>IFERROR(VLOOKUP(A22,'fat-10-24'!A:C,3,FALSE),"")</f>
        <v>3.7110000000000003</v>
      </c>
      <c r="DE22" s="279">
        <f>IFERROR(VLOOKUP(A22,'fat-11-24'!A:C,3,FALSE),"")</f>
        <v>9.48</v>
      </c>
      <c r="DF22" s="279">
        <f>IFERROR(VLOOKUP(A22,'fat-12-24'!A:D,3,FALSE),"")</f>
        <v>2.3140000000000001</v>
      </c>
      <c r="DG22" s="279">
        <f>IFERROR(VLOOKUP(A22,'fat-01-25'!A:D,3,FALSE),"")</f>
        <v>0</v>
      </c>
      <c r="DH22" s="279">
        <f>IFERROR(VLOOKUP(A22,'fat-02-25'!A:D,3,FALSE),"")</f>
        <v>8.0139999999999993</v>
      </c>
      <c r="DI22" s="279">
        <f>IFERROR(VLOOKUP(A22,'fat-03-25'!A:C,3,FALSE),"")</f>
        <v>1.524</v>
      </c>
      <c r="DJ22" s="279">
        <f>IFERROR(VLOOKUP(A22,'fat-04-25'!A:C,3,FALSE),"")</f>
        <v>1.0149999999999999</v>
      </c>
      <c r="DK22" s="279">
        <f>IFERROR(VLOOKUP(A22,'fat-02-25'!A:C,3,FALSE),"")</f>
        <v>8.0139999999999993</v>
      </c>
      <c r="DL22" s="279">
        <f>IFERROR(VLOOKUP(A22,'fat-06-25'!A:C,3,FALSE),"")</f>
        <v>0</v>
      </c>
      <c r="DM22" s="279">
        <f>IFERROR(VLOOKUP(A22,'fat-05-25'!A:C,3,FALSE),"")</f>
        <v>0</v>
      </c>
      <c r="DN22" s="279">
        <f>IFERROR(VLOOKUP(A22,'fat-08-25'!A:C,3,FALSE),"")</f>
        <v>4.6180000000000003</v>
      </c>
      <c r="DO22" s="279">
        <f>IFERROR(VLOOKUP(A22,'fat-09-25'!A:C,3,FALSE),"")</f>
        <v>0</v>
      </c>
      <c r="DP22" s="279">
        <f>IFERROR(VLOOKUP(A22,'fat-10-25'!A:C,3,FALSE),"")</f>
        <v>1</v>
      </c>
      <c r="DQ22" s="279">
        <f>IFERROR(VLOOKUP(A22,'fat-11-25'!A:D,3,FALSE),"")</f>
        <v>0.17399999999999999</v>
      </c>
      <c r="DR22" s="279">
        <f>IFERROR(VLOOKUP(A22,'fat-12-25'!A:D,3,FALSE),"")</f>
        <v>3.024</v>
      </c>
      <c r="DS22" s="279">
        <f>IFERROR(VLOOKUP(A22,'fat-01-26'!A:C,3,FALSE),"")</f>
        <v>2.2040000000000002</v>
      </c>
      <c r="DT22" s="279">
        <f>IFERROR(VLOOKUP(A22,'fat-02-26'!A:C,3,FALSE),"")</f>
        <v>10.148</v>
      </c>
      <c r="DU22" s="279">
        <f>IFERROR(VLOOKUP(A22,'fat-03-26'!A:C,3,FALSE),"")</f>
        <v>6.0119999999999996</v>
      </c>
      <c r="DV22" s="279" t="str">
        <f>IFERROR(VLOOKUP(A22,'fat-04-26'!A:C,3,FALSE),"")</f>
        <v/>
      </c>
      <c r="DW22" s="279">
        <f>IFERROR(VLOOKUP(A22,'fat-05-26'!A:C,3,FALSE),"")</f>
        <v>7.33</v>
      </c>
      <c r="DX22" s="279">
        <f t="shared" si="14"/>
        <v>4.7863333333333324</v>
      </c>
      <c r="DY22" s="279">
        <f t="shared" si="16"/>
        <v>7.1794999999999982</v>
      </c>
      <c r="DZ22" s="280"/>
      <c r="EA22" s="281">
        <f>VLOOKUP(A22,Estoque!B:I,8,FALSE)</f>
        <v>12.406000000000001</v>
      </c>
      <c r="EB22" s="34">
        <f>VLOOKUP(A22,Estoque!B:N,13,FALSE)</f>
        <v>0</v>
      </c>
    </row>
    <row r="23" spans="1:134" x14ac:dyDescent="0.3">
      <c r="A23" s="394" t="s">
        <v>282</v>
      </c>
      <c r="B23" s="394" t="s">
        <v>283</v>
      </c>
      <c r="C23" s="279">
        <v>5.9489999999999998</v>
      </c>
      <c r="D23" s="279">
        <v>0.64900000000000002</v>
      </c>
      <c r="E23" s="279">
        <v>8.6280000000000001</v>
      </c>
      <c r="F23" s="279">
        <v>8.5519999999999996</v>
      </c>
      <c r="G23" s="279">
        <v>3.085</v>
      </c>
      <c r="H23" s="279">
        <v>0.60499999999999998</v>
      </c>
      <c r="I23" s="279">
        <v>0.83199999999999996</v>
      </c>
      <c r="J23" s="279">
        <v>1.1100000000000001</v>
      </c>
      <c r="K23" s="279">
        <v>7.11</v>
      </c>
      <c r="L23" s="279">
        <v>2.34</v>
      </c>
      <c r="M23" s="279">
        <v>2.36</v>
      </c>
      <c r="N23" s="279" t="s">
        <v>772</v>
      </c>
      <c r="O23" s="279" t="s">
        <v>772</v>
      </c>
      <c r="P23" s="279" t="s">
        <v>772</v>
      </c>
      <c r="Q23" s="279">
        <v>8.07</v>
      </c>
      <c r="R23" s="279">
        <v>12.275</v>
      </c>
      <c r="S23" s="279" t="s">
        <v>772</v>
      </c>
      <c r="T23" s="279">
        <v>6.5000000000000002E-2</v>
      </c>
      <c r="U23" s="279">
        <v>0.79500000000000004</v>
      </c>
      <c r="V23" s="279">
        <v>0.41399999999999998</v>
      </c>
      <c r="W23" s="279">
        <v>0.73399999999999999</v>
      </c>
      <c r="X23" s="279">
        <v>1.29</v>
      </c>
      <c r="Y23" s="279" t="s">
        <v>772</v>
      </c>
      <c r="Z23" s="279" t="s">
        <v>772</v>
      </c>
      <c r="AA23" s="279" t="s">
        <v>772</v>
      </c>
      <c r="AB23" s="279" t="s">
        <v>772</v>
      </c>
      <c r="AC23" s="279">
        <v>1.78</v>
      </c>
      <c r="AD23" s="279" t="s">
        <v>772</v>
      </c>
      <c r="AE23" s="279" t="s">
        <v>772</v>
      </c>
      <c r="AF23" s="279">
        <v>1.75</v>
      </c>
      <c r="AG23" s="279">
        <v>2.4950000000000001</v>
      </c>
      <c r="AH23" s="279">
        <v>6.6749999999999998</v>
      </c>
      <c r="AI23" s="279">
        <v>0.84499999999999997</v>
      </c>
      <c r="AJ23" s="279">
        <v>1.5249999999999999</v>
      </c>
      <c r="AK23" s="279">
        <v>0.91200000000000003</v>
      </c>
      <c r="AL23" s="279" t="s">
        <v>772</v>
      </c>
      <c r="AM23" s="279">
        <v>2.9049999999999998</v>
      </c>
      <c r="AN23" s="279">
        <v>4.7850000000000001</v>
      </c>
      <c r="AO23" s="279">
        <v>13.307</v>
      </c>
      <c r="AP23" s="279">
        <v>4.1269999999999998</v>
      </c>
      <c r="AQ23" s="279" t="s">
        <v>772</v>
      </c>
      <c r="AR23" s="279">
        <v>8.4824000000000002</v>
      </c>
      <c r="AS23" s="279">
        <v>2.78</v>
      </c>
      <c r="AT23" s="279" t="s">
        <v>772</v>
      </c>
      <c r="AU23" s="279" t="s">
        <v>772</v>
      </c>
      <c r="AV23" s="279">
        <v>-0.21</v>
      </c>
      <c r="AW23" s="279">
        <v>0.90500000000000003</v>
      </c>
      <c r="AX23" s="279" t="s">
        <v>772</v>
      </c>
      <c r="AY23" s="279">
        <v>4.6609999999999996</v>
      </c>
      <c r="AZ23" s="279" t="s">
        <v>772</v>
      </c>
      <c r="BA23" s="279">
        <v>0.23</v>
      </c>
      <c r="BB23" s="279">
        <v>2.58</v>
      </c>
      <c r="BC23" s="279">
        <v>4.9400000000000004</v>
      </c>
      <c r="BD23" s="279" t="s">
        <v>772</v>
      </c>
      <c r="BE23" s="279">
        <v>3.53</v>
      </c>
      <c r="BF23" s="279" t="s">
        <v>772</v>
      </c>
      <c r="BG23" s="279" t="s">
        <v>772</v>
      </c>
      <c r="BH23" s="279" t="s">
        <v>772</v>
      </c>
      <c r="BI23" s="279" t="s">
        <v>772</v>
      </c>
      <c r="BJ23" s="279">
        <v>11.97</v>
      </c>
      <c r="BK23" s="279">
        <v>0.66</v>
      </c>
      <c r="BL23" s="279">
        <v>0.96</v>
      </c>
      <c r="BM23" s="279" t="s">
        <v>772</v>
      </c>
      <c r="BN23" s="279">
        <v>6.6639999999999997</v>
      </c>
      <c r="BO23" s="279">
        <v>15.923999999999999</v>
      </c>
      <c r="BP23" s="279">
        <v>33.229999999999997</v>
      </c>
      <c r="BQ23" s="279">
        <v>8.1489999999999991</v>
      </c>
      <c r="BR23" s="279">
        <v>0.751</v>
      </c>
      <c r="BS23" s="279">
        <v>5.6349999999999998</v>
      </c>
      <c r="BT23" s="279">
        <v>44.124000000000002</v>
      </c>
      <c r="BU23" s="279">
        <v>2.76</v>
      </c>
      <c r="BV23" s="279">
        <v>10.61</v>
      </c>
      <c r="BW23" s="279">
        <v>5.3230000000000004</v>
      </c>
      <c r="BX23" s="279">
        <v>1.5469999999999999</v>
      </c>
      <c r="BY23" s="279">
        <v>8.6010000000000009</v>
      </c>
      <c r="BZ23" s="279" t="s">
        <v>772</v>
      </c>
      <c r="CA23" s="279" t="s">
        <v>772</v>
      </c>
      <c r="CB23" s="279">
        <v>5.8280000000000003</v>
      </c>
      <c r="CC23" s="279">
        <v>30.048000000000002</v>
      </c>
      <c r="CD23" s="279">
        <v>13.778</v>
      </c>
      <c r="CE23" s="279">
        <v>9.7710000000000008</v>
      </c>
      <c r="CF23" s="279">
        <v>5.44</v>
      </c>
      <c r="CG23" s="279">
        <v>5.6349999999999998</v>
      </c>
      <c r="CH23" s="279">
        <v>16.2089</v>
      </c>
      <c r="CI23" s="279">
        <v>21.145999999999997</v>
      </c>
      <c r="CJ23" s="279">
        <v>2.133</v>
      </c>
      <c r="CK23" s="279">
        <v>9.7509999999999994</v>
      </c>
      <c r="CL23" s="279">
        <v>6.9387999999999987</v>
      </c>
      <c r="CM23" s="279">
        <v>7.7116999999999996</v>
      </c>
      <c r="CN23" s="279">
        <v>2.5920000000000001</v>
      </c>
      <c r="CO23" s="279">
        <v>2.6240000000000001</v>
      </c>
      <c r="CP23" s="279">
        <v>7.5510000000000002</v>
      </c>
      <c r="CQ23" s="279">
        <v>21.068000000000001</v>
      </c>
      <c r="CR23" s="279">
        <v>6.2470000000000008</v>
      </c>
      <c r="CS23" s="279">
        <v>3.3600000000000003</v>
      </c>
      <c r="CT23" s="279">
        <v>9.8591999999999995</v>
      </c>
      <c r="CU23" s="279">
        <f>IFERROR(VLOOKUP(A23,'fat-01-24'!A:C,3,FALSE),"")</f>
        <v>6.9659999999999993</v>
      </c>
      <c r="CV23" s="279">
        <f>IFERROR(VLOOKUP(A23,'fat-02-24'!A:C,3,FALSE),"")</f>
        <v>6.5152000000000001</v>
      </c>
      <c r="CW23" s="279">
        <f>IFERROR(VLOOKUP(A23,'fat-03-24'!A:C,3,FALSE),"")</f>
        <v>9.9870000000000019</v>
      </c>
      <c r="CX23" s="279">
        <f>IFERROR(VLOOKUP(A23,'fat-04-24'!A:C,3,FALSE),"")</f>
        <v>6.3480000000000008</v>
      </c>
      <c r="CY23" s="279">
        <f>IFERROR(VLOOKUP(A23,'fat-05-24'!A:C,3,FALSE),"")</f>
        <v>2.052</v>
      </c>
      <c r="CZ23" s="279">
        <f>IFERROR(VLOOKUP(A23,'fat-06-24'!A:C,3,FALSE),"")</f>
        <v>2.5920000000000001</v>
      </c>
      <c r="DA23" s="279">
        <f>IFERROR(VLOOKUP(A23,'fat-07-24'!A:C,3,FALSE),"")</f>
        <v>9.6240000000000006</v>
      </c>
      <c r="DB23" s="279">
        <f>IFERROR(VLOOKUP(A23,'fat-08-24'!A:D,3,FALSE),"")</f>
        <v>1.4950000000000001</v>
      </c>
      <c r="DC23" s="279">
        <f>IFERROR(VLOOKUP(A23,'fat-09-24'!A:C,3,FALSE),"")</f>
        <v>10.680999999999999</v>
      </c>
      <c r="DD23" s="279">
        <f>IFERROR(VLOOKUP(A23,'fat-10-24'!A:C,3,FALSE),"")</f>
        <v>9.2880000000000003</v>
      </c>
      <c r="DE23" s="279">
        <f>IFERROR(VLOOKUP(A23,'fat-11-24'!A:C,3,FALSE),"")</f>
        <v>4.5369999999999999</v>
      </c>
      <c r="DF23" s="279">
        <f>IFERROR(VLOOKUP(A23,'fat-12-24'!A:D,3,FALSE),"")</f>
        <v>1.8560000000000001</v>
      </c>
      <c r="DG23" s="279">
        <f>IFERROR(VLOOKUP(A23,'fat-01-25'!A:D,3,FALSE),"")</f>
        <v>1.79</v>
      </c>
      <c r="DH23" s="279">
        <f>IFERROR(VLOOKUP(A23,'fat-02-25'!A:D,3,FALSE),"")</f>
        <v>4.5529999999999999</v>
      </c>
      <c r="DI23" s="279">
        <f>IFERROR(VLOOKUP(A23,'fat-03-25'!A:C,3,FALSE),"")</f>
        <v>23.5578</v>
      </c>
      <c r="DJ23" s="279">
        <f>IFERROR(VLOOKUP(A23,'fat-04-25'!A:C,3,FALSE),"")</f>
        <v>4.9909999999999997</v>
      </c>
      <c r="DK23" s="279">
        <f>IFERROR(VLOOKUP(A23,'fat-02-25'!A:C,3,FALSE),"")</f>
        <v>4.5529999999999999</v>
      </c>
      <c r="DL23" s="279">
        <f>IFERROR(VLOOKUP(A23,'fat-06-25'!A:C,3,FALSE),"")</f>
        <v>2.1379999999999999</v>
      </c>
      <c r="DM23" s="279">
        <f>IFERROR(VLOOKUP(A23,'fat-05-25'!A:C,3,FALSE),"")</f>
        <v>2.2359999999999998</v>
      </c>
      <c r="DN23" s="279">
        <f>IFERROR(VLOOKUP(A23,'fat-08-25'!A:C,3,FALSE),"")</f>
        <v>2.464</v>
      </c>
      <c r="DO23" s="279">
        <f>IFERROR(VLOOKUP(A23,'fat-09-25'!A:C,3,FALSE),"")</f>
        <v>1.1200000000000001</v>
      </c>
      <c r="DP23" s="279">
        <f>IFERROR(VLOOKUP(A23,'fat-10-25'!A:C,3,FALSE),"")</f>
        <v>5.1099999999999994</v>
      </c>
      <c r="DQ23" s="279">
        <f>IFERROR(VLOOKUP(A23,'fat-11-25'!A:D,3,FALSE),"")</f>
        <v>8.4811999999999994</v>
      </c>
      <c r="DR23" s="279">
        <f>IFERROR(VLOOKUP(A23,'fat-12-25'!A:D,3,FALSE),"")</f>
        <v>0</v>
      </c>
      <c r="DS23" s="279">
        <f>IFERROR(VLOOKUP(A23,'fat-01-26'!A:C,3,FALSE),"")</f>
        <v>7.2480000000000002</v>
      </c>
      <c r="DT23" s="279">
        <f>IFERROR(VLOOKUP(A23,'fat-02-26'!A:C,3,FALSE),"")</f>
        <v>6.47</v>
      </c>
      <c r="DU23" s="279" t="str">
        <f>IFERROR(VLOOKUP(A23,'fat-03-26'!A:C,3,FALSE),"")</f>
        <v/>
      </c>
      <c r="DV23" s="279" t="str">
        <f>IFERROR(VLOOKUP(A23,'fat-04-26'!A:C,3,FALSE),"")</f>
        <v/>
      </c>
      <c r="DW23" s="279">
        <f>IFERROR(VLOOKUP(A23,'fat-05-26'!A:C,3,FALSE),"")</f>
        <v>12.839</v>
      </c>
      <c r="DX23" s="279">
        <f t="shared" si="14"/>
        <v>4.426166666666667</v>
      </c>
      <c r="DY23" s="279">
        <f t="shared" si="16"/>
        <v>6.6392500000000014</v>
      </c>
      <c r="DZ23" s="280"/>
      <c r="EA23" s="281">
        <f>VLOOKUP(A23,Estoque!B:I,8,FALSE)</f>
        <v>6.4485999999999999</v>
      </c>
      <c r="EB23" s="34">
        <f>VLOOKUP(A23,Estoque!B:N,13,FALSE)</f>
        <v>15</v>
      </c>
      <c r="EC23" s="34">
        <v>10</v>
      </c>
    </row>
    <row r="24" spans="1:134" x14ac:dyDescent="0.3">
      <c r="A24" s="394" t="s">
        <v>284</v>
      </c>
      <c r="B24" s="394" t="s">
        <v>285</v>
      </c>
      <c r="C24" s="279" t="s">
        <v>772</v>
      </c>
      <c r="D24" s="279" t="s">
        <v>772</v>
      </c>
      <c r="E24" s="279" t="s">
        <v>772</v>
      </c>
      <c r="F24" s="279" t="s">
        <v>772</v>
      </c>
      <c r="G24" s="279" t="s">
        <v>772</v>
      </c>
      <c r="H24" s="279" t="s">
        <v>772</v>
      </c>
      <c r="I24" s="279" t="s">
        <v>772</v>
      </c>
      <c r="J24" s="279" t="s">
        <v>772</v>
      </c>
      <c r="K24" s="279" t="s">
        <v>772</v>
      </c>
      <c r="L24" s="279">
        <v>0.94</v>
      </c>
      <c r="M24" s="279" t="s">
        <v>772</v>
      </c>
      <c r="N24" s="279" t="s">
        <v>772</v>
      </c>
      <c r="O24" s="279" t="s">
        <v>772</v>
      </c>
      <c r="P24" s="279" t="s">
        <v>772</v>
      </c>
      <c r="Q24" s="279">
        <v>2.415</v>
      </c>
      <c r="R24" s="279">
        <v>-1.2050000000000001</v>
      </c>
      <c r="S24" s="279" t="s">
        <v>772</v>
      </c>
      <c r="T24" s="279" t="s">
        <v>772</v>
      </c>
      <c r="U24" s="279">
        <v>4.5999999999999996</v>
      </c>
      <c r="V24" s="279" t="s">
        <v>772</v>
      </c>
      <c r="W24" s="279" t="s">
        <v>772</v>
      </c>
      <c r="X24" s="279" t="s">
        <v>772</v>
      </c>
      <c r="Y24" s="279" t="s">
        <v>772</v>
      </c>
      <c r="Z24" s="279">
        <v>0.89500000000000002</v>
      </c>
      <c r="AA24" s="279">
        <v>2.1400999999999999</v>
      </c>
      <c r="AB24" s="279">
        <v>1.87</v>
      </c>
      <c r="AC24" s="279" t="s">
        <v>772</v>
      </c>
      <c r="AD24" s="279" t="s">
        <v>772</v>
      </c>
      <c r="AE24" s="279" t="s">
        <v>772</v>
      </c>
      <c r="AF24" s="279" t="s">
        <v>772</v>
      </c>
      <c r="AG24" s="279" t="s">
        <v>772</v>
      </c>
      <c r="AH24" s="279" t="s">
        <v>772</v>
      </c>
      <c r="AI24" s="279" t="s">
        <v>772</v>
      </c>
      <c r="AJ24" s="279" t="s">
        <v>772</v>
      </c>
      <c r="AK24" s="279" t="s">
        <v>772</v>
      </c>
      <c r="AL24" s="279" t="s">
        <v>772</v>
      </c>
      <c r="AM24" s="279" t="s">
        <v>772</v>
      </c>
      <c r="AN24" s="279" t="s">
        <v>772</v>
      </c>
      <c r="AO24" s="279" t="s">
        <v>772</v>
      </c>
      <c r="AP24" s="279" t="s">
        <v>772</v>
      </c>
      <c r="AQ24" s="279" t="s">
        <v>772</v>
      </c>
      <c r="AR24" s="279" t="s">
        <v>772</v>
      </c>
      <c r="AS24" s="279" t="s">
        <v>772</v>
      </c>
      <c r="AT24" s="279" t="s">
        <v>772</v>
      </c>
      <c r="AU24" s="279" t="s">
        <v>772</v>
      </c>
      <c r="AV24" s="279" t="s">
        <v>772</v>
      </c>
      <c r="AW24" s="279" t="s">
        <v>772</v>
      </c>
      <c r="AX24" s="279" t="s">
        <v>772</v>
      </c>
      <c r="AY24" s="279" t="s">
        <v>772</v>
      </c>
      <c r="AZ24" s="279" t="s">
        <v>772</v>
      </c>
      <c r="BA24" s="279" t="s">
        <v>772</v>
      </c>
      <c r="BB24" s="279" t="s">
        <v>772</v>
      </c>
      <c r="BC24" s="279" t="s">
        <v>772</v>
      </c>
      <c r="BD24" s="279" t="s">
        <v>772</v>
      </c>
      <c r="BE24" s="279" t="s">
        <v>772</v>
      </c>
      <c r="BF24" s="279" t="s">
        <v>772</v>
      </c>
      <c r="BG24" s="279" t="s">
        <v>772</v>
      </c>
      <c r="BH24" s="279" t="s">
        <v>772</v>
      </c>
      <c r="BI24" s="279" t="s">
        <v>772</v>
      </c>
      <c r="BJ24" s="279" t="s">
        <v>772</v>
      </c>
      <c r="BK24" s="279" t="s">
        <v>772</v>
      </c>
      <c r="BL24" s="279" t="s">
        <v>772</v>
      </c>
      <c r="BM24" s="279" t="s">
        <v>772</v>
      </c>
      <c r="BN24" s="279" t="s">
        <v>772</v>
      </c>
      <c r="BO24" s="279" t="s">
        <v>772</v>
      </c>
      <c r="BP24" s="279" t="s">
        <v>772</v>
      </c>
      <c r="BQ24" s="279" t="s">
        <v>772</v>
      </c>
      <c r="BR24" s="279" t="s">
        <v>772</v>
      </c>
      <c r="BS24" s="279" t="s">
        <v>772</v>
      </c>
      <c r="BT24" s="279" t="s">
        <v>772</v>
      </c>
      <c r="BU24" s="279" t="s">
        <v>772</v>
      </c>
      <c r="BV24" s="279" t="s">
        <v>772</v>
      </c>
      <c r="BW24" s="279" t="s">
        <v>772</v>
      </c>
      <c r="BX24" s="279" t="s">
        <v>772</v>
      </c>
      <c r="BY24" s="279" t="s">
        <v>772</v>
      </c>
      <c r="BZ24" s="279" t="s">
        <v>772</v>
      </c>
      <c r="CA24" s="279" t="s">
        <v>772</v>
      </c>
      <c r="CB24" s="279" t="s">
        <v>772</v>
      </c>
      <c r="CC24" s="279" t="s">
        <v>772</v>
      </c>
      <c r="CD24" s="279" t="s">
        <v>772</v>
      </c>
      <c r="CE24" s="279" t="s">
        <v>772</v>
      </c>
      <c r="CF24" s="279" t="s">
        <v>772</v>
      </c>
      <c r="CG24" s="279" t="s">
        <v>772</v>
      </c>
      <c r="CH24" s="279" t="s">
        <v>772</v>
      </c>
      <c r="CI24" s="279" t="s">
        <v>772</v>
      </c>
      <c r="CJ24" s="279" t="s">
        <v>772</v>
      </c>
      <c r="CK24" s="279" t="s">
        <v>772</v>
      </c>
      <c r="CL24" s="279" t="s">
        <v>772</v>
      </c>
      <c r="CM24" s="279" t="s">
        <v>772</v>
      </c>
      <c r="CN24" s="279" t="s">
        <v>772</v>
      </c>
      <c r="CO24" s="279" t="s">
        <v>772</v>
      </c>
      <c r="CP24" s="279" t="s">
        <v>772</v>
      </c>
      <c r="CQ24" s="279" t="s">
        <v>772</v>
      </c>
      <c r="CR24" s="279" t="s">
        <v>772</v>
      </c>
      <c r="CS24" s="279" t="s">
        <v>772</v>
      </c>
      <c r="CT24" s="279" t="s">
        <v>772</v>
      </c>
      <c r="CU24" s="279" t="str">
        <f>IFERROR(VLOOKUP(A24,'fat-01-24'!A:C,3,FALSE),"")</f>
        <v/>
      </c>
      <c r="CV24" s="279">
        <f>IFERROR(VLOOKUP(A24,'fat-02-24'!A:C,3,FALSE),"")</f>
        <v>2.0299999999999998</v>
      </c>
      <c r="CW24" s="279" t="str">
        <f>IFERROR(VLOOKUP(A24,'fat-03-24'!A:C,3,FALSE),"")</f>
        <v/>
      </c>
      <c r="CX24" s="279" t="str">
        <f>IFERROR(VLOOKUP(A24,'fat-04-24'!A:C,3,FALSE),"")</f>
        <v/>
      </c>
      <c r="CY24" s="279" t="str">
        <f>IFERROR(VLOOKUP(A24,'fat-05-24'!A:C,3,FALSE),"")</f>
        <v/>
      </c>
      <c r="CZ24" s="279" t="str">
        <f>IFERROR(VLOOKUP(A24,'fat-06-24'!A:C,3,FALSE),"")</f>
        <v/>
      </c>
      <c r="DA24" s="279">
        <f>IFERROR(VLOOKUP(A24,'fat-07-24'!A:C,3,FALSE),"")</f>
        <v>0.6804</v>
      </c>
      <c r="DB24" s="279" t="str">
        <f>IFERROR(VLOOKUP(A24,'fat-08-24'!A:D,3,FALSE),"")</f>
        <v/>
      </c>
      <c r="DC24" s="279" t="str">
        <f>IFERROR(VLOOKUP(A24,'fat-09-24'!A:C,3,FALSE),"")</f>
        <v/>
      </c>
      <c r="DD24" s="279" t="str">
        <f>IFERROR(VLOOKUP(A24,'fat-10-24'!A:C,3,FALSE),"")</f>
        <v/>
      </c>
      <c r="DE24" s="279" t="str">
        <f>IFERROR(VLOOKUP(A24,'fat-11-24'!A:C,3,FALSE),"")</f>
        <v/>
      </c>
      <c r="DF24" s="279">
        <f>IFERROR(VLOOKUP(A24,'fat-12-24'!A:D,3,FALSE),"")</f>
        <v>0</v>
      </c>
      <c r="DG24" s="279">
        <f>IFERROR(VLOOKUP(A24,'fat-01-25'!A:D,3,FALSE),"")</f>
        <v>1.9925999999999999</v>
      </c>
      <c r="DH24" s="279">
        <f>IFERROR(VLOOKUP(A24,'fat-02-25'!A:D,3,FALSE),"")</f>
        <v>1.518</v>
      </c>
      <c r="DI24" s="279">
        <f>IFERROR(VLOOKUP(A24,'fat-03-25'!A:C,3,FALSE),"")</f>
        <v>0</v>
      </c>
      <c r="DJ24" s="279">
        <f>IFERROR(VLOOKUP(A24,'fat-04-25'!A:C,3,FALSE),"")</f>
        <v>0</v>
      </c>
      <c r="DK24" s="279">
        <f>IFERROR(VLOOKUP(A24,'fat-02-25'!A:C,3,FALSE),"")</f>
        <v>1.518</v>
      </c>
      <c r="DL24" s="279">
        <f>IFERROR(VLOOKUP(A24,'fat-06-25'!A:C,3,FALSE),"")</f>
        <v>2.0150000000000001</v>
      </c>
      <c r="DM24" s="279">
        <f>IFERROR(VLOOKUP(A24,'fat-05-25'!A:C,3,FALSE),"")</f>
        <v>1.02</v>
      </c>
      <c r="DN24" s="279">
        <f>IFERROR(VLOOKUP(A24,'fat-08-25'!A:C,3,FALSE),"")</f>
        <v>0.99</v>
      </c>
      <c r="DO24" s="279">
        <f>IFERROR(VLOOKUP(A24,'fat-09-25'!A:C,3,FALSE),"")</f>
        <v>0.77759999999999996</v>
      </c>
      <c r="DP24" s="279">
        <f>IFERROR(VLOOKUP(A24,'fat-10-25'!A:C,3,FALSE),"")</f>
        <v>0.214</v>
      </c>
      <c r="DQ24" s="279">
        <f>IFERROR(VLOOKUP(A24,'fat-11-25'!A:D,3,FALSE),"")</f>
        <v>0.57999999999999996</v>
      </c>
      <c r="DR24" s="279">
        <f>IFERROR(VLOOKUP(A24,'fat-12-25'!A:D,3,FALSE),"")</f>
        <v>0</v>
      </c>
      <c r="DS24" s="279" t="str">
        <f>IFERROR(VLOOKUP(A24,'fat-01-26'!A:C,3,FALSE),"")</f>
        <v/>
      </c>
      <c r="DT24" s="279" t="str">
        <f>IFERROR(VLOOKUP(A24,'fat-02-26'!A:C,3,FALSE),"")</f>
        <v/>
      </c>
      <c r="DU24" s="279" t="str">
        <f>IFERROR(VLOOKUP(A24,'fat-03-26'!A:C,3,FALSE),"")</f>
        <v/>
      </c>
      <c r="DV24" s="279" t="str">
        <f>IFERROR(VLOOKUP(A24,'fat-04-26'!A:C,3,FALSE),"")</f>
        <v/>
      </c>
      <c r="DW24" s="279" t="str">
        <f>IFERROR(VLOOKUP(A24,'fat-05-26'!A:C,3,FALSE),"")</f>
        <v/>
      </c>
      <c r="DX24" s="279">
        <f t="shared" si="14"/>
        <v>0</v>
      </c>
      <c r="DY24" s="279">
        <f t="shared" si="16"/>
        <v>0</v>
      </c>
      <c r="DZ24" s="280"/>
      <c r="EA24" s="281">
        <f>VLOOKUP(A24,Estoque!B:I,8,FALSE)</f>
        <v>2.3800000000000002E-2</v>
      </c>
      <c r="EB24" s="34">
        <f>VLOOKUP(A24,Estoque!B:N,13,FALSE)</f>
        <v>0</v>
      </c>
    </row>
    <row r="25" spans="1:134" x14ac:dyDescent="0.3">
      <c r="A25" s="394" t="s">
        <v>288</v>
      </c>
      <c r="B25" s="394" t="s">
        <v>289</v>
      </c>
      <c r="C25" s="279" t="s">
        <v>772</v>
      </c>
      <c r="D25" s="279" t="s">
        <v>772</v>
      </c>
      <c r="E25" s="279" t="s">
        <v>772</v>
      </c>
      <c r="F25" s="279" t="s">
        <v>772</v>
      </c>
      <c r="G25" s="279" t="s">
        <v>772</v>
      </c>
      <c r="H25" s="279" t="s">
        <v>772</v>
      </c>
      <c r="I25" s="279" t="s">
        <v>772</v>
      </c>
      <c r="J25" s="279" t="s">
        <v>772</v>
      </c>
      <c r="K25" s="279" t="s">
        <v>772</v>
      </c>
      <c r="L25" s="279" t="s">
        <v>772</v>
      </c>
      <c r="M25" s="279">
        <v>3.15</v>
      </c>
      <c r="N25" s="279" t="s">
        <v>772</v>
      </c>
      <c r="O25" s="279" t="s">
        <v>772</v>
      </c>
      <c r="P25" s="279" t="s">
        <v>772</v>
      </c>
      <c r="Q25" s="279" t="s">
        <v>772</v>
      </c>
      <c r="R25" s="279" t="s">
        <v>772</v>
      </c>
      <c r="S25" s="279" t="s">
        <v>772</v>
      </c>
      <c r="T25" s="279">
        <v>0.51</v>
      </c>
      <c r="U25" s="279">
        <v>1.36</v>
      </c>
      <c r="V25" s="279">
        <v>0.08</v>
      </c>
      <c r="W25" s="279">
        <v>23.1</v>
      </c>
      <c r="X25" s="279" t="s">
        <v>772</v>
      </c>
      <c r="Y25" s="279">
        <v>1.97</v>
      </c>
      <c r="Z25" s="279" t="s">
        <v>772</v>
      </c>
      <c r="AA25" s="279" t="s">
        <v>772</v>
      </c>
      <c r="AB25" s="279" t="s">
        <v>772</v>
      </c>
      <c r="AC25" s="279" t="s">
        <v>772</v>
      </c>
      <c r="AD25" s="279" t="s">
        <v>772</v>
      </c>
      <c r="AE25" s="279" t="s">
        <v>772</v>
      </c>
      <c r="AF25" s="279" t="s">
        <v>772</v>
      </c>
      <c r="AG25" s="279" t="s">
        <v>772</v>
      </c>
      <c r="AH25" s="279" t="s">
        <v>772</v>
      </c>
      <c r="AI25" s="279" t="s">
        <v>772</v>
      </c>
      <c r="AJ25" s="279" t="s">
        <v>772</v>
      </c>
      <c r="AK25" s="279" t="s">
        <v>772</v>
      </c>
      <c r="AL25" s="279" t="s">
        <v>772</v>
      </c>
      <c r="AM25" s="279">
        <v>23.79</v>
      </c>
      <c r="AN25" s="279">
        <v>1.6</v>
      </c>
      <c r="AO25" s="279" t="s">
        <v>772</v>
      </c>
      <c r="AP25" s="279" t="s">
        <v>772</v>
      </c>
      <c r="AQ25" s="279" t="s">
        <v>772</v>
      </c>
      <c r="AR25" s="279" t="s">
        <v>772</v>
      </c>
      <c r="AS25" s="279" t="s">
        <v>772</v>
      </c>
      <c r="AT25" s="279">
        <v>0.37</v>
      </c>
      <c r="AU25" s="279">
        <v>0.28499999999999998</v>
      </c>
      <c r="AV25" s="279" t="s">
        <v>772</v>
      </c>
      <c r="AW25" s="279" t="s">
        <v>772</v>
      </c>
      <c r="AX25" s="279" t="s">
        <v>772</v>
      </c>
      <c r="AY25" s="279" t="s">
        <v>772</v>
      </c>
      <c r="AZ25" s="279" t="s">
        <v>772</v>
      </c>
      <c r="BA25" s="279">
        <v>0.35</v>
      </c>
      <c r="BB25" s="279" t="s">
        <v>772</v>
      </c>
      <c r="BC25" s="279" t="s">
        <v>772</v>
      </c>
      <c r="BD25" s="279">
        <v>1.52</v>
      </c>
      <c r="BE25" s="279" t="s">
        <v>772</v>
      </c>
      <c r="BF25" s="279" t="s">
        <v>772</v>
      </c>
      <c r="BG25" s="279" t="s">
        <v>772</v>
      </c>
      <c r="BH25" s="279" t="s">
        <v>772</v>
      </c>
      <c r="BI25" s="279">
        <v>5.8</v>
      </c>
      <c r="BJ25" s="279">
        <v>2.7450000000000001</v>
      </c>
      <c r="BK25" s="279">
        <v>0.96499999999999997</v>
      </c>
      <c r="BL25" s="279" t="s">
        <v>772</v>
      </c>
      <c r="BM25" s="279">
        <v>1.18</v>
      </c>
      <c r="BN25" s="279" t="s">
        <v>772</v>
      </c>
      <c r="BO25" s="279" t="s">
        <v>772</v>
      </c>
      <c r="BP25" s="279">
        <v>3.6739999999999999</v>
      </c>
      <c r="BQ25" s="279" t="s">
        <v>772</v>
      </c>
      <c r="BR25" s="279" t="s">
        <v>772</v>
      </c>
      <c r="BS25" s="279" t="s">
        <v>772</v>
      </c>
      <c r="BT25" s="279" t="s">
        <v>772</v>
      </c>
      <c r="BU25" s="279">
        <v>5.0110000000000001</v>
      </c>
      <c r="BV25" s="279" t="s">
        <v>772</v>
      </c>
      <c r="BW25" s="279">
        <v>4.1333000000000002</v>
      </c>
      <c r="BX25" s="279">
        <v>1.2749999999999999</v>
      </c>
      <c r="BY25" s="279">
        <v>8.59</v>
      </c>
      <c r="BZ25" s="279" t="s">
        <v>772</v>
      </c>
      <c r="CA25" s="279" t="s">
        <v>772</v>
      </c>
      <c r="CB25" s="279">
        <v>0.54</v>
      </c>
      <c r="CC25" s="279" t="s">
        <v>772</v>
      </c>
      <c r="CD25" s="279">
        <v>1.6739999999999999</v>
      </c>
      <c r="CE25" s="279" t="s">
        <v>772</v>
      </c>
      <c r="CF25" s="279" t="s">
        <v>772</v>
      </c>
      <c r="CG25" s="279" t="s">
        <v>772</v>
      </c>
      <c r="CH25" s="279" t="s">
        <v>772</v>
      </c>
      <c r="CI25" s="279">
        <v>0.108</v>
      </c>
      <c r="CJ25" s="279">
        <v>9.0719999999999992</v>
      </c>
      <c r="CK25" s="279">
        <v>3.1859999999999999</v>
      </c>
      <c r="CL25" s="279">
        <v>0.54</v>
      </c>
      <c r="CM25" s="279">
        <v>7.5609999999999999</v>
      </c>
      <c r="CN25" s="279" t="s">
        <v>772</v>
      </c>
      <c r="CO25" s="279">
        <v>3.0780000000000003</v>
      </c>
      <c r="CP25" s="279">
        <v>1.8090000000000002</v>
      </c>
      <c r="CQ25" s="279">
        <v>0.216</v>
      </c>
      <c r="CR25" s="279">
        <v>1.1880000000000002</v>
      </c>
      <c r="CS25" s="279">
        <v>1.8460000000000001</v>
      </c>
      <c r="CT25" s="279" t="s">
        <v>772</v>
      </c>
      <c r="CU25" s="279">
        <f>IFERROR(VLOOKUP(A25,'fat-01-24'!A:C,3,FALSE),"")</f>
        <v>3.4950000000000001</v>
      </c>
      <c r="CV25" s="279">
        <f>IFERROR(VLOOKUP(A25,'fat-02-24'!A:C,3,FALSE),"")</f>
        <v>7.641</v>
      </c>
      <c r="CW25" s="279">
        <f>IFERROR(VLOOKUP(A25,'fat-03-24'!A:C,3,FALSE),"")</f>
        <v>4</v>
      </c>
      <c r="CX25" s="279">
        <f>IFERROR(VLOOKUP(A25,'fat-04-24'!A:C,3,FALSE),"")</f>
        <v>0.75600000000000001</v>
      </c>
      <c r="CY25" s="279">
        <f>IFERROR(VLOOKUP(A25,'fat-05-24'!A:C,3,FALSE),"")</f>
        <v>0.108</v>
      </c>
      <c r="CZ25" s="279" t="str">
        <f>IFERROR(VLOOKUP(A25,'fat-06-24'!A:C,3,FALSE),"")</f>
        <v/>
      </c>
      <c r="DA25" s="279">
        <f>IFERROR(VLOOKUP(A25,'fat-07-24'!A:C,3,FALSE),"")</f>
        <v>8.1000000000000003E-2</v>
      </c>
      <c r="DB25" s="279" t="str">
        <f>IFERROR(VLOOKUP(A25,'fat-08-24'!A:D,3,FALSE),"")</f>
        <v/>
      </c>
      <c r="DC25" s="279">
        <f>IFERROR(VLOOKUP(A25,'fat-09-24'!A:C,3,FALSE),"")</f>
        <v>0.2</v>
      </c>
      <c r="DD25" s="279">
        <f>IFERROR(VLOOKUP(A25,'fat-10-24'!A:C,3,FALSE),"")</f>
        <v>0.155</v>
      </c>
      <c r="DE25" s="279">
        <f>IFERROR(VLOOKUP(A25,'fat-11-24'!A:C,3,FALSE),"")</f>
        <v>0.156</v>
      </c>
      <c r="DF25" s="279">
        <f>IFERROR(VLOOKUP(A25,'fat-12-24'!A:D,3,FALSE),"")</f>
        <v>6.6779999999999999</v>
      </c>
      <c r="DG25" s="279">
        <f>IFERROR(VLOOKUP(A25,'fat-01-25'!A:D,3,FALSE),"")</f>
        <v>0</v>
      </c>
      <c r="DH25" s="279">
        <f>IFERROR(VLOOKUP(A25,'fat-02-25'!A:D,3,FALSE),"")</f>
        <v>11.286000000000001</v>
      </c>
      <c r="DI25" s="279">
        <f>IFERROR(VLOOKUP(A25,'fat-03-25'!A:C,3,FALSE),"")</f>
        <v>0</v>
      </c>
      <c r="DJ25" s="279">
        <f>IFERROR(VLOOKUP(A25,'fat-04-25'!A:C,3,FALSE),"")</f>
        <v>0.16200000000000001</v>
      </c>
      <c r="DK25" s="279">
        <f>IFERROR(VLOOKUP(A25,'fat-02-25'!A:C,3,FALSE),"")</f>
        <v>11.286000000000001</v>
      </c>
      <c r="DL25" s="279">
        <f>IFERROR(VLOOKUP(A25,'fat-06-25'!A:C,3,FALSE),"")</f>
        <v>2.7</v>
      </c>
      <c r="DM25" s="279">
        <f>IFERROR(VLOOKUP(A25,'fat-05-25'!A:C,3,FALSE),"")</f>
        <v>8.032</v>
      </c>
      <c r="DN25" s="279">
        <f>IFERROR(VLOOKUP(A25,'fat-08-25'!A:C,3,FALSE),"")</f>
        <v>13.554</v>
      </c>
      <c r="DO25" s="279">
        <f>IFERROR(VLOOKUP(A25,'fat-09-25'!A:C,3,FALSE),"")</f>
        <v>8.9909999999999997</v>
      </c>
      <c r="DP25" s="279">
        <f>IFERROR(VLOOKUP(A25,'fat-10-25'!A:C,3,FALSE),"")</f>
        <v>15.66</v>
      </c>
      <c r="DQ25" s="279">
        <f>IFERROR(VLOOKUP(A25,'fat-11-25'!A:D,3,FALSE),"")</f>
        <v>0</v>
      </c>
      <c r="DR25" s="279">
        <f>IFERROR(VLOOKUP(A25,'fat-12-25'!A:D,3,FALSE),"")</f>
        <v>15.827999999999999</v>
      </c>
      <c r="DS25" s="279">
        <f>IFERROR(VLOOKUP(A25,'fat-01-26'!A:C,3,FALSE),"")</f>
        <v>2.25</v>
      </c>
      <c r="DT25" s="279" t="str">
        <f>IFERROR(VLOOKUP(A25,'fat-02-26'!A:C,3,FALSE),"")</f>
        <v/>
      </c>
      <c r="DU25" s="279">
        <f>IFERROR(VLOOKUP(A25,'fat-03-26'!A:C,3,FALSE),"")</f>
        <v>2.6459999999999999</v>
      </c>
      <c r="DV25" s="279">
        <f>IFERROR(VLOOKUP(A25,'fat-04-26'!A:C,3,FALSE),"")</f>
        <v>5.7510000000000003</v>
      </c>
      <c r="DW25" s="279">
        <f>IFERROR(VLOOKUP(A25,'fat-05-26'!A:C,3,FALSE),"")</f>
        <v>8.0879999999999992</v>
      </c>
      <c r="DX25" s="279">
        <f t="shared" si="14"/>
        <v>5.7605000000000004</v>
      </c>
      <c r="DY25" s="279">
        <f t="shared" si="16"/>
        <v>8.6407500000000006</v>
      </c>
      <c r="DZ25" s="280"/>
      <c r="EA25" s="281">
        <f>VLOOKUP(A25,Estoque!B:I,8,FALSE)</f>
        <v>14.946999999999999</v>
      </c>
      <c r="EB25" s="34">
        <f>VLOOKUP(A25,Estoque!B:N,13,FALSE)</f>
        <v>0</v>
      </c>
      <c r="EC25" s="34">
        <v>10</v>
      </c>
    </row>
    <row r="26" spans="1:134" x14ac:dyDescent="0.3">
      <c r="A26" s="394" t="s">
        <v>292</v>
      </c>
      <c r="B26" s="394" t="s">
        <v>293</v>
      </c>
      <c r="C26" s="279" t="s">
        <v>772</v>
      </c>
      <c r="D26" s="279" t="s">
        <v>772</v>
      </c>
      <c r="E26" s="279" t="s">
        <v>772</v>
      </c>
      <c r="F26" s="279" t="s">
        <v>772</v>
      </c>
      <c r="G26" s="279" t="s">
        <v>772</v>
      </c>
      <c r="H26" s="279" t="s">
        <v>772</v>
      </c>
      <c r="I26" s="279" t="s">
        <v>772</v>
      </c>
      <c r="J26" s="279">
        <v>3.4000000000000002E-2</v>
      </c>
      <c r="K26" s="279" t="s">
        <v>772</v>
      </c>
      <c r="L26" s="279" t="s">
        <v>772</v>
      </c>
      <c r="M26" s="279">
        <v>1.355</v>
      </c>
      <c r="N26" s="279">
        <v>2.3E-2</v>
      </c>
      <c r="O26" s="279">
        <v>0.68500000000000005</v>
      </c>
      <c r="P26" s="279">
        <v>1.0959000000000001</v>
      </c>
      <c r="Q26" s="279">
        <v>1.056</v>
      </c>
      <c r="R26" s="279" t="s">
        <v>772</v>
      </c>
      <c r="S26" s="279">
        <v>0.26500000000000001</v>
      </c>
      <c r="T26" s="279" t="s">
        <v>772</v>
      </c>
      <c r="U26" s="279">
        <v>0.55100000000000005</v>
      </c>
      <c r="V26" s="279" t="s">
        <v>772</v>
      </c>
      <c r="W26" s="279" t="s">
        <v>772</v>
      </c>
      <c r="X26" s="279" t="s">
        <v>772</v>
      </c>
      <c r="Y26" s="279" t="s">
        <v>772</v>
      </c>
      <c r="Z26" s="279" t="s">
        <v>772</v>
      </c>
      <c r="AA26" s="279" t="s">
        <v>772</v>
      </c>
      <c r="AB26" s="279" t="s">
        <v>772</v>
      </c>
      <c r="AC26" s="279" t="s">
        <v>772</v>
      </c>
      <c r="AD26" s="279">
        <v>5.7000000000000002E-2</v>
      </c>
      <c r="AE26" s="279" t="s">
        <v>772</v>
      </c>
      <c r="AF26" s="279" t="s">
        <v>772</v>
      </c>
      <c r="AG26" s="279" t="s">
        <v>772</v>
      </c>
      <c r="AH26" s="279" t="s">
        <v>772</v>
      </c>
      <c r="AI26" s="279" t="s">
        <v>772</v>
      </c>
      <c r="AJ26" s="279" t="s">
        <v>772</v>
      </c>
      <c r="AK26" s="279" t="s">
        <v>772</v>
      </c>
      <c r="AL26" s="279" t="s">
        <v>772</v>
      </c>
      <c r="AM26" s="279" t="s">
        <v>772</v>
      </c>
      <c r="AN26" s="279">
        <v>0.21</v>
      </c>
      <c r="AO26" s="279">
        <v>0.78200000000000003</v>
      </c>
      <c r="AP26" s="279">
        <v>0.45500000000000002</v>
      </c>
      <c r="AQ26" s="279">
        <v>0.46500000000000002</v>
      </c>
      <c r="AR26" s="279" t="s">
        <v>772</v>
      </c>
      <c r="AS26" s="279" t="s">
        <v>772</v>
      </c>
      <c r="AT26" s="279" t="s">
        <v>772</v>
      </c>
      <c r="AU26" s="279">
        <v>1.0999999999999999E-2</v>
      </c>
      <c r="AV26" s="279" t="s">
        <v>772</v>
      </c>
      <c r="AW26" s="279">
        <v>0.40500000000000003</v>
      </c>
      <c r="AX26" s="279" t="s">
        <v>772</v>
      </c>
      <c r="AY26" s="279" t="s">
        <v>772</v>
      </c>
      <c r="AZ26" s="279">
        <v>0.20499999999999999</v>
      </c>
      <c r="BA26" s="279">
        <v>2.165</v>
      </c>
      <c r="BB26" s="279" t="s">
        <v>772</v>
      </c>
      <c r="BC26" s="279" t="s">
        <v>772</v>
      </c>
      <c r="BD26" s="279">
        <v>1.58</v>
      </c>
      <c r="BE26" s="279" t="s">
        <v>772</v>
      </c>
      <c r="BF26" s="279" t="s">
        <v>772</v>
      </c>
      <c r="BG26" s="279" t="s">
        <v>772</v>
      </c>
      <c r="BH26" s="279" t="s">
        <v>772</v>
      </c>
      <c r="BI26" s="279" t="s">
        <v>772</v>
      </c>
      <c r="BJ26" s="279" t="s">
        <v>772</v>
      </c>
      <c r="BK26" s="279" t="s">
        <v>772</v>
      </c>
      <c r="BL26" s="279">
        <v>0.12</v>
      </c>
      <c r="BM26" s="279" t="s">
        <v>772</v>
      </c>
      <c r="BN26" s="279">
        <v>1.1599999999999999</v>
      </c>
      <c r="BO26" s="279">
        <v>1.43</v>
      </c>
      <c r="BP26" s="279">
        <v>0.79500000000000004</v>
      </c>
      <c r="BQ26" s="279">
        <v>0.28000000000000003</v>
      </c>
      <c r="BR26" s="279" t="s">
        <v>772</v>
      </c>
      <c r="BS26" s="279">
        <v>0.58499999999999996</v>
      </c>
      <c r="BT26" s="279" t="s">
        <v>772</v>
      </c>
      <c r="BU26" s="279">
        <v>0.83</v>
      </c>
      <c r="BV26" s="279">
        <v>1.17</v>
      </c>
      <c r="BW26" s="279" t="s">
        <v>772</v>
      </c>
      <c r="BX26" s="279" t="s">
        <v>772</v>
      </c>
      <c r="BY26" s="279" t="s">
        <v>772</v>
      </c>
      <c r="BZ26" s="279" t="s">
        <v>772</v>
      </c>
      <c r="CA26" s="279" t="s">
        <v>772</v>
      </c>
      <c r="CB26" s="279">
        <v>2.0799999999999999E-2</v>
      </c>
      <c r="CC26" s="279" t="s">
        <v>772</v>
      </c>
      <c r="CD26" s="279">
        <v>2.782</v>
      </c>
      <c r="CE26" s="279" t="s">
        <v>772</v>
      </c>
      <c r="CF26" s="279">
        <v>0.78949999999999998</v>
      </c>
      <c r="CG26" s="279">
        <v>1.0805</v>
      </c>
      <c r="CH26" s="279">
        <v>2</v>
      </c>
      <c r="CI26" s="279">
        <v>0.184</v>
      </c>
      <c r="CJ26" s="279">
        <v>1.7250000000000001</v>
      </c>
      <c r="CK26" s="279">
        <v>1.2825</v>
      </c>
      <c r="CL26" s="279">
        <v>0.11</v>
      </c>
      <c r="CM26" s="279">
        <v>2.6920000000000002</v>
      </c>
      <c r="CN26" s="279">
        <v>0.126</v>
      </c>
      <c r="CO26" s="279">
        <v>0.64349999999999996</v>
      </c>
      <c r="CP26" s="279">
        <v>0.32200000000000001</v>
      </c>
      <c r="CQ26" s="279">
        <v>1.258</v>
      </c>
      <c r="CR26" s="279">
        <v>2.0650000000000004</v>
      </c>
      <c r="CS26" s="279">
        <v>1.123</v>
      </c>
      <c r="CT26" s="279">
        <v>0.19400000000000001</v>
      </c>
      <c r="CU26" s="279">
        <f>IFERROR(VLOOKUP(A26,'fat-01-24'!A:C,3,FALSE),"")</f>
        <v>2.2810000000000001</v>
      </c>
      <c r="CV26" s="279">
        <f>IFERROR(VLOOKUP(A26,'fat-02-24'!A:C,3,FALSE),"")</f>
        <v>0.5</v>
      </c>
      <c r="CW26" s="279">
        <f>IFERROR(VLOOKUP(A26,'fat-03-24'!A:C,3,FALSE),"")</f>
        <v>0.6140000000000001</v>
      </c>
      <c r="CX26" s="279">
        <f>IFERROR(VLOOKUP(A26,'fat-04-24'!A:C,3,FALSE),"")</f>
        <v>13.662000000000001</v>
      </c>
      <c r="CY26" s="279" t="str">
        <f>IFERROR(VLOOKUP(A26,'fat-05-24'!A:C,3,FALSE),"")</f>
        <v/>
      </c>
      <c r="CZ26" s="279">
        <f>IFERROR(VLOOKUP(A26,'fat-06-24'!A:C,3,FALSE),"")</f>
        <v>0.126</v>
      </c>
      <c r="DA26" s="279">
        <f>IFERROR(VLOOKUP(A26,'fat-07-24'!A:C,3,FALSE),"")</f>
        <v>1.036</v>
      </c>
      <c r="DB26" s="279">
        <f>IFERROR(VLOOKUP(A26,'fat-08-24'!A:D,3,FALSE),"")</f>
        <v>13.547000000000001</v>
      </c>
      <c r="DC26" s="279">
        <f>IFERROR(VLOOKUP(A26,'fat-09-24'!A:C,3,FALSE),"")</f>
        <v>12.6845</v>
      </c>
      <c r="DD26" s="279">
        <f>IFERROR(VLOOKUP(A26,'fat-10-24'!A:C,3,FALSE),"")</f>
        <v>0.3105</v>
      </c>
      <c r="DE26" s="279">
        <f>IFERROR(VLOOKUP(A26,'fat-11-24'!A:C,3,FALSE),"")</f>
        <v>13.372</v>
      </c>
      <c r="DF26" s="279">
        <f>IFERROR(VLOOKUP(A26,'fat-12-24'!A:D,3,FALSE),"")</f>
        <v>0.40200000000000002</v>
      </c>
      <c r="DG26" s="279">
        <f>IFERROR(VLOOKUP(A26,'fat-01-25'!A:D,3,FALSE),"")</f>
        <v>0.59799999999999998</v>
      </c>
      <c r="DH26" s="279">
        <f>IFERROR(VLOOKUP(A26,'fat-02-25'!A:D,3,FALSE),"")</f>
        <v>0.253</v>
      </c>
      <c r="DI26" s="279">
        <f>IFERROR(VLOOKUP(A26,'fat-03-25'!A:C,3,FALSE),"")</f>
        <v>0</v>
      </c>
      <c r="DJ26" s="279">
        <f>IFERROR(VLOOKUP(A26,'fat-04-25'!A:C,3,FALSE),"")</f>
        <v>1.115</v>
      </c>
      <c r="DK26" s="279">
        <f>IFERROR(VLOOKUP(A26,'fat-02-25'!A:C,3,FALSE),"")</f>
        <v>0.253</v>
      </c>
      <c r="DL26" s="279">
        <f>IFERROR(VLOOKUP(A26,'fat-06-25'!A:C,3,FALSE),"")</f>
        <v>0.66700000000000004</v>
      </c>
      <c r="DM26" s="279">
        <f>IFERROR(VLOOKUP(A26,'fat-05-25'!A:C,3,FALSE),"")</f>
        <v>0</v>
      </c>
      <c r="DN26" s="279">
        <f>IFERROR(VLOOKUP(A26,'fat-08-25'!A:C,3,FALSE),"")</f>
        <v>6.5434999999999999</v>
      </c>
      <c r="DO26" s="279">
        <f>IFERROR(VLOOKUP(A26,'fat-09-25'!A:C,3,FALSE),"")</f>
        <v>4.9607000000000001</v>
      </c>
      <c r="DP26" s="279">
        <f>IFERROR(VLOOKUP(A26,'fat-10-25'!A:C,3,FALSE),"")</f>
        <v>0</v>
      </c>
      <c r="DQ26" s="279">
        <f>IFERROR(VLOOKUP(A26,'fat-11-25'!A:D,3,FALSE),"")</f>
        <v>0</v>
      </c>
      <c r="DR26" s="279">
        <f>IFERROR(VLOOKUP(A26,'fat-12-25'!A:D,3,FALSE),"")</f>
        <v>0.48499999999999999</v>
      </c>
      <c r="DS26" s="279" t="str">
        <f>IFERROR(VLOOKUP(A26,'fat-01-26'!A:C,3,FALSE),"")</f>
        <v/>
      </c>
      <c r="DT26" s="279">
        <f>IFERROR(VLOOKUP(A26,'fat-02-26'!A:C,3,FALSE),"")</f>
        <v>0.8145</v>
      </c>
      <c r="DU26" s="279">
        <f>IFERROR(VLOOKUP(A26,'fat-03-26'!A:C,3,FALSE),"")</f>
        <v>0.29099999999999998</v>
      </c>
      <c r="DV26" s="279">
        <f>IFERROR(VLOOKUP(A26,'fat-04-26'!A:C,3,FALSE),"")</f>
        <v>0.57499999999999996</v>
      </c>
      <c r="DW26" s="279">
        <f>IFERROR(VLOOKUP(A26,'fat-05-26'!A:C,3,FALSE),"")</f>
        <v>0.85099999999999998</v>
      </c>
      <c r="DX26" s="279">
        <f t="shared" si="14"/>
        <v>0.50274999999999992</v>
      </c>
      <c r="DY26" s="279">
        <f t="shared" si="16"/>
        <v>0.75412499999999982</v>
      </c>
      <c r="DZ26" s="280"/>
      <c r="EA26" s="281">
        <f>VLOOKUP(A26,Estoque!B:I,8,FALSE)</f>
        <v>7.9554999999999989</v>
      </c>
      <c r="EB26" s="34">
        <f>VLOOKUP(A26,Estoque!B:N,13,FALSE)</f>
        <v>10</v>
      </c>
    </row>
    <row r="27" spans="1:134" x14ac:dyDescent="0.3">
      <c r="A27" s="394" t="s">
        <v>155</v>
      </c>
      <c r="B27" s="394" t="s">
        <v>294</v>
      </c>
      <c r="C27" s="279">
        <v>9.85</v>
      </c>
      <c r="D27" s="279">
        <v>5.1150000000000002</v>
      </c>
      <c r="E27" s="279">
        <v>0.53</v>
      </c>
      <c r="F27" s="279">
        <v>5.665</v>
      </c>
      <c r="G27" s="279">
        <v>5.58</v>
      </c>
      <c r="H27" s="279">
        <v>1.0149999999999999</v>
      </c>
      <c r="I27" s="279">
        <v>1.4470000000000001</v>
      </c>
      <c r="J27" s="279">
        <v>9.3179999999999996</v>
      </c>
      <c r="K27" s="279">
        <v>2.2799999999999998</v>
      </c>
      <c r="L27" s="279">
        <v>0.26200000000000001</v>
      </c>
      <c r="M27" s="279" t="s">
        <v>772</v>
      </c>
      <c r="N27" s="279" t="s">
        <v>772</v>
      </c>
      <c r="O27" s="279">
        <v>6.1689999999999996</v>
      </c>
      <c r="P27" s="279" t="s">
        <v>772</v>
      </c>
      <c r="Q27" s="279">
        <v>8.3629999999999995</v>
      </c>
      <c r="R27" s="279" t="s">
        <v>772</v>
      </c>
      <c r="S27" s="279">
        <v>2.0299999999999998</v>
      </c>
      <c r="T27" s="279">
        <v>3.8719999999999999</v>
      </c>
      <c r="U27" s="279">
        <v>2.7919999999999998</v>
      </c>
      <c r="V27" s="279" t="s">
        <v>772</v>
      </c>
      <c r="W27" s="279" t="s">
        <v>772</v>
      </c>
      <c r="X27" s="279">
        <v>3.66</v>
      </c>
      <c r="Y27" s="279">
        <v>7.77</v>
      </c>
      <c r="Z27" s="279">
        <v>4.3419999999999996</v>
      </c>
      <c r="AA27" s="279">
        <v>2.1789999999999998</v>
      </c>
      <c r="AB27" s="279">
        <v>2.8210000000000002</v>
      </c>
      <c r="AC27" s="279" t="s">
        <v>772</v>
      </c>
      <c r="AD27" s="279" t="s">
        <v>772</v>
      </c>
      <c r="AE27" s="279" t="s">
        <v>772</v>
      </c>
      <c r="AF27" s="279" t="s">
        <v>772</v>
      </c>
      <c r="AG27" s="279">
        <v>3.32</v>
      </c>
      <c r="AH27" s="279">
        <v>7.234</v>
      </c>
      <c r="AI27" s="279">
        <v>6.2850000000000001</v>
      </c>
      <c r="AJ27" s="279">
        <v>3.1309999999999998</v>
      </c>
      <c r="AK27" s="279">
        <v>2.6520000000000001</v>
      </c>
      <c r="AL27" s="279">
        <v>2.4119999999999999</v>
      </c>
      <c r="AM27" s="279">
        <v>3.0129999999999999</v>
      </c>
      <c r="AN27" s="279">
        <v>3.3660000000000001</v>
      </c>
      <c r="AO27" s="279">
        <v>4.5540000000000003</v>
      </c>
      <c r="AP27" s="279">
        <v>9.1769999999999996</v>
      </c>
      <c r="AQ27" s="279">
        <v>4.22</v>
      </c>
      <c r="AR27" s="279">
        <v>1.1140000000000001</v>
      </c>
      <c r="AS27" s="279">
        <v>2.29</v>
      </c>
      <c r="AT27" s="279">
        <v>4.5640000000000001</v>
      </c>
      <c r="AU27" s="279">
        <v>2.3079999999999998</v>
      </c>
      <c r="AV27" s="279" t="s">
        <v>772</v>
      </c>
      <c r="AW27" s="279">
        <v>2.4449999999999998</v>
      </c>
      <c r="AX27" s="279">
        <v>1.2849999999999999</v>
      </c>
      <c r="AY27" s="279">
        <v>0.33500000000000002</v>
      </c>
      <c r="AZ27" s="279">
        <v>7.9210000000000003</v>
      </c>
      <c r="BA27" s="279" t="s">
        <v>772</v>
      </c>
      <c r="BB27" s="279">
        <v>7.415</v>
      </c>
      <c r="BC27" s="279">
        <v>1.7110000000000001</v>
      </c>
      <c r="BD27" s="279">
        <v>6.14</v>
      </c>
      <c r="BE27" s="279">
        <v>0.23300000000000001</v>
      </c>
      <c r="BF27" s="279">
        <v>3.4580000000000002</v>
      </c>
      <c r="BG27" s="279">
        <v>4.165</v>
      </c>
      <c r="BH27" s="279">
        <v>0.11</v>
      </c>
      <c r="BI27" s="279">
        <v>1.1379999999999999</v>
      </c>
      <c r="BJ27" s="279">
        <v>18.440000000000001</v>
      </c>
      <c r="BK27" s="279">
        <v>5.2930000000000001</v>
      </c>
      <c r="BL27" s="279" t="s">
        <v>772</v>
      </c>
      <c r="BM27" s="279">
        <v>7.1332000000000004</v>
      </c>
      <c r="BN27" s="279">
        <v>1.4930000000000001</v>
      </c>
      <c r="BO27" s="279">
        <v>7.4429999999999996</v>
      </c>
      <c r="BP27" s="279">
        <v>0.94799999999999995</v>
      </c>
      <c r="BQ27" s="279">
        <v>23.8858</v>
      </c>
      <c r="BR27" s="279">
        <v>0.14000000000000001</v>
      </c>
      <c r="BS27" s="279">
        <v>4.25</v>
      </c>
      <c r="BT27" s="279">
        <v>7.8920000000000003</v>
      </c>
      <c r="BU27" s="279">
        <v>3.625</v>
      </c>
      <c r="BV27" s="279">
        <v>1.84</v>
      </c>
      <c r="BW27" s="279">
        <v>3.976</v>
      </c>
      <c r="BX27" s="279">
        <v>2.2200000000000002</v>
      </c>
      <c r="BY27" s="279">
        <v>8.0794999999999995</v>
      </c>
      <c r="BZ27" s="279">
        <v>1.4177999999999999</v>
      </c>
      <c r="CA27" s="279">
        <v>10.391500000000001</v>
      </c>
      <c r="CB27" s="279">
        <v>3.2839999999999998</v>
      </c>
      <c r="CC27" s="279">
        <v>9.6096000000000004</v>
      </c>
      <c r="CD27" s="279">
        <v>6.9650000000000007</v>
      </c>
      <c r="CE27" s="279">
        <v>10.58</v>
      </c>
      <c r="CF27" s="279">
        <v>11.629</v>
      </c>
      <c r="CG27" s="279">
        <v>5.9190000000000005</v>
      </c>
      <c r="CH27" s="279">
        <v>10.224</v>
      </c>
      <c r="CI27" s="279">
        <v>3.762</v>
      </c>
      <c r="CJ27" s="279">
        <v>11.892000000000001</v>
      </c>
      <c r="CK27" s="279">
        <v>4.9752000000000001</v>
      </c>
      <c r="CL27" s="279">
        <v>6.5679999999999996</v>
      </c>
      <c r="CM27" s="279">
        <v>2.649</v>
      </c>
      <c r="CN27" s="279">
        <v>6.0710000000000006</v>
      </c>
      <c r="CO27" s="279">
        <v>13.641999999999999</v>
      </c>
      <c r="CP27" s="279">
        <v>7.1619999999999999</v>
      </c>
      <c r="CQ27" s="279">
        <v>11.611999999999998</v>
      </c>
      <c r="CR27" s="279">
        <v>23.447000000000006</v>
      </c>
      <c r="CS27" s="279">
        <v>8.1030000000000015</v>
      </c>
      <c r="CT27" s="279">
        <v>12.537999999999997</v>
      </c>
      <c r="CU27" s="279">
        <f>IFERROR(VLOOKUP(A27,'fat-01-24'!A:C,3,FALSE),"")</f>
        <v>5.8170000000000002</v>
      </c>
      <c r="CV27" s="279">
        <f>IFERROR(VLOOKUP(A27,'fat-02-24'!A:C,3,FALSE),"")</f>
        <v>4.2110000000000003</v>
      </c>
      <c r="CW27" s="279">
        <f>IFERROR(VLOOKUP(A27,'fat-03-24'!A:C,3,FALSE),"")</f>
        <v>10.611000000000001</v>
      </c>
      <c r="CX27" s="279">
        <f>IFERROR(VLOOKUP(A27,'fat-04-24'!A:C,3,FALSE),"")</f>
        <v>11.938400000000001</v>
      </c>
      <c r="CY27" s="279">
        <f>IFERROR(VLOOKUP(A27,'fat-05-24'!A:C,3,FALSE),"")</f>
        <v>10.025</v>
      </c>
      <c r="CZ27" s="279">
        <f>IFERROR(VLOOKUP(A27,'fat-06-24'!A:C,3,FALSE),"")</f>
        <v>6.0710000000000006</v>
      </c>
      <c r="DA27" s="279">
        <f>IFERROR(VLOOKUP(A27,'fat-07-24'!A:C,3,FALSE),"")</f>
        <v>10.917999999999999</v>
      </c>
      <c r="DB27" s="279">
        <f>IFERROR(VLOOKUP(A27,'fat-08-24'!A:D,3,FALSE),"")</f>
        <v>6.4380000000000006</v>
      </c>
      <c r="DC27" s="279">
        <f>IFERROR(VLOOKUP(A27,'fat-09-24'!A:C,3,FALSE),"")</f>
        <v>7.46</v>
      </c>
      <c r="DD27" s="279">
        <f>IFERROR(VLOOKUP(A27,'fat-10-24'!A:C,3,FALSE),"")</f>
        <v>10.329000000000001</v>
      </c>
      <c r="DE27" s="279">
        <f>IFERROR(VLOOKUP(A27,'fat-11-24'!A:C,3,FALSE),"")</f>
        <v>10.558</v>
      </c>
      <c r="DF27" s="279">
        <f>IFERROR(VLOOKUP(A27,'fat-12-24'!A:D,3,FALSE),"")</f>
        <v>10.44</v>
      </c>
      <c r="DG27" s="279">
        <f>IFERROR(VLOOKUP(A27,'fat-01-25'!A:D,3,FALSE),"")</f>
        <v>1.504</v>
      </c>
      <c r="DH27" s="279">
        <f>IFERROR(VLOOKUP(A27,'fat-02-25'!A:D,3,FALSE),"")</f>
        <v>1.5840000000000001</v>
      </c>
      <c r="DI27" s="279">
        <f>IFERROR(VLOOKUP(A27,'fat-03-25'!A:C,3,FALSE),"")</f>
        <v>16.958000000000002</v>
      </c>
      <c r="DJ27" s="279">
        <f>IFERROR(VLOOKUP(A27,'fat-04-25'!A:C,3,FALSE),"")</f>
        <v>7.2310000000000008</v>
      </c>
      <c r="DK27" s="279">
        <f>IFERROR(VLOOKUP(A27,'fat-02-25'!A:C,3,FALSE),"")</f>
        <v>1.5840000000000001</v>
      </c>
      <c r="DL27" s="279">
        <f>IFERROR(VLOOKUP(A27,'fat-06-25'!A:C,3,FALSE),"")</f>
        <v>9.1750000000000007</v>
      </c>
      <c r="DM27" s="279">
        <f>IFERROR(VLOOKUP(A27,'fat-05-25'!A:C,3,FALSE),"")</f>
        <v>5.63</v>
      </c>
      <c r="DN27" s="279">
        <f>IFERROR(VLOOKUP(A27,'fat-08-25'!A:C,3,FALSE),"")</f>
        <v>6.0660000000000007</v>
      </c>
      <c r="DO27" s="279">
        <f>IFERROR(VLOOKUP(A27,'fat-09-25'!A:C,3,FALSE),"")</f>
        <v>4.5179999999999998</v>
      </c>
      <c r="DP27" s="279">
        <f>IFERROR(VLOOKUP(A27,'fat-10-25'!A:C,3,FALSE),"")</f>
        <v>8.8379999999999992</v>
      </c>
      <c r="DQ27" s="279">
        <f>IFERROR(VLOOKUP(A27,'fat-11-25'!A:D,3,FALSE),"")</f>
        <v>10.827</v>
      </c>
      <c r="DR27" s="279">
        <f>IFERROR(VLOOKUP(A27,'fat-12-25'!A:D,3,FALSE),"")</f>
        <v>4.9079999999999995</v>
      </c>
      <c r="DS27" s="279">
        <f>IFERROR(VLOOKUP(A27,'fat-01-26'!A:C,3,FALSE),"")</f>
        <v>3.758</v>
      </c>
      <c r="DT27" s="279">
        <f>IFERROR(VLOOKUP(A27,'fat-02-26'!A:C,3,FALSE),"")</f>
        <v>6.6780000000000008</v>
      </c>
      <c r="DU27" s="279">
        <f>IFERROR(VLOOKUP(A27,'fat-03-26'!A:C,3,FALSE),"")</f>
        <v>10.568</v>
      </c>
      <c r="DV27" s="279">
        <f>IFERROR(VLOOKUP(A27,'fat-04-26'!A:C,3,FALSE),"")</f>
        <v>16.555999999999997</v>
      </c>
      <c r="DW27" s="279">
        <f>IFERROR(VLOOKUP(A27,'fat-05-26'!A:C,3,FALSE),"")</f>
        <v>13.912000000000001</v>
      </c>
      <c r="DX27" s="279">
        <f t="shared" si="14"/>
        <v>9.3966666666666665</v>
      </c>
      <c r="DY27" s="279">
        <f t="shared" si="16"/>
        <v>14.095000000000001</v>
      </c>
      <c r="DZ27" s="280"/>
      <c r="EA27" s="281">
        <f>VLOOKUP(A27,Estoque!B:I,8,FALSE)</f>
        <v>5.3280000000000003</v>
      </c>
      <c r="EB27" s="34">
        <f>VLOOKUP(A27,Estoque!B:N,13,FALSE)</f>
        <v>0</v>
      </c>
    </row>
    <row r="28" spans="1:134" x14ac:dyDescent="0.3">
      <c r="A28" s="394" t="s">
        <v>295</v>
      </c>
      <c r="B28" s="394" t="s">
        <v>296</v>
      </c>
      <c r="C28" s="279" t="s">
        <v>772</v>
      </c>
      <c r="D28" s="279">
        <v>0.73699999999999999</v>
      </c>
      <c r="E28" s="279">
        <v>7.6310000000000002</v>
      </c>
      <c r="F28" s="279">
        <v>4.38</v>
      </c>
      <c r="G28" s="279" t="s">
        <v>772</v>
      </c>
      <c r="H28" s="279">
        <v>3.0750000000000002</v>
      </c>
      <c r="I28" s="279">
        <v>2.98</v>
      </c>
      <c r="J28" s="279">
        <v>0.09</v>
      </c>
      <c r="K28" s="279">
        <v>16.087</v>
      </c>
      <c r="L28" s="279">
        <v>2.125</v>
      </c>
      <c r="M28" s="279">
        <v>5.0149999999999997</v>
      </c>
      <c r="N28" s="279">
        <v>6.0519999999999996</v>
      </c>
      <c r="O28" s="279">
        <v>3.5950000000000002</v>
      </c>
      <c r="P28" s="279">
        <v>0.114</v>
      </c>
      <c r="Q28" s="279">
        <v>0.27200000000000002</v>
      </c>
      <c r="R28" s="279" t="s">
        <v>772</v>
      </c>
      <c r="S28" s="279">
        <v>3.012</v>
      </c>
      <c r="T28" s="279">
        <v>4.4649999999999999</v>
      </c>
      <c r="U28" s="279">
        <v>0.83</v>
      </c>
      <c r="V28" s="279">
        <v>2.5859999999999999</v>
      </c>
      <c r="W28" s="279">
        <v>10.557</v>
      </c>
      <c r="X28" s="279">
        <v>10.045999999999999</v>
      </c>
      <c r="Y28" s="279" t="s">
        <v>772</v>
      </c>
      <c r="Z28" s="279">
        <v>3.335</v>
      </c>
      <c r="AA28" s="279">
        <v>6.6749999999999998</v>
      </c>
      <c r="AB28" s="279">
        <v>9.76</v>
      </c>
      <c r="AC28" s="279">
        <v>0.3</v>
      </c>
      <c r="AD28" s="279">
        <v>3.34</v>
      </c>
      <c r="AE28" s="279">
        <v>0.77500000000000002</v>
      </c>
      <c r="AF28" s="279">
        <v>2.2850000000000001</v>
      </c>
      <c r="AG28" s="279">
        <v>6.0449999999999999</v>
      </c>
      <c r="AH28" s="279">
        <v>3.2669999999999999</v>
      </c>
      <c r="AI28" s="279">
        <v>4.97</v>
      </c>
      <c r="AJ28" s="279">
        <v>5.0149999999999997</v>
      </c>
      <c r="AK28" s="279">
        <v>1.4550000000000001</v>
      </c>
      <c r="AL28" s="279">
        <v>2.7519999999999998</v>
      </c>
      <c r="AM28" s="279">
        <v>5.3879999999999999</v>
      </c>
      <c r="AN28" s="279">
        <v>3.1219999999999999</v>
      </c>
      <c r="AO28" s="279">
        <v>0.52900000000000003</v>
      </c>
      <c r="AP28" s="279">
        <v>0.76500000000000001</v>
      </c>
      <c r="AQ28" s="279">
        <v>0.311</v>
      </c>
      <c r="AR28" s="279">
        <v>7.8827999999999996</v>
      </c>
      <c r="AS28" s="279">
        <v>0.80700000000000005</v>
      </c>
      <c r="AT28" s="279">
        <v>0.4</v>
      </c>
      <c r="AU28" s="279">
        <v>2.246</v>
      </c>
      <c r="AV28" s="279">
        <v>2.6709999999999998</v>
      </c>
      <c r="AW28" s="279">
        <v>5.7050000000000001</v>
      </c>
      <c r="AX28" s="279">
        <v>4.46</v>
      </c>
      <c r="AY28" s="279">
        <v>2.4260000000000002</v>
      </c>
      <c r="AZ28" s="279">
        <v>4.9489999999999998</v>
      </c>
      <c r="BA28" s="279">
        <v>2.9689999999999999</v>
      </c>
      <c r="BB28" s="279">
        <v>2.609</v>
      </c>
      <c r="BC28" s="279">
        <v>3.952</v>
      </c>
      <c r="BD28" s="279">
        <v>2.2589999999999999</v>
      </c>
      <c r="BE28" s="279">
        <v>3.53</v>
      </c>
      <c r="BF28" s="279">
        <v>30.516999999999999</v>
      </c>
      <c r="BG28" s="279">
        <v>10.199</v>
      </c>
      <c r="BH28" s="279">
        <v>1.2070000000000001</v>
      </c>
      <c r="BI28" s="279">
        <v>5.2949999999999999</v>
      </c>
      <c r="BJ28" s="279">
        <v>11.132999999999999</v>
      </c>
      <c r="BK28" s="279">
        <v>7.7009999999999996</v>
      </c>
      <c r="BL28" s="279">
        <v>7.9850000000000003</v>
      </c>
      <c r="BM28" s="279">
        <v>3.5649999999999999</v>
      </c>
      <c r="BN28" s="279">
        <v>1.0580000000000001</v>
      </c>
      <c r="BO28" s="279">
        <v>7.2850000000000001</v>
      </c>
      <c r="BP28" s="279">
        <v>13.933</v>
      </c>
      <c r="BQ28" s="279">
        <v>7.2530000000000001</v>
      </c>
      <c r="BR28" s="279">
        <v>3.512</v>
      </c>
      <c r="BS28" s="279">
        <v>1.496</v>
      </c>
      <c r="BT28" s="279">
        <v>1.7230000000000001</v>
      </c>
      <c r="BU28" s="279">
        <v>2.1869999999999998</v>
      </c>
      <c r="BV28" s="279">
        <v>3.1789999999999998</v>
      </c>
      <c r="BW28" s="279">
        <v>7.8840000000000003</v>
      </c>
      <c r="BX28" s="279">
        <v>4.8780000000000001</v>
      </c>
      <c r="BY28" s="279">
        <v>10.092000000000001</v>
      </c>
      <c r="BZ28" s="279">
        <v>22.765000000000001</v>
      </c>
      <c r="CA28" s="279">
        <v>10.765000000000001</v>
      </c>
      <c r="CB28" s="279">
        <v>9.798</v>
      </c>
      <c r="CC28" s="279">
        <v>25.872000000000003</v>
      </c>
      <c r="CD28" s="279">
        <v>10.372</v>
      </c>
      <c r="CE28" s="279">
        <v>14.95</v>
      </c>
      <c r="CF28" s="279">
        <v>11.085999999999999</v>
      </c>
      <c r="CG28" s="279">
        <v>4.6710000000000003</v>
      </c>
      <c r="CH28" s="279">
        <v>20.039999999999996</v>
      </c>
      <c r="CI28" s="279">
        <v>10.215</v>
      </c>
      <c r="CJ28" s="279">
        <v>7.3339999999999996</v>
      </c>
      <c r="CK28" s="279">
        <v>9.3640000000000008</v>
      </c>
      <c r="CL28" s="279" t="s">
        <v>772</v>
      </c>
      <c r="CM28" s="279">
        <v>14.673999999999998</v>
      </c>
      <c r="CN28" s="279">
        <v>1.2649999999999999</v>
      </c>
      <c r="CO28" s="279">
        <v>6.6340000000000003</v>
      </c>
      <c r="CP28" s="279">
        <v>6.7619999999999996</v>
      </c>
      <c r="CQ28" s="279">
        <v>17.212400000000002</v>
      </c>
      <c r="CR28" s="279">
        <v>5.63</v>
      </c>
      <c r="CS28" s="279">
        <v>15.537799999999997</v>
      </c>
      <c r="CT28" s="279">
        <v>8.3030000000000008</v>
      </c>
      <c r="CU28" s="279">
        <f>IFERROR(VLOOKUP(A28,'fat-01-24'!A:C,3,FALSE),"")</f>
        <v>10.995999999999999</v>
      </c>
      <c r="CV28" s="279">
        <f>IFERROR(VLOOKUP(A28,'fat-02-24'!A:C,3,FALSE),"")</f>
        <v>17.287000000000003</v>
      </c>
      <c r="CW28" s="279">
        <f>IFERROR(VLOOKUP(A28,'fat-03-24'!A:C,3,FALSE),"")</f>
        <v>6.9333999999999998</v>
      </c>
      <c r="CX28" s="279">
        <f>IFERROR(VLOOKUP(A28,'fat-04-24'!A:C,3,FALSE),"")</f>
        <v>5.1740000000000004</v>
      </c>
      <c r="CY28" s="279">
        <f>IFERROR(VLOOKUP(A28,'fat-05-24'!A:C,3,FALSE),"")</f>
        <v>4.2859999999999996</v>
      </c>
      <c r="CZ28" s="279">
        <f>IFERROR(VLOOKUP(A28,'fat-06-24'!A:C,3,FALSE),"")</f>
        <v>1.2649999999999999</v>
      </c>
      <c r="DA28" s="279">
        <f>IFERROR(VLOOKUP(A28,'fat-07-24'!A:C,3,FALSE),"")</f>
        <v>4.2040000000000006</v>
      </c>
      <c r="DB28" s="279">
        <f>IFERROR(VLOOKUP(A28,'fat-08-24'!A:D,3,FALSE),"")</f>
        <v>10.85</v>
      </c>
      <c r="DC28" s="279">
        <f>IFERROR(VLOOKUP(A28,'fat-09-24'!A:C,3,FALSE),"")</f>
        <v>5.6680000000000001</v>
      </c>
      <c r="DD28" s="279">
        <f>IFERROR(VLOOKUP(A28,'fat-10-24'!A:C,3,FALSE),"")</f>
        <v>5.8769999999999989</v>
      </c>
      <c r="DE28" s="279">
        <f>IFERROR(VLOOKUP(A28,'fat-11-24'!A:C,3,FALSE),"")</f>
        <v>17.060000000000002</v>
      </c>
      <c r="DF28" s="279">
        <f>IFERROR(VLOOKUP(A28,'fat-12-24'!A:D,3,FALSE),"")</f>
        <v>3.7029999999999998</v>
      </c>
      <c r="DG28" s="279">
        <f>IFERROR(VLOOKUP(A28,'fat-01-25'!A:D,3,FALSE),"")</f>
        <v>11.369</v>
      </c>
      <c r="DH28" s="279">
        <f>IFERROR(VLOOKUP(A28,'fat-02-25'!A:D,3,FALSE),"")</f>
        <v>2.9539999999999997</v>
      </c>
      <c r="DI28" s="279">
        <f>IFERROR(VLOOKUP(A28,'fat-03-25'!A:C,3,FALSE),"")</f>
        <v>13.776999999999999</v>
      </c>
      <c r="DJ28" s="279">
        <f>IFERROR(VLOOKUP(A28,'fat-04-25'!A:C,3,FALSE),"")</f>
        <v>1.3109999999999999</v>
      </c>
      <c r="DK28" s="279">
        <f>IFERROR(VLOOKUP(A28,'fat-02-25'!A:C,3,FALSE),"")</f>
        <v>2.9539999999999997</v>
      </c>
      <c r="DL28" s="279">
        <f>IFERROR(VLOOKUP(A28,'fat-06-25'!A:C,3,FALSE),"")</f>
        <v>1.38</v>
      </c>
      <c r="DM28" s="279">
        <f>IFERROR(VLOOKUP(A28,'fat-05-25'!A:C,3,FALSE),"")</f>
        <v>0.64400000000000002</v>
      </c>
      <c r="DN28" s="279">
        <f>IFERROR(VLOOKUP(A28,'fat-08-25'!A:C,3,FALSE),"")</f>
        <v>20.434000000000001</v>
      </c>
      <c r="DO28" s="279">
        <f>IFERROR(VLOOKUP(A28,'fat-09-25'!A:C,3,FALSE),"")</f>
        <v>12.519400000000001</v>
      </c>
      <c r="DP28" s="279">
        <f>IFERROR(VLOOKUP(A28,'fat-10-25'!A:C,3,FALSE),"")</f>
        <v>3.1509999999999998</v>
      </c>
      <c r="DQ28" s="279">
        <f>IFERROR(VLOOKUP(A28,'fat-11-25'!A:D,3,FALSE),"")</f>
        <v>1.2879999999999998</v>
      </c>
      <c r="DR28" s="279">
        <f>IFERROR(VLOOKUP(A28,'fat-12-25'!A:D,3,FALSE),"")</f>
        <v>9.7520000000000007</v>
      </c>
      <c r="DS28" s="279">
        <f>IFERROR(VLOOKUP(A28,'fat-01-26'!A:C,3,FALSE),"")</f>
        <v>7.3900000000000006</v>
      </c>
      <c r="DT28" s="279">
        <f>IFERROR(VLOOKUP(A28,'fat-02-26'!A:C,3,FALSE),"")</f>
        <v>4.4740000000000002</v>
      </c>
      <c r="DU28" s="279">
        <f>IFERROR(VLOOKUP(A28,'fat-03-26'!A:C,3,FALSE),"")</f>
        <v>5.6059999999999999</v>
      </c>
      <c r="DV28" s="279">
        <f>IFERROR(VLOOKUP(A28,'fat-04-26'!A:C,3,FALSE),"")</f>
        <v>3.4020000000000001</v>
      </c>
      <c r="DW28" s="279">
        <f>IFERROR(VLOOKUP(A28,'fat-05-26'!A:C,3,FALSE),"")</f>
        <v>3.3</v>
      </c>
      <c r="DX28" s="279">
        <f t="shared" si="14"/>
        <v>5.6539999999999999</v>
      </c>
      <c r="DY28" s="279">
        <f t="shared" si="16"/>
        <v>8.4809999999999999</v>
      </c>
      <c r="DZ28" s="280">
        <v>5</v>
      </c>
      <c r="EA28" s="281">
        <f>VLOOKUP(A28,Estoque!B:I,8,FALSE)</f>
        <v>-0.2984</v>
      </c>
      <c r="EB28" s="34">
        <f>VLOOKUP(A28,Estoque!B:N,13,FALSE)</f>
        <v>15</v>
      </c>
    </row>
    <row r="29" spans="1:134" x14ac:dyDescent="0.3">
      <c r="A29" s="394" t="s">
        <v>299</v>
      </c>
      <c r="B29" s="394" t="s">
        <v>300</v>
      </c>
      <c r="C29" s="279">
        <v>5.984</v>
      </c>
      <c r="D29" s="279">
        <v>2.9750000000000001</v>
      </c>
      <c r="E29" s="279">
        <v>2.6549999999999998</v>
      </c>
      <c r="F29" s="279">
        <v>1.7450000000000001</v>
      </c>
      <c r="G29" s="279">
        <v>5.1509999999999998</v>
      </c>
      <c r="H29" s="279" t="s">
        <v>772</v>
      </c>
      <c r="I29" s="279">
        <v>2.92</v>
      </c>
      <c r="J29" s="279">
        <v>0.52</v>
      </c>
      <c r="K29" s="279">
        <v>0.28599999999999998</v>
      </c>
      <c r="L29" s="279">
        <v>4.16</v>
      </c>
      <c r="M29" s="279">
        <v>0.96399999999999997</v>
      </c>
      <c r="N29" s="279" t="s">
        <v>772</v>
      </c>
      <c r="O29" s="279">
        <v>1.5820000000000001</v>
      </c>
      <c r="P29" s="279" t="s">
        <v>772</v>
      </c>
      <c r="Q29" s="279" t="s">
        <v>772</v>
      </c>
      <c r="R29" s="279" t="s">
        <v>772</v>
      </c>
      <c r="S29" s="279" t="s">
        <v>772</v>
      </c>
      <c r="T29" s="279">
        <v>2.4E-2</v>
      </c>
      <c r="U29" s="279" t="s">
        <v>772</v>
      </c>
      <c r="V29" s="279" t="s">
        <v>772</v>
      </c>
      <c r="W29" s="279">
        <v>0.72599999999999998</v>
      </c>
      <c r="X29" s="279">
        <v>0.10199999999999999</v>
      </c>
      <c r="Y29" s="279" t="s">
        <v>772</v>
      </c>
      <c r="Z29" s="279" t="s">
        <v>772</v>
      </c>
      <c r="AA29" s="279">
        <v>8.92</v>
      </c>
      <c r="AB29" s="279" t="s">
        <v>772</v>
      </c>
      <c r="AC29" s="279">
        <v>2.2200000000000002</v>
      </c>
      <c r="AD29" s="279" t="s">
        <v>772</v>
      </c>
      <c r="AE29" s="279">
        <v>4.47</v>
      </c>
      <c r="AF29" s="279" t="s">
        <v>772</v>
      </c>
      <c r="AG29" s="279">
        <v>1.556</v>
      </c>
      <c r="AH29" s="279">
        <v>1.67</v>
      </c>
      <c r="AI29" s="279">
        <v>0.54</v>
      </c>
      <c r="AJ29" s="279">
        <v>8.7999999999999995E-2</v>
      </c>
      <c r="AK29" s="279">
        <v>0.31</v>
      </c>
      <c r="AL29" s="279">
        <v>2.25</v>
      </c>
      <c r="AM29" s="279">
        <v>3.375</v>
      </c>
      <c r="AN29" s="279">
        <v>3.32</v>
      </c>
      <c r="AO29" s="279">
        <v>0.70499999999999996</v>
      </c>
      <c r="AP29" s="279">
        <v>3.738</v>
      </c>
      <c r="AQ29" s="279" t="s">
        <v>772</v>
      </c>
      <c r="AR29" s="279" t="s">
        <v>772</v>
      </c>
      <c r="AS29" s="279">
        <v>0.39200000000000002</v>
      </c>
      <c r="AT29" s="279">
        <v>1.5569999999999999</v>
      </c>
      <c r="AU29" s="279">
        <v>28.984999999999999</v>
      </c>
      <c r="AV29" s="279">
        <v>0.63</v>
      </c>
      <c r="AW29" s="279">
        <v>1.5069999999999999</v>
      </c>
      <c r="AX29" s="279">
        <v>1.6060000000000001</v>
      </c>
      <c r="AY29" s="279">
        <v>6.42</v>
      </c>
      <c r="AZ29" s="279">
        <v>1.494</v>
      </c>
      <c r="BA29" s="279">
        <v>0.33100000000000002</v>
      </c>
      <c r="BB29" s="279">
        <v>6.3949999999999996</v>
      </c>
      <c r="BC29" s="279" t="s">
        <v>772</v>
      </c>
      <c r="BD29" s="279">
        <v>1.335</v>
      </c>
      <c r="BE29" s="279">
        <v>3.47</v>
      </c>
      <c r="BF29" s="279" t="s">
        <v>772</v>
      </c>
      <c r="BG29" s="279">
        <v>5.2050000000000001</v>
      </c>
      <c r="BH29" s="279">
        <v>0.375</v>
      </c>
      <c r="BI29" s="279">
        <v>10.654999999999999</v>
      </c>
      <c r="BJ29" s="279" t="s">
        <v>772</v>
      </c>
      <c r="BK29" s="279">
        <v>3.9950000000000001</v>
      </c>
      <c r="BL29" s="279">
        <v>4.46</v>
      </c>
      <c r="BM29" s="279">
        <v>2.6389999999999998</v>
      </c>
      <c r="BN29" s="279" t="s">
        <v>772</v>
      </c>
      <c r="BO29" s="279">
        <v>0.24</v>
      </c>
      <c r="BP29" s="279">
        <v>1.68</v>
      </c>
      <c r="BQ29" s="279">
        <v>0.2</v>
      </c>
      <c r="BR29" s="279">
        <v>3.6389999999999998</v>
      </c>
      <c r="BS29" s="279">
        <v>2.7949999999999999</v>
      </c>
      <c r="BT29" s="279">
        <v>0.34</v>
      </c>
      <c r="BU29" s="279">
        <v>3.5449999999999999</v>
      </c>
      <c r="BV29" s="279" t="s">
        <v>772</v>
      </c>
      <c r="BW29" s="279">
        <v>3.08</v>
      </c>
      <c r="BX29" s="279" t="s">
        <v>772</v>
      </c>
      <c r="BY29" s="279">
        <v>4.415</v>
      </c>
      <c r="BZ29" s="279">
        <v>3.7679999999999998</v>
      </c>
      <c r="CA29" s="279">
        <v>6.13</v>
      </c>
      <c r="CB29" s="279">
        <v>3.62</v>
      </c>
      <c r="CC29" s="279" t="s">
        <v>772</v>
      </c>
      <c r="CD29" s="279">
        <v>3.6154999999999999</v>
      </c>
      <c r="CE29" s="279" t="s">
        <v>772</v>
      </c>
      <c r="CF29" s="279" t="s">
        <v>772</v>
      </c>
      <c r="CG29" s="279">
        <v>15.711</v>
      </c>
      <c r="CH29" s="279">
        <v>13.027999999999999</v>
      </c>
      <c r="CI29" s="279">
        <v>7.1621000000000006</v>
      </c>
      <c r="CJ29" s="279">
        <v>8.2195999999999998</v>
      </c>
      <c r="CK29" s="279">
        <v>8.6559999999999988</v>
      </c>
      <c r="CL29" s="279">
        <v>4.4943</v>
      </c>
      <c r="CM29" s="279">
        <v>5.7504999999999997</v>
      </c>
      <c r="CN29" s="279">
        <v>4.6008000000000004</v>
      </c>
      <c r="CO29" s="279">
        <v>9.1377000000000006</v>
      </c>
      <c r="CP29" s="279">
        <v>0.74390000000000001</v>
      </c>
      <c r="CQ29" s="279">
        <v>15.1526</v>
      </c>
      <c r="CR29" s="279">
        <v>9.209699999999998</v>
      </c>
      <c r="CS29" s="279">
        <v>8.7263999999999999</v>
      </c>
      <c r="CT29" s="279">
        <v>13.0791</v>
      </c>
      <c r="CU29" s="279">
        <f>IFERROR(VLOOKUP(A29,'fat-01-24'!A:C,3,FALSE),"")</f>
        <v>0.51</v>
      </c>
      <c r="CV29" s="279">
        <f>IFERROR(VLOOKUP(A29,'fat-02-24'!A:C,3,FALSE),"")</f>
        <v>6.7823000000000002</v>
      </c>
      <c r="CW29" s="279">
        <f>IFERROR(VLOOKUP(A29,'fat-03-24'!A:C,3,FALSE),"")</f>
        <v>11.923400000000001</v>
      </c>
      <c r="CX29" s="279">
        <f>IFERROR(VLOOKUP(A29,'fat-04-24'!A:C,3,FALSE),"")</f>
        <v>2.7050999999999998</v>
      </c>
      <c r="CY29" s="279">
        <f>IFERROR(VLOOKUP(A29,'fat-05-24'!A:C,3,FALSE),"")</f>
        <v>1.4191</v>
      </c>
      <c r="CZ29" s="279">
        <f>IFERROR(VLOOKUP(A29,'fat-06-24'!A:C,3,FALSE),"")</f>
        <v>4.6008000000000004</v>
      </c>
      <c r="DA29" s="279">
        <f>IFERROR(VLOOKUP(A29,'fat-07-24'!A:C,3,FALSE),"")</f>
        <v>12.135900000000001</v>
      </c>
      <c r="DB29" s="279">
        <f>IFERROR(VLOOKUP(A29,'fat-08-24'!A:D,3,FALSE),"")</f>
        <v>14.664499999999999</v>
      </c>
      <c r="DC29" s="279">
        <f>IFERROR(VLOOKUP(A29,'fat-09-24'!A:C,3,FALSE),"")</f>
        <v>6.3048000000000002</v>
      </c>
      <c r="DD29" s="279">
        <f>IFERROR(VLOOKUP(A29,'fat-10-24'!A:C,3,FALSE),"")</f>
        <v>9.8856999999999999</v>
      </c>
      <c r="DE29" s="279">
        <f>IFERROR(VLOOKUP(A29,'fat-11-24'!A:C,3,FALSE),"")</f>
        <v>1.3340000000000001</v>
      </c>
      <c r="DF29" s="279">
        <f>IFERROR(VLOOKUP(A29,'fat-12-24'!A:D,3,FALSE),"")</f>
        <v>3.8406000000000002</v>
      </c>
      <c r="DG29" s="279">
        <f>IFERROR(VLOOKUP(A29,'fat-01-25'!A:D,3,FALSE),"")</f>
        <v>5.8788</v>
      </c>
      <c r="DH29" s="279">
        <f>IFERROR(VLOOKUP(A29,'fat-02-25'!A:D,3,FALSE),"")</f>
        <v>0.85199999999999998</v>
      </c>
      <c r="DI29" s="279">
        <f>IFERROR(VLOOKUP(A29,'fat-03-25'!A:C,3,FALSE),"")</f>
        <v>0</v>
      </c>
      <c r="DJ29" s="279">
        <f>IFERROR(VLOOKUP(A29,'fat-04-25'!A:C,3,FALSE),"")</f>
        <v>0</v>
      </c>
      <c r="DK29" s="279">
        <f>IFERROR(VLOOKUP(A29,'fat-02-25'!A:C,3,FALSE),"")</f>
        <v>0.85199999999999998</v>
      </c>
      <c r="DL29" s="279">
        <f>IFERROR(VLOOKUP(A29,'fat-06-25'!A:C,3,FALSE),"")</f>
        <v>0.68159999999999998</v>
      </c>
      <c r="DM29" s="279">
        <f>IFERROR(VLOOKUP(A29,'fat-05-25'!A:C,3,FALSE),"")</f>
        <v>0.63900000000000001</v>
      </c>
      <c r="DN29" s="279">
        <f>IFERROR(VLOOKUP(A29,'fat-08-25'!A:C,3,FALSE),"")</f>
        <v>0.93720000000000003</v>
      </c>
      <c r="DO29" s="279">
        <f>IFERROR(VLOOKUP(A29,'fat-09-25'!A:C,3,FALSE),"")</f>
        <v>0.18060000000000001</v>
      </c>
      <c r="DP29" s="279">
        <f>IFERROR(VLOOKUP(A29,'fat-10-25'!A:C,3,FALSE),"")</f>
        <v>0</v>
      </c>
      <c r="DQ29" s="279">
        <f>IFERROR(VLOOKUP(A29,'fat-11-25'!A:D,3,FALSE),"")</f>
        <v>2.9819999999999998</v>
      </c>
      <c r="DR29" s="279">
        <f>IFERROR(VLOOKUP(A29,'fat-12-25'!A:D,3,FALSE),"")</f>
        <v>1.0224</v>
      </c>
      <c r="DS29" s="279" t="str">
        <f>IFERROR(VLOOKUP(A29,'fat-01-26'!A:C,3,FALSE),"")</f>
        <v/>
      </c>
      <c r="DT29" s="279">
        <f>IFERROR(VLOOKUP(A29,'fat-02-26'!A:C,3,FALSE),"")</f>
        <v>0.9798</v>
      </c>
      <c r="DU29" s="279">
        <f>IFERROR(VLOOKUP(A29,'fat-03-26'!A:C,3,FALSE),"")</f>
        <v>7.4028</v>
      </c>
      <c r="DV29" s="279">
        <f>IFERROR(VLOOKUP(A29,'fat-04-26'!A:C,3,FALSE),"")</f>
        <v>2.5772999999999997</v>
      </c>
      <c r="DW29" s="279">
        <f>IFERROR(VLOOKUP(A29,'fat-05-26'!A:C,3,FALSE),"")</f>
        <v>19.759099999999997</v>
      </c>
      <c r="DX29" s="279">
        <f t="shared" si="14"/>
        <v>5.2902333333333331</v>
      </c>
      <c r="DY29" s="279">
        <f t="shared" si="16"/>
        <v>7.9353500000000006</v>
      </c>
      <c r="DZ29" s="280">
        <v>5</v>
      </c>
      <c r="EA29" s="281">
        <f>VLOOKUP(A29,Estoque!B:I,8,FALSE)</f>
        <v>-19.5871</v>
      </c>
      <c r="EB29" s="34">
        <f>VLOOKUP(A29,Estoque!B:N,13,FALSE)</f>
        <v>10</v>
      </c>
      <c r="ED29" s="34">
        <v>20</v>
      </c>
    </row>
    <row r="30" spans="1:134" x14ac:dyDescent="0.3">
      <c r="A30" s="394" t="s">
        <v>301</v>
      </c>
      <c r="B30" s="394" t="s">
        <v>302</v>
      </c>
      <c r="C30" s="279">
        <v>0.92200000000000004</v>
      </c>
      <c r="D30" s="279">
        <v>2.69</v>
      </c>
      <c r="E30" s="279">
        <v>1.776</v>
      </c>
      <c r="F30" s="279">
        <v>1.2050000000000001</v>
      </c>
      <c r="G30" s="279">
        <v>1.42</v>
      </c>
      <c r="H30" s="279">
        <v>4.82</v>
      </c>
      <c r="I30" s="279">
        <v>5.2</v>
      </c>
      <c r="J30" s="279">
        <v>1</v>
      </c>
      <c r="K30" s="279">
        <v>12.83</v>
      </c>
      <c r="L30" s="279">
        <v>2.4550000000000001</v>
      </c>
      <c r="M30" s="279" t="s">
        <v>772</v>
      </c>
      <c r="N30" s="279">
        <v>1.97</v>
      </c>
      <c r="O30" s="279">
        <v>1.048</v>
      </c>
      <c r="P30" s="279">
        <v>1.4950000000000001</v>
      </c>
      <c r="Q30" s="279">
        <v>2.67</v>
      </c>
      <c r="R30" s="279">
        <v>2.6</v>
      </c>
      <c r="S30" s="279">
        <v>0.47</v>
      </c>
      <c r="T30" s="279">
        <v>3.2360000000000002</v>
      </c>
      <c r="U30" s="279">
        <v>2.2347999999999999</v>
      </c>
      <c r="V30" s="279">
        <v>5.4029999999999996</v>
      </c>
      <c r="W30" s="279">
        <v>1.2150000000000001</v>
      </c>
      <c r="X30" s="279">
        <v>15.877000000000001</v>
      </c>
      <c r="Y30" s="279">
        <v>2.1110000000000002</v>
      </c>
      <c r="Z30" s="279">
        <v>7.4619999999999997</v>
      </c>
      <c r="AA30" s="279">
        <v>6.5289999999999999</v>
      </c>
      <c r="AB30" s="279">
        <v>0.73499999999999999</v>
      </c>
      <c r="AC30" s="279">
        <v>0.53500000000000003</v>
      </c>
      <c r="AD30" s="279">
        <v>1.7310000000000001</v>
      </c>
      <c r="AE30" s="279">
        <v>0.74199999999999999</v>
      </c>
      <c r="AF30" s="279">
        <v>0.158</v>
      </c>
      <c r="AG30" s="279">
        <v>8.5449999999999999</v>
      </c>
      <c r="AH30" s="279">
        <v>1.57</v>
      </c>
      <c r="AI30" s="279">
        <v>4.9820000000000002</v>
      </c>
      <c r="AJ30" s="279">
        <v>3.5950000000000002</v>
      </c>
      <c r="AK30" s="279">
        <v>2.3050000000000002</v>
      </c>
      <c r="AL30" s="279">
        <v>1.284</v>
      </c>
      <c r="AM30" s="279">
        <v>2.2999999999999998</v>
      </c>
      <c r="AN30" s="279">
        <v>6.2149999999999999</v>
      </c>
      <c r="AO30" s="279">
        <v>3.5750000000000002</v>
      </c>
      <c r="AP30" s="279">
        <v>6.415</v>
      </c>
      <c r="AQ30" s="279">
        <v>3.0649999999999999</v>
      </c>
      <c r="AR30" s="279">
        <v>9.2189999999999994</v>
      </c>
      <c r="AS30" s="279">
        <v>3.3182</v>
      </c>
      <c r="AT30" s="279">
        <v>6.9950000000000001</v>
      </c>
      <c r="AU30" s="279">
        <v>1.26</v>
      </c>
      <c r="AV30" s="279">
        <v>2.258</v>
      </c>
      <c r="AW30" s="279">
        <v>0.93259999999999998</v>
      </c>
      <c r="AX30" s="279">
        <v>1.5649999999999999</v>
      </c>
      <c r="AY30" s="279">
        <v>1.099</v>
      </c>
      <c r="AZ30" s="279">
        <v>0.79730000000000001</v>
      </c>
      <c r="BA30" s="279">
        <v>6.17</v>
      </c>
      <c r="BB30" s="279">
        <v>5.2999999999999999E-2</v>
      </c>
      <c r="BC30" s="279">
        <v>2.6269999999999998</v>
      </c>
      <c r="BD30" s="279">
        <v>0.38600000000000001</v>
      </c>
      <c r="BE30" s="279">
        <v>0.24</v>
      </c>
      <c r="BF30" s="279">
        <v>4.7290000000000001</v>
      </c>
      <c r="BG30" s="279" t="s">
        <v>772</v>
      </c>
      <c r="BH30" s="279">
        <v>0.85760000000000003</v>
      </c>
      <c r="BI30" s="279">
        <v>0.19</v>
      </c>
      <c r="BJ30" s="279" t="s">
        <v>772</v>
      </c>
      <c r="BK30" s="279">
        <v>8.44</v>
      </c>
      <c r="BL30" s="279">
        <v>0.875</v>
      </c>
      <c r="BM30" s="279">
        <v>4.28</v>
      </c>
      <c r="BN30" s="279">
        <v>3.2749999999999999</v>
      </c>
      <c r="BO30" s="279">
        <v>2.7410000000000001</v>
      </c>
      <c r="BP30" s="279">
        <v>4.1079999999999997</v>
      </c>
      <c r="BQ30" s="279">
        <v>18.628</v>
      </c>
      <c r="BR30" s="279">
        <v>3.04</v>
      </c>
      <c r="BS30" s="279">
        <v>8.8810000000000002</v>
      </c>
      <c r="BT30" s="279">
        <v>6.36</v>
      </c>
      <c r="BU30" s="279">
        <v>6.8826000000000001</v>
      </c>
      <c r="BV30" s="279">
        <v>1.49</v>
      </c>
      <c r="BW30" s="279">
        <v>4.1749999999999998</v>
      </c>
      <c r="BX30" s="279">
        <v>38.253999999999998</v>
      </c>
      <c r="BY30" s="279">
        <v>7.5549999999999997</v>
      </c>
      <c r="BZ30" s="279">
        <v>8.2729999999999997</v>
      </c>
      <c r="CA30" s="279">
        <v>15.734999999999999</v>
      </c>
      <c r="CB30" s="279">
        <v>11.042</v>
      </c>
      <c r="CC30" s="279">
        <v>5.5039999999999996</v>
      </c>
      <c r="CD30" s="279">
        <v>9.6998999999999995</v>
      </c>
      <c r="CE30" s="279">
        <v>19.5047</v>
      </c>
      <c r="CF30" s="279">
        <v>25.105699999999999</v>
      </c>
      <c r="CG30" s="279">
        <v>0.71050000000000002</v>
      </c>
      <c r="CH30" s="279">
        <v>24.957599999999999</v>
      </c>
      <c r="CI30" s="279">
        <v>39.066700000000004</v>
      </c>
      <c r="CJ30" s="279">
        <v>11.463199999999999</v>
      </c>
      <c r="CK30" s="279">
        <v>2.3666999999999998</v>
      </c>
      <c r="CL30" s="279">
        <v>16.9879</v>
      </c>
      <c r="CM30" s="279">
        <v>10.671500000000002</v>
      </c>
      <c r="CN30" s="279">
        <v>6.1803000000000008</v>
      </c>
      <c r="CO30" s="279">
        <v>16.987000000000002</v>
      </c>
      <c r="CP30" s="279">
        <v>6.8193000000000001</v>
      </c>
      <c r="CQ30" s="279">
        <v>18.974499999999999</v>
      </c>
      <c r="CR30" s="279">
        <v>22.877200000000002</v>
      </c>
      <c r="CS30" s="279">
        <v>6.492799999999999</v>
      </c>
      <c r="CT30" s="279">
        <v>15.982800000000001</v>
      </c>
      <c r="CU30" s="279">
        <f>IFERROR(VLOOKUP(A30,'fat-01-24'!A:C,3,FALSE),"")</f>
        <v>11.464399999999999</v>
      </c>
      <c r="CV30" s="279">
        <f>IFERROR(VLOOKUP(A30,'fat-02-24'!A:C,3,FALSE),"")</f>
        <v>7.7409999999999997</v>
      </c>
      <c r="CW30" s="279">
        <f>IFERROR(VLOOKUP(A30,'fat-03-24'!A:C,3,FALSE),"")</f>
        <v>7.442899999999999</v>
      </c>
      <c r="CX30" s="279">
        <f>IFERROR(VLOOKUP(A30,'fat-04-24'!A:C,3,FALSE),"")</f>
        <v>14.887</v>
      </c>
      <c r="CY30" s="279">
        <f>IFERROR(VLOOKUP(A30,'fat-05-24'!A:C,3,FALSE),"")</f>
        <v>6.9816000000000003</v>
      </c>
      <c r="CZ30" s="279">
        <f>IFERROR(VLOOKUP(A30,'fat-06-24'!A:C,3,FALSE),"")</f>
        <v>6.1803000000000008</v>
      </c>
      <c r="DA30" s="279">
        <f>IFERROR(VLOOKUP(A30,'fat-07-24'!A:C,3,FALSE),"")</f>
        <v>4.6259000000000006</v>
      </c>
      <c r="DB30" s="279">
        <f>IFERROR(VLOOKUP(A30,'fat-08-24'!A:D,3,FALSE),"")</f>
        <v>19.300099999999997</v>
      </c>
      <c r="DC30" s="279">
        <f>IFERROR(VLOOKUP(A30,'fat-09-24'!A:C,3,FALSE),"")</f>
        <v>6.8967000000000001</v>
      </c>
      <c r="DD30" s="279">
        <f>IFERROR(VLOOKUP(A30,'fat-10-24'!A:C,3,FALSE),"")</f>
        <v>13.190699999999998</v>
      </c>
      <c r="DE30" s="279">
        <f>IFERROR(VLOOKUP(A30,'fat-11-24'!A:C,3,FALSE),"")</f>
        <v>3.1244999999999998</v>
      </c>
      <c r="DF30" s="279">
        <f>IFERROR(VLOOKUP(A30,'fat-12-24'!A:D,3,FALSE),"")</f>
        <v>8.9420000000000002</v>
      </c>
      <c r="DG30" s="279">
        <f>IFERROR(VLOOKUP(A30,'fat-01-25'!A:D,3,FALSE),"")</f>
        <v>7.1541999999999994</v>
      </c>
      <c r="DH30" s="279">
        <f>IFERROR(VLOOKUP(A30,'fat-02-25'!A:D,3,FALSE),"")</f>
        <v>16.2271</v>
      </c>
      <c r="DI30" s="279">
        <f>IFERROR(VLOOKUP(A30,'fat-03-25'!A:C,3,FALSE),"")</f>
        <v>26.263800000000003</v>
      </c>
      <c r="DJ30" s="279">
        <f>IFERROR(VLOOKUP(A30,'fat-04-25'!A:C,3,FALSE),"")</f>
        <v>2.4813999999999998</v>
      </c>
      <c r="DK30" s="279">
        <f>IFERROR(VLOOKUP(A30,'fat-02-25'!A:C,3,FALSE),"")</f>
        <v>16.2271</v>
      </c>
      <c r="DL30" s="279">
        <f>IFERROR(VLOOKUP(A30,'fat-06-25'!A:C,3,FALSE),"")</f>
        <v>14.626300000000001</v>
      </c>
      <c r="DM30" s="279">
        <f>IFERROR(VLOOKUP(A30,'fat-05-25'!A:C,3,FALSE),"")</f>
        <v>5.2600000000000001E-2</v>
      </c>
      <c r="DN30" s="279">
        <f>IFERROR(VLOOKUP(A30,'fat-08-25'!A:C,3,FALSE),"")</f>
        <v>21.596699999999998</v>
      </c>
      <c r="DO30" s="279">
        <f>IFERROR(VLOOKUP(A30,'fat-09-25'!A:C,3,FALSE),"")</f>
        <v>5.7134999999999998</v>
      </c>
      <c r="DP30" s="279">
        <f>IFERROR(VLOOKUP(A30,'fat-10-25'!A:C,3,FALSE),"")</f>
        <v>25.8904</v>
      </c>
      <c r="DQ30" s="279">
        <f>IFERROR(VLOOKUP(A30,'fat-11-25'!A:D,3,FALSE),"")</f>
        <v>25.54</v>
      </c>
      <c r="DR30" s="279">
        <f>IFERROR(VLOOKUP(A30,'fat-12-25'!A:D,3,FALSE),"")</f>
        <v>4.2455999999999996</v>
      </c>
      <c r="DS30" s="279">
        <f>IFERROR(VLOOKUP(A30,'fat-01-26'!A:C,3,FALSE),"")</f>
        <v>9.3797999999999995</v>
      </c>
      <c r="DT30" s="279">
        <f>IFERROR(VLOOKUP(A30,'fat-02-26'!A:C,3,FALSE),"")</f>
        <v>0.35880000000000001</v>
      </c>
      <c r="DU30" s="279">
        <f>IFERROR(VLOOKUP(A30,'fat-03-26'!A:C,3,FALSE),"")</f>
        <v>12.281700000000001</v>
      </c>
      <c r="DV30" s="279">
        <f>IFERROR(VLOOKUP(A30,'fat-04-26'!A:C,3,FALSE),"")</f>
        <v>11.303599999999998</v>
      </c>
      <c r="DW30" s="279">
        <f>IFERROR(VLOOKUP(A30,'fat-05-26'!A:C,3,FALSE),"")</f>
        <v>11.630799999999999</v>
      </c>
      <c r="DX30" s="279">
        <f t="shared" si="14"/>
        <v>8.2000499999999992</v>
      </c>
      <c r="DY30" s="279">
        <f t="shared" si="16"/>
        <v>12.300075</v>
      </c>
      <c r="DZ30" s="280">
        <v>20</v>
      </c>
      <c r="EA30" s="281">
        <f>VLOOKUP(A30,Estoque!B:I,8,FALSE)</f>
        <v>2.3768000000000011</v>
      </c>
      <c r="EB30" s="34">
        <f>VLOOKUP(A30,Estoque!B:N,13,FALSE)</f>
        <v>0</v>
      </c>
      <c r="EC30" s="34">
        <v>20</v>
      </c>
      <c r="ED30" s="34">
        <v>15</v>
      </c>
    </row>
    <row r="31" spans="1:134" x14ac:dyDescent="0.3">
      <c r="A31" s="394" t="s">
        <v>305</v>
      </c>
      <c r="B31" s="394" t="s">
        <v>306</v>
      </c>
      <c r="C31" s="279">
        <v>7.0830000000000002</v>
      </c>
      <c r="D31" s="279">
        <v>4.7709999999999999</v>
      </c>
      <c r="E31" s="279">
        <v>9.3840000000000003</v>
      </c>
      <c r="F31" s="279">
        <v>10.425000000000001</v>
      </c>
      <c r="G31" s="279">
        <v>8.43</v>
      </c>
      <c r="H31" s="279">
        <v>0.06</v>
      </c>
      <c r="I31" s="279">
        <v>4.72</v>
      </c>
      <c r="J31" s="279">
        <v>1.885</v>
      </c>
      <c r="K31" s="279">
        <v>10.103</v>
      </c>
      <c r="L31" s="279">
        <v>13.145</v>
      </c>
      <c r="M31" s="279">
        <v>0.36399999999999999</v>
      </c>
      <c r="N31" s="279">
        <v>1.3460000000000001</v>
      </c>
      <c r="O31" s="279" t="s">
        <v>772</v>
      </c>
      <c r="P31" s="279">
        <v>5.15</v>
      </c>
      <c r="Q31" s="279">
        <v>16.824999999999999</v>
      </c>
      <c r="R31" s="279">
        <v>1.7669999999999999</v>
      </c>
      <c r="S31" s="279">
        <v>0.91600000000000004</v>
      </c>
      <c r="T31" s="279">
        <v>0.56999999999999995</v>
      </c>
      <c r="U31" s="279">
        <v>2.915</v>
      </c>
      <c r="V31" s="279">
        <v>0.159</v>
      </c>
      <c r="W31" s="279">
        <v>13.228999999999999</v>
      </c>
      <c r="X31" s="279" t="s">
        <v>772</v>
      </c>
      <c r="Y31" s="279">
        <v>5.39</v>
      </c>
      <c r="Z31" s="279">
        <v>0.72</v>
      </c>
      <c r="AA31" s="279">
        <v>15.91</v>
      </c>
      <c r="AB31" s="279">
        <v>2.9689999999999999</v>
      </c>
      <c r="AC31" s="279" t="s">
        <v>772</v>
      </c>
      <c r="AD31" s="279">
        <v>2.89</v>
      </c>
      <c r="AE31" s="279">
        <v>2.1139999999999999</v>
      </c>
      <c r="AF31" s="279">
        <v>2.1604000000000001</v>
      </c>
      <c r="AG31" s="279">
        <v>5.15</v>
      </c>
      <c r="AH31" s="279">
        <v>3.37</v>
      </c>
      <c r="AI31" s="279">
        <v>3.2919999999999998</v>
      </c>
      <c r="AJ31" s="279">
        <v>0.125</v>
      </c>
      <c r="AK31" s="279" t="s">
        <v>772</v>
      </c>
      <c r="AL31" s="279">
        <v>1.155</v>
      </c>
      <c r="AM31" s="279">
        <v>8.8249999999999993</v>
      </c>
      <c r="AN31" s="279">
        <v>3.246</v>
      </c>
      <c r="AO31" s="279">
        <v>4.5869999999999997</v>
      </c>
      <c r="AP31" s="279">
        <v>9.7867999999999995</v>
      </c>
      <c r="AQ31" s="279">
        <v>1.78</v>
      </c>
      <c r="AR31" s="279">
        <v>0.21</v>
      </c>
      <c r="AS31" s="279">
        <v>0.65500000000000003</v>
      </c>
      <c r="AT31" s="279">
        <v>13.175000000000001</v>
      </c>
      <c r="AU31" s="279">
        <v>0.67900000000000005</v>
      </c>
      <c r="AV31" s="279">
        <v>3.5857000000000001</v>
      </c>
      <c r="AW31" s="279">
        <v>0.41299999999999998</v>
      </c>
      <c r="AX31" s="279">
        <v>4.1840000000000002</v>
      </c>
      <c r="AY31" s="279">
        <v>4.8320999999999996</v>
      </c>
      <c r="AZ31" s="279">
        <v>3.7189999999999999</v>
      </c>
      <c r="BA31" s="279">
        <v>4.51</v>
      </c>
      <c r="BB31" s="279">
        <v>0.47</v>
      </c>
      <c r="BC31" s="279">
        <v>4.0350000000000001</v>
      </c>
      <c r="BD31" s="279">
        <v>2.867</v>
      </c>
      <c r="BE31" s="279">
        <v>3.71</v>
      </c>
      <c r="BF31" s="279">
        <v>11.06</v>
      </c>
      <c r="BG31" s="279">
        <v>1.748</v>
      </c>
      <c r="BH31" s="279">
        <v>32.548000000000002</v>
      </c>
      <c r="BI31" s="279">
        <v>3.9620000000000002</v>
      </c>
      <c r="BJ31" s="279">
        <v>9.9700000000000006</v>
      </c>
      <c r="BK31" s="279">
        <v>3.13</v>
      </c>
      <c r="BL31" s="279">
        <v>3.6694</v>
      </c>
      <c r="BM31" s="279">
        <v>0.12</v>
      </c>
      <c r="BN31" s="279">
        <v>7.45</v>
      </c>
      <c r="BO31" s="279">
        <v>5.4189999999999996</v>
      </c>
      <c r="BP31" s="279" t="s">
        <v>772</v>
      </c>
      <c r="BQ31" s="279">
        <v>7.25</v>
      </c>
      <c r="BR31" s="279">
        <v>3.5869</v>
      </c>
      <c r="BS31" s="279">
        <v>5.7309999999999999</v>
      </c>
      <c r="BT31" s="279">
        <v>29.771000000000001</v>
      </c>
      <c r="BU31" s="279">
        <v>7.5309999999999997</v>
      </c>
      <c r="BV31" s="279">
        <v>16.238399999999999</v>
      </c>
      <c r="BW31" s="279">
        <v>18.803999999999998</v>
      </c>
      <c r="BX31" s="279">
        <v>25.86</v>
      </c>
      <c r="BY31" s="279">
        <v>24.093</v>
      </c>
      <c r="BZ31" s="279">
        <v>3.5169999999999999</v>
      </c>
      <c r="CA31" s="279">
        <v>4.96</v>
      </c>
      <c r="CB31" s="279">
        <v>11.367000000000001</v>
      </c>
      <c r="CC31" s="279">
        <v>11.5062</v>
      </c>
      <c r="CD31" s="279">
        <v>31.918400000000002</v>
      </c>
      <c r="CE31" s="279">
        <v>13.3948</v>
      </c>
      <c r="CF31" s="279">
        <v>26.178400000000003</v>
      </c>
      <c r="CG31" s="279">
        <v>0.47699999999999998</v>
      </c>
      <c r="CH31" s="279">
        <v>21.81</v>
      </c>
      <c r="CI31" s="279">
        <v>20.273800000000001</v>
      </c>
      <c r="CJ31" s="279">
        <v>21.029599999999999</v>
      </c>
      <c r="CK31" s="279">
        <v>14.341799999999999</v>
      </c>
      <c r="CL31" s="279">
        <v>7.438600000000001</v>
      </c>
      <c r="CM31" s="279">
        <v>0.1908</v>
      </c>
      <c r="CN31" s="279">
        <v>3.8166000000000002</v>
      </c>
      <c r="CO31" s="279">
        <v>18.340799999999998</v>
      </c>
      <c r="CP31" s="279">
        <v>24.0152</v>
      </c>
      <c r="CQ31" s="279">
        <v>16.145599999999998</v>
      </c>
      <c r="CR31" s="279">
        <v>4.6601999999999997</v>
      </c>
      <c r="CS31" s="279">
        <v>17.044800000000002</v>
      </c>
      <c r="CT31" s="279">
        <v>7.6319999999999997</v>
      </c>
      <c r="CU31" s="279">
        <f>IFERROR(VLOOKUP(A31,'fat-01-24'!A:C,3,FALSE),"")</f>
        <v>21.774999999999999</v>
      </c>
      <c r="CV31" s="279">
        <f>IFERROR(VLOOKUP(A31,'fat-02-24'!A:C,3,FALSE),"")</f>
        <v>3.0528</v>
      </c>
      <c r="CW31" s="279">
        <f>IFERROR(VLOOKUP(A31,'fat-03-24'!A:C,3,FALSE),"")</f>
        <v>24.354099999999999</v>
      </c>
      <c r="CX31" s="279">
        <f>IFERROR(VLOOKUP(A31,'fat-04-24'!A:C,3,FALSE),"")</f>
        <v>19.0502</v>
      </c>
      <c r="CY31" s="279">
        <f>IFERROR(VLOOKUP(A31,'fat-05-24'!A:C,3,FALSE),"")</f>
        <v>6.7423999999999999</v>
      </c>
      <c r="CZ31" s="279">
        <f>IFERROR(VLOOKUP(A31,'fat-06-24'!A:C,3,FALSE),"")</f>
        <v>3.8166000000000002</v>
      </c>
      <c r="DA31" s="279">
        <f>IFERROR(VLOOKUP(A31,'fat-07-24'!A:C,3,FALSE),"")</f>
        <v>25.659399999999998</v>
      </c>
      <c r="DB31" s="279">
        <f>IFERROR(VLOOKUP(A31,'fat-08-24'!A:D,3,FALSE),"")</f>
        <v>22.127800000000001</v>
      </c>
      <c r="DC31" s="279">
        <f>IFERROR(VLOOKUP(A31,'fat-09-24'!A:C,3,FALSE),"")</f>
        <v>17.4986</v>
      </c>
      <c r="DD31" s="279">
        <f>IFERROR(VLOOKUP(A31,'fat-10-24'!A:C,3,FALSE),"")</f>
        <v>22.341799999999999</v>
      </c>
      <c r="DE31" s="279">
        <f>IFERROR(VLOOKUP(A31,'fat-11-24'!A:C,3,FALSE),"")</f>
        <v>3.1523999999999996</v>
      </c>
      <c r="DF31" s="279">
        <f>IFERROR(VLOOKUP(A31,'fat-12-24'!A:D,3,FALSE),"")</f>
        <v>5.3071999999999999</v>
      </c>
      <c r="DG31" s="279">
        <f>IFERROR(VLOOKUP(A31,'fat-01-25'!A:D,3,FALSE),"")</f>
        <v>2.2724000000000002</v>
      </c>
      <c r="DH31" s="279">
        <f>IFERROR(VLOOKUP(A31,'fat-02-25'!A:D,3,FALSE),"")</f>
        <v>8.4512</v>
      </c>
      <c r="DI31" s="279">
        <f>IFERROR(VLOOKUP(A31,'fat-03-25'!A:C,3,FALSE),"")</f>
        <v>18.6646</v>
      </c>
      <c r="DJ31" s="279">
        <f>IFERROR(VLOOKUP(A31,'fat-04-25'!A:C,3,FALSE),"")</f>
        <v>11.129999999999999</v>
      </c>
      <c r="DK31" s="279">
        <f>IFERROR(VLOOKUP(A31,'fat-02-25'!A:C,3,FALSE),"")</f>
        <v>8.4512</v>
      </c>
      <c r="DL31" s="279">
        <f>IFERROR(VLOOKUP(A31,'fat-06-25'!A:C,3,FALSE),"")</f>
        <v>8.8773999999999997</v>
      </c>
      <c r="DM31" s="279">
        <f>IFERROR(VLOOKUP(A31,'fat-05-25'!A:C,3,FALSE),"")</f>
        <v>0</v>
      </c>
      <c r="DN31" s="279">
        <f>IFERROR(VLOOKUP(A31,'fat-08-25'!A:C,3,FALSE),"")</f>
        <v>8.1490000000000009</v>
      </c>
      <c r="DO31" s="279">
        <f>IFERROR(VLOOKUP(A31,'fat-09-25'!A:C,3,FALSE),"")</f>
        <v>9.6438000000000006</v>
      </c>
      <c r="DP31" s="279">
        <f>IFERROR(VLOOKUP(A31,'fat-10-25'!A:C,3,FALSE),"")</f>
        <v>0</v>
      </c>
      <c r="DQ31" s="279">
        <f>IFERROR(VLOOKUP(A31,'fat-11-25'!A:D,3,FALSE),"")</f>
        <v>24.679600000000001</v>
      </c>
      <c r="DR31" s="279">
        <f>IFERROR(VLOOKUP(A31,'fat-12-25'!A:D,3,FALSE),"")</f>
        <v>0</v>
      </c>
      <c r="DS31" s="279">
        <f>IFERROR(VLOOKUP(A31,'fat-01-26'!A:C,3,FALSE),"")</f>
        <v>3.0209999999999999</v>
      </c>
      <c r="DT31" s="279">
        <f>IFERROR(VLOOKUP(A31,'fat-02-26'!A:C,3,FALSE),"")</f>
        <v>0.36240000000000006</v>
      </c>
      <c r="DU31" s="279">
        <f>IFERROR(VLOOKUP(A31,'fat-03-26'!A:C,3,FALSE),"")</f>
        <v>8.0147999999999993</v>
      </c>
      <c r="DV31" s="279">
        <f>IFERROR(VLOOKUP(A31,'fat-04-26'!A:C,3,FALSE),"")</f>
        <v>8.3209999999999997</v>
      </c>
      <c r="DW31" s="279">
        <f>IFERROR(VLOOKUP(A31,'fat-05-26'!A:C,3,FALSE),"")</f>
        <v>7.5776000000000003</v>
      </c>
      <c r="DX31" s="279">
        <f t="shared" si="14"/>
        <v>4.5494666666666665</v>
      </c>
      <c r="DY31" s="279">
        <f t="shared" si="16"/>
        <v>6.8242000000000003</v>
      </c>
      <c r="DZ31" s="280">
        <v>25</v>
      </c>
      <c r="EA31" s="281">
        <f>VLOOKUP(A31,Estoque!B:I,8,FALSE)</f>
        <v>13.3476</v>
      </c>
      <c r="EB31" s="34">
        <f>VLOOKUP(A31,Estoque!B:N,13,FALSE)</f>
        <v>0</v>
      </c>
      <c r="EC31" s="34">
        <v>10</v>
      </c>
      <c r="ED31" s="34">
        <v>10</v>
      </c>
    </row>
    <row r="32" spans="1:134" x14ac:dyDescent="0.3">
      <c r="A32" s="394" t="s">
        <v>82</v>
      </c>
      <c r="B32" s="394" t="s">
        <v>83</v>
      </c>
      <c r="C32" s="279" t="s">
        <v>772</v>
      </c>
      <c r="D32" s="279" t="s">
        <v>772</v>
      </c>
      <c r="E32" s="279" t="s">
        <v>772</v>
      </c>
      <c r="F32" s="279" t="s">
        <v>772</v>
      </c>
      <c r="G32" s="279" t="s">
        <v>772</v>
      </c>
      <c r="H32" s="279" t="s">
        <v>772</v>
      </c>
      <c r="I32" s="279" t="s">
        <v>772</v>
      </c>
      <c r="J32" s="279" t="s">
        <v>772</v>
      </c>
      <c r="K32" s="279" t="s">
        <v>772</v>
      </c>
      <c r="L32" s="279" t="s">
        <v>772</v>
      </c>
      <c r="M32" s="279" t="s">
        <v>772</v>
      </c>
      <c r="N32" s="279" t="s">
        <v>772</v>
      </c>
      <c r="O32" s="279" t="s">
        <v>772</v>
      </c>
      <c r="P32" s="279" t="s">
        <v>772</v>
      </c>
      <c r="Q32" s="279" t="s">
        <v>772</v>
      </c>
      <c r="R32" s="279" t="s">
        <v>772</v>
      </c>
      <c r="S32" s="279" t="s">
        <v>772</v>
      </c>
      <c r="T32" s="279" t="s">
        <v>772</v>
      </c>
      <c r="U32" s="279" t="s">
        <v>772</v>
      </c>
      <c r="V32" s="279" t="s">
        <v>772</v>
      </c>
      <c r="W32" s="279" t="s">
        <v>772</v>
      </c>
      <c r="X32" s="279" t="s">
        <v>772</v>
      </c>
      <c r="Y32" s="279" t="s">
        <v>772</v>
      </c>
      <c r="Z32" s="279" t="s">
        <v>772</v>
      </c>
      <c r="AA32" s="279" t="s">
        <v>772</v>
      </c>
      <c r="AB32" s="279" t="s">
        <v>772</v>
      </c>
      <c r="AC32" s="279" t="s">
        <v>772</v>
      </c>
      <c r="AD32" s="279" t="s">
        <v>772</v>
      </c>
      <c r="AE32" s="279" t="s">
        <v>772</v>
      </c>
      <c r="AF32" s="279" t="s">
        <v>772</v>
      </c>
      <c r="AG32" s="279" t="s">
        <v>772</v>
      </c>
      <c r="AH32" s="279" t="s">
        <v>772</v>
      </c>
      <c r="AI32" s="279" t="s">
        <v>772</v>
      </c>
      <c r="AJ32" s="279" t="s">
        <v>772</v>
      </c>
      <c r="AK32" s="279" t="s">
        <v>772</v>
      </c>
      <c r="AL32" s="279" t="s">
        <v>772</v>
      </c>
      <c r="AM32" s="279" t="s">
        <v>772</v>
      </c>
      <c r="AN32" s="279" t="s">
        <v>772</v>
      </c>
      <c r="AO32" s="279" t="s">
        <v>772</v>
      </c>
      <c r="AP32" s="279" t="s">
        <v>772</v>
      </c>
      <c r="AQ32" s="279" t="s">
        <v>772</v>
      </c>
      <c r="AR32" s="279" t="s">
        <v>772</v>
      </c>
      <c r="AS32" s="279" t="s">
        <v>772</v>
      </c>
      <c r="AT32" s="279" t="s">
        <v>772</v>
      </c>
      <c r="AU32" s="279" t="s">
        <v>772</v>
      </c>
      <c r="AV32" s="279" t="s">
        <v>772</v>
      </c>
      <c r="AW32" s="279" t="s">
        <v>772</v>
      </c>
      <c r="AX32" s="279" t="s">
        <v>772</v>
      </c>
      <c r="AY32" s="279">
        <v>3.77</v>
      </c>
      <c r="AZ32" s="279">
        <v>8.8849999999999998</v>
      </c>
      <c r="BA32" s="279" t="s">
        <v>772</v>
      </c>
      <c r="BB32" s="279">
        <v>3.46</v>
      </c>
      <c r="BC32" s="279">
        <v>0.4</v>
      </c>
      <c r="BD32" s="279">
        <v>1.46</v>
      </c>
      <c r="BE32" s="279">
        <v>0.78</v>
      </c>
      <c r="BF32" s="279">
        <v>1.766</v>
      </c>
      <c r="BG32" s="279">
        <v>0.06</v>
      </c>
      <c r="BH32" s="279">
        <v>0.61499999999999999</v>
      </c>
      <c r="BI32" s="279" t="s">
        <v>772</v>
      </c>
      <c r="BJ32" s="279">
        <v>12.106999999999999</v>
      </c>
      <c r="BK32" s="279">
        <v>0.69</v>
      </c>
      <c r="BL32" s="279">
        <v>2.008</v>
      </c>
      <c r="BM32" s="279" t="s">
        <v>772</v>
      </c>
      <c r="BN32" s="279" t="s">
        <v>772</v>
      </c>
      <c r="BO32" s="279">
        <v>1.6619999999999999</v>
      </c>
      <c r="BP32" s="279" t="s">
        <v>772</v>
      </c>
      <c r="BQ32" s="279">
        <v>1.32</v>
      </c>
      <c r="BR32" s="279">
        <v>0.56499999999999995</v>
      </c>
      <c r="BS32" s="279" t="s">
        <v>772</v>
      </c>
      <c r="BT32" s="279" t="s">
        <v>772</v>
      </c>
      <c r="BU32" s="279" t="s">
        <v>772</v>
      </c>
      <c r="BV32" s="279" t="s">
        <v>772</v>
      </c>
      <c r="BW32" s="279">
        <v>0.60499999999999998</v>
      </c>
      <c r="BX32" s="279">
        <v>1.375</v>
      </c>
      <c r="BY32" s="279">
        <v>1.204</v>
      </c>
      <c r="BZ32" s="279">
        <v>2.524</v>
      </c>
      <c r="CA32" s="279">
        <v>2.0489999999999999</v>
      </c>
      <c r="CB32" s="279">
        <v>0.92400000000000004</v>
      </c>
      <c r="CC32" s="279" t="s">
        <v>772</v>
      </c>
      <c r="CD32" s="279">
        <v>1.276</v>
      </c>
      <c r="CE32" s="279" t="s">
        <v>772</v>
      </c>
      <c r="CF32" s="279" t="s">
        <v>772</v>
      </c>
      <c r="CG32" s="279" t="s">
        <v>772</v>
      </c>
      <c r="CH32" s="279">
        <v>0.623</v>
      </c>
      <c r="CI32" s="279">
        <v>10.440000000000001</v>
      </c>
      <c r="CJ32" s="279">
        <v>2.5749999999999997</v>
      </c>
      <c r="CK32" s="279">
        <v>8.4949999999999992</v>
      </c>
      <c r="CL32" s="279">
        <v>3.6559999999999997</v>
      </c>
      <c r="CM32" s="279" t="s">
        <v>772</v>
      </c>
      <c r="CN32" s="279" t="s">
        <v>772</v>
      </c>
      <c r="CO32" s="279">
        <v>3.335</v>
      </c>
      <c r="CP32" s="279">
        <v>5.0459999999999994</v>
      </c>
      <c r="CQ32" s="279">
        <v>0.20300000000000001</v>
      </c>
      <c r="CR32" s="279">
        <v>0.96200000000000008</v>
      </c>
      <c r="CS32" s="279">
        <v>0.66700000000000004</v>
      </c>
      <c r="CT32" s="279">
        <v>1.595</v>
      </c>
      <c r="CU32" s="279">
        <f>IFERROR(VLOOKUP(A32,'fat-01-24'!A:C,3,FALSE),"")</f>
        <v>2.5659999999999998</v>
      </c>
      <c r="CV32" s="279">
        <f>IFERROR(VLOOKUP(A32,'fat-02-24'!A:C,3,FALSE),"")</f>
        <v>0.11</v>
      </c>
      <c r="CW32" s="279">
        <f>IFERROR(VLOOKUP(A32,'fat-03-24'!A:C,3,FALSE),"")</f>
        <v>0.52400000000000002</v>
      </c>
      <c r="CX32" s="279">
        <f>IFERROR(VLOOKUP(A32,'fat-04-24'!A:C,3,FALSE),"")</f>
        <v>6.9309999999999992</v>
      </c>
      <c r="CY32" s="279">
        <f>IFERROR(VLOOKUP(A32,'fat-05-24'!A:C,3,FALSE),"")</f>
        <v>8.1243999999999996</v>
      </c>
      <c r="CZ32" s="279" t="str">
        <f>IFERROR(VLOOKUP(A32,'fat-06-24'!A:C,3,FALSE),"")</f>
        <v/>
      </c>
      <c r="DA32" s="279">
        <f>IFERROR(VLOOKUP(A32,'fat-07-24'!A:C,3,FALSE),"")</f>
        <v>13.783999999999999</v>
      </c>
      <c r="DB32" s="279">
        <f>IFERROR(VLOOKUP(A32,'fat-08-24'!A:D,3,FALSE),"")</f>
        <v>1.827</v>
      </c>
      <c r="DC32" s="279">
        <f>IFERROR(VLOOKUP(A32,'fat-09-24'!A:C,3,FALSE),"")</f>
        <v>5.1909999999999998</v>
      </c>
      <c r="DD32" s="279">
        <f>IFERROR(VLOOKUP(A32,'fat-10-24'!A:C,3,FALSE),"")</f>
        <v>3.7482999999999995</v>
      </c>
      <c r="DE32" s="279">
        <f>IFERROR(VLOOKUP(A32,'fat-11-24'!A:C,3,FALSE),"")</f>
        <v>2.7204999999999999</v>
      </c>
      <c r="DF32" s="279">
        <f>IFERROR(VLOOKUP(A32,'fat-12-24'!A:D,3,FALSE),"")</f>
        <v>3.4393000000000002</v>
      </c>
      <c r="DG32" s="279">
        <f>IFERROR(VLOOKUP(A32,'fat-01-25'!A:D,3,FALSE),"")</f>
        <v>3.161</v>
      </c>
      <c r="DH32" s="279">
        <f>IFERROR(VLOOKUP(A32,'fat-02-25'!A:D,3,FALSE),"")</f>
        <v>3.6415999999999995</v>
      </c>
      <c r="DI32" s="279">
        <f>IFERROR(VLOOKUP(A32,'fat-03-25'!A:C,3,FALSE),"")</f>
        <v>0</v>
      </c>
      <c r="DJ32" s="279">
        <f>IFERROR(VLOOKUP(A32,'fat-04-25'!A:C,3,FALSE),"")</f>
        <v>9.2700000000000014</v>
      </c>
      <c r="DK32" s="279">
        <f>IFERROR(VLOOKUP(A32,'fat-02-25'!A:C,3,FALSE),"")</f>
        <v>3.6415999999999995</v>
      </c>
      <c r="DL32" s="279">
        <f>IFERROR(VLOOKUP(A32,'fat-06-25'!A:C,3,FALSE),"")</f>
        <v>1.653</v>
      </c>
      <c r="DM32" s="279">
        <f>IFERROR(VLOOKUP(A32,'fat-05-25'!A:C,3,FALSE),"")</f>
        <v>3.5179999999999993</v>
      </c>
      <c r="DN32" s="279">
        <f>IFERROR(VLOOKUP(A32,'fat-08-25'!A:C,3,FALSE),"")</f>
        <v>3.335</v>
      </c>
      <c r="DO32" s="279">
        <f>IFERROR(VLOOKUP(A32,'fat-09-25'!A:C,3,FALSE),"")</f>
        <v>3.19</v>
      </c>
      <c r="DP32" s="279">
        <f>IFERROR(VLOOKUP(A32,'fat-10-25'!A:C,3,FALSE),"")</f>
        <v>0.34799999999999998</v>
      </c>
      <c r="DQ32" s="279">
        <f>IFERROR(VLOOKUP(A32,'fat-11-25'!A:D,3,FALSE),"")</f>
        <v>2.718</v>
      </c>
      <c r="DR32" s="279">
        <f>IFERROR(VLOOKUP(A32,'fat-12-25'!A:D,3,FALSE),"")</f>
        <v>1.27</v>
      </c>
      <c r="DS32" s="279">
        <f>IFERROR(VLOOKUP(A32,'fat-01-26'!A:C,3,FALSE),"")</f>
        <v>8.0619999999999994</v>
      </c>
      <c r="DT32" s="279">
        <f>IFERROR(VLOOKUP(A32,'fat-02-26'!A:C,3,FALSE),"")</f>
        <v>3.7219999999999995</v>
      </c>
      <c r="DU32" s="279">
        <f>IFERROR(VLOOKUP(A32,'fat-03-26'!A:C,3,FALSE),"")</f>
        <v>2.1859999999999999</v>
      </c>
      <c r="DV32" s="279">
        <f>IFERROR(VLOOKUP(A32,'fat-04-26'!A:C,3,FALSE),"")</f>
        <v>1.03</v>
      </c>
      <c r="DW32" s="279">
        <f>IFERROR(VLOOKUP(A32,'fat-05-26'!A:C,3,FALSE),"")</f>
        <v>2.2040000000000002</v>
      </c>
      <c r="DX32" s="279">
        <f t="shared" si="14"/>
        <v>3.0790000000000002</v>
      </c>
      <c r="DY32" s="279">
        <f t="shared" si="16"/>
        <v>4.6185</v>
      </c>
      <c r="DZ32" s="280">
        <v>7</v>
      </c>
      <c r="EA32" s="281">
        <f>VLOOKUP(A32,Estoque!B:I,8,FALSE)</f>
        <v>7.7140000000000004</v>
      </c>
      <c r="EB32" s="34">
        <f>VLOOKUP(A32,Estoque!B:N,13,FALSE)</f>
        <v>0</v>
      </c>
    </row>
    <row r="33" spans="1:135" x14ac:dyDescent="0.3">
      <c r="A33" s="394" t="s">
        <v>24</v>
      </c>
      <c r="B33" s="394" t="s">
        <v>25</v>
      </c>
      <c r="C33" s="279" t="s">
        <v>772</v>
      </c>
      <c r="D33" s="279" t="s">
        <v>772</v>
      </c>
      <c r="E33" s="279" t="s">
        <v>772</v>
      </c>
      <c r="F33" s="279" t="s">
        <v>772</v>
      </c>
      <c r="G33" s="279" t="s">
        <v>772</v>
      </c>
      <c r="H33" s="279" t="s">
        <v>772</v>
      </c>
      <c r="I33" s="279" t="s">
        <v>772</v>
      </c>
      <c r="J33" s="279">
        <v>7.7649999999999997</v>
      </c>
      <c r="K33" s="279">
        <v>2.375</v>
      </c>
      <c r="L33" s="279">
        <v>1.6950000000000001</v>
      </c>
      <c r="M33" s="279" t="s">
        <v>772</v>
      </c>
      <c r="N33" s="279">
        <v>2.105</v>
      </c>
      <c r="O33" s="279">
        <v>0.04</v>
      </c>
      <c r="P33" s="279" t="s">
        <v>772</v>
      </c>
      <c r="Q33" s="279">
        <v>2.855</v>
      </c>
      <c r="R33" s="279" t="s">
        <v>772</v>
      </c>
      <c r="S33" s="279" t="s">
        <v>772</v>
      </c>
      <c r="T33" s="279">
        <v>1.67</v>
      </c>
      <c r="U33" s="279">
        <v>2.3119999999999998</v>
      </c>
      <c r="V33" s="279">
        <v>6.5330000000000004</v>
      </c>
      <c r="W33" s="279">
        <v>1.6738</v>
      </c>
      <c r="X33" s="279">
        <v>6.19</v>
      </c>
      <c r="Y33" s="279">
        <v>12.323</v>
      </c>
      <c r="Z33" s="279">
        <v>3.625</v>
      </c>
      <c r="AA33" s="279" t="s">
        <v>772</v>
      </c>
      <c r="AB33" s="279">
        <v>2.718</v>
      </c>
      <c r="AC33" s="279" t="s">
        <v>772</v>
      </c>
      <c r="AD33" s="279">
        <v>5.9859999999999998</v>
      </c>
      <c r="AE33" s="279" t="s">
        <v>772</v>
      </c>
      <c r="AF33" s="279">
        <v>4.51</v>
      </c>
      <c r="AG33" s="279">
        <v>2.8149999999999999</v>
      </c>
      <c r="AH33" s="279">
        <v>2.0099999999999998</v>
      </c>
      <c r="AI33" s="279">
        <v>4.1820000000000004</v>
      </c>
      <c r="AJ33" s="279">
        <v>2.2040000000000002</v>
      </c>
      <c r="AK33" s="279">
        <v>2.6880000000000002</v>
      </c>
      <c r="AL33" s="279">
        <v>10.775</v>
      </c>
      <c r="AM33" s="279">
        <v>1.0409999999999999</v>
      </c>
      <c r="AN33" s="279" t="s">
        <v>772</v>
      </c>
      <c r="AO33" s="279">
        <v>6.4580000000000002</v>
      </c>
      <c r="AP33" s="279">
        <v>0.33300000000000002</v>
      </c>
      <c r="AQ33" s="279">
        <v>1.4570000000000001</v>
      </c>
      <c r="AR33" s="279">
        <v>2.42</v>
      </c>
      <c r="AS33" s="279">
        <v>1.2490000000000001</v>
      </c>
      <c r="AT33" s="279">
        <v>0.2</v>
      </c>
      <c r="AU33" s="279">
        <v>2.95</v>
      </c>
      <c r="AV33" s="279" t="s">
        <v>772</v>
      </c>
      <c r="AW33" s="279" t="s">
        <v>772</v>
      </c>
      <c r="AX33" s="279">
        <v>4.2000000000000003E-2</v>
      </c>
      <c r="AY33" s="279">
        <v>2.1749999999999998</v>
      </c>
      <c r="AZ33" s="279">
        <v>1.65</v>
      </c>
      <c r="BA33" s="279">
        <v>0.55800000000000005</v>
      </c>
      <c r="BB33" s="279">
        <v>1.1659999999999999</v>
      </c>
      <c r="BC33" s="279" t="s">
        <v>772</v>
      </c>
      <c r="BD33" s="279" t="s">
        <v>772</v>
      </c>
      <c r="BE33" s="279">
        <v>8.6</v>
      </c>
      <c r="BF33" s="279">
        <v>7.2460000000000004</v>
      </c>
      <c r="BG33" s="279">
        <v>4.9809999999999999</v>
      </c>
      <c r="BH33" s="279" t="s">
        <v>772</v>
      </c>
      <c r="BI33" s="279" t="s">
        <v>772</v>
      </c>
      <c r="BJ33" s="279">
        <v>0.95699999999999996</v>
      </c>
      <c r="BK33" s="279">
        <v>10.8378</v>
      </c>
      <c r="BL33" s="279">
        <v>21.165199999999999</v>
      </c>
      <c r="BM33" s="279">
        <v>3.105</v>
      </c>
      <c r="BN33" s="279">
        <v>4.97</v>
      </c>
      <c r="BO33" s="279">
        <v>17.324000000000002</v>
      </c>
      <c r="BP33" s="279">
        <v>3.9849999999999999</v>
      </c>
      <c r="BQ33" s="279">
        <v>23.946000000000002</v>
      </c>
      <c r="BR33" s="279">
        <v>94.905000000000001</v>
      </c>
      <c r="BS33" s="279">
        <v>20.933</v>
      </c>
      <c r="BT33" s="279">
        <v>2.238</v>
      </c>
      <c r="BU33" s="279">
        <v>0.78</v>
      </c>
      <c r="BV33" s="279">
        <v>13.118</v>
      </c>
      <c r="BW33" s="279">
        <v>11.978999999999999</v>
      </c>
      <c r="BX33" s="279">
        <v>0.69</v>
      </c>
      <c r="BY33" s="279">
        <v>4.9409999999999998</v>
      </c>
      <c r="BZ33" s="279" t="s">
        <v>772</v>
      </c>
      <c r="CA33" s="279">
        <v>3.1362999999999999</v>
      </c>
      <c r="CB33" s="279">
        <v>14.27</v>
      </c>
      <c r="CC33" s="279">
        <v>3.516</v>
      </c>
      <c r="CD33" s="279">
        <v>2.0011999999999999</v>
      </c>
      <c r="CE33" s="279">
        <v>10.2582</v>
      </c>
      <c r="CF33" s="279">
        <v>6.7848000000000006</v>
      </c>
      <c r="CG33" s="279">
        <v>6.7617000000000003</v>
      </c>
      <c r="CH33" s="279">
        <v>11.051099999999998</v>
      </c>
      <c r="CI33" s="279">
        <v>18.089200000000002</v>
      </c>
      <c r="CJ33" s="279" t="s">
        <v>772</v>
      </c>
      <c r="CK33" s="279">
        <v>6.9198000000000004</v>
      </c>
      <c r="CL33" s="279">
        <v>0.29189999999999999</v>
      </c>
      <c r="CM33" s="279">
        <v>4.8311993417218551</v>
      </c>
      <c r="CN33" s="279">
        <v>12.6968</v>
      </c>
      <c r="CO33" s="279">
        <v>5.6295000000000002</v>
      </c>
      <c r="CP33" s="279">
        <v>0.191</v>
      </c>
      <c r="CQ33" s="279">
        <v>4.4748000000000001</v>
      </c>
      <c r="CR33" s="279">
        <v>3.0023999999999997</v>
      </c>
      <c r="CS33" s="279">
        <v>6.7863000000000007</v>
      </c>
      <c r="CT33" s="279">
        <v>4.9390000000000001</v>
      </c>
      <c r="CU33" s="279">
        <f>IFERROR(VLOOKUP(A33,'fat-01-24'!A:C,3,FALSE),"")</f>
        <v>4.6207000000000003</v>
      </c>
      <c r="CV33" s="279">
        <f>IFERROR(VLOOKUP(A33,'fat-02-24'!A:C,3,FALSE),"")</f>
        <v>5.3793000000000006</v>
      </c>
      <c r="CW33" s="279">
        <f>IFERROR(VLOOKUP(A33,'fat-03-24'!A:C,3,FALSE),"")</f>
        <v>4.8788999999999998</v>
      </c>
      <c r="CX33" s="279">
        <f>IFERROR(VLOOKUP(A33,'fat-04-24'!A:C,3,FALSE),"")</f>
        <v>8.5485000000000007</v>
      </c>
      <c r="CY33" s="279">
        <f>IFERROR(VLOOKUP(A33,'fat-05-24'!A:C,3,FALSE),"")</f>
        <v>9.0588999999999995</v>
      </c>
      <c r="CZ33" s="279">
        <f>IFERROR(VLOOKUP(A33,'fat-06-24'!A:C,3,FALSE),"")</f>
        <v>12.6968</v>
      </c>
      <c r="DA33" s="279">
        <f>IFERROR(VLOOKUP(A33,'fat-07-24'!A:C,3,FALSE),"")</f>
        <v>4.1609999999999996</v>
      </c>
      <c r="DB33" s="279">
        <f>IFERROR(VLOOKUP(A33,'fat-08-24'!A:D,3,FALSE),"")</f>
        <v>22.217600000000001</v>
      </c>
      <c r="DC33" s="279">
        <f>IFERROR(VLOOKUP(A33,'fat-09-24'!A:C,3,FALSE),"")</f>
        <v>9.2477999999999998</v>
      </c>
      <c r="DD33" s="279">
        <f>IFERROR(VLOOKUP(A33,'fat-10-24'!A:C,3,FALSE),"")</f>
        <v>2.0848</v>
      </c>
      <c r="DE33" s="279">
        <f>IFERROR(VLOOKUP(A33,'fat-11-24'!A:C,3,FALSE),"")</f>
        <v>16.2714</v>
      </c>
      <c r="DF33" s="279">
        <f>IFERROR(VLOOKUP(A33,'fat-12-24'!A:D,3,FALSE),"")</f>
        <v>4.9062999999999999</v>
      </c>
      <c r="DG33" s="279">
        <f>IFERROR(VLOOKUP(A33,'fat-01-25'!A:D,3,FALSE),"")</f>
        <v>10.1473</v>
      </c>
      <c r="DH33" s="279">
        <f>IFERROR(VLOOKUP(A33,'fat-02-25'!A:D,3,FALSE),"")</f>
        <v>10.7372</v>
      </c>
      <c r="DI33" s="279">
        <f>IFERROR(VLOOKUP(A33,'fat-03-25'!A:C,3,FALSE),"")</f>
        <v>2.4344999999999999</v>
      </c>
      <c r="DJ33" s="279">
        <f>IFERROR(VLOOKUP(A33,'fat-04-25'!A:C,3,FALSE),"")</f>
        <v>22.3428</v>
      </c>
      <c r="DK33" s="279">
        <f>IFERROR(VLOOKUP(A33,'fat-02-25'!A:C,3,FALSE),"")</f>
        <v>10.7372</v>
      </c>
      <c r="DL33" s="279">
        <f>IFERROR(VLOOKUP(A33,'fat-06-25'!A:C,3,FALSE),"")</f>
        <v>11.920500000000001</v>
      </c>
      <c r="DM33" s="279">
        <f>IFERROR(VLOOKUP(A33,'fat-05-25'!A:C,3,FALSE),"")</f>
        <v>5.3020999999999994</v>
      </c>
      <c r="DN33" s="279">
        <f>IFERROR(VLOOKUP(A33,'fat-08-25'!A:C,3,FALSE),"")</f>
        <v>13.591200000000001</v>
      </c>
      <c r="DO33" s="279">
        <f>IFERROR(VLOOKUP(A33,'fat-09-25'!A:C,3,FALSE),"")</f>
        <v>5.2611999999999997</v>
      </c>
      <c r="DP33" s="279">
        <f>IFERROR(VLOOKUP(A33,'fat-10-25'!A:C,3,FALSE),"")</f>
        <v>12.9102</v>
      </c>
      <c r="DQ33" s="279">
        <f>IFERROR(VLOOKUP(A33,'fat-11-25'!A:D,3,FALSE),"")</f>
        <v>22.353100000000001</v>
      </c>
      <c r="DR33" s="279">
        <f>IFERROR(VLOOKUP(A33,'fat-12-25'!A:D,3,FALSE),"")</f>
        <v>3.5861999999999998</v>
      </c>
      <c r="DS33" s="279" t="str">
        <f>IFERROR(VLOOKUP(A33,'fat-01-26'!A:C,3,FALSE),"")</f>
        <v/>
      </c>
      <c r="DT33" s="279">
        <f>IFERROR(VLOOKUP(A33,'fat-02-26'!A:C,3,FALSE),"")</f>
        <v>2.2934999999999999</v>
      </c>
      <c r="DU33" s="279">
        <f>IFERROR(VLOOKUP(A33,'fat-03-26'!A:C,3,FALSE),"")</f>
        <v>8.0343999999999998</v>
      </c>
      <c r="DV33" s="279">
        <f>IFERROR(VLOOKUP(A33,'fat-04-26'!A:C,3,FALSE),"")</f>
        <v>12.8436</v>
      </c>
      <c r="DW33" s="279" t="str">
        <f>IFERROR(VLOOKUP(A33,'fat-05-26'!A:C,3,FALSE),"")</f>
        <v/>
      </c>
      <c r="DX33" s="279">
        <f t="shared" si="14"/>
        <v>4.4596166666666663</v>
      </c>
      <c r="DY33" s="279">
        <f t="shared" si="16"/>
        <v>6.689425</v>
      </c>
      <c r="DZ33" s="280">
        <v>18</v>
      </c>
      <c r="EA33" s="281">
        <f>VLOOKUP(A33,Estoque!B:I,8,FALSE)</f>
        <v>6.0362</v>
      </c>
      <c r="EB33" s="34">
        <f>VLOOKUP(A33,Estoque!B:N,13,FALSE)</f>
        <v>10</v>
      </c>
      <c r="ED33" s="34">
        <v>10</v>
      </c>
    </row>
    <row r="34" spans="1:135" x14ac:dyDescent="0.3">
      <c r="A34" s="394" t="s">
        <v>311</v>
      </c>
      <c r="B34" s="394" t="s">
        <v>312</v>
      </c>
      <c r="C34" s="279">
        <v>1.365</v>
      </c>
      <c r="D34" s="279">
        <v>0.108</v>
      </c>
      <c r="E34" s="279">
        <v>3.9849999999999999</v>
      </c>
      <c r="F34" s="279">
        <v>7.2050000000000001</v>
      </c>
      <c r="G34" s="279" t="s">
        <v>772</v>
      </c>
      <c r="H34" s="279" t="s">
        <v>772</v>
      </c>
      <c r="I34" s="279">
        <v>1.04</v>
      </c>
      <c r="J34" s="279">
        <v>1.2270000000000001</v>
      </c>
      <c r="K34" s="279">
        <v>5.77</v>
      </c>
      <c r="L34" s="279" t="s">
        <v>772</v>
      </c>
      <c r="M34" s="279">
        <v>3.0579999999999998</v>
      </c>
      <c r="N34" s="279">
        <v>3.1930000000000001</v>
      </c>
      <c r="O34" s="279" t="s">
        <v>772</v>
      </c>
      <c r="P34" s="279" t="s">
        <v>772</v>
      </c>
      <c r="Q34" s="279" t="s">
        <v>772</v>
      </c>
      <c r="R34" s="279">
        <v>5.0149999999999997</v>
      </c>
      <c r="S34" s="279">
        <v>2.8140000000000001</v>
      </c>
      <c r="T34" s="279" t="s">
        <v>772</v>
      </c>
      <c r="U34" s="279" t="s">
        <v>772</v>
      </c>
      <c r="V34" s="279" t="s">
        <v>772</v>
      </c>
      <c r="W34" s="279">
        <v>0.55000000000000004</v>
      </c>
      <c r="X34" s="279" t="s">
        <v>772</v>
      </c>
      <c r="Y34" s="279" t="s">
        <v>772</v>
      </c>
      <c r="Z34" s="279" t="s">
        <v>772</v>
      </c>
      <c r="AA34" s="279" t="s">
        <v>772</v>
      </c>
      <c r="AB34" s="279">
        <v>0.76</v>
      </c>
      <c r="AC34" s="279" t="s">
        <v>772</v>
      </c>
      <c r="AD34" s="279" t="s">
        <v>772</v>
      </c>
      <c r="AE34" s="279" t="s">
        <v>772</v>
      </c>
      <c r="AF34" s="279" t="s">
        <v>772</v>
      </c>
      <c r="AG34" s="279" t="s">
        <v>772</v>
      </c>
      <c r="AH34" s="279" t="s">
        <v>772</v>
      </c>
      <c r="AI34" s="279" t="s">
        <v>772</v>
      </c>
      <c r="AJ34" s="279" t="s">
        <v>772</v>
      </c>
      <c r="AK34" s="279" t="s">
        <v>772</v>
      </c>
      <c r="AL34" s="279" t="s">
        <v>772</v>
      </c>
      <c r="AM34" s="279" t="s">
        <v>772</v>
      </c>
      <c r="AN34" s="279" t="s">
        <v>772</v>
      </c>
      <c r="AO34" s="279">
        <v>5.9450000000000003</v>
      </c>
      <c r="AP34" s="279" t="s">
        <v>772</v>
      </c>
      <c r="AQ34" s="279" t="s">
        <v>772</v>
      </c>
      <c r="AR34" s="279" t="s">
        <v>772</v>
      </c>
      <c r="AS34" s="279">
        <v>0.43</v>
      </c>
      <c r="AT34" s="279">
        <v>1.355</v>
      </c>
      <c r="AU34" s="279" t="s">
        <v>772</v>
      </c>
      <c r="AV34" s="279">
        <v>1.625</v>
      </c>
      <c r="AW34" s="279" t="s">
        <v>772</v>
      </c>
      <c r="AX34" s="279" t="s">
        <v>772</v>
      </c>
      <c r="AY34" s="279">
        <v>2.1999999999999999E-2</v>
      </c>
      <c r="AZ34" s="279">
        <v>4.3760000000000003</v>
      </c>
      <c r="BA34" s="279">
        <v>2.68</v>
      </c>
      <c r="BB34" s="279" t="s">
        <v>772</v>
      </c>
      <c r="BC34" s="279" t="s">
        <v>772</v>
      </c>
      <c r="BD34" s="279">
        <v>0.14000000000000001</v>
      </c>
      <c r="BE34" s="279" t="s">
        <v>772</v>
      </c>
      <c r="BF34" s="279" t="s">
        <v>772</v>
      </c>
      <c r="BG34" s="279" t="s">
        <v>772</v>
      </c>
      <c r="BH34" s="279" t="s">
        <v>772</v>
      </c>
      <c r="BI34" s="279" t="s">
        <v>772</v>
      </c>
      <c r="BJ34" s="279" t="s">
        <v>772</v>
      </c>
      <c r="BK34" s="279" t="s">
        <v>772</v>
      </c>
      <c r="BL34" s="279" t="s">
        <v>772</v>
      </c>
      <c r="BM34" s="279" t="s">
        <v>772</v>
      </c>
      <c r="BN34" s="279" t="s">
        <v>772</v>
      </c>
      <c r="BO34" s="279" t="s">
        <v>772</v>
      </c>
      <c r="BP34" s="279" t="s">
        <v>772</v>
      </c>
      <c r="BQ34" s="279" t="s">
        <v>772</v>
      </c>
      <c r="BR34" s="279" t="s">
        <v>772</v>
      </c>
      <c r="BS34" s="279" t="s">
        <v>772</v>
      </c>
      <c r="BT34" s="279" t="s">
        <v>772</v>
      </c>
      <c r="BU34" s="279" t="s">
        <v>772</v>
      </c>
      <c r="BV34" s="279" t="s">
        <v>772</v>
      </c>
      <c r="BW34" s="279" t="s">
        <v>772</v>
      </c>
      <c r="BX34" s="279" t="s">
        <v>772</v>
      </c>
      <c r="BY34" s="279" t="s">
        <v>772</v>
      </c>
      <c r="BZ34" s="279" t="s">
        <v>772</v>
      </c>
      <c r="CA34" s="279" t="s">
        <v>772</v>
      </c>
      <c r="CB34" s="279" t="s">
        <v>772</v>
      </c>
      <c r="CC34" s="279" t="s">
        <v>772</v>
      </c>
      <c r="CD34" s="279" t="s">
        <v>772</v>
      </c>
      <c r="CE34" s="279" t="s">
        <v>772</v>
      </c>
      <c r="CF34" s="279" t="s">
        <v>772</v>
      </c>
      <c r="CG34" s="279" t="s">
        <v>772</v>
      </c>
      <c r="CH34" s="279" t="s">
        <v>772</v>
      </c>
      <c r="CI34" s="279">
        <v>6.12</v>
      </c>
      <c r="CJ34" s="279" t="s">
        <v>772</v>
      </c>
      <c r="CK34" s="279" t="s">
        <v>772</v>
      </c>
      <c r="CL34" s="279" t="s">
        <v>772</v>
      </c>
      <c r="CM34" s="279" t="s">
        <v>772</v>
      </c>
      <c r="CN34" s="279" t="s">
        <v>772</v>
      </c>
      <c r="CO34" s="279" t="s">
        <v>772</v>
      </c>
      <c r="CP34" s="279">
        <v>2.16</v>
      </c>
      <c r="CQ34" s="279">
        <v>2.34</v>
      </c>
      <c r="CR34" s="279">
        <v>3.6400000000000002E-2</v>
      </c>
      <c r="CS34" s="279" t="s">
        <v>772</v>
      </c>
      <c r="CT34" s="279" t="s">
        <v>772</v>
      </c>
      <c r="CU34" s="279">
        <f>IFERROR(VLOOKUP(A34,'fat-01-24'!A:C,3,FALSE),"")</f>
        <v>0.96299999999999997</v>
      </c>
      <c r="CV34" s="279">
        <f>IFERROR(VLOOKUP(A34,'fat-02-24'!A:C,3,FALSE),"")</f>
        <v>1.1519999999999999</v>
      </c>
      <c r="CW34" s="279" t="str">
        <f>IFERROR(VLOOKUP(A34,'fat-03-24'!A:C,3,FALSE),"")</f>
        <v/>
      </c>
      <c r="CX34" s="279" t="str">
        <f>IFERROR(VLOOKUP(A34,'fat-04-24'!A:C,3,FALSE),"")</f>
        <v/>
      </c>
      <c r="CY34" s="279" t="str">
        <f>IFERROR(VLOOKUP(A34,'fat-05-24'!A:C,3,FALSE),"")</f>
        <v/>
      </c>
      <c r="CZ34" s="279" t="str">
        <f>IFERROR(VLOOKUP(A34,'fat-06-24'!A:C,3,FALSE),"")</f>
        <v/>
      </c>
      <c r="DA34" s="279" t="str">
        <f>IFERROR(VLOOKUP(A34,'fat-07-24'!A:C,3,FALSE),"")</f>
        <v/>
      </c>
      <c r="DB34" s="279">
        <f>IFERROR(VLOOKUP(A34,'fat-08-24'!A:D,3,FALSE),"")</f>
        <v>1.877</v>
      </c>
      <c r="DC34" s="279">
        <f>IFERROR(VLOOKUP(A34,'fat-09-24'!A:C,3,FALSE),"")</f>
        <v>0.43199999999999994</v>
      </c>
      <c r="DD34" s="279">
        <f>IFERROR(VLOOKUP(A34,'fat-10-24'!A:C,3,FALSE),"")</f>
        <v>0</v>
      </c>
      <c r="DE34" s="279">
        <f>IFERROR(VLOOKUP(A34,'fat-11-24'!A:C,3,FALSE),"")</f>
        <v>1.296</v>
      </c>
      <c r="DF34" s="279">
        <f>IFERROR(VLOOKUP(A34,'fat-12-24'!A:D,3,FALSE),"")</f>
        <v>0</v>
      </c>
      <c r="DG34" s="279">
        <f>IFERROR(VLOOKUP(A34,'fat-01-25'!A:D,3,FALSE),"")</f>
        <v>0</v>
      </c>
      <c r="DH34" s="279">
        <f>IFERROR(VLOOKUP(A34,'fat-02-25'!A:D,3,FALSE),"")</f>
        <v>0.46800000000000003</v>
      </c>
      <c r="DI34" s="279">
        <f>IFERROR(VLOOKUP(A34,'fat-03-25'!A:C,3,FALSE),"")</f>
        <v>0</v>
      </c>
      <c r="DJ34" s="279">
        <f>IFERROR(VLOOKUP(A34,'fat-04-25'!A:C,3,FALSE),"")</f>
        <v>0</v>
      </c>
      <c r="DK34" s="279">
        <f>IFERROR(VLOOKUP(A34,'fat-02-25'!A:C,3,FALSE),"")</f>
        <v>0.46800000000000003</v>
      </c>
      <c r="DL34" s="279">
        <f>IFERROR(VLOOKUP(A34,'fat-06-25'!A:C,3,FALSE),"")</f>
        <v>0.54</v>
      </c>
      <c r="DM34" s="279">
        <f>IFERROR(VLOOKUP(A34,'fat-05-25'!A:C,3,FALSE),"")</f>
        <v>0</v>
      </c>
      <c r="DN34" s="279">
        <f>IFERROR(VLOOKUP(A34,'fat-08-25'!A:C,3,FALSE),"")</f>
        <v>0.60799999999999998</v>
      </c>
      <c r="DO34" s="279">
        <f>IFERROR(VLOOKUP(A34,'fat-09-25'!A:C,3,FALSE),"")</f>
        <v>5.4359999999999999</v>
      </c>
      <c r="DP34" s="279">
        <f>IFERROR(VLOOKUP(A34,'fat-10-25'!A:C,3,FALSE),"")</f>
        <v>1.04</v>
      </c>
      <c r="DQ34" s="279">
        <f>IFERROR(VLOOKUP(A34,'fat-11-25'!A:D,3,FALSE),"")</f>
        <v>0</v>
      </c>
      <c r="DR34" s="279">
        <f>IFERROR(VLOOKUP(A34,'fat-12-25'!A:D,3,FALSE),"")</f>
        <v>7.0559999999999992</v>
      </c>
      <c r="DS34" s="279">
        <f>IFERROR(VLOOKUP(A34,'fat-01-26'!A:C,3,FALSE),"")</f>
        <v>0.9</v>
      </c>
      <c r="DT34" s="279">
        <f>IFERROR(VLOOKUP(A34,'fat-02-26'!A:C,3,FALSE),"")</f>
        <v>-0.71599999999999997</v>
      </c>
      <c r="DU34" s="279">
        <f>IFERROR(VLOOKUP(A34,'fat-03-26'!A:C,3,FALSE),"")</f>
        <v>0.82799999999999996</v>
      </c>
      <c r="DV34" s="279" t="str">
        <f>IFERROR(VLOOKUP(A34,'fat-04-26'!A:C,3,FALSE),"")</f>
        <v/>
      </c>
      <c r="DW34" s="279">
        <f>IFERROR(VLOOKUP(A34,'fat-05-26'!A:C,3,FALSE),"")</f>
        <v>6.94</v>
      </c>
      <c r="DX34" s="279">
        <f t="shared" si="14"/>
        <v>2.5013333333333332</v>
      </c>
      <c r="DY34" s="279">
        <f t="shared" si="16"/>
        <v>3.7519999999999998</v>
      </c>
      <c r="DZ34" s="280"/>
      <c r="EA34" s="281">
        <f>VLOOKUP(A34,Estoque!B:I,8,FALSE)</f>
        <v>13.263</v>
      </c>
      <c r="EB34" s="34">
        <f>VLOOKUP(A34,Estoque!B:N,13,FALSE)</f>
        <v>0</v>
      </c>
      <c r="ED34" s="34">
        <v>10</v>
      </c>
    </row>
    <row r="35" spans="1:135" x14ac:dyDescent="0.3">
      <c r="A35" s="394" t="s">
        <v>313</v>
      </c>
      <c r="B35" s="394" t="s">
        <v>314</v>
      </c>
      <c r="C35" s="279">
        <v>2.64E-2</v>
      </c>
      <c r="D35" s="279">
        <v>1.2749999999999999</v>
      </c>
      <c r="E35" s="279" t="s">
        <v>772</v>
      </c>
      <c r="F35" s="279">
        <v>0.60419999999999996</v>
      </c>
      <c r="G35" s="279">
        <v>4.2000000000000003E-2</v>
      </c>
      <c r="H35" s="279" t="s">
        <v>772</v>
      </c>
      <c r="I35" s="279">
        <v>1.23</v>
      </c>
      <c r="J35" s="279" t="s">
        <v>772</v>
      </c>
      <c r="K35" s="279" t="s">
        <v>772</v>
      </c>
      <c r="L35" s="279">
        <v>0.64</v>
      </c>
      <c r="M35" s="279">
        <v>6.157</v>
      </c>
      <c r="N35" s="279" t="s">
        <v>772</v>
      </c>
      <c r="O35" s="279">
        <v>1</v>
      </c>
      <c r="P35" s="279" t="s">
        <v>772</v>
      </c>
      <c r="Q35" s="279">
        <v>1.8580000000000001</v>
      </c>
      <c r="R35" s="279">
        <v>0.08</v>
      </c>
      <c r="S35" s="279">
        <v>0.11899999999999999</v>
      </c>
      <c r="T35" s="279">
        <v>3.5459999999999998</v>
      </c>
      <c r="U35" s="279">
        <v>0.25</v>
      </c>
      <c r="V35" s="279">
        <v>1.98</v>
      </c>
      <c r="W35" s="279">
        <v>0.82720000000000005</v>
      </c>
      <c r="X35" s="279">
        <v>0.72819999999999996</v>
      </c>
      <c r="Y35" s="279" t="s">
        <v>772</v>
      </c>
      <c r="Z35" s="279">
        <v>0.17319999999999999</v>
      </c>
      <c r="AA35" s="279" t="s">
        <v>772</v>
      </c>
      <c r="AB35" s="279">
        <v>0.15</v>
      </c>
      <c r="AC35" s="279" t="s">
        <v>772</v>
      </c>
      <c r="AD35" s="279">
        <v>0.495</v>
      </c>
      <c r="AE35" s="279" t="s">
        <v>772</v>
      </c>
      <c r="AF35" s="279">
        <v>0.26200000000000001</v>
      </c>
      <c r="AG35" s="279" t="s">
        <v>772</v>
      </c>
      <c r="AH35" s="279">
        <v>1.528</v>
      </c>
      <c r="AI35" s="279">
        <v>1.2649999999999999</v>
      </c>
      <c r="AJ35" s="279">
        <v>0.35399999999999998</v>
      </c>
      <c r="AK35" s="279" t="s">
        <v>772</v>
      </c>
      <c r="AL35" s="279">
        <v>0.11899999999999999</v>
      </c>
      <c r="AM35" s="279">
        <v>0.52800000000000002</v>
      </c>
      <c r="AN35" s="279">
        <v>0.15</v>
      </c>
      <c r="AO35" s="279">
        <v>1.0089999999999999</v>
      </c>
      <c r="AP35" s="279">
        <v>0.14099999999999999</v>
      </c>
      <c r="AQ35" s="279">
        <v>0.61450000000000005</v>
      </c>
      <c r="AR35" s="279">
        <v>6.5000000000000002E-2</v>
      </c>
      <c r="AS35" s="279">
        <v>1.7529999999999999</v>
      </c>
      <c r="AT35" s="279">
        <v>0.505</v>
      </c>
      <c r="AU35" s="279">
        <v>1.2150000000000001</v>
      </c>
      <c r="AV35" s="279">
        <v>0.7</v>
      </c>
      <c r="AW35" s="279">
        <v>0.89500000000000002</v>
      </c>
      <c r="AX35" s="279">
        <v>0.67500000000000004</v>
      </c>
      <c r="AY35" s="279">
        <v>0.93300000000000005</v>
      </c>
      <c r="AZ35" s="279">
        <v>0.24199999999999999</v>
      </c>
      <c r="BA35" s="279">
        <v>0.115</v>
      </c>
      <c r="BB35" s="279">
        <v>1.0900000000000001</v>
      </c>
      <c r="BC35" s="279">
        <v>0.26800000000000002</v>
      </c>
      <c r="BD35" s="279">
        <v>0.115</v>
      </c>
      <c r="BE35" s="279" t="s">
        <v>772</v>
      </c>
      <c r="BF35" s="279">
        <v>0.34899999999999998</v>
      </c>
      <c r="BG35" s="279">
        <v>0.11749999999999999</v>
      </c>
      <c r="BH35" s="279">
        <v>0.76200000000000001</v>
      </c>
      <c r="BI35" s="279">
        <v>5.78</v>
      </c>
      <c r="BJ35" s="279">
        <v>2.5000000000000001E-2</v>
      </c>
      <c r="BK35" s="279">
        <v>2.13</v>
      </c>
      <c r="BL35" s="279">
        <v>0.26</v>
      </c>
      <c r="BM35" s="279" t="s">
        <v>772</v>
      </c>
      <c r="BN35" s="279">
        <v>0.05</v>
      </c>
      <c r="BO35" s="279">
        <v>1.415</v>
      </c>
      <c r="BP35" s="279">
        <v>0.995</v>
      </c>
      <c r="BQ35" s="279" t="s">
        <v>772</v>
      </c>
      <c r="BR35" s="279">
        <v>1.99</v>
      </c>
      <c r="BS35" s="279">
        <v>2.5</v>
      </c>
      <c r="BT35" s="279">
        <v>0.63</v>
      </c>
      <c r="BU35" s="279">
        <v>0.30499999999999999</v>
      </c>
      <c r="BV35" s="279">
        <v>0.64700000000000002</v>
      </c>
      <c r="BW35" s="279">
        <v>3.0632000000000001</v>
      </c>
      <c r="BX35" s="279">
        <v>0.2</v>
      </c>
      <c r="BY35" s="279">
        <v>2.6429999999999998</v>
      </c>
      <c r="BZ35" s="279">
        <v>1.905</v>
      </c>
      <c r="CA35" s="279">
        <v>0.89700000000000002</v>
      </c>
      <c r="CB35" s="279">
        <v>0.56000000000000005</v>
      </c>
      <c r="CC35" s="279">
        <v>12.865599999999999</v>
      </c>
      <c r="CD35" s="279">
        <v>5.4780000000000015</v>
      </c>
      <c r="CE35" s="279" t="s">
        <v>772</v>
      </c>
      <c r="CF35" s="279">
        <v>0.26400000000000001</v>
      </c>
      <c r="CG35" s="279">
        <v>4.6323999999999996</v>
      </c>
      <c r="CH35" s="279">
        <v>2.9710000000000005</v>
      </c>
      <c r="CI35" s="279">
        <v>0.22440000000000002</v>
      </c>
      <c r="CJ35" s="279">
        <v>2.4295999999999998</v>
      </c>
      <c r="CK35" s="279">
        <v>15.469999999999999</v>
      </c>
      <c r="CL35" s="279">
        <v>1.2410000000000001</v>
      </c>
      <c r="CM35" s="279">
        <v>1.9939</v>
      </c>
      <c r="CN35" s="279">
        <v>1.782</v>
      </c>
      <c r="CO35" s="279">
        <v>3.0343999999999998</v>
      </c>
      <c r="CP35" s="279">
        <v>2.1062000000000003</v>
      </c>
      <c r="CQ35" s="279">
        <v>15.163799999999998</v>
      </c>
      <c r="CR35" s="279" t="s">
        <v>772</v>
      </c>
      <c r="CS35" s="279">
        <v>3.7839999999999998</v>
      </c>
      <c r="CT35" s="279" t="s">
        <v>772</v>
      </c>
      <c r="CU35" s="279">
        <f>IFERROR(VLOOKUP(A35,'fat-01-24'!A:C,3,FALSE),"")</f>
        <v>1.6240000000000001</v>
      </c>
      <c r="CV35" s="279">
        <f>IFERROR(VLOOKUP(A35,'fat-02-24'!A:C,3,FALSE),"")</f>
        <v>2.6282000000000001</v>
      </c>
      <c r="CW35" s="279">
        <f>IFERROR(VLOOKUP(A35,'fat-03-24'!A:C,3,FALSE),"")</f>
        <v>3.8142000000000005</v>
      </c>
      <c r="CX35" s="279">
        <f>IFERROR(VLOOKUP(A35,'fat-04-24'!A:C,3,FALSE),"")</f>
        <v>7.0245999999999995</v>
      </c>
      <c r="CY35" s="279">
        <f>IFERROR(VLOOKUP(A35,'fat-05-24'!A:C,3,FALSE),"")</f>
        <v>7.3391999999999999</v>
      </c>
      <c r="CZ35" s="279">
        <f>IFERROR(VLOOKUP(A35,'fat-06-24'!A:C,3,FALSE),"")</f>
        <v>1.782</v>
      </c>
      <c r="DA35" s="279">
        <f>IFERROR(VLOOKUP(A35,'fat-07-24'!A:C,3,FALSE),"")</f>
        <v>7.9200000000000007E-2</v>
      </c>
      <c r="DB35" s="279">
        <f>IFERROR(VLOOKUP(A35,'fat-08-24'!A:D,3,FALSE),"")</f>
        <v>2.9840000000000004</v>
      </c>
      <c r="DC35" s="279">
        <f>IFERROR(VLOOKUP(A35,'fat-09-24'!A:C,3,FALSE),"")</f>
        <v>1.2412000000000001</v>
      </c>
      <c r="DD35" s="279">
        <f>IFERROR(VLOOKUP(A35,'fat-10-24'!A:C,3,FALSE),"")</f>
        <v>2.6879999999999997</v>
      </c>
      <c r="DE35" s="279">
        <f>IFERROR(VLOOKUP(A35,'fat-11-24'!A:C,3,FALSE),"")</f>
        <v>1.6460000000000001</v>
      </c>
      <c r="DF35" s="279">
        <f>IFERROR(VLOOKUP(A35,'fat-12-24'!A:D,3,FALSE),"")</f>
        <v>1.5284</v>
      </c>
      <c r="DG35" s="279">
        <f>IFERROR(VLOOKUP(A35,'fat-01-25'!A:D,3,FALSE),"")</f>
        <v>0.44880000000000003</v>
      </c>
      <c r="DH35" s="279">
        <f>IFERROR(VLOOKUP(A35,'fat-02-25'!A:D,3,FALSE),"")</f>
        <v>4.8938000000000006</v>
      </c>
      <c r="DI35" s="279">
        <f>IFERROR(VLOOKUP(A35,'fat-03-25'!A:C,3,FALSE),"")</f>
        <v>1.4884000000000002</v>
      </c>
      <c r="DJ35" s="279">
        <f>IFERROR(VLOOKUP(A35,'fat-04-25'!A:C,3,FALSE),"")</f>
        <v>0.18480000000000002</v>
      </c>
      <c r="DK35" s="279">
        <f>IFERROR(VLOOKUP(A35,'fat-02-25'!A:C,3,FALSE),"")</f>
        <v>4.8938000000000006</v>
      </c>
      <c r="DL35" s="279">
        <f>IFERROR(VLOOKUP(A35,'fat-06-25'!A:C,3,FALSE),"")</f>
        <v>0</v>
      </c>
      <c r="DM35" s="279">
        <f>IFERROR(VLOOKUP(A35,'fat-05-25'!A:C,3,FALSE),"")</f>
        <v>0.75240000000000007</v>
      </c>
      <c r="DN35" s="279">
        <f>IFERROR(VLOOKUP(A35,'fat-08-25'!A:C,3,FALSE),"")</f>
        <v>5.3308000000000009</v>
      </c>
      <c r="DO35" s="279">
        <f>IFERROR(VLOOKUP(A35,'fat-09-25'!A:C,3,FALSE),"")</f>
        <v>19.651200000000003</v>
      </c>
      <c r="DP35" s="279">
        <f>IFERROR(VLOOKUP(A35,'fat-10-25'!A:C,3,FALSE),"")</f>
        <v>0.15839999999999999</v>
      </c>
      <c r="DQ35" s="279">
        <f>IFERROR(VLOOKUP(A35,'fat-11-25'!A:D,3,FALSE),"")</f>
        <v>0.4884</v>
      </c>
      <c r="DR35" s="279">
        <f>IFERROR(VLOOKUP(A35,'fat-12-25'!A:D,3,FALSE),"")</f>
        <v>0.82100000000000006</v>
      </c>
      <c r="DS35" s="279">
        <f>IFERROR(VLOOKUP(A35,'fat-01-26'!A:C,3,FALSE),"")</f>
        <v>0.39600000000000002</v>
      </c>
      <c r="DT35" s="279">
        <f>IFERROR(VLOOKUP(A35,'fat-02-26'!A:C,3,FALSE),"")</f>
        <v>4.7009999999999996</v>
      </c>
      <c r="DU35" s="279">
        <f>IFERROR(VLOOKUP(A35,'fat-03-26'!A:C,3,FALSE),"")</f>
        <v>0.83800000000000008</v>
      </c>
      <c r="DV35" s="279">
        <f>IFERROR(VLOOKUP(A35,'fat-04-26'!A:C,3,FALSE),"")</f>
        <v>2.1189999999999998</v>
      </c>
      <c r="DW35" s="279" t="str">
        <f>IFERROR(VLOOKUP(A35,'fat-05-26'!A:C,3,FALSE),"")</f>
        <v/>
      </c>
      <c r="DX35" s="279">
        <f t="shared" si="14"/>
        <v>1.4791666666666667</v>
      </c>
      <c r="DY35" s="279">
        <f t="shared" si="16"/>
        <v>2.2187500000000004</v>
      </c>
      <c r="DZ35" s="280"/>
      <c r="EA35" s="281">
        <f>VLOOKUP(A35,Estoque!B:I,8,FALSE)</f>
        <v>8.1593999999999998</v>
      </c>
      <c r="EB35" s="34">
        <f>VLOOKUP(A35,Estoque!B:N,13,FALSE)</f>
        <v>10</v>
      </c>
      <c r="EC35" s="34">
        <v>20</v>
      </c>
    </row>
    <row r="36" spans="1:135" x14ac:dyDescent="0.3">
      <c r="A36" s="394" t="s">
        <v>157</v>
      </c>
      <c r="B36" s="394" t="s">
        <v>315</v>
      </c>
      <c r="C36" s="279">
        <v>3.0383</v>
      </c>
      <c r="D36" s="279">
        <v>8.2207000000000008</v>
      </c>
      <c r="E36" s="279">
        <v>9.1103000000000005</v>
      </c>
      <c r="F36" s="279">
        <v>3.3944000000000001</v>
      </c>
      <c r="G36" s="279">
        <v>15.884</v>
      </c>
      <c r="H36" s="279">
        <v>2.04</v>
      </c>
      <c r="I36" s="279">
        <v>4.7309999999999999</v>
      </c>
      <c r="J36" s="279">
        <v>5.9489999999999998</v>
      </c>
      <c r="K36" s="279">
        <v>5.5153999999999996</v>
      </c>
      <c r="L36" s="279">
        <v>2.8319999999999999</v>
      </c>
      <c r="M36" s="279" t="s">
        <v>772</v>
      </c>
      <c r="N36" s="279">
        <v>0.93</v>
      </c>
      <c r="O36" s="279">
        <v>18.440000000000001</v>
      </c>
      <c r="P36" s="279">
        <v>4.8680000000000003</v>
      </c>
      <c r="Q36" s="279">
        <v>9.6809999999999992</v>
      </c>
      <c r="R36" s="279">
        <v>5.5739999999999998</v>
      </c>
      <c r="S36" s="279">
        <v>1.641</v>
      </c>
      <c r="T36" s="279">
        <v>4.0830000000000002</v>
      </c>
      <c r="U36" s="279">
        <v>4.17</v>
      </c>
      <c r="V36" s="279">
        <v>10.933999999999999</v>
      </c>
      <c r="W36" s="279">
        <v>5.0330000000000004</v>
      </c>
      <c r="X36" s="279">
        <v>0.14599999999999999</v>
      </c>
      <c r="Y36" s="279">
        <v>6.1639999999999997</v>
      </c>
      <c r="Z36" s="279">
        <v>0.35599999999999998</v>
      </c>
      <c r="AA36" s="279">
        <v>7.2880000000000003</v>
      </c>
      <c r="AB36" s="279">
        <v>5.3570000000000002</v>
      </c>
      <c r="AC36" s="279">
        <v>2.9809999999999999</v>
      </c>
      <c r="AD36" s="279">
        <v>2.6030000000000002</v>
      </c>
      <c r="AE36" s="279">
        <v>5.7949999999999999</v>
      </c>
      <c r="AF36" s="279">
        <v>0.63500000000000001</v>
      </c>
      <c r="AG36" s="279">
        <v>2.9580000000000002</v>
      </c>
      <c r="AH36" s="279">
        <v>14.337</v>
      </c>
      <c r="AI36" s="279">
        <v>4.9950000000000001</v>
      </c>
      <c r="AJ36" s="279">
        <v>1.2350000000000001</v>
      </c>
      <c r="AK36" s="279">
        <v>4.6100000000000003</v>
      </c>
      <c r="AL36" s="279">
        <v>1.325</v>
      </c>
      <c r="AM36" s="279">
        <v>3.972</v>
      </c>
      <c r="AN36" s="279">
        <v>6.5270000000000001</v>
      </c>
      <c r="AO36" s="279">
        <v>13.96</v>
      </c>
      <c r="AP36" s="279">
        <v>3.8879999999999999</v>
      </c>
      <c r="AQ36" s="279">
        <v>27.109000000000002</v>
      </c>
      <c r="AR36" s="279">
        <v>6.9130000000000003</v>
      </c>
      <c r="AS36" s="279">
        <v>10.631</v>
      </c>
      <c r="AT36" s="279">
        <v>2.7679999999999998</v>
      </c>
      <c r="AU36" s="279">
        <v>10.282999999999999</v>
      </c>
      <c r="AV36" s="279">
        <v>5.9359999999999999</v>
      </c>
      <c r="AW36" s="279">
        <v>2.718</v>
      </c>
      <c r="AX36" s="279">
        <v>12.346</v>
      </c>
      <c r="AY36" s="279">
        <v>5.0529999999999999</v>
      </c>
      <c r="AZ36" s="279">
        <v>5.84</v>
      </c>
      <c r="BA36" s="279">
        <v>18.998999999999999</v>
      </c>
      <c r="BB36" s="279">
        <v>16.472000000000001</v>
      </c>
      <c r="BC36" s="279">
        <v>7.3019999999999996</v>
      </c>
      <c r="BD36" s="279">
        <v>8.8369999999999997</v>
      </c>
      <c r="BE36" s="279">
        <v>15.519</v>
      </c>
      <c r="BF36" s="279">
        <v>19.562999999999999</v>
      </c>
      <c r="BG36" s="279">
        <v>15.572699999999999</v>
      </c>
      <c r="BH36" s="279">
        <v>3.8119999999999998</v>
      </c>
      <c r="BI36" s="279">
        <v>13.798</v>
      </c>
      <c r="BJ36" s="279">
        <v>14.579000000000001</v>
      </c>
      <c r="BK36" s="279">
        <v>23.641999999999999</v>
      </c>
      <c r="BL36" s="279">
        <v>22.873000000000001</v>
      </c>
      <c r="BM36" s="279">
        <v>4.5599999999999996</v>
      </c>
      <c r="BN36" s="279">
        <v>42.55</v>
      </c>
      <c r="BO36" s="279">
        <v>11.814</v>
      </c>
      <c r="BP36" s="279">
        <v>5.3369999999999997</v>
      </c>
      <c r="BQ36" s="279">
        <v>24.009</v>
      </c>
      <c r="BR36" s="279">
        <v>10.455</v>
      </c>
      <c r="BS36" s="279">
        <v>7.41</v>
      </c>
      <c r="BT36" s="279">
        <v>1.286</v>
      </c>
      <c r="BU36" s="279">
        <v>7.7350000000000003</v>
      </c>
      <c r="BV36" s="279">
        <v>17.687999999999999</v>
      </c>
      <c r="BW36" s="279">
        <v>15.222</v>
      </c>
      <c r="BX36" s="279">
        <v>7.5880000000000001</v>
      </c>
      <c r="BY36" s="279">
        <v>11.5747</v>
      </c>
      <c r="BZ36" s="279">
        <v>14.7067</v>
      </c>
      <c r="CA36" s="279">
        <v>10.299899999999999</v>
      </c>
      <c r="CB36" s="279">
        <v>15.532</v>
      </c>
      <c r="CC36" s="279">
        <v>9.1</v>
      </c>
      <c r="CD36" s="279">
        <v>14.927999999999999</v>
      </c>
      <c r="CE36" s="279">
        <v>18.135999999999999</v>
      </c>
      <c r="CF36" s="279">
        <v>21.504599999999996</v>
      </c>
      <c r="CG36" s="279">
        <v>21.487400000000001</v>
      </c>
      <c r="CH36" s="279">
        <v>6.3882000000000003</v>
      </c>
      <c r="CI36" s="279">
        <v>17.751300000000001</v>
      </c>
      <c r="CJ36" s="279">
        <v>8.1311999999999998</v>
      </c>
      <c r="CK36" s="279">
        <v>12.597699999999998</v>
      </c>
      <c r="CL36" s="279">
        <v>19.595899999999997</v>
      </c>
      <c r="CM36" s="279">
        <v>4.7</v>
      </c>
      <c r="CN36" s="279">
        <v>8.5808</v>
      </c>
      <c r="CO36" s="279">
        <v>23.061499999999999</v>
      </c>
      <c r="CP36" s="279">
        <v>13.757300000000001</v>
      </c>
      <c r="CQ36" s="279">
        <v>8.3141999999999996</v>
      </c>
      <c r="CR36" s="279">
        <v>14.293099999999997</v>
      </c>
      <c r="CS36" s="279">
        <v>11.648399999999999</v>
      </c>
      <c r="CT36" s="279">
        <v>11.388</v>
      </c>
      <c r="CU36" s="279">
        <f>IFERROR(VLOOKUP(A36,'fat-01-24'!A:C,3,FALSE),"")</f>
        <v>15.725300000000001</v>
      </c>
      <c r="CV36" s="279">
        <f>IFERROR(VLOOKUP(A36,'fat-02-24'!A:C,3,FALSE),"")</f>
        <v>3.3118000000000003</v>
      </c>
      <c r="CW36" s="279">
        <f>IFERROR(VLOOKUP(A36,'fat-03-24'!A:C,3,FALSE),"")</f>
        <v>27.921999999999993</v>
      </c>
      <c r="CX36" s="279">
        <f>IFERROR(VLOOKUP(A36,'fat-04-24'!A:C,3,FALSE),"")</f>
        <v>27.7821</v>
      </c>
      <c r="CY36" s="279">
        <f>IFERROR(VLOOKUP(A36,'fat-05-24'!A:C,3,FALSE),"")</f>
        <v>16.406599999999997</v>
      </c>
      <c r="CZ36" s="279">
        <f>IFERROR(VLOOKUP(A36,'fat-06-24'!A:C,3,FALSE),"")</f>
        <v>8.5808</v>
      </c>
      <c r="DA36" s="279">
        <f>IFERROR(VLOOKUP(A36,'fat-07-24'!A:C,3,FALSE),"")</f>
        <v>5.9502999999999986</v>
      </c>
      <c r="DB36" s="279">
        <f>IFERROR(VLOOKUP(A36,'fat-08-24'!A:D,3,FALSE),"")</f>
        <v>5.9691999999999998</v>
      </c>
      <c r="DC36" s="279">
        <f>IFERROR(VLOOKUP(A36,'fat-09-24'!A:C,3,FALSE),"")</f>
        <v>17.087900000000001</v>
      </c>
      <c r="DD36" s="279">
        <f>IFERROR(VLOOKUP(A36,'fat-10-24'!A:C,3,FALSE),"")</f>
        <v>18.677299999999999</v>
      </c>
      <c r="DE36" s="279">
        <f>IFERROR(VLOOKUP(A36,'fat-11-24'!A:C,3,FALSE),"")</f>
        <v>26.164599999999997</v>
      </c>
      <c r="DF36" s="279">
        <f>IFERROR(VLOOKUP(A36,'fat-12-24'!A:D,3,FALSE),"")</f>
        <v>33.238900000000001</v>
      </c>
      <c r="DG36" s="279">
        <f>IFERROR(VLOOKUP(A36,'fat-01-25'!A:D,3,FALSE),"")</f>
        <v>8.4382000000000001</v>
      </c>
      <c r="DH36" s="279">
        <f>IFERROR(VLOOKUP(A36,'fat-02-25'!A:D,3,FALSE),"")</f>
        <v>7.4248000000000012</v>
      </c>
      <c r="DI36" s="279">
        <f>IFERROR(VLOOKUP(A36,'fat-03-25'!A:C,3,FALSE),"")</f>
        <v>16.252299999999998</v>
      </c>
      <c r="DJ36" s="279">
        <f>IFERROR(VLOOKUP(A36,'fat-04-25'!A:C,3,FALSE),"")</f>
        <v>2.4870999999999999</v>
      </c>
      <c r="DK36" s="279">
        <f>IFERROR(VLOOKUP(A36,'fat-02-25'!A:C,3,FALSE),"")</f>
        <v>7.4248000000000012</v>
      </c>
      <c r="DL36" s="279">
        <f>IFERROR(VLOOKUP(A36,'fat-06-25'!A:C,3,FALSE),"")</f>
        <v>13.306699999999999</v>
      </c>
      <c r="DM36" s="279">
        <f>IFERROR(VLOOKUP(A36,'fat-05-25'!A:C,3,FALSE),"")</f>
        <v>37.164999999999999</v>
      </c>
      <c r="DN36" s="279">
        <f>IFERROR(VLOOKUP(A36,'fat-08-25'!A:C,3,FALSE),"")</f>
        <v>21.452399999999997</v>
      </c>
      <c r="DO36" s="279">
        <f>IFERROR(VLOOKUP(A36,'fat-09-25'!A:C,3,FALSE),"")</f>
        <v>22.0411</v>
      </c>
      <c r="DP36" s="279">
        <f>IFERROR(VLOOKUP(A36,'fat-10-25'!A:C,3,FALSE),"")</f>
        <v>5.7296214165289259</v>
      </c>
      <c r="DQ36" s="279">
        <f>IFERROR(VLOOKUP(A36,'fat-11-25'!A:D,3,FALSE),"")</f>
        <v>1.502</v>
      </c>
      <c r="DR36" s="279">
        <f>IFERROR(VLOOKUP(A36,'fat-12-25'!A:D,3,FALSE),"")</f>
        <v>20.344899999999999</v>
      </c>
      <c r="DS36" s="279">
        <f>IFERROR(VLOOKUP(A36,'fat-01-26'!A:C,3,FALSE),"")</f>
        <v>15.867100000000001</v>
      </c>
      <c r="DT36" s="279">
        <f>IFERROR(VLOOKUP(A36,'fat-02-26'!A:C,3,FALSE),"")</f>
        <v>8.1112000000000002</v>
      </c>
      <c r="DU36" s="279">
        <f>IFERROR(VLOOKUP(A36,'fat-03-26'!A:C,3,FALSE),"")</f>
        <v>10.529199999999999</v>
      </c>
      <c r="DV36" s="279">
        <f>IFERROR(VLOOKUP(A36,'fat-04-26'!A:C,3,FALSE),"")</f>
        <v>35.667599999999993</v>
      </c>
      <c r="DW36" s="279">
        <f>IFERROR(VLOOKUP(A36,'fat-05-26'!A:C,3,FALSE),"")</f>
        <v>16.245500000000003</v>
      </c>
      <c r="DX36" s="279">
        <f t="shared" si="14"/>
        <v>17.794250000000002</v>
      </c>
      <c r="DY36" s="279">
        <f t="shared" si="16"/>
        <v>26.691375000000001</v>
      </c>
      <c r="DZ36" s="280">
        <v>25</v>
      </c>
      <c r="EA36" s="281">
        <f>VLOOKUP(A36,Estoque!B:I,8,FALSE)</f>
        <v>6.5056000000000003</v>
      </c>
      <c r="EB36" s="34">
        <f>VLOOKUP(A36,Estoque!B:N,13,FALSE)</f>
        <v>20</v>
      </c>
    </row>
    <row r="37" spans="1:135" x14ac:dyDescent="0.3">
      <c r="A37" s="394" t="s">
        <v>316</v>
      </c>
      <c r="B37" s="394" t="s">
        <v>317</v>
      </c>
      <c r="C37" s="279">
        <v>5.68</v>
      </c>
      <c r="D37" s="279">
        <v>8.5017999999999994</v>
      </c>
      <c r="E37" s="279">
        <v>4.4169999999999998</v>
      </c>
      <c r="F37" s="279">
        <v>6.9790000000000001</v>
      </c>
      <c r="G37" s="279">
        <v>1.837</v>
      </c>
      <c r="H37" s="279">
        <v>15.234999999999999</v>
      </c>
      <c r="I37" s="279">
        <v>1.4850000000000001</v>
      </c>
      <c r="J37" s="279">
        <v>5.2249999999999996</v>
      </c>
      <c r="K37" s="279">
        <v>1.71</v>
      </c>
      <c r="L37" s="279">
        <v>4.2560000000000002</v>
      </c>
      <c r="M37" s="279">
        <v>18.794</v>
      </c>
      <c r="N37" s="279">
        <v>9.0809999999999995</v>
      </c>
      <c r="O37" s="279">
        <v>10.661199999999999</v>
      </c>
      <c r="P37" s="279">
        <v>4.907</v>
      </c>
      <c r="Q37" s="279">
        <v>5.4409999999999998</v>
      </c>
      <c r="R37" s="279">
        <v>6.0019999999999998</v>
      </c>
      <c r="S37" s="279">
        <v>6.1260000000000003</v>
      </c>
      <c r="T37" s="279">
        <v>4.3719999999999999</v>
      </c>
      <c r="U37" s="279">
        <v>22.565000000000001</v>
      </c>
      <c r="V37" s="279">
        <v>8.641</v>
      </c>
      <c r="W37" s="279">
        <v>3.88</v>
      </c>
      <c r="X37" s="279">
        <v>7.7549999999999999</v>
      </c>
      <c r="Y37" s="279">
        <v>9.6655999999999995</v>
      </c>
      <c r="Z37" s="279">
        <v>5.1390000000000002</v>
      </c>
      <c r="AA37" s="279">
        <v>10.61</v>
      </c>
      <c r="AB37" s="279">
        <v>14.736000000000001</v>
      </c>
      <c r="AC37" s="279">
        <v>4.7919999999999998</v>
      </c>
      <c r="AD37" s="279">
        <v>8.0960000000000001</v>
      </c>
      <c r="AE37" s="279">
        <v>10.484</v>
      </c>
      <c r="AF37" s="279">
        <v>4.1440000000000001</v>
      </c>
      <c r="AG37" s="279">
        <v>24.9</v>
      </c>
      <c r="AH37" s="279">
        <v>21.495999999999999</v>
      </c>
      <c r="AI37" s="279">
        <v>3.028</v>
      </c>
      <c r="AJ37" s="279">
        <v>2.9119999999999999</v>
      </c>
      <c r="AK37" s="279">
        <v>12.86</v>
      </c>
      <c r="AL37" s="279">
        <v>19.606000000000002</v>
      </c>
      <c r="AM37" s="279">
        <v>2.3940000000000001</v>
      </c>
      <c r="AN37" s="279">
        <v>7.5149999999999997</v>
      </c>
      <c r="AO37" s="279">
        <v>9.5380000000000003</v>
      </c>
      <c r="AP37" s="279">
        <v>3.07</v>
      </c>
      <c r="AQ37" s="279">
        <v>14.766</v>
      </c>
      <c r="AR37" s="279">
        <v>5.5144000000000002</v>
      </c>
      <c r="AS37" s="279">
        <v>8.4619999999999997</v>
      </c>
      <c r="AT37" s="279">
        <v>20.716000000000001</v>
      </c>
      <c r="AU37" s="279">
        <v>22.401</v>
      </c>
      <c r="AV37" s="279">
        <v>5.1506999999999996</v>
      </c>
      <c r="AW37" s="279">
        <v>6.5940000000000003</v>
      </c>
      <c r="AX37" s="279">
        <v>15.801</v>
      </c>
      <c r="AY37" s="279">
        <v>4.3689999999999998</v>
      </c>
      <c r="AZ37" s="279">
        <v>13.25</v>
      </c>
      <c r="BA37" s="279">
        <v>10</v>
      </c>
      <c r="BB37" s="279">
        <v>3.7189999999999999</v>
      </c>
      <c r="BC37" s="279">
        <v>8.1110000000000007</v>
      </c>
      <c r="BD37" s="279">
        <v>4.7839999999999998</v>
      </c>
      <c r="BE37" s="279">
        <v>31.257000000000001</v>
      </c>
      <c r="BF37" s="279">
        <v>24.654</v>
      </c>
      <c r="BG37" s="279">
        <v>25.051400000000001</v>
      </c>
      <c r="BH37" s="279">
        <v>17.036100000000001</v>
      </c>
      <c r="BI37" s="279">
        <v>11.211399999999999</v>
      </c>
      <c r="BJ37" s="279">
        <v>2.8780000000000001</v>
      </c>
      <c r="BK37" s="279">
        <v>18.568200000000001</v>
      </c>
      <c r="BL37" s="279">
        <v>-0.92900000000000005</v>
      </c>
      <c r="BM37" s="279">
        <v>36.958300000000001</v>
      </c>
      <c r="BN37" s="279">
        <v>9.2330000000000005</v>
      </c>
      <c r="BO37" s="279">
        <v>8.2624999999999993</v>
      </c>
      <c r="BP37" s="279">
        <v>12.071999999999999</v>
      </c>
      <c r="BQ37" s="279">
        <v>14.72</v>
      </c>
      <c r="BR37" s="279">
        <v>9.0610999999999997</v>
      </c>
      <c r="BS37" s="279">
        <v>4.22</v>
      </c>
      <c r="BT37" s="279">
        <v>9.1679999999999993</v>
      </c>
      <c r="BU37" s="279">
        <v>15.26</v>
      </c>
      <c r="BV37" s="279">
        <v>14.692</v>
      </c>
      <c r="BW37" s="279">
        <v>13.942</v>
      </c>
      <c r="BX37" s="279">
        <v>8.0969999999999995</v>
      </c>
      <c r="BY37" s="279">
        <v>13.292999999999999</v>
      </c>
      <c r="BZ37" s="279">
        <v>8.0120000000000005</v>
      </c>
      <c r="CA37" s="279">
        <v>15.997400000000001</v>
      </c>
      <c r="CB37" s="279">
        <v>12.77</v>
      </c>
      <c r="CC37" s="279">
        <v>2.16</v>
      </c>
      <c r="CD37" s="279">
        <v>11.253</v>
      </c>
      <c r="CE37" s="279">
        <v>13.920200000000001</v>
      </c>
      <c r="CF37" s="279">
        <v>3.9193999999999996</v>
      </c>
      <c r="CG37" s="279">
        <v>16.2178</v>
      </c>
      <c r="CH37" s="279">
        <v>24.6312</v>
      </c>
      <c r="CI37" s="279">
        <v>31.945999999999998</v>
      </c>
      <c r="CJ37" s="279">
        <v>21.808800000000002</v>
      </c>
      <c r="CK37" s="279">
        <v>29.574199999999998</v>
      </c>
      <c r="CL37" s="279">
        <v>19.939399999999999</v>
      </c>
      <c r="CM37" s="279">
        <v>4.7956000000000003</v>
      </c>
      <c r="CN37" s="279">
        <v>17.9406</v>
      </c>
      <c r="CO37" s="279">
        <v>9.2834000000000003</v>
      </c>
      <c r="CP37" s="279">
        <v>13.6638</v>
      </c>
      <c r="CQ37" s="279">
        <v>13.2996</v>
      </c>
      <c r="CR37" s="279">
        <v>14.2806</v>
      </c>
      <c r="CS37" s="279">
        <v>33.889800000000001</v>
      </c>
      <c r="CT37" s="279">
        <v>11.367399999999998</v>
      </c>
      <c r="CU37" s="279">
        <f>IFERROR(VLOOKUP(A37,'fat-01-24'!A:C,3,FALSE),"")</f>
        <v>27.019600000000004</v>
      </c>
      <c r="CV37" s="279">
        <f>IFERROR(VLOOKUP(A37,'fat-02-24'!A:C,3,FALSE),"")</f>
        <v>13.530800000000001</v>
      </c>
      <c r="CW37" s="279">
        <f>IFERROR(VLOOKUP(A37,'fat-03-24'!A:C,3,FALSE),"")</f>
        <v>11.013800000000002</v>
      </c>
      <c r="CX37" s="279">
        <f>IFERROR(VLOOKUP(A37,'fat-04-24'!A:C,3,FALSE),"")</f>
        <v>18.118099999999998</v>
      </c>
      <c r="CY37" s="279">
        <f>IFERROR(VLOOKUP(A37,'fat-05-24'!A:C,3,FALSE),"")</f>
        <v>9.9736999999999973</v>
      </c>
      <c r="CZ37" s="279">
        <f>IFERROR(VLOOKUP(A37,'fat-06-24'!A:C,3,FALSE),"")</f>
        <v>17.9406</v>
      </c>
      <c r="DA37" s="279">
        <f>IFERROR(VLOOKUP(A37,'fat-07-24'!A:C,3,FALSE),"")</f>
        <v>52.167000000000002</v>
      </c>
      <c r="DB37" s="279">
        <f>IFERROR(VLOOKUP(A37,'fat-08-24'!A:D,3,FALSE),"")</f>
        <v>11.677999999999999</v>
      </c>
      <c r="DC37" s="279">
        <f>IFERROR(VLOOKUP(A37,'fat-09-24'!A:C,3,FALSE),"")</f>
        <v>24.341399999999993</v>
      </c>
      <c r="DD37" s="279">
        <f>IFERROR(VLOOKUP(A37,'fat-10-24'!A:C,3,FALSE),"")</f>
        <v>2.1406000000000001</v>
      </c>
      <c r="DE37" s="279">
        <f>IFERROR(VLOOKUP(A37,'fat-11-24'!A:C,3,FALSE),"")</f>
        <v>28.363399999999999</v>
      </c>
      <c r="DF37" s="279">
        <f>IFERROR(VLOOKUP(A37,'fat-12-24'!A:D,3,FALSE),"")</f>
        <v>18.363599999999998</v>
      </c>
      <c r="DG37" s="279">
        <f>IFERROR(VLOOKUP(A37,'fat-01-25'!A:D,3,FALSE),"")</f>
        <v>27.122800000000002</v>
      </c>
      <c r="DH37" s="279">
        <f>IFERROR(VLOOKUP(A37,'fat-02-25'!A:D,3,FALSE),"")</f>
        <v>1.8177999999999999</v>
      </c>
      <c r="DI37" s="279">
        <f>IFERROR(VLOOKUP(A37,'fat-03-25'!A:C,3,FALSE),"")</f>
        <v>28.936200000000003</v>
      </c>
      <c r="DJ37" s="279">
        <f>IFERROR(VLOOKUP(A37,'fat-04-25'!A:C,3,FALSE),"")</f>
        <v>16.416</v>
      </c>
      <c r="DK37" s="279">
        <f>IFERROR(VLOOKUP(A37,'fat-02-25'!A:C,3,FALSE),"")</f>
        <v>1.8177999999999999</v>
      </c>
      <c r="DL37" s="279">
        <f>IFERROR(VLOOKUP(A37,'fat-06-25'!A:C,3,FALSE),"")</f>
        <v>22.157</v>
      </c>
      <c r="DM37" s="279">
        <f>IFERROR(VLOOKUP(A37,'fat-05-25'!A:C,3,FALSE),"")</f>
        <v>7.6193999999999997</v>
      </c>
      <c r="DN37" s="279">
        <f>IFERROR(VLOOKUP(A37,'fat-08-25'!A:C,3,FALSE),"")</f>
        <v>11.175599999999999</v>
      </c>
      <c r="DO37" s="279">
        <f>IFERROR(VLOOKUP(A37,'fat-09-25'!A:C,3,FALSE),"")</f>
        <v>18.958600000000001</v>
      </c>
      <c r="DP37" s="279">
        <f>IFERROR(VLOOKUP(A37,'fat-10-25'!A:C,3,FALSE),"")</f>
        <v>6.5885999999999996</v>
      </c>
      <c r="DQ37" s="279">
        <f>IFERROR(VLOOKUP(A37,'fat-11-25'!A:D,3,FALSE),"")</f>
        <v>1.3344</v>
      </c>
      <c r="DR37" s="279">
        <f>IFERROR(VLOOKUP(A37,'fat-12-25'!A:D,3,FALSE),"")</f>
        <v>19.206600000000002</v>
      </c>
      <c r="DS37" s="279">
        <f>IFERROR(VLOOKUP(A37,'fat-01-26'!A:C,3,FALSE),"")</f>
        <v>7.1724000000000006</v>
      </c>
      <c r="DT37" s="279">
        <f>IFERROR(VLOOKUP(A37,'fat-02-26'!A:C,3,FALSE),"")</f>
        <v>57.097799999999999</v>
      </c>
      <c r="DU37" s="279">
        <f>IFERROR(VLOOKUP(A37,'fat-03-26'!A:C,3,FALSE),"")</f>
        <v>21.238599999999998</v>
      </c>
      <c r="DV37" s="279">
        <f>IFERROR(VLOOKUP(A37,'fat-04-26'!A:C,3,FALSE),"")</f>
        <v>32.429400000000001</v>
      </c>
      <c r="DW37" s="279">
        <f>IFERROR(VLOOKUP(A37,'fat-05-26'!A:C,3,FALSE),"")</f>
        <v>19.577000000000002</v>
      </c>
      <c r="DX37" s="279">
        <f t="shared" si="14"/>
        <v>26.120299999999997</v>
      </c>
      <c r="DY37" s="279">
        <f t="shared" si="16"/>
        <v>39.180449999999993</v>
      </c>
      <c r="DZ37" s="280">
        <v>16</v>
      </c>
      <c r="EA37" s="281">
        <f>VLOOKUP(A37,Estoque!B:I,8,FALSE)</f>
        <v>-8.5454000000000008</v>
      </c>
      <c r="EB37" s="34">
        <f>VLOOKUP(A37,Estoque!B:N,13,FALSE)</f>
        <v>15</v>
      </c>
    </row>
    <row r="38" spans="1:135" x14ac:dyDescent="0.3">
      <c r="A38" s="394" t="s">
        <v>320</v>
      </c>
      <c r="B38" s="394" t="s">
        <v>321</v>
      </c>
      <c r="C38" s="279">
        <v>0.79</v>
      </c>
      <c r="D38" s="279">
        <v>10.5746</v>
      </c>
      <c r="E38" s="279">
        <v>0.315</v>
      </c>
      <c r="F38" s="279">
        <v>8.1579999999999995</v>
      </c>
      <c r="G38" s="279">
        <v>0.245</v>
      </c>
      <c r="H38" s="279">
        <v>4.28</v>
      </c>
      <c r="I38" s="279">
        <v>2.3149999999999999</v>
      </c>
      <c r="J38" s="279">
        <v>8.5050000000000008</v>
      </c>
      <c r="K38" s="279">
        <v>0.48499999999999999</v>
      </c>
      <c r="L38" s="279">
        <v>2.242</v>
      </c>
      <c r="M38" s="279">
        <v>3.2</v>
      </c>
      <c r="N38" s="279" t="s">
        <v>772</v>
      </c>
      <c r="O38" s="279">
        <v>0.40500000000000003</v>
      </c>
      <c r="P38" s="279" t="s">
        <v>772</v>
      </c>
      <c r="Q38" s="279">
        <v>1.865</v>
      </c>
      <c r="R38" s="279">
        <v>1.385</v>
      </c>
      <c r="S38" s="279" t="s">
        <v>772</v>
      </c>
      <c r="T38" s="279" t="s">
        <v>772</v>
      </c>
      <c r="U38" s="279" t="s">
        <v>772</v>
      </c>
      <c r="V38" s="279" t="s">
        <v>772</v>
      </c>
      <c r="W38" s="279" t="s">
        <v>772</v>
      </c>
      <c r="X38" s="279" t="s">
        <v>772</v>
      </c>
      <c r="Y38" s="279" t="s">
        <v>772</v>
      </c>
      <c r="Z38" s="279" t="s">
        <v>772</v>
      </c>
      <c r="AA38" s="279" t="s">
        <v>772</v>
      </c>
      <c r="AB38" s="279" t="s">
        <v>772</v>
      </c>
      <c r="AC38" s="279" t="s">
        <v>772</v>
      </c>
      <c r="AD38" s="279" t="s">
        <v>772</v>
      </c>
      <c r="AE38" s="279">
        <v>2.8107000000000002</v>
      </c>
      <c r="AF38" s="279">
        <v>0.44</v>
      </c>
      <c r="AG38" s="279" t="s">
        <v>772</v>
      </c>
      <c r="AH38" s="279">
        <v>2.2120000000000002</v>
      </c>
      <c r="AI38" s="279">
        <v>2.7440000000000002</v>
      </c>
      <c r="AJ38" s="279">
        <v>3.0739999999999998</v>
      </c>
      <c r="AK38" s="279">
        <v>0.19700000000000001</v>
      </c>
      <c r="AL38" s="279">
        <v>4.0438000000000001</v>
      </c>
      <c r="AM38" s="279">
        <v>0.44</v>
      </c>
      <c r="AN38" s="279">
        <v>0.66700000000000004</v>
      </c>
      <c r="AO38" s="279">
        <v>7.4349999999999996</v>
      </c>
      <c r="AP38" s="279">
        <v>1.8979999999999999</v>
      </c>
      <c r="AQ38" s="279">
        <v>7.1559999999999997</v>
      </c>
      <c r="AR38" s="279">
        <v>2.4</v>
      </c>
      <c r="AS38" s="279">
        <v>4.0309999999999997</v>
      </c>
      <c r="AT38" s="279">
        <v>7.548</v>
      </c>
      <c r="AU38" s="279">
        <v>1.948</v>
      </c>
      <c r="AV38" s="279">
        <v>11.739000000000001</v>
      </c>
      <c r="AW38" s="279">
        <v>5.1925999999999997</v>
      </c>
      <c r="AX38" s="279">
        <v>1.7270000000000001</v>
      </c>
      <c r="AY38" s="279">
        <v>12.141999999999999</v>
      </c>
      <c r="AZ38" s="279">
        <v>7.05</v>
      </c>
      <c r="BA38" s="279">
        <v>3.2610000000000001</v>
      </c>
      <c r="BB38" s="279">
        <v>8.0109999999999992</v>
      </c>
      <c r="BC38" s="279">
        <v>16.963999999999999</v>
      </c>
      <c r="BD38" s="279">
        <v>11.972</v>
      </c>
      <c r="BE38" s="279">
        <v>8.7750000000000004</v>
      </c>
      <c r="BF38" s="279">
        <v>25.645</v>
      </c>
      <c r="BG38" s="279">
        <v>29.472000000000001</v>
      </c>
      <c r="BH38" s="279">
        <v>1.48</v>
      </c>
      <c r="BI38" s="279">
        <v>14.712</v>
      </c>
      <c r="BJ38" s="279">
        <v>5.157</v>
      </c>
      <c r="BK38" s="279">
        <v>15.355</v>
      </c>
      <c r="BL38" s="279">
        <v>2.1</v>
      </c>
      <c r="BM38" s="279">
        <v>29.074999999999999</v>
      </c>
      <c r="BN38" s="279">
        <v>4.2530000000000001</v>
      </c>
      <c r="BO38" s="279">
        <v>11.324999999999999</v>
      </c>
      <c r="BP38" s="279">
        <v>7.2169999999999996</v>
      </c>
      <c r="BQ38" s="279">
        <v>4.2320000000000002</v>
      </c>
      <c r="BR38" s="279">
        <v>13.28</v>
      </c>
      <c r="BS38" s="279">
        <v>13.420999999999999</v>
      </c>
      <c r="BT38" s="279">
        <v>12.693</v>
      </c>
      <c r="BU38" s="279">
        <v>3.2050000000000001</v>
      </c>
      <c r="BV38" s="279">
        <v>0.30499999999999999</v>
      </c>
      <c r="BW38" s="279">
        <v>31.594000000000001</v>
      </c>
      <c r="BX38" s="279">
        <v>19.11</v>
      </c>
      <c r="BY38" s="279">
        <v>35.774999999999999</v>
      </c>
      <c r="BZ38" s="279">
        <v>19.355</v>
      </c>
      <c r="CA38" s="279">
        <v>16.015000000000001</v>
      </c>
      <c r="CB38" s="279">
        <v>20.135000000000002</v>
      </c>
      <c r="CC38" s="279">
        <v>18.993000000000002</v>
      </c>
      <c r="CD38" s="279">
        <v>51.074199999999998</v>
      </c>
      <c r="CE38" s="279">
        <v>28.600999999999996</v>
      </c>
      <c r="CF38" s="279">
        <v>14.907200591515448</v>
      </c>
      <c r="CG38" s="279">
        <v>35.760599999999997</v>
      </c>
      <c r="CH38" s="279">
        <v>52.585399999999993</v>
      </c>
      <c r="CI38" s="279">
        <v>24.940199999999997</v>
      </c>
      <c r="CJ38" s="279">
        <v>4.1866000000000003</v>
      </c>
      <c r="CK38" s="279">
        <v>34.929600000000001</v>
      </c>
      <c r="CL38" s="279">
        <v>25.352599999999999</v>
      </c>
      <c r="CM38" s="279">
        <v>38.692399999999992</v>
      </c>
      <c r="CN38" s="279">
        <v>29.2592</v>
      </c>
      <c r="CO38" s="279">
        <v>34.400799999999997</v>
      </c>
      <c r="CP38" s="279">
        <v>34.923799999999986</v>
      </c>
      <c r="CQ38" s="279">
        <v>17.2302</v>
      </c>
      <c r="CR38" s="279">
        <v>13.2394</v>
      </c>
      <c r="CS38" s="279">
        <v>23.746400000000001</v>
      </c>
      <c r="CT38" s="279">
        <v>23.696599999999997</v>
      </c>
      <c r="CU38" s="279">
        <f>IFERROR(VLOOKUP(A38,'fat-01-24'!A:C,3,FALSE),"")</f>
        <v>34.696399999999997</v>
      </c>
      <c r="CV38" s="279">
        <f>IFERROR(VLOOKUP(A38,'fat-02-24'!A:C,3,FALSE),"")</f>
        <v>18.123799999999999</v>
      </c>
      <c r="CW38" s="279">
        <f>IFERROR(VLOOKUP(A38,'fat-03-24'!A:C,3,FALSE),"")</f>
        <v>56.818799999999996</v>
      </c>
      <c r="CX38" s="279">
        <f>IFERROR(VLOOKUP(A38,'fat-04-24'!A:C,3,FALSE),"")</f>
        <v>22.0242</v>
      </c>
      <c r="CY38" s="279">
        <f>IFERROR(VLOOKUP(A38,'fat-05-24'!A:C,3,FALSE),"")</f>
        <v>19.337199999999999</v>
      </c>
      <c r="CZ38" s="279">
        <f>IFERROR(VLOOKUP(A38,'fat-06-24'!A:C,3,FALSE),"")</f>
        <v>29.2592</v>
      </c>
      <c r="DA38" s="279">
        <f>IFERROR(VLOOKUP(A38,'fat-07-24'!A:C,3,FALSE),"")</f>
        <v>18.746200000000002</v>
      </c>
      <c r="DB38" s="279">
        <f>IFERROR(VLOOKUP(A38,'fat-08-24'!A:D,3,FALSE),"")</f>
        <v>22.012799999999999</v>
      </c>
      <c r="DC38" s="279">
        <f>IFERROR(VLOOKUP(A38,'fat-09-24'!A:C,3,FALSE),"")</f>
        <v>11.8134</v>
      </c>
      <c r="DD38" s="279">
        <f>IFERROR(VLOOKUP(A38,'fat-10-24'!A:C,3,FALSE),"")</f>
        <v>30.340999999999998</v>
      </c>
      <c r="DE38" s="279">
        <f>IFERROR(VLOOKUP(A38,'fat-11-24'!A:C,3,FALSE),"")</f>
        <v>30.513000000000002</v>
      </c>
      <c r="DF38" s="279">
        <f>IFERROR(VLOOKUP(A38,'fat-12-24'!A:D,3,FALSE),"")</f>
        <v>13.3184</v>
      </c>
      <c r="DG38" s="279">
        <f>IFERROR(VLOOKUP(A38,'fat-01-25'!A:D,3,FALSE),"")</f>
        <v>31.4876</v>
      </c>
      <c r="DH38" s="279">
        <f>IFERROR(VLOOKUP(A38,'fat-02-25'!A:D,3,FALSE),"")</f>
        <v>14.9748</v>
      </c>
      <c r="DI38" s="279">
        <f>IFERROR(VLOOKUP(A38,'fat-03-25'!A:C,3,FALSE),"")</f>
        <v>4.3529999999999998</v>
      </c>
      <c r="DJ38" s="279">
        <f>IFERROR(VLOOKUP(A38,'fat-04-25'!A:C,3,FALSE),"")</f>
        <v>16.978000000000002</v>
      </c>
      <c r="DK38" s="279">
        <f>IFERROR(VLOOKUP(A38,'fat-02-25'!A:C,3,FALSE),"")</f>
        <v>14.9748</v>
      </c>
      <c r="DL38" s="279">
        <f>IFERROR(VLOOKUP(A38,'fat-06-25'!A:C,3,FALSE),"")</f>
        <v>16.473800000000001</v>
      </c>
      <c r="DM38" s="279">
        <f>IFERROR(VLOOKUP(A38,'fat-05-25'!A:C,3,FALSE),"")</f>
        <v>35.770800000000001</v>
      </c>
      <c r="DN38" s="279">
        <f>IFERROR(VLOOKUP(A38,'fat-08-25'!A:C,3,FALSE),"")</f>
        <v>16.990199999999998</v>
      </c>
      <c r="DO38" s="279">
        <f>IFERROR(VLOOKUP(A38,'fat-09-25'!A:C,3,FALSE),"")</f>
        <v>44.550600000000003</v>
      </c>
      <c r="DP38" s="279">
        <f>IFERROR(VLOOKUP(A38,'fat-10-25'!A:C,3,FALSE),"")</f>
        <v>13.986799999999999</v>
      </c>
      <c r="DQ38" s="279">
        <f>IFERROR(VLOOKUP(A38,'fat-11-25'!A:D,3,FALSE),"")</f>
        <v>12.147600000000001</v>
      </c>
      <c r="DR38" s="279">
        <f>IFERROR(VLOOKUP(A38,'fat-12-25'!A:D,3,FALSE),"")</f>
        <v>19.2088</v>
      </c>
      <c r="DS38" s="279">
        <f>IFERROR(VLOOKUP(A38,'fat-01-26'!A:C,3,FALSE),"")</f>
        <v>26.467799999999997</v>
      </c>
      <c r="DT38" s="279">
        <f>IFERROR(VLOOKUP(A38,'fat-02-26'!A:C,3,FALSE),"")</f>
        <v>24.475200000000005</v>
      </c>
      <c r="DU38" s="279">
        <f>IFERROR(VLOOKUP(A38,'fat-03-26'!A:C,3,FALSE),"")</f>
        <v>34.659199999999991</v>
      </c>
      <c r="DV38" s="279">
        <f>IFERROR(VLOOKUP(A38,'fat-04-26'!A:C,3,FALSE),"")</f>
        <v>21.471</v>
      </c>
      <c r="DW38" s="279">
        <f>IFERROR(VLOOKUP(A38,'fat-05-26'!A:C,3,FALSE),"")</f>
        <v>20.526599999999998</v>
      </c>
      <c r="DX38" s="279">
        <f t="shared" si="14"/>
        <v>24.468099999999996</v>
      </c>
      <c r="DY38" s="279">
        <f t="shared" si="16"/>
        <v>36.702149999999996</v>
      </c>
      <c r="DZ38" s="280">
        <v>20</v>
      </c>
      <c r="EA38" s="281">
        <f>VLOOKUP(A38,Estoque!B:I,8,FALSE)</f>
        <v>-3.8643999999999998</v>
      </c>
      <c r="EB38" s="34">
        <f>VLOOKUP(A38,Estoque!B:N,13,FALSE)</f>
        <v>40</v>
      </c>
    </row>
    <row r="39" spans="1:135" x14ac:dyDescent="0.3">
      <c r="A39" s="394" t="s">
        <v>324</v>
      </c>
      <c r="B39" s="394" t="s">
        <v>325</v>
      </c>
      <c r="C39" s="279">
        <v>5.5529999999999999</v>
      </c>
      <c r="D39" s="279">
        <v>5.4050000000000002</v>
      </c>
      <c r="E39" s="279">
        <v>15.44</v>
      </c>
      <c r="F39" s="279">
        <v>7.0949999999999998</v>
      </c>
      <c r="G39" s="279">
        <v>10.79</v>
      </c>
      <c r="H39" s="279">
        <v>15.164999999999999</v>
      </c>
      <c r="I39" s="279">
        <v>0.55800000000000005</v>
      </c>
      <c r="J39" s="279">
        <v>4.5720000000000001</v>
      </c>
      <c r="K39" s="279">
        <v>18.350999999999999</v>
      </c>
      <c r="L39" s="279">
        <v>1.429</v>
      </c>
      <c r="M39" s="279">
        <v>7.2409999999999997</v>
      </c>
      <c r="N39" s="279">
        <v>6.56</v>
      </c>
      <c r="O39" s="279">
        <v>4.8776000000000002</v>
      </c>
      <c r="P39" s="279">
        <v>0.44</v>
      </c>
      <c r="Q39" s="279">
        <v>1.9955000000000001</v>
      </c>
      <c r="R39" s="279">
        <v>10.1509</v>
      </c>
      <c r="S39" s="279">
        <v>5.2190000000000003</v>
      </c>
      <c r="T39" s="279">
        <v>10.38</v>
      </c>
      <c r="U39" s="279">
        <v>25.742999999999999</v>
      </c>
      <c r="V39" s="279">
        <v>23.734999999999999</v>
      </c>
      <c r="W39" s="279">
        <v>0.87870000000000004</v>
      </c>
      <c r="X39" s="279">
        <v>10.3041</v>
      </c>
      <c r="Y39" s="279">
        <v>5.0397999999999996</v>
      </c>
      <c r="Z39" s="279">
        <v>3.98</v>
      </c>
      <c r="AA39" s="279">
        <v>5.8819999999999997</v>
      </c>
      <c r="AB39" s="279">
        <v>7.0819999999999999</v>
      </c>
      <c r="AC39" s="279">
        <v>5.16</v>
      </c>
      <c r="AD39" s="279">
        <v>11.3574</v>
      </c>
      <c r="AE39" s="279">
        <v>2.762</v>
      </c>
      <c r="AF39" s="279" t="s">
        <v>772</v>
      </c>
      <c r="AG39" s="279">
        <v>6.69</v>
      </c>
      <c r="AH39" s="279">
        <v>9.3933999999999997</v>
      </c>
      <c r="AI39" s="279">
        <v>22.921600000000002</v>
      </c>
      <c r="AJ39" s="279">
        <v>17.599</v>
      </c>
      <c r="AK39" s="279">
        <v>9.48</v>
      </c>
      <c r="AL39" s="279">
        <v>3.0859999999999999</v>
      </c>
      <c r="AM39" s="279">
        <v>6.96</v>
      </c>
      <c r="AN39" s="279">
        <v>11.593</v>
      </c>
      <c r="AO39" s="279">
        <v>4.2089999999999996</v>
      </c>
      <c r="AP39" s="279">
        <v>11.087</v>
      </c>
      <c r="AQ39" s="279">
        <v>13.13</v>
      </c>
      <c r="AR39" s="279">
        <v>20.425999999999998</v>
      </c>
      <c r="AS39" s="279">
        <v>5.7679999999999998</v>
      </c>
      <c r="AT39" s="279">
        <v>10.901999999999999</v>
      </c>
      <c r="AU39" s="279">
        <v>12.69</v>
      </c>
      <c r="AV39" s="279">
        <v>10.166</v>
      </c>
      <c r="AW39" s="279">
        <v>1.3979999999999999</v>
      </c>
      <c r="AX39" s="279">
        <v>5.0990000000000002</v>
      </c>
      <c r="AY39" s="279">
        <v>10.832000000000001</v>
      </c>
      <c r="AZ39" s="279">
        <v>4.7629999999999999</v>
      </c>
      <c r="BA39" s="279">
        <v>24.867000000000001</v>
      </c>
      <c r="BB39" s="279" t="s">
        <v>772</v>
      </c>
      <c r="BC39" s="279">
        <v>13.712999999999999</v>
      </c>
      <c r="BD39" s="279">
        <v>10.702</v>
      </c>
      <c r="BE39" s="279">
        <v>30.962</v>
      </c>
      <c r="BF39" s="279">
        <v>19.759499999999999</v>
      </c>
      <c r="BG39" s="279">
        <v>30.178000000000001</v>
      </c>
      <c r="BH39" s="279">
        <v>31.17</v>
      </c>
      <c r="BI39" s="279">
        <v>10.795</v>
      </c>
      <c r="BJ39" s="279">
        <v>30.317</v>
      </c>
      <c r="BK39" s="279">
        <v>18.061</v>
      </c>
      <c r="BL39" s="279">
        <v>11.32</v>
      </c>
      <c r="BM39" s="279">
        <v>23.547999999999998</v>
      </c>
      <c r="BN39" s="279">
        <v>13.273</v>
      </c>
      <c r="BO39" s="279">
        <v>44.383000000000003</v>
      </c>
      <c r="BP39" s="279">
        <v>22.92</v>
      </c>
      <c r="BQ39" s="279">
        <v>28.337</v>
      </c>
      <c r="BR39" s="279">
        <v>12.776999999999999</v>
      </c>
      <c r="BS39" s="279">
        <v>5.0629999999999997</v>
      </c>
      <c r="BT39" s="279">
        <v>19.3825</v>
      </c>
      <c r="BU39" s="279">
        <v>32.463000000000001</v>
      </c>
      <c r="BV39" s="279">
        <v>26.706</v>
      </c>
      <c r="BW39" s="279">
        <v>19.295000000000002</v>
      </c>
      <c r="BX39" s="279">
        <v>6.024</v>
      </c>
      <c r="BY39" s="279">
        <v>32.947200000000002</v>
      </c>
      <c r="BZ39" s="279">
        <v>17.5624</v>
      </c>
      <c r="CA39" s="279">
        <v>20.597000000000001</v>
      </c>
      <c r="CB39" s="279">
        <v>22.702000000000002</v>
      </c>
      <c r="CC39" s="279">
        <v>32.477000000000004</v>
      </c>
      <c r="CD39" s="279">
        <v>21.476099999999999</v>
      </c>
      <c r="CE39" s="279">
        <v>24.096299999999999</v>
      </c>
      <c r="CF39" s="279">
        <v>20.1264</v>
      </c>
      <c r="CG39" s="279">
        <v>4.6283000000000003</v>
      </c>
      <c r="CH39" s="279">
        <v>24.507000000000001</v>
      </c>
      <c r="CI39" s="279">
        <v>33.486800000000002</v>
      </c>
      <c r="CJ39" s="279">
        <v>26.047600000000003</v>
      </c>
      <c r="CK39" s="279">
        <v>54.791899999999991</v>
      </c>
      <c r="CL39" s="279">
        <v>15.160100000000002</v>
      </c>
      <c r="CM39" s="279">
        <v>8.2737999999999996</v>
      </c>
      <c r="CN39" s="279">
        <v>34.065300000000001</v>
      </c>
      <c r="CO39" s="279">
        <v>47.100999999999999</v>
      </c>
      <c r="CP39" s="279">
        <v>40.064799999999991</v>
      </c>
      <c r="CQ39" s="279">
        <v>36.13239999999999</v>
      </c>
      <c r="CR39" s="279">
        <v>43.509799999999991</v>
      </c>
      <c r="CS39" s="279">
        <v>13.367700000000003</v>
      </c>
      <c r="CT39" s="279">
        <v>66.908900000000017</v>
      </c>
      <c r="CU39" s="279">
        <f>IFERROR(VLOOKUP(A39,'fat-01-24'!A:C,3,FALSE),"")</f>
        <v>13.474799999999998</v>
      </c>
      <c r="CV39" s="279">
        <f>IFERROR(VLOOKUP(A39,'fat-02-24'!A:C,3,FALSE),"")</f>
        <v>30.437799999999999</v>
      </c>
      <c r="CW39" s="279">
        <f>IFERROR(VLOOKUP(A39,'fat-03-24'!A:C,3,FALSE),"")</f>
        <v>17.501200000000001</v>
      </c>
      <c r="CX39" s="279">
        <f>IFERROR(VLOOKUP(A39,'fat-04-24'!A:C,3,FALSE),"")</f>
        <v>38.2181</v>
      </c>
      <c r="CY39" s="279">
        <f>IFERROR(VLOOKUP(A39,'fat-05-24'!A:C,3,FALSE),"")</f>
        <v>14.912700000000001</v>
      </c>
      <c r="CZ39" s="279">
        <f>IFERROR(VLOOKUP(A39,'fat-06-24'!A:C,3,FALSE),"")</f>
        <v>34.065300000000001</v>
      </c>
      <c r="DA39" s="279">
        <f>IFERROR(VLOOKUP(A39,'fat-07-24'!A:C,3,FALSE),"")</f>
        <v>46.252499999999998</v>
      </c>
      <c r="DB39" s="279">
        <f>IFERROR(VLOOKUP(A39,'fat-08-24'!A:D,3,FALSE),"")</f>
        <v>24.514000000000003</v>
      </c>
      <c r="DC39" s="279">
        <f>IFERROR(VLOOKUP(A39,'fat-09-24'!A:C,3,FALSE),"")</f>
        <v>17.203499999999998</v>
      </c>
      <c r="DD39" s="279">
        <f>IFERROR(VLOOKUP(A39,'fat-10-24'!A:C,3,FALSE),"")</f>
        <v>39.667299999999997</v>
      </c>
      <c r="DE39" s="279">
        <f>IFERROR(VLOOKUP(A39,'fat-11-24'!A:C,3,FALSE),"")</f>
        <v>87.78649999999999</v>
      </c>
      <c r="DF39" s="279">
        <f>IFERROR(VLOOKUP(A39,'fat-12-24'!A:D,3,FALSE),"")</f>
        <v>3.1806000000000001</v>
      </c>
      <c r="DG39" s="279">
        <f>IFERROR(VLOOKUP(A39,'fat-01-25'!A:D,3,FALSE),"")</f>
        <v>35.674800000000005</v>
      </c>
      <c r="DH39" s="279">
        <f>IFERROR(VLOOKUP(A39,'fat-02-25'!A:D,3,FALSE),"")</f>
        <v>33.197499999999998</v>
      </c>
      <c r="DI39" s="279">
        <f>IFERROR(VLOOKUP(A39,'fat-03-25'!A:C,3,FALSE),"")</f>
        <v>46.416899999999998</v>
      </c>
      <c r="DJ39" s="279">
        <f>IFERROR(VLOOKUP(A39,'fat-04-25'!A:C,3,FALSE),"")</f>
        <v>41.200900000000004</v>
      </c>
      <c r="DK39" s="279">
        <f>IFERROR(VLOOKUP(A39,'fat-02-25'!A:C,3,FALSE),"")</f>
        <v>33.197499999999998</v>
      </c>
      <c r="DL39" s="279">
        <f>IFERROR(VLOOKUP(A39,'fat-06-25'!A:C,3,FALSE),"")</f>
        <v>17.486000000000001</v>
      </c>
      <c r="DM39" s="279">
        <f>IFERROR(VLOOKUP(A39,'fat-05-25'!A:C,3,FALSE),"")</f>
        <v>27.831099999999999</v>
      </c>
      <c r="DN39" s="279">
        <f>IFERROR(VLOOKUP(A39,'fat-08-25'!A:C,3,FALSE),"")</f>
        <v>22.016299999999998</v>
      </c>
      <c r="DO39" s="279">
        <f>IFERROR(VLOOKUP(A39,'fat-09-25'!A:C,3,FALSE),"")</f>
        <v>27.827300000000001</v>
      </c>
      <c r="DP39" s="279">
        <f>IFERROR(VLOOKUP(A39,'fat-10-25'!A:C,3,FALSE),"")</f>
        <v>43.033999999999999</v>
      </c>
      <c r="DQ39" s="279">
        <f>IFERROR(VLOOKUP(A39,'fat-11-25'!A:D,3,FALSE),"")</f>
        <v>25.653399999999998</v>
      </c>
      <c r="DR39" s="279">
        <f>IFERROR(VLOOKUP(A39,'fat-12-25'!A:D,3,FALSE),"")</f>
        <v>40.769199999999998</v>
      </c>
      <c r="DS39" s="279">
        <f>IFERROR(VLOOKUP(A39,'fat-01-26'!A:C,3,FALSE),"")</f>
        <v>27.253599999999999</v>
      </c>
      <c r="DT39" s="279">
        <f>IFERROR(VLOOKUP(A39,'fat-02-26'!A:C,3,FALSE),"")</f>
        <v>66.574799999999996</v>
      </c>
      <c r="DU39" s="279">
        <f>IFERROR(VLOOKUP(A39,'fat-03-26'!A:C,3,FALSE),"")</f>
        <v>39.189099999999996</v>
      </c>
      <c r="DV39" s="279">
        <f>IFERROR(VLOOKUP(A39,'fat-04-26'!A:C,3,FALSE),"")</f>
        <v>72.485199999999992</v>
      </c>
      <c r="DW39" s="279">
        <f>IFERROR(VLOOKUP(A39,'fat-05-26'!A:C,3,FALSE),"")</f>
        <v>16.635100000000001</v>
      </c>
      <c r="DX39" s="279">
        <f t="shared" si="14"/>
        <v>43.817833333333333</v>
      </c>
      <c r="DY39" s="279">
        <f t="shared" si="16"/>
        <v>65.72675000000001</v>
      </c>
      <c r="DZ39" s="280">
        <v>50</v>
      </c>
      <c r="EA39" s="281">
        <f>VLOOKUP(A39,Estoque!B:I,8,FALSE)</f>
        <v>83.318300000000008</v>
      </c>
      <c r="EB39" s="34">
        <f>VLOOKUP(A39,Estoque!B:N,13,FALSE)</f>
        <v>0</v>
      </c>
      <c r="ED39" s="34">
        <v>30</v>
      </c>
      <c r="EE39" s="34">
        <v>20</v>
      </c>
    </row>
    <row r="40" spans="1:135" x14ac:dyDescent="0.3">
      <c r="A40" s="394" t="s">
        <v>60</v>
      </c>
      <c r="B40" s="394" t="s">
        <v>61</v>
      </c>
      <c r="C40" s="279">
        <v>17.12</v>
      </c>
      <c r="D40" s="279">
        <v>17.537199999999999</v>
      </c>
      <c r="E40" s="279">
        <v>54.588000000000001</v>
      </c>
      <c r="F40" s="279">
        <v>11.26</v>
      </c>
      <c r="G40" s="279">
        <v>1.46</v>
      </c>
      <c r="H40" s="279">
        <v>0.25</v>
      </c>
      <c r="I40" s="279">
        <v>7.7850000000000001</v>
      </c>
      <c r="J40" s="279">
        <v>3.9729999999999999</v>
      </c>
      <c r="K40" s="279">
        <v>9.9930000000000003</v>
      </c>
      <c r="L40" s="279">
        <v>6.7470999999999997</v>
      </c>
      <c r="M40" s="279">
        <v>10.978999999999999</v>
      </c>
      <c r="N40" s="279">
        <v>0.79</v>
      </c>
      <c r="O40" s="279">
        <v>20.702999999999999</v>
      </c>
      <c r="P40" s="279">
        <v>7.1550000000000002</v>
      </c>
      <c r="Q40" s="279">
        <v>7.34</v>
      </c>
      <c r="R40" s="279">
        <v>14.395</v>
      </c>
      <c r="S40" s="279">
        <v>1.8620000000000001</v>
      </c>
      <c r="T40" s="279">
        <v>14.481999999999999</v>
      </c>
      <c r="U40" s="279">
        <v>11.811</v>
      </c>
      <c r="V40" s="279">
        <v>9.9359999999999999</v>
      </c>
      <c r="W40" s="279">
        <v>2.8719999999999999</v>
      </c>
      <c r="X40" s="279">
        <v>23.914999999999999</v>
      </c>
      <c r="Y40" s="279">
        <v>9.0455000000000005</v>
      </c>
      <c r="Z40" s="279">
        <v>22.274999999999999</v>
      </c>
      <c r="AA40" s="279">
        <v>21.192</v>
      </c>
      <c r="AB40" s="279">
        <v>19.152999999999999</v>
      </c>
      <c r="AC40" s="279">
        <v>5.3949999999999996</v>
      </c>
      <c r="AD40" s="279">
        <v>6.7050000000000001</v>
      </c>
      <c r="AE40" s="279">
        <v>14.545</v>
      </c>
      <c r="AF40" s="279">
        <v>8.9559999999999995</v>
      </c>
      <c r="AG40" s="279">
        <v>1.175</v>
      </c>
      <c r="AH40" s="279">
        <v>25.795999999999999</v>
      </c>
      <c r="AI40" s="279">
        <v>14.208</v>
      </c>
      <c r="AJ40" s="279">
        <v>29.033999999999999</v>
      </c>
      <c r="AK40" s="279">
        <v>17.068000000000001</v>
      </c>
      <c r="AL40" s="279">
        <v>10.709</v>
      </c>
      <c r="AM40" s="279">
        <v>20.107500000000002</v>
      </c>
      <c r="AN40" s="279">
        <v>13.701000000000001</v>
      </c>
      <c r="AO40" s="279">
        <v>31.6</v>
      </c>
      <c r="AP40" s="279">
        <v>18.317</v>
      </c>
      <c r="AQ40" s="279">
        <v>11.023999999999999</v>
      </c>
      <c r="AR40" s="279">
        <v>15.292</v>
      </c>
      <c r="AS40" s="279">
        <v>10.32</v>
      </c>
      <c r="AT40" s="279">
        <v>12.88</v>
      </c>
      <c r="AU40" s="279">
        <v>11.566000000000001</v>
      </c>
      <c r="AV40" s="279">
        <v>6.9089999999999998</v>
      </c>
      <c r="AW40" s="279">
        <v>7.0869999999999997</v>
      </c>
      <c r="AX40" s="279">
        <v>22.686199999999999</v>
      </c>
      <c r="AY40" s="279">
        <v>29.904</v>
      </c>
      <c r="AZ40" s="279">
        <v>13.434799999999999</v>
      </c>
      <c r="BA40" s="279">
        <v>20.782</v>
      </c>
      <c r="BB40" s="279">
        <v>7.6660000000000004</v>
      </c>
      <c r="BC40" s="279">
        <v>14.615</v>
      </c>
      <c r="BD40" s="279">
        <v>15.429</v>
      </c>
      <c r="BE40" s="279">
        <v>31.555</v>
      </c>
      <c r="BF40" s="279">
        <v>24.383099999999999</v>
      </c>
      <c r="BG40" s="279">
        <v>18.012</v>
      </c>
      <c r="BH40" s="279">
        <v>66.819999999999993</v>
      </c>
      <c r="BI40" s="279">
        <v>13.456</v>
      </c>
      <c r="BJ40" s="279">
        <v>44.313000000000002</v>
      </c>
      <c r="BK40" s="279">
        <v>42.155299999999997</v>
      </c>
      <c r="BL40" s="279">
        <v>20.552700000000002</v>
      </c>
      <c r="BM40" s="279">
        <v>33.585999999999999</v>
      </c>
      <c r="BN40" s="279">
        <v>30.760200000000001</v>
      </c>
      <c r="BO40" s="279">
        <v>51.326000000000001</v>
      </c>
      <c r="BP40" s="279">
        <v>19.6295</v>
      </c>
      <c r="BQ40" s="279">
        <v>32.619999999999997</v>
      </c>
      <c r="BR40" s="279">
        <v>25.335000000000001</v>
      </c>
      <c r="BS40" s="279">
        <v>23.851400000000002</v>
      </c>
      <c r="BT40" s="279">
        <v>35.386000000000003</v>
      </c>
      <c r="BU40" s="279">
        <v>46.783999999999999</v>
      </c>
      <c r="BV40" s="279">
        <v>22.623000000000001</v>
      </c>
      <c r="BW40" s="279">
        <v>31.270099999999999</v>
      </c>
      <c r="BX40" s="279">
        <v>28.061</v>
      </c>
      <c r="BY40" s="279">
        <v>39.479700000000001</v>
      </c>
      <c r="BZ40" s="279">
        <v>38.193199999999997</v>
      </c>
      <c r="CA40" s="279">
        <v>51.904000000000003</v>
      </c>
      <c r="CB40" s="279">
        <v>52.570999999999998</v>
      </c>
      <c r="CC40" s="279">
        <v>21.866</v>
      </c>
      <c r="CD40" s="279">
        <v>66.448700000000002</v>
      </c>
      <c r="CE40" s="279">
        <v>12.242999999999999</v>
      </c>
      <c r="CF40" s="279">
        <v>28.889000000000003</v>
      </c>
      <c r="CG40" s="279">
        <v>41.094000177631514</v>
      </c>
      <c r="CH40" s="279">
        <v>25.085999999999995</v>
      </c>
      <c r="CI40" s="279">
        <v>20.739000000000001</v>
      </c>
      <c r="CJ40" s="279">
        <v>53.114999999999995</v>
      </c>
      <c r="CK40" s="279">
        <v>43.754999999999995</v>
      </c>
      <c r="CL40" s="279">
        <v>33.233999999999995</v>
      </c>
      <c r="CM40" s="279">
        <v>19.475999999999999</v>
      </c>
      <c r="CN40" s="279">
        <v>47.445999999999998</v>
      </c>
      <c r="CO40" s="279">
        <v>52.165000000000006</v>
      </c>
      <c r="CP40" s="279">
        <v>50.324100000000001</v>
      </c>
      <c r="CQ40" s="279">
        <v>22.698</v>
      </c>
      <c r="CR40" s="279">
        <v>31.337900000000001</v>
      </c>
      <c r="CS40" s="279">
        <v>31.347000000000001</v>
      </c>
      <c r="CT40" s="279">
        <v>25.800999999999998</v>
      </c>
      <c r="CU40" s="279">
        <f>IFERROR(VLOOKUP(A40,'fat-01-24'!A:C,3,FALSE),"")</f>
        <v>44.158000000000001</v>
      </c>
      <c r="CV40" s="279">
        <f>IFERROR(VLOOKUP(A40,'fat-02-24'!A:C,3,FALSE),"")</f>
        <v>1.0149999999999999</v>
      </c>
      <c r="CW40" s="279">
        <f>IFERROR(VLOOKUP(A40,'fat-03-24'!A:C,3,FALSE),"")</f>
        <v>38.889600000000009</v>
      </c>
      <c r="CX40" s="279">
        <f>IFERROR(VLOOKUP(A40,'fat-04-24'!A:C,3,FALSE),"")</f>
        <v>45.168999999999997</v>
      </c>
      <c r="CY40" s="279">
        <f>IFERROR(VLOOKUP(A40,'fat-05-24'!A:C,3,FALSE),"")</f>
        <v>44.054000000000002</v>
      </c>
      <c r="CZ40" s="279">
        <f>IFERROR(VLOOKUP(A40,'fat-06-24'!A:C,3,FALSE),"")</f>
        <v>47.445999999999991</v>
      </c>
      <c r="DA40" s="279">
        <f>IFERROR(VLOOKUP(A40,'fat-07-24'!A:C,3,FALSE),"")</f>
        <v>31.391000000000002</v>
      </c>
      <c r="DB40" s="279">
        <f>IFERROR(VLOOKUP(A40,'fat-08-24'!A:D,3,FALSE),"")</f>
        <v>21.467999999999996</v>
      </c>
      <c r="DC40" s="279">
        <f>IFERROR(VLOOKUP(A40,'fat-09-24'!A:C,3,FALSE),"")</f>
        <v>25.068999999999996</v>
      </c>
      <c r="DD40" s="279">
        <f>IFERROR(VLOOKUP(A40,'fat-10-24'!A:C,3,FALSE),"")</f>
        <v>34.774999999999991</v>
      </c>
      <c r="DE40" s="279">
        <f>IFERROR(VLOOKUP(A40,'fat-11-24'!A:C,3,FALSE),"")</f>
        <v>22.972299999999997</v>
      </c>
      <c r="DF40" s="279">
        <f>IFERROR(VLOOKUP(A40,'fat-12-24'!A:D,3,FALSE),"")</f>
        <v>60.201999999999991</v>
      </c>
      <c r="DG40" s="279">
        <f>IFERROR(VLOOKUP(A40,'fat-01-25'!A:D,3,FALSE),"")</f>
        <v>12.78</v>
      </c>
      <c r="DH40" s="279">
        <f>IFERROR(VLOOKUP(A40,'fat-02-25'!A:D,3,FALSE),"")</f>
        <v>49.383999999999993</v>
      </c>
      <c r="DI40" s="279">
        <f>IFERROR(VLOOKUP(A40,'fat-03-25'!A:C,3,FALSE),"")</f>
        <v>7.13</v>
      </c>
      <c r="DJ40" s="279">
        <f>IFERROR(VLOOKUP(A40,'fat-04-25'!A:C,3,FALSE),"")</f>
        <v>55.08</v>
      </c>
      <c r="DK40" s="279">
        <f>IFERROR(VLOOKUP(A40,'fat-02-25'!A:C,3,FALSE),"")</f>
        <v>49.383999999999993</v>
      </c>
      <c r="DL40" s="279">
        <f>IFERROR(VLOOKUP(A40,'fat-06-25'!A:C,3,FALSE),"")</f>
        <v>11.831000000000001</v>
      </c>
      <c r="DM40" s="279">
        <f>IFERROR(VLOOKUP(A40,'fat-05-25'!A:C,3,FALSE),"")</f>
        <v>25.150000000000002</v>
      </c>
      <c r="DN40" s="279">
        <f>IFERROR(VLOOKUP(A40,'fat-08-25'!A:C,3,FALSE),"")</f>
        <v>41.289999999999992</v>
      </c>
      <c r="DO40" s="279">
        <f>IFERROR(VLOOKUP(A40,'fat-09-25'!A:C,3,FALSE),"")</f>
        <v>52.751000000000005</v>
      </c>
      <c r="DP40" s="279">
        <f>IFERROR(VLOOKUP(A40,'fat-10-25'!A:C,3,FALSE),"")</f>
        <v>5.2434999999999992</v>
      </c>
      <c r="DQ40" s="279">
        <f>IFERROR(VLOOKUP(A40,'fat-11-25'!A:D,3,FALSE),"")</f>
        <v>37.095000000000006</v>
      </c>
      <c r="DR40" s="279">
        <f>IFERROR(VLOOKUP(A40,'fat-12-25'!A:D,3,FALSE),"")</f>
        <v>12.635999999999997</v>
      </c>
      <c r="DS40" s="279">
        <f>IFERROR(VLOOKUP(A40,'fat-01-26'!A:C,3,FALSE),"")</f>
        <v>25.8</v>
      </c>
      <c r="DT40" s="279">
        <f>IFERROR(VLOOKUP(A40,'fat-02-26'!A:C,3,FALSE),"")</f>
        <v>33.397999999999996</v>
      </c>
      <c r="DU40" s="279">
        <f>IFERROR(VLOOKUP(A40,'fat-03-26'!A:C,3,FALSE),"")</f>
        <v>24.333200000000005</v>
      </c>
      <c r="DV40" s="279">
        <f>IFERROR(VLOOKUP(A40,'fat-04-26'!A:C,3,FALSE),"")</f>
        <v>21.484000000000002</v>
      </c>
      <c r="DW40" s="279">
        <f>IFERROR(VLOOKUP(A40,'fat-05-26'!A:C,3,FALSE),"")</f>
        <v>21.968</v>
      </c>
      <c r="DX40" s="279">
        <f t="shared" si="14"/>
        <v>23.269866666666669</v>
      </c>
      <c r="DY40" s="279">
        <f t="shared" si="16"/>
        <v>34.904800000000002</v>
      </c>
      <c r="DZ40" s="280">
        <v>30</v>
      </c>
      <c r="EA40" s="281">
        <f>VLOOKUP(A40,Estoque!B:I,8,FALSE)</f>
        <v>27.835999999999999</v>
      </c>
      <c r="EB40" s="34">
        <f>VLOOKUP(A40,Estoque!B:N,13,FALSE)</f>
        <v>30</v>
      </c>
      <c r="EC40" s="34">
        <v>15</v>
      </c>
      <c r="ED40" s="34">
        <v>20</v>
      </c>
    </row>
    <row r="41" spans="1:135" x14ac:dyDescent="0.3">
      <c r="A41" s="394" t="s">
        <v>773</v>
      </c>
      <c r="B41" s="394" t="s">
        <v>34</v>
      </c>
      <c r="C41" s="279" t="s">
        <v>772</v>
      </c>
      <c r="D41" s="279" t="s">
        <v>772</v>
      </c>
      <c r="E41" s="279" t="s">
        <v>772</v>
      </c>
      <c r="F41" s="279" t="s">
        <v>772</v>
      </c>
      <c r="G41" s="279" t="s">
        <v>772</v>
      </c>
      <c r="H41" s="279" t="s">
        <v>772</v>
      </c>
      <c r="I41" s="279">
        <v>0.23499999999999999</v>
      </c>
      <c r="J41" s="279">
        <v>6.6</v>
      </c>
      <c r="K41" s="279" t="s">
        <v>772</v>
      </c>
      <c r="L41" s="279">
        <v>3.835</v>
      </c>
      <c r="M41" s="279">
        <v>4.6749999999999998</v>
      </c>
      <c r="N41" s="279">
        <v>7.3040000000000003</v>
      </c>
      <c r="O41" s="279">
        <v>10.077999999999999</v>
      </c>
      <c r="P41" s="279">
        <v>4.9509999999999996</v>
      </c>
      <c r="Q41" s="279">
        <v>1.24</v>
      </c>
      <c r="R41" s="279">
        <v>4.1180000000000003</v>
      </c>
      <c r="S41" s="279">
        <v>1.27</v>
      </c>
      <c r="T41" s="279">
        <v>17.035</v>
      </c>
      <c r="U41" s="279">
        <v>7.52</v>
      </c>
      <c r="V41" s="279">
        <v>0.34399999999999997</v>
      </c>
      <c r="W41" s="279">
        <v>7.2629999999999999</v>
      </c>
      <c r="X41" s="279">
        <v>10.449</v>
      </c>
      <c r="Y41" s="279">
        <v>6.4119999999999999</v>
      </c>
      <c r="Z41" s="279">
        <v>12.757</v>
      </c>
      <c r="AA41" s="279" t="s">
        <v>772</v>
      </c>
      <c r="AB41" s="279">
        <v>2.9049999999999998</v>
      </c>
      <c r="AC41" s="279">
        <v>7.5010000000000003</v>
      </c>
      <c r="AD41" s="279">
        <v>4.4009999999999998</v>
      </c>
      <c r="AE41" s="279">
        <v>6.8049999999999997</v>
      </c>
      <c r="AF41" s="279">
        <v>2.66</v>
      </c>
      <c r="AG41" s="279">
        <v>9.0380000000000003</v>
      </c>
      <c r="AH41" s="279">
        <v>14.923999999999999</v>
      </c>
      <c r="AI41" s="279">
        <v>3.3730000000000002</v>
      </c>
      <c r="AJ41" s="279">
        <v>8.7080000000000002</v>
      </c>
      <c r="AK41" s="279">
        <v>5.1289999999999996</v>
      </c>
      <c r="AL41" s="279">
        <v>12.414999999999999</v>
      </c>
      <c r="AM41" s="279">
        <v>16.861000000000001</v>
      </c>
      <c r="AN41" s="279">
        <v>0.14699999999999999</v>
      </c>
      <c r="AO41" s="279">
        <v>39.143999999999998</v>
      </c>
      <c r="AP41" s="279">
        <v>21.009</v>
      </c>
      <c r="AQ41" s="279">
        <v>0.88319999999999999</v>
      </c>
      <c r="AR41" s="279">
        <v>8.9367999999999999</v>
      </c>
      <c r="AS41" s="279">
        <v>2.5720000000000001</v>
      </c>
      <c r="AT41" s="279">
        <v>11.972</v>
      </c>
      <c r="AU41" s="279">
        <v>4.3760000000000003</v>
      </c>
      <c r="AV41" s="279">
        <v>33.53</v>
      </c>
      <c r="AW41" s="279">
        <v>21.931000000000001</v>
      </c>
      <c r="AX41" s="279">
        <v>38.109000000000002</v>
      </c>
      <c r="AY41" s="279">
        <v>9.8520000000000003</v>
      </c>
      <c r="AZ41" s="279">
        <v>15.159000000000001</v>
      </c>
      <c r="BA41" s="279">
        <v>6.7469999999999999</v>
      </c>
      <c r="BB41" s="279">
        <v>7.0369999999999999</v>
      </c>
      <c r="BC41" s="279">
        <v>16.5306</v>
      </c>
      <c r="BD41" s="279">
        <v>14.612</v>
      </c>
      <c r="BE41" s="279">
        <v>20.442</v>
      </c>
      <c r="BF41" s="279">
        <v>30.664000000000001</v>
      </c>
      <c r="BG41" s="279">
        <v>17.593</v>
      </c>
      <c r="BH41" s="279">
        <v>41.96</v>
      </c>
      <c r="BI41" s="279">
        <v>21.696999999999999</v>
      </c>
      <c r="BJ41" s="279">
        <v>26.710999999999999</v>
      </c>
      <c r="BK41" s="279">
        <v>7.3849999999999998</v>
      </c>
      <c r="BL41" s="279">
        <v>27.161000000000001</v>
      </c>
      <c r="BM41" s="279">
        <v>51.682600000000001</v>
      </c>
      <c r="BN41" s="279">
        <v>5.8224</v>
      </c>
      <c r="BO41" s="279">
        <v>35.035200000000003</v>
      </c>
      <c r="BP41" s="279">
        <v>23.513000000000002</v>
      </c>
      <c r="BQ41" s="279">
        <v>30.113800000000001</v>
      </c>
      <c r="BR41" s="279">
        <v>20.603000000000002</v>
      </c>
      <c r="BS41" s="279">
        <v>27.8886</v>
      </c>
      <c r="BT41" s="279">
        <v>14.7044</v>
      </c>
      <c r="BU41" s="279">
        <v>39.819000000000003</v>
      </c>
      <c r="BV41" s="279">
        <v>16.535</v>
      </c>
      <c r="BW41" s="279">
        <v>39.531999999999996</v>
      </c>
      <c r="BX41" s="279">
        <v>17.8186</v>
      </c>
      <c r="BY41" s="279">
        <v>23.178000000000001</v>
      </c>
      <c r="BZ41" s="279">
        <v>18.552800000000001</v>
      </c>
      <c r="CA41" s="279">
        <v>42.616799999999998</v>
      </c>
      <c r="CB41" s="279">
        <v>10.753</v>
      </c>
      <c r="CC41" s="279">
        <v>23.068100000000001</v>
      </c>
      <c r="CD41" s="279">
        <v>30.657699999999991</v>
      </c>
      <c r="CE41" s="279" t="s">
        <v>772</v>
      </c>
      <c r="CF41" s="279">
        <v>18.977600000000002</v>
      </c>
      <c r="CG41" s="279">
        <v>15.128000000000002</v>
      </c>
      <c r="CH41" s="279">
        <v>68.393599999999992</v>
      </c>
      <c r="CI41" s="279">
        <v>40.454999999999998</v>
      </c>
      <c r="CJ41" s="279">
        <v>3.3782000000000001</v>
      </c>
      <c r="CK41" s="279">
        <v>56.223199999999999</v>
      </c>
      <c r="CL41" s="279">
        <v>32.8962</v>
      </c>
      <c r="CM41" s="279">
        <v>17.151000000000003</v>
      </c>
      <c r="CN41" s="279">
        <v>19.618599647009816</v>
      </c>
      <c r="CO41" s="279">
        <v>21.642399999999999</v>
      </c>
      <c r="CP41" s="279">
        <v>19.538399999999999</v>
      </c>
      <c r="CQ41" s="279">
        <v>57.790199999999999</v>
      </c>
      <c r="CR41" s="279">
        <v>22.4712</v>
      </c>
      <c r="CS41" s="279">
        <v>10.35</v>
      </c>
      <c r="CT41" s="279">
        <v>12.328600000000002</v>
      </c>
      <c r="CU41" s="279">
        <f>IFERROR(VLOOKUP(A41,'fat-01-24'!A:C,3,FALSE),"")</f>
        <v>12.635999999999999</v>
      </c>
      <c r="CV41" s="279">
        <f>IFERROR(VLOOKUP(A41,'fat-02-24'!A:C,3,FALSE),"")</f>
        <v>44.225720000000003</v>
      </c>
      <c r="CW41" s="279">
        <f>IFERROR(VLOOKUP(A41,'fat-03-24'!A:C,3,FALSE),"")</f>
        <v>4.63</v>
      </c>
      <c r="CX41" s="279">
        <f>IFERROR(VLOOKUP(A41,'fat-04-24'!A:C,3,FALSE),"")</f>
        <v>45.749000000000009</v>
      </c>
      <c r="CY41" s="279">
        <f>IFERROR(VLOOKUP(A41,'fat-05-24'!A:C,3,FALSE),"")</f>
        <v>17.0504</v>
      </c>
      <c r="CZ41" s="279">
        <f>IFERROR(VLOOKUP(A41,'fat-06-24'!A:C,3,FALSE),"")</f>
        <v>19.618599647009809</v>
      </c>
      <c r="DA41" s="279">
        <f>IFERROR(VLOOKUP(A41,'fat-07-24'!A:C,3,FALSE),"")</f>
        <v>26.419599999999999</v>
      </c>
      <c r="DB41" s="279">
        <f>IFERROR(VLOOKUP(A41,'fat-08-24'!A:D,3,FALSE),"")</f>
        <v>38.146400000000007</v>
      </c>
      <c r="DC41" s="279">
        <f>IFERROR(VLOOKUP(A41,'fat-09-24'!A:C,3,FALSE),"")</f>
        <v>27.837999999999994</v>
      </c>
      <c r="DD41" s="279">
        <f>IFERROR(VLOOKUP(A41,'fat-10-24'!A:C,3,FALSE),"")</f>
        <v>42.208300000000001</v>
      </c>
      <c r="DE41" s="279">
        <f>IFERROR(VLOOKUP(A41,'fat-11-24'!A:C,3,FALSE),"")</f>
        <v>15.147199999999998</v>
      </c>
      <c r="DF41" s="279">
        <f>IFERROR(VLOOKUP(A41,'fat-12-24'!A:D,3,FALSE),"")</f>
        <v>21.570399999999999</v>
      </c>
      <c r="DG41" s="279">
        <f>IFERROR(VLOOKUP(A41,'fat-01-25'!A:D,3,FALSE),"")</f>
        <v>8.4263999999999992</v>
      </c>
      <c r="DH41" s="279">
        <f>IFERROR(VLOOKUP(A41,'fat-02-25'!A:D,3,FALSE),"")</f>
        <v>15.220400000000001</v>
      </c>
      <c r="DI41" s="279">
        <f>IFERROR(VLOOKUP(A41,'fat-03-25'!A:C,3,FALSE),"")</f>
        <v>12.535</v>
      </c>
      <c r="DJ41" s="279">
        <f>IFERROR(VLOOKUP(A41,'fat-04-25'!A:C,3,FALSE),"")</f>
        <v>27.367799999999999</v>
      </c>
      <c r="DK41" s="279">
        <f>IFERROR(VLOOKUP(A41,'fat-02-25'!A:C,3,FALSE),"")</f>
        <v>15.220400000000001</v>
      </c>
      <c r="DL41" s="279">
        <f>IFERROR(VLOOKUP(A41,'fat-06-25'!A:C,3,FALSE),"")</f>
        <v>12.857600000000001</v>
      </c>
      <c r="DM41" s="279">
        <f>IFERROR(VLOOKUP(A41,'fat-05-25'!A:C,3,FALSE),"")</f>
        <v>11.5596</v>
      </c>
      <c r="DN41" s="279">
        <f>IFERROR(VLOOKUP(A41,'fat-08-25'!A:C,3,FALSE),"")</f>
        <v>6.8207999999999993</v>
      </c>
      <c r="DO41" s="279">
        <f>IFERROR(VLOOKUP(A41,'fat-09-25'!A:C,3,FALSE),"")</f>
        <v>15.905200000000002</v>
      </c>
      <c r="DP41" s="279">
        <f>IFERROR(VLOOKUP(A41,'fat-10-25'!A:C,3,FALSE),"")</f>
        <v>25.434000000000001</v>
      </c>
      <c r="DQ41" s="279">
        <f>IFERROR(VLOOKUP(A41,'fat-11-25'!A:D,3,FALSE),"")</f>
        <v>20.283000000000001</v>
      </c>
      <c r="DR41" s="279">
        <f>IFERROR(VLOOKUP(A41,'fat-12-25'!A:D,3,FALSE),"")</f>
        <v>14.138800000000002</v>
      </c>
      <c r="DS41" s="279">
        <f>IFERROR(VLOOKUP(A41,'fat-01-26'!A:C,3,FALSE),"")</f>
        <v>20.1616</v>
      </c>
      <c r="DT41" s="279">
        <f>IFERROR(VLOOKUP(A41,'fat-02-26'!A:C,3,FALSE),"")</f>
        <v>1.8415999999999999</v>
      </c>
      <c r="DU41" s="279">
        <f>IFERROR(VLOOKUP(A41,'fat-03-26'!A:C,3,FALSE),"")</f>
        <v>10.918200000000001</v>
      </c>
      <c r="DV41" s="279">
        <f>IFERROR(VLOOKUP(A41,'fat-04-26'!A:C,3,FALSE),"")</f>
        <v>34.500999999999991</v>
      </c>
      <c r="DW41" s="279">
        <f>IFERROR(VLOOKUP(A41,'fat-05-26'!A:C,3,FALSE),"")</f>
        <v>24.6938</v>
      </c>
      <c r="DX41" s="279">
        <f t="shared" si="14"/>
        <v>17.709166666666665</v>
      </c>
      <c r="DY41" s="279">
        <f t="shared" si="16"/>
        <v>26.563749999999999</v>
      </c>
      <c r="DZ41" s="280">
        <v>35</v>
      </c>
      <c r="EA41" s="281">
        <f>VLOOKUP(A41,Estoque!B:I,8,FALSE)</f>
        <v>-0.67000000000000126</v>
      </c>
      <c r="EB41" s="34">
        <f>VLOOKUP(A41,Estoque!B:N,13,FALSE)</f>
        <v>20</v>
      </c>
      <c r="EC41" s="34">
        <v>15</v>
      </c>
      <c r="ED41" s="34">
        <v>20</v>
      </c>
    </row>
    <row r="42" spans="1:135" x14ac:dyDescent="0.3">
      <c r="A42" s="394" t="s">
        <v>332</v>
      </c>
      <c r="B42" s="394" t="s">
        <v>333</v>
      </c>
      <c r="C42" s="279">
        <v>1.25</v>
      </c>
      <c r="D42" s="279">
        <v>1.54</v>
      </c>
      <c r="E42" s="279">
        <v>8.5000000000000006E-2</v>
      </c>
      <c r="F42" s="279">
        <v>11.387</v>
      </c>
      <c r="G42" s="279">
        <v>3.5550000000000002</v>
      </c>
      <c r="H42" s="279">
        <v>2.76</v>
      </c>
      <c r="I42" s="279">
        <v>3.3730000000000002</v>
      </c>
      <c r="J42" s="279">
        <v>2.9525000000000001</v>
      </c>
      <c r="K42" s="279">
        <v>1.998</v>
      </c>
      <c r="L42" s="279" t="s">
        <v>772</v>
      </c>
      <c r="M42" s="279" t="s">
        <v>772</v>
      </c>
      <c r="N42" s="279" t="s">
        <v>772</v>
      </c>
      <c r="O42" s="279" t="s">
        <v>772</v>
      </c>
      <c r="P42" s="279">
        <v>0.39100000000000001</v>
      </c>
      <c r="Q42" s="279" t="s">
        <v>772</v>
      </c>
      <c r="R42" s="279">
        <v>0.05</v>
      </c>
      <c r="S42" s="279">
        <v>0.50690000000000002</v>
      </c>
      <c r="T42" s="279">
        <v>2.4220000000000002</v>
      </c>
      <c r="U42" s="279">
        <v>0.76500000000000001</v>
      </c>
      <c r="V42" s="279">
        <v>2.6349999999999998</v>
      </c>
      <c r="W42" s="279">
        <v>2.3199999999999998</v>
      </c>
      <c r="X42" s="279" t="s">
        <v>772</v>
      </c>
      <c r="Y42" s="279" t="s">
        <v>772</v>
      </c>
      <c r="Z42" s="279">
        <v>3.5920000000000001</v>
      </c>
      <c r="AA42" s="279">
        <v>0.16900000000000001</v>
      </c>
      <c r="AB42" s="279">
        <v>0.37840000000000001</v>
      </c>
      <c r="AC42" s="279">
        <v>0.85799999999999998</v>
      </c>
      <c r="AD42" s="279">
        <v>0.28999999999999998</v>
      </c>
      <c r="AE42" s="279" t="s">
        <v>772</v>
      </c>
      <c r="AF42" s="279" t="s">
        <v>772</v>
      </c>
      <c r="AG42" s="279">
        <v>0.63</v>
      </c>
      <c r="AH42" s="279">
        <v>5.31</v>
      </c>
      <c r="AI42" s="279" t="s">
        <v>772</v>
      </c>
      <c r="AJ42" s="279">
        <v>0.62</v>
      </c>
      <c r="AK42" s="279" t="s">
        <v>772</v>
      </c>
      <c r="AL42" s="279" t="s">
        <v>772</v>
      </c>
      <c r="AM42" s="279">
        <v>1.115</v>
      </c>
      <c r="AN42" s="279">
        <v>6.8970000000000002</v>
      </c>
      <c r="AO42" s="279">
        <v>5.8650000000000002</v>
      </c>
      <c r="AP42" s="279">
        <v>4.2050000000000001</v>
      </c>
      <c r="AQ42" s="279">
        <v>4.55</v>
      </c>
      <c r="AR42" s="279">
        <v>0.17499999999999999</v>
      </c>
      <c r="AS42" s="279">
        <v>1.27</v>
      </c>
      <c r="AT42" s="279">
        <v>4.2690000000000001</v>
      </c>
      <c r="AU42" s="279">
        <v>1.7709999999999999</v>
      </c>
      <c r="AV42" s="279">
        <v>0.161</v>
      </c>
      <c r="AW42" s="279" t="s">
        <v>772</v>
      </c>
      <c r="AX42" s="279" t="s">
        <v>772</v>
      </c>
      <c r="AY42" s="279" t="s">
        <v>772</v>
      </c>
      <c r="AZ42" s="279" t="s">
        <v>772</v>
      </c>
      <c r="BA42" s="279" t="s">
        <v>772</v>
      </c>
      <c r="BB42" s="279" t="s">
        <v>772</v>
      </c>
      <c r="BC42" s="279" t="s">
        <v>772</v>
      </c>
      <c r="BD42" s="279">
        <v>0.55000000000000004</v>
      </c>
      <c r="BE42" s="279" t="s">
        <v>772</v>
      </c>
      <c r="BF42" s="279" t="s">
        <v>772</v>
      </c>
      <c r="BG42" s="279">
        <v>0.253</v>
      </c>
      <c r="BH42" s="279" t="s">
        <v>772</v>
      </c>
      <c r="BI42" s="279">
        <v>9.8000000000000004E-2</v>
      </c>
      <c r="BJ42" s="279" t="s">
        <v>772</v>
      </c>
      <c r="BK42" s="279" t="s">
        <v>772</v>
      </c>
      <c r="BL42" s="279" t="s">
        <v>772</v>
      </c>
      <c r="BM42" s="279" t="s">
        <v>772</v>
      </c>
      <c r="BN42" s="279" t="s">
        <v>772</v>
      </c>
      <c r="BO42" s="279" t="s">
        <v>772</v>
      </c>
      <c r="BP42" s="279" t="s">
        <v>772</v>
      </c>
      <c r="BQ42" s="279" t="s">
        <v>772</v>
      </c>
      <c r="BR42" s="279" t="s">
        <v>772</v>
      </c>
      <c r="BS42" s="279" t="s">
        <v>772</v>
      </c>
      <c r="BT42" s="279" t="s">
        <v>772</v>
      </c>
      <c r="BU42" s="279" t="s">
        <v>772</v>
      </c>
      <c r="BV42" s="279" t="s">
        <v>772</v>
      </c>
      <c r="BW42" s="279" t="s">
        <v>772</v>
      </c>
      <c r="BX42" s="279" t="s">
        <v>772</v>
      </c>
      <c r="BY42" s="279">
        <v>2.556</v>
      </c>
      <c r="BZ42" s="279">
        <v>0.90600000000000003</v>
      </c>
      <c r="CA42" s="279">
        <v>17.914000000000001</v>
      </c>
      <c r="CB42" s="279" t="s">
        <v>772</v>
      </c>
      <c r="CC42" s="279">
        <v>0.65300000000000002</v>
      </c>
      <c r="CD42" s="279">
        <v>21.100199999999997</v>
      </c>
      <c r="CE42" s="279">
        <v>11.8468</v>
      </c>
      <c r="CF42" s="279">
        <v>3.2923999999999998</v>
      </c>
      <c r="CG42" s="279">
        <v>0.67679999999999996</v>
      </c>
      <c r="CH42" s="279">
        <v>5.2029000000000005</v>
      </c>
      <c r="CI42" s="279">
        <v>7.3845999999999989</v>
      </c>
      <c r="CJ42" s="279">
        <v>3.5122</v>
      </c>
      <c r="CK42" s="279">
        <v>7.8151999999999999</v>
      </c>
      <c r="CL42" s="279">
        <v>1.4478</v>
      </c>
      <c r="CM42" s="279">
        <v>3.2252999999999998</v>
      </c>
      <c r="CN42" s="279">
        <v>1.0169999999999999</v>
      </c>
      <c r="CO42" s="279">
        <v>2.6520999999999999</v>
      </c>
      <c r="CP42" s="279">
        <v>1.6928999999999998</v>
      </c>
      <c r="CQ42" s="279">
        <v>8.5949999999999989</v>
      </c>
      <c r="CR42" s="279">
        <v>10.0563</v>
      </c>
      <c r="CS42" s="279">
        <v>6.0003000000000002</v>
      </c>
      <c r="CT42" s="279">
        <v>1.0149999999999999</v>
      </c>
      <c r="CU42" s="279">
        <f>IFERROR(VLOOKUP(A42,'fat-01-24'!A:C,3,FALSE),"")</f>
        <v>2.4624999999999999</v>
      </c>
      <c r="CV42" s="279">
        <f>IFERROR(VLOOKUP(A42,'fat-02-24'!A:C,3,FALSE),"")</f>
        <v>1.2638</v>
      </c>
      <c r="CW42" s="279">
        <f>IFERROR(VLOOKUP(A42,'fat-03-24'!A:C,3,FALSE),"")</f>
        <v>6.4064000000000005</v>
      </c>
      <c r="CX42" s="279">
        <f>IFERROR(VLOOKUP(A42,'fat-04-24'!A:C,3,FALSE),"")</f>
        <v>0.59199999999999997</v>
      </c>
      <c r="CY42" s="279">
        <f>IFERROR(VLOOKUP(A42,'fat-05-24'!A:C,3,FALSE),"")</f>
        <v>0.21149999999999999</v>
      </c>
      <c r="CZ42" s="279">
        <f>IFERROR(VLOOKUP(A42,'fat-06-24'!A:C,3,FALSE),"")</f>
        <v>1.0169999999999999</v>
      </c>
      <c r="DA42" s="279">
        <f>IFERROR(VLOOKUP(A42,'fat-07-24'!A:C,3,FALSE),"")</f>
        <v>12.9712</v>
      </c>
      <c r="DB42" s="279">
        <f>IFERROR(VLOOKUP(A42,'fat-08-24'!A:D,3,FALSE),"")</f>
        <v>1.0152000000000001</v>
      </c>
      <c r="DC42" s="279">
        <f>IFERROR(VLOOKUP(A42,'fat-09-24'!A:C,3,FALSE),"")</f>
        <v>0.26800000000000002</v>
      </c>
      <c r="DD42" s="279">
        <f>IFERROR(VLOOKUP(A42,'fat-10-24'!A:C,3,FALSE),"")</f>
        <v>6.7666999999999993</v>
      </c>
      <c r="DE42" s="279">
        <f>IFERROR(VLOOKUP(A42,'fat-11-24'!A:C,3,FALSE),"")</f>
        <v>7.1419999999999995</v>
      </c>
      <c r="DF42" s="279">
        <f>IFERROR(VLOOKUP(A42,'fat-12-24'!A:D,3,FALSE),"")</f>
        <v>6.8650000000000002</v>
      </c>
      <c r="DG42" s="279">
        <f>IFERROR(VLOOKUP(A42,'fat-01-25'!A:D,3,FALSE),"")</f>
        <v>0.38069999999999998</v>
      </c>
      <c r="DH42" s="279">
        <f>IFERROR(VLOOKUP(A42,'fat-02-25'!A:D,3,FALSE),"")</f>
        <v>0</v>
      </c>
      <c r="DI42" s="279">
        <f>IFERROR(VLOOKUP(A42,'fat-03-25'!A:C,3,FALSE),"")</f>
        <v>2.3035000000000001</v>
      </c>
      <c r="DJ42" s="279">
        <f>IFERROR(VLOOKUP(A42,'fat-04-25'!A:C,3,FALSE),"")</f>
        <v>0.33500000000000002</v>
      </c>
      <c r="DK42" s="279">
        <f>IFERROR(VLOOKUP(A42,'fat-02-25'!A:C,3,FALSE),"")</f>
        <v>0</v>
      </c>
      <c r="DL42" s="279">
        <f>IFERROR(VLOOKUP(A42,'fat-06-25'!A:C,3,FALSE),"")</f>
        <v>0</v>
      </c>
      <c r="DM42" s="279">
        <f>IFERROR(VLOOKUP(A42,'fat-05-25'!A:C,3,FALSE),"")</f>
        <v>4.5914000000000001</v>
      </c>
      <c r="DN42" s="279">
        <f>IFERROR(VLOOKUP(A42,'fat-08-25'!A:C,3,FALSE),"")</f>
        <v>3.7760000000000002</v>
      </c>
      <c r="DO42" s="279">
        <f>IFERROR(VLOOKUP(A42,'fat-09-25'!A:C,3,FALSE),"")</f>
        <v>2.6848000000000001</v>
      </c>
      <c r="DP42" s="279">
        <f>IFERROR(VLOOKUP(A42,'fat-10-25'!A:C,3,FALSE),"")</f>
        <v>11.183399999999999</v>
      </c>
      <c r="DQ42" s="279" t="str">
        <f>IFERROR(VLOOKUP(A42,'fat-11-25'!A:D,3,FALSE),"")</f>
        <v/>
      </c>
      <c r="DR42" s="279" t="str">
        <f>IFERROR(VLOOKUP(A42,'fat-12-25'!A:D,3,FALSE),"")</f>
        <v/>
      </c>
      <c r="DS42" s="279">
        <f>IFERROR(VLOOKUP(A42,'fat-01-26'!A:C,3,FALSE),"")</f>
        <v>2.85</v>
      </c>
      <c r="DT42" s="279">
        <f>IFERROR(VLOOKUP(A42,'fat-02-26'!A:C,3,FALSE),"")</f>
        <v>0.254</v>
      </c>
      <c r="DU42" s="279" t="str">
        <f>IFERROR(VLOOKUP(A42,'fat-03-26'!A:C,3,FALSE),"")</f>
        <v/>
      </c>
      <c r="DV42" s="279">
        <f>IFERROR(VLOOKUP(A42,'fat-04-26'!A:C,3,FALSE),"")</f>
        <v>0.42299999999999999</v>
      </c>
      <c r="DW42" s="279">
        <f>IFERROR(VLOOKUP(A42,'fat-05-26'!A:C,3,FALSE),"")</f>
        <v>1.4513999999999998</v>
      </c>
      <c r="DX42" s="279">
        <f t="shared" si="14"/>
        <v>0.82973333333333332</v>
      </c>
      <c r="DY42" s="279">
        <f t="shared" si="16"/>
        <v>1.2445999999999999</v>
      </c>
      <c r="DZ42" s="280">
        <v>5</v>
      </c>
      <c r="EA42" s="281">
        <f>VLOOKUP(A42,Estoque!B:I,8,FALSE)</f>
        <v>12.225300000000001</v>
      </c>
      <c r="EB42" s="34">
        <f>VLOOKUP(A42,Estoque!B:N,13,FALSE)</f>
        <v>20</v>
      </c>
      <c r="EC42" s="34">
        <v>15</v>
      </c>
      <c r="ED42" s="34">
        <v>20</v>
      </c>
    </row>
    <row r="43" spans="1:135" s="565" customFormat="1" x14ac:dyDescent="0.3">
      <c r="A43" s="561" t="s">
        <v>336</v>
      </c>
      <c r="B43" s="561" t="s">
        <v>337</v>
      </c>
      <c r="C43" s="279">
        <v>5.4899999999999997E-2</v>
      </c>
      <c r="D43" s="279" t="s">
        <v>772</v>
      </c>
      <c r="E43" s="279" t="s">
        <v>772</v>
      </c>
      <c r="F43" s="279" t="s">
        <v>772</v>
      </c>
      <c r="G43" s="279" t="s">
        <v>772</v>
      </c>
      <c r="H43" s="279">
        <v>7.21</v>
      </c>
      <c r="I43" s="279">
        <v>8.5000000000000006E-2</v>
      </c>
      <c r="J43" s="279" t="s">
        <v>772</v>
      </c>
      <c r="K43" s="279" t="s">
        <v>772</v>
      </c>
      <c r="L43" s="279" t="s">
        <v>772</v>
      </c>
      <c r="M43" s="279" t="s">
        <v>772</v>
      </c>
      <c r="N43" s="279">
        <v>5.5E-2</v>
      </c>
      <c r="O43" s="279">
        <v>8.5999999999999993E-2</v>
      </c>
      <c r="P43" s="279">
        <v>0.58199999999999996</v>
      </c>
      <c r="Q43" s="279">
        <v>3.7850000000000001</v>
      </c>
      <c r="R43" s="279" t="s">
        <v>772</v>
      </c>
      <c r="S43" s="279">
        <v>0.315</v>
      </c>
      <c r="T43" s="279">
        <v>0.09</v>
      </c>
      <c r="U43" s="279">
        <v>0.63500000000000001</v>
      </c>
      <c r="V43" s="279">
        <v>1.9198</v>
      </c>
      <c r="W43" s="279">
        <v>0.03</v>
      </c>
      <c r="X43" s="279">
        <v>0.247</v>
      </c>
      <c r="Y43" s="279" t="s">
        <v>772</v>
      </c>
      <c r="Z43" s="279">
        <v>4.2999999999999997E-2</v>
      </c>
      <c r="AA43" s="279" t="s">
        <v>772</v>
      </c>
      <c r="AB43" s="279">
        <v>0.14000000000000001</v>
      </c>
      <c r="AC43" s="279" t="s">
        <v>772</v>
      </c>
      <c r="AD43" s="279" t="s">
        <v>772</v>
      </c>
      <c r="AE43" s="279">
        <v>5.8000000000000003E-2</v>
      </c>
      <c r="AF43" s="279" t="s">
        <v>772</v>
      </c>
      <c r="AG43" s="279" t="s">
        <v>772</v>
      </c>
      <c r="AH43" s="279" t="s">
        <v>772</v>
      </c>
      <c r="AI43" s="279">
        <v>0.34</v>
      </c>
      <c r="AJ43" s="279" t="s">
        <v>772</v>
      </c>
      <c r="AK43" s="279">
        <v>10.47</v>
      </c>
      <c r="AL43" s="279">
        <v>0.11600000000000001</v>
      </c>
      <c r="AM43" s="279" t="s">
        <v>772</v>
      </c>
      <c r="AN43" s="279" t="s">
        <v>772</v>
      </c>
      <c r="AO43" s="279">
        <v>4.3299999999999998E-2</v>
      </c>
      <c r="AP43" s="279" t="s">
        <v>772</v>
      </c>
      <c r="AQ43" s="279" t="s">
        <v>772</v>
      </c>
      <c r="AR43" s="279" t="s">
        <v>772</v>
      </c>
      <c r="AS43" s="279" t="s">
        <v>772</v>
      </c>
      <c r="AT43" s="279">
        <v>4.0179999999999998</v>
      </c>
      <c r="AU43" s="279" t="s">
        <v>772</v>
      </c>
      <c r="AV43" s="279">
        <v>0.193</v>
      </c>
      <c r="AW43" s="279">
        <v>2.972</v>
      </c>
      <c r="AX43" s="279" t="s">
        <v>772</v>
      </c>
      <c r="AY43" s="279">
        <v>1.446</v>
      </c>
      <c r="AZ43" s="279" t="s">
        <v>772</v>
      </c>
      <c r="BA43" s="279" t="s">
        <v>772</v>
      </c>
      <c r="BB43" s="279">
        <v>5.8000000000000003E-2</v>
      </c>
      <c r="BC43" s="279" t="s">
        <v>772</v>
      </c>
      <c r="BD43" s="279">
        <v>0.30299999999999999</v>
      </c>
      <c r="BE43" s="279">
        <v>1.2749999999999999</v>
      </c>
      <c r="BF43" s="279">
        <v>0.55889999999999995</v>
      </c>
      <c r="BG43" s="279">
        <v>0.433</v>
      </c>
      <c r="BH43" s="279">
        <v>0.13</v>
      </c>
      <c r="BI43" s="279">
        <v>3.24</v>
      </c>
      <c r="BJ43" s="279">
        <v>0.15870000000000001</v>
      </c>
      <c r="BK43" s="279">
        <v>4.4130000000000003</v>
      </c>
      <c r="BL43" s="279">
        <v>0.36080000000000001</v>
      </c>
      <c r="BM43" s="279" t="s">
        <v>772</v>
      </c>
      <c r="BN43" s="279">
        <v>0.40500000000000003</v>
      </c>
      <c r="BO43" s="279" t="s">
        <v>772</v>
      </c>
      <c r="BP43" s="279">
        <v>2.9000000000000001E-2</v>
      </c>
      <c r="BQ43" s="279">
        <v>3.5470000000000002</v>
      </c>
      <c r="BR43" s="279">
        <v>2.4500000000000002</v>
      </c>
      <c r="BS43" s="279">
        <v>0.23100000000000001</v>
      </c>
      <c r="BT43" s="279">
        <v>3.1440000000000001</v>
      </c>
      <c r="BU43" s="279">
        <v>8.5540000000000003</v>
      </c>
      <c r="BV43" s="279">
        <v>1.4E-2</v>
      </c>
      <c r="BW43" s="279">
        <v>0.14399999999999999</v>
      </c>
      <c r="BX43" s="279">
        <v>1.4E-2</v>
      </c>
      <c r="BY43" s="279">
        <v>3.4550000000000001</v>
      </c>
      <c r="BZ43" s="279">
        <v>2.0150000000000001</v>
      </c>
      <c r="CA43" s="279">
        <v>0.17449999999999999</v>
      </c>
      <c r="CB43" s="279">
        <v>3.4470000000000001</v>
      </c>
      <c r="CC43" s="279" t="s">
        <v>772</v>
      </c>
      <c r="CD43" s="279">
        <v>0.1885</v>
      </c>
      <c r="CE43" s="279" t="s">
        <v>772</v>
      </c>
      <c r="CF43" s="279">
        <v>5.8000000000000003E-2</v>
      </c>
      <c r="CG43" s="279">
        <v>2.6819999999999999</v>
      </c>
      <c r="CH43" s="279">
        <v>1.0585</v>
      </c>
      <c r="CI43" s="279">
        <v>4</v>
      </c>
      <c r="CJ43" s="279">
        <v>1.71</v>
      </c>
      <c r="CK43" s="279">
        <v>2.29</v>
      </c>
      <c r="CL43" s="279">
        <v>4.2614999999999998</v>
      </c>
      <c r="CM43" s="279">
        <v>5.6959</v>
      </c>
      <c r="CN43" s="279">
        <v>4.7255000000000003</v>
      </c>
      <c r="CO43" s="279">
        <v>4.2610000000000001</v>
      </c>
      <c r="CP43" s="279">
        <v>5.45</v>
      </c>
      <c r="CQ43" s="279">
        <v>2.0099999999999998</v>
      </c>
      <c r="CR43" s="279">
        <v>5.1835000000000004</v>
      </c>
      <c r="CS43" s="279">
        <v>3.0049999999999999</v>
      </c>
      <c r="CT43" s="279">
        <v>5.6379999999999999</v>
      </c>
      <c r="CU43" s="279">
        <f>IFERROR(VLOOKUP(A43,'fat-01-24'!A:C,3,FALSE),"")</f>
        <v>8.6999999999999994E-2</v>
      </c>
      <c r="CV43" s="279">
        <f>IFERROR(VLOOKUP(A43,'fat-02-24'!A:C,3,FALSE),"")</f>
        <v>3.1120000000000001</v>
      </c>
      <c r="CW43" s="279">
        <f>IFERROR(VLOOKUP(A43,'fat-03-24'!A:C,3,FALSE),"")</f>
        <v>3.0952999999999999</v>
      </c>
      <c r="CX43" s="279">
        <f>IFERROR(VLOOKUP(A43,'fat-04-24'!A:C,3,FALSE),"")</f>
        <v>12.2125</v>
      </c>
      <c r="CY43" s="279">
        <f>IFERROR(VLOOKUP(A43,'fat-05-24'!A:C,3,FALSE),"")</f>
        <v>2.0150000000000001</v>
      </c>
      <c r="CZ43" s="279">
        <f>IFERROR(VLOOKUP(A43,'fat-06-24'!A:C,3,FALSE),"")</f>
        <v>4.7254999999999994</v>
      </c>
      <c r="DA43" s="279">
        <f>IFERROR(VLOOKUP(A43,'fat-07-24'!A:C,3,FALSE),"")</f>
        <v>0.47849999999999998</v>
      </c>
      <c r="DB43" s="279">
        <f>IFERROR(VLOOKUP(A43,'fat-08-24'!A:D,3,FALSE),"")</f>
        <v>6.0280000000000005</v>
      </c>
      <c r="DC43" s="279">
        <f>IFERROR(VLOOKUP(A43,'fat-09-24'!A:C,3,FALSE),"")</f>
        <v>5.1790000000000003</v>
      </c>
      <c r="DD43" s="279">
        <f>IFERROR(VLOOKUP(A43,'fat-10-24'!A:C,3,FALSE),"")</f>
        <v>0</v>
      </c>
      <c r="DE43" s="279">
        <f>IFERROR(VLOOKUP(A43,'fat-11-24'!A:C,3,FALSE),"")</f>
        <v>4.6379999999999999</v>
      </c>
      <c r="DF43" s="279">
        <f>IFERROR(VLOOKUP(A43,'fat-12-24'!A:D,3,FALSE),"")</f>
        <v>4.008</v>
      </c>
      <c r="DG43" s="562">
        <f>IFERROR(VLOOKUP(A43,'fat-01-25'!A:D,3,FALSE),"")</f>
        <v>4.2204999999999995</v>
      </c>
      <c r="DH43" s="562">
        <f>IFERROR(VLOOKUP(A43,'fat-02-25'!A:D,3,FALSE),"")</f>
        <v>0</v>
      </c>
      <c r="DI43" s="562">
        <f>IFERROR(VLOOKUP(A43,'fat-03-25'!A:C,3,FALSE),"")</f>
        <v>8.16</v>
      </c>
      <c r="DJ43" s="562">
        <f>IFERROR(VLOOKUP(A43,'fat-04-25'!A:C,3,FALSE),"")</f>
        <v>6.9560000000000004</v>
      </c>
      <c r="DK43" s="562">
        <f>IFERROR(VLOOKUP(A43,'fat-02-25'!A:C,3,FALSE),"")</f>
        <v>0</v>
      </c>
      <c r="DL43" s="562">
        <f>IFERROR(VLOOKUP(A43,'fat-06-25'!A:C,3,FALSE),"")</f>
        <v>1.2770000000000001</v>
      </c>
      <c r="DM43" s="562">
        <f>IFERROR(VLOOKUP(A43,'fat-05-25'!A:C,3,FALSE),"")</f>
        <v>5.3659999999999997</v>
      </c>
      <c r="DN43" s="562">
        <f>IFERROR(VLOOKUP(A43,'fat-08-25'!A:C,3,FALSE),"")</f>
        <v>1.4390000000000001</v>
      </c>
      <c r="DO43" s="562">
        <f>IFERROR(VLOOKUP(A43,'fat-09-25'!A:C,3,FALSE),"")</f>
        <v>5.5398000000000005</v>
      </c>
      <c r="DP43" s="562">
        <f>IFERROR(VLOOKUP(A43,'fat-10-25'!A:C,3,FALSE),"")</f>
        <v>5.0019999999999998</v>
      </c>
      <c r="DQ43" s="562">
        <f>IFERROR(VLOOKUP(A43,'fat-11-25'!A:D,3,FALSE),"")</f>
        <v>0</v>
      </c>
      <c r="DR43" s="562">
        <f>IFERROR(VLOOKUP(A43,'fat-12-25'!A:D,3,FALSE),"")</f>
        <v>1.4500000000000001E-2</v>
      </c>
      <c r="DS43" s="562" t="str">
        <f>IFERROR(VLOOKUP(A43,'fat-01-26'!A:C,3,FALSE),"")</f>
        <v/>
      </c>
      <c r="DT43" s="562">
        <f>IFERROR(VLOOKUP(A43,'fat-02-26'!A:C,3,FALSE),"")</f>
        <v>0.14499999999999999</v>
      </c>
      <c r="DU43" s="562">
        <f>IFERROR(VLOOKUP(A43,'fat-03-26'!A:C,3,FALSE),"")</f>
        <v>2.8480000000000003</v>
      </c>
      <c r="DV43" s="562">
        <f>IFERROR(VLOOKUP(A43,'fat-04-26'!A:C,3,FALSE),"")</f>
        <v>3.06</v>
      </c>
      <c r="DW43" s="279">
        <f>IFERROR(VLOOKUP(A43,'fat-05-26'!A:C,3,FALSE),"")</f>
        <v>0.22439999999999999</v>
      </c>
      <c r="DX43" s="279">
        <f t="shared" si="14"/>
        <v>1.0486500000000001</v>
      </c>
      <c r="DY43" s="562">
        <f t="shared" ref="DY43:DY106" si="17">DX43/30*45</f>
        <v>1.572975</v>
      </c>
      <c r="DZ43" s="562">
        <v>10</v>
      </c>
      <c r="EA43" s="563">
        <f>VLOOKUP(A43,Estoque!B:I,8,FALSE)</f>
        <v>6.6430000000000007</v>
      </c>
      <c r="EB43" s="564">
        <f>VLOOKUP(A43,Estoque!B:N,13,FALSE)</f>
        <v>10</v>
      </c>
      <c r="EC43" s="564">
        <v>30</v>
      </c>
      <c r="ED43" s="564">
        <v>30</v>
      </c>
      <c r="EE43" s="564"/>
    </row>
    <row r="44" spans="1:135" x14ac:dyDescent="0.3">
      <c r="A44" s="394" t="s">
        <v>338</v>
      </c>
      <c r="B44" s="394" t="s">
        <v>339</v>
      </c>
      <c r="C44" s="279">
        <v>1.726</v>
      </c>
      <c r="D44" s="279">
        <v>2.5802</v>
      </c>
      <c r="E44" s="279">
        <v>5.9131</v>
      </c>
      <c r="F44" s="279">
        <v>1.1833</v>
      </c>
      <c r="G44" s="279">
        <v>0.47</v>
      </c>
      <c r="H44" s="279">
        <v>1.984</v>
      </c>
      <c r="I44" s="279">
        <v>2.4500000000000002</v>
      </c>
      <c r="J44" s="279">
        <v>0.53800000000000003</v>
      </c>
      <c r="K44" s="279">
        <v>2.7629999999999999</v>
      </c>
      <c r="L44" s="279">
        <v>0.28000000000000003</v>
      </c>
      <c r="M44" s="279">
        <v>3.226</v>
      </c>
      <c r="N44" s="279">
        <v>0.64500000000000002</v>
      </c>
      <c r="O44" s="279">
        <v>1.7589999999999999</v>
      </c>
      <c r="P44" s="279">
        <v>0.16200000000000001</v>
      </c>
      <c r="Q44" s="279">
        <v>0.91900000000000004</v>
      </c>
      <c r="R44" s="279" t="s">
        <v>772</v>
      </c>
      <c r="S44" s="279">
        <v>3.2109999999999999</v>
      </c>
      <c r="T44" s="279">
        <v>1.004</v>
      </c>
      <c r="U44" s="279">
        <v>2.8879999999999999</v>
      </c>
      <c r="V44" s="279">
        <v>0.71899999999999997</v>
      </c>
      <c r="W44" s="279">
        <v>0.68500000000000005</v>
      </c>
      <c r="X44" s="279">
        <v>2.2646999999999999</v>
      </c>
      <c r="Y44" s="279">
        <v>3.6568999999999998</v>
      </c>
      <c r="Z44" s="279">
        <v>1.823</v>
      </c>
      <c r="AA44" s="279">
        <v>1.012</v>
      </c>
      <c r="AB44" s="279">
        <v>3.1002999999999998</v>
      </c>
      <c r="AC44" s="279" t="s">
        <v>772</v>
      </c>
      <c r="AD44" s="279">
        <v>6.0640000000000001</v>
      </c>
      <c r="AE44" s="279">
        <v>0.308</v>
      </c>
      <c r="AF44" s="279">
        <v>1.284</v>
      </c>
      <c r="AG44" s="279">
        <v>0.23100000000000001</v>
      </c>
      <c r="AH44" s="279">
        <v>7.4420000000000002</v>
      </c>
      <c r="AI44" s="279">
        <v>2.0169999999999999</v>
      </c>
      <c r="AJ44" s="279">
        <v>1.595</v>
      </c>
      <c r="AK44" s="279">
        <v>1.4630000000000001</v>
      </c>
      <c r="AL44" s="279">
        <v>2.0299999999999998</v>
      </c>
      <c r="AM44" s="279">
        <v>2.4279999999999999</v>
      </c>
      <c r="AN44" s="279">
        <v>4.6280000000000001</v>
      </c>
      <c r="AO44" s="279">
        <v>7.1790000000000003</v>
      </c>
      <c r="AP44" s="279">
        <v>1.8129999999999999</v>
      </c>
      <c r="AQ44" s="279">
        <v>4.9130000000000003</v>
      </c>
      <c r="AR44" s="279">
        <v>1.3029999999999999</v>
      </c>
      <c r="AS44" s="279">
        <v>3.786</v>
      </c>
      <c r="AT44" s="279">
        <v>2.3E-2</v>
      </c>
      <c r="AU44" s="279">
        <v>1.2609999999999999</v>
      </c>
      <c r="AV44" s="279">
        <v>1.2989999999999999</v>
      </c>
      <c r="AW44" s="279">
        <v>1.1100000000000001</v>
      </c>
      <c r="AX44" s="279">
        <v>2.2450000000000001</v>
      </c>
      <c r="AY44" s="279">
        <v>2.3420000000000001</v>
      </c>
      <c r="AZ44" s="279" t="s">
        <v>772</v>
      </c>
      <c r="BA44" s="279">
        <v>9.2170000000000005</v>
      </c>
      <c r="BB44" s="279">
        <v>0.28000000000000003</v>
      </c>
      <c r="BC44" s="279">
        <v>7.5720000000000001</v>
      </c>
      <c r="BD44" s="279">
        <v>1.0720000000000001</v>
      </c>
      <c r="BE44" s="279">
        <v>2</v>
      </c>
      <c r="BF44" s="279">
        <v>10.186</v>
      </c>
      <c r="BG44" s="279">
        <v>5.3550000000000004</v>
      </c>
      <c r="BH44" s="279">
        <v>10.0426</v>
      </c>
      <c r="BI44" s="279">
        <v>8.2255000000000003</v>
      </c>
      <c r="BJ44" s="279">
        <v>4.6289999999999996</v>
      </c>
      <c r="BK44" s="279">
        <v>19.352</v>
      </c>
      <c r="BL44" s="279">
        <v>0.23499999999999999</v>
      </c>
      <c r="BM44" s="279">
        <v>7.23</v>
      </c>
      <c r="BN44" s="279">
        <v>6.0170000000000003</v>
      </c>
      <c r="BO44" s="279">
        <v>15.631</v>
      </c>
      <c r="BP44" s="279">
        <v>5.0960000000000001</v>
      </c>
      <c r="BQ44" s="279">
        <v>3.9249999999999998</v>
      </c>
      <c r="BR44" s="279">
        <v>6.1180000000000003</v>
      </c>
      <c r="BS44" s="279">
        <v>2.7437999999999998</v>
      </c>
      <c r="BT44" s="279">
        <v>4.6959</v>
      </c>
      <c r="BU44" s="279">
        <v>13.413</v>
      </c>
      <c r="BV44" s="279">
        <v>4.133</v>
      </c>
      <c r="BW44" s="279">
        <v>10.882</v>
      </c>
      <c r="BX44" s="279">
        <v>2.8490000000000002</v>
      </c>
      <c r="BY44" s="279">
        <v>7.9398999999999997</v>
      </c>
      <c r="BZ44" s="279">
        <v>2.3342999999999998</v>
      </c>
      <c r="CA44" s="279">
        <v>6.5938999999999997</v>
      </c>
      <c r="CB44" s="279">
        <v>6.8463000000000003</v>
      </c>
      <c r="CC44" s="279">
        <v>14.040000000000001</v>
      </c>
      <c r="CD44" s="279">
        <v>5.9919000000000002</v>
      </c>
      <c r="CE44" s="279">
        <v>6.3753000000000011</v>
      </c>
      <c r="CF44" s="279">
        <v>16.836400000000001</v>
      </c>
      <c r="CG44" s="279">
        <v>3.7281999999999997</v>
      </c>
      <c r="CH44" s="279">
        <v>12.4076</v>
      </c>
      <c r="CI44" s="279">
        <v>5.4542000000000002</v>
      </c>
      <c r="CJ44" s="279">
        <v>7.2632000000000012</v>
      </c>
      <c r="CK44" s="279">
        <v>17.4544</v>
      </c>
      <c r="CL44" s="279">
        <v>2.6932</v>
      </c>
      <c r="CM44" s="279">
        <v>4.8401999999999994</v>
      </c>
      <c r="CN44" s="279">
        <v>19.968600000000002</v>
      </c>
      <c r="CO44" s="279">
        <v>9.7110000000000003</v>
      </c>
      <c r="CP44" s="279">
        <v>8.3327999999999989</v>
      </c>
      <c r="CQ44" s="279">
        <v>11.484399999999999</v>
      </c>
      <c r="CR44" s="279">
        <v>9.0090000000000003</v>
      </c>
      <c r="CS44" s="279">
        <v>9.3462999999999994</v>
      </c>
      <c r="CT44" s="279">
        <v>8.5885999999999996</v>
      </c>
      <c r="CU44" s="279">
        <f>IFERROR(VLOOKUP(A44,'fat-01-24'!A:C,3,FALSE),"")</f>
        <v>7.0825999999999993</v>
      </c>
      <c r="CV44" s="279">
        <f>IFERROR(VLOOKUP(A44,'fat-02-24'!A:C,3,FALSE),"")</f>
        <v>4.4324000000000003</v>
      </c>
      <c r="CW44" s="279">
        <f>IFERROR(VLOOKUP(A44,'fat-03-24'!A:C,3,FALSE),"")</f>
        <v>9.2126000000000001</v>
      </c>
      <c r="CX44" s="279">
        <f>IFERROR(VLOOKUP(A44,'fat-04-24'!A:C,3,FALSE),"")</f>
        <v>2.1059999999999999</v>
      </c>
      <c r="CY44" s="279">
        <f>IFERROR(VLOOKUP(A44,'fat-05-24'!A:C,3,FALSE),"")</f>
        <v>11.3</v>
      </c>
      <c r="CZ44" s="279">
        <f>IFERROR(VLOOKUP(A44,'fat-06-24'!A:C,3,FALSE),"")</f>
        <v>19.968599999999999</v>
      </c>
      <c r="DA44" s="279">
        <f>IFERROR(VLOOKUP(A44,'fat-07-24'!A:C,3,FALSE),"")</f>
        <v>19.8216</v>
      </c>
      <c r="DB44" s="279">
        <f>IFERROR(VLOOKUP(A44,'fat-08-24'!A:D,3,FALSE),"")</f>
        <v>15.742000000000001</v>
      </c>
      <c r="DC44" s="279">
        <f>IFERROR(VLOOKUP(A44,'fat-09-24'!A:C,3,FALSE),"")</f>
        <v>6.8094000000000001</v>
      </c>
      <c r="DD44" s="279">
        <f>IFERROR(VLOOKUP(A44,'fat-10-24'!A:C,3,FALSE),"")</f>
        <v>10.600200000000001</v>
      </c>
      <c r="DE44" s="279">
        <f>IFERROR(VLOOKUP(A44,'fat-11-24'!A:C,3,FALSE),"")</f>
        <v>13.899800000000001</v>
      </c>
      <c r="DF44" s="279">
        <f>IFERROR(VLOOKUP(A44,'fat-12-24'!A:D,3,FALSE),"")</f>
        <v>5.1511999999999993</v>
      </c>
      <c r="DG44" s="279">
        <f>IFERROR(VLOOKUP(A44,'fat-01-25'!A:D,3,FALSE),"")</f>
        <v>6.8010000000000002</v>
      </c>
      <c r="DH44" s="279">
        <f>IFERROR(VLOOKUP(A44,'fat-02-25'!A:D,3,FALSE),"")</f>
        <v>6.575400000000001</v>
      </c>
      <c r="DI44" s="279">
        <f>IFERROR(VLOOKUP(A44,'fat-03-25'!A:C,3,FALSE),"")</f>
        <v>16.041599999999999</v>
      </c>
      <c r="DJ44" s="279">
        <f>IFERROR(VLOOKUP(A44,'fat-04-25'!A:C,3,FALSE),"")</f>
        <v>9.0573999999999995</v>
      </c>
      <c r="DK44" s="279">
        <f>IFERROR(VLOOKUP(A44,'fat-02-25'!A:C,3,FALSE),"")</f>
        <v>6.575400000000001</v>
      </c>
      <c r="DL44" s="279">
        <f>IFERROR(VLOOKUP(A44,'fat-06-25'!A:C,3,FALSE),"")</f>
        <v>15.485999999999997</v>
      </c>
      <c r="DM44" s="279">
        <f>IFERROR(VLOOKUP(A44,'fat-05-25'!A:C,3,FALSE),"")</f>
        <v>1.4544000000000001</v>
      </c>
      <c r="DN44" s="279">
        <f>IFERROR(VLOOKUP(A44,'fat-08-25'!A:C,3,FALSE),"")</f>
        <v>14.720800000000001</v>
      </c>
      <c r="DO44" s="279">
        <f>IFERROR(VLOOKUP(A44,'fat-09-25'!A:C,3,FALSE),"")</f>
        <v>41.157599999999995</v>
      </c>
      <c r="DP44" s="279">
        <f>IFERROR(VLOOKUP(A44,'fat-10-25'!A:C,3,FALSE),"")</f>
        <v>19.013800000000003</v>
      </c>
      <c r="DQ44" s="279">
        <f>IFERROR(VLOOKUP(A44,'fat-11-25'!A:D,3,FALSE),"")</f>
        <v>20.333799999999997</v>
      </c>
      <c r="DR44" s="279">
        <f>IFERROR(VLOOKUP(A44,'fat-12-25'!A:D,3,FALSE),"")</f>
        <v>8.2602000000000011</v>
      </c>
      <c r="DS44" s="279">
        <f>IFERROR(VLOOKUP(A44,'fat-01-26'!A:C,3,FALSE),"")</f>
        <v>14.161600000000002</v>
      </c>
      <c r="DT44" s="279">
        <f>IFERROR(VLOOKUP(A44,'fat-02-26'!A:C,3,FALSE),"")</f>
        <v>30.847600000000003</v>
      </c>
      <c r="DU44" s="279">
        <f>IFERROR(VLOOKUP(A44,'fat-03-26'!A:C,3,FALSE),"")</f>
        <v>8.5397999999999996</v>
      </c>
      <c r="DV44" s="279">
        <f>IFERROR(VLOOKUP(A44,'fat-04-26'!A:C,3,FALSE),"")</f>
        <v>21.402799999999999</v>
      </c>
      <c r="DW44" s="279">
        <f>IFERROR(VLOOKUP(A44,'fat-05-26'!A:C,3,FALSE),"")</f>
        <v>5.3828000000000005</v>
      </c>
      <c r="DX44" s="279">
        <f t="shared" si="14"/>
        <v>14.7658</v>
      </c>
      <c r="DY44" s="279">
        <f t="shared" si="17"/>
        <v>22.148700000000002</v>
      </c>
      <c r="DZ44" s="280"/>
      <c r="EA44" s="281">
        <f>VLOOKUP(A44,Estoque!B:I,8,FALSE)</f>
        <v>29.440999999999999</v>
      </c>
      <c r="EB44" s="34">
        <f>VLOOKUP(A44,Estoque!B:N,13,FALSE)</f>
        <v>0</v>
      </c>
      <c r="EC44" s="34">
        <v>15</v>
      </c>
      <c r="ED44" s="34">
        <v>25</v>
      </c>
    </row>
    <row r="45" spans="1:135" x14ac:dyDescent="0.3">
      <c r="A45" s="394" t="s">
        <v>344</v>
      </c>
      <c r="B45" s="394" t="s">
        <v>345</v>
      </c>
      <c r="C45" s="279">
        <v>14.624000000000001</v>
      </c>
      <c r="D45" s="279">
        <v>3.0750000000000002</v>
      </c>
      <c r="E45" s="279">
        <v>10.595000000000001</v>
      </c>
      <c r="F45" s="279">
        <v>13.468</v>
      </c>
      <c r="G45" s="279">
        <v>15.516999999999999</v>
      </c>
      <c r="H45" s="279">
        <v>4.7240000000000002</v>
      </c>
      <c r="I45" s="279">
        <v>8.9550000000000001</v>
      </c>
      <c r="J45" s="279">
        <v>3.12</v>
      </c>
      <c r="K45" s="279">
        <v>14.7517</v>
      </c>
      <c r="L45" s="279">
        <v>5.3179999999999996</v>
      </c>
      <c r="M45" s="279">
        <v>4.8170000000000002</v>
      </c>
      <c r="N45" s="279">
        <v>8.4770000000000003</v>
      </c>
      <c r="O45" s="279">
        <v>21.241</v>
      </c>
      <c r="P45" s="279">
        <v>0.72250000000000003</v>
      </c>
      <c r="Q45" s="279">
        <v>11.036</v>
      </c>
      <c r="R45" s="279">
        <v>1.7350000000000001</v>
      </c>
      <c r="S45" s="279">
        <v>2.2120000000000002</v>
      </c>
      <c r="T45" s="279">
        <v>3.6629999999999998</v>
      </c>
      <c r="U45" s="279">
        <v>8.0419999999999998</v>
      </c>
      <c r="V45" s="279">
        <v>1.0229999999999999</v>
      </c>
      <c r="W45" s="279">
        <v>1.94</v>
      </c>
      <c r="X45" s="279">
        <v>12.736000000000001</v>
      </c>
      <c r="Y45" s="279">
        <v>4.8533999999999997</v>
      </c>
      <c r="Z45" s="279">
        <v>3.851</v>
      </c>
      <c r="AA45" s="279">
        <v>6.734</v>
      </c>
      <c r="AB45" s="279">
        <v>16.553000000000001</v>
      </c>
      <c r="AC45" s="279">
        <v>9.8409999999999993</v>
      </c>
      <c r="AD45" s="279">
        <v>15.207000000000001</v>
      </c>
      <c r="AE45" s="279">
        <v>6.1920000000000002</v>
      </c>
      <c r="AF45" s="279">
        <v>7.58</v>
      </c>
      <c r="AG45" s="279">
        <v>7.0490000000000004</v>
      </c>
      <c r="AH45" s="279">
        <v>7.5650000000000004</v>
      </c>
      <c r="AI45" s="279">
        <v>16.951000000000001</v>
      </c>
      <c r="AJ45" s="279">
        <v>17.469000000000001</v>
      </c>
      <c r="AK45" s="279">
        <v>20.042000000000002</v>
      </c>
      <c r="AL45" s="279">
        <v>5.7826000000000004</v>
      </c>
      <c r="AM45" s="279">
        <v>11.282999999999999</v>
      </c>
      <c r="AN45" s="279">
        <v>17.079999999999998</v>
      </c>
      <c r="AO45" s="279">
        <v>19.5762</v>
      </c>
      <c r="AP45" s="279">
        <v>10.881</v>
      </c>
      <c r="AQ45" s="279">
        <v>13.925000000000001</v>
      </c>
      <c r="AR45" s="279">
        <v>11.548999999999999</v>
      </c>
      <c r="AS45" s="279">
        <v>13.297000000000001</v>
      </c>
      <c r="AT45" s="279">
        <v>9.0380000000000003</v>
      </c>
      <c r="AU45" s="279">
        <v>12.085000000000001</v>
      </c>
      <c r="AV45" s="279">
        <v>12.965</v>
      </c>
      <c r="AW45" s="279">
        <v>9.9220000000000006</v>
      </c>
      <c r="AX45" s="279">
        <v>6.5659999999999998</v>
      </c>
      <c r="AY45" s="279">
        <v>9.7491000000000003</v>
      </c>
      <c r="AZ45" s="279">
        <v>10.885999999999999</v>
      </c>
      <c r="BA45" s="279">
        <v>9.109</v>
      </c>
      <c r="BB45" s="279">
        <v>5.0209999999999999</v>
      </c>
      <c r="BC45" s="279">
        <v>2.4260000000000002</v>
      </c>
      <c r="BD45" s="279">
        <v>11.494</v>
      </c>
      <c r="BE45" s="279">
        <v>9.2460000000000004</v>
      </c>
      <c r="BF45" s="279">
        <v>5.907</v>
      </c>
      <c r="BG45" s="279">
        <v>14.09</v>
      </c>
      <c r="BH45" s="279">
        <v>1.29</v>
      </c>
      <c r="BI45" s="279">
        <v>22.189</v>
      </c>
      <c r="BJ45" s="279">
        <v>4.8150000000000004</v>
      </c>
      <c r="BK45" s="279">
        <v>15.436</v>
      </c>
      <c r="BL45" s="279">
        <v>2.274</v>
      </c>
      <c r="BM45" s="279">
        <v>23.706</v>
      </c>
      <c r="BN45" s="279">
        <v>9.875</v>
      </c>
      <c r="BO45" s="279">
        <v>3.875</v>
      </c>
      <c r="BP45" s="279">
        <v>6.08</v>
      </c>
      <c r="BQ45" s="279">
        <v>11.651999999999999</v>
      </c>
      <c r="BR45" s="279">
        <v>8.2629999999999999</v>
      </c>
      <c r="BS45" s="279">
        <v>2.9855</v>
      </c>
      <c r="BT45" s="279">
        <v>8.2850000000000001</v>
      </c>
      <c r="BU45" s="279">
        <v>9.8140000000000001</v>
      </c>
      <c r="BV45" s="279">
        <v>6.5347</v>
      </c>
      <c r="BW45" s="279">
        <v>21.325299999999999</v>
      </c>
      <c r="BX45" s="279">
        <v>10.938000000000001</v>
      </c>
      <c r="BY45" s="279">
        <v>19.234000000000002</v>
      </c>
      <c r="BZ45" s="279">
        <v>33.326000000000001</v>
      </c>
      <c r="CA45" s="279">
        <v>41.826000000000001</v>
      </c>
      <c r="CB45" s="279">
        <v>7.4169999999999998</v>
      </c>
      <c r="CC45" s="279">
        <v>4.5670000000000002</v>
      </c>
      <c r="CD45" s="279">
        <v>17.383799999999997</v>
      </c>
      <c r="CE45" s="279">
        <v>10.153599999999999</v>
      </c>
      <c r="CF45" s="279">
        <v>22.600600000000004</v>
      </c>
      <c r="CG45" s="279">
        <v>11.452500000000001</v>
      </c>
      <c r="CH45" s="279">
        <v>16.010400000000001</v>
      </c>
      <c r="CI45" s="279">
        <v>28.338499999999993</v>
      </c>
      <c r="CJ45" s="279">
        <v>7.6133000000000015</v>
      </c>
      <c r="CK45" s="279">
        <v>41.075299999999991</v>
      </c>
      <c r="CL45" s="279">
        <v>16.995899999999999</v>
      </c>
      <c r="CM45" s="279">
        <v>13.7135</v>
      </c>
      <c r="CN45" s="279">
        <v>41.062999999999995</v>
      </c>
      <c r="CO45" s="279">
        <v>25.687899999999996</v>
      </c>
      <c r="CP45" s="279">
        <v>41.620400000000004</v>
      </c>
      <c r="CQ45" s="279">
        <v>24.947400000000002</v>
      </c>
      <c r="CR45" s="279">
        <v>22.465199999999999</v>
      </c>
      <c r="CS45" s="279">
        <v>17.511700030840188</v>
      </c>
      <c r="CT45" s="279">
        <v>31.506800000000002</v>
      </c>
      <c r="CU45" s="279">
        <f>IFERROR(VLOOKUP(A45,'fat-01-24'!A:C,3,FALSE),"")</f>
        <v>13.707599607817507</v>
      </c>
      <c r="CV45" s="279">
        <f>IFERROR(VLOOKUP(A45,'fat-02-24'!A:C,3,FALSE),"")</f>
        <v>25.1983</v>
      </c>
      <c r="CW45" s="279">
        <f>IFERROR(VLOOKUP(A45,'fat-03-24'!A:C,3,FALSE),"")</f>
        <v>8.738900000000001</v>
      </c>
      <c r="CX45" s="279">
        <f>IFERROR(VLOOKUP(A45,'fat-04-24'!A:C,3,FALSE),"")</f>
        <v>44.918299999999995</v>
      </c>
      <c r="CY45" s="279">
        <f>IFERROR(VLOOKUP(A45,'fat-05-24'!A:C,3,FALSE),"")</f>
        <v>32.028999999999996</v>
      </c>
      <c r="CZ45" s="279">
        <f>IFERROR(VLOOKUP(A45,'fat-06-24'!A:C,3,FALSE),"")</f>
        <v>41.062999999999995</v>
      </c>
      <c r="DA45" s="279">
        <f>IFERROR(VLOOKUP(A45,'fat-07-24'!A:C,3,FALSE),"")</f>
        <v>43.076299999999996</v>
      </c>
      <c r="DB45" s="279">
        <f>IFERROR(VLOOKUP(A45,'fat-08-24'!A:D,3,FALSE),"")</f>
        <v>10.925800000000001</v>
      </c>
      <c r="DC45" s="279">
        <f>IFERROR(VLOOKUP(A45,'fat-09-24'!A:C,3,FALSE),"")</f>
        <v>28.317100000000003</v>
      </c>
      <c r="DD45" s="279">
        <f>IFERROR(VLOOKUP(A45,'fat-10-24'!A:C,3,FALSE),"")</f>
        <v>22.0669</v>
      </c>
      <c r="DE45" s="279">
        <f>IFERROR(VLOOKUP(A45,'fat-11-24'!A:C,3,FALSE),"")</f>
        <v>23.116799999999998</v>
      </c>
      <c r="DF45" s="279">
        <f>IFERROR(VLOOKUP(A45,'fat-12-24'!A:D,3,FALSE),"")</f>
        <v>22.790899999999997</v>
      </c>
      <c r="DG45" s="279">
        <f>IFERROR(VLOOKUP(A45,'fat-01-25'!A:D,3,FALSE),"")</f>
        <v>19.673000000000005</v>
      </c>
      <c r="DH45" s="279">
        <f>IFERROR(VLOOKUP(A45,'fat-02-25'!A:D,3,FALSE),"")</f>
        <v>4.0936000000000003</v>
      </c>
      <c r="DI45" s="279">
        <f>IFERROR(VLOOKUP(A45,'fat-03-25'!A:C,3,FALSE),"")</f>
        <v>9.3835999999999995</v>
      </c>
      <c r="DJ45" s="279">
        <f>IFERROR(VLOOKUP(A45,'fat-04-25'!A:C,3,FALSE),"")</f>
        <v>27.660599999999999</v>
      </c>
      <c r="DK45" s="279">
        <f>IFERROR(VLOOKUP(A45,'fat-02-25'!A:C,3,FALSE),"")</f>
        <v>4.0936000000000003</v>
      </c>
      <c r="DL45" s="279">
        <f>IFERROR(VLOOKUP(A45,'fat-06-25'!A:C,3,FALSE),"")</f>
        <v>17.4711</v>
      </c>
      <c r="DM45" s="279">
        <f>IFERROR(VLOOKUP(A45,'fat-05-25'!A:C,3,FALSE),"")</f>
        <v>28.228099999999998</v>
      </c>
      <c r="DN45" s="279">
        <f>IFERROR(VLOOKUP(A45,'fat-08-25'!A:C,3,FALSE),"")</f>
        <v>39.524999999999999</v>
      </c>
      <c r="DO45" s="279">
        <f>IFERROR(VLOOKUP(A45,'fat-09-25'!A:C,3,FALSE),"")</f>
        <v>39.908299999999997</v>
      </c>
      <c r="DP45" s="279">
        <f>IFERROR(VLOOKUP(A45,'fat-10-25'!A:C,3,FALSE),"")</f>
        <v>5.8775000000000004</v>
      </c>
      <c r="DQ45" s="279">
        <f>IFERROR(VLOOKUP(A45,'fat-11-25'!A:D,3,FALSE),"")</f>
        <v>25.904600000000002</v>
      </c>
      <c r="DR45" s="279">
        <f>IFERROR(VLOOKUP(A45,'fat-12-25'!A:D,3,FALSE),"")</f>
        <v>9.5838999999999999</v>
      </c>
      <c r="DS45" s="279">
        <f>IFERROR(VLOOKUP(A45,'fat-01-26'!A:C,3,FALSE),"")</f>
        <v>2.9498000000000002</v>
      </c>
      <c r="DT45" s="279">
        <f>IFERROR(VLOOKUP(A45,'fat-02-26'!A:C,3,FALSE),"")</f>
        <v>31.635000000000005</v>
      </c>
      <c r="DU45" s="279">
        <f>IFERROR(VLOOKUP(A45,'fat-03-26'!A:C,3,FALSE),"")</f>
        <v>16.690899999999999</v>
      </c>
      <c r="DV45" s="279">
        <f>IFERROR(VLOOKUP(A45,'fat-04-26'!A:C,3,FALSE),"")</f>
        <v>23.406300000000002</v>
      </c>
      <c r="DW45" s="279">
        <f>IFERROR(VLOOKUP(A45,'fat-05-26'!A:C,3,FALSE),"")</f>
        <v>27.302099999999996</v>
      </c>
      <c r="DX45" s="279">
        <f t="shared" si="14"/>
        <v>18.594666666666665</v>
      </c>
      <c r="DY45" s="279">
        <f t="shared" si="17"/>
        <v>27.891999999999996</v>
      </c>
      <c r="DZ45" s="280"/>
      <c r="EA45" s="281">
        <f>VLOOKUP(A45,Estoque!B:I,8,FALSE)</f>
        <v>-0.59399999999999986</v>
      </c>
      <c r="EB45" s="34">
        <f>VLOOKUP(A45,Estoque!B:N,13,FALSE)</f>
        <v>50</v>
      </c>
    </row>
    <row r="46" spans="1:135" x14ac:dyDescent="0.3">
      <c r="A46" s="394" t="s">
        <v>348</v>
      </c>
      <c r="B46" s="394" t="s">
        <v>349</v>
      </c>
      <c r="C46" s="279" t="s">
        <v>772</v>
      </c>
      <c r="D46" s="279">
        <v>3.7949999999999999</v>
      </c>
      <c r="E46" s="279">
        <v>2.33</v>
      </c>
      <c r="F46" s="279">
        <v>6.08</v>
      </c>
      <c r="G46" s="279">
        <v>0.13500000000000001</v>
      </c>
      <c r="H46" s="279" t="s">
        <v>772</v>
      </c>
      <c r="I46" s="279">
        <v>0.11</v>
      </c>
      <c r="J46" s="279">
        <v>0.41499999999999998</v>
      </c>
      <c r="K46" s="279">
        <v>1.91</v>
      </c>
      <c r="L46" s="279" t="s">
        <v>772</v>
      </c>
      <c r="M46" s="279">
        <v>0.875</v>
      </c>
      <c r="N46" s="279">
        <v>0.86499999999999999</v>
      </c>
      <c r="O46" s="279">
        <v>2.5</v>
      </c>
      <c r="P46" s="279">
        <v>2.831</v>
      </c>
      <c r="Q46" s="279">
        <v>1.6839999999999999</v>
      </c>
      <c r="R46" s="279" t="s">
        <v>772</v>
      </c>
      <c r="S46" s="279">
        <v>0.55100000000000005</v>
      </c>
      <c r="T46" s="279">
        <v>4.5999999999999999E-2</v>
      </c>
      <c r="U46" s="279">
        <v>0.54500000000000004</v>
      </c>
      <c r="V46" s="279">
        <v>0.49</v>
      </c>
      <c r="W46" s="279">
        <v>0.54500000000000004</v>
      </c>
      <c r="X46" s="279">
        <v>1.258</v>
      </c>
      <c r="Y46" s="279" t="s">
        <v>772</v>
      </c>
      <c r="Z46" s="279">
        <v>7.4999999999999997E-2</v>
      </c>
      <c r="AA46" s="279">
        <v>0.71</v>
      </c>
      <c r="AB46" s="279">
        <v>1</v>
      </c>
      <c r="AC46" s="279" t="s">
        <v>772</v>
      </c>
      <c r="AD46" s="279">
        <v>0.6</v>
      </c>
      <c r="AE46" s="279" t="s">
        <v>772</v>
      </c>
      <c r="AF46" s="279">
        <v>1.98</v>
      </c>
      <c r="AG46" s="279">
        <v>0.61</v>
      </c>
      <c r="AH46" s="279">
        <v>2.0649999999999999</v>
      </c>
      <c r="AI46" s="279">
        <v>-1.464</v>
      </c>
      <c r="AJ46" s="279">
        <v>3.73</v>
      </c>
      <c r="AK46" s="279" t="s">
        <v>772</v>
      </c>
      <c r="AL46" s="279" t="s">
        <v>772</v>
      </c>
      <c r="AM46" s="279">
        <v>0.32700000000000001</v>
      </c>
      <c r="AN46" s="279">
        <v>3.3780000000000001</v>
      </c>
      <c r="AO46" s="279">
        <v>0.185</v>
      </c>
      <c r="AP46" s="279">
        <v>1.4790000000000001</v>
      </c>
      <c r="AQ46" s="279">
        <v>0.38</v>
      </c>
      <c r="AR46" s="279">
        <v>0.91</v>
      </c>
      <c r="AS46" s="279">
        <v>1.3839999999999999</v>
      </c>
      <c r="AT46" s="279">
        <v>0.13500000000000001</v>
      </c>
      <c r="AU46" s="279">
        <v>1.0649999999999999</v>
      </c>
      <c r="AV46" s="279">
        <v>0.47599999999999998</v>
      </c>
      <c r="AW46" s="279">
        <v>1.01</v>
      </c>
      <c r="AX46" s="279">
        <v>1.6040000000000001</v>
      </c>
      <c r="AY46" s="279">
        <v>2.4950000000000001</v>
      </c>
      <c r="AZ46" s="279">
        <v>1.47</v>
      </c>
      <c r="BA46" s="279">
        <v>3.145</v>
      </c>
      <c r="BB46" s="279">
        <v>2.13</v>
      </c>
      <c r="BC46" s="279" t="s">
        <v>772</v>
      </c>
      <c r="BD46" s="279">
        <v>1.2749999999999999</v>
      </c>
      <c r="BE46" s="279">
        <v>3.8719999999999999</v>
      </c>
      <c r="BF46" s="279">
        <v>2.7970000000000002</v>
      </c>
      <c r="BG46" s="279">
        <v>4.1379999999999999</v>
      </c>
      <c r="BH46" s="279" t="s">
        <v>772</v>
      </c>
      <c r="BI46" s="279">
        <v>12.792</v>
      </c>
      <c r="BJ46" s="279">
        <v>5.5650000000000004</v>
      </c>
      <c r="BK46" s="279">
        <v>4.87</v>
      </c>
      <c r="BL46" s="279">
        <v>1.5509999999999999</v>
      </c>
      <c r="BM46" s="279">
        <v>26.213000000000001</v>
      </c>
      <c r="BN46" s="279">
        <v>4.7069999999999999</v>
      </c>
      <c r="BO46" s="279">
        <v>5.92</v>
      </c>
      <c r="BP46" s="279">
        <v>7.6689999999999996</v>
      </c>
      <c r="BQ46" s="279">
        <v>6.0490000000000004</v>
      </c>
      <c r="BR46" s="279">
        <v>3.68</v>
      </c>
      <c r="BS46" s="279">
        <v>2.7650000000000001</v>
      </c>
      <c r="BT46" s="279">
        <v>5.7640000000000002</v>
      </c>
      <c r="BU46" s="279">
        <v>15.7446</v>
      </c>
      <c r="BV46" s="279">
        <v>1.363</v>
      </c>
      <c r="BW46" s="279">
        <v>9.0730000000000004</v>
      </c>
      <c r="BX46" s="279">
        <v>13.77</v>
      </c>
      <c r="BY46" s="279">
        <v>70.37</v>
      </c>
      <c r="BZ46" s="279">
        <v>3.8479999999999999</v>
      </c>
      <c r="CA46" s="279">
        <v>27.4025</v>
      </c>
      <c r="CB46" s="279">
        <v>16.9544</v>
      </c>
      <c r="CC46" s="279">
        <v>10.6106</v>
      </c>
      <c r="CD46" s="279">
        <v>25.839100000000002</v>
      </c>
      <c r="CE46" s="279">
        <v>23.416600000000006</v>
      </c>
      <c r="CF46" s="279">
        <v>23.822400000000002</v>
      </c>
      <c r="CG46" s="279">
        <v>30.7455</v>
      </c>
      <c r="CH46" s="279">
        <v>7.6628999999999996</v>
      </c>
      <c r="CI46" s="279">
        <v>20.502299999999998</v>
      </c>
      <c r="CJ46" s="279">
        <v>8.8658000000000001</v>
      </c>
      <c r="CK46" s="279">
        <v>21.9922</v>
      </c>
      <c r="CL46" s="279">
        <v>5.3967000000000001</v>
      </c>
      <c r="CM46" s="279" t="s">
        <v>772</v>
      </c>
      <c r="CN46" s="279">
        <v>3.6036000000000001</v>
      </c>
      <c r="CO46" s="279">
        <v>6.2324999999999999</v>
      </c>
      <c r="CP46" s="279">
        <v>5.739600531854701</v>
      </c>
      <c r="CQ46" s="279">
        <v>8.3264999999999993</v>
      </c>
      <c r="CR46" s="279">
        <v>12.2308</v>
      </c>
      <c r="CS46" s="279">
        <v>8.3264999999999993</v>
      </c>
      <c r="CT46" s="279">
        <v>10.116399999999999</v>
      </c>
      <c r="CU46" s="279">
        <f>IFERROR(VLOOKUP(A46,'fat-01-24'!A:C,3,FALSE),"")</f>
        <v>14.622599999999998</v>
      </c>
      <c r="CV46" s="279">
        <f>IFERROR(VLOOKUP(A46,'fat-02-24'!A:C,3,FALSE),"")</f>
        <v>11.008599999999998</v>
      </c>
      <c r="CW46" s="279">
        <f>IFERROR(VLOOKUP(A46,'fat-03-24'!A:C,3,FALSE),"")</f>
        <v>21.2118</v>
      </c>
      <c r="CX46" s="279">
        <f>IFERROR(VLOOKUP(A46,'fat-04-24'!A:C,3,FALSE),"")</f>
        <v>3.1322999999999999</v>
      </c>
      <c r="CY46" s="279">
        <f>IFERROR(VLOOKUP(A46,'fat-05-24'!A:C,3,FALSE),"")</f>
        <v>22.952600859999997</v>
      </c>
      <c r="CZ46" s="279">
        <f>IFERROR(VLOOKUP(A46,'fat-06-24'!A:C,3,FALSE),"")</f>
        <v>3.6036000000000001</v>
      </c>
      <c r="DA46" s="279">
        <f>IFERROR(VLOOKUP(A46,'fat-07-24'!A:C,3,FALSE),"")</f>
        <v>24.737999999999992</v>
      </c>
      <c r="DB46" s="279">
        <f>IFERROR(VLOOKUP(A46,'fat-08-24'!A:D,3,FALSE),"")</f>
        <v>33.784600000000005</v>
      </c>
      <c r="DC46" s="279">
        <f>IFERROR(VLOOKUP(A46,'fat-09-24'!A:C,3,FALSE),"")</f>
        <v>8.9342000000000006</v>
      </c>
      <c r="DD46" s="279">
        <f>IFERROR(VLOOKUP(A46,'fat-10-24'!A:C,3,FALSE),"")</f>
        <v>29.435099999999998</v>
      </c>
      <c r="DE46" s="279">
        <f>IFERROR(VLOOKUP(A46,'fat-11-24'!A:C,3,FALSE),"")</f>
        <v>15.9788</v>
      </c>
      <c r="DF46" s="279">
        <f>IFERROR(VLOOKUP(A46,'fat-12-24'!A:D,3,FALSE),"")</f>
        <v>22.039299999999997</v>
      </c>
      <c r="DG46" s="279">
        <f>IFERROR(VLOOKUP(A46,'fat-01-25'!A:D,3,FALSE),"")</f>
        <v>14.665200000000002</v>
      </c>
      <c r="DH46" s="279">
        <f>IFERROR(VLOOKUP(A46,'fat-02-25'!A:D,3,FALSE),"")</f>
        <v>29.386200000000002</v>
      </c>
      <c r="DI46" s="279">
        <f>IFERROR(VLOOKUP(A46,'fat-03-25'!A:C,3,FALSE),"")</f>
        <v>42.693200000000004</v>
      </c>
      <c r="DJ46" s="279">
        <f>IFERROR(VLOOKUP(A46,'fat-04-25'!A:C,3,FALSE),"")</f>
        <v>26.58219999999999</v>
      </c>
      <c r="DK46" s="279">
        <f>IFERROR(VLOOKUP(A46,'fat-02-25'!A:C,3,FALSE),"")</f>
        <v>29.386200000000002</v>
      </c>
      <c r="DL46" s="279">
        <f>IFERROR(VLOOKUP(A46,'fat-06-25'!A:C,3,FALSE),"")</f>
        <v>26.438699999999994</v>
      </c>
      <c r="DM46" s="279">
        <f>IFERROR(VLOOKUP(A46,'fat-05-25'!A:C,3,FALSE),"")</f>
        <v>15.017399999999999</v>
      </c>
      <c r="DN46" s="279">
        <f>IFERROR(VLOOKUP(A46,'fat-08-25'!A:C,3,FALSE),"")</f>
        <v>24.958399999999997</v>
      </c>
      <c r="DO46" s="279">
        <f>IFERROR(VLOOKUP(A46,'fat-09-25'!A:C,3,FALSE),"")</f>
        <v>30.595600000000001</v>
      </c>
      <c r="DP46" s="279">
        <f>IFERROR(VLOOKUP(A46,'fat-10-25'!A:C,3,FALSE),"")</f>
        <v>19.613450345454545</v>
      </c>
      <c r="DQ46" s="279">
        <f>IFERROR(VLOOKUP(A46,'fat-11-25'!A:D,3,FALSE),"")</f>
        <v>13.505099999999999</v>
      </c>
      <c r="DR46" s="279">
        <f>IFERROR(VLOOKUP(A46,'fat-12-25'!A:D,3,FALSE),"")</f>
        <v>29.483899999999998</v>
      </c>
      <c r="DS46" s="279">
        <f>IFERROR(VLOOKUP(A46,'fat-01-26'!A:C,3,FALSE),"")</f>
        <v>3.3852000000000002</v>
      </c>
      <c r="DT46" s="279">
        <f>IFERROR(VLOOKUP(A46,'fat-02-26'!A:C,3,FALSE),"")</f>
        <v>17.5489</v>
      </c>
      <c r="DU46" s="279">
        <f>IFERROR(VLOOKUP(A46,'fat-03-26'!A:C,3,FALSE),"")</f>
        <v>14.107300000000004</v>
      </c>
      <c r="DV46" s="279">
        <f>IFERROR(VLOOKUP(A46,'fat-04-26'!A:C,3,FALSE),"")</f>
        <v>12.949399999999999</v>
      </c>
      <c r="DW46" s="279">
        <f>IFERROR(VLOOKUP(A46,'fat-05-26'!A:C,3,FALSE),"")</f>
        <v>33.891899999999993</v>
      </c>
      <c r="DX46" s="279">
        <f t="shared" si="14"/>
        <v>18.5611</v>
      </c>
      <c r="DY46" s="279">
        <f t="shared" si="17"/>
        <v>27.841649999999998</v>
      </c>
      <c r="DZ46" s="280"/>
      <c r="EA46" s="281">
        <f>VLOOKUP(A46,Estoque!B:I,8,FALSE)</f>
        <v>7.628400000000001</v>
      </c>
      <c r="EB46" s="34">
        <f>VLOOKUP(A46,Estoque!B:N,13,FALSE)</f>
        <v>40</v>
      </c>
    </row>
    <row r="47" spans="1:135" x14ac:dyDescent="0.3">
      <c r="A47" s="394" t="s">
        <v>350</v>
      </c>
      <c r="B47" s="394" t="s">
        <v>351</v>
      </c>
      <c r="C47" s="279">
        <v>1.41</v>
      </c>
      <c r="D47" s="279">
        <v>16.924199999999999</v>
      </c>
      <c r="E47" s="279">
        <v>24.12</v>
      </c>
      <c r="F47" s="279">
        <v>2.0550000000000002</v>
      </c>
      <c r="G47" s="279">
        <v>2.6150000000000002</v>
      </c>
      <c r="H47" s="279">
        <v>4.835</v>
      </c>
      <c r="I47" s="279">
        <v>2.61</v>
      </c>
      <c r="J47" s="279" t="s">
        <v>772</v>
      </c>
      <c r="K47" s="279">
        <v>2.6459999999999999</v>
      </c>
      <c r="L47" s="279">
        <v>1.4159999999999999</v>
      </c>
      <c r="M47" s="279">
        <v>18.946000000000002</v>
      </c>
      <c r="N47" s="279">
        <v>0.91300000000000003</v>
      </c>
      <c r="O47" s="279">
        <v>2.6749999999999998</v>
      </c>
      <c r="P47" s="279">
        <v>1.0640000000000001</v>
      </c>
      <c r="Q47" s="279">
        <v>20.492000000000001</v>
      </c>
      <c r="R47" s="279">
        <v>6.49</v>
      </c>
      <c r="S47" s="279">
        <v>1.78</v>
      </c>
      <c r="T47" s="279">
        <v>0.55800000000000005</v>
      </c>
      <c r="U47" s="279">
        <v>8.9350000000000005</v>
      </c>
      <c r="V47" s="279">
        <v>8.0090000000000003</v>
      </c>
      <c r="W47" s="279">
        <v>4.4950000000000001</v>
      </c>
      <c r="X47" s="279">
        <v>10.605</v>
      </c>
      <c r="Y47" s="279">
        <v>2.1720000000000002</v>
      </c>
      <c r="Z47" s="279">
        <v>0.629</v>
      </c>
      <c r="AA47" s="279">
        <v>0.31</v>
      </c>
      <c r="AB47" s="279">
        <v>4.758</v>
      </c>
      <c r="AC47" s="279">
        <v>14.067</v>
      </c>
      <c r="AD47" s="279">
        <v>2.98</v>
      </c>
      <c r="AE47" s="279">
        <v>3.238</v>
      </c>
      <c r="AF47" s="279">
        <v>1.2649999999999999</v>
      </c>
      <c r="AG47" s="279">
        <v>6.7590000000000003</v>
      </c>
      <c r="AH47" s="279">
        <v>3.8650000000000002</v>
      </c>
      <c r="AI47" s="279">
        <v>7.7568000000000001</v>
      </c>
      <c r="AJ47" s="279">
        <v>15.865</v>
      </c>
      <c r="AK47" s="279">
        <v>4.37</v>
      </c>
      <c r="AL47" s="279">
        <v>16.14</v>
      </c>
      <c r="AM47" s="279">
        <v>11.704000000000001</v>
      </c>
      <c r="AN47" s="279">
        <v>1.819</v>
      </c>
      <c r="AO47" s="279">
        <v>7.2359999999999998</v>
      </c>
      <c r="AP47" s="279">
        <v>9.2240000000000002</v>
      </c>
      <c r="AQ47" s="279">
        <v>21.565000000000001</v>
      </c>
      <c r="AR47" s="279">
        <v>9.7620000000000005</v>
      </c>
      <c r="AS47" s="279">
        <v>8.7189999999999994</v>
      </c>
      <c r="AT47" s="279">
        <v>8.4510000000000005</v>
      </c>
      <c r="AU47" s="279">
        <v>3.9096000000000002</v>
      </c>
      <c r="AV47" s="279">
        <v>9.2042000000000002</v>
      </c>
      <c r="AW47" s="279">
        <v>8.2349999999999994</v>
      </c>
      <c r="AX47" s="279">
        <v>8.85</v>
      </c>
      <c r="AY47" s="279">
        <v>2.9</v>
      </c>
      <c r="AZ47" s="279">
        <v>24.106999999999999</v>
      </c>
      <c r="BA47" s="279">
        <v>5.8739999999999997</v>
      </c>
      <c r="BB47" s="279">
        <v>2.2000000000000002</v>
      </c>
      <c r="BC47" s="279">
        <v>10.01</v>
      </c>
      <c r="BD47" s="279">
        <v>4.1719999999999997</v>
      </c>
      <c r="BE47" s="279">
        <v>10.765000000000001</v>
      </c>
      <c r="BF47" s="279">
        <v>2.9769999999999999</v>
      </c>
      <c r="BG47" s="279">
        <v>30.789000000000001</v>
      </c>
      <c r="BH47" s="279" t="s">
        <v>772</v>
      </c>
      <c r="BI47" s="279">
        <v>3.226</v>
      </c>
      <c r="BJ47" s="279">
        <v>17.324200000000001</v>
      </c>
      <c r="BK47" s="279">
        <v>6.75</v>
      </c>
      <c r="BL47" s="279">
        <v>1.67</v>
      </c>
      <c r="BM47" s="279">
        <v>0.59499999999999997</v>
      </c>
      <c r="BN47" s="279">
        <v>6.4740000000000002</v>
      </c>
      <c r="BO47" s="279">
        <v>2.2000000000000002</v>
      </c>
      <c r="BP47" s="279">
        <v>12.526999999999999</v>
      </c>
      <c r="BQ47" s="279">
        <v>36.862000000000002</v>
      </c>
      <c r="BR47" s="279">
        <v>7.68</v>
      </c>
      <c r="BS47" s="279">
        <v>12.335000000000001</v>
      </c>
      <c r="BT47" s="279">
        <v>6.3659999999999997</v>
      </c>
      <c r="BU47" s="279">
        <v>11.009</v>
      </c>
      <c r="BV47" s="279">
        <v>6.5289999999999999</v>
      </c>
      <c r="BW47" s="279">
        <v>8.2479999999999993</v>
      </c>
      <c r="BX47" s="279">
        <v>3.08</v>
      </c>
      <c r="BY47" s="279">
        <v>10.802</v>
      </c>
      <c r="BZ47" s="279">
        <v>11.138999999999999</v>
      </c>
      <c r="CA47" s="279">
        <v>7.0270000000000001</v>
      </c>
      <c r="CB47" s="279">
        <v>3.8130000000000002</v>
      </c>
      <c r="CC47" s="279">
        <v>19.850000000000001</v>
      </c>
      <c r="CD47" s="279">
        <v>1.784</v>
      </c>
      <c r="CE47" s="279" t="s">
        <v>772</v>
      </c>
      <c r="CF47" s="279" t="s">
        <v>772</v>
      </c>
      <c r="CG47" s="279" t="s">
        <v>772</v>
      </c>
      <c r="CH47" s="279" t="s">
        <v>772</v>
      </c>
      <c r="CI47" s="279" t="s">
        <v>772</v>
      </c>
      <c r="CJ47" s="279" t="s">
        <v>772</v>
      </c>
      <c r="CK47" s="279" t="s">
        <v>772</v>
      </c>
      <c r="CL47" s="279" t="s">
        <v>772</v>
      </c>
      <c r="CM47" s="279" t="s">
        <v>772</v>
      </c>
      <c r="CN47" s="279" t="s">
        <v>772</v>
      </c>
      <c r="CO47" s="279" t="s">
        <v>772</v>
      </c>
      <c r="CP47" s="279" t="s">
        <v>772</v>
      </c>
      <c r="CQ47" s="279" t="s">
        <v>772</v>
      </c>
      <c r="CR47" s="279" t="s">
        <v>772</v>
      </c>
      <c r="CS47" s="279" t="s">
        <v>772</v>
      </c>
      <c r="CT47" s="279" t="s">
        <v>772</v>
      </c>
      <c r="CU47" s="279" t="str">
        <f>IFERROR(VLOOKUP(A47,'fat-01-24'!A:C,3,FALSE),"")</f>
        <v/>
      </c>
      <c r="CV47" s="279" t="str">
        <f>IFERROR(VLOOKUP(A47,'fat-02-24'!A:C,3,FALSE),"")</f>
        <v/>
      </c>
      <c r="CW47" s="279" t="str">
        <f>IFERROR(VLOOKUP(A47,'fat-03-24'!A:C,3,FALSE),"")</f>
        <v/>
      </c>
      <c r="CX47" s="279" t="str">
        <f>IFERROR(VLOOKUP(A47,'fat-04-24'!A:C,3,FALSE),"")</f>
        <v/>
      </c>
      <c r="CY47" s="279" t="str">
        <f>IFERROR(VLOOKUP(A47,'fat-05-24'!A:C,3,FALSE),"")</f>
        <v/>
      </c>
      <c r="CZ47" s="279" t="str">
        <f>IFERROR(VLOOKUP(A47,'fat-06-24'!A:C,3,FALSE),"")</f>
        <v/>
      </c>
      <c r="DA47" s="279" t="str">
        <f>IFERROR(VLOOKUP(A47,'fat-07-24'!A:C,3,FALSE),"")</f>
        <v/>
      </c>
      <c r="DB47" s="279" t="str">
        <f>IFERROR(VLOOKUP(A47,'fat-08-24'!A:D,3,FALSE),"")</f>
        <v/>
      </c>
      <c r="DC47" s="279" t="str">
        <f>IFERROR(VLOOKUP(A47,'fat-09-24'!A:C,3,FALSE),"")</f>
        <v/>
      </c>
      <c r="DD47" s="279" t="str">
        <f>IFERROR(VLOOKUP(A47,'fat-10-24'!A:C,3,FALSE),"")</f>
        <v/>
      </c>
      <c r="DE47" s="279" t="str">
        <f>IFERROR(VLOOKUP(A47,'fat-11-24'!A:C,3,FALSE),"")</f>
        <v/>
      </c>
      <c r="DF47" s="279" t="str">
        <f>IFERROR(VLOOKUP(A47,'fat-12-24'!A:D,3,FALSE),"")</f>
        <v/>
      </c>
      <c r="DG47" s="279" t="str">
        <f>IFERROR(VLOOKUP(A47,'fat-01-25'!A:D,3,FALSE),"")</f>
        <v/>
      </c>
      <c r="DH47" s="279" t="str">
        <f>IFERROR(VLOOKUP(A47,'fat-02-25'!A:D,3,FALSE),"")</f>
        <v/>
      </c>
      <c r="DI47" s="279" t="str">
        <f>IFERROR(VLOOKUP(A47,'fat-03-25'!A:C,3,FALSE),"")</f>
        <v/>
      </c>
      <c r="DJ47" s="279" t="str">
        <f>IFERROR(VLOOKUP(A47,'fat-04-25'!A:C,3,FALSE),"")</f>
        <v/>
      </c>
      <c r="DK47" s="279" t="str">
        <f>IFERROR(VLOOKUP(A47,'fat-02-25'!A:C,3,FALSE),"")</f>
        <v/>
      </c>
      <c r="DL47" s="279" t="str">
        <f>IFERROR(VLOOKUP(A47,'fat-06-25'!A:C,3,FALSE),"")</f>
        <v/>
      </c>
      <c r="DM47" s="279" t="str">
        <f>IFERROR(VLOOKUP(A47,'fat-05-25'!A:C,3,FALSE),"")</f>
        <v/>
      </c>
      <c r="DN47" s="279" t="str">
        <f>IFERROR(VLOOKUP(A47,'fat-08-25'!A:C,3,FALSE),"")</f>
        <v/>
      </c>
      <c r="DO47" s="279" t="str">
        <f>IFERROR(VLOOKUP(A47,'fat-09-25'!A:C,3,FALSE),"")</f>
        <v/>
      </c>
      <c r="DP47" s="279" t="str">
        <f>IFERROR(VLOOKUP(A47,'fat-10-25'!A:C,3,FALSE),"")</f>
        <v/>
      </c>
      <c r="DQ47" s="279" t="str">
        <f>IFERROR(VLOOKUP(A47,'fat-11-25'!A:D,3,FALSE),"")</f>
        <v/>
      </c>
      <c r="DR47" s="279" t="str">
        <f>IFERROR(VLOOKUP(A47,'fat-12-25'!A:D,3,FALSE),"")</f>
        <v/>
      </c>
      <c r="DS47" s="279" t="str">
        <f>IFERROR(VLOOKUP(A47,'fat-01-26'!A:C,3,FALSE),"")</f>
        <v/>
      </c>
      <c r="DT47" s="279" t="str">
        <f>IFERROR(VLOOKUP(A47,'fat-02-26'!A:C,3,FALSE),"")</f>
        <v/>
      </c>
      <c r="DU47" s="279" t="str">
        <f>IFERROR(VLOOKUP(A47,'fat-03-26'!A:C,3,FALSE),"")</f>
        <v/>
      </c>
      <c r="DV47" s="279" t="str">
        <f>IFERROR(VLOOKUP(A47,'fat-04-26'!A:C,3,FALSE),"")</f>
        <v/>
      </c>
      <c r="DW47" s="279" t="str">
        <f>IFERROR(VLOOKUP(A47,'fat-05-26'!A:C,3,FALSE),"")</f>
        <v/>
      </c>
      <c r="DX47" s="279">
        <f t="shared" si="14"/>
        <v>0</v>
      </c>
      <c r="DY47" s="279">
        <f t="shared" si="17"/>
        <v>0</v>
      </c>
      <c r="DZ47" s="280"/>
      <c r="EA47" s="281"/>
      <c r="EB47" s="34" t="e">
        <f>VLOOKUP(A47,Estoque!B:N,13,FALSE)</f>
        <v>#N/A</v>
      </c>
    </row>
    <row r="48" spans="1:135" x14ac:dyDescent="0.3">
      <c r="A48" s="394" t="s">
        <v>352</v>
      </c>
      <c r="B48" s="394" t="s">
        <v>351</v>
      </c>
      <c r="C48" s="279" t="s">
        <v>772</v>
      </c>
      <c r="D48" s="279" t="s">
        <v>772</v>
      </c>
      <c r="E48" s="279" t="s">
        <v>772</v>
      </c>
      <c r="F48" s="279" t="s">
        <v>772</v>
      </c>
      <c r="G48" s="279" t="s">
        <v>772</v>
      </c>
      <c r="H48" s="279" t="s">
        <v>772</v>
      </c>
      <c r="I48" s="279" t="s">
        <v>772</v>
      </c>
      <c r="J48" s="279" t="s">
        <v>772</v>
      </c>
      <c r="K48" s="279" t="s">
        <v>772</v>
      </c>
      <c r="L48" s="279" t="s">
        <v>772</v>
      </c>
      <c r="M48" s="279" t="s">
        <v>772</v>
      </c>
      <c r="N48" s="279" t="s">
        <v>772</v>
      </c>
      <c r="O48" s="279" t="s">
        <v>772</v>
      </c>
      <c r="P48" s="279" t="s">
        <v>772</v>
      </c>
      <c r="Q48" s="279" t="s">
        <v>772</v>
      </c>
      <c r="R48" s="279" t="s">
        <v>772</v>
      </c>
      <c r="S48" s="279" t="s">
        <v>772</v>
      </c>
      <c r="T48" s="279" t="s">
        <v>772</v>
      </c>
      <c r="U48" s="279" t="s">
        <v>772</v>
      </c>
      <c r="V48" s="279" t="s">
        <v>772</v>
      </c>
      <c r="W48" s="279" t="s">
        <v>772</v>
      </c>
      <c r="X48" s="279" t="s">
        <v>772</v>
      </c>
      <c r="Y48" s="279" t="s">
        <v>772</v>
      </c>
      <c r="Z48" s="279" t="s">
        <v>772</v>
      </c>
      <c r="AA48" s="279" t="s">
        <v>772</v>
      </c>
      <c r="AB48" s="279" t="s">
        <v>772</v>
      </c>
      <c r="AC48" s="279" t="s">
        <v>772</v>
      </c>
      <c r="AD48" s="279" t="s">
        <v>772</v>
      </c>
      <c r="AE48" s="279" t="s">
        <v>772</v>
      </c>
      <c r="AF48" s="279" t="s">
        <v>772</v>
      </c>
      <c r="AG48" s="279" t="s">
        <v>772</v>
      </c>
      <c r="AH48" s="279" t="s">
        <v>772</v>
      </c>
      <c r="AI48" s="279" t="s">
        <v>772</v>
      </c>
      <c r="AJ48" s="279" t="s">
        <v>772</v>
      </c>
      <c r="AK48" s="279" t="s">
        <v>772</v>
      </c>
      <c r="AL48" s="279" t="s">
        <v>772</v>
      </c>
      <c r="AM48" s="279" t="s">
        <v>772</v>
      </c>
      <c r="AN48" s="279" t="s">
        <v>772</v>
      </c>
      <c r="AO48" s="279" t="s">
        <v>772</v>
      </c>
      <c r="AP48" s="279" t="s">
        <v>772</v>
      </c>
      <c r="AQ48" s="279" t="s">
        <v>772</v>
      </c>
      <c r="AR48" s="279" t="s">
        <v>772</v>
      </c>
      <c r="AS48" s="279" t="s">
        <v>772</v>
      </c>
      <c r="AT48" s="279" t="s">
        <v>772</v>
      </c>
      <c r="AU48" s="279" t="s">
        <v>772</v>
      </c>
      <c r="AV48" s="279" t="s">
        <v>772</v>
      </c>
      <c r="AW48" s="279" t="s">
        <v>772</v>
      </c>
      <c r="AX48" s="279" t="s">
        <v>772</v>
      </c>
      <c r="AY48" s="279" t="s">
        <v>772</v>
      </c>
      <c r="AZ48" s="279" t="s">
        <v>772</v>
      </c>
      <c r="BA48" s="279" t="s">
        <v>772</v>
      </c>
      <c r="BB48" s="279" t="s">
        <v>772</v>
      </c>
      <c r="BC48" s="279" t="s">
        <v>772</v>
      </c>
      <c r="BD48" s="279" t="s">
        <v>772</v>
      </c>
      <c r="BE48" s="279" t="s">
        <v>772</v>
      </c>
      <c r="BF48" s="279" t="s">
        <v>772</v>
      </c>
      <c r="BG48" s="279" t="s">
        <v>772</v>
      </c>
      <c r="BH48" s="279" t="s">
        <v>772</v>
      </c>
      <c r="BI48" s="279" t="s">
        <v>772</v>
      </c>
      <c r="BJ48" s="279" t="s">
        <v>772</v>
      </c>
      <c r="BK48" s="279" t="s">
        <v>772</v>
      </c>
      <c r="BL48" s="279" t="s">
        <v>772</v>
      </c>
      <c r="BM48" s="279" t="s">
        <v>772</v>
      </c>
      <c r="BN48" s="279" t="s">
        <v>772</v>
      </c>
      <c r="BO48" s="279" t="s">
        <v>772</v>
      </c>
      <c r="BP48" s="279" t="s">
        <v>772</v>
      </c>
      <c r="BQ48" s="279" t="s">
        <v>772</v>
      </c>
      <c r="BR48" s="279" t="s">
        <v>772</v>
      </c>
      <c r="BS48" s="279" t="s">
        <v>772</v>
      </c>
      <c r="BT48" s="279" t="s">
        <v>772</v>
      </c>
      <c r="BU48" s="279" t="s">
        <v>772</v>
      </c>
      <c r="BV48" s="279" t="s">
        <v>772</v>
      </c>
      <c r="BW48" s="279" t="s">
        <v>772</v>
      </c>
      <c r="BX48" s="279" t="s">
        <v>772</v>
      </c>
      <c r="BY48" s="279" t="s">
        <v>772</v>
      </c>
      <c r="BZ48" s="279" t="s">
        <v>772</v>
      </c>
      <c r="CA48" s="279" t="s">
        <v>772</v>
      </c>
      <c r="CB48" s="279" t="s">
        <v>772</v>
      </c>
      <c r="CC48" s="279" t="s">
        <v>772</v>
      </c>
      <c r="CD48" s="279">
        <v>35.87680000000001</v>
      </c>
      <c r="CE48" s="279">
        <v>1.21</v>
      </c>
      <c r="CF48" s="279">
        <v>20.614999999999998</v>
      </c>
      <c r="CG48" s="279">
        <v>13.404999999999999</v>
      </c>
      <c r="CH48" s="279">
        <v>24.455000000000002</v>
      </c>
      <c r="CI48" s="279">
        <v>20.683</v>
      </c>
      <c r="CJ48" s="279">
        <v>12.834999999999999</v>
      </c>
      <c r="CK48" s="279">
        <v>17.607199999999999</v>
      </c>
      <c r="CL48" s="279">
        <v>35.328000000000003</v>
      </c>
      <c r="CM48" s="279">
        <v>22.67</v>
      </c>
      <c r="CN48" s="279">
        <v>12.388999999999999</v>
      </c>
      <c r="CO48" s="279">
        <v>12.191998999999999</v>
      </c>
      <c r="CP48" s="279">
        <v>20.191400000000005</v>
      </c>
      <c r="CQ48" s="279">
        <v>18.43</v>
      </c>
      <c r="CR48" s="279">
        <v>23.675000000000001</v>
      </c>
      <c r="CS48" s="279">
        <v>8.1349999999999998</v>
      </c>
      <c r="CT48" s="279">
        <v>52.501900000000006</v>
      </c>
      <c r="CU48" s="279">
        <f>IFERROR(VLOOKUP(A48,'fat-01-24'!A:C,3,FALSE),"")</f>
        <v>13.3787</v>
      </c>
      <c r="CV48" s="279">
        <f>IFERROR(VLOOKUP(A48,'fat-02-24'!A:C,3,FALSE),"")</f>
        <v>20.9132</v>
      </c>
      <c r="CW48" s="279">
        <f>IFERROR(VLOOKUP(A48,'fat-03-24'!A:C,3,FALSE),"")</f>
        <v>16.381</v>
      </c>
      <c r="CX48" s="279">
        <f>IFERROR(VLOOKUP(A48,'fat-04-24'!A:C,3,FALSE),"")</f>
        <v>20.035000000000004</v>
      </c>
      <c r="CY48" s="279">
        <f>IFERROR(VLOOKUP(A48,'fat-05-24'!A:C,3,FALSE),"")</f>
        <v>13.448399999999999</v>
      </c>
      <c r="CZ48" s="279">
        <f>IFERROR(VLOOKUP(A48,'fat-06-24'!A:C,3,FALSE),"")</f>
        <v>12.388999999999999</v>
      </c>
      <c r="DA48" s="279">
        <f>IFERROR(VLOOKUP(A48,'fat-07-24'!A:C,3,FALSE),"")</f>
        <v>28.819999999999997</v>
      </c>
      <c r="DB48" s="279">
        <f>IFERROR(VLOOKUP(A48,'fat-08-24'!A:D,3,FALSE),"")</f>
        <v>47.095000000000006</v>
      </c>
      <c r="DC48" s="279">
        <f>IFERROR(VLOOKUP(A48,'fat-09-24'!A:C,3,FALSE),"")</f>
        <v>15.476800000000001</v>
      </c>
      <c r="DD48" s="279">
        <f>IFERROR(VLOOKUP(A48,'fat-10-24'!A:C,3,FALSE),"")</f>
        <v>34.216400000000007</v>
      </c>
      <c r="DE48" s="279">
        <f>IFERROR(VLOOKUP(A48,'fat-11-24'!A:C,3,FALSE),"")</f>
        <v>13.7712</v>
      </c>
      <c r="DF48" s="279">
        <f>IFERROR(VLOOKUP(A48,'fat-12-24'!A:D,3,FALSE),"")</f>
        <v>15.428600000000001</v>
      </c>
      <c r="DG48" s="279">
        <f>IFERROR(VLOOKUP(A48,'fat-01-25'!A:D,3,FALSE),"")</f>
        <v>14.946980279873511</v>
      </c>
      <c r="DH48" s="279">
        <f>IFERROR(VLOOKUP(A48,'fat-02-25'!A:D,3,FALSE),"")</f>
        <v>15.666</v>
      </c>
      <c r="DI48" s="279">
        <f>IFERROR(VLOOKUP(A48,'fat-03-25'!A:C,3,FALSE),"")</f>
        <v>18.565000000000001</v>
      </c>
      <c r="DJ48" s="279">
        <f>IFERROR(VLOOKUP(A48,'fat-04-25'!A:C,3,FALSE),"")</f>
        <v>56.412600000000005</v>
      </c>
      <c r="DK48" s="279">
        <f>IFERROR(VLOOKUP(A48,'fat-02-25'!A:C,3,FALSE),"")</f>
        <v>15.666</v>
      </c>
      <c r="DL48" s="279">
        <f>IFERROR(VLOOKUP(A48,'fat-06-25'!A:C,3,FALSE),"")</f>
        <v>20.516000000000002</v>
      </c>
      <c r="DM48" s="279">
        <f>IFERROR(VLOOKUP(A48,'fat-05-25'!A:C,3,FALSE),"")</f>
        <v>6.5022654288240496</v>
      </c>
      <c r="DN48" s="279">
        <f>IFERROR(VLOOKUP(A48,'fat-08-25'!A:C,3,FALSE),"")</f>
        <v>20.566200000000002</v>
      </c>
      <c r="DO48" s="279">
        <f>IFERROR(VLOOKUP(A48,'fat-09-25'!A:C,3,FALSE),"")</f>
        <v>23.270000000000007</v>
      </c>
      <c r="DP48" s="279">
        <f>IFERROR(VLOOKUP(A48,'fat-10-25'!A:C,3,FALSE),"")</f>
        <v>19.133600000000001</v>
      </c>
      <c r="DQ48" s="279">
        <f>IFERROR(VLOOKUP(A48,'fat-11-25'!A:D,3,FALSE),"")</f>
        <v>14.453000000000001</v>
      </c>
      <c r="DR48" s="279">
        <f>IFERROR(VLOOKUP(A48,'fat-12-25'!A:D,3,FALSE),"")</f>
        <v>22.050000000000004</v>
      </c>
      <c r="DS48" s="279">
        <f>IFERROR(VLOOKUP(A48,'fat-01-26'!A:C,3,FALSE),"")</f>
        <v>28.462999999999997</v>
      </c>
      <c r="DT48" s="279">
        <f>IFERROR(VLOOKUP(A48,'fat-02-26'!A:C,3,FALSE),"")</f>
        <v>27.899799999999999</v>
      </c>
      <c r="DU48" s="279">
        <f>IFERROR(VLOOKUP(A48,'fat-03-26'!A:C,3,FALSE),"")</f>
        <v>17.959400000000002</v>
      </c>
      <c r="DV48" s="279">
        <f>IFERROR(VLOOKUP(A48,'fat-04-26'!A:C,3,FALSE),"")</f>
        <v>28.34</v>
      </c>
      <c r="DW48" s="279">
        <f>IFERROR(VLOOKUP(A48,'fat-05-26'!A:C,3,FALSE),"")</f>
        <v>13.753000000000002</v>
      </c>
      <c r="DX48" s="279">
        <f t="shared" si="14"/>
        <v>23.077533333333335</v>
      </c>
      <c r="DY48" s="279">
        <f t="shared" si="17"/>
        <v>34.616300000000003</v>
      </c>
      <c r="DZ48" s="280">
        <v>30</v>
      </c>
      <c r="EA48" s="281">
        <f>VLOOKUP(A48,Estoque!B:I,8,FALSE)</f>
        <v>23.3504</v>
      </c>
      <c r="EB48" s="34">
        <f>VLOOKUP(A48,Estoque!B:N,13,FALSE)</f>
        <v>0</v>
      </c>
    </row>
    <row r="49" spans="1:135" x14ac:dyDescent="0.3">
      <c r="A49" s="394" t="s">
        <v>88</v>
      </c>
      <c r="B49" s="394" t="s">
        <v>89</v>
      </c>
      <c r="C49" s="279" t="s">
        <v>772</v>
      </c>
      <c r="D49" s="279" t="s">
        <v>772</v>
      </c>
      <c r="E49" s="279" t="s">
        <v>772</v>
      </c>
      <c r="F49" s="279" t="s">
        <v>772</v>
      </c>
      <c r="G49" s="279" t="s">
        <v>772</v>
      </c>
      <c r="H49" s="279" t="s">
        <v>772</v>
      </c>
      <c r="I49" s="279" t="s">
        <v>772</v>
      </c>
      <c r="J49" s="279" t="s">
        <v>772</v>
      </c>
      <c r="K49" s="279" t="s">
        <v>772</v>
      </c>
      <c r="L49" s="279" t="s">
        <v>772</v>
      </c>
      <c r="M49" s="279" t="s">
        <v>772</v>
      </c>
      <c r="N49" s="279" t="s">
        <v>772</v>
      </c>
      <c r="O49" s="279" t="s">
        <v>772</v>
      </c>
      <c r="P49" s="279" t="s">
        <v>772</v>
      </c>
      <c r="Q49" s="279" t="s">
        <v>772</v>
      </c>
      <c r="R49" s="279" t="s">
        <v>772</v>
      </c>
      <c r="S49" s="279" t="s">
        <v>772</v>
      </c>
      <c r="T49" s="279" t="s">
        <v>772</v>
      </c>
      <c r="U49" s="279" t="s">
        <v>772</v>
      </c>
      <c r="V49" s="279" t="s">
        <v>772</v>
      </c>
      <c r="W49" s="279" t="s">
        <v>772</v>
      </c>
      <c r="X49" s="279" t="s">
        <v>772</v>
      </c>
      <c r="Y49" s="279" t="s">
        <v>772</v>
      </c>
      <c r="Z49" s="279" t="s">
        <v>772</v>
      </c>
      <c r="AA49" s="279" t="s">
        <v>772</v>
      </c>
      <c r="AB49" s="279" t="s">
        <v>772</v>
      </c>
      <c r="AC49" s="279" t="s">
        <v>772</v>
      </c>
      <c r="AD49" s="279" t="s">
        <v>772</v>
      </c>
      <c r="AE49" s="279" t="s">
        <v>772</v>
      </c>
      <c r="AF49" s="279" t="s">
        <v>772</v>
      </c>
      <c r="AG49" s="279" t="s">
        <v>772</v>
      </c>
      <c r="AH49" s="279" t="s">
        <v>772</v>
      </c>
      <c r="AI49" s="279" t="s">
        <v>772</v>
      </c>
      <c r="AJ49" s="279" t="s">
        <v>772</v>
      </c>
      <c r="AK49" s="279" t="s">
        <v>772</v>
      </c>
      <c r="AL49" s="279" t="s">
        <v>772</v>
      </c>
      <c r="AM49" s="279" t="s">
        <v>772</v>
      </c>
      <c r="AN49" s="279" t="s">
        <v>772</v>
      </c>
      <c r="AO49" s="279" t="s">
        <v>772</v>
      </c>
      <c r="AP49" s="279" t="s">
        <v>772</v>
      </c>
      <c r="AQ49" s="279" t="s">
        <v>772</v>
      </c>
      <c r="AR49" s="279" t="s">
        <v>772</v>
      </c>
      <c r="AS49" s="279" t="s">
        <v>772</v>
      </c>
      <c r="AT49" s="279" t="s">
        <v>772</v>
      </c>
      <c r="AU49" s="279" t="s">
        <v>772</v>
      </c>
      <c r="AV49" s="279" t="s">
        <v>772</v>
      </c>
      <c r="AW49" s="279" t="s">
        <v>772</v>
      </c>
      <c r="AX49" s="279" t="s">
        <v>772</v>
      </c>
      <c r="AY49" s="279" t="s">
        <v>772</v>
      </c>
      <c r="AZ49" s="279" t="s">
        <v>772</v>
      </c>
      <c r="BA49" s="279">
        <v>3.2160000000000002</v>
      </c>
      <c r="BB49" s="279">
        <v>0.96</v>
      </c>
      <c r="BC49" s="279">
        <v>1.5549999999999999</v>
      </c>
      <c r="BD49" s="279" t="s">
        <v>772</v>
      </c>
      <c r="BE49" s="279" t="s">
        <v>772</v>
      </c>
      <c r="BF49" s="279">
        <v>5.2850000000000001</v>
      </c>
      <c r="BG49" s="279">
        <v>9.1750000000000007</v>
      </c>
      <c r="BH49" s="279">
        <v>5.8639999999999999</v>
      </c>
      <c r="BI49" s="279" t="s">
        <v>772</v>
      </c>
      <c r="BJ49" s="279">
        <v>12.065</v>
      </c>
      <c r="BK49" s="279">
        <v>0.19</v>
      </c>
      <c r="BL49" s="279">
        <v>1.1599999999999999</v>
      </c>
      <c r="BM49" s="279">
        <v>9.0990000000000002</v>
      </c>
      <c r="BN49" s="279">
        <v>9.2414000000000005</v>
      </c>
      <c r="BO49" s="279">
        <v>1.69</v>
      </c>
      <c r="BP49" s="279">
        <v>3.3719999999999999</v>
      </c>
      <c r="BQ49" s="279">
        <v>8.1210000000000004</v>
      </c>
      <c r="BR49" s="279">
        <v>2.5550000000000002</v>
      </c>
      <c r="BS49" s="279">
        <v>1.5049999999999999</v>
      </c>
      <c r="BT49" s="279">
        <v>6.8730000000000002</v>
      </c>
      <c r="BU49" s="279">
        <v>8.7919999999999998</v>
      </c>
      <c r="BV49" s="279">
        <v>2.3260000000000001</v>
      </c>
      <c r="BW49" s="279">
        <v>1.1850000000000001</v>
      </c>
      <c r="BX49" s="279">
        <v>1.27</v>
      </c>
      <c r="BY49" s="279">
        <v>6.7869999999999999</v>
      </c>
      <c r="BZ49" s="279">
        <v>5.6449999999999996</v>
      </c>
      <c r="CA49" s="279">
        <v>9.468</v>
      </c>
      <c r="CB49" s="279" t="s">
        <v>772</v>
      </c>
      <c r="CC49" s="279">
        <v>4.4632000000000005</v>
      </c>
      <c r="CD49" s="279">
        <v>1.39</v>
      </c>
      <c r="CE49" s="279">
        <v>11.161399999999999</v>
      </c>
      <c r="CF49" s="279">
        <v>3.157</v>
      </c>
      <c r="CG49" s="279">
        <v>3.3156000000000003</v>
      </c>
      <c r="CH49" s="279">
        <v>22.239600000000006</v>
      </c>
      <c r="CI49" s="279">
        <v>5.6563999999999997</v>
      </c>
      <c r="CJ49" s="279">
        <v>8.39</v>
      </c>
      <c r="CK49" s="279">
        <v>13.820500000000001</v>
      </c>
      <c r="CL49" s="279">
        <v>0.84699999999999998</v>
      </c>
      <c r="CM49" s="279">
        <v>7.1910000000000007</v>
      </c>
      <c r="CN49" s="279">
        <v>4.3199000000000005</v>
      </c>
      <c r="CO49" s="279">
        <v>18.544</v>
      </c>
      <c r="CP49" s="279">
        <v>6.7289999999999992</v>
      </c>
      <c r="CQ49" s="279">
        <v>5.0434999999999999</v>
      </c>
      <c r="CR49" s="279">
        <v>21.707999999999998</v>
      </c>
      <c r="CS49" s="279">
        <v>9.9589999999999996</v>
      </c>
      <c r="CT49" s="279">
        <v>21.66</v>
      </c>
      <c r="CU49" s="279">
        <f>IFERROR(VLOOKUP(A49,'fat-01-24'!A:C,3,FALSE),"")</f>
        <v>4.5430000000000001</v>
      </c>
      <c r="CV49" s="279">
        <f>IFERROR(VLOOKUP(A49,'fat-02-24'!A:C,3,FALSE),"")</f>
        <v>20.851699999999994</v>
      </c>
      <c r="CW49" s="279">
        <f>IFERROR(VLOOKUP(A49,'fat-03-24'!A:C,3,FALSE),"")</f>
        <v>29.434100000000001</v>
      </c>
      <c r="CX49" s="279">
        <f>IFERROR(VLOOKUP(A49,'fat-04-24'!A:C,3,FALSE),"")</f>
        <v>0.80640000000000001</v>
      </c>
      <c r="CY49" s="279">
        <f>IFERROR(VLOOKUP(A49,'fat-05-24'!A:C,3,FALSE),"")</f>
        <v>27.832999999999998</v>
      </c>
      <c r="CZ49" s="279">
        <f>IFERROR(VLOOKUP(A49,'fat-06-24'!A:C,3,FALSE),"")</f>
        <v>4.3199000000000005</v>
      </c>
      <c r="DA49" s="279">
        <f>IFERROR(VLOOKUP(A49,'fat-07-24'!A:C,3,FALSE),"")</f>
        <v>19.133500000000002</v>
      </c>
      <c r="DB49" s="279">
        <f>IFERROR(VLOOKUP(A49,'fat-08-24'!A:D,3,FALSE),"")</f>
        <v>14.762499999999999</v>
      </c>
      <c r="DC49" s="279">
        <f>IFERROR(VLOOKUP(A49,'fat-09-24'!A:C,3,FALSE),"")</f>
        <v>8.4749999999999996</v>
      </c>
      <c r="DD49" s="279">
        <f>IFERROR(VLOOKUP(A49,'fat-10-24'!A:C,3,FALSE),"")</f>
        <v>11.610999999999999</v>
      </c>
      <c r="DE49" s="279">
        <f>IFERROR(VLOOKUP(A49,'fat-11-24'!A:C,3,FALSE),"")</f>
        <v>17.974</v>
      </c>
      <c r="DF49" s="279">
        <f>IFERROR(VLOOKUP(A49,'fat-12-24'!A:D,3,FALSE),"")</f>
        <v>11.6919</v>
      </c>
      <c r="DG49" s="279">
        <f>IFERROR(VLOOKUP(A49,'fat-01-25'!A:D,3,FALSE),"")</f>
        <v>12.740000000000002</v>
      </c>
      <c r="DH49" s="279">
        <f>IFERROR(VLOOKUP(A49,'fat-02-25'!A:D,3,FALSE),"")</f>
        <v>10.8125</v>
      </c>
      <c r="DI49" s="279">
        <f>IFERROR(VLOOKUP(A49,'fat-03-25'!A:C,3,FALSE),"")</f>
        <v>9.1755000000000013</v>
      </c>
      <c r="DJ49" s="279">
        <f>IFERROR(VLOOKUP(A49,'fat-04-25'!A:C,3,FALSE),"")</f>
        <v>22.406199999999998</v>
      </c>
      <c r="DK49" s="279">
        <f>IFERROR(VLOOKUP(A49,'fat-02-25'!A:C,3,FALSE),"")</f>
        <v>10.8125</v>
      </c>
      <c r="DL49" s="279">
        <f>IFERROR(VLOOKUP(A49,'fat-06-25'!A:C,3,FALSE),"")</f>
        <v>15.412499999999998</v>
      </c>
      <c r="DM49" s="279">
        <f>IFERROR(VLOOKUP(A49,'fat-05-25'!A:C,3,FALSE),"")</f>
        <v>0.38500000000000001</v>
      </c>
      <c r="DN49" s="279">
        <f>IFERROR(VLOOKUP(A49,'fat-08-25'!A:C,3,FALSE),"")</f>
        <v>15.740500000000001</v>
      </c>
      <c r="DO49" s="279">
        <f>IFERROR(VLOOKUP(A49,'fat-09-25'!A:C,3,FALSE),"")</f>
        <v>17.084999999999997</v>
      </c>
      <c r="DP49" s="279">
        <f>IFERROR(VLOOKUP(A49,'fat-10-25'!A:C,3,FALSE),"")</f>
        <v>9.8360000000000003</v>
      </c>
      <c r="DQ49" s="279">
        <f>IFERROR(VLOOKUP(A49,'fat-11-25'!A:D,3,FALSE),"")</f>
        <v>12.8842</v>
      </c>
      <c r="DR49" s="279">
        <f>IFERROR(VLOOKUP(A49,'fat-12-25'!A:D,3,FALSE),"")</f>
        <v>7.5074999999999994</v>
      </c>
      <c r="DS49" s="279">
        <f>IFERROR(VLOOKUP(A49,'fat-01-26'!A:C,3,FALSE),"")</f>
        <v>5.697000000000001</v>
      </c>
      <c r="DT49" s="279">
        <f>IFERROR(VLOOKUP(A49,'fat-02-26'!A:C,3,FALSE),"")</f>
        <v>2.464</v>
      </c>
      <c r="DU49" s="279">
        <f>IFERROR(VLOOKUP(A49,'fat-03-26'!A:C,3,FALSE),"")</f>
        <v>16.063500000000001</v>
      </c>
      <c r="DV49" s="279">
        <f>IFERROR(VLOOKUP(A49,'fat-04-26'!A:C,3,FALSE),"")</f>
        <v>24.0105</v>
      </c>
      <c r="DW49" s="279">
        <f>IFERROR(VLOOKUP(A49,'fat-05-26'!A:C,3,FALSE),"")</f>
        <v>5.4154999999999998</v>
      </c>
      <c r="DX49" s="279">
        <f t="shared" si="14"/>
        <v>10.193</v>
      </c>
      <c r="DY49" s="279">
        <f t="shared" si="17"/>
        <v>15.2895</v>
      </c>
      <c r="DZ49" s="280">
        <v>35</v>
      </c>
      <c r="EA49" s="281">
        <f>VLOOKUP(A49,Estoque!B:I,8,FALSE)</f>
        <v>-7.7982999999999993</v>
      </c>
      <c r="EB49" s="34">
        <f>VLOOKUP(A49,Estoque!B:N,13,FALSE)</f>
        <v>0</v>
      </c>
    </row>
    <row r="50" spans="1:135" x14ac:dyDescent="0.3">
      <c r="A50" s="394" t="s">
        <v>67</v>
      </c>
      <c r="B50" s="394" t="s">
        <v>68</v>
      </c>
      <c r="C50" s="279">
        <v>18.986000000000001</v>
      </c>
      <c r="D50" s="279">
        <v>6.4640000000000004</v>
      </c>
      <c r="E50" s="279">
        <v>28.265999999999998</v>
      </c>
      <c r="F50" s="279">
        <v>31.867999999999999</v>
      </c>
      <c r="G50" s="279">
        <v>8.9042999999999992</v>
      </c>
      <c r="H50" s="279">
        <v>43.683999999999997</v>
      </c>
      <c r="I50" s="279">
        <v>5.0949999999999998</v>
      </c>
      <c r="J50" s="279">
        <v>23.748999999999999</v>
      </c>
      <c r="K50" s="279">
        <v>1.365</v>
      </c>
      <c r="L50" s="279">
        <v>17.312999999999999</v>
      </c>
      <c r="M50" s="279">
        <v>1.7150000000000001</v>
      </c>
      <c r="N50" s="279">
        <v>9.7680000000000007</v>
      </c>
      <c r="O50" s="279">
        <v>4.2309999999999999</v>
      </c>
      <c r="P50" s="279">
        <v>3.1659999999999999</v>
      </c>
      <c r="Q50" s="279">
        <v>8.6910000000000007</v>
      </c>
      <c r="R50" s="279">
        <v>9.7479999999999993</v>
      </c>
      <c r="S50" s="279">
        <v>25.343</v>
      </c>
      <c r="T50" s="279">
        <v>7.0010000000000003</v>
      </c>
      <c r="U50" s="279">
        <v>24.597999999999999</v>
      </c>
      <c r="V50" s="279">
        <v>18.175000000000001</v>
      </c>
      <c r="W50" s="279">
        <v>10.019</v>
      </c>
      <c r="X50" s="279">
        <v>12.330399999999999</v>
      </c>
      <c r="Y50" s="279">
        <v>22.774999999999999</v>
      </c>
      <c r="Z50" s="279">
        <v>7.0949999999999998</v>
      </c>
      <c r="AA50" s="279">
        <v>15.65</v>
      </c>
      <c r="AB50" s="279">
        <v>18.747</v>
      </c>
      <c r="AC50" s="279">
        <v>11.984</v>
      </c>
      <c r="AD50" s="279">
        <v>32.351999999999997</v>
      </c>
      <c r="AE50" s="279">
        <v>7.4219999999999997</v>
      </c>
      <c r="AF50" s="279">
        <v>12.385</v>
      </c>
      <c r="AG50" s="279">
        <v>19.472999999999999</v>
      </c>
      <c r="AH50" s="279">
        <v>20.978000000000002</v>
      </c>
      <c r="AI50" s="279">
        <v>12.231</v>
      </c>
      <c r="AJ50" s="279">
        <v>15.938000000000001</v>
      </c>
      <c r="AK50" s="279">
        <v>9.2330000000000005</v>
      </c>
      <c r="AL50" s="279">
        <v>20.542999999999999</v>
      </c>
      <c r="AM50" s="279">
        <v>10.071999999999999</v>
      </c>
      <c r="AN50" s="279">
        <v>23.11</v>
      </c>
      <c r="AO50" s="279">
        <v>29.774999999999999</v>
      </c>
      <c r="AP50" s="279">
        <v>9.4309999999999992</v>
      </c>
      <c r="AQ50" s="279">
        <v>4.0490000000000004</v>
      </c>
      <c r="AR50" s="279">
        <v>32.637</v>
      </c>
      <c r="AS50" s="279">
        <v>18.893000000000001</v>
      </c>
      <c r="AT50" s="279">
        <v>31.92</v>
      </c>
      <c r="AU50" s="279">
        <v>7.4489999999999998</v>
      </c>
      <c r="AV50" s="279">
        <v>25.074000000000002</v>
      </c>
      <c r="AW50" s="279">
        <v>29.788</v>
      </c>
      <c r="AX50" s="279">
        <v>8.1069999999999993</v>
      </c>
      <c r="AY50" s="279">
        <v>16.442</v>
      </c>
      <c r="AZ50" s="279">
        <v>26.5</v>
      </c>
      <c r="BA50" s="279">
        <v>16.539000000000001</v>
      </c>
      <c r="BB50" s="279">
        <v>8.6020000000000003</v>
      </c>
      <c r="BC50" s="279">
        <v>27.927</v>
      </c>
      <c r="BD50" s="279">
        <v>13.823</v>
      </c>
      <c r="BE50" s="279">
        <v>24.140799999999999</v>
      </c>
      <c r="BF50" s="279">
        <v>31.309000000000001</v>
      </c>
      <c r="BG50" s="279">
        <v>36.087699999999998</v>
      </c>
      <c r="BH50" s="279">
        <v>40.786999999999999</v>
      </c>
      <c r="BI50" s="279">
        <v>4.218</v>
      </c>
      <c r="BJ50" s="279">
        <v>22.443999999999999</v>
      </c>
      <c r="BK50" s="279">
        <v>39.351999999999997</v>
      </c>
      <c r="BL50" s="279">
        <v>38.740900000000003</v>
      </c>
      <c r="BM50" s="279">
        <v>55.152000000000001</v>
      </c>
      <c r="BN50" s="279">
        <v>25.050999999999998</v>
      </c>
      <c r="BO50" s="279">
        <v>0.16400000000000001</v>
      </c>
      <c r="BP50" s="279">
        <v>28.463000000000001</v>
      </c>
      <c r="BQ50" s="279">
        <v>28.274000000000001</v>
      </c>
      <c r="BR50" s="279">
        <v>32.6417</v>
      </c>
      <c r="BS50" s="279">
        <v>34.142000000000003</v>
      </c>
      <c r="BT50" s="279">
        <v>20.369</v>
      </c>
      <c r="BU50" s="279">
        <v>50.4818</v>
      </c>
      <c r="BV50" s="279">
        <v>13.555</v>
      </c>
      <c r="BW50" s="279">
        <v>33.860999999999997</v>
      </c>
      <c r="BX50" s="279">
        <v>31.524999999999999</v>
      </c>
      <c r="BY50" s="279">
        <v>81.075900000000004</v>
      </c>
      <c r="BZ50" s="279">
        <v>19.734000000000002</v>
      </c>
      <c r="CA50" s="279">
        <v>42.246099999999998</v>
      </c>
      <c r="CB50" s="279">
        <v>31.815999999999999</v>
      </c>
      <c r="CC50" s="279">
        <v>16.449000000000002</v>
      </c>
      <c r="CD50" s="279">
        <v>33.175399999999989</v>
      </c>
      <c r="CE50" s="279">
        <v>84.297400000000039</v>
      </c>
      <c r="CF50" s="279">
        <v>39.402999999999999</v>
      </c>
      <c r="CG50" s="279">
        <v>79.396700577525607</v>
      </c>
      <c r="CH50" s="279">
        <v>6.9290000000000003</v>
      </c>
      <c r="CI50" s="279">
        <v>66.177000000000007</v>
      </c>
      <c r="CJ50" s="279">
        <v>90.91119999999998</v>
      </c>
      <c r="CK50" s="279">
        <v>24.55</v>
      </c>
      <c r="CL50" s="279">
        <v>16.27340012728758</v>
      </c>
      <c r="CM50" s="279">
        <v>20.854900000000001</v>
      </c>
      <c r="CN50" s="279">
        <v>49.069000000000003</v>
      </c>
      <c r="CO50" s="279">
        <v>33.089999999999996</v>
      </c>
      <c r="CP50" s="279">
        <v>25.123399999999997</v>
      </c>
      <c r="CQ50" s="279">
        <v>41.2224</v>
      </c>
      <c r="CR50" s="279">
        <v>36.578199999999995</v>
      </c>
      <c r="CS50" s="279">
        <v>41.2376</v>
      </c>
      <c r="CT50" s="279">
        <v>20.545200000000001</v>
      </c>
      <c r="CU50" s="279">
        <f>IFERROR(VLOOKUP(A50,'fat-01-24'!A:C,3,FALSE),"")</f>
        <v>11.198</v>
      </c>
      <c r="CV50" s="279">
        <f>IFERROR(VLOOKUP(A50,'fat-02-24'!A:C,3,FALSE),"")</f>
        <v>14.663399999999999</v>
      </c>
      <c r="CW50" s="279">
        <f>IFERROR(VLOOKUP(A50,'fat-03-24'!A:C,3,FALSE),"")</f>
        <v>58.633399999999995</v>
      </c>
      <c r="CX50" s="279">
        <f>IFERROR(VLOOKUP(A50,'fat-04-24'!A:C,3,FALSE),"")</f>
        <v>22.59</v>
      </c>
      <c r="CY50" s="279">
        <f>IFERROR(VLOOKUP(A50,'fat-05-24'!A:C,3,FALSE),"")</f>
        <v>37.299099975067556</v>
      </c>
      <c r="CZ50" s="279">
        <f>IFERROR(VLOOKUP(A50,'fat-06-24'!A:C,3,FALSE),"")</f>
        <v>49.069000000000017</v>
      </c>
      <c r="DA50" s="279">
        <f>IFERROR(VLOOKUP(A50,'fat-07-24'!A:C,3,FALSE),"")</f>
        <v>42.283999999999999</v>
      </c>
      <c r="DB50" s="279">
        <f>IFERROR(VLOOKUP(A50,'fat-08-24'!A:D,3,FALSE),"")</f>
        <v>31.019000000000005</v>
      </c>
      <c r="DC50" s="279">
        <f>IFERROR(VLOOKUP(A50,'fat-09-24'!A:C,3,FALSE),"")</f>
        <v>37.229999999999997</v>
      </c>
      <c r="DD50" s="279">
        <f>IFERROR(VLOOKUP(A50,'fat-10-24'!A:C,3,FALSE),"")</f>
        <v>48.921399999999991</v>
      </c>
      <c r="DE50" s="279">
        <f>IFERROR(VLOOKUP(A50,'fat-11-24'!A:C,3,FALSE),"")</f>
        <v>23.835999999999995</v>
      </c>
      <c r="DF50" s="279">
        <f>IFERROR(VLOOKUP(A50,'fat-12-24'!A:D,3,FALSE),"")</f>
        <v>51.533439413359602</v>
      </c>
      <c r="DG50" s="279">
        <f>IFERROR(VLOOKUP(A50,'fat-01-25'!A:D,3,FALSE),"")</f>
        <v>22.376999999999995</v>
      </c>
      <c r="DH50" s="279">
        <f>IFERROR(VLOOKUP(A50,'fat-02-25'!A:D,3,FALSE),"")</f>
        <v>22.615000000000002</v>
      </c>
      <c r="DI50" s="279">
        <f>IFERROR(VLOOKUP(A50,'fat-03-25'!A:C,3,FALSE),"")</f>
        <v>21.566000000000003</v>
      </c>
      <c r="DJ50" s="279">
        <f>IFERROR(VLOOKUP(A50,'fat-04-25'!A:C,3,FALSE),"")</f>
        <v>44.511200000000002</v>
      </c>
      <c r="DK50" s="279">
        <f>IFERROR(VLOOKUP(A50,'fat-02-25'!A:C,3,FALSE),"")</f>
        <v>22.615000000000002</v>
      </c>
      <c r="DL50" s="279">
        <f>IFERROR(VLOOKUP(A50,'fat-06-25'!A:C,3,FALSE),"")</f>
        <v>49.812910389610387</v>
      </c>
      <c r="DM50" s="279">
        <f>IFERROR(VLOOKUP(A50,'fat-05-25'!A:C,3,FALSE),"")</f>
        <v>22.409400000000002</v>
      </c>
      <c r="DN50" s="279">
        <f>IFERROR(VLOOKUP(A50,'fat-08-25'!A:C,3,FALSE),"")</f>
        <v>52.285999999999994</v>
      </c>
      <c r="DO50" s="279">
        <f>IFERROR(VLOOKUP(A50,'fat-09-25'!A:C,3,FALSE),"")</f>
        <v>34.422200000000004</v>
      </c>
      <c r="DP50" s="279">
        <f>IFERROR(VLOOKUP(A50,'fat-10-25'!A:C,3,FALSE),"")</f>
        <v>32.790799999999997</v>
      </c>
      <c r="DQ50" s="279">
        <f>IFERROR(VLOOKUP(A50,'fat-11-25'!A:D,3,FALSE),"")</f>
        <v>19.962200000000003</v>
      </c>
      <c r="DR50" s="279">
        <f>IFERROR(VLOOKUP(A50,'fat-12-25'!A:D,3,FALSE),"")</f>
        <v>26.043000000000003</v>
      </c>
      <c r="DS50" s="279">
        <f>IFERROR(VLOOKUP(A50,'fat-01-26'!A:C,3,FALSE),"")</f>
        <v>26.844800000000003</v>
      </c>
      <c r="DT50" s="279">
        <f>IFERROR(VLOOKUP(A50,'fat-02-26'!A:C,3,FALSE),"")</f>
        <v>21.609200000000001</v>
      </c>
      <c r="DU50" s="279">
        <f>IFERROR(VLOOKUP(A50,'fat-03-26'!A:C,3,FALSE),"")</f>
        <v>14.522199999999998</v>
      </c>
      <c r="DV50" s="279">
        <f>IFERROR(VLOOKUP(A50,'fat-04-26'!A:C,3,FALSE),"")</f>
        <v>31.483000000000001</v>
      </c>
      <c r="DW50" s="279">
        <f>IFERROR(VLOOKUP(A50,'fat-05-26'!A:C,3,FALSE),"")</f>
        <v>3.9022000000000006</v>
      </c>
      <c r="DX50" s="279">
        <f t="shared" si="14"/>
        <v>20.734066666666667</v>
      </c>
      <c r="DY50" s="279">
        <f t="shared" si="17"/>
        <v>31.101100000000002</v>
      </c>
      <c r="DZ50" s="280">
        <v>50</v>
      </c>
      <c r="EA50" s="281">
        <f>VLOOKUP(A50,Estoque!B:I,8,FALSE)</f>
        <v>-15.981299999999999</v>
      </c>
      <c r="EB50" s="34">
        <f>VLOOKUP(A50,Estoque!B:N,13,FALSE)</f>
        <v>20</v>
      </c>
      <c r="ED50" s="34">
        <v>10</v>
      </c>
      <c r="EE50" s="34">
        <v>10</v>
      </c>
    </row>
    <row r="51" spans="1:135" x14ac:dyDescent="0.3">
      <c r="A51" s="394" t="s">
        <v>357</v>
      </c>
      <c r="B51" s="394" t="s">
        <v>18</v>
      </c>
      <c r="C51" s="279" t="s">
        <v>772</v>
      </c>
      <c r="D51" s="279" t="s">
        <v>772</v>
      </c>
      <c r="E51" s="279" t="s">
        <v>772</v>
      </c>
      <c r="F51" s="279" t="s">
        <v>772</v>
      </c>
      <c r="G51" s="279" t="s">
        <v>772</v>
      </c>
      <c r="H51" s="279" t="s">
        <v>772</v>
      </c>
      <c r="I51" s="279" t="s">
        <v>772</v>
      </c>
      <c r="J51" s="279">
        <v>4.0039999999999996</v>
      </c>
      <c r="K51" s="279" t="s">
        <v>772</v>
      </c>
      <c r="L51" s="279">
        <v>20</v>
      </c>
      <c r="M51" s="279">
        <v>3.76</v>
      </c>
      <c r="N51" s="279">
        <v>7.3090000000000002</v>
      </c>
      <c r="O51" s="279">
        <v>2.7483</v>
      </c>
      <c r="P51" s="279">
        <v>2.2149999999999999</v>
      </c>
      <c r="Q51" s="279">
        <v>7.8970000000000002</v>
      </c>
      <c r="R51" s="279" t="s">
        <v>772</v>
      </c>
      <c r="S51" s="279">
        <v>18.666</v>
      </c>
      <c r="T51" s="279">
        <v>6.0259999999999998</v>
      </c>
      <c r="U51" s="279">
        <v>5.2110000000000003</v>
      </c>
      <c r="V51" s="279">
        <v>16.742999999999999</v>
      </c>
      <c r="W51" s="279">
        <v>2.214</v>
      </c>
      <c r="X51" s="279">
        <v>2</v>
      </c>
      <c r="Y51" s="279">
        <v>11.263999999999999</v>
      </c>
      <c r="Z51" s="279">
        <v>5.7450000000000001</v>
      </c>
      <c r="AA51" s="279">
        <v>5.8810000000000002</v>
      </c>
      <c r="AB51" s="279">
        <v>11.691000000000001</v>
      </c>
      <c r="AC51" s="279">
        <v>32.543999999999997</v>
      </c>
      <c r="AD51" s="279">
        <v>39.659999999999997</v>
      </c>
      <c r="AE51" s="279">
        <v>3.3410000000000002</v>
      </c>
      <c r="AF51" s="279">
        <v>7.9669999999999996</v>
      </c>
      <c r="AG51" s="279">
        <v>23.175000000000001</v>
      </c>
      <c r="AH51" s="279">
        <v>21.271000000000001</v>
      </c>
      <c r="AI51" s="279">
        <v>10.894</v>
      </c>
      <c r="AJ51" s="279">
        <v>6.5869999999999997</v>
      </c>
      <c r="AK51" s="279">
        <v>3.2320000000000002</v>
      </c>
      <c r="AL51" s="279">
        <v>19.491</v>
      </c>
      <c r="AM51" s="279">
        <v>9.4220000000000006</v>
      </c>
      <c r="AN51" s="279">
        <v>13.101000000000001</v>
      </c>
      <c r="AO51" s="279">
        <v>7.4489999999999998</v>
      </c>
      <c r="AP51" s="279">
        <v>1.077</v>
      </c>
      <c r="AQ51" s="279">
        <v>2.3039999999999998</v>
      </c>
      <c r="AR51" s="279">
        <v>36.314999999999998</v>
      </c>
      <c r="AS51" s="279">
        <v>21.065000000000001</v>
      </c>
      <c r="AT51" s="279">
        <v>3.89</v>
      </c>
      <c r="AU51" s="279">
        <v>16.001000000000001</v>
      </c>
      <c r="AV51" s="279">
        <v>42.715000000000003</v>
      </c>
      <c r="AW51" s="279">
        <v>11.462999999999999</v>
      </c>
      <c r="AX51" s="279">
        <v>9.9979999999999993</v>
      </c>
      <c r="AY51" s="279">
        <v>13.256</v>
      </c>
      <c r="AZ51" s="279">
        <v>12.728</v>
      </c>
      <c r="BA51" s="279">
        <v>14.772</v>
      </c>
      <c r="BB51" s="279">
        <v>7.5149999999999997</v>
      </c>
      <c r="BC51" s="279">
        <v>2.145</v>
      </c>
      <c r="BD51" s="279">
        <v>10.682</v>
      </c>
      <c r="BE51" s="279">
        <v>18.32</v>
      </c>
      <c r="BF51" s="279">
        <v>13.379</v>
      </c>
      <c r="BG51" s="279">
        <v>15.459</v>
      </c>
      <c r="BH51" s="279">
        <v>11.437200000000001</v>
      </c>
      <c r="BI51" s="279">
        <v>0.86209999999999998</v>
      </c>
      <c r="BJ51" s="279">
        <v>19.481999999999999</v>
      </c>
      <c r="BK51" s="279">
        <v>3.7040000000000002</v>
      </c>
      <c r="BL51" s="279">
        <v>98.945999999999998</v>
      </c>
      <c r="BM51" s="279">
        <v>37.197000000000003</v>
      </c>
      <c r="BN51" s="279">
        <v>19.385999999999999</v>
      </c>
      <c r="BO51" s="279">
        <v>27.516999999999999</v>
      </c>
      <c r="BP51" s="279">
        <v>29.663</v>
      </c>
      <c r="BQ51" s="279">
        <v>59.185400000000001</v>
      </c>
      <c r="BR51" s="279">
        <v>62.883000000000003</v>
      </c>
      <c r="BS51" s="279">
        <v>36.613999999999997</v>
      </c>
      <c r="BT51" s="279">
        <v>7.2530000000000001</v>
      </c>
      <c r="BU51" s="279">
        <v>70.581999999999994</v>
      </c>
      <c r="BV51" s="279">
        <v>40.679000000000002</v>
      </c>
      <c r="BW51" s="279">
        <v>24.55</v>
      </c>
      <c r="BX51" s="279">
        <v>18.622</v>
      </c>
      <c r="BY51" s="279">
        <v>57.832000000000001</v>
      </c>
      <c r="BZ51" s="279">
        <v>28.440200000000001</v>
      </c>
      <c r="CA51" s="279">
        <v>14.88</v>
      </c>
      <c r="CB51" s="279">
        <v>21.100999999999999</v>
      </c>
      <c r="CC51" s="279">
        <v>13.3627</v>
      </c>
      <c r="CD51" s="279">
        <v>15.6</v>
      </c>
      <c r="CE51" s="279" t="s">
        <v>772</v>
      </c>
      <c r="CF51" s="279" t="s">
        <v>772</v>
      </c>
      <c r="CG51" s="279" t="s">
        <v>772</v>
      </c>
      <c r="CH51" s="279" t="s">
        <v>772</v>
      </c>
      <c r="CI51" s="279" t="s">
        <v>772</v>
      </c>
      <c r="CJ51" s="279" t="s">
        <v>772</v>
      </c>
      <c r="CK51" s="279" t="s">
        <v>772</v>
      </c>
      <c r="CL51" s="279" t="s">
        <v>772</v>
      </c>
      <c r="CM51" s="279" t="s">
        <v>772</v>
      </c>
      <c r="CN51" s="279" t="s">
        <v>772</v>
      </c>
      <c r="CO51" s="279" t="s">
        <v>772</v>
      </c>
      <c r="CP51" s="279" t="s">
        <v>772</v>
      </c>
      <c r="CQ51" s="279" t="s">
        <v>772</v>
      </c>
      <c r="CR51" s="279" t="s">
        <v>772</v>
      </c>
      <c r="CS51" s="279" t="s">
        <v>772</v>
      </c>
      <c r="CT51" s="279" t="s">
        <v>772</v>
      </c>
      <c r="CU51" s="279" t="str">
        <f>IFERROR(VLOOKUP(A51,'fat-01-24'!A:C,3,FALSE),"")</f>
        <v/>
      </c>
      <c r="CV51" s="279" t="str">
        <f>IFERROR(VLOOKUP(A51,'fat-02-24'!A:C,3,FALSE),"")</f>
        <v/>
      </c>
      <c r="CW51" s="279" t="str">
        <f>IFERROR(VLOOKUP(A51,'fat-03-24'!A:C,3,FALSE),"")</f>
        <v/>
      </c>
      <c r="CX51" s="279" t="str">
        <f>IFERROR(VLOOKUP(A51,'fat-04-24'!A:C,3,FALSE),"")</f>
        <v/>
      </c>
      <c r="CY51" s="279" t="str">
        <f>IFERROR(VLOOKUP(A51,'fat-05-24'!A:C,3,FALSE),"")</f>
        <v/>
      </c>
      <c r="CZ51" s="279" t="str">
        <f>IFERROR(VLOOKUP(A51,'fat-06-24'!A:C,3,FALSE),"")</f>
        <v/>
      </c>
      <c r="DA51" s="279" t="str">
        <f>IFERROR(VLOOKUP(A51,'fat-07-24'!A:C,3,FALSE),"")</f>
        <v/>
      </c>
      <c r="DB51" s="279" t="str">
        <f>IFERROR(VLOOKUP(A51,'fat-08-24'!A:D,3,FALSE),"")</f>
        <v/>
      </c>
      <c r="DC51" s="279" t="str">
        <f>IFERROR(VLOOKUP(A51,'fat-09-24'!A:C,3,FALSE),"")</f>
        <v/>
      </c>
      <c r="DD51" s="279" t="str">
        <f>IFERROR(VLOOKUP(A51,'fat-10-24'!A:C,3,FALSE),"")</f>
        <v/>
      </c>
      <c r="DE51" s="279" t="str">
        <f>IFERROR(VLOOKUP(A51,'fat-11-24'!A:C,3,FALSE),"")</f>
        <v/>
      </c>
      <c r="DF51" s="279" t="str">
        <f>IFERROR(VLOOKUP(A51,'fat-12-24'!A:D,3,FALSE),"")</f>
        <v/>
      </c>
      <c r="DG51" s="279" t="str">
        <f>IFERROR(VLOOKUP(A51,'fat-01-25'!A:D,3,FALSE),"")</f>
        <v/>
      </c>
      <c r="DH51" s="279" t="str">
        <f>IFERROR(VLOOKUP(A51,'fat-02-25'!A:D,3,FALSE),"")</f>
        <v/>
      </c>
      <c r="DI51" s="279" t="str">
        <f>IFERROR(VLOOKUP(A51,'fat-03-25'!A:C,3,FALSE),"")</f>
        <v/>
      </c>
      <c r="DJ51" s="279" t="str">
        <f>IFERROR(VLOOKUP(A51,'fat-04-25'!A:C,3,FALSE),"")</f>
        <v/>
      </c>
      <c r="DK51" s="279" t="str">
        <f>IFERROR(VLOOKUP(A51,'fat-02-25'!A:C,3,FALSE),"")</f>
        <v/>
      </c>
      <c r="DL51" s="279" t="str">
        <f>IFERROR(VLOOKUP(A51,'fat-06-25'!A:C,3,FALSE),"")</f>
        <v/>
      </c>
      <c r="DM51" s="279" t="str">
        <f>IFERROR(VLOOKUP(A51,'fat-05-25'!A:C,3,FALSE),"")</f>
        <v/>
      </c>
      <c r="DN51" s="279" t="str">
        <f>IFERROR(VLOOKUP(A51,'fat-08-25'!A:C,3,FALSE),"")</f>
        <v/>
      </c>
      <c r="DO51" s="279" t="str">
        <f>IFERROR(VLOOKUP(A51,'fat-09-25'!A:C,3,FALSE),"")</f>
        <v/>
      </c>
      <c r="DP51" s="279" t="str">
        <f>IFERROR(VLOOKUP(A51,'fat-10-25'!A:C,3,FALSE),"")</f>
        <v/>
      </c>
      <c r="DQ51" s="279" t="str">
        <f>IFERROR(VLOOKUP(A51,'fat-11-25'!A:D,3,FALSE),"")</f>
        <v/>
      </c>
      <c r="DR51" s="279" t="str">
        <f>IFERROR(VLOOKUP(A51,'fat-12-25'!A:D,3,FALSE),"")</f>
        <v/>
      </c>
      <c r="DS51" s="279" t="str">
        <f>IFERROR(VLOOKUP(A51,'fat-01-26'!A:C,3,FALSE),"")</f>
        <v/>
      </c>
      <c r="DT51" s="279" t="str">
        <f>IFERROR(VLOOKUP(A51,'fat-02-26'!A:C,3,FALSE),"")</f>
        <v/>
      </c>
      <c r="DU51" s="279" t="str">
        <f>IFERROR(VLOOKUP(A51,'fat-03-26'!A:C,3,FALSE),"")</f>
        <v/>
      </c>
      <c r="DV51" s="279" t="str">
        <f>IFERROR(VLOOKUP(A51,'fat-04-26'!A:C,3,FALSE),"")</f>
        <v/>
      </c>
      <c r="DW51" s="279" t="str">
        <f>IFERROR(VLOOKUP(A51,'fat-05-26'!A:C,3,FALSE),"")</f>
        <v/>
      </c>
      <c r="DX51" s="279">
        <f t="shared" si="14"/>
        <v>0</v>
      </c>
      <c r="DY51" s="279">
        <f t="shared" si="17"/>
        <v>0</v>
      </c>
      <c r="DZ51" s="280"/>
      <c r="EA51" s="281"/>
      <c r="EB51" s="34" t="e">
        <f>VLOOKUP(A51,Estoque!B:N,13,FALSE)</f>
        <v>#N/A</v>
      </c>
      <c r="EC51" s="34">
        <v>20</v>
      </c>
      <c r="ED51" s="34">
        <v>20</v>
      </c>
    </row>
    <row r="52" spans="1:135" x14ac:dyDescent="0.3">
      <c r="A52" s="394" t="s">
        <v>17</v>
      </c>
      <c r="B52" s="394" t="s">
        <v>18</v>
      </c>
      <c r="C52" s="279" t="s">
        <v>772</v>
      </c>
      <c r="D52" s="279" t="s">
        <v>772</v>
      </c>
      <c r="E52" s="279" t="s">
        <v>772</v>
      </c>
      <c r="F52" s="279" t="s">
        <v>772</v>
      </c>
      <c r="G52" s="279" t="s">
        <v>772</v>
      </c>
      <c r="H52" s="279" t="s">
        <v>772</v>
      </c>
      <c r="I52" s="279" t="s">
        <v>772</v>
      </c>
      <c r="J52" s="279" t="s">
        <v>772</v>
      </c>
      <c r="K52" s="279" t="s">
        <v>772</v>
      </c>
      <c r="L52" s="279" t="s">
        <v>772</v>
      </c>
      <c r="M52" s="279" t="s">
        <v>772</v>
      </c>
      <c r="N52" s="279" t="s">
        <v>772</v>
      </c>
      <c r="O52" s="279" t="s">
        <v>772</v>
      </c>
      <c r="P52" s="279" t="s">
        <v>772</v>
      </c>
      <c r="Q52" s="279" t="s">
        <v>772</v>
      </c>
      <c r="R52" s="279" t="s">
        <v>772</v>
      </c>
      <c r="S52" s="279" t="s">
        <v>772</v>
      </c>
      <c r="T52" s="279" t="s">
        <v>772</v>
      </c>
      <c r="U52" s="279" t="s">
        <v>772</v>
      </c>
      <c r="V52" s="279" t="s">
        <v>772</v>
      </c>
      <c r="W52" s="279" t="s">
        <v>772</v>
      </c>
      <c r="X52" s="279" t="s">
        <v>772</v>
      </c>
      <c r="Y52" s="279" t="s">
        <v>772</v>
      </c>
      <c r="Z52" s="279" t="s">
        <v>772</v>
      </c>
      <c r="AA52" s="279" t="s">
        <v>772</v>
      </c>
      <c r="AB52" s="279" t="s">
        <v>772</v>
      </c>
      <c r="AC52" s="279" t="s">
        <v>772</v>
      </c>
      <c r="AD52" s="279" t="s">
        <v>772</v>
      </c>
      <c r="AE52" s="279" t="s">
        <v>772</v>
      </c>
      <c r="AF52" s="279" t="s">
        <v>772</v>
      </c>
      <c r="AG52" s="279" t="s">
        <v>772</v>
      </c>
      <c r="AH52" s="279" t="s">
        <v>772</v>
      </c>
      <c r="AI52" s="279" t="s">
        <v>772</v>
      </c>
      <c r="AJ52" s="279" t="s">
        <v>772</v>
      </c>
      <c r="AK52" s="279" t="s">
        <v>772</v>
      </c>
      <c r="AL52" s="279" t="s">
        <v>772</v>
      </c>
      <c r="AM52" s="279" t="s">
        <v>772</v>
      </c>
      <c r="AN52" s="279" t="s">
        <v>772</v>
      </c>
      <c r="AO52" s="279" t="s">
        <v>772</v>
      </c>
      <c r="AP52" s="279" t="s">
        <v>772</v>
      </c>
      <c r="AQ52" s="279" t="s">
        <v>772</v>
      </c>
      <c r="AR52" s="279" t="s">
        <v>772</v>
      </c>
      <c r="AS52" s="279" t="s">
        <v>772</v>
      </c>
      <c r="AT52" s="279" t="s">
        <v>772</v>
      </c>
      <c r="AU52" s="279" t="s">
        <v>772</v>
      </c>
      <c r="AV52" s="279" t="s">
        <v>772</v>
      </c>
      <c r="AW52" s="279" t="s">
        <v>772</v>
      </c>
      <c r="AX52" s="279" t="s">
        <v>772</v>
      </c>
      <c r="AY52" s="279" t="s">
        <v>772</v>
      </c>
      <c r="AZ52" s="279" t="s">
        <v>772</v>
      </c>
      <c r="BA52" s="279" t="s">
        <v>772</v>
      </c>
      <c r="BB52" s="279" t="s">
        <v>772</v>
      </c>
      <c r="BC52" s="279" t="s">
        <v>772</v>
      </c>
      <c r="BD52" s="279" t="s">
        <v>772</v>
      </c>
      <c r="BE52" s="279" t="s">
        <v>772</v>
      </c>
      <c r="BF52" s="279" t="s">
        <v>772</v>
      </c>
      <c r="BG52" s="279" t="s">
        <v>772</v>
      </c>
      <c r="BH52" s="279" t="s">
        <v>772</v>
      </c>
      <c r="BI52" s="279" t="s">
        <v>772</v>
      </c>
      <c r="BJ52" s="279" t="s">
        <v>772</v>
      </c>
      <c r="BK52" s="279" t="s">
        <v>772</v>
      </c>
      <c r="BL52" s="279" t="s">
        <v>772</v>
      </c>
      <c r="BM52" s="279" t="s">
        <v>772</v>
      </c>
      <c r="BN52" s="279" t="s">
        <v>772</v>
      </c>
      <c r="BO52" s="279" t="s">
        <v>772</v>
      </c>
      <c r="BP52" s="279" t="s">
        <v>772</v>
      </c>
      <c r="BQ52" s="279" t="s">
        <v>772</v>
      </c>
      <c r="BR52" s="279" t="s">
        <v>772</v>
      </c>
      <c r="BS52" s="279" t="s">
        <v>772</v>
      </c>
      <c r="BT52" s="279" t="s">
        <v>772</v>
      </c>
      <c r="BU52" s="279" t="s">
        <v>772</v>
      </c>
      <c r="BV52" s="279" t="s">
        <v>772</v>
      </c>
      <c r="BW52" s="279" t="s">
        <v>772</v>
      </c>
      <c r="BX52" s="279" t="s">
        <v>772</v>
      </c>
      <c r="BY52" s="279" t="s">
        <v>772</v>
      </c>
      <c r="BZ52" s="279" t="s">
        <v>772</v>
      </c>
      <c r="CA52" s="279" t="s">
        <v>772</v>
      </c>
      <c r="CB52" s="279" t="s">
        <v>772</v>
      </c>
      <c r="CC52" s="279" t="s">
        <v>772</v>
      </c>
      <c r="CD52" s="279">
        <v>19.720599999999997</v>
      </c>
      <c r="CE52" s="279">
        <v>21.569600000000001</v>
      </c>
      <c r="CF52" s="279">
        <v>33.656599999999997</v>
      </c>
      <c r="CG52" s="279">
        <v>18.1008</v>
      </c>
      <c r="CH52" s="279">
        <v>20.913200000000003</v>
      </c>
      <c r="CI52" s="279">
        <v>15.515900000000002</v>
      </c>
      <c r="CJ52" s="279">
        <v>13.443100000000001</v>
      </c>
      <c r="CK52" s="279">
        <v>14.2585</v>
      </c>
      <c r="CL52" s="279">
        <v>48.874299999999998</v>
      </c>
      <c r="CM52" s="279">
        <v>13.498800000000003</v>
      </c>
      <c r="CN52" s="279">
        <v>19.2958</v>
      </c>
      <c r="CO52" s="279">
        <v>43.2639</v>
      </c>
      <c r="CP52" s="279">
        <v>19.159600000000001</v>
      </c>
      <c r="CQ52" s="279">
        <v>38.117900000000006</v>
      </c>
      <c r="CR52" s="279">
        <v>30.404399999999999</v>
      </c>
      <c r="CS52" s="279">
        <v>60.179099999999998</v>
      </c>
      <c r="CT52" s="279">
        <v>14.227000000000002</v>
      </c>
      <c r="CU52" s="279">
        <f>IFERROR(VLOOKUP(A52,'fat-01-24'!A:C,3,FALSE),"")</f>
        <v>32.316600000000001</v>
      </c>
      <c r="CV52" s="279">
        <f>IFERROR(VLOOKUP(A52,'fat-02-24'!A:C,3,FALSE),"")</f>
        <v>70.837000000000018</v>
      </c>
      <c r="CW52" s="279">
        <f>IFERROR(VLOOKUP(A52,'fat-03-24'!A:C,3,FALSE),"")</f>
        <v>15.9549</v>
      </c>
      <c r="CX52" s="279">
        <f>IFERROR(VLOOKUP(A52,'fat-04-24'!A:C,3,FALSE),"")</f>
        <v>27.274699999999999</v>
      </c>
      <c r="CY52" s="279">
        <f>IFERROR(VLOOKUP(A52,'fat-05-24'!A:C,3,FALSE),"")</f>
        <v>24.3461</v>
      </c>
      <c r="CZ52" s="279">
        <f>IFERROR(VLOOKUP(A52,'fat-06-24'!A:C,3,FALSE),"")</f>
        <v>19.2958</v>
      </c>
      <c r="DA52" s="279">
        <f>IFERROR(VLOOKUP(A52,'fat-07-24'!A:C,3,FALSE),"")</f>
        <v>78.85611999999999</v>
      </c>
      <c r="DB52" s="279">
        <f>IFERROR(VLOOKUP(A52,'fat-08-24'!A:D,3,FALSE),"")</f>
        <v>40.241100000000003</v>
      </c>
      <c r="DC52" s="279">
        <f>IFERROR(VLOOKUP(A52,'fat-09-24'!A:C,3,FALSE),"")</f>
        <v>42.776599999999988</v>
      </c>
      <c r="DD52" s="279">
        <f>IFERROR(VLOOKUP(A52,'fat-10-24'!A:C,3,FALSE),"")</f>
        <v>36.1096</v>
      </c>
      <c r="DE52" s="279">
        <f>IFERROR(VLOOKUP(A52,'fat-11-24'!A:C,3,FALSE),"")</f>
        <v>43.856999999999999</v>
      </c>
      <c r="DF52" s="279">
        <f>IFERROR(VLOOKUP(A52,'fat-12-24'!A:D,3,FALSE),"")</f>
        <v>28.382000000000001</v>
      </c>
      <c r="DG52" s="279">
        <f>IFERROR(VLOOKUP(A52,'fat-01-25'!A:D,3,FALSE),"")</f>
        <v>8.9746000000000006</v>
      </c>
      <c r="DH52" s="279">
        <f>IFERROR(VLOOKUP(A52,'fat-02-25'!A:D,3,FALSE),"")</f>
        <v>13.300699999999997</v>
      </c>
      <c r="DI52" s="279">
        <f>IFERROR(VLOOKUP(A52,'fat-03-25'!A:C,3,FALSE),"")</f>
        <v>17.733999999999998</v>
      </c>
      <c r="DJ52" s="279">
        <f>IFERROR(VLOOKUP(A52,'fat-04-25'!A:C,3,FALSE),"")</f>
        <v>27.0578</v>
      </c>
      <c r="DK52" s="279">
        <f>IFERROR(VLOOKUP(A52,'fat-02-25'!A:C,3,FALSE),"")</f>
        <v>13.300699999999997</v>
      </c>
      <c r="DL52" s="279">
        <f>IFERROR(VLOOKUP(A52,'fat-06-25'!A:C,3,FALSE),"")</f>
        <v>23.909099999999999</v>
      </c>
      <c r="DM52" s="279">
        <f>IFERROR(VLOOKUP(A52,'fat-05-25'!A:C,3,FALSE),"")</f>
        <v>19.429399999999998</v>
      </c>
      <c r="DN52" s="279">
        <f>IFERROR(VLOOKUP(A52,'fat-08-25'!A:C,3,FALSE),"")</f>
        <v>40.374199999999988</v>
      </c>
      <c r="DO52" s="279">
        <f>IFERROR(VLOOKUP(A52,'fat-09-25'!A:C,3,FALSE),"")</f>
        <v>27.8613</v>
      </c>
      <c r="DP52" s="279">
        <f>IFERROR(VLOOKUP(A52,'fat-10-25'!A:C,3,FALSE),"")</f>
        <v>29.067200000000003</v>
      </c>
      <c r="DQ52" s="279">
        <f>IFERROR(VLOOKUP(A52,'fat-11-25'!A:D,3,FALSE),"")</f>
        <v>9.81</v>
      </c>
      <c r="DR52" s="279">
        <f>IFERROR(VLOOKUP(A52,'fat-12-25'!A:D,3,FALSE),"")</f>
        <v>28.454000000000001</v>
      </c>
      <c r="DS52" s="279">
        <f>IFERROR(VLOOKUP(A52,'fat-01-26'!A:C,3,FALSE),"")</f>
        <v>12.61</v>
      </c>
      <c r="DT52" s="279">
        <f>IFERROR(VLOOKUP(A52,'fat-02-26'!A:C,3,FALSE),"")</f>
        <v>29.1097</v>
      </c>
      <c r="DU52" s="279">
        <f>IFERROR(VLOOKUP(A52,'fat-03-26'!A:C,3,FALSE),"")</f>
        <v>10.6312</v>
      </c>
      <c r="DV52" s="279">
        <f>IFERROR(VLOOKUP(A52,'fat-04-26'!A:C,3,FALSE),"")</f>
        <v>104.74609999999998</v>
      </c>
      <c r="DW52" s="279">
        <f>IFERROR(VLOOKUP(A52,'fat-05-26'!A:C,3,FALSE),"")</f>
        <v>46.499599999999994</v>
      </c>
      <c r="DX52" s="279">
        <f t="shared" si="14"/>
        <v>38.675099999999993</v>
      </c>
      <c r="DY52" s="279">
        <f t="shared" si="17"/>
        <v>58.012649999999987</v>
      </c>
      <c r="DZ52" s="280">
        <v>50</v>
      </c>
      <c r="EA52" s="281">
        <f>VLOOKUP(A52,Estoque!B:I,8,FALSE)</f>
        <v>12.572100000000001</v>
      </c>
      <c r="EB52" s="34">
        <f>VLOOKUP(A52,Estoque!B:N,13,FALSE)</f>
        <v>40</v>
      </c>
      <c r="EC52" s="34">
        <v>21</v>
      </c>
      <c r="ED52" s="34">
        <v>21</v>
      </c>
    </row>
    <row r="53" spans="1:135" x14ac:dyDescent="0.3">
      <c r="A53" s="394" t="s">
        <v>358</v>
      </c>
      <c r="B53" s="394" t="s">
        <v>359</v>
      </c>
      <c r="C53" s="279">
        <v>1.8779999999999999</v>
      </c>
      <c r="D53" s="279">
        <v>3.3119999999999998</v>
      </c>
      <c r="E53" s="279">
        <v>4.7590000000000003</v>
      </c>
      <c r="F53" s="279">
        <v>5.2859999999999996</v>
      </c>
      <c r="G53" s="279">
        <v>15.61</v>
      </c>
      <c r="H53" s="279">
        <v>9.1300000000000008</v>
      </c>
      <c r="I53" s="279">
        <v>8.2949999999999999</v>
      </c>
      <c r="J53" s="279">
        <v>0.97199999999999998</v>
      </c>
      <c r="K53" s="279" t="s">
        <v>772</v>
      </c>
      <c r="L53" s="279">
        <v>1.07</v>
      </c>
      <c r="M53" s="279">
        <v>17.753</v>
      </c>
      <c r="N53" s="279">
        <v>2.2450000000000001</v>
      </c>
      <c r="O53" s="279">
        <v>2.202</v>
      </c>
      <c r="P53" s="279">
        <v>1.05</v>
      </c>
      <c r="Q53" s="279">
        <v>9.5649999999999995</v>
      </c>
      <c r="R53" s="279" t="s">
        <v>772</v>
      </c>
      <c r="S53" s="279">
        <v>3.431</v>
      </c>
      <c r="T53" s="279">
        <v>2.89</v>
      </c>
      <c r="U53" s="279">
        <v>1.0049999999999999</v>
      </c>
      <c r="V53" s="279" t="s">
        <v>772</v>
      </c>
      <c r="W53" s="279">
        <v>9.5000000000000001E-2</v>
      </c>
      <c r="X53" s="279">
        <v>0.85499999999999998</v>
      </c>
      <c r="Y53" s="279">
        <v>3.536</v>
      </c>
      <c r="Z53" s="279">
        <v>0.38200000000000001</v>
      </c>
      <c r="AA53" s="279" t="s">
        <v>772</v>
      </c>
      <c r="AB53" s="279">
        <v>0.55000000000000004</v>
      </c>
      <c r="AC53" s="279">
        <v>0.19</v>
      </c>
      <c r="AD53" s="279">
        <v>6.3529999999999998</v>
      </c>
      <c r="AE53" s="279">
        <v>0.68600000000000005</v>
      </c>
      <c r="AF53" s="279">
        <v>0.53700000000000003</v>
      </c>
      <c r="AG53" s="279">
        <v>0.23699999999999999</v>
      </c>
      <c r="AH53" s="279">
        <v>3.665</v>
      </c>
      <c r="AI53" s="279">
        <v>0.27</v>
      </c>
      <c r="AJ53" s="279">
        <v>1.056</v>
      </c>
      <c r="AK53" s="279">
        <v>0.38200000000000001</v>
      </c>
      <c r="AL53" s="279">
        <v>0.63700000000000001</v>
      </c>
      <c r="AM53" s="279">
        <v>0.441</v>
      </c>
      <c r="AN53" s="279" t="s">
        <v>772</v>
      </c>
      <c r="AO53" s="279" t="s">
        <v>772</v>
      </c>
      <c r="AP53" s="279">
        <v>1.36</v>
      </c>
      <c r="AQ53" s="279" t="s">
        <v>772</v>
      </c>
      <c r="AR53" s="279">
        <v>4.9000000000000002E-2</v>
      </c>
      <c r="AS53" s="279">
        <v>5.157</v>
      </c>
      <c r="AT53" s="279">
        <v>4.5940000000000003</v>
      </c>
      <c r="AU53" s="279">
        <v>0.52500000000000002</v>
      </c>
      <c r="AV53" s="279" t="s">
        <v>772</v>
      </c>
      <c r="AW53" s="279">
        <v>2.0569999999999999</v>
      </c>
      <c r="AX53" s="279">
        <v>1.91</v>
      </c>
      <c r="AY53" s="279">
        <v>0.318</v>
      </c>
      <c r="AZ53" s="279" t="s">
        <v>772</v>
      </c>
      <c r="BA53" s="279" t="s">
        <v>772</v>
      </c>
      <c r="BB53" s="279" t="s">
        <v>772</v>
      </c>
      <c r="BC53" s="279" t="s">
        <v>772</v>
      </c>
      <c r="BD53" s="279" t="s">
        <v>772</v>
      </c>
      <c r="BE53" s="279">
        <v>0.23799999999999999</v>
      </c>
      <c r="BF53" s="279" t="s">
        <v>772</v>
      </c>
      <c r="BG53" s="279" t="s">
        <v>772</v>
      </c>
      <c r="BH53" s="279" t="s">
        <v>772</v>
      </c>
      <c r="BI53" s="279">
        <v>9.8000000000000004E-2</v>
      </c>
      <c r="BJ53" s="279" t="s">
        <v>772</v>
      </c>
      <c r="BK53" s="279" t="s">
        <v>772</v>
      </c>
      <c r="BL53" s="279" t="s">
        <v>772</v>
      </c>
      <c r="BM53" s="279" t="s">
        <v>772</v>
      </c>
      <c r="BN53" s="279">
        <v>0.16200000000000001</v>
      </c>
      <c r="BO53" s="279">
        <v>0.24</v>
      </c>
      <c r="BP53" s="279" t="s">
        <v>772</v>
      </c>
      <c r="BQ53" s="279" t="s">
        <v>772</v>
      </c>
      <c r="BR53" s="279" t="s">
        <v>772</v>
      </c>
      <c r="BS53" s="279" t="s">
        <v>772</v>
      </c>
      <c r="BT53" s="279" t="s">
        <v>772</v>
      </c>
      <c r="BU53" s="279" t="s">
        <v>772</v>
      </c>
      <c r="BV53" s="279" t="s">
        <v>772</v>
      </c>
      <c r="BW53" s="279" t="s">
        <v>772</v>
      </c>
      <c r="BX53" s="279" t="s">
        <v>772</v>
      </c>
      <c r="BY53" s="279">
        <v>0.44</v>
      </c>
      <c r="BZ53" s="279" t="s">
        <v>772</v>
      </c>
      <c r="CA53" s="279" t="s">
        <v>772</v>
      </c>
      <c r="CB53" s="279">
        <v>1.6759999999999999</v>
      </c>
      <c r="CC53" s="279">
        <v>0.86199999999999999</v>
      </c>
      <c r="CD53" s="279">
        <v>2.1044999999999998</v>
      </c>
      <c r="CE53" s="279" t="s">
        <v>772</v>
      </c>
      <c r="CF53" s="279">
        <v>2.08</v>
      </c>
      <c r="CG53" s="279">
        <v>7.2839999999999989</v>
      </c>
      <c r="CH53" s="279">
        <v>0.5454</v>
      </c>
      <c r="CI53" s="279">
        <v>6.6839999999999993</v>
      </c>
      <c r="CJ53" s="279">
        <v>7.3189999999999991</v>
      </c>
      <c r="CK53" s="279">
        <v>2.9249999999999998</v>
      </c>
      <c r="CL53" s="279">
        <v>5.75</v>
      </c>
      <c r="CM53" s="279">
        <v>1.0289999999999999</v>
      </c>
      <c r="CN53" s="279">
        <v>5.3689999999999998</v>
      </c>
      <c r="CO53" s="279">
        <v>1.47</v>
      </c>
      <c r="CP53" s="279">
        <v>3.51</v>
      </c>
      <c r="CQ53" s="279">
        <v>2.8960000000000004</v>
      </c>
      <c r="CR53" s="279">
        <v>8.1630000000000003</v>
      </c>
      <c r="CS53" s="279">
        <v>1.421</v>
      </c>
      <c r="CT53" s="279">
        <v>2.4010000000000002</v>
      </c>
      <c r="CU53" s="279">
        <f>IFERROR(VLOOKUP(A53,'fat-01-24'!A:C,3,FALSE),"")</f>
        <v>4.6925999999999997</v>
      </c>
      <c r="CV53" s="279">
        <f>IFERROR(VLOOKUP(A53,'fat-02-24'!A:C,3,FALSE),"")</f>
        <v>1.7639999999999998</v>
      </c>
      <c r="CW53" s="279" t="str">
        <f>IFERROR(VLOOKUP(A53,'fat-03-24'!A:C,3,FALSE),"")</f>
        <v/>
      </c>
      <c r="CX53" s="279" t="str">
        <f>IFERROR(VLOOKUP(A53,'fat-04-24'!A:C,3,FALSE),"")</f>
        <v/>
      </c>
      <c r="CY53" s="279" t="str">
        <f>IFERROR(VLOOKUP(A53,'fat-05-24'!A:C,3,FALSE),"")</f>
        <v/>
      </c>
      <c r="CZ53" s="279">
        <f>IFERROR(VLOOKUP(A53,'fat-06-24'!A:C,3,FALSE),"")</f>
        <v>5.3689999999999998</v>
      </c>
      <c r="DA53" s="279">
        <f>IFERROR(VLOOKUP(A53,'fat-07-24'!A:C,3,FALSE),"")</f>
        <v>30.784000000000002</v>
      </c>
      <c r="DB53" s="279">
        <f>IFERROR(VLOOKUP(A53,'fat-08-24'!A:D,3,FALSE),"")</f>
        <v>3.72</v>
      </c>
      <c r="DC53" s="279">
        <f>IFERROR(VLOOKUP(A53,'fat-09-24'!A:C,3,FALSE),"")</f>
        <v>3.2450000000000001</v>
      </c>
      <c r="DD53" s="279">
        <f>IFERROR(VLOOKUP(A53,'fat-10-24'!A:C,3,FALSE),"")</f>
        <v>28.24</v>
      </c>
      <c r="DE53" s="279">
        <f>IFERROR(VLOOKUP(A53,'fat-11-24'!A:C,3,FALSE),"")</f>
        <v>18.306999999999999</v>
      </c>
      <c r="DF53" s="279">
        <f>IFERROR(VLOOKUP(A53,'fat-12-24'!A:D,3,FALSE),"")</f>
        <v>5.4398999999999997</v>
      </c>
      <c r="DG53" s="279">
        <f>IFERROR(VLOOKUP(A53,'fat-01-25'!A:D,3,FALSE),"")</f>
        <v>4.0179999999999998</v>
      </c>
      <c r="DH53" s="279">
        <f>IFERROR(VLOOKUP(A53,'fat-02-25'!A:D,3,FALSE),"")</f>
        <v>8.552999999999999</v>
      </c>
      <c r="DI53" s="279">
        <f>IFERROR(VLOOKUP(A53,'fat-03-25'!A:C,3,FALSE),"")</f>
        <v>9.1659999999999986</v>
      </c>
      <c r="DJ53" s="279">
        <f>IFERROR(VLOOKUP(A53,'fat-04-25'!A:C,3,FALSE),"")</f>
        <v>2.548</v>
      </c>
      <c r="DK53" s="279">
        <f>IFERROR(VLOOKUP(A53,'fat-02-25'!A:C,3,FALSE),"")</f>
        <v>8.552999999999999</v>
      </c>
      <c r="DL53" s="279">
        <f>IFERROR(VLOOKUP(A53,'fat-06-25'!A:C,3,FALSE),"")</f>
        <v>0.37</v>
      </c>
      <c r="DM53" s="279">
        <f>IFERROR(VLOOKUP(A53,'fat-05-25'!A:C,3,FALSE),"")</f>
        <v>4.9000000000000002E-2</v>
      </c>
      <c r="DN53" s="279">
        <f>IFERROR(VLOOKUP(A53,'fat-08-25'!A:C,3,FALSE),"")</f>
        <v>9.1390000000000011</v>
      </c>
      <c r="DO53" s="279">
        <f>IFERROR(VLOOKUP(A53,'fat-09-25'!A:C,3,FALSE),"")</f>
        <v>4.8529999999999998</v>
      </c>
      <c r="DP53" s="279">
        <f>IFERROR(VLOOKUP(A53,'fat-10-25'!A:C,3,FALSE),"")</f>
        <v>6.9580000000000002</v>
      </c>
      <c r="DQ53" s="279">
        <f>IFERROR(VLOOKUP(A53,'fat-11-25'!A:D,3,FALSE),"")</f>
        <v>8.7480000000000011</v>
      </c>
      <c r="DR53" s="279">
        <f>IFERROR(VLOOKUP(A53,'fat-12-25'!A:D,3,FALSE),"")</f>
        <v>4.0035000000000007</v>
      </c>
      <c r="DS53" s="279">
        <f>IFERROR(VLOOKUP(A53,'fat-01-26'!A:C,3,FALSE),"")</f>
        <v>4.2629999999999999</v>
      </c>
      <c r="DT53" s="279">
        <f>IFERROR(VLOOKUP(A53,'fat-02-26'!A:C,3,FALSE),"")</f>
        <v>2.8420000000000001</v>
      </c>
      <c r="DU53" s="279">
        <f>IFERROR(VLOOKUP(A53,'fat-03-26'!A:C,3,FALSE),"")</f>
        <v>2.9933999999999998</v>
      </c>
      <c r="DV53" s="279">
        <f>IFERROR(VLOOKUP(A53,'fat-04-26'!A:C,3,FALSE),"")</f>
        <v>11.012</v>
      </c>
      <c r="DW53" s="279">
        <f>IFERROR(VLOOKUP(A53,'fat-05-26'!A:C,3,FALSE),"")</f>
        <v>20.060599999999997</v>
      </c>
      <c r="DX53" s="279">
        <f t="shared" si="14"/>
        <v>7.5290833333333325</v>
      </c>
      <c r="DY53" s="279">
        <f t="shared" si="17"/>
        <v>11.293624999999999</v>
      </c>
      <c r="DZ53" s="280">
        <v>13</v>
      </c>
      <c r="EA53" s="281">
        <f>VLOOKUP(A53,Estoque!B:I,8,FALSE)</f>
        <v>2.5209999999999999</v>
      </c>
      <c r="EB53" s="34">
        <f>VLOOKUP(A53,Estoque!B:N,13,FALSE)</f>
        <v>0</v>
      </c>
      <c r="EC53" s="34">
        <v>15</v>
      </c>
      <c r="ED53" s="34">
        <v>10</v>
      </c>
    </row>
    <row r="54" spans="1:135" x14ac:dyDescent="0.3">
      <c r="A54" s="394" t="s">
        <v>774</v>
      </c>
      <c r="B54" s="394" t="s">
        <v>775</v>
      </c>
      <c r="C54" s="279" t="s">
        <v>772</v>
      </c>
      <c r="D54" s="279" t="s">
        <v>772</v>
      </c>
      <c r="E54" s="279" t="s">
        <v>772</v>
      </c>
      <c r="F54" s="279" t="s">
        <v>772</v>
      </c>
      <c r="G54" s="279" t="s">
        <v>772</v>
      </c>
      <c r="H54" s="279" t="s">
        <v>772</v>
      </c>
      <c r="I54" s="279" t="s">
        <v>772</v>
      </c>
      <c r="J54" s="279" t="s">
        <v>772</v>
      </c>
      <c r="K54" s="279" t="s">
        <v>772</v>
      </c>
      <c r="L54" s="279" t="s">
        <v>772</v>
      </c>
      <c r="M54" s="279" t="s">
        <v>772</v>
      </c>
      <c r="N54" s="279" t="s">
        <v>772</v>
      </c>
      <c r="O54" s="279" t="s">
        <v>772</v>
      </c>
      <c r="P54" s="279" t="s">
        <v>772</v>
      </c>
      <c r="Q54" s="279" t="s">
        <v>772</v>
      </c>
      <c r="R54" s="279" t="s">
        <v>772</v>
      </c>
      <c r="S54" s="279" t="s">
        <v>772</v>
      </c>
      <c r="T54" s="279" t="s">
        <v>772</v>
      </c>
      <c r="U54" s="279" t="s">
        <v>772</v>
      </c>
      <c r="V54" s="279" t="s">
        <v>772</v>
      </c>
      <c r="W54" s="279" t="s">
        <v>772</v>
      </c>
      <c r="X54" s="279" t="s">
        <v>772</v>
      </c>
      <c r="Y54" s="279" t="s">
        <v>772</v>
      </c>
      <c r="Z54" s="279" t="s">
        <v>772</v>
      </c>
      <c r="AA54" s="279" t="s">
        <v>772</v>
      </c>
      <c r="AB54" s="279" t="s">
        <v>772</v>
      </c>
      <c r="AC54" s="279" t="s">
        <v>772</v>
      </c>
      <c r="AD54" s="279" t="s">
        <v>772</v>
      </c>
      <c r="AE54" s="279" t="s">
        <v>772</v>
      </c>
      <c r="AF54" s="279" t="s">
        <v>772</v>
      </c>
      <c r="AG54" s="279" t="s">
        <v>772</v>
      </c>
      <c r="AH54" s="279" t="s">
        <v>772</v>
      </c>
      <c r="AI54" s="279" t="s">
        <v>772</v>
      </c>
      <c r="AJ54" s="279" t="s">
        <v>772</v>
      </c>
      <c r="AK54" s="279" t="s">
        <v>772</v>
      </c>
      <c r="AL54" s="279" t="s">
        <v>772</v>
      </c>
      <c r="AM54" s="279" t="s">
        <v>772</v>
      </c>
      <c r="AN54" s="279" t="s">
        <v>772</v>
      </c>
      <c r="AO54" s="279" t="s">
        <v>772</v>
      </c>
      <c r="AP54" s="279" t="s">
        <v>772</v>
      </c>
      <c r="AQ54" s="279" t="s">
        <v>772</v>
      </c>
      <c r="AR54" s="279" t="s">
        <v>772</v>
      </c>
      <c r="AS54" s="279" t="s">
        <v>772</v>
      </c>
      <c r="AT54" s="279" t="s">
        <v>772</v>
      </c>
      <c r="AU54" s="279" t="s">
        <v>772</v>
      </c>
      <c r="AV54" s="279" t="s">
        <v>772</v>
      </c>
      <c r="AW54" s="279" t="s">
        <v>772</v>
      </c>
      <c r="AX54" s="279" t="s">
        <v>772</v>
      </c>
      <c r="AY54" s="279" t="s">
        <v>772</v>
      </c>
      <c r="AZ54" s="279" t="s">
        <v>772</v>
      </c>
      <c r="BA54" s="279" t="s">
        <v>772</v>
      </c>
      <c r="BB54" s="279" t="s">
        <v>772</v>
      </c>
      <c r="BC54" s="279" t="s">
        <v>772</v>
      </c>
      <c r="BD54" s="279" t="s">
        <v>772</v>
      </c>
      <c r="BE54" s="279" t="s">
        <v>772</v>
      </c>
      <c r="BF54" s="279" t="s">
        <v>772</v>
      </c>
      <c r="BG54" s="279" t="s">
        <v>772</v>
      </c>
      <c r="BH54" s="279" t="s">
        <v>772</v>
      </c>
      <c r="BI54" s="279" t="s">
        <v>772</v>
      </c>
      <c r="BJ54" s="279" t="s">
        <v>772</v>
      </c>
      <c r="BK54" s="279" t="s">
        <v>772</v>
      </c>
      <c r="BL54" s="279" t="s">
        <v>772</v>
      </c>
      <c r="BM54" s="279" t="s">
        <v>772</v>
      </c>
      <c r="BN54" s="279" t="s">
        <v>772</v>
      </c>
      <c r="BO54" s="279" t="s">
        <v>772</v>
      </c>
      <c r="BP54" s="279" t="s">
        <v>772</v>
      </c>
      <c r="BQ54" s="279" t="s">
        <v>772</v>
      </c>
      <c r="BR54" s="279" t="s">
        <v>772</v>
      </c>
      <c r="BS54" s="279" t="s">
        <v>772</v>
      </c>
      <c r="BT54" s="279" t="s">
        <v>772</v>
      </c>
      <c r="BU54" s="279">
        <v>1.948</v>
      </c>
      <c r="BV54" s="279" t="s">
        <v>772</v>
      </c>
      <c r="BW54" s="279" t="s">
        <v>772</v>
      </c>
      <c r="BX54" s="279" t="s">
        <v>772</v>
      </c>
      <c r="BY54" s="279" t="s">
        <v>772</v>
      </c>
      <c r="BZ54" s="279" t="s">
        <v>772</v>
      </c>
      <c r="CA54" s="279" t="s">
        <v>772</v>
      </c>
      <c r="CB54" s="279" t="s">
        <v>772</v>
      </c>
      <c r="CC54" s="279" t="s">
        <v>772</v>
      </c>
      <c r="CD54" s="279" t="s">
        <v>772</v>
      </c>
      <c r="CE54" s="279" t="s">
        <v>772</v>
      </c>
      <c r="CF54" s="279" t="s">
        <v>772</v>
      </c>
      <c r="CG54" s="279" t="s">
        <v>772</v>
      </c>
      <c r="CH54" s="279" t="s">
        <v>772</v>
      </c>
      <c r="CI54" s="279" t="s">
        <v>772</v>
      </c>
      <c r="CJ54" s="279" t="s">
        <v>772</v>
      </c>
      <c r="CK54" s="279" t="s">
        <v>772</v>
      </c>
      <c r="CL54" s="279" t="s">
        <v>772</v>
      </c>
      <c r="CM54" s="279" t="s">
        <v>772</v>
      </c>
      <c r="CN54" s="279" t="s">
        <v>772</v>
      </c>
      <c r="CO54" s="279" t="s">
        <v>772</v>
      </c>
      <c r="CP54" s="279" t="s">
        <v>772</v>
      </c>
      <c r="CQ54" s="279" t="s">
        <v>772</v>
      </c>
      <c r="CR54" s="279" t="s">
        <v>772</v>
      </c>
      <c r="CS54" s="279" t="s">
        <v>772</v>
      </c>
      <c r="CT54" s="279" t="s">
        <v>772</v>
      </c>
      <c r="CU54" s="279" t="str">
        <f>IFERROR(VLOOKUP(A54,'fat-01-24'!A:C,3,FALSE),"")</f>
        <v/>
      </c>
      <c r="CV54" s="279" t="str">
        <f>IFERROR(VLOOKUP(A54,'fat-02-24'!A:C,3,FALSE),"")</f>
        <v/>
      </c>
      <c r="CW54" s="279" t="str">
        <f>IFERROR(VLOOKUP(A54,'fat-03-24'!A:C,3,FALSE),"")</f>
        <v/>
      </c>
      <c r="CX54" s="279" t="str">
        <f>IFERROR(VLOOKUP(A54,'fat-04-24'!A:C,3,FALSE),"")</f>
        <v/>
      </c>
      <c r="CY54" s="279" t="str">
        <f>IFERROR(VLOOKUP(A54,'fat-05-24'!A:C,3,FALSE),"")</f>
        <v/>
      </c>
      <c r="CZ54" s="279" t="str">
        <f>IFERROR(VLOOKUP(A54,'fat-06-24'!A:C,3,FALSE),"")</f>
        <v/>
      </c>
      <c r="DA54" s="279" t="str">
        <f>IFERROR(VLOOKUP(A54,'fat-07-24'!A:C,3,FALSE),"")</f>
        <v/>
      </c>
      <c r="DB54" s="279" t="str">
        <f>IFERROR(VLOOKUP(A54,'fat-08-24'!A:D,3,FALSE),"")</f>
        <v/>
      </c>
      <c r="DC54" s="279" t="str">
        <f>IFERROR(VLOOKUP(A54,'fat-09-24'!A:C,3,FALSE),"")</f>
        <v/>
      </c>
      <c r="DD54" s="279" t="str">
        <f>IFERROR(VLOOKUP(A54,'fat-10-24'!A:C,3,FALSE),"")</f>
        <v/>
      </c>
      <c r="DE54" s="279" t="str">
        <f>IFERROR(VLOOKUP(A54,'fat-11-24'!A:C,3,FALSE),"")</f>
        <v/>
      </c>
      <c r="DF54" s="279" t="str">
        <f>IFERROR(VLOOKUP(A54,'fat-12-24'!A:D,3,FALSE),"")</f>
        <v/>
      </c>
      <c r="DG54" s="279" t="str">
        <f>IFERROR(VLOOKUP(A54,'fat-01-25'!A:D,3,FALSE),"")</f>
        <v/>
      </c>
      <c r="DH54" s="279" t="str">
        <f>IFERROR(VLOOKUP(A54,'fat-02-25'!A:D,3,FALSE),"")</f>
        <v/>
      </c>
      <c r="DI54" s="279" t="str">
        <f>IFERROR(VLOOKUP(A54,'fat-03-25'!A:C,3,FALSE),"")</f>
        <v/>
      </c>
      <c r="DJ54" s="279" t="str">
        <f>IFERROR(VLOOKUP(A54,'fat-04-25'!A:C,3,FALSE),"")</f>
        <v/>
      </c>
      <c r="DK54" s="279" t="str">
        <f>IFERROR(VLOOKUP(A54,'fat-02-25'!A:C,3,FALSE),"")</f>
        <v/>
      </c>
      <c r="DL54" s="279" t="str">
        <f>IFERROR(VLOOKUP(A54,'fat-06-25'!A:C,3,FALSE),"")</f>
        <v/>
      </c>
      <c r="DM54" s="279" t="str">
        <f>IFERROR(VLOOKUP(A54,'fat-05-25'!A:C,3,FALSE),"")</f>
        <v/>
      </c>
      <c r="DN54" s="279" t="str">
        <f>IFERROR(VLOOKUP(A54,'fat-08-25'!A:C,3,FALSE),"")</f>
        <v/>
      </c>
      <c r="DO54" s="279" t="str">
        <f>IFERROR(VLOOKUP(A54,'fat-09-25'!A:C,3,FALSE),"")</f>
        <v/>
      </c>
      <c r="DP54" s="279" t="str">
        <f>IFERROR(VLOOKUP(A54,'fat-10-25'!A:C,3,FALSE),"")</f>
        <v/>
      </c>
      <c r="DQ54" s="279" t="str">
        <f>IFERROR(VLOOKUP(A54,'fat-11-25'!A:D,3,FALSE),"")</f>
        <v/>
      </c>
      <c r="DR54" s="279" t="str">
        <f>IFERROR(VLOOKUP(A54,'fat-12-25'!A:D,3,FALSE),"")</f>
        <v/>
      </c>
      <c r="DS54" s="279" t="str">
        <f>IFERROR(VLOOKUP(A54,'fat-01-26'!A:C,3,FALSE),"")</f>
        <v/>
      </c>
      <c r="DT54" s="279" t="str">
        <f>IFERROR(VLOOKUP(A54,'fat-02-26'!A:C,3,FALSE),"")</f>
        <v/>
      </c>
      <c r="DU54" s="279" t="str">
        <f>IFERROR(VLOOKUP(A54,'fat-03-26'!A:C,3,FALSE),"")</f>
        <v/>
      </c>
      <c r="DV54" s="279" t="str">
        <f>IFERROR(VLOOKUP(A54,'fat-04-26'!A:C,3,FALSE),"")</f>
        <v/>
      </c>
      <c r="DW54" s="279" t="str">
        <f>IFERROR(VLOOKUP(A54,'fat-05-26'!A:C,3,FALSE),"")</f>
        <v/>
      </c>
      <c r="DX54" s="279">
        <f t="shared" si="14"/>
        <v>0</v>
      </c>
      <c r="DY54" s="279">
        <f t="shared" si="17"/>
        <v>0</v>
      </c>
      <c r="DZ54" s="280"/>
      <c r="EA54" s="281"/>
      <c r="EB54" s="34" t="e">
        <f>VLOOKUP(A54,Estoque!B:N,13,FALSE)</f>
        <v>#N/A</v>
      </c>
      <c r="EC54" s="34">
        <v>15</v>
      </c>
      <c r="ED54" s="34">
        <v>15</v>
      </c>
    </row>
    <row r="55" spans="1:135" x14ac:dyDescent="0.3">
      <c r="A55" s="394" t="s">
        <v>776</v>
      </c>
      <c r="B55" s="394" t="s">
        <v>70</v>
      </c>
      <c r="C55" s="279" t="s">
        <v>772</v>
      </c>
      <c r="D55" s="279" t="s">
        <v>772</v>
      </c>
      <c r="E55" s="279" t="s">
        <v>772</v>
      </c>
      <c r="F55" s="279" t="s">
        <v>772</v>
      </c>
      <c r="G55" s="279" t="s">
        <v>772</v>
      </c>
      <c r="H55" s="279" t="s">
        <v>772</v>
      </c>
      <c r="I55" s="279" t="s">
        <v>772</v>
      </c>
      <c r="J55" s="279" t="s">
        <v>772</v>
      </c>
      <c r="K55" s="279" t="s">
        <v>772</v>
      </c>
      <c r="L55" s="279" t="s">
        <v>772</v>
      </c>
      <c r="M55" s="279" t="s">
        <v>772</v>
      </c>
      <c r="N55" s="279" t="s">
        <v>772</v>
      </c>
      <c r="O55" s="279" t="s">
        <v>772</v>
      </c>
      <c r="P55" s="279" t="s">
        <v>772</v>
      </c>
      <c r="Q55" s="279" t="s">
        <v>772</v>
      </c>
      <c r="R55" s="279" t="s">
        <v>772</v>
      </c>
      <c r="S55" s="279" t="s">
        <v>772</v>
      </c>
      <c r="T55" s="279" t="s">
        <v>772</v>
      </c>
      <c r="U55" s="279">
        <v>3.375</v>
      </c>
      <c r="V55" s="279" t="s">
        <v>772</v>
      </c>
      <c r="W55" s="279" t="s">
        <v>772</v>
      </c>
      <c r="X55" s="279">
        <v>0.76500000000000001</v>
      </c>
      <c r="Y55" s="279" t="s">
        <v>772</v>
      </c>
      <c r="Z55" s="279" t="s">
        <v>772</v>
      </c>
      <c r="AA55" s="279">
        <v>0.53200000000000003</v>
      </c>
      <c r="AB55" s="279">
        <v>0.22500000000000001</v>
      </c>
      <c r="AC55" s="279" t="s">
        <v>772</v>
      </c>
      <c r="AD55" s="279" t="s">
        <v>772</v>
      </c>
      <c r="AE55" s="279" t="s">
        <v>772</v>
      </c>
      <c r="AF55" s="279" t="s">
        <v>772</v>
      </c>
      <c r="AG55" s="279" t="s">
        <v>772</v>
      </c>
      <c r="AH55" s="279" t="s">
        <v>772</v>
      </c>
      <c r="AI55" s="279" t="s">
        <v>772</v>
      </c>
      <c r="AJ55" s="279" t="s">
        <v>772</v>
      </c>
      <c r="AK55" s="279" t="s">
        <v>772</v>
      </c>
      <c r="AL55" s="279" t="s">
        <v>772</v>
      </c>
      <c r="AM55" s="279" t="s">
        <v>772</v>
      </c>
      <c r="AN55" s="279" t="s">
        <v>772</v>
      </c>
      <c r="AO55" s="279">
        <v>6.6050000000000004</v>
      </c>
      <c r="AP55" s="279" t="s">
        <v>772</v>
      </c>
      <c r="AQ55" s="279">
        <v>0.27700000000000002</v>
      </c>
      <c r="AR55" s="279" t="s">
        <v>772</v>
      </c>
      <c r="AS55" s="279">
        <v>0.09</v>
      </c>
      <c r="AT55" s="279">
        <v>1.3</v>
      </c>
      <c r="AU55" s="279" t="s">
        <v>772</v>
      </c>
      <c r="AV55" s="279" t="s">
        <v>772</v>
      </c>
      <c r="AW55" s="279" t="s">
        <v>772</v>
      </c>
      <c r="AX55" s="279" t="s">
        <v>772</v>
      </c>
      <c r="AY55" s="279" t="s">
        <v>772</v>
      </c>
      <c r="AZ55" s="279" t="s">
        <v>772</v>
      </c>
      <c r="BA55" s="279" t="s">
        <v>772</v>
      </c>
      <c r="BB55" s="279" t="s">
        <v>772</v>
      </c>
      <c r="BC55" s="279" t="s">
        <v>772</v>
      </c>
      <c r="BD55" s="279" t="s">
        <v>772</v>
      </c>
      <c r="BE55" s="279" t="s">
        <v>772</v>
      </c>
      <c r="BF55" s="279" t="s">
        <v>772</v>
      </c>
      <c r="BG55" s="279" t="s">
        <v>772</v>
      </c>
      <c r="BH55" s="279" t="s">
        <v>772</v>
      </c>
      <c r="BI55" s="279" t="s">
        <v>772</v>
      </c>
      <c r="BJ55" s="279" t="s">
        <v>772</v>
      </c>
      <c r="BK55" s="279" t="s">
        <v>772</v>
      </c>
      <c r="BL55" s="279" t="s">
        <v>772</v>
      </c>
      <c r="BM55" s="279" t="s">
        <v>772</v>
      </c>
      <c r="BN55" s="279" t="s">
        <v>772</v>
      </c>
      <c r="BO55" s="279" t="s">
        <v>772</v>
      </c>
      <c r="BP55" s="279" t="s">
        <v>772</v>
      </c>
      <c r="BQ55" s="279" t="s">
        <v>772</v>
      </c>
      <c r="BR55" s="279" t="s">
        <v>772</v>
      </c>
      <c r="BS55" s="279" t="s">
        <v>772</v>
      </c>
      <c r="BT55" s="279" t="s">
        <v>772</v>
      </c>
      <c r="BU55" s="279" t="s">
        <v>772</v>
      </c>
      <c r="BV55" s="279" t="s">
        <v>772</v>
      </c>
      <c r="BW55" s="279" t="s">
        <v>772</v>
      </c>
      <c r="BX55" s="279" t="s">
        <v>772</v>
      </c>
      <c r="BY55" s="279" t="s">
        <v>772</v>
      </c>
      <c r="BZ55" s="279" t="s">
        <v>772</v>
      </c>
      <c r="CA55" s="279" t="s">
        <v>772</v>
      </c>
      <c r="CB55" s="279" t="s">
        <v>772</v>
      </c>
      <c r="CC55" s="279" t="s">
        <v>772</v>
      </c>
      <c r="CD55" s="279" t="s">
        <v>772</v>
      </c>
      <c r="CE55" s="279" t="s">
        <v>772</v>
      </c>
      <c r="CF55" s="279" t="s">
        <v>772</v>
      </c>
      <c r="CG55" s="279" t="s">
        <v>772</v>
      </c>
      <c r="CH55" s="279" t="s">
        <v>772</v>
      </c>
      <c r="CI55" s="279" t="s">
        <v>772</v>
      </c>
      <c r="CJ55" s="279" t="s">
        <v>772</v>
      </c>
      <c r="CK55" s="279" t="s">
        <v>772</v>
      </c>
      <c r="CL55" s="279" t="s">
        <v>772</v>
      </c>
      <c r="CM55" s="279" t="s">
        <v>772</v>
      </c>
      <c r="CN55" s="279" t="s">
        <v>772</v>
      </c>
      <c r="CO55" s="279" t="s">
        <v>772</v>
      </c>
      <c r="CP55" s="279" t="s">
        <v>772</v>
      </c>
      <c r="CQ55" s="279" t="s">
        <v>772</v>
      </c>
      <c r="CR55" s="279" t="s">
        <v>772</v>
      </c>
      <c r="CS55" s="279" t="s">
        <v>772</v>
      </c>
      <c r="CT55" s="279" t="s">
        <v>772</v>
      </c>
      <c r="CU55" s="279" t="str">
        <f>IFERROR(VLOOKUP(A55,'fat-01-24'!A:C,3,FALSE),"")</f>
        <v/>
      </c>
      <c r="CV55" s="279" t="str">
        <f>IFERROR(VLOOKUP(A55,'fat-02-24'!A:C,3,FALSE),"")</f>
        <v/>
      </c>
      <c r="CW55" s="279" t="str">
        <f>IFERROR(VLOOKUP(A55,'fat-03-24'!A:C,3,FALSE),"")</f>
        <v/>
      </c>
      <c r="CX55" s="279">
        <f>IFERROR(VLOOKUP(A55,'fat-04-24'!A:C,3,FALSE),"")</f>
        <v>1.18</v>
      </c>
      <c r="CY55" s="279" t="str">
        <f>IFERROR(VLOOKUP(A55,'fat-05-24'!A:C,3,FALSE),"")</f>
        <v/>
      </c>
      <c r="CZ55" s="279" t="str">
        <f>IFERROR(VLOOKUP(A55,'fat-06-24'!A:C,3,FALSE),"")</f>
        <v/>
      </c>
      <c r="DA55" s="279" t="str">
        <f>IFERROR(VLOOKUP(A55,'fat-07-24'!A:C,3,FALSE),"")</f>
        <v/>
      </c>
      <c r="DB55" s="279" t="str">
        <f>IFERROR(VLOOKUP(A55,'fat-08-24'!A:D,3,FALSE),"")</f>
        <v/>
      </c>
      <c r="DC55" s="279" t="str">
        <f>IFERROR(VLOOKUP(A55,'fat-09-24'!A:C,3,FALSE),"")</f>
        <v/>
      </c>
      <c r="DD55" s="279" t="str">
        <f>IFERROR(VLOOKUP(A55,'fat-10-24'!A:C,3,FALSE),"")</f>
        <v/>
      </c>
      <c r="DE55" s="279" t="str">
        <f>IFERROR(VLOOKUP(A55,'fat-11-24'!A:C,3,FALSE),"")</f>
        <v/>
      </c>
      <c r="DF55" s="279" t="str">
        <f>IFERROR(VLOOKUP(A55,'fat-12-24'!A:D,3,FALSE),"")</f>
        <v/>
      </c>
      <c r="DG55" s="279" t="str">
        <f>IFERROR(VLOOKUP(A55,'fat-01-25'!A:D,3,FALSE),"")</f>
        <v/>
      </c>
      <c r="DH55" s="279">
        <f>IFERROR(VLOOKUP(A55,'fat-02-25'!A:D,3,FALSE),"")</f>
        <v>0</v>
      </c>
      <c r="DI55" s="279">
        <f>IFERROR(VLOOKUP(A55,'fat-03-25'!A:C,3,FALSE),"")</f>
        <v>20.024999999999999</v>
      </c>
      <c r="DJ55" s="279">
        <f>IFERROR(VLOOKUP(A55,'fat-04-25'!A:C,3,FALSE),"")</f>
        <v>0</v>
      </c>
      <c r="DK55" s="279">
        <f>IFERROR(VLOOKUP(A55,'fat-02-25'!A:C,3,FALSE),"")</f>
        <v>0</v>
      </c>
      <c r="DL55" s="279">
        <f>IFERROR(VLOOKUP(A55,'fat-06-25'!A:C,3,FALSE),"")</f>
        <v>3.96</v>
      </c>
      <c r="DM55" s="279">
        <f>IFERROR(VLOOKUP(A55,'fat-05-25'!A:C,3,FALSE),"")</f>
        <v>0</v>
      </c>
      <c r="DN55" s="279">
        <f>IFERROR(VLOOKUP(A55,'fat-08-25'!A:C,3,FALSE),"")</f>
        <v>2.61</v>
      </c>
      <c r="DO55" s="279">
        <f>IFERROR(VLOOKUP(A55,'fat-09-25'!A:C,3,FALSE),"")</f>
        <v>16.785</v>
      </c>
      <c r="DP55" s="279">
        <f>IFERROR(VLOOKUP(A55,'fat-10-25'!A:C,3,FALSE),"")</f>
        <v>0</v>
      </c>
      <c r="DQ55" s="279" t="str">
        <f>IFERROR(VLOOKUP(A55,'fat-11-25'!A:D,3,FALSE),"")</f>
        <v/>
      </c>
      <c r="DR55" s="279" t="str">
        <f>IFERROR(VLOOKUP(A55,'fat-12-25'!A:D,3,FALSE),"")</f>
        <v/>
      </c>
      <c r="DS55" s="279" t="str">
        <f>IFERROR(VLOOKUP(A55,'fat-01-26'!A:C,3,FALSE),"")</f>
        <v/>
      </c>
      <c r="DT55" s="279" t="str">
        <f>IFERROR(VLOOKUP(A55,'fat-02-26'!A:C,3,FALSE),"")</f>
        <v/>
      </c>
      <c r="DU55" s="279" t="str">
        <f>IFERROR(VLOOKUP(A55,'fat-03-26'!A:C,3,FALSE),"")</f>
        <v/>
      </c>
      <c r="DV55" s="279" t="str">
        <f>IFERROR(VLOOKUP(A55,'fat-04-26'!A:C,3,FALSE),"")</f>
        <v/>
      </c>
      <c r="DW55" s="279" t="str">
        <f>IFERROR(VLOOKUP(A55,'fat-05-26'!A:C,3,FALSE),"")</f>
        <v/>
      </c>
      <c r="DX55" s="279">
        <f t="shared" si="14"/>
        <v>0</v>
      </c>
      <c r="DY55" s="279">
        <f t="shared" si="17"/>
        <v>0</v>
      </c>
      <c r="DZ55" s="280"/>
      <c r="EA55" s="281">
        <f>VLOOKUP(A55,Estoque!B:I,8,FALSE)</f>
        <v>0</v>
      </c>
      <c r="EB55" s="34">
        <f>VLOOKUP(A55,Estoque!B:N,13,FALSE)</f>
        <v>0</v>
      </c>
      <c r="EC55" s="34">
        <v>10</v>
      </c>
    </row>
    <row r="56" spans="1:135" x14ac:dyDescent="0.3">
      <c r="A56" s="394" t="s">
        <v>360</v>
      </c>
      <c r="B56" s="394" t="s">
        <v>361</v>
      </c>
      <c r="C56" s="279" t="s">
        <v>772</v>
      </c>
      <c r="D56" s="279" t="s">
        <v>772</v>
      </c>
      <c r="E56" s="279" t="s">
        <v>772</v>
      </c>
      <c r="F56" s="279" t="s">
        <v>772</v>
      </c>
      <c r="G56" s="279" t="s">
        <v>772</v>
      </c>
      <c r="H56" s="279" t="s">
        <v>772</v>
      </c>
      <c r="I56" s="279" t="s">
        <v>772</v>
      </c>
      <c r="J56" s="279" t="s">
        <v>772</v>
      </c>
      <c r="K56" s="279" t="s">
        <v>772</v>
      </c>
      <c r="L56" s="279" t="s">
        <v>772</v>
      </c>
      <c r="M56" s="279" t="s">
        <v>772</v>
      </c>
      <c r="N56" s="279" t="s">
        <v>772</v>
      </c>
      <c r="O56" s="279" t="s">
        <v>772</v>
      </c>
      <c r="P56" s="279" t="s">
        <v>772</v>
      </c>
      <c r="Q56" s="279" t="s">
        <v>772</v>
      </c>
      <c r="R56" s="279" t="s">
        <v>772</v>
      </c>
      <c r="S56" s="279" t="s">
        <v>772</v>
      </c>
      <c r="T56" s="279" t="s">
        <v>772</v>
      </c>
      <c r="U56" s="279" t="s">
        <v>772</v>
      </c>
      <c r="V56" s="279" t="s">
        <v>772</v>
      </c>
      <c r="W56" s="279" t="s">
        <v>772</v>
      </c>
      <c r="X56" s="279" t="s">
        <v>772</v>
      </c>
      <c r="Y56" s="279" t="s">
        <v>772</v>
      </c>
      <c r="Z56" s="279" t="s">
        <v>772</v>
      </c>
      <c r="AA56" s="279" t="s">
        <v>772</v>
      </c>
      <c r="AB56" s="279" t="s">
        <v>772</v>
      </c>
      <c r="AC56" s="279" t="s">
        <v>772</v>
      </c>
      <c r="AD56" s="279" t="s">
        <v>772</v>
      </c>
      <c r="AE56" s="279" t="s">
        <v>772</v>
      </c>
      <c r="AF56" s="279" t="s">
        <v>772</v>
      </c>
      <c r="AG56" s="279" t="s">
        <v>772</v>
      </c>
      <c r="AH56" s="279" t="s">
        <v>772</v>
      </c>
      <c r="AI56" s="279" t="s">
        <v>772</v>
      </c>
      <c r="AJ56" s="279" t="s">
        <v>772</v>
      </c>
      <c r="AK56" s="279" t="s">
        <v>772</v>
      </c>
      <c r="AL56" s="279" t="s">
        <v>772</v>
      </c>
      <c r="AM56" s="279" t="s">
        <v>772</v>
      </c>
      <c r="AN56" s="279" t="s">
        <v>772</v>
      </c>
      <c r="AO56" s="279" t="s">
        <v>772</v>
      </c>
      <c r="AP56" s="279" t="s">
        <v>772</v>
      </c>
      <c r="AQ56" s="279" t="s">
        <v>772</v>
      </c>
      <c r="AR56" s="279" t="s">
        <v>772</v>
      </c>
      <c r="AS56" s="279" t="s">
        <v>772</v>
      </c>
      <c r="AT56" s="279" t="s">
        <v>772</v>
      </c>
      <c r="AU56" s="279" t="s">
        <v>772</v>
      </c>
      <c r="AV56" s="279" t="s">
        <v>772</v>
      </c>
      <c r="AW56" s="279" t="s">
        <v>772</v>
      </c>
      <c r="AX56" s="279" t="s">
        <v>772</v>
      </c>
      <c r="AY56" s="279" t="s">
        <v>772</v>
      </c>
      <c r="AZ56" s="279" t="s">
        <v>772</v>
      </c>
      <c r="BA56" s="279" t="s">
        <v>772</v>
      </c>
      <c r="BB56" s="279" t="s">
        <v>772</v>
      </c>
      <c r="BC56" s="279" t="s">
        <v>772</v>
      </c>
      <c r="BD56" s="279" t="s">
        <v>772</v>
      </c>
      <c r="BE56" s="279" t="s">
        <v>772</v>
      </c>
      <c r="BF56" s="279" t="s">
        <v>772</v>
      </c>
      <c r="BG56" s="279" t="s">
        <v>772</v>
      </c>
      <c r="BH56" s="279" t="s">
        <v>772</v>
      </c>
      <c r="BI56" s="279" t="s">
        <v>772</v>
      </c>
      <c r="BJ56" s="279" t="s">
        <v>772</v>
      </c>
      <c r="BK56" s="279" t="s">
        <v>772</v>
      </c>
      <c r="BL56" s="279" t="s">
        <v>772</v>
      </c>
      <c r="BM56" s="279" t="s">
        <v>772</v>
      </c>
      <c r="BN56" s="279" t="s">
        <v>772</v>
      </c>
      <c r="BO56" s="279" t="s">
        <v>772</v>
      </c>
      <c r="BP56" s="279" t="s">
        <v>772</v>
      </c>
      <c r="BQ56" s="279" t="s">
        <v>772</v>
      </c>
      <c r="BR56" s="279" t="s">
        <v>772</v>
      </c>
      <c r="BS56" s="279" t="s">
        <v>772</v>
      </c>
      <c r="BT56" s="279" t="s">
        <v>772</v>
      </c>
      <c r="BU56" s="279" t="s">
        <v>772</v>
      </c>
      <c r="BV56" s="279" t="s">
        <v>772</v>
      </c>
      <c r="BW56" s="279" t="s">
        <v>772</v>
      </c>
      <c r="BX56" s="279" t="s">
        <v>772</v>
      </c>
      <c r="BY56" s="279" t="s">
        <v>772</v>
      </c>
      <c r="BZ56" s="279" t="s">
        <v>772</v>
      </c>
      <c r="CA56" s="279" t="s">
        <v>772</v>
      </c>
      <c r="CB56" s="279" t="s">
        <v>772</v>
      </c>
      <c r="CC56" s="279" t="s">
        <v>772</v>
      </c>
      <c r="CD56" s="279" t="s">
        <v>772</v>
      </c>
      <c r="CE56" s="279" t="s">
        <v>772</v>
      </c>
      <c r="CF56" s="279" t="s">
        <v>772</v>
      </c>
      <c r="CG56" s="279" t="s">
        <v>772</v>
      </c>
      <c r="CH56" s="279" t="s">
        <v>772</v>
      </c>
      <c r="CI56" s="279" t="s">
        <v>772</v>
      </c>
      <c r="CJ56" s="279" t="s">
        <v>772</v>
      </c>
      <c r="CK56" s="279" t="s">
        <v>772</v>
      </c>
      <c r="CL56" s="279" t="s">
        <v>772</v>
      </c>
      <c r="CM56" s="279" t="s">
        <v>772</v>
      </c>
      <c r="CN56" s="279" t="s">
        <v>772</v>
      </c>
      <c r="CO56" s="279" t="s">
        <v>772</v>
      </c>
      <c r="CP56" s="279" t="s">
        <v>772</v>
      </c>
      <c r="CQ56" s="279" t="s">
        <v>772</v>
      </c>
      <c r="CR56" s="279" t="s">
        <v>772</v>
      </c>
      <c r="CS56" s="279" t="s">
        <v>772</v>
      </c>
      <c r="CT56" s="279" t="s">
        <v>772</v>
      </c>
      <c r="CU56" s="279" t="str">
        <f>IFERROR(VLOOKUP(A56,'fat-01-24'!A:C,3,FALSE),"")</f>
        <v/>
      </c>
      <c r="CV56" s="279" t="str">
        <f>IFERROR(VLOOKUP(A56,'fat-02-24'!A:C,3,FALSE),"")</f>
        <v/>
      </c>
      <c r="CW56" s="279" t="str">
        <f>IFERROR(VLOOKUP(A56,'fat-03-24'!A:C,3,FALSE),"")</f>
        <v/>
      </c>
      <c r="CX56" s="279" t="str">
        <f>IFERROR(VLOOKUP(A56,'fat-04-24'!A:C,3,FALSE),"")</f>
        <v/>
      </c>
      <c r="CY56" s="279" t="str">
        <f>IFERROR(VLOOKUP(A56,'fat-05-24'!A:C,3,FALSE),"")</f>
        <v/>
      </c>
      <c r="CZ56" s="279" t="str">
        <f>IFERROR(VLOOKUP(A56,'fat-06-24'!A:C,3,FALSE),"")</f>
        <v/>
      </c>
      <c r="DA56" s="279" t="str">
        <f>IFERROR(VLOOKUP(A56,'fat-07-24'!A:C,3,FALSE),"")</f>
        <v/>
      </c>
      <c r="DB56" s="279" t="str">
        <f>IFERROR(VLOOKUP(A56,'fat-08-24'!A:D,3,FALSE),"")</f>
        <v/>
      </c>
      <c r="DC56" s="279">
        <f>IFERROR(VLOOKUP(A56,'fat-09-24'!A:C,3,FALSE),"")</f>
        <v>5.7119999999999997</v>
      </c>
      <c r="DD56" s="279" t="str">
        <f>IFERROR(VLOOKUP(A56,'fat-10-24'!A:C,3,FALSE),"")</f>
        <v/>
      </c>
      <c r="DE56" s="279" t="str">
        <f>IFERROR(VLOOKUP(A56,'fat-11-24'!A:C,3,FALSE),"")</f>
        <v/>
      </c>
      <c r="DF56" s="279">
        <f>IFERROR(VLOOKUP(A56,'fat-12-24'!A:D,3,FALSE),"")</f>
        <v>0.51</v>
      </c>
      <c r="DG56" s="279">
        <f>IFERROR(VLOOKUP(A56,'fat-01-25'!A:D,3,FALSE),"")</f>
        <v>0</v>
      </c>
      <c r="DH56" s="279" t="str">
        <f>IFERROR(VLOOKUP(A56,'fat-02-25'!A:D,3,FALSE),"")</f>
        <v/>
      </c>
      <c r="DI56" s="279" t="str">
        <f>IFERROR(VLOOKUP(A56,'fat-03-25'!A:C,3,FALSE),"")</f>
        <v/>
      </c>
      <c r="DJ56" s="279" t="str">
        <f>IFERROR(VLOOKUP(A56,'fat-04-25'!A:C,3,FALSE),"")</f>
        <v/>
      </c>
      <c r="DK56" s="279" t="str">
        <f>IFERROR(VLOOKUP(A56,'fat-02-25'!A:C,3,FALSE),"")</f>
        <v/>
      </c>
      <c r="DL56" s="279" t="str">
        <f>IFERROR(VLOOKUP(A56,'fat-06-25'!A:C,3,FALSE),"")</f>
        <v/>
      </c>
      <c r="DM56" s="279" t="str">
        <f>IFERROR(VLOOKUP(A56,'fat-05-25'!A:C,3,FALSE),"")</f>
        <v/>
      </c>
      <c r="DN56" s="279" t="str">
        <f>IFERROR(VLOOKUP(A56,'fat-08-25'!A:C,3,FALSE),"")</f>
        <v/>
      </c>
      <c r="DO56" s="279" t="str">
        <f>IFERROR(VLOOKUP(A56,'fat-09-25'!A:C,3,FALSE),"")</f>
        <v/>
      </c>
      <c r="DP56" s="279" t="str">
        <f>IFERROR(VLOOKUP(A56,'fat-10-25'!A:C,3,FALSE),"")</f>
        <v/>
      </c>
      <c r="DQ56" s="279" t="str">
        <f>IFERROR(VLOOKUP(A56,'fat-11-25'!A:D,3,FALSE),"")</f>
        <v/>
      </c>
      <c r="DR56" s="279" t="str">
        <f>IFERROR(VLOOKUP(A56,'fat-12-25'!A:D,3,FALSE),"")</f>
        <v/>
      </c>
      <c r="DS56" s="279" t="str">
        <f>IFERROR(VLOOKUP(A56,'fat-01-26'!A:C,3,FALSE),"")</f>
        <v/>
      </c>
      <c r="DT56" s="279" t="str">
        <f>IFERROR(VLOOKUP(A56,'fat-02-26'!A:C,3,FALSE),"")</f>
        <v/>
      </c>
      <c r="DU56" s="279" t="str">
        <f>IFERROR(VLOOKUP(A56,'fat-03-26'!A:C,3,FALSE),"")</f>
        <v/>
      </c>
      <c r="DV56" s="279" t="str">
        <f>IFERROR(VLOOKUP(A56,'fat-04-26'!A:C,3,FALSE),"")</f>
        <v/>
      </c>
      <c r="DW56" s="279">
        <f>IFERROR(VLOOKUP(A56,'fat-05-26'!A:C,3,FALSE),"")</f>
        <v>9.5879999999999992</v>
      </c>
      <c r="DX56" s="279">
        <f t="shared" si="14"/>
        <v>1.5979999999999999</v>
      </c>
      <c r="DY56" s="279">
        <f t="shared" si="17"/>
        <v>2.3969999999999998</v>
      </c>
      <c r="DZ56" s="280"/>
      <c r="EA56" s="281">
        <f>VLOOKUP(A56,Estoque!B:I,8,FALSE)</f>
        <v>1.9570000000000001</v>
      </c>
      <c r="EB56" s="34">
        <f>VLOOKUP(A56,Estoque!B:N,13,FALSE)</f>
        <v>0</v>
      </c>
      <c r="EC56" s="34">
        <v>30</v>
      </c>
      <c r="ED56" s="34">
        <v>20</v>
      </c>
    </row>
    <row r="57" spans="1:135" x14ac:dyDescent="0.3">
      <c r="A57" s="394" t="s">
        <v>21</v>
      </c>
      <c r="B57" s="394" t="s">
        <v>22</v>
      </c>
      <c r="C57" s="279" t="s">
        <v>772</v>
      </c>
      <c r="D57" s="279" t="s">
        <v>772</v>
      </c>
      <c r="E57" s="279" t="s">
        <v>772</v>
      </c>
      <c r="F57" s="279" t="s">
        <v>772</v>
      </c>
      <c r="G57" s="279" t="s">
        <v>772</v>
      </c>
      <c r="H57" s="279" t="s">
        <v>772</v>
      </c>
      <c r="I57" s="279" t="s">
        <v>772</v>
      </c>
      <c r="J57" s="279" t="s">
        <v>772</v>
      </c>
      <c r="K57" s="279" t="s">
        <v>772</v>
      </c>
      <c r="L57" s="279" t="s">
        <v>772</v>
      </c>
      <c r="M57" s="279" t="s">
        <v>772</v>
      </c>
      <c r="N57" s="279" t="s">
        <v>772</v>
      </c>
      <c r="O57" s="279" t="s">
        <v>772</v>
      </c>
      <c r="P57" s="279" t="s">
        <v>772</v>
      </c>
      <c r="Q57" s="279" t="s">
        <v>772</v>
      </c>
      <c r="R57" s="279" t="s">
        <v>772</v>
      </c>
      <c r="S57" s="279" t="s">
        <v>772</v>
      </c>
      <c r="T57" s="279" t="s">
        <v>772</v>
      </c>
      <c r="U57" s="279" t="s">
        <v>772</v>
      </c>
      <c r="V57" s="279" t="s">
        <v>772</v>
      </c>
      <c r="W57" s="279" t="s">
        <v>772</v>
      </c>
      <c r="X57" s="279" t="s">
        <v>772</v>
      </c>
      <c r="Y57" s="279" t="s">
        <v>772</v>
      </c>
      <c r="Z57" s="279" t="s">
        <v>772</v>
      </c>
      <c r="AA57" s="279" t="s">
        <v>772</v>
      </c>
      <c r="AB57" s="279" t="s">
        <v>772</v>
      </c>
      <c r="AC57" s="279" t="s">
        <v>772</v>
      </c>
      <c r="AD57" s="279" t="s">
        <v>772</v>
      </c>
      <c r="AE57" s="279" t="s">
        <v>772</v>
      </c>
      <c r="AF57" s="279" t="s">
        <v>772</v>
      </c>
      <c r="AG57" s="279" t="s">
        <v>772</v>
      </c>
      <c r="AH57" s="279" t="s">
        <v>772</v>
      </c>
      <c r="AI57" s="279" t="s">
        <v>772</v>
      </c>
      <c r="AJ57" s="279" t="s">
        <v>772</v>
      </c>
      <c r="AK57" s="279" t="s">
        <v>772</v>
      </c>
      <c r="AL57" s="279" t="s">
        <v>772</v>
      </c>
      <c r="AM57" s="279" t="s">
        <v>772</v>
      </c>
      <c r="AN57" s="279" t="s">
        <v>772</v>
      </c>
      <c r="AO57" s="279" t="s">
        <v>772</v>
      </c>
      <c r="AP57" s="279" t="s">
        <v>772</v>
      </c>
      <c r="AQ57" s="279" t="s">
        <v>772</v>
      </c>
      <c r="AR57" s="279" t="s">
        <v>772</v>
      </c>
      <c r="AS57" s="279" t="s">
        <v>772</v>
      </c>
      <c r="AT57" s="279" t="s">
        <v>772</v>
      </c>
      <c r="AU57" s="279" t="s">
        <v>772</v>
      </c>
      <c r="AV57" s="279" t="s">
        <v>772</v>
      </c>
      <c r="AW57" s="279" t="s">
        <v>772</v>
      </c>
      <c r="AX57" s="279" t="s">
        <v>772</v>
      </c>
      <c r="AY57" s="279" t="s">
        <v>772</v>
      </c>
      <c r="AZ57" s="279" t="s">
        <v>772</v>
      </c>
      <c r="BA57" s="279" t="s">
        <v>772</v>
      </c>
      <c r="BB57" s="279" t="s">
        <v>772</v>
      </c>
      <c r="BC57" s="279" t="s">
        <v>772</v>
      </c>
      <c r="BD57" s="279" t="s">
        <v>772</v>
      </c>
      <c r="BE57" s="279" t="s">
        <v>772</v>
      </c>
      <c r="BF57" s="279" t="s">
        <v>772</v>
      </c>
      <c r="BG57" s="279" t="s">
        <v>772</v>
      </c>
      <c r="BH57" s="279" t="s">
        <v>772</v>
      </c>
      <c r="BI57" s="279" t="s">
        <v>772</v>
      </c>
      <c r="BJ57" s="279" t="s">
        <v>772</v>
      </c>
      <c r="BK57" s="279" t="s">
        <v>772</v>
      </c>
      <c r="BL57" s="279" t="s">
        <v>772</v>
      </c>
      <c r="BM57" s="279" t="s">
        <v>772</v>
      </c>
      <c r="BN57" s="279" t="s">
        <v>772</v>
      </c>
      <c r="BO57" s="279" t="s">
        <v>772</v>
      </c>
      <c r="BP57" s="279" t="s">
        <v>772</v>
      </c>
      <c r="BQ57" s="279" t="s">
        <v>772</v>
      </c>
      <c r="BR57" s="279" t="s">
        <v>772</v>
      </c>
      <c r="BS57" s="279" t="s">
        <v>772</v>
      </c>
      <c r="BT57" s="279" t="s">
        <v>772</v>
      </c>
      <c r="BU57" s="279" t="s">
        <v>772</v>
      </c>
      <c r="BV57" s="279" t="s">
        <v>772</v>
      </c>
      <c r="BW57" s="279" t="s">
        <v>772</v>
      </c>
      <c r="BX57" s="279" t="s">
        <v>772</v>
      </c>
      <c r="BY57" s="279" t="s">
        <v>772</v>
      </c>
      <c r="BZ57" s="279" t="s">
        <v>772</v>
      </c>
      <c r="CA57" s="279" t="s">
        <v>772</v>
      </c>
      <c r="CB57" s="279" t="s">
        <v>772</v>
      </c>
      <c r="CC57" s="279" t="s">
        <v>772</v>
      </c>
      <c r="CD57" s="279" t="s">
        <v>772</v>
      </c>
      <c r="CE57" s="279" t="s">
        <v>772</v>
      </c>
      <c r="CF57" s="279" t="s">
        <v>772</v>
      </c>
      <c r="CG57" s="279" t="s">
        <v>772</v>
      </c>
      <c r="CH57" s="279" t="s">
        <v>772</v>
      </c>
      <c r="CI57" s="279" t="s">
        <v>772</v>
      </c>
      <c r="CJ57" s="279" t="s">
        <v>772</v>
      </c>
      <c r="CK57" s="279" t="s">
        <v>772</v>
      </c>
      <c r="CL57" s="279" t="s">
        <v>772</v>
      </c>
      <c r="CM57" s="279" t="s">
        <v>772</v>
      </c>
      <c r="CN57" s="279" t="s">
        <v>772</v>
      </c>
      <c r="CO57" s="279">
        <v>1.48</v>
      </c>
      <c r="CP57" s="279" t="s">
        <v>772</v>
      </c>
      <c r="CQ57" s="279">
        <v>1.446</v>
      </c>
      <c r="CR57" s="279" t="s">
        <v>772</v>
      </c>
      <c r="CS57" s="279" t="s">
        <v>772</v>
      </c>
      <c r="CT57" s="279" t="s">
        <v>772</v>
      </c>
      <c r="CU57" s="279" t="str">
        <f>IFERROR(VLOOKUP(A57,'fat-01-24'!A:C,3,FALSE),"")</f>
        <v/>
      </c>
      <c r="CV57" s="279" t="str">
        <f>IFERROR(VLOOKUP(A57,'fat-02-24'!A:C,3,FALSE),"")</f>
        <v/>
      </c>
      <c r="CW57" s="279">
        <f>IFERROR(VLOOKUP(A57,'fat-03-24'!A:C,3,FALSE),"")</f>
        <v>0.53549999999999998</v>
      </c>
      <c r="CX57" s="279" t="str">
        <f>IFERROR(VLOOKUP(A57,'fat-04-24'!A:C,3,FALSE),"")</f>
        <v/>
      </c>
      <c r="CY57" s="279" t="str">
        <f>IFERROR(VLOOKUP(A57,'fat-05-24'!A:C,3,FALSE),"")</f>
        <v/>
      </c>
      <c r="CZ57" s="279" t="str">
        <f>IFERROR(VLOOKUP(A57,'fat-06-24'!A:C,3,FALSE),"")</f>
        <v/>
      </c>
      <c r="DA57" s="279">
        <f>IFERROR(VLOOKUP(A57,'fat-07-24'!A:C,3,FALSE),"")</f>
        <v>0.53549999999999998</v>
      </c>
      <c r="DB57" s="279">
        <f>IFERROR(VLOOKUP(A57,'fat-08-24'!A:D,3,FALSE),"")</f>
        <v>33.6175</v>
      </c>
      <c r="DC57" s="279" t="str">
        <f>IFERROR(VLOOKUP(A57,'fat-09-24'!A:C,3,FALSE),"")</f>
        <v/>
      </c>
      <c r="DD57" s="279">
        <f>IFERROR(VLOOKUP(A57,'fat-10-24'!A:C,3,FALSE),"")</f>
        <v>0.89249999999999996</v>
      </c>
      <c r="DE57" s="279">
        <f>IFERROR(VLOOKUP(A57,'fat-11-24'!A:C,3,FALSE),"")</f>
        <v>15.875999999999999</v>
      </c>
      <c r="DF57" s="279">
        <f>IFERROR(VLOOKUP(A57,'fat-12-24'!A:D,3,FALSE),"")</f>
        <v>19.627500000000001</v>
      </c>
      <c r="DG57" s="279">
        <f>IFERROR(VLOOKUP(A57,'fat-01-25'!A:D,3,FALSE),"")</f>
        <v>1.4231</v>
      </c>
      <c r="DH57" s="279">
        <f>IFERROR(VLOOKUP(A57,'fat-02-25'!A:D,3,FALSE),"")</f>
        <v>0</v>
      </c>
      <c r="DI57" s="279">
        <f>IFERROR(VLOOKUP(A57,'fat-03-25'!A:C,3,FALSE),"")</f>
        <v>1.0115000000000001</v>
      </c>
      <c r="DJ57" s="279">
        <f>IFERROR(VLOOKUP(A57,'fat-04-25'!A:C,3,FALSE),"")</f>
        <v>13.9655</v>
      </c>
      <c r="DK57" s="279">
        <f>IFERROR(VLOOKUP(A57,'fat-02-25'!A:C,3,FALSE),"")</f>
        <v>0</v>
      </c>
      <c r="DL57" s="279">
        <f>IFERROR(VLOOKUP(A57,'fat-06-25'!A:C,3,FALSE),"")</f>
        <v>18.445</v>
      </c>
      <c r="DM57" s="279">
        <f>IFERROR(VLOOKUP(A57,'fat-05-25'!A:C,3,FALSE),"")</f>
        <v>2.8224</v>
      </c>
      <c r="DN57" s="279">
        <f>IFERROR(VLOOKUP(A57,'fat-08-25'!A:C,3,FALSE),"")</f>
        <v>2.8559999999999999</v>
      </c>
      <c r="DO57" s="279">
        <f>IFERROR(VLOOKUP(A57,'fat-09-25'!A:C,3,FALSE),"")</f>
        <v>0.35699999999999998</v>
      </c>
      <c r="DP57" s="279">
        <f>IFERROR(VLOOKUP(A57,'fat-10-25'!A:C,3,FALSE),"")</f>
        <v>2.2015000000000002</v>
      </c>
      <c r="DQ57" s="279">
        <f>IFERROR(VLOOKUP(A57,'fat-11-25'!A:D,3,FALSE),"")</f>
        <v>0.23799999999999999</v>
      </c>
      <c r="DR57" s="279">
        <f>IFERROR(VLOOKUP(A57,'fat-12-25'!A:D,3,FALSE),"")</f>
        <v>0</v>
      </c>
      <c r="DS57" s="279" t="str">
        <f>IFERROR(VLOOKUP(A57,'fat-01-26'!A:C,3,FALSE),"")</f>
        <v/>
      </c>
      <c r="DT57" s="279" t="str">
        <f>IFERROR(VLOOKUP(A57,'fat-02-26'!A:C,3,FALSE),"")</f>
        <v/>
      </c>
      <c r="DU57" s="279" t="str">
        <f>IFERROR(VLOOKUP(A57,'fat-03-26'!A:C,3,FALSE),"")</f>
        <v/>
      </c>
      <c r="DV57" s="279" t="str">
        <f>IFERROR(VLOOKUP(A57,'fat-04-26'!A:C,3,FALSE),"")</f>
        <v/>
      </c>
      <c r="DW57" s="279">
        <f>IFERROR(VLOOKUP(A57,'fat-05-26'!A:C,3,FALSE),"")</f>
        <v>5.6524999999999999</v>
      </c>
      <c r="DX57" s="279">
        <f t="shared" si="14"/>
        <v>0.94208333333333327</v>
      </c>
      <c r="DY57" s="279">
        <f t="shared" si="17"/>
        <v>1.4131249999999997</v>
      </c>
      <c r="DZ57" s="280"/>
      <c r="EA57" s="281">
        <f>VLOOKUP(A57,Estoque!B:I,8,FALSE)</f>
        <v>10.9528</v>
      </c>
      <c r="EB57" s="34">
        <f>VLOOKUP(A57,Estoque!B:N,13,FALSE)</f>
        <v>0</v>
      </c>
    </row>
    <row r="58" spans="1:135" x14ac:dyDescent="0.3">
      <c r="A58" s="394" t="s">
        <v>362</v>
      </c>
      <c r="B58" s="394" t="s">
        <v>363</v>
      </c>
      <c r="C58" s="279" t="s">
        <v>772</v>
      </c>
      <c r="D58" s="279" t="s">
        <v>772</v>
      </c>
      <c r="E58" s="279" t="s">
        <v>772</v>
      </c>
      <c r="F58" s="279" t="s">
        <v>772</v>
      </c>
      <c r="G58" s="279" t="s">
        <v>772</v>
      </c>
      <c r="H58" s="279" t="s">
        <v>772</v>
      </c>
      <c r="I58" s="279" t="s">
        <v>772</v>
      </c>
      <c r="J58" s="279" t="s">
        <v>772</v>
      </c>
      <c r="K58" s="279" t="s">
        <v>772</v>
      </c>
      <c r="L58" s="279" t="s">
        <v>772</v>
      </c>
      <c r="M58" s="279" t="s">
        <v>772</v>
      </c>
      <c r="N58" s="279" t="s">
        <v>772</v>
      </c>
      <c r="O58" s="279" t="s">
        <v>772</v>
      </c>
      <c r="P58" s="279" t="s">
        <v>772</v>
      </c>
      <c r="Q58" s="279" t="s">
        <v>772</v>
      </c>
      <c r="R58" s="279" t="s">
        <v>772</v>
      </c>
      <c r="S58" s="279" t="s">
        <v>772</v>
      </c>
      <c r="T58" s="279" t="s">
        <v>772</v>
      </c>
      <c r="U58" s="279" t="s">
        <v>772</v>
      </c>
      <c r="V58" s="279" t="s">
        <v>772</v>
      </c>
      <c r="W58" s="279" t="s">
        <v>772</v>
      </c>
      <c r="X58" s="279" t="s">
        <v>772</v>
      </c>
      <c r="Y58" s="279" t="s">
        <v>772</v>
      </c>
      <c r="Z58" s="279" t="s">
        <v>772</v>
      </c>
      <c r="AA58" s="279" t="s">
        <v>772</v>
      </c>
      <c r="AB58" s="279" t="s">
        <v>772</v>
      </c>
      <c r="AC58" s="279" t="s">
        <v>772</v>
      </c>
      <c r="AD58" s="279" t="s">
        <v>772</v>
      </c>
      <c r="AE58" s="279" t="s">
        <v>772</v>
      </c>
      <c r="AF58" s="279" t="s">
        <v>772</v>
      </c>
      <c r="AG58" s="279" t="s">
        <v>772</v>
      </c>
      <c r="AH58" s="279" t="s">
        <v>772</v>
      </c>
      <c r="AI58" s="279" t="s">
        <v>772</v>
      </c>
      <c r="AJ58" s="279" t="s">
        <v>772</v>
      </c>
      <c r="AK58" s="279" t="s">
        <v>772</v>
      </c>
      <c r="AL58" s="279" t="s">
        <v>772</v>
      </c>
      <c r="AM58" s="279" t="s">
        <v>772</v>
      </c>
      <c r="AN58" s="279" t="s">
        <v>772</v>
      </c>
      <c r="AO58" s="279" t="s">
        <v>772</v>
      </c>
      <c r="AP58" s="279" t="s">
        <v>772</v>
      </c>
      <c r="AQ58" s="279" t="s">
        <v>772</v>
      </c>
      <c r="AR58" s="279" t="s">
        <v>772</v>
      </c>
      <c r="AS58" s="279" t="s">
        <v>772</v>
      </c>
      <c r="AT58" s="279" t="s">
        <v>772</v>
      </c>
      <c r="AU58" s="279" t="s">
        <v>772</v>
      </c>
      <c r="AV58" s="279" t="s">
        <v>772</v>
      </c>
      <c r="AW58" s="279" t="s">
        <v>772</v>
      </c>
      <c r="AX58" s="279" t="s">
        <v>772</v>
      </c>
      <c r="AY58" s="279" t="s">
        <v>772</v>
      </c>
      <c r="AZ58" s="279" t="s">
        <v>772</v>
      </c>
      <c r="BA58" s="279" t="s">
        <v>772</v>
      </c>
      <c r="BB58" s="279" t="s">
        <v>772</v>
      </c>
      <c r="BC58" s="279" t="s">
        <v>772</v>
      </c>
      <c r="BD58" s="279" t="s">
        <v>772</v>
      </c>
      <c r="BE58" s="279" t="s">
        <v>772</v>
      </c>
      <c r="BF58" s="279" t="s">
        <v>772</v>
      </c>
      <c r="BG58" s="279" t="s">
        <v>772</v>
      </c>
      <c r="BH58" s="279" t="s">
        <v>772</v>
      </c>
      <c r="BI58" s="279" t="s">
        <v>772</v>
      </c>
      <c r="BJ58" s="279" t="s">
        <v>772</v>
      </c>
      <c r="BK58" s="279" t="s">
        <v>772</v>
      </c>
      <c r="BL58" s="279" t="s">
        <v>772</v>
      </c>
      <c r="BM58" s="279"/>
      <c r="BN58" s="279" t="s">
        <v>772</v>
      </c>
      <c r="BO58" s="279" t="s">
        <v>772</v>
      </c>
      <c r="BP58" s="279" t="s">
        <v>772</v>
      </c>
      <c r="BQ58" s="279" t="s">
        <v>772</v>
      </c>
      <c r="BR58" s="279" t="s">
        <v>772</v>
      </c>
      <c r="BS58" s="279" t="s">
        <v>772</v>
      </c>
      <c r="BT58" s="279" t="s">
        <v>772</v>
      </c>
      <c r="BU58" s="279" t="s">
        <v>772</v>
      </c>
      <c r="BV58" s="279" t="s">
        <v>772</v>
      </c>
      <c r="BW58" s="279" t="s">
        <v>772</v>
      </c>
      <c r="BX58" s="279" t="s">
        <v>772</v>
      </c>
      <c r="BY58" s="279" t="s">
        <v>772</v>
      </c>
      <c r="BZ58" s="279" t="s">
        <v>772</v>
      </c>
      <c r="CA58" s="279" t="s">
        <v>772</v>
      </c>
      <c r="CB58" s="279" t="s">
        <v>772</v>
      </c>
      <c r="CC58" s="279" t="s">
        <v>772</v>
      </c>
      <c r="CD58" s="279" t="s">
        <v>772</v>
      </c>
      <c r="CE58" s="279" t="s">
        <v>772</v>
      </c>
      <c r="CF58" s="279" t="s">
        <v>772</v>
      </c>
      <c r="CG58" s="279" t="s">
        <v>772</v>
      </c>
      <c r="CH58" s="279" t="s">
        <v>772</v>
      </c>
      <c r="CI58" s="279" t="s">
        <v>772</v>
      </c>
      <c r="CJ58" s="279" t="s">
        <v>772</v>
      </c>
      <c r="CK58" s="279" t="s">
        <v>772</v>
      </c>
      <c r="CL58" s="279" t="s">
        <v>772</v>
      </c>
      <c r="CM58" s="279" t="s">
        <v>772</v>
      </c>
      <c r="CN58" s="279" t="s">
        <v>772</v>
      </c>
      <c r="CO58" s="279" t="s">
        <v>772</v>
      </c>
      <c r="CP58" s="279" t="s">
        <v>772</v>
      </c>
      <c r="CQ58" s="279" t="s">
        <v>772</v>
      </c>
      <c r="CR58" s="279" t="s">
        <v>772</v>
      </c>
      <c r="CS58" s="279" t="s">
        <v>772</v>
      </c>
      <c r="CT58" s="279" t="s">
        <v>772</v>
      </c>
      <c r="CU58" s="279" t="str">
        <f>IFERROR(VLOOKUP(A58,'fat-01-24'!A:C,3,FALSE),"")</f>
        <v/>
      </c>
      <c r="CV58" s="279" t="str">
        <f>IFERROR(VLOOKUP(A58,'fat-02-24'!A:C,3,FALSE),"")</f>
        <v/>
      </c>
      <c r="CW58" s="279" t="str">
        <f>IFERROR(VLOOKUP(A58,'fat-03-24'!A:C,3,FALSE),"")</f>
        <v/>
      </c>
      <c r="CX58" s="279">
        <f>IFERROR(VLOOKUP(A58,'fat-04-24'!A:C,3,FALSE),"")</f>
        <v>7.1795999999999998</v>
      </c>
      <c r="CY58" s="279" t="str">
        <f>IFERROR(VLOOKUP(A58,'fat-05-24'!A:C,3,FALSE),"")</f>
        <v/>
      </c>
      <c r="CZ58" s="279" t="str">
        <f>IFERROR(VLOOKUP(A58,'fat-06-24'!A:C,3,FALSE),"")</f>
        <v/>
      </c>
      <c r="DA58" s="279" t="str">
        <f>IFERROR(VLOOKUP(A58,'fat-07-24'!A:C,3,FALSE),"")</f>
        <v/>
      </c>
      <c r="DB58" s="279" t="str">
        <f>IFERROR(VLOOKUP(A58,'fat-08-24'!A:D,3,FALSE),"")</f>
        <v/>
      </c>
      <c r="DC58" s="279" t="str">
        <f>IFERROR(VLOOKUP(A58,'fat-09-24'!A:C,3,FALSE),"")</f>
        <v/>
      </c>
      <c r="DD58" s="279" t="str">
        <f>IFERROR(VLOOKUP(A58,'fat-10-24'!A:C,3,FALSE),"")</f>
        <v/>
      </c>
      <c r="DE58" s="279" t="str">
        <f>IFERROR(VLOOKUP(A58,'fat-11-24'!A:C,3,FALSE),"")</f>
        <v/>
      </c>
      <c r="DF58" s="279" t="str">
        <f>IFERROR(VLOOKUP(A58,'fat-12-24'!A:D,3,FALSE),"")</f>
        <v/>
      </c>
      <c r="DG58" s="279" t="str">
        <f>IFERROR(VLOOKUP(A58,'fat-01-25'!A:D,3,FALSE),"")</f>
        <v/>
      </c>
      <c r="DH58" s="279" t="str">
        <f>IFERROR(VLOOKUP(A58,'fat-02-25'!A:D,3,FALSE),"")</f>
        <v/>
      </c>
      <c r="DI58" s="279" t="str">
        <f>IFERROR(VLOOKUP(A58,'fat-03-25'!A:C,3,FALSE),"")</f>
        <v/>
      </c>
      <c r="DJ58" s="279" t="str">
        <f>IFERROR(VLOOKUP(A58,'fat-04-25'!A:C,3,FALSE),"")</f>
        <v/>
      </c>
      <c r="DK58" s="279" t="str">
        <f>IFERROR(VLOOKUP(A58,'fat-02-25'!A:C,3,FALSE),"")</f>
        <v/>
      </c>
      <c r="DL58" s="279">
        <f>IFERROR(VLOOKUP(A58,'fat-06-25'!A:C,3,FALSE),"")</f>
        <v>0</v>
      </c>
      <c r="DM58" s="279" t="str">
        <f>IFERROR(VLOOKUP(A58,'fat-05-25'!A:C,3,FALSE),"")</f>
        <v/>
      </c>
      <c r="DN58" s="279">
        <f>IFERROR(VLOOKUP(A58,'fat-08-25'!A:C,3,FALSE),"")</f>
        <v>0</v>
      </c>
      <c r="DO58" s="279">
        <f>IFERROR(VLOOKUP(A58,'fat-09-25'!A:C,3,FALSE),"")</f>
        <v>4.2549999999999999</v>
      </c>
      <c r="DP58" s="279">
        <f>IFERROR(VLOOKUP(A58,'fat-10-25'!A:C,3,FALSE),"")</f>
        <v>0</v>
      </c>
      <c r="DQ58" s="279" t="str">
        <f>IFERROR(VLOOKUP(A58,'fat-11-25'!A:D,3,FALSE),"")</f>
        <v/>
      </c>
      <c r="DR58" s="279" t="str">
        <f>IFERROR(VLOOKUP(A58,'fat-12-25'!A:D,3,FALSE),"")</f>
        <v/>
      </c>
      <c r="DS58" s="279" t="str">
        <f>IFERROR(VLOOKUP(A58,'fat-01-26'!A:C,3,FALSE),"")</f>
        <v/>
      </c>
      <c r="DT58" s="279" t="str">
        <f>IFERROR(VLOOKUP(A58,'fat-02-26'!A:C,3,FALSE),"")</f>
        <v/>
      </c>
      <c r="DU58" s="279" t="str">
        <f>IFERROR(VLOOKUP(A58,'fat-03-26'!A:C,3,FALSE),"")</f>
        <v/>
      </c>
      <c r="DV58" s="279" t="str">
        <f>IFERROR(VLOOKUP(A58,'fat-04-26'!A:C,3,FALSE),"")</f>
        <v/>
      </c>
      <c r="DW58" s="279" t="str">
        <f>IFERROR(VLOOKUP(A58,'fat-05-26'!A:C,3,FALSE),"")</f>
        <v/>
      </c>
      <c r="DX58" s="279">
        <f t="shared" si="14"/>
        <v>0</v>
      </c>
      <c r="DY58" s="279">
        <f t="shared" si="17"/>
        <v>0</v>
      </c>
      <c r="DZ58" s="280"/>
      <c r="EA58" s="281">
        <f>VLOOKUP(A58,Estoque!B:I,8,FALSE)</f>
        <v>6.9000000000000006E-2</v>
      </c>
      <c r="EB58" s="34">
        <f>VLOOKUP(A58,Estoque!B:N,13,FALSE)</f>
        <v>0</v>
      </c>
      <c r="EC58" s="34">
        <v>25</v>
      </c>
    </row>
    <row r="59" spans="1:135" x14ac:dyDescent="0.3">
      <c r="A59" s="394" t="s">
        <v>364</v>
      </c>
      <c r="B59" s="394" t="s">
        <v>365</v>
      </c>
      <c r="C59" s="279" t="s">
        <v>772</v>
      </c>
      <c r="D59" s="279" t="s">
        <v>772</v>
      </c>
      <c r="E59" s="279" t="s">
        <v>772</v>
      </c>
      <c r="F59" s="279" t="s">
        <v>772</v>
      </c>
      <c r="G59" s="279" t="s">
        <v>772</v>
      </c>
      <c r="H59" s="279" t="s">
        <v>772</v>
      </c>
      <c r="I59" s="279" t="s">
        <v>772</v>
      </c>
      <c r="J59" s="279" t="s">
        <v>772</v>
      </c>
      <c r="K59" s="279" t="s">
        <v>772</v>
      </c>
      <c r="L59" s="279" t="s">
        <v>772</v>
      </c>
      <c r="M59" s="279" t="s">
        <v>772</v>
      </c>
      <c r="N59" s="279" t="s">
        <v>772</v>
      </c>
      <c r="O59" s="279" t="s">
        <v>772</v>
      </c>
      <c r="P59" s="279" t="s">
        <v>772</v>
      </c>
      <c r="Q59" s="279" t="s">
        <v>772</v>
      </c>
      <c r="R59" s="279" t="s">
        <v>772</v>
      </c>
      <c r="S59" s="279" t="s">
        <v>772</v>
      </c>
      <c r="T59" s="279" t="s">
        <v>772</v>
      </c>
      <c r="U59" s="279" t="s">
        <v>772</v>
      </c>
      <c r="V59" s="279" t="s">
        <v>772</v>
      </c>
      <c r="W59" s="279" t="s">
        <v>772</v>
      </c>
      <c r="X59" s="279" t="s">
        <v>772</v>
      </c>
      <c r="Y59" s="279" t="s">
        <v>772</v>
      </c>
      <c r="Z59" s="279" t="s">
        <v>772</v>
      </c>
      <c r="AA59" s="279" t="s">
        <v>772</v>
      </c>
      <c r="AB59" s="279" t="s">
        <v>772</v>
      </c>
      <c r="AC59" s="279" t="s">
        <v>772</v>
      </c>
      <c r="AD59" s="279" t="s">
        <v>772</v>
      </c>
      <c r="AE59" s="279" t="s">
        <v>772</v>
      </c>
      <c r="AF59" s="279" t="s">
        <v>772</v>
      </c>
      <c r="AG59" s="279" t="s">
        <v>772</v>
      </c>
      <c r="AH59" s="279" t="s">
        <v>772</v>
      </c>
      <c r="AI59" s="279" t="s">
        <v>772</v>
      </c>
      <c r="AJ59" s="279" t="s">
        <v>772</v>
      </c>
      <c r="AK59" s="279" t="s">
        <v>772</v>
      </c>
      <c r="AL59" s="279" t="s">
        <v>772</v>
      </c>
      <c r="AM59" s="279" t="s">
        <v>772</v>
      </c>
      <c r="AN59" s="279" t="s">
        <v>772</v>
      </c>
      <c r="AO59" s="279" t="s">
        <v>772</v>
      </c>
      <c r="AP59" s="279" t="s">
        <v>772</v>
      </c>
      <c r="AQ59" s="279" t="s">
        <v>772</v>
      </c>
      <c r="AR59" s="279" t="s">
        <v>772</v>
      </c>
      <c r="AS59" s="279" t="s">
        <v>772</v>
      </c>
      <c r="AT59" s="279" t="s">
        <v>772</v>
      </c>
      <c r="AU59" s="279" t="s">
        <v>772</v>
      </c>
      <c r="AV59" s="279" t="s">
        <v>772</v>
      </c>
      <c r="AW59" s="279" t="s">
        <v>772</v>
      </c>
      <c r="AX59" s="279" t="s">
        <v>772</v>
      </c>
      <c r="AY59" s="279" t="s">
        <v>772</v>
      </c>
      <c r="AZ59" s="279" t="s">
        <v>772</v>
      </c>
      <c r="BA59" s="279" t="s">
        <v>772</v>
      </c>
      <c r="BB59" s="279" t="s">
        <v>772</v>
      </c>
      <c r="BC59" s="279" t="s">
        <v>772</v>
      </c>
      <c r="BD59" s="279" t="s">
        <v>772</v>
      </c>
      <c r="BE59" s="279" t="s">
        <v>772</v>
      </c>
      <c r="BF59" s="279" t="s">
        <v>772</v>
      </c>
      <c r="BG59" s="279" t="s">
        <v>772</v>
      </c>
      <c r="BH59" s="279" t="s">
        <v>772</v>
      </c>
      <c r="BI59" s="279" t="s">
        <v>772</v>
      </c>
      <c r="BJ59" s="279" t="s">
        <v>772</v>
      </c>
      <c r="BK59" s="279" t="s">
        <v>772</v>
      </c>
      <c r="BL59" s="279" t="s">
        <v>772</v>
      </c>
      <c r="BM59" s="279" t="s">
        <v>772</v>
      </c>
      <c r="BN59" s="279" t="s">
        <v>772</v>
      </c>
      <c r="BO59" s="279" t="s">
        <v>772</v>
      </c>
      <c r="BP59" s="279" t="s">
        <v>772</v>
      </c>
      <c r="BQ59" s="279" t="s">
        <v>772</v>
      </c>
      <c r="BR59" s="279" t="s">
        <v>772</v>
      </c>
      <c r="BS59" s="279" t="s">
        <v>772</v>
      </c>
      <c r="BT59" s="279" t="s">
        <v>772</v>
      </c>
      <c r="BU59" s="279" t="s">
        <v>772</v>
      </c>
      <c r="BV59" s="279" t="s">
        <v>772</v>
      </c>
      <c r="BW59" s="279" t="s">
        <v>772</v>
      </c>
      <c r="BX59" s="279" t="s">
        <v>772</v>
      </c>
      <c r="BY59" s="279" t="s">
        <v>772</v>
      </c>
      <c r="BZ59" s="279" t="s">
        <v>772</v>
      </c>
      <c r="CA59" s="279" t="s">
        <v>772</v>
      </c>
      <c r="CB59" s="279" t="s">
        <v>772</v>
      </c>
      <c r="CC59" s="279" t="s">
        <v>772</v>
      </c>
      <c r="CD59" s="279" t="s">
        <v>772</v>
      </c>
      <c r="CE59" s="279" t="s">
        <v>772</v>
      </c>
      <c r="CF59" s="279" t="s">
        <v>772</v>
      </c>
      <c r="CG59" s="279" t="s">
        <v>772</v>
      </c>
      <c r="CH59" s="279" t="s">
        <v>772</v>
      </c>
      <c r="CI59" s="279" t="s">
        <v>772</v>
      </c>
      <c r="CJ59" s="279" t="s">
        <v>772</v>
      </c>
      <c r="CK59" s="279" t="s">
        <v>772</v>
      </c>
      <c r="CL59" s="279" t="s">
        <v>772</v>
      </c>
      <c r="CM59" s="279" t="s">
        <v>772</v>
      </c>
      <c r="CN59" s="279" t="s">
        <v>772</v>
      </c>
      <c r="CO59" s="279">
        <v>1.806</v>
      </c>
      <c r="CP59" s="279" t="s">
        <v>772</v>
      </c>
      <c r="CQ59" s="279" t="s">
        <v>772</v>
      </c>
      <c r="CR59" s="279" t="s">
        <v>772</v>
      </c>
      <c r="CS59" s="279" t="s">
        <v>772</v>
      </c>
      <c r="CT59" s="279" t="s">
        <v>772</v>
      </c>
      <c r="CU59" s="279" t="str">
        <f>IFERROR(VLOOKUP(A59,'fat-01-24'!A:C,3,FALSE),"")</f>
        <v/>
      </c>
      <c r="CV59" s="279" t="str">
        <f>IFERROR(VLOOKUP(A59,'fat-02-24'!A:C,3,FALSE),"")</f>
        <v/>
      </c>
      <c r="CW59" s="279" t="str">
        <f>IFERROR(VLOOKUP(A59,'fat-03-24'!A:C,3,FALSE),"")</f>
        <v/>
      </c>
      <c r="CX59" s="279" t="str">
        <f>IFERROR(VLOOKUP(A59,'fat-04-24'!A:C,3,FALSE),"")</f>
        <v/>
      </c>
      <c r="CY59" s="279" t="str">
        <f>IFERROR(VLOOKUP(A59,'fat-05-24'!A:C,3,FALSE),"")</f>
        <v/>
      </c>
      <c r="CZ59" s="279" t="str">
        <f>IFERROR(VLOOKUP(A59,'fat-06-24'!A:C,3,FALSE),"")</f>
        <v/>
      </c>
      <c r="DA59" s="279" t="str">
        <f>IFERROR(VLOOKUP(A59,'fat-07-24'!A:C,3,FALSE),"")</f>
        <v/>
      </c>
      <c r="DB59" s="279" t="str">
        <f>IFERROR(VLOOKUP(A59,'fat-08-24'!A:D,3,FALSE),"")</f>
        <v/>
      </c>
      <c r="DC59" s="279" t="str">
        <f>IFERROR(VLOOKUP(A59,'fat-09-24'!A:C,3,FALSE),"")</f>
        <v/>
      </c>
      <c r="DD59" s="279" t="str">
        <f>IFERROR(VLOOKUP(A59,'fat-10-24'!A:C,3,FALSE),"")</f>
        <v/>
      </c>
      <c r="DE59" s="279" t="str">
        <f>IFERROR(VLOOKUP(A59,'fat-11-24'!A:C,3,FALSE),"")</f>
        <v/>
      </c>
      <c r="DF59" s="279" t="str">
        <f>IFERROR(VLOOKUP(A59,'fat-12-24'!A:D,3,FALSE),"")</f>
        <v/>
      </c>
      <c r="DG59" s="279" t="str">
        <f>IFERROR(VLOOKUP(A59,'fat-01-25'!A:D,3,FALSE),"")</f>
        <v/>
      </c>
      <c r="DH59" s="279" t="str">
        <f>IFERROR(VLOOKUP(A59,'fat-02-25'!A:D,3,FALSE),"")</f>
        <v/>
      </c>
      <c r="DI59" s="279" t="str">
        <f>IFERROR(VLOOKUP(A59,'fat-03-25'!A:C,3,FALSE),"")</f>
        <v/>
      </c>
      <c r="DJ59" s="279" t="str">
        <f>IFERROR(VLOOKUP(A59,'fat-04-25'!A:C,3,FALSE),"")</f>
        <v/>
      </c>
      <c r="DK59" s="279" t="str">
        <f>IFERROR(VLOOKUP(A59,'fat-02-25'!A:C,3,FALSE),"")</f>
        <v/>
      </c>
      <c r="DL59" s="279" t="str">
        <f>IFERROR(VLOOKUP(A59,'fat-06-25'!A:C,3,FALSE),"")</f>
        <v/>
      </c>
      <c r="DM59" s="279" t="str">
        <f>IFERROR(VLOOKUP(A59,'fat-05-25'!A:C,3,FALSE),"")</f>
        <v/>
      </c>
      <c r="DN59" s="279" t="str">
        <f>IFERROR(VLOOKUP(A59,'fat-08-25'!A:C,3,FALSE),"")</f>
        <v/>
      </c>
      <c r="DO59" s="279" t="str">
        <f>IFERROR(VLOOKUP(A59,'fat-09-25'!A:C,3,FALSE),"")</f>
        <v/>
      </c>
      <c r="DP59" s="279" t="str">
        <f>IFERROR(VLOOKUP(A59,'fat-10-25'!A:C,3,FALSE),"")</f>
        <v/>
      </c>
      <c r="DQ59" s="279" t="str">
        <f>IFERROR(VLOOKUP(A59,'fat-11-25'!A:D,3,FALSE),"")</f>
        <v/>
      </c>
      <c r="DR59" s="279" t="str">
        <f>IFERROR(VLOOKUP(A59,'fat-12-25'!A:D,3,FALSE),"")</f>
        <v/>
      </c>
      <c r="DS59" s="279" t="str">
        <f>IFERROR(VLOOKUP(A59,'fat-01-26'!A:C,3,FALSE),"")</f>
        <v/>
      </c>
      <c r="DT59" s="279" t="str">
        <f>IFERROR(VLOOKUP(A59,'fat-02-26'!A:C,3,FALSE),"")</f>
        <v/>
      </c>
      <c r="DU59" s="279" t="str">
        <f>IFERROR(VLOOKUP(A59,'fat-03-26'!A:C,3,FALSE),"")</f>
        <v/>
      </c>
      <c r="DV59" s="279" t="str">
        <f>IFERROR(VLOOKUP(A59,'fat-04-26'!A:C,3,FALSE),"")</f>
        <v/>
      </c>
      <c r="DW59" s="279" t="str">
        <f>IFERROR(VLOOKUP(A59,'fat-05-26'!A:C,3,FALSE),"")</f>
        <v/>
      </c>
      <c r="DX59" s="279">
        <f t="shared" si="14"/>
        <v>0</v>
      </c>
      <c r="DY59" s="279">
        <f t="shared" si="17"/>
        <v>0</v>
      </c>
      <c r="DZ59" s="280"/>
      <c r="EA59" s="281">
        <f>VLOOKUP(A59,Estoque!B:I,8,FALSE)</f>
        <v>0</v>
      </c>
      <c r="EB59" s="34">
        <f>VLOOKUP(A59,Estoque!B:N,13,FALSE)</f>
        <v>0</v>
      </c>
    </row>
    <row r="60" spans="1:135" x14ac:dyDescent="0.3">
      <c r="A60" s="394" t="s">
        <v>366</v>
      </c>
      <c r="B60" s="394" t="s">
        <v>367</v>
      </c>
      <c r="C60" s="279" t="s">
        <v>772</v>
      </c>
      <c r="D60" s="279" t="s">
        <v>772</v>
      </c>
      <c r="E60" s="279" t="s">
        <v>772</v>
      </c>
      <c r="F60" s="279" t="s">
        <v>772</v>
      </c>
      <c r="G60" s="279" t="s">
        <v>772</v>
      </c>
      <c r="H60" s="279" t="s">
        <v>772</v>
      </c>
      <c r="I60" s="279" t="s">
        <v>772</v>
      </c>
      <c r="J60" s="279" t="s">
        <v>772</v>
      </c>
      <c r="K60" s="279" t="s">
        <v>772</v>
      </c>
      <c r="L60" s="279" t="s">
        <v>772</v>
      </c>
      <c r="M60" s="279" t="s">
        <v>772</v>
      </c>
      <c r="N60" s="279">
        <v>1.8660000000000001</v>
      </c>
      <c r="O60" s="279">
        <v>2.67</v>
      </c>
      <c r="P60" s="279" t="s">
        <v>772</v>
      </c>
      <c r="Q60" s="279">
        <v>0.14599999999999999</v>
      </c>
      <c r="R60" s="279" t="s">
        <v>772</v>
      </c>
      <c r="S60" s="279" t="s">
        <v>772</v>
      </c>
      <c r="T60" s="279" t="s">
        <v>772</v>
      </c>
      <c r="U60" s="279" t="s">
        <v>772</v>
      </c>
      <c r="V60" s="279" t="s">
        <v>772</v>
      </c>
      <c r="W60" s="279" t="s">
        <v>772</v>
      </c>
      <c r="X60" s="279">
        <v>0.19</v>
      </c>
      <c r="Y60" s="279" t="s">
        <v>772</v>
      </c>
      <c r="Z60" s="279">
        <v>9.5000000000000001E-2</v>
      </c>
      <c r="AA60" s="279" t="s">
        <v>772</v>
      </c>
      <c r="AB60" s="279" t="s">
        <v>772</v>
      </c>
      <c r="AC60" s="279">
        <v>0.46</v>
      </c>
      <c r="AD60" s="279" t="s">
        <v>772</v>
      </c>
      <c r="AE60" s="279" t="s">
        <v>772</v>
      </c>
      <c r="AF60" s="279" t="s">
        <v>772</v>
      </c>
      <c r="AG60" s="279" t="s">
        <v>772</v>
      </c>
      <c r="AH60" s="279" t="s">
        <v>772</v>
      </c>
      <c r="AI60" s="279">
        <v>4.7229999999999999</v>
      </c>
      <c r="AJ60" s="279">
        <v>0.70799999999999996</v>
      </c>
      <c r="AK60" s="279" t="s">
        <v>772</v>
      </c>
      <c r="AL60" s="279">
        <v>1.375</v>
      </c>
      <c r="AM60" s="279" t="s">
        <v>772</v>
      </c>
      <c r="AN60" s="279">
        <v>5.13</v>
      </c>
      <c r="AO60" s="279" t="s">
        <v>772</v>
      </c>
      <c r="AP60" s="279">
        <v>1.68</v>
      </c>
      <c r="AQ60" s="279">
        <v>9.3450000000000006</v>
      </c>
      <c r="AR60" s="279">
        <v>1.9259999999999999</v>
      </c>
      <c r="AS60" s="279">
        <v>0.26500000000000001</v>
      </c>
      <c r="AT60" s="279">
        <v>1.109</v>
      </c>
      <c r="AU60" s="279">
        <v>4.3999999999999997E-2</v>
      </c>
      <c r="AV60" s="279">
        <v>11.962</v>
      </c>
      <c r="AW60" s="279">
        <v>0.8</v>
      </c>
      <c r="AX60" s="279">
        <v>0.52800000000000002</v>
      </c>
      <c r="AY60" s="279" t="s">
        <v>772</v>
      </c>
      <c r="AZ60" s="279" t="s">
        <v>772</v>
      </c>
      <c r="BA60" s="279" t="s">
        <v>772</v>
      </c>
      <c r="BB60" s="279" t="s">
        <v>772</v>
      </c>
      <c r="BC60" s="279" t="s">
        <v>772</v>
      </c>
      <c r="BD60" s="279" t="s">
        <v>772</v>
      </c>
      <c r="BE60" s="279" t="s">
        <v>772</v>
      </c>
      <c r="BF60" s="279" t="s">
        <v>772</v>
      </c>
      <c r="BG60" s="279">
        <v>2.21</v>
      </c>
      <c r="BH60" s="279">
        <v>2.7949999999999999</v>
      </c>
      <c r="BI60" s="279">
        <v>1.2181999999999999</v>
      </c>
      <c r="BJ60" s="279">
        <v>4.7624000000000004</v>
      </c>
      <c r="BK60" s="279" t="s">
        <v>772</v>
      </c>
      <c r="BL60" s="279" t="s">
        <v>772</v>
      </c>
      <c r="BM60" s="279">
        <v>4.1050000000000004</v>
      </c>
      <c r="BN60" s="279">
        <v>8.8999999999999996E-2</v>
      </c>
      <c r="BO60" s="279" t="s">
        <v>772</v>
      </c>
      <c r="BP60" s="279">
        <v>4.66</v>
      </c>
      <c r="BQ60" s="279">
        <v>1.895</v>
      </c>
      <c r="BR60" s="279" t="s">
        <v>772</v>
      </c>
      <c r="BS60" s="279" t="s">
        <v>772</v>
      </c>
      <c r="BT60" s="279" t="s">
        <v>772</v>
      </c>
      <c r="BU60" s="279" t="s">
        <v>772</v>
      </c>
      <c r="BV60" s="279" t="s">
        <v>772</v>
      </c>
      <c r="BW60" s="279" t="s">
        <v>772</v>
      </c>
      <c r="BX60" s="279" t="s">
        <v>772</v>
      </c>
      <c r="BY60" s="279" t="s">
        <v>772</v>
      </c>
      <c r="BZ60" s="279" t="s">
        <v>772</v>
      </c>
      <c r="CA60" s="279" t="s">
        <v>772</v>
      </c>
      <c r="CB60" s="279">
        <v>3.1827999999999999</v>
      </c>
      <c r="CC60" s="279" t="s">
        <v>772</v>
      </c>
      <c r="CD60" s="279" t="s">
        <v>772</v>
      </c>
      <c r="CE60" s="279" t="s">
        <v>772</v>
      </c>
      <c r="CF60" s="279">
        <v>3.129</v>
      </c>
      <c r="CG60" s="279" t="s">
        <v>772</v>
      </c>
      <c r="CH60" s="279">
        <v>1.6465000000000001</v>
      </c>
      <c r="CI60" s="279" t="s">
        <v>772</v>
      </c>
      <c r="CJ60" s="279" t="s">
        <v>772</v>
      </c>
      <c r="CK60" s="279" t="s">
        <v>772</v>
      </c>
      <c r="CL60" s="279">
        <v>2.1440000000000001</v>
      </c>
      <c r="CM60" s="279" t="s">
        <v>772</v>
      </c>
      <c r="CN60" s="279">
        <v>1.869</v>
      </c>
      <c r="CO60" s="279">
        <v>0.17799999999999999</v>
      </c>
      <c r="CP60" s="279" t="s">
        <v>772</v>
      </c>
      <c r="CQ60" s="279">
        <v>0.495</v>
      </c>
      <c r="CR60" s="279">
        <v>3.1</v>
      </c>
      <c r="CS60" s="279">
        <v>0.66749999999999998</v>
      </c>
      <c r="CT60" s="279" t="s">
        <v>772</v>
      </c>
      <c r="CU60" s="279" t="str">
        <f>IFERROR(VLOOKUP(A60,'fat-01-24'!A:C,3,FALSE),"")</f>
        <v/>
      </c>
      <c r="CV60" s="279" t="str">
        <f>IFERROR(VLOOKUP(A60,'fat-02-24'!A:C,3,FALSE),"")</f>
        <v/>
      </c>
      <c r="CW60" s="279" t="str">
        <f>IFERROR(VLOOKUP(A60,'fat-03-24'!A:C,3,FALSE),"")</f>
        <v/>
      </c>
      <c r="CX60" s="279" t="str">
        <f>IFERROR(VLOOKUP(A60,'fat-04-24'!A:C,3,FALSE),"")</f>
        <v/>
      </c>
      <c r="CY60" s="279" t="str">
        <f>IFERROR(VLOOKUP(A60,'fat-05-24'!A:C,3,FALSE),"")</f>
        <v/>
      </c>
      <c r="CZ60" s="279" t="str">
        <f>IFERROR(VLOOKUP(A60,'fat-06-24'!A:C,3,FALSE),"")</f>
        <v/>
      </c>
      <c r="DA60" s="279" t="str">
        <f>IFERROR(VLOOKUP(A60,'fat-07-24'!A:C,3,FALSE),"")</f>
        <v/>
      </c>
      <c r="DB60" s="279" t="str">
        <f>IFERROR(VLOOKUP(A60,'fat-08-24'!A:D,3,FALSE),"")</f>
        <v/>
      </c>
      <c r="DC60" s="279" t="str">
        <f>IFERROR(VLOOKUP(A60,'fat-09-24'!A:C,3,FALSE),"")</f>
        <v/>
      </c>
      <c r="DD60" s="279" t="str">
        <f>IFERROR(VLOOKUP(A60,'fat-10-24'!A:C,3,FALSE),"")</f>
        <v/>
      </c>
      <c r="DE60" s="279" t="str">
        <f>IFERROR(VLOOKUP(A60,'fat-11-24'!A:C,3,FALSE),"")</f>
        <v/>
      </c>
      <c r="DF60" s="279" t="str">
        <f>IFERROR(VLOOKUP(A60,'fat-12-24'!A:D,3,FALSE),"")</f>
        <v/>
      </c>
      <c r="DG60" s="279" t="str">
        <f>IFERROR(VLOOKUP(A60,'fat-01-25'!A:D,3,FALSE),"")</f>
        <v/>
      </c>
      <c r="DH60" s="279" t="str">
        <f>IFERROR(VLOOKUP(A60,'fat-02-25'!A:D,3,FALSE),"")</f>
        <v/>
      </c>
      <c r="DI60" s="279" t="str">
        <f>IFERROR(VLOOKUP(A60,'fat-03-25'!A:C,3,FALSE),"")</f>
        <v/>
      </c>
      <c r="DJ60" s="279" t="str">
        <f>IFERROR(VLOOKUP(A60,'fat-04-25'!A:C,3,FALSE),"")</f>
        <v/>
      </c>
      <c r="DK60" s="279" t="str">
        <f>IFERROR(VLOOKUP(A60,'fat-02-25'!A:C,3,FALSE),"")</f>
        <v/>
      </c>
      <c r="DL60" s="279" t="str">
        <f>IFERROR(VLOOKUP(A60,'fat-06-25'!A:C,3,FALSE),"")</f>
        <v/>
      </c>
      <c r="DM60" s="279" t="str">
        <f>IFERROR(VLOOKUP(A60,'fat-05-25'!A:C,3,FALSE),"")</f>
        <v/>
      </c>
      <c r="DN60" s="279" t="str">
        <f>IFERROR(VLOOKUP(A60,'fat-08-25'!A:C,3,FALSE),"")</f>
        <v/>
      </c>
      <c r="DO60" s="279" t="str">
        <f>IFERROR(VLOOKUP(A60,'fat-09-25'!A:C,3,FALSE),"")</f>
        <v/>
      </c>
      <c r="DP60" s="279" t="str">
        <f>IFERROR(VLOOKUP(A60,'fat-10-25'!A:C,3,FALSE),"")</f>
        <v/>
      </c>
      <c r="DQ60" s="279" t="str">
        <f>IFERROR(VLOOKUP(A60,'fat-11-25'!A:D,3,FALSE),"")</f>
        <v/>
      </c>
      <c r="DR60" s="279" t="str">
        <f>IFERROR(VLOOKUP(A60,'fat-12-25'!A:D,3,FALSE),"")</f>
        <v/>
      </c>
      <c r="DS60" s="279" t="str">
        <f>IFERROR(VLOOKUP(A60,'fat-01-26'!A:C,3,FALSE),"")</f>
        <v/>
      </c>
      <c r="DT60" s="279" t="str">
        <f>IFERROR(VLOOKUP(A60,'fat-02-26'!A:C,3,FALSE),"")</f>
        <v/>
      </c>
      <c r="DU60" s="279" t="str">
        <f>IFERROR(VLOOKUP(A60,'fat-03-26'!A:C,3,FALSE),"")</f>
        <v/>
      </c>
      <c r="DV60" s="279" t="str">
        <f>IFERROR(VLOOKUP(A60,'fat-04-26'!A:C,3,FALSE),"")</f>
        <v/>
      </c>
      <c r="DW60" s="279" t="str">
        <f>IFERROR(VLOOKUP(A60,'fat-05-26'!A:C,3,FALSE),"")</f>
        <v/>
      </c>
      <c r="DX60" s="279">
        <f t="shared" si="14"/>
        <v>0</v>
      </c>
      <c r="DY60" s="279">
        <f t="shared" si="17"/>
        <v>0</v>
      </c>
      <c r="DZ60" s="280"/>
      <c r="EA60" s="281">
        <f>VLOOKUP(A60,Estoque!B:I,8,FALSE)</f>
        <v>0</v>
      </c>
      <c r="EB60" s="34">
        <f>VLOOKUP(A60,Estoque!B:N,13,FALSE)</f>
        <v>0</v>
      </c>
    </row>
    <row r="61" spans="1:135" x14ac:dyDescent="0.3">
      <c r="A61" s="394" t="s">
        <v>368</v>
      </c>
      <c r="B61" s="394" t="s">
        <v>369</v>
      </c>
      <c r="C61" s="279" t="s">
        <v>772</v>
      </c>
      <c r="D61" s="279" t="s">
        <v>772</v>
      </c>
      <c r="E61" s="279" t="s">
        <v>772</v>
      </c>
      <c r="F61" s="279" t="s">
        <v>772</v>
      </c>
      <c r="G61" s="279" t="s">
        <v>772</v>
      </c>
      <c r="H61" s="279" t="s">
        <v>772</v>
      </c>
      <c r="I61" s="279" t="s">
        <v>772</v>
      </c>
      <c r="J61" s="279" t="s">
        <v>772</v>
      </c>
      <c r="K61" s="279" t="s">
        <v>772</v>
      </c>
      <c r="L61" s="279" t="s">
        <v>772</v>
      </c>
      <c r="M61" s="279">
        <v>17.965</v>
      </c>
      <c r="N61" s="279" t="s">
        <v>772</v>
      </c>
      <c r="O61" s="279" t="s">
        <v>772</v>
      </c>
      <c r="P61" s="279" t="s">
        <v>772</v>
      </c>
      <c r="Q61" s="279">
        <v>0.14399999999999999</v>
      </c>
      <c r="R61" s="279" t="s">
        <v>772</v>
      </c>
      <c r="S61" s="279" t="s">
        <v>772</v>
      </c>
      <c r="T61" s="279" t="s">
        <v>772</v>
      </c>
      <c r="U61" s="279">
        <v>1.5</v>
      </c>
      <c r="V61" s="279" t="s">
        <v>772</v>
      </c>
      <c r="W61" s="279" t="s">
        <v>772</v>
      </c>
      <c r="X61" s="279">
        <v>0.34499999999999997</v>
      </c>
      <c r="Y61" s="279" t="s">
        <v>772</v>
      </c>
      <c r="Z61" s="279" t="s">
        <v>772</v>
      </c>
      <c r="AA61" s="279" t="s">
        <v>772</v>
      </c>
      <c r="AB61" s="279" t="s">
        <v>772</v>
      </c>
      <c r="AC61" s="279" t="s">
        <v>772</v>
      </c>
      <c r="AD61" s="279" t="s">
        <v>772</v>
      </c>
      <c r="AE61" s="279" t="s">
        <v>772</v>
      </c>
      <c r="AF61" s="279" t="s">
        <v>772</v>
      </c>
      <c r="AG61" s="279" t="s">
        <v>772</v>
      </c>
      <c r="AH61" s="279" t="s">
        <v>772</v>
      </c>
      <c r="AI61" s="279" t="s">
        <v>772</v>
      </c>
      <c r="AJ61" s="279" t="s">
        <v>772</v>
      </c>
      <c r="AK61" s="279" t="s">
        <v>772</v>
      </c>
      <c r="AL61" s="279" t="s">
        <v>772</v>
      </c>
      <c r="AM61" s="279" t="s">
        <v>772</v>
      </c>
      <c r="AN61" s="279">
        <v>7.1999999999999995E-2</v>
      </c>
      <c r="AO61" s="279" t="s">
        <v>772</v>
      </c>
      <c r="AP61" s="279">
        <v>0.11899999999999999</v>
      </c>
      <c r="AQ61" s="279" t="s">
        <v>772</v>
      </c>
      <c r="AR61" s="279" t="s">
        <v>772</v>
      </c>
      <c r="AS61" s="279" t="s">
        <v>772</v>
      </c>
      <c r="AT61" s="279" t="s">
        <v>772</v>
      </c>
      <c r="AU61" s="279" t="s">
        <v>772</v>
      </c>
      <c r="AV61" s="279" t="s">
        <v>772</v>
      </c>
      <c r="AW61" s="279" t="s">
        <v>772</v>
      </c>
      <c r="AX61" s="279" t="s">
        <v>772</v>
      </c>
      <c r="AY61" s="279" t="s">
        <v>772</v>
      </c>
      <c r="AZ61" s="279" t="s">
        <v>772</v>
      </c>
      <c r="BA61" s="279" t="s">
        <v>772</v>
      </c>
      <c r="BB61" s="279">
        <v>0.32700000000000001</v>
      </c>
      <c r="BC61" s="279" t="s">
        <v>772</v>
      </c>
      <c r="BD61" s="279" t="s">
        <v>772</v>
      </c>
      <c r="BE61" s="279" t="s">
        <v>772</v>
      </c>
      <c r="BF61" s="279" t="s">
        <v>772</v>
      </c>
      <c r="BG61" s="279" t="s">
        <v>772</v>
      </c>
      <c r="BH61" s="279" t="s">
        <v>772</v>
      </c>
      <c r="BI61" s="279" t="s">
        <v>772</v>
      </c>
      <c r="BJ61" s="279" t="s">
        <v>772</v>
      </c>
      <c r="BK61" s="279" t="s">
        <v>772</v>
      </c>
      <c r="BL61" s="279" t="s">
        <v>772</v>
      </c>
      <c r="BM61" s="279" t="s">
        <v>772</v>
      </c>
      <c r="BN61" s="279" t="s">
        <v>772</v>
      </c>
      <c r="BO61" s="279" t="s">
        <v>772</v>
      </c>
      <c r="BP61" s="279">
        <v>2.5329999999999999</v>
      </c>
      <c r="BQ61" s="279">
        <v>0.94</v>
      </c>
      <c r="BR61" s="279" t="s">
        <v>772</v>
      </c>
      <c r="BS61" s="279" t="s">
        <v>772</v>
      </c>
      <c r="BT61" s="279" t="s">
        <v>772</v>
      </c>
      <c r="BU61" s="279" t="s">
        <v>772</v>
      </c>
      <c r="BV61" s="279" t="s">
        <v>772</v>
      </c>
      <c r="BW61" s="279" t="s">
        <v>772</v>
      </c>
      <c r="BX61" s="279" t="s">
        <v>772</v>
      </c>
      <c r="BY61" s="279" t="s">
        <v>772</v>
      </c>
      <c r="BZ61" s="279" t="s">
        <v>772</v>
      </c>
      <c r="CA61" s="279">
        <v>12.096</v>
      </c>
      <c r="CB61" s="279" t="s">
        <v>772</v>
      </c>
      <c r="CC61" s="279" t="s">
        <v>772</v>
      </c>
      <c r="CD61" s="279" t="s">
        <v>772</v>
      </c>
      <c r="CE61" s="279" t="s">
        <v>772</v>
      </c>
      <c r="CF61" s="279">
        <v>0.28699999999999998</v>
      </c>
      <c r="CG61" s="279" t="s">
        <v>772</v>
      </c>
      <c r="CH61" s="279" t="s">
        <v>772</v>
      </c>
      <c r="CI61" s="279" t="s">
        <v>772</v>
      </c>
      <c r="CJ61" s="279" t="s">
        <v>772</v>
      </c>
      <c r="CK61" s="279">
        <v>4.1040000000000001</v>
      </c>
      <c r="CL61" s="279">
        <v>2.7359999999999998</v>
      </c>
      <c r="CM61" s="279">
        <v>4.032</v>
      </c>
      <c r="CN61" s="279">
        <v>2.016</v>
      </c>
      <c r="CO61" s="279">
        <v>-0.57600000000000007</v>
      </c>
      <c r="CP61" s="279" t="s">
        <v>772</v>
      </c>
      <c r="CQ61" s="279" t="s">
        <v>772</v>
      </c>
      <c r="CR61" s="279">
        <v>0.14399999999999999</v>
      </c>
      <c r="CS61" s="279">
        <v>7.1999999999999995E-2</v>
      </c>
      <c r="CT61" s="279" t="s">
        <v>772</v>
      </c>
      <c r="CU61" s="279">
        <f>IFERROR(VLOOKUP(A61,'fat-01-24'!A:C,3,FALSE),"")</f>
        <v>0.67800000000000005</v>
      </c>
      <c r="CV61" s="279" t="str">
        <f>IFERROR(VLOOKUP(A61,'fat-02-24'!A:C,3,FALSE),"")</f>
        <v/>
      </c>
      <c r="CW61" s="279" t="str">
        <f>IFERROR(VLOOKUP(A61,'fat-03-24'!A:C,3,FALSE),"")</f>
        <v/>
      </c>
      <c r="CX61" s="279" t="str">
        <f>IFERROR(VLOOKUP(A61,'fat-04-24'!A:C,3,FALSE),"")</f>
        <v/>
      </c>
      <c r="CY61" s="279" t="str">
        <f>IFERROR(VLOOKUP(A61,'fat-05-24'!A:C,3,FALSE),"")</f>
        <v/>
      </c>
      <c r="CZ61" s="279" t="str">
        <f>IFERROR(VLOOKUP(A61,'fat-06-24'!A:C,3,FALSE),"")</f>
        <v/>
      </c>
      <c r="DA61" s="279" t="str">
        <f>IFERROR(VLOOKUP(A61,'fat-07-24'!A:C,3,FALSE),"")</f>
        <v/>
      </c>
      <c r="DB61" s="279" t="str">
        <f>IFERROR(VLOOKUP(A61,'fat-08-24'!A:D,3,FALSE),"")</f>
        <v/>
      </c>
      <c r="DC61" s="279" t="str">
        <f>IFERROR(VLOOKUP(A61,'fat-09-24'!A:C,3,FALSE),"")</f>
        <v/>
      </c>
      <c r="DD61" s="279" t="str">
        <f>IFERROR(VLOOKUP(A61,'fat-10-24'!A:C,3,FALSE),"")</f>
        <v/>
      </c>
      <c r="DE61" s="279" t="str">
        <f>IFERROR(VLOOKUP(A61,'fat-11-24'!A:C,3,FALSE),"")</f>
        <v/>
      </c>
      <c r="DF61" s="279" t="str">
        <f>IFERROR(VLOOKUP(A61,'fat-12-24'!A:D,3,FALSE),"")</f>
        <v/>
      </c>
      <c r="DG61" s="279" t="str">
        <f>IFERROR(VLOOKUP(A61,'fat-01-25'!A:D,3,FALSE),"")</f>
        <v/>
      </c>
      <c r="DH61" s="279" t="str">
        <f>IFERROR(VLOOKUP(A61,'fat-02-25'!A:D,3,FALSE),"")</f>
        <v/>
      </c>
      <c r="DI61" s="279" t="str">
        <f>IFERROR(VLOOKUP(A61,'fat-03-25'!A:C,3,FALSE),"")</f>
        <v/>
      </c>
      <c r="DJ61" s="279" t="str">
        <f>IFERROR(VLOOKUP(A61,'fat-04-25'!A:C,3,FALSE),"")</f>
        <v/>
      </c>
      <c r="DK61" s="279" t="str">
        <f>IFERROR(VLOOKUP(A61,'fat-02-25'!A:C,3,FALSE),"")</f>
        <v/>
      </c>
      <c r="DL61" s="279" t="str">
        <f>IFERROR(VLOOKUP(A61,'fat-06-25'!A:C,3,FALSE),"")</f>
        <v/>
      </c>
      <c r="DM61" s="279" t="str">
        <f>IFERROR(VLOOKUP(A61,'fat-05-25'!A:C,3,FALSE),"")</f>
        <v/>
      </c>
      <c r="DN61" s="279" t="str">
        <f>IFERROR(VLOOKUP(A61,'fat-08-25'!A:C,3,FALSE),"")</f>
        <v/>
      </c>
      <c r="DO61" s="279" t="str">
        <f>IFERROR(VLOOKUP(A61,'fat-09-25'!A:C,3,FALSE),"")</f>
        <v/>
      </c>
      <c r="DP61" s="279" t="str">
        <f>IFERROR(VLOOKUP(A61,'fat-10-25'!A:C,3,FALSE),"")</f>
        <v/>
      </c>
      <c r="DQ61" s="279" t="str">
        <f>IFERROR(VLOOKUP(A61,'fat-11-25'!A:D,3,FALSE),"")</f>
        <v/>
      </c>
      <c r="DR61" s="279" t="str">
        <f>IFERROR(VLOOKUP(A61,'fat-12-25'!A:D,3,FALSE),"")</f>
        <v/>
      </c>
      <c r="DS61" s="279" t="str">
        <f>IFERROR(VLOOKUP(A61,'fat-01-26'!A:C,3,FALSE),"")</f>
        <v/>
      </c>
      <c r="DT61" s="279" t="str">
        <f>IFERROR(VLOOKUP(A61,'fat-02-26'!A:C,3,FALSE),"")</f>
        <v/>
      </c>
      <c r="DU61" s="279" t="str">
        <f>IFERROR(VLOOKUP(A61,'fat-03-26'!A:C,3,FALSE),"")</f>
        <v/>
      </c>
      <c r="DV61" s="279" t="str">
        <f>IFERROR(VLOOKUP(A61,'fat-04-26'!A:C,3,FALSE),"")</f>
        <v/>
      </c>
      <c r="DW61" s="279" t="str">
        <f>IFERROR(VLOOKUP(A61,'fat-05-26'!A:C,3,FALSE),"")</f>
        <v/>
      </c>
      <c r="DX61" s="279">
        <f t="shared" si="14"/>
        <v>0</v>
      </c>
      <c r="DY61" s="279">
        <f t="shared" si="17"/>
        <v>0</v>
      </c>
      <c r="DZ61" s="280"/>
      <c r="EA61" s="281">
        <f>VLOOKUP(A61,Estoque!B:I,8,FALSE)</f>
        <v>0</v>
      </c>
      <c r="EB61" s="34">
        <f>VLOOKUP(A61,Estoque!B:N,13,FALSE)</f>
        <v>0</v>
      </c>
    </row>
    <row r="62" spans="1:135" x14ac:dyDescent="0.3">
      <c r="A62" s="394" t="s">
        <v>370</v>
      </c>
      <c r="B62" s="394" t="s">
        <v>371</v>
      </c>
      <c r="C62" s="279" t="s">
        <v>772</v>
      </c>
      <c r="D62" s="279" t="s">
        <v>772</v>
      </c>
      <c r="E62" s="279" t="s">
        <v>772</v>
      </c>
      <c r="F62" s="279" t="s">
        <v>772</v>
      </c>
      <c r="G62" s="279" t="s">
        <v>772</v>
      </c>
      <c r="H62" s="279" t="s">
        <v>772</v>
      </c>
      <c r="I62" s="279" t="s">
        <v>772</v>
      </c>
      <c r="J62" s="279" t="s">
        <v>772</v>
      </c>
      <c r="K62" s="279" t="s">
        <v>772</v>
      </c>
      <c r="L62" s="279" t="s">
        <v>772</v>
      </c>
      <c r="M62" s="279" t="s">
        <v>772</v>
      </c>
      <c r="N62" s="279" t="s">
        <v>772</v>
      </c>
      <c r="O62" s="279" t="s">
        <v>772</v>
      </c>
      <c r="P62" s="279" t="s">
        <v>772</v>
      </c>
      <c r="Q62" s="279" t="s">
        <v>772</v>
      </c>
      <c r="R62" s="279" t="s">
        <v>772</v>
      </c>
      <c r="S62" s="279" t="s">
        <v>772</v>
      </c>
      <c r="T62" s="279" t="s">
        <v>772</v>
      </c>
      <c r="U62" s="279" t="s">
        <v>772</v>
      </c>
      <c r="V62" s="279" t="s">
        <v>772</v>
      </c>
      <c r="W62" s="279" t="s">
        <v>772</v>
      </c>
      <c r="X62" s="279" t="s">
        <v>772</v>
      </c>
      <c r="Y62" s="279" t="s">
        <v>772</v>
      </c>
      <c r="Z62" s="279" t="s">
        <v>772</v>
      </c>
      <c r="AA62" s="279" t="s">
        <v>772</v>
      </c>
      <c r="AB62" s="279" t="s">
        <v>772</v>
      </c>
      <c r="AC62" s="279" t="s">
        <v>772</v>
      </c>
      <c r="AD62" s="279" t="s">
        <v>772</v>
      </c>
      <c r="AE62" s="279" t="s">
        <v>772</v>
      </c>
      <c r="AF62" s="279" t="s">
        <v>772</v>
      </c>
      <c r="AG62" s="279" t="s">
        <v>772</v>
      </c>
      <c r="AH62" s="279" t="s">
        <v>772</v>
      </c>
      <c r="AI62" s="279" t="s">
        <v>772</v>
      </c>
      <c r="AJ62" s="279" t="s">
        <v>772</v>
      </c>
      <c r="AK62" s="279" t="s">
        <v>772</v>
      </c>
      <c r="AL62" s="279" t="s">
        <v>772</v>
      </c>
      <c r="AM62" s="279" t="s">
        <v>772</v>
      </c>
      <c r="AN62" s="279" t="s">
        <v>772</v>
      </c>
      <c r="AO62" s="279" t="s">
        <v>772</v>
      </c>
      <c r="AP62" s="279" t="s">
        <v>772</v>
      </c>
      <c r="AQ62" s="279" t="s">
        <v>772</v>
      </c>
      <c r="AR62" s="279" t="s">
        <v>772</v>
      </c>
      <c r="AS62" s="279" t="s">
        <v>772</v>
      </c>
      <c r="AT62" s="279" t="s">
        <v>772</v>
      </c>
      <c r="AU62" s="279" t="s">
        <v>772</v>
      </c>
      <c r="AV62" s="279" t="s">
        <v>772</v>
      </c>
      <c r="AW62" s="279" t="s">
        <v>772</v>
      </c>
      <c r="AX62" s="279" t="s">
        <v>772</v>
      </c>
      <c r="AY62" s="279" t="s">
        <v>772</v>
      </c>
      <c r="AZ62" s="279" t="s">
        <v>772</v>
      </c>
      <c r="BA62" s="279" t="s">
        <v>772</v>
      </c>
      <c r="BB62" s="279" t="s">
        <v>772</v>
      </c>
      <c r="BC62" s="279" t="s">
        <v>772</v>
      </c>
      <c r="BD62" s="279" t="s">
        <v>772</v>
      </c>
      <c r="BE62" s="279" t="s">
        <v>772</v>
      </c>
      <c r="BF62" s="279" t="s">
        <v>772</v>
      </c>
      <c r="BG62" s="279" t="s">
        <v>772</v>
      </c>
      <c r="BH62" s="279" t="s">
        <v>772</v>
      </c>
      <c r="BI62" s="279" t="s">
        <v>772</v>
      </c>
      <c r="BJ62" s="279" t="s">
        <v>772</v>
      </c>
      <c r="BK62" s="279" t="s">
        <v>772</v>
      </c>
      <c r="BL62" s="279" t="s">
        <v>772</v>
      </c>
      <c r="BM62" s="279">
        <v>2.1560000000000001</v>
      </c>
      <c r="BN62" s="279" t="s">
        <v>772</v>
      </c>
      <c r="BO62" s="279" t="s">
        <v>772</v>
      </c>
      <c r="BP62" s="279" t="s">
        <v>772</v>
      </c>
      <c r="BQ62" s="279" t="s">
        <v>772</v>
      </c>
      <c r="BR62" s="279" t="s">
        <v>772</v>
      </c>
      <c r="BS62" s="279" t="s">
        <v>772</v>
      </c>
      <c r="BT62" s="279" t="s">
        <v>772</v>
      </c>
      <c r="BU62" s="279" t="s">
        <v>772</v>
      </c>
      <c r="BV62" s="279" t="s">
        <v>772</v>
      </c>
      <c r="BW62" s="279" t="s">
        <v>772</v>
      </c>
      <c r="BX62" s="279" t="s">
        <v>772</v>
      </c>
      <c r="BY62" s="279" t="s">
        <v>772</v>
      </c>
      <c r="BZ62" s="279" t="s">
        <v>772</v>
      </c>
      <c r="CA62" s="279" t="s">
        <v>772</v>
      </c>
      <c r="CB62" s="279" t="s">
        <v>772</v>
      </c>
      <c r="CC62" s="279" t="s">
        <v>772</v>
      </c>
      <c r="CD62" s="279" t="s">
        <v>772</v>
      </c>
      <c r="CE62" s="279" t="s">
        <v>772</v>
      </c>
      <c r="CF62" s="279" t="s">
        <v>772</v>
      </c>
      <c r="CG62" s="279" t="s">
        <v>772</v>
      </c>
      <c r="CH62" s="279" t="s">
        <v>772</v>
      </c>
      <c r="CI62" s="279" t="s">
        <v>772</v>
      </c>
      <c r="CJ62" s="279" t="s">
        <v>772</v>
      </c>
      <c r="CK62" s="279" t="s">
        <v>772</v>
      </c>
      <c r="CL62" s="279" t="s">
        <v>772</v>
      </c>
      <c r="CM62" s="279" t="s">
        <v>772</v>
      </c>
      <c r="CN62" s="279" t="s">
        <v>772</v>
      </c>
      <c r="CO62" s="279" t="s">
        <v>772</v>
      </c>
      <c r="CP62" s="279" t="s">
        <v>772</v>
      </c>
      <c r="CQ62" s="279" t="s">
        <v>772</v>
      </c>
      <c r="CR62" s="279">
        <v>0.54</v>
      </c>
      <c r="CS62" s="279" t="s">
        <v>772</v>
      </c>
      <c r="CT62" s="279" t="s">
        <v>772</v>
      </c>
      <c r="CU62" s="279" t="str">
        <f>IFERROR(VLOOKUP(A62,'fat-01-24'!A:C,3,FALSE),"")</f>
        <v/>
      </c>
      <c r="CV62" s="279" t="str">
        <f>IFERROR(VLOOKUP(A62,'fat-02-24'!A:C,3,FALSE),"")</f>
        <v/>
      </c>
      <c r="CW62" s="279" t="str">
        <f>IFERROR(VLOOKUP(A62,'fat-03-24'!A:C,3,FALSE),"")</f>
        <v/>
      </c>
      <c r="CX62" s="279" t="str">
        <f>IFERROR(VLOOKUP(A62,'fat-04-24'!A:C,3,FALSE),"")</f>
        <v/>
      </c>
      <c r="CY62" s="279" t="str">
        <f>IFERROR(VLOOKUP(A62,'fat-05-24'!A:C,3,FALSE),"")</f>
        <v/>
      </c>
      <c r="CZ62" s="279" t="str">
        <f>IFERROR(VLOOKUP(A62,'fat-06-24'!A:C,3,FALSE),"")</f>
        <v/>
      </c>
      <c r="DA62" s="279" t="str">
        <f>IFERROR(VLOOKUP(A62,'fat-07-24'!A:C,3,FALSE),"")</f>
        <v/>
      </c>
      <c r="DB62" s="279" t="str">
        <f>IFERROR(VLOOKUP(A62,'fat-08-24'!A:D,3,FALSE),"")</f>
        <v/>
      </c>
      <c r="DC62" s="279" t="str">
        <f>IFERROR(VLOOKUP(A62,'fat-09-24'!A:C,3,FALSE),"")</f>
        <v/>
      </c>
      <c r="DD62" s="279" t="str">
        <f>IFERROR(VLOOKUP(A62,'fat-10-24'!A:C,3,FALSE),"")</f>
        <v/>
      </c>
      <c r="DE62" s="279" t="str">
        <f>IFERROR(VLOOKUP(A62,'fat-11-24'!A:C,3,FALSE),"")</f>
        <v/>
      </c>
      <c r="DF62" s="279" t="str">
        <f>IFERROR(VLOOKUP(A62,'fat-12-24'!A:D,3,FALSE),"")</f>
        <v/>
      </c>
      <c r="DG62" s="279" t="str">
        <f>IFERROR(VLOOKUP(A62,'fat-01-25'!A:D,3,FALSE),"")</f>
        <v/>
      </c>
      <c r="DH62" s="279" t="str">
        <f>IFERROR(VLOOKUP(A62,'fat-02-25'!A:D,3,FALSE),"")</f>
        <v/>
      </c>
      <c r="DI62" s="279" t="str">
        <f>IFERROR(VLOOKUP(A62,'fat-03-25'!A:C,3,FALSE),"")</f>
        <v/>
      </c>
      <c r="DJ62" s="279" t="str">
        <f>IFERROR(VLOOKUP(A62,'fat-04-25'!A:C,3,FALSE),"")</f>
        <v/>
      </c>
      <c r="DK62" s="279" t="str">
        <f>IFERROR(VLOOKUP(A62,'fat-02-25'!A:C,3,FALSE),"")</f>
        <v/>
      </c>
      <c r="DL62" s="279" t="str">
        <f>IFERROR(VLOOKUP(A62,'fat-06-25'!A:C,3,FALSE),"")</f>
        <v/>
      </c>
      <c r="DM62" s="279" t="str">
        <f>IFERROR(VLOOKUP(A62,'fat-05-25'!A:C,3,FALSE),"")</f>
        <v/>
      </c>
      <c r="DN62" s="279" t="str">
        <f>IFERROR(VLOOKUP(A62,'fat-08-25'!A:C,3,FALSE),"")</f>
        <v/>
      </c>
      <c r="DO62" s="279" t="str">
        <f>IFERROR(VLOOKUP(A62,'fat-09-25'!A:C,3,FALSE),"")</f>
        <v/>
      </c>
      <c r="DP62" s="279" t="str">
        <f>IFERROR(VLOOKUP(A62,'fat-10-25'!A:C,3,FALSE),"")</f>
        <v/>
      </c>
      <c r="DQ62" s="279" t="str">
        <f>IFERROR(VLOOKUP(A62,'fat-11-25'!A:D,3,FALSE),"")</f>
        <v/>
      </c>
      <c r="DR62" s="279" t="str">
        <f>IFERROR(VLOOKUP(A62,'fat-12-25'!A:D,3,FALSE),"")</f>
        <v/>
      </c>
      <c r="DS62" s="279" t="str">
        <f>IFERROR(VLOOKUP(A62,'fat-01-26'!A:C,3,FALSE),"")</f>
        <v/>
      </c>
      <c r="DT62" s="279" t="str">
        <f>IFERROR(VLOOKUP(A62,'fat-02-26'!A:C,3,FALSE),"")</f>
        <v/>
      </c>
      <c r="DU62" s="279" t="str">
        <f>IFERROR(VLOOKUP(A62,'fat-03-26'!A:C,3,FALSE),"")</f>
        <v/>
      </c>
      <c r="DV62" s="279">
        <f>IFERROR(VLOOKUP(A62,'fat-04-26'!A:C,3,FALSE),"")</f>
        <v>0.375</v>
      </c>
      <c r="DW62" s="279" t="str">
        <f>IFERROR(VLOOKUP(A62,'fat-05-26'!A:C,3,FALSE),"")</f>
        <v/>
      </c>
      <c r="DX62" s="279">
        <f t="shared" si="14"/>
        <v>6.25E-2</v>
      </c>
      <c r="DY62" s="279">
        <f t="shared" si="17"/>
        <v>9.375E-2</v>
      </c>
      <c r="DZ62" s="280"/>
      <c r="EA62" s="281">
        <f>VLOOKUP(A62,Estoque!B:I,8,FALSE)</f>
        <v>0</v>
      </c>
      <c r="EB62" s="34">
        <f>VLOOKUP(A62,Estoque!B:N,13,FALSE)</f>
        <v>0</v>
      </c>
    </row>
    <row r="63" spans="1:135" x14ac:dyDescent="0.3">
      <c r="A63" s="394" t="s">
        <v>374</v>
      </c>
      <c r="B63" s="394" t="s">
        <v>375</v>
      </c>
      <c r="C63" s="279" t="s">
        <v>772</v>
      </c>
      <c r="D63" s="279" t="s">
        <v>772</v>
      </c>
      <c r="E63" s="279" t="s">
        <v>772</v>
      </c>
      <c r="F63" s="279" t="s">
        <v>772</v>
      </c>
      <c r="G63" s="279" t="s">
        <v>772</v>
      </c>
      <c r="H63" s="279" t="s">
        <v>772</v>
      </c>
      <c r="I63" s="279" t="s">
        <v>772</v>
      </c>
      <c r="J63" s="279" t="s">
        <v>772</v>
      </c>
      <c r="K63" s="279" t="s">
        <v>772</v>
      </c>
      <c r="L63" s="279" t="s">
        <v>772</v>
      </c>
      <c r="M63" s="279" t="s">
        <v>772</v>
      </c>
      <c r="N63" s="279" t="s">
        <v>772</v>
      </c>
      <c r="O63" s="279" t="s">
        <v>772</v>
      </c>
      <c r="P63" s="279" t="s">
        <v>772</v>
      </c>
      <c r="Q63" s="279">
        <v>0.111</v>
      </c>
      <c r="R63" s="279" t="s">
        <v>772</v>
      </c>
      <c r="S63" s="279">
        <v>0.27700000000000002</v>
      </c>
      <c r="T63" s="279" t="s">
        <v>772</v>
      </c>
      <c r="U63" s="279" t="s">
        <v>772</v>
      </c>
      <c r="V63" s="279" t="s">
        <v>772</v>
      </c>
      <c r="W63" s="279" t="s">
        <v>772</v>
      </c>
      <c r="X63" s="279" t="s">
        <v>772</v>
      </c>
      <c r="Y63" s="279" t="s">
        <v>772</v>
      </c>
      <c r="Z63" s="279">
        <v>0.111</v>
      </c>
      <c r="AA63" s="279" t="s">
        <v>772</v>
      </c>
      <c r="AB63" s="279" t="s">
        <v>772</v>
      </c>
      <c r="AC63" s="279">
        <v>4.2750000000000004</v>
      </c>
      <c r="AD63" s="279">
        <v>3.855</v>
      </c>
      <c r="AE63" s="279" t="s">
        <v>772</v>
      </c>
      <c r="AF63" s="279">
        <v>1.24</v>
      </c>
      <c r="AG63" s="279">
        <v>2.06</v>
      </c>
      <c r="AH63" s="279">
        <v>3.4449999999999998</v>
      </c>
      <c r="AI63" s="279">
        <v>0.53</v>
      </c>
      <c r="AJ63" s="279" t="s">
        <v>772</v>
      </c>
      <c r="AK63" s="279" t="s">
        <v>772</v>
      </c>
      <c r="AL63" s="279">
        <v>1.08</v>
      </c>
      <c r="AM63" s="279" t="s">
        <v>772</v>
      </c>
      <c r="AN63" s="279">
        <v>0.24199999999999999</v>
      </c>
      <c r="AO63" s="279" t="s">
        <v>772</v>
      </c>
      <c r="AP63" s="279">
        <v>1.6639999999999999</v>
      </c>
      <c r="AQ63" s="279" t="s">
        <v>772</v>
      </c>
      <c r="AR63" s="279" t="s">
        <v>772</v>
      </c>
      <c r="AS63" s="279">
        <v>0.27800000000000002</v>
      </c>
      <c r="AT63" s="279" t="s">
        <v>772</v>
      </c>
      <c r="AU63" s="279" t="s">
        <v>772</v>
      </c>
      <c r="AV63" s="279">
        <v>5.0999999999999996</v>
      </c>
      <c r="AW63" s="279">
        <v>0.20499999999999999</v>
      </c>
      <c r="AX63" s="279">
        <v>2.1659999999999999</v>
      </c>
      <c r="AY63" s="279" t="s">
        <v>772</v>
      </c>
      <c r="AZ63" s="279" t="s">
        <v>772</v>
      </c>
      <c r="BA63" s="279">
        <v>0.38900000000000001</v>
      </c>
      <c r="BB63" s="279" t="s">
        <v>772</v>
      </c>
      <c r="BC63" s="279">
        <v>0.40600000000000003</v>
      </c>
      <c r="BD63" s="279" t="s">
        <v>772</v>
      </c>
      <c r="BE63" s="279">
        <v>14.186999999999999</v>
      </c>
      <c r="BF63" s="279" t="s">
        <v>772</v>
      </c>
      <c r="BG63" s="279" t="s">
        <v>772</v>
      </c>
      <c r="BH63" s="279">
        <v>1.99</v>
      </c>
      <c r="BI63" s="279">
        <v>2.7040000000000002</v>
      </c>
      <c r="BJ63" s="279">
        <v>1</v>
      </c>
      <c r="BK63" s="279" t="s">
        <v>772</v>
      </c>
      <c r="BL63" s="279">
        <v>5.5E-2</v>
      </c>
      <c r="BM63" s="279" t="s">
        <v>772</v>
      </c>
      <c r="BN63" s="279" t="s">
        <v>772</v>
      </c>
      <c r="BO63" s="279" t="s">
        <v>772</v>
      </c>
      <c r="BP63" s="279">
        <v>0.10199999999999999</v>
      </c>
      <c r="BQ63" s="279">
        <v>4.34</v>
      </c>
      <c r="BR63" s="279" t="s">
        <v>772</v>
      </c>
      <c r="BS63" s="279">
        <v>0.21099999999999999</v>
      </c>
      <c r="BT63" s="279">
        <v>0.111</v>
      </c>
      <c r="BU63" s="279" t="s">
        <v>772</v>
      </c>
      <c r="BV63" s="279" t="s">
        <v>772</v>
      </c>
      <c r="BW63" s="279">
        <v>5.6000000000000001E-2</v>
      </c>
      <c r="BX63" s="279" t="s">
        <v>772</v>
      </c>
      <c r="BY63" s="279">
        <v>0.16700000000000001</v>
      </c>
      <c r="BZ63" s="279" t="s">
        <v>772</v>
      </c>
      <c r="CA63" s="279">
        <v>0.33300000000000002</v>
      </c>
      <c r="CB63" s="279">
        <v>3.5954000000000002</v>
      </c>
      <c r="CC63" s="279">
        <v>6.3489999999999993</v>
      </c>
      <c r="CD63" s="279" t="s">
        <v>772</v>
      </c>
      <c r="CE63" s="279" t="s">
        <v>772</v>
      </c>
      <c r="CF63" s="279" t="s">
        <v>772</v>
      </c>
      <c r="CG63" s="279" t="s">
        <v>772</v>
      </c>
      <c r="CH63" s="279" t="s">
        <v>772</v>
      </c>
      <c r="CI63" s="279" t="s">
        <v>772</v>
      </c>
      <c r="CJ63" s="279" t="s">
        <v>772</v>
      </c>
      <c r="CK63" s="279" t="s">
        <v>772</v>
      </c>
      <c r="CL63" s="279" t="s">
        <v>772</v>
      </c>
      <c r="CM63" s="279" t="s">
        <v>772</v>
      </c>
      <c r="CN63" s="279" t="s">
        <v>772</v>
      </c>
      <c r="CO63" s="279" t="s">
        <v>772</v>
      </c>
      <c r="CP63" s="279" t="s">
        <v>772</v>
      </c>
      <c r="CQ63" s="279" t="s">
        <v>772</v>
      </c>
      <c r="CR63" s="279" t="s">
        <v>772</v>
      </c>
      <c r="CS63" s="279" t="s">
        <v>772</v>
      </c>
      <c r="CT63" s="279" t="s">
        <v>772</v>
      </c>
      <c r="CU63" s="279" t="str">
        <f>IFERROR(VLOOKUP(A63,'fat-01-24'!A:C,3,FALSE),"")</f>
        <v/>
      </c>
      <c r="CV63" s="279" t="str">
        <f>IFERROR(VLOOKUP(A63,'fat-02-24'!A:C,3,FALSE),"")</f>
        <v/>
      </c>
      <c r="CW63" s="279" t="str">
        <f>IFERROR(VLOOKUP(A63,'fat-03-24'!A:C,3,FALSE),"")</f>
        <v/>
      </c>
      <c r="CX63" s="279" t="str">
        <f>IFERROR(VLOOKUP(A63,'fat-04-24'!A:C,3,FALSE),"")</f>
        <v/>
      </c>
      <c r="CY63" s="279" t="str">
        <f>IFERROR(VLOOKUP(A63,'fat-05-24'!A:C,3,FALSE),"")</f>
        <v/>
      </c>
      <c r="CZ63" s="279" t="str">
        <f>IFERROR(VLOOKUP(A63,'fat-06-24'!A:C,3,FALSE),"")</f>
        <v/>
      </c>
      <c r="DA63" s="279" t="str">
        <f>IFERROR(VLOOKUP(A63,'fat-07-24'!A:C,3,FALSE),"")</f>
        <v/>
      </c>
      <c r="DB63" s="279" t="str">
        <f>IFERROR(VLOOKUP(A63,'fat-08-24'!A:D,3,FALSE),"")</f>
        <v/>
      </c>
      <c r="DC63" s="279" t="str">
        <f>IFERROR(VLOOKUP(A63,'fat-09-24'!A:C,3,FALSE),"")</f>
        <v/>
      </c>
      <c r="DD63" s="279" t="str">
        <f>IFERROR(VLOOKUP(A63,'fat-10-24'!A:C,3,FALSE),"")</f>
        <v/>
      </c>
      <c r="DE63" s="279" t="str">
        <f>IFERROR(VLOOKUP(A63,'fat-11-24'!A:C,3,FALSE),"")</f>
        <v/>
      </c>
      <c r="DF63" s="279" t="str">
        <f>IFERROR(VLOOKUP(A63,'fat-12-24'!A:D,3,FALSE),"")</f>
        <v/>
      </c>
      <c r="DG63" s="279" t="str">
        <f>IFERROR(VLOOKUP(A63,'fat-01-25'!A:D,3,FALSE),"")</f>
        <v/>
      </c>
      <c r="DH63" s="279" t="str">
        <f>IFERROR(VLOOKUP(A63,'fat-02-25'!A:D,3,FALSE),"")</f>
        <v/>
      </c>
      <c r="DI63" s="279" t="str">
        <f>IFERROR(VLOOKUP(A63,'fat-03-25'!A:C,3,FALSE),"")</f>
        <v/>
      </c>
      <c r="DJ63" s="279" t="str">
        <f>IFERROR(VLOOKUP(A63,'fat-04-25'!A:C,3,FALSE),"")</f>
        <v/>
      </c>
      <c r="DK63" s="279" t="str">
        <f>IFERROR(VLOOKUP(A63,'fat-02-25'!A:C,3,FALSE),"")</f>
        <v/>
      </c>
      <c r="DL63" s="279" t="str">
        <f>IFERROR(VLOOKUP(A63,'fat-06-25'!A:C,3,FALSE),"")</f>
        <v/>
      </c>
      <c r="DM63" s="279" t="str">
        <f>IFERROR(VLOOKUP(A63,'fat-05-25'!A:C,3,FALSE),"")</f>
        <v/>
      </c>
      <c r="DN63" s="279" t="str">
        <f>IFERROR(VLOOKUP(A63,'fat-08-25'!A:C,3,FALSE),"")</f>
        <v/>
      </c>
      <c r="DO63" s="279" t="str">
        <f>IFERROR(VLOOKUP(A63,'fat-09-25'!A:C,3,FALSE),"")</f>
        <v/>
      </c>
      <c r="DP63" s="279" t="str">
        <f>IFERROR(VLOOKUP(A63,'fat-10-25'!A:C,3,FALSE),"")</f>
        <v/>
      </c>
      <c r="DQ63" s="279" t="str">
        <f>IFERROR(VLOOKUP(A63,'fat-11-25'!A:D,3,FALSE),"")</f>
        <v/>
      </c>
      <c r="DR63" s="279" t="str">
        <f>IFERROR(VLOOKUP(A63,'fat-12-25'!A:D,3,FALSE),"")</f>
        <v/>
      </c>
      <c r="DS63" s="279" t="str">
        <f>IFERROR(VLOOKUP(A63,'fat-01-26'!A:C,3,FALSE),"")</f>
        <v/>
      </c>
      <c r="DT63" s="279" t="str">
        <f>IFERROR(VLOOKUP(A63,'fat-02-26'!A:C,3,FALSE),"")</f>
        <v/>
      </c>
      <c r="DU63" s="279" t="str">
        <f>IFERROR(VLOOKUP(A63,'fat-03-26'!A:C,3,FALSE),"")</f>
        <v/>
      </c>
      <c r="DV63" s="279" t="str">
        <f>IFERROR(VLOOKUP(A63,'fat-04-26'!A:C,3,FALSE),"")</f>
        <v/>
      </c>
      <c r="DW63" s="279" t="str">
        <f>IFERROR(VLOOKUP(A63,'fat-05-26'!A:C,3,FALSE),"")</f>
        <v/>
      </c>
      <c r="DX63" s="279">
        <f t="shared" si="14"/>
        <v>0</v>
      </c>
      <c r="DY63" s="279">
        <f t="shared" si="17"/>
        <v>0</v>
      </c>
      <c r="DZ63" s="280"/>
      <c r="EA63" s="281"/>
      <c r="EB63" s="34" t="e">
        <f>VLOOKUP(A63,Estoque!B:N,13,FALSE)</f>
        <v>#N/A</v>
      </c>
    </row>
    <row r="64" spans="1:135" x14ac:dyDescent="0.3">
      <c r="A64" s="394" t="s">
        <v>777</v>
      </c>
      <c r="B64" s="394" t="s">
        <v>778</v>
      </c>
      <c r="C64" s="279" t="s">
        <v>772</v>
      </c>
      <c r="D64" s="279" t="s">
        <v>772</v>
      </c>
      <c r="E64" s="279" t="s">
        <v>772</v>
      </c>
      <c r="F64" s="279" t="s">
        <v>772</v>
      </c>
      <c r="G64" s="279" t="s">
        <v>772</v>
      </c>
      <c r="H64" s="279" t="s">
        <v>772</v>
      </c>
      <c r="I64" s="279" t="s">
        <v>772</v>
      </c>
      <c r="J64" s="279" t="s">
        <v>772</v>
      </c>
      <c r="K64" s="279" t="s">
        <v>772</v>
      </c>
      <c r="L64" s="279" t="s">
        <v>772</v>
      </c>
      <c r="M64" s="279">
        <v>0.1</v>
      </c>
      <c r="N64" s="279">
        <v>0.878</v>
      </c>
      <c r="O64" s="279">
        <v>0.44500000000000001</v>
      </c>
      <c r="P64" s="279" t="s">
        <v>772</v>
      </c>
      <c r="Q64" s="279">
        <v>0.21</v>
      </c>
      <c r="R64" s="279" t="s">
        <v>772</v>
      </c>
      <c r="S64" s="279" t="s">
        <v>772</v>
      </c>
      <c r="T64" s="279">
        <v>0.52</v>
      </c>
      <c r="U64" s="279">
        <v>0.76500000000000001</v>
      </c>
      <c r="V64" s="279">
        <v>0.1</v>
      </c>
      <c r="W64" s="279">
        <v>0.315</v>
      </c>
      <c r="X64" s="279" t="s">
        <v>772</v>
      </c>
      <c r="Y64" s="279">
        <v>0.315</v>
      </c>
      <c r="Z64" s="279">
        <v>0.05</v>
      </c>
      <c r="AA64" s="279" t="s">
        <v>772</v>
      </c>
      <c r="AB64" s="279" t="s">
        <v>772</v>
      </c>
      <c r="AC64" s="279" t="s">
        <v>772</v>
      </c>
      <c r="AD64" s="279" t="s">
        <v>772</v>
      </c>
      <c r="AE64" s="279" t="s">
        <v>772</v>
      </c>
      <c r="AF64" s="279" t="s">
        <v>772</v>
      </c>
      <c r="AG64" s="279" t="s">
        <v>772</v>
      </c>
      <c r="AH64" s="279" t="s">
        <v>772</v>
      </c>
      <c r="AI64" s="279" t="s">
        <v>772</v>
      </c>
      <c r="AJ64" s="279" t="s">
        <v>772</v>
      </c>
      <c r="AK64" s="279" t="s">
        <v>772</v>
      </c>
      <c r="AL64" s="279" t="s">
        <v>772</v>
      </c>
      <c r="AM64" s="279" t="s">
        <v>772</v>
      </c>
      <c r="AN64" s="279" t="s">
        <v>772</v>
      </c>
      <c r="AO64" s="279" t="s">
        <v>772</v>
      </c>
      <c r="AP64" s="279" t="s">
        <v>772</v>
      </c>
      <c r="AQ64" s="279" t="s">
        <v>772</v>
      </c>
      <c r="AR64" s="279" t="s">
        <v>772</v>
      </c>
      <c r="AS64" s="279" t="s">
        <v>772</v>
      </c>
      <c r="AT64" s="279" t="s">
        <v>772</v>
      </c>
      <c r="AU64" s="279" t="s">
        <v>772</v>
      </c>
      <c r="AV64" s="279" t="s">
        <v>772</v>
      </c>
      <c r="AW64" s="279" t="s">
        <v>772</v>
      </c>
      <c r="AX64" s="279" t="s">
        <v>772</v>
      </c>
      <c r="AY64" s="279" t="s">
        <v>772</v>
      </c>
      <c r="AZ64" s="279" t="s">
        <v>772</v>
      </c>
      <c r="BA64" s="279" t="s">
        <v>772</v>
      </c>
      <c r="BB64" s="279" t="s">
        <v>772</v>
      </c>
      <c r="BC64" s="279" t="s">
        <v>772</v>
      </c>
      <c r="BD64" s="279" t="s">
        <v>772</v>
      </c>
      <c r="BE64" s="279" t="s">
        <v>772</v>
      </c>
      <c r="BF64" s="279" t="s">
        <v>772</v>
      </c>
      <c r="BG64" s="279" t="s">
        <v>772</v>
      </c>
      <c r="BH64" s="279" t="s">
        <v>772</v>
      </c>
      <c r="BI64" s="279" t="s">
        <v>772</v>
      </c>
      <c r="BJ64" s="279" t="s">
        <v>772</v>
      </c>
      <c r="BK64" s="279" t="s">
        <v>772</v>
      </c>
      <c r="BL64" s="279" t="s">
        <v>772</v>
      </c>
      <c r="BM64" s="279" t="s">
        <v>772</v>
      </c>
      <c r="BN64" s="279" t="s">
        <v>772</v>
      </c>
      <c r="BO64" s="279" t="s">
        <v>772</v>
      </c>
      <c r="BP64" s="279" t="s">
        <v>772</v>
      </c>
      <c r="BQ64" s="279" t="s">
        <v>772</v>
      </c>
      <c r="BR64" s="279" t="s">
        <v>772</v>
      </c>
      <c r="BS64" s="279" t="s">
        <v>772</v>
      </c>
      <c r="BT64" s="279" t="s">
        <v>772</v>
      </c>
      <c r="BU64" s="279" t="s">
        <v>772</v>
      </c>
      <c r="BV64" s="279" t="s">
        <v>772</v>
      </c>
      <c r="BW64" s="279" t="s">
        <v>772</v>
      </c>
      <c r="BX64" s="279" t="s">
        <v>772</v>
      </c>
      <c r="BY64" s="279" t="s">
        <v>772</v>
      </c>
      <c r="BZ64" s="279" t="s">
        <v>772</v>
      </c>
      <c r="CA64" s="279" t="s">
        <v>772</v>
      </c>
      <c r="CB64" s="279" t="s">
        <v>772</v>
      </c>
      <c r="CC64" s="279" t="s">
        <v>772</v>
      </c>
      <c r="CD64" s="279" t="s">
        <v>772</v>
      </c>
      <c r="CE64" s="279" t="s">
        <v>772</v>
      </c>
      <c r="CF64" s="279" t="s">
        <v>772</v>
      </c>
      <c r="CG64" s="279" t="s">
        <v>772</v>
      </c>
      <c r="CH64" s="279" t="s">
        <v>772</v>
      </c>
      <c r="CI64" s="279" t="s">
        <v>772</v>
      </c>
      <c r="CJ64" s="279" t="s">
        <v>772</v>
      </c>
      <c r="CK64" s="279" t="s">
        <v>772</v>
      </c>
      <c r="CL64" s="279" t="s">
        <v>772</v>
      </c>
      <c r="CM64" s="279" t="s">
        <v>772</v>
      </c>
      <c r="CN64" s="279" t="s">
        <v>772</v>
      </c>
      <c r="CO64" s="279" t="s">
        <v>772</v>
      </c>
      <c r="CP64" s="279" t="s">
        <v>772</v>
      </c>
      <c r="CQ64" s="279" t="s">
        <v>772</v>
      </c>
      <c r="CR64" s="279" t="s">
        <v>772</v>
      </c>
      <c r="CS64" s="279" t="s">
        <v>772</v>
      </c>
      <c r="CT64" s="279" t="s">
        <v>772</v>
      </c>
      <c r="CU64" s="279" t="str">
        <f>IFERROR(VLOOKUP(A64,'fat-01-24'!A:C,3,FALSE),"")</f>
        <v/>
      </c>
      <c r="CV64" s="279" t="str">
        <f>IFERROR(VLOOKUP(A64,'fat-02-24'!A:C,3,FALSE),"")</f>
        <v/>
      </c>
      <c r="CW64" s="279" t="str">
        <f>IFERROR(VLOOKUP(A64,'fat-03-24'!A:C,3,FALSE),"")</f>
        <v/>
      </c>
      <c r="CX64" s="279" t="str">
        <f>IFERROR(VLOOKUP(A64,'fat-04-24'!A:C,3,FALSE),"")</f>
        <v/>
      </c>
      <c r="CY64" s="279" t="str">
        <f>IFERROR(VLOOKUP(A64,'fat-05-24'!A:C,3,FALSE),"")</f>
        <v/>
      </c>
      <c r="CZ64" s="279" t="str">
        <f>IFERROR(VLOOKUP(A64,'fat-06-24'!A:C,3,FALSE),"")</f>
        <v/>
      </c>
      <c r="DA64" s="279" t="str">
        <f>IFERROR(VLOOKUP(A64,'fat-07-24'!A:C,3,FALSE),"")</f>
        <v/>
      </c>
      <c r="DB64" s="279" t="str">
        <f>IFERROR(VLOOKUP(A64,'fat-08-24'!A:D,3,FALSE),"")</f>
        <v/>
      </c>
      <c r="DC64" s="279" t="str">
        <f>IFERROR(VLOOKUP(A64,'fat-09-24'!A:C,3,FALSE),"")</f>
        <v/>
      </c>
      <c r="DD64" s="279" t="str">
        <f>IFERROR(VLOOKUP(A64,'fat-10-24'!A:C,3,FALSE),"")</f>
        <v/>
      </c>
      <c r="DE64" s="279" t="str">
        <f>IFERROR(VLOOKUP(A64,'fat-11-24'!A:C,3,FALSE),"")</f>
        <v/>
      </c>
      <c r="DF64" s="279" t="str">
        <f>IFERROR(VLOOKUP(A64,'fat-12-24'!A:D,3,FALSE),"")</f>
        <v/>
      </c>
      <c r="DG64" s="279" t="str">
        <f>IFERROR(VLOOKUP(A64,'fat-01-25'!A:D,3,FALSE),"")</f>
        <v/>
      </c>
      <c r="DH64" s="279" t="str">
        <f>IFERROR(VLOOKUP(A64,'fat-02-25'!A:D,3,FALSE),"")</f>
        <v/>
      </c>
      <c r="DI64" s="279" t="str">
        <f>IFERROR(VLOOKUP(A64,'fat-03-25'!A:C,3,FALSE),"")</f>
        <v/>
      </c>
      <c r="DJ64" s="279" t="str">
        <f>IFERROR(VLOOKUP(A64,'fat-04-25'!A:C,3,FALSE),"")</f>
        <v/>
      </c>
      <c r="DK64" s="279" t="str">
        <f>IFERROR(VLOOKUP(A64,'fat-02-25'!A:C,3,FALSE),"")</f>
        <v/>
      </c>
      <c r="DL64" s="279" t="str">
        <f>IFERROR(VLOOKUP(A64,'fat-06-25'!A:C,3,FALSE),"")</f>
        <v/>
      </c>
      <c r="DM64" s="279" t="str">
        <f>IFERROR(VLOOKUP(A64,'fat-05-25'!A:C,3,FALSE),"")</f>
        <v/>
      </c>
      <c r="DN64" s="279" t="str">
        <f>IFERROR(VLOOKUP(A64,'fat-08-25'!A:C,3,FALSE),"")</f>
        <v/>
      </c>
      <c r="DO64" s="279" t="str">
        <f>IFERROR(VLOOKUP(A64,'fat-09-25'!A:C,3,FALSE),"")</f>
        <v/>
      </c>
      <c r="DP64" s="279" t="str">
        <f>IFERROR(VLOOKUP(A64,'fat-10-25'!A:C,3,FALSE),"")</f>
        <v/>
      </c>
      <c r="DQ64" s="279" t="str">
        <f>IFERROR(VLOOKUP(A64,'fat-11-25'!A:D,3,FALSE),"")</f>
        <v/>
      </c>
      <c r="DR64" s="279" t="str">
        <f>IFERROR(VLOOKUP(A64,'fat-12-25'!A:D,3,FALSE),"")</f>
        <v/>
      </c>
      <c r="DS64" s="279" t="str">
        <f>IFERROR(VLOOKUP(A64,'fat-01-26'!A:C,3,FALSE),"")</f>
        <v/>
      </c>
      <c r="DT64" s="279" t="str">
        <f>IFERROR(VLOOKUP(A64,'fat-02-26'!A:C,3,FALSE),"")</f>
        <v/>
      </c>
      <c r="DU64" s="279" t="str">
        <f>IFERROR(VLOOKUP(A64,'fat-03-26'!A:C,3,FALSE),"")</f>
        <v/>
      </c>
      <c r="DV64" s="279" t="str">
        <f>IFERROR(VLOOKUP(A64,'fat-04-26'!A:C,3,FALSE),"")</f>
        <v/>
      </c>
      <c r="DW64" s="279" t="str">
        <f>IFERROR(VLOOKUP(A64,'fat-05-26'!A:C,3,FALSE),"")</f>
        <v/>
      </c>
      <c r="DX64" s="279">
        <f t="shared" si="14"/>
        <v>0</v>
      </c>
      <c r="DY64" s="279">
        <f t="shared" si="17"/>
        <v>0</v>
      </c>
      <c r="DZ64" s="280"/>
      <c r="EA64" s="281">
        <f>VLOOKUP(A64,Estoque!B:I,8,FALSE)</f>
        <v>0</v>
      </c>
      <c r="EB64" s="34">
        <f>VLOOKUP(A64,Estoque!B:N,13,FALSE)</f>
        <v>0</v>
      </c>
    </row>
    <row r="65" spans="1:135" x14ac:dyDescent="0.3">
      <c r="A65" s="394" t="s">
        <v>376</v>
      </c>
      <c r="B65" s="394" t="s">
        <v>778</v>
      </c>
      <c r="C65" s="279" t="s">
        <v>772</v>
      </c>
      <c r="D65" s="279" t="s">
        <v>772</v>
      </c>
      <c r="E65" s="279" t="s">
        <v>772</v>
      </c>
      <c r="F65" s="279" t="s">
        <v>772</v>
      </c>
      <c r="G65" s="279" t="s">
        <v>772</v>
      </c>
      <c r="H65" s="279" t="s">
        <v>772</v>
      </c>
      <c r="I65" s="279" t="s">
        <v>772</v>
      </c>
      <c r="J65" s="279" t="s">
        <v>772</v>
      </c>
      <c r="K65" s="279" t="s">
        <v>772</v>
      </c>
      <c r="L65" s="279" t="s">
        <v>772</v>
      </c>
      <c r="M65" s="279" t="s">
        <v>772</v>
      </c>
      <c r="N65" s="279" t="s">
        <v>772</v>
      </c>
      <c r="O65" s="279" t="s">
        <v>772</v>
      </c>
      <c r="P65" s="279" t="s">
        <v>772</v>
      </c>
      <c r="Q65" s="279" t="s">
        <v>772</v>
      </c>
      <c r="R65" s="279" t="s">
        <v>772</v>
      </c>
      <c r="S65" s="279" t="s">
        <v>772</v>
      </c>
      <c r="T65" s="279" t="s">
        <v>772</v>
      </c>
      <c r="U65" s="279" t="s">
        <v>772</v>
      </c>
      <c r="V65" s="279" t="s">
        <v>772</v>
      </c>
      <c r="W65" s="279" t="s">
        <v>772</v>
      </c>
      <c r="X65" s="279" t="s">
        <v>772</v>
      </c>
      <c r="Y65" s="279" t="s">
        <v>772</v>
      </c>
      <c r="Z65" s="279" t="s">
        <v>772</v>
      </c>
      <c r="AA65" s="279" t="s">
        <v>772</v>
      </c>
      <c r="AB65" s="279" t="s">
        <v>772</v>
      </c>
      <c r="AC65" s="279" t="s">
        <v>772</v>
      </c>
      <c r="AD65" s="279" t="s">
        <v>772</v>
      </c>
      <c r="AE65" s="279" t="s">
        <v>772</v>
      </c>
      <c r="AF65" s="279" t="s">
        <v>772</v>
      </c>
      <c r="AG65" s="279" t="s">
        <v>772</v>
      </c>
      <c r="AH65" s="279" t="s">
        <v>772</v>
      </c>
      <c r="AI65" s="279" t="s">
        <v>772</v>
      </c>
      <c r="AJ65" s="279" t="s">
        <v>772</v>
      </c>
      <c r="AK65" s="279" t="s">
        <v>772</v>
      </c>
      <c r="AL65" s="279" t="s">
        <v>772</v>
      </c>
      <c r="AM65" s="279" t="s">
        <v>772</v>
      </c>
      <c r="AN65" s="279" t="s">
        <v>772</v>
      </c>
      <c r="AO65" s="279" t="s">
        <v>772</v>
      </c>
      <c r="AP65" s="279" t="s">
        <v>772</v>
      </c>
      <c r="AQ65" s="279" t="s">
        <v>772</v>
      </c>
      <c r="AR65" s="279" t="s">
        <v>772</v>
      </c>
      <c r="AS65" s="279" t="s">
        <v>772</v>
      </c>
      <c r="AT65" s="279" t="s">
        <v>772</v>
      </c>
      <c r="AU65" s="279" t="s">
        <v>772</v>
      </c>
      <c r="AV65" s="279" t="s">
        <v>772</v>
      </c>
      <c r="AW65" s="279" t="s">
        <v>772</v>
      </c>
      <c r="AX65" s="279" t="s">
        <v>772</v>
      </c>
      <c r="AY65" s="279" t="s">
        <v>772</v>
      </c>
      <c r="AZ65" s="279" t="s">
        <v>772</v>
      </c>
      <c r="BA65" s="279" t="s">
        <v>772</v>
      </c>
      <c r="BB65" s="279" t="s">
        <v>772</v>
      </c>
      <c r="BC65" s="279" t="s">
        <v>772</v>
      </c>
      <c r="BD65" s="279" t="s">
        <v>772</v>
      </c>
      <c r="BE65" s="279" t="s">
        <v>772</v>
      </c>
      <c r="BF65" s="279" t="s">
        <v>772</v>
      </c>
      <c r="BG65" s="279" t="s">
        <v>772</v>
      </c>
      <c r="BH65" s="279" t="s">
        <v>772</v>
      </c>
      <c r="BI65" s="279" t="s">
        <v>772</v>
      </c>
      <c r="BJ65" s="279" t="s">
        <v>772</v>
      </c>
      <c r="BK65" s="279" t="s">
        <v>772</v>
      </c>
      <c r="BL65" s="279" t="s">
        <v>772</v>
      </c>
      <c r="BM65" s="279" t="s">
        <v>772</v>
      </c>
      <c r="BN65" s="279" t="s">
        <v>772</v>
      </c>
      <c r="BO65" s="279" t="s">
        <v>772</v>
      </c>
      <c r="BP65" s="279" t="s">
        <v>772</v>
      </c>
      <c r="BQ65" s="279" t="s">
        <v>772</v>
      </c>
      <c r="BR65" s="279" t="s">
        <v>772</v>
      </c>
      <c r="BS65" s="279" t="s">
        <v>772</v>
      </c>
      <c r="BT65" s="279" t="s">
        <v>772</v>
      </c>
      <c r="BU65" s="279" t="s">
        <v>772</v>
      </c>
      <c r="BV65" s="279" t="s">
        <v>772</v>
      </c>
      <c r="BW65" s="279" t="s">
        <v>772</v>
      </c>
      <c r="BX65" s="279" t="s">
        <v>772</v>
      </c>
      <c r="BY65" s="279" t="s">
        <v>772</v>
      </c>
      <c r="BZ65" s="279" t="s">
        <v>772</v>
      </c>
      <c r="CA65" s="279" t="s">
        <v>772</v>
      </c>
      <c r="CB65" s="279" t="s">
        <v>772</v>
      </c>
      <c r="CC65" s="279" t="s">
        <v>772</v>
      </c>
      <c r="CD65" s="279">
        <v>5.5E-2</v>
      </c>
      <c r="CE65" s="279" t="s">
        <v>772</v>
      </c>
      <c r="CF65" s="279" t="s">
        <v>772</v>
      </c>
      <c r="CG65" s="279">
        <v>5.5500000000000001E-2</v>
      </c>
      <c r="CH65" s="279" t="s">
        <v>772</v>
      </c>
      <c r="CI65" s="279">
        <v>0.61050000000000004</v>
      </c>
      <c r="CJ65" s="279">
        <v>0.33300000000000002</v>
      </c>
      <c r="CK65" s="279" t="s">
        <v>772</v>
      </c>
      <c r="CL65" s="279" t="s">
        <v>772</v>
      </c>
      <c r="CM65" s="279" t="s">
        <v>772</v>
      </c>
      <c r="CN65" s="279" t="s">
        <v>772</v>
      </c>
      <c r="CO65" s="279" t="s">
        <v>772</v>
      </c>
      <c r="CP65" s="279" t="s">
        <v>772</v>
      </c>
      <c r="CQ65" s="279" t="s">
        <v>772</v>
      </c>
      <c r="CR65" s="279" t="s">
        <v>772</v>
      </c>
      <c r="CS65" s="279" t="s">
        <v>772</v>
      </c>
      <c r="CT65" s="279" t="s">
        <v>772</v>
      </c>
      <c r="CU65" s="279">
        <f>IFERROR(VLOOKUP(A65,'fat-01-24'!A:C,3,FALSE),"")</f>
        <v>7.1999999999999995E-2</v>
      </c>
      <c r="CV65" s="279" t="str">
        <f>IFERROR(VLOOKUP(A65,'fat-02-24'!A:C,3,FALSE),"")</f>
        <v/>
      </c>
      <c r="CW65" s="279" t="str">
        <f>IFERROR(VLOOKUP(A65,'fat-03-24'!A:C,3,FALSE),"")</f>
        <v/>
      </c>
      <c r="CX65" s="279" t="str">
        <f>IFERROR(VLOOKUP(A65,'fat-04-24'!A:C,3,FALSE),"")</f>
        <v/>
      </c>
      <c r="CY65" s="279" t="str">
        <f>IFERROR(VLOOKUP(A65,'fat-05-24'!A:C,3,FALSE),"")</f>
        <v/>
      </c>
      <c r="CZ65" s="279" t="str">
        <f>IFERROR(VLOOKUP(A65,'fat-06-24'!A:C,3,FALSE),"")</f>
        <v/>
      </c>
      <c r="DA65" s="279" t="str">
        <f>IFERROR(VLOOKUP(A65,'fat-07-24'!A:C,3,FALSE),"")</f>
        <v/>
      </c>
      <c r="DB65" s="279" t="str">
        <f>IFERROR(VLOOKUP(A65,'fat-08-24'!A:D,3,FALSE),"")</f>
        <v/>
      </c>
      <c r="DC65" s="279" t="str">
        <f>IFERROR(VLOOKUP(A65,'fat-09-24'!A:C,3,FALSE),"")</f>
        <v/>
      </c>
      <c r="DD65" s="279" t="str">
        <f>IFERROR(VLOOKUP(A65,'fat-10-24'!A:C,3,FALSE),"")</f>
        <v/>
      </c>
      <c r="DE65" s="279" t="str">
        <f>IFERROR(VLOOKUP(A65,'fat-11-24'!A:C,3,FALSE),"")</f>
        <v/>
      </c>
      <c r="DF65" s="279" t="str">
        <f>IFERROR(VLOOKUP(A65,'fat-12-24'!A:D,3,FALSE),"")</f>
        <v/>
      </c>
      <c r="DG65" s="279" t="str">
        <f>IFERROR(VLOOKUP(A65,'fat-01-25'!A:D,3,FALSE),"")</f>
        <v/>
      </c>
      <c r="DH65" s="279" t="str">
        <f>IFERROR(VLOOKUP(A65,'fat-02-25'!A:D,3,FALSE),"")</f>
        <v/>
      </c>
      <c r="DI65" s="279" t="str">
        <f>IFERROR(VLOOKUP(A65,'fat-03-25'!A:C,3,FALSE),"")</f>
        <v/>
      </c>
      <c r="DJ65" s="279" t="str">
        <f>IFERROR(VLOOKUP(A65,'fat-04-25'!A:C,3,FALSE),"")</f>
        <v/>
      </c>
      <c r="DK65" s="279" t="str">
        <f>IFERROR(VLOOKUP(A65,'fat-02-25'!A:C,3,FALSE),"")</f>
        <v/>
      </c>
      <c r="DL65" s="279" t="str">
        <f>IFERROR(VLOOKUP(A65,'fat-06-25'!A:C,3,FALSE),"")</f>
        <v/>
      </c>
      <c r="DM65" s="279" t="str">
        <f>IFERROR(VLOOKUP(A65,'fat-05-25'!A:C,3,FALSE),"")</f>
        <v/>
      </c>
      <c r="DN65" s="279" t="str">
        <f>IFERROR(VLOOKUP(A65,'fat-08-25'!A:C,3,FALSE),"")</f>
        <v/>
      </c>
      <c r="DO65" s="279" t="str">
        <f>IFERROR(VLOOKUP(A65,'fat-09-25'!A:C,3,FALSE),"")</f>
        <v/>
      </c>
      <c r="DP65" s="279" t="str">
        <f>IFERROR(VLOOKUP(A65,'fat-10-25'!A:C,3,FALSE),"")</f>
        <v/>
      </c>
      <c r="DQ65" s="279" t="str">
        <f>IFERROR(VLOOKUP(A65,'fat-11-25'!A:D,3,FALSE),"")</f>
        <v/>
      </c>
      <c r="DR65" s="279" t="str">
        <f>IFERROR(VLOOKUP(A65,'fat-12-25'!A:D,3,FALSE),"")</f>
        <v/>
      </c>
      <c r="DS65" s="279" t="str">
        <f>IFERROR(VLOOKUP(A65,'fat-01-26'!A:C,3,FALSE),"")</f>
        <v/>
      </c>
      <c r="DT65" s="279" t="str">
        <f>IFERROR(VLOOKUP(A65,'fat-02-26'!A:C,3,FALSE),"")</f>
        <v/>
      </c>
      <c r="DU65" s="279" t="str">
        <f>IFERROR(VLOOKUP(A65,'fat-03-26'!A:C,3,FALSE),"")</f>
        <v/>
      </c>
      <c r="DV65" s="279" t="str">
        <f>IFERROR(VLOOKUP(A65,'fat-04-26'!A:C,3,FALSE),"")</f>
        <v/>
      </c>
      <c r="DW65" s="279" t="str">
        <f>IFERROR(VLOOKUP(A65,'fat-05-26'!A:C,3,FALSE),"")</f>
        <v/>
      </c>
      <c r="DX65" s="279">
        <f t="shared" si="14"/>
        <v>0</v>
      </c>
      <c r="DY65" s="279">
        <f t="shared" si="17"/>
        <v>0</v>
      </c>
      <c r="DZ65" s="280"/>
      <c r="EA65" s="281">
        <f>VLOOKUP(A65,Estoque!B:I,8,FALSE)</f>
        <v>0</v>
      </c>
      <c r="EB65" s="34">
        <f>VLOOKUP(A65,Estoque!B:N,13,FALSE)</f>
        <v>0</v>
      </c>
    </row>
    <row r="66" spans="1:135" x14ac:dyDescent="0.3">
      <c r="A66" s="394" t="s">
        <v>377</v>
      </c>
      <c r="B66" s="394" t="s">
        <v>378</v>
      </c>
      <c r="C66" s="279" t="s">
        <v>772</v>
      </c>
      <c r="D66" s="279" t="s">
        <v>772</v>
      </c>
      <c r="E66" s="279" t="s">
        <v>772</v>
      </c>
      <c r="F66" s="279" t="s">
        <v>772</v>
      </c>
      <c r="G66" s="279" t="s">
        <v>772</v>
      </c>
      <c r="H66" s="279" t="s">
        <v>772</v>
      </c>
      <c r="I66" s="279" t="s">
        <v>772</v>
      </c>
      <c r="J66" s="279" t="s">
        <v>772</v>
      </c>
      <c r="K66" s="279" t="s">
        <v>772</v>
      </c>
      <c r="L66" s="279" t="s">
        <v>772</v>
      </c>
      <c r="M66" s="279" t="s">
        <v>772</v>
      </c>
      <c r="N66" s="279" t="s">
        <v>772</v>
      </c>
      <c r="O66" s="279" t="s">
        <v>772</v>
      </c>
      <c r="P66" s="279" t="s">
        <v>772</v>
      </c>
      <c r="Q66" s="279" t="s">
        <v>772</v>
      </c>
      <c r="R66" s="279" t="s">
        <v>772</v>
      </c>
      <c r="S66" s="279">
        <v>0.71599999999999997</v>
      </c>
      <c r="T66" s="279" t="s">
        <v>772</v>
      </c>
      <c r="U66" s="279" t="s">
        <v>772</v>
      </c>
      <c r="V66" s="279">
        <v>0.06</v>
      </c>
      <c r="W66" s="279">
        <v>1.23</v>
      </c>
      <c r="X66" s="279">
        <v>0.318</v>
      </c>
      <c r="Y66" s="279" t="s">
        <v>772</v>
      </c>
      <c r="Z66" s="279" t="s">
        <v>772</v>
      </c>
      <c r="AA66" s="279" t="s">
        <v>772</v>
      </c>
      <c r="AB66" s="279" t="s">
        <v>772</v>
      </c>
      <c r="AC66" s="279">
        <v>5.8000000000000003E-2</v>
      </c>
      <c r="AD66" s="279">
        <v>0.12</v>
      </c>
      <c r="AE66" s="279" t="s">
        <v>772</v>
      </c>
      <c r="AF66" s="279" t="s">
        <v>772</v>
      </c>
      <c r="AG66" s="279" t="s">
        <v>772</v>
      </c>
      <c r="AH66" s="279" t="s">
        <v>772</v>
      </c>
      <c r="AI66" s="279" t="s">
        <v>772</v>
      </c>
      <c r="AJ66" s="279" t="s">
        <v>772</v>
      </c>
      <c r="AK66" s="279" t="s">
        <v>772</v>
      </c>
      <c r="AL66" s="279" t="s">
        <v>772</v>
      </c>
      <c r="AM66" s="279" t="s">
        <v>772</v>
      </c>
      <c r="AN66" s="279" t="s">
        <v>772</v>
      </c>
      <c r="AO66" s="279" t="s">
        <v>772</v>
      </c>
      <c r="AP66" s="279" t="s">
        <v>772</v>
      </c>
      <c r="AQ66" s="279" t="s">
        <v>772</v>
      </c>
      <c r="AR66" s="279" t="s">
        <v>772</v>
      </c>
      <c r="AS66" s="279" t="s">
        <v>772</v>
      </c>
      <c r="AT66" s="279" t="s">
        <v>772</v>
      </c>
      <c r="AU66" s="279" t="s">
        <v>772</v>
      </c>
      <c r="AV66" s="279" t="s">
        <v>772</v>
      </c>
      <c r="AW66" s="279" t="s">
        <v>772</v>
      </c>
      <c r="AX66" s="279" t="s">
        <v>772</v>
      </c>
      <c r="AY66" s="279" t="s">
        <v>772</v>
      </c>
      <c r="AZ66" s="279" t="s">
        <v>772</v>
      </c>
      <c r="BA66" s="279" t="s">
        <v>772</v>
      </c>
      <c r="BB66" s="279" t="s">
        <v>772</v>
      </c>
      <c r="BC66" s="279" t="s">
        <v>772</v>
      </c>
      <c r="BD66" s="279" t="s">
        <v>772</v>
      </c>
      <c r="BE66" s="279" t="s">
        <v>772</v>
      </c>
      <c r="BF66" s="279" t="s">
        <v>772</v>
      </c>
      <c r="BG66" s="279" t="s">
        <v>772</v>
      </c>
      <c r="BH66" s="279" t="s">
        <v>772</v>
      </c>
      <c r="BI66" s="279">
        <v>1.304</v>
      </c>
      <c r="BJ66" s="279" t="s">
        <v>772</v>
      </c>
      <c r="BK66" s="279" t="s">
        <v>772</v>
      </c>
      <c r="BL66" s="279" t="s">
        <v>772</v>
      </c>
      <c r="BM66" s="279" t="s">
        <v>772</v>
      </c>
      <c r="BN66" s="279" t="s">
        <v>772</v>
      </c>
      <c r="BO66" s="279" t="s">
        <v>772</v>
      </c>
      <c r="BP66" s="279" t="s">
        <v>772</v>
      </c>
      <c r="BQ66" s="279" t="s">
        <v>772</v>
      </c>
      <c r="BR66" s="279" t="s">
        <v>772</v>
      </c>
      <c r="BS66" s="279" t="s">
        <v>772</v>
      </c>
      <c r="BT66" s="279" t="s">
        <v>772</v>
      </c>
      <c r="BU66" s="279" t="s">
        <v>772</v>
      </c>
      <c r="BV66" s="279" t="s">
        <v>772</v>
      </c>
      <c r="BW66" s="279" t="s">
        <v>772</v>
      </c>
      <c r="BX66" s="279" t="s">
        <v>772</v>
      </c>
      <c r="BY66" s="279" t="s">
        <v>772</v>
      </c>
      <c r="BZ66" s="279" t="s">
        <v>772</v>
      </c>
      <c r="CA66" s="279" t="s">
        <v>772</v>
      </c>
      <c r="CB66" s="279" t="s">
        <v>772</v>
      </c>
      <c r="CC66" s="279" t="s">
        <v>772</v>
      </c>
      <c r="CD66" s="279" t="s">
        <v>772</v>
      </c>
      <c r="CE66" s="279" t="s">
        <v>772</v>
      </c>
      <c r="CF66" s="279" t="s">
        <v>772</v>
      </c>
      <c r="CG66" s="279" t="s">
        <v>772</v>
      </c>
      <c r="CH66" s="279" t="s">
        <v>772</v>
      </c>
      <c r="CI66" s="279" t="s">
        <v>772</v>
      </c>
      <c r="CJ66" s="279" t="s">
        <v>772</v>
      </c>
      <c r="CK66" s="279" t="s">
        <v>772</v>
      </c>
      <c r="CL66" s="279" t="s">
        <v>772</v>
      </c>
      <c r="CM66" s="279">
        <v>32.822800000000001</v>
      </c>
      <c r="CN66" s="279" t="s">
        <v>772</v>
      </c>
      <c r="CO66" s="279">
        <v>1.08</v>
      </c>
      <c r="CP66" s="279" t="s">
        <v>772</v>
      </c>
      <c r="CQ66" s="279" t="s">
        <v>772</v>
      </c>
      <c r="CR66" s="279">
        <v>14.6616</v>
      </c>
      <c r="CS66" s="279" t="s">
        <v>772</v>
      </c>
      <c r="CT66" s="279" t="s">
        <v>772</v>
      </c>
      <c r="CU66" s="279" t="str">
        <f>IFERROR(VLOOKUP(A66,'fat-01-24'!A:C,3,FALSE),"")</f>
        <v/>
      </c>
      <c r="CV66" s="279" t="str">
        <f>IFERROR(VLOOKUP(A66,'fat-02-24'!A:C,3,FALSE),"")</f>
        <v/>
      </c>
      <c r="CW66" s="279" t="str">
        <f>IFERROR(VLOOKUP(A66,'fat-03-24'!A:C,3,FALSE),"")</f>
        <v/>
      </c>
      <c r="CX66" s="279" t="str">
        <f>IFERROR(VLOOKUP(A66,'fat-04-24'!A:C,3,FALSE),"")</f>
        <v/>
      </c>
      <c r="CY66" s="279" t="str">
        <f>IFERROR(VLOOKUP(A66,'fat-05-24'!A:C,3,FALSE),"")</f>
        <v/>
      </c>
      <c r="CZ66" s="279" t="str">
        <f>IFERROR(VLOOKUP(A66,'fat-06-24'!A:C,3,FALSE),"")</f>
        <v/>
      </c>
      <c r="DA66" s="279" t="str">
        <f>IFERROR(VLOOKUP(A66,'fat-07-24'!A:C,3,FALSE),"")</f>
        <v/>
      </c>
      <c r="DB66" s="279" t="str">
        <f>IFERROR(VLOOKUP(A66,'fat-08-24'!A:D,3,FALSE),"")</f>
        <v/>
      </c>
      <c r="DC66" s="279" t="str">
        <f>IFERROR(VLOOKUP(A66,'fat-09-24'!A:C,3,FALSE),"")</f>
        <v/>
      </c>
      <c r="DD66" s="279" t="str">
        <f>IFERROR(VLOOKUP(A66,'fat-10-24'!A:C,3,FALSE),"")</f>
        <v/>
      </c>
      <c r="DE66" s="279" t="str">
        <f>IFERROR(VLOOKUP(A66,'fat-11-24'!A:C,3,FALSE),"")</f>
        <v/>
      </c>
      <c r="DF66" s="279" t="str">
        <f>IFERROR(VLOOKUP(A66,'fat-12-24'!A:D,3,FALSE),"")</f>
        <v/>
      </c>
      <c r="DG66" s="279" t="str">
        <f>IFERROR(VLOOKUP(A66,'fat-01-25'!A:D,3,FALSE),"")</f>
        <v/>
      </c>
      <c r="DH66" s="279" t="str">
        <f>IFERROR(VLOOKUP(A66,'fat-02-25'!A:D,3,FALSE),"")</f>
        <v/>
      </c>
      <c r="DI66" s="279" t="str">
        <f>IFERROR(VLOOKUP(A66,'fat-03-25'!A:C,3,FALSE),"")</f>
        <v/>
      </c>
      <c r="DJ66" s="279" t="str">
        <f>IFERROR(VLOOKUP(A66,'fat-04-25'!A:C,3,FALSE),"")</f>
        <v/>
      </c>
      <c r="DK66" s="279" t="str">
        <f>IFERROR(VLOOKUP(A66,'fat-02-25'!A:C,3,FALSE),"")</f>
        <v/>
      </c>
      <c r="DL66" s="279" t="str">
        <f>IFERROR(VLOOKUP(A66,'fat-06-25'!A:C,3,FALSE),"")</f>
        <v/>
      </c>
      <c r="DM66" s="279" t="str">
        <f>IFERROR(VLOOKUP(A66,'fat-05-25'!A:C,3,FALSE),"")</f>
        <v/>
      </c>
      <c r="DN66" s="279" t="str">
        <f>IFERROR(VLOOKUP(A66,'fat-08-25'!A:C,3,FALSE),"")</f>
        <v/>
      </c>
      <c r="DO66" s="279" t="str">
        <f>IFERROR(VLOOKUP(A66,'fat-09-25'!A:C,3,FALSE),"")</f>
        <v/>
      </c>
      <c r="DP66" s="279" t="str">
        <f>IFERROR(VLOOKUP(A66,'fat-10-25'!A:C,3,FALSE),"")</f>
        <v/>
      </c>
      <c r="DQ66" s="279" t="str">
        <f>IFERROR(VLOOKUP(A66,'fat-11-25'!A:D,3,FALSE),"")</f>
        <v/>
      </c>
      <c r="DR66" s="279" t="str">
        <f>IFERROR(VLOOKUP(A66,'fat-12-25'!A:D,3,FALSE),"")</f>
        <v/>
      </c>
      <c r="DS66" s="279" t="str">
        <f>IFERROR(VLOOKUP(A66,'fat-01-26'!A:C,3,FALSE),"")</f>
        <v/>
      </c>
      <c r="DT66" s="279" t="str">
        <f>IFERROR(VLOOKUP(A66,'fat-02-26'!A:C,3,FALSE),"")</f>
        <v/>
      </c>
      <c r="DU66" s="279" t="str">
        <f>IFERROR(VLOOKUP(A66,'fat-03-26'!A:C,3,FALSE),"")</f>
        <v/>
      </c>
      <c r="DV66" s="279" t="str">
        <f>IFERROR(VLOOKUP(A66,'fat-04-26'!A:C,3,FALSE),"")</f>
        <v/>
      </c>
      <c r="DW66" s="279" t="str">
        <f>IFERROR(VLOOKUP(A66,'fat-05-26'!A:C,3,FALSE),"")</f>
        <v/>
      </c>
      <c r="DX66" s="279">
        <f t="shared" si="14"/>
        <v>0</v>
      </c>
      <c r="DY66" s="279">
        <f t="shared" si="17"/>
        <v>0</v>
      </c>
      <c r="DZ66" s="280"/>
      <c r="EA66" s="281">
        <f>VLOOKUP(A66,Estoque!B:I,8,FALSE)</f>
        <v>0</v>
      </c>
      <c r="EB66" s="34">
        <f>VLOOKUP(A66,Estoque!B:N,13,FALSE)</f>
        <v>0</v>
      </c>
    </row>
    <row r="67" spans="1:135" x14ac:dyDescent="0.3">
      <c r="A67" s="394" t="s">
        <v>379</v>
      </c>
      <c r="B67" s="394" t="s">
        <v>380</v>
      </c>
      <c r="C67" s="279" t="s">
        <v>772</v>
      </c>
      <c r="D67" s="279" t="s">
        <v>772</v>
      </c>
      <c r="E67" s="279" t="s">
        <v>772</v>
      </c>
      <c r="F67" s="279" t="s">
        <v>772</v>
      </c>
      <c r="G67" s="279" t="s">
        <v>772</v>
      </c>
      <c r="H67" s="279" t="s">
        <v>772</v>
      </c>
      <c r="I67" s="279" t="s">
        <v>772</v>
      </c>
      <c r="J67" s="279">
        <v>0.98</v>
      </c>
      <c r="K67" s="279">
        <v>0.97</v>
      </c>
      <c r="L67" s="279">
        <v>7.0750000000000002</v>
      </c>
      <c r="M67" s="279">
        <v>3.6459999999999999</v>
      </c>
      <c r="N67" s="279">
        <v>0.64</v>
      </c>
      <c r="O67" s="279">
        <v>1.635</v>
      </c>
      <c r="P67" s="279">
        <v>1.242</v>
      </c>
      <c r="Q67" s="279" t="s">
        <v>772</v>
      </c>
      <c r="R67" s="279" t="s">
        <v>772</v>
      </c>
      <c r="S67" s="279" t="s">
        <v>772</v>
      </c>
      <c r="T67" s="279" t="s">
        <v>772</v>
      </c>
      <c r="U67" s="279" t="s">
        <v>772</v>
      </c>
      <c r="V67" s="279" t="s">
        <v>772</v>
      </c>
      <c r="W67" s="279" t="s">
        <v>772</v>
      </c>
      <c r="X67" s="279" t="s">
        <v>772</v>
      </c>
      <c r="Y67" s="279" t="s">
        <v>772</v>
      </c>
      <c r="Z67" s="279" t="s">
        <v>772</v>
      </c>
      <c r="AA67" s="279" t="s">
        <v>772</v>
      </c>
      <c r="AB67" s="279" t="s">
        <v>772</v>
      </c>
      <c r="AC67" s="279" t="s">
        <v>772</v>
      </c>
      <c r="AD67" s="279" t="s">
        <v>772</v>
      </c>
      <c r="AE67" s="279" t="s">
        <v>772</v>
      </c>
      <c r="AF67" s="279" t="s">
        <v>772</v>
      </c>
      <c r="AG67" s="279" t="s">
        <v>772</v>
      </c>
      <c r="AH67" s="279" t="s">
        <v>772</v>
      </c>
      <c r="AI67" s="279" t="s">
        <v>772</v>
      </c>
      <c r="AJ67" s="279">
        <v>0.89239999999999997</v>
      </c>
      <c r="AK67" s="279">
        <v>-0.82840000000000003</v>
      </c>
      <c r="AL67" s="279" t="s">
        <v>772</v>
      </c>
      <c r="AM67" s="279">
        <v>0.83499999999999996</v>
      </c>
      <c r="AN67" s="279">
        <v>1.7649999999999999</v>
      </c>
      <c r="AO67" s="279" t="s">
        <v>772</v>
      </c>
      <c r="AP67" s="279">
        <v>1.92</v>
      </c>
      <c r="AQ67" s="279">
        <v>4.8150000000000004</v>
      </c>
      <c r="AR67" s="279">
        <v>0.25</v>
      </c>
      <c r="AS67" s="279" t="s">
        <v>772</v>
      </c>
      <c r="AT67" s="279" t="s">
        <v>772</v>
      </c>
      <c r="AU67" s="279" t="s">
        <v>772</v>
      </c>
      <c r="AV67" s="279" t="s">
        <v>772</v>
      </c>
      <c r="AW67" s="279" t="s">
        <v>772</v>
      </c>
      <c r="AX67" s="279" t="s">
        <v>772</v>
      </c>
      <c r="AY67" s="279" t="s">
        <v>772</v>
      </c>
      <c r="AZ67" s="279" t="s">
        <v>772</v>
      </c>
      <c r="BA67" s="279" t="s">
        <v>772</v>
      </c>
      <c r="BB67" s="279" t="s">
        <v>772</v>
      </c>
      <c r="BC67" s="279" t="s">
        <v>772</v>
      </c>
      <c r="BD67" s="279" t="s">
        <v>772</v>
      </c>
      <c r="BE67" s="279">
        <v>1.425</v>
      </c>
      <c r="BF67" s="279">
        <v>1.2549999999999999</v>
      </c>
      <c r="BG67" s="279" t="s">
        <v>772</v>
      </c>
      <c r="BH67" s="279" t="s">
        <v>772</v>
      </c>
      <c r="BI67" s="279" t="s">
        <v>772</v>
      </c>
      <c r="BJ67" s="279" t="s">
        <v>772</v>
      </c>
      <c r="BK67" s="279" t="s">
        <v>772</v>
      </c>
      <c r="BL67" s="279" t="s">
        <v>772</v>
      </c>
      <c r="BM67" s="279" t="s">
        <v>772</v>
      </c>
      <c r="BN67" s="279" t="s">
        <v>772</v>
      </c>
      <c r="BO67" s="279" t="s">
        <v>772</v>
      </c>
      <c r="BP67" s="279" t="s">
        <v>772</v>
      </c>
      <c r="BQ67" s="279" t="s">
        <v>772</v>
      </c>
      <c r="BR67" s="279" t="s">
        <v>772</v>
      </c>
      <c r="BS67" s="279" t="s">
        <v>772</v>
      </c>
      <c r="BT67" s="279" t="s">
        <v>772</v>
      </c>
      <c r="BU67" s="279" t="s">
        <v>772</v>
      </c>
      <c r="BV67" s="279" t="s">
        <v>772</v>
      </c>
      <c r="BW67" s="279">
        <v>0.63</v>
      </c>
      <c r="BX67" s="279" t="s">
        <v>772</v>
      </c>
      <c r="BY67" s="279" t="s">
        <v>772</v>
      </c>
      <c r="BZ67" s="279" t="s">
        <v>772</v>
      </c>
      <c r="CA67" s="279">
        <v>0.51500000000000001</v>
      </c>
      <c r="CB67" s="279" t="s">
        <v>772</v>
      </c>
      <c r="CC67" s="279" t="s">
        <v>772</v>
      </c>
      <c r="CD67" s="279" t="s">
        <v>772</v>
      </c>
      <c r="CE67" s="279" t="s">
        <v>772</v>
      </c>
      <c r="CF67" s="279" t="s">
        <v>772</v>
      </c>
      <c r="CG67" s="279" t="s">
        <v>772</v>
      </c>
      <c r="CH67" s="279" t="s">
        <v>772</v>
      </c>
      <c r="CI67" s="279" t="s">
        <v>772</v>
      </c>
      <c r="CJ67" s="279" t="s">
        <v>772</v>
      </c>
      <c r="CK67" s="279" t="s">
        <v>772</v>
      </c>
      <c r="CL67" s="279" t="s">
        <v>772</v>
      </c>
      <c r="CM67" s="279">
        <v>18.5</v>
      </c>
      <c r="CN67" s="279" t="s">
        <v>772</v>
      </c>
      <c r="CO67" s="279" t="s">
        <v>772</v>
      </c>
      <c r="CP67" s="279">
        <v>1.2</v>
      </c>
      <c r="CQ67" s="279">
        <v>7.0861000000000001</v>
      </c>
      <c r="CR67" s="279" t="s">
        <v>772</v>
      </c>
      <c r="CS67" s="279" t="s">
        <v>772</v>
      </c>
      <c r="CT67" s="279">
        <v>6.3700000000000007E-2</v>
      </c>
      <c r="CU67" s="279" t="str">
        <f>IFERROR(VLOOKUP(A67,'fat-01-24'!A:C,3,FALSE),"")</f>
        <v/>
      </c>
      <c r="CV67" s="279" t="str">
        <f>IFERROR(VLOOKUP(A67,'fat-02-24'!A:C,3,FALSE),"")</f>
        <v/>
      </c>
      <c r="CW67" s="279" t="str">
        <f>IFERROR(VLOOKUP(A67,'fat-03-24'!A:C,3,FALSE),"")</f>
        <v/>
      </c>
      <c r="CX67" s="279" t="str">
        <f>IFERROR(VLOOKUP(A67,'fat-04-24'!A:C,3,FALSE),"")</f>
        <v/>
      </c>
      <c r="CY67" s="279" t="str">
        <f>IFERROR(VLOOKUP(A67,'fat-05-24'!A:C,3,FALSE),"")</f>
        <v/>
      </c>
      <c r="CZ67" s="279" t="str">
        <f>IFERROR(VLOOKUP(A67,'fat-06-24'!A:C,3,FALSE),"")</f>
        <v/>
      </c>
      <c r="DA67" s="279" t="str">
        <f>IFERROR(VLOOKUP(A67,'fat-07-24'!A:C,3,FALSE),"")</f>
        <v/>
      </c>
      <c r="DB67" s="279" t="str">
        <f>IFERROR(VLOOKUP(A67,'fat-08-24'!A:D,3,FALSE),"")</f>
        <v/>
      </c>
      <c r="DC67" s="279" t="str">
        <f>IFERROR(VLOOKUP(A67,'fat-09-24'!A:C,3,FALSE),"")</f>
        <v/>
      </c>
      <c r="DD67" s="279" t="str">
        <f>IFERROR(VLOOKUP(A67,'fat-10-24'!A:C,3,FALSE),"")</f>
        <v/>
      </c>
      <c r="DE67" s="279" t="str">
        <f>IFERROR(VLOOKUP(A67,'fat-11-24'!A:C,3,FALSE),"")</f>
        <v/>
      </c>
      <c r="DF67" s="279" t="str">
        <f>IFERROR(VLOOKUP(A67,'fat-12-24'!A:D,3,FALSE),"")</f>
        <v/>
      </c>
      <c r="DG67" s="279" t="str">
        <f>IFERROR(VLOOKUP(A67,'fat-01-25'!A:D,3,FALSE),"")</f>
        <v/>
      </c>
      <c r="DH67" s="279" t="str">
        <f>IFERROR(VLOOKUP(A67,'fat-02-25'!A:D,3,FALSE),"")</f>
        <v/>
      </c>
      <c r="DI67" s="279" t="str">
        <f>IFERROR(VLOOKUP(A67,'fat-03-25'!A:C,3,FALSE),"")</f>
        <v/>
      </c>
      <c r="DJ67" s="279" t="str">
        <f>IFERROR(VLOOKUP(A67,'fat-04-25'!A:C,3,FALSE),"")</f>
        <v/>
      </c>
      <c r="DK67" s="279" t="str">
        <f>IFERROR(VLOOKUP(A67,'fat-02-25'!A:C,3,FALSE),"")</f>
        <v/>
      </c>
      <c r="DL67" s="279" t="str">
        <f>IFERROR(VLOOKUP(A67,'fat-06-25'!A:C,3,FALSE),"")</f>
        <v/>
      </c>
      <c r="DM67" s="279" t="str">
        <f>IFERROR(VLOOKUP(A67,'fat-05-25'!A:C,3,FALSE),"")</f>
        <v/>
      </c>
      <c r="DN67" s="279" t="str">
        <f>IFERROR(VLOOKUP(A67,'fat-08-25'!A:C,3,FALSE),"")</f>
        <v/>
      </c>
      <c r="DO67" s="279" t="str">
        <f>IFERROR(VLOOKUP(A67,'fat-09-25'!A:C,3,FALSE),"")</f>
        <v/>
      </c>
      <c r="DP67" s="279" t="str">
        <f>IFERROR(VLOOKUP(A67,'fat-10-25'!A:C,3,FALSE),"")</f>
        <v/>
      </c>
      <c r="DQ67" s="279" t="str">
        <f>IFERROR(VLOOKUP(A67,'fat-11-25'!A:D,3,FALSE),"")</f>
        <v/>
      </c>
      <c r="DR67" s="279" t="str">
        <f>IFERROR(VLOOKUP(A67,'fat-12-25'!A:D,3,FALSE),"")</f>
        <v/>
      </c>
      <c r="DS67" s="279" t="str">
        <f>IFERROR(VLOOKUP(A67,'fat-01-26'!A:C,3,FALSE),"")</f>
        <v/>
      </c>
      <c r="DT67" s="279" t="str">
        <f>IFERROR(VLOOKUP(A67,'fat-02-26'!A:C,3,FALSE),"")</f>
        <v/>
      </c>
      <c r="DU67" s="279">
        <f>IFERROR(VLOOKUP(A67,'fat-03-26'!A:C,3,FALSE),"")</f>
        <v>0.12</v>
      </c>
      <c r="DV67" s="279">
        <f>IFERROR(VLOOKUP(A67,'fat-04-26'!A:C,3,FALSE),"")</f>
        <v>2.9939</v>
      </c>
      <c r="DW67" s="279">
        <f>IFERROR(VLOOKUP(A67,'fat-05-26'!A:C,3,FALSE),"")</f>
        <v>4.8049999999999997</v>
      </c>
      <c r="DX67" s="279">
        <f t="shared" si="14"/>
        <v>1.3198166666666666</v>
      </c>
      <c r="DY67" s="279">
        <f t="shared" si="17"/>
        <v>1.979725</v>
      </c>
      <c r="DZ67" s="280"/>
      <c r="EA67" s="281">
        <f>VLOOKUP(A67,Estoque!B:I,8,FALSE)</f>
        <v>1.0900000000000001</v>
      </c>
      <c r="EB67" s="34">
        <f>VLOOKUP(A67,Estoque!B:N,13,FALSE)</f>
        <v>0</v>
      </c>
    </row>
    <row r="68" spans="1:135" x14ac:dyDescent="0.3">
      <c r="A68" s="394" t="s">
        <v>381</v>
      </c>
      <c r="B68" s="394" t="s">
        <v>382</v>
      </c>
      <c r="C68" s="279" t="s">
        <v>772</v>
      </c>
      <c r="D68" s="279" t="s">
        <v>772</v>
      </c>
      <c r="E68" s="279" t="s">
        <v>772</v>
      </c>
      <c r="F68" s="279" t="s">
        <v>772</v>
      </c>
      <c r="G68" s="279" t="s">
        <v>772</v>
      </c>
      <c r="H68" s="279" t="s">
        <v>772</v>
      </c>
      <c r="I68" s="279" t="s">
        <v>772</v>
      </c>
      <c r="J68" s="279" t="s">
        <v>772</v>
      </c>
      <c r="K68" s="279" t="s">
        <v>772</v>
      </c>
      <c r="L68" s="279" t="s">
        <v>772</v>
      </c>
      <c r="M68" s="279" t="s">
        <v>772</v>
      </c>
      <c r="N68" s="279" t="s">
        <v>772</v>
      </c>
      <c r="O68" s="279" t="s">
        <v>772</v>
      </c>
      <c r="P68" s="279">
        <v>4.28</v>
      </c>
      <c r="Q68" s="279">
        <v>31.664999999999999</v>
      </c>
      <c r="R68" s="279" t="s">
        <v>772</v>
      </c>
      <c r="S68" s="279" t="s">
        <v>772</v>
      </c>
      <c r="T68" s="279">
        <v>1.71</v>
      </c>
      <c r="U68" s="279">
        <v>0.80600000000000005</v>
      </c>
      <c r="V68" s="279">
        <v>2.4</v>
      </c>
      <c r="W68" s="279">
        <v>0.70699999999999996</v>
      </c>
      <c r="X68" s="279" t="s">
        <v>772</v>
      </c>
      <c r="Y68" s="279">
        <v>5.8000000000000003E-2</v>
      </c>
      <c r="Z68" s="279">
        <v>1.32</v>
      </c>
      <c r="AA68" s="279">
        <v>7.8959999999999999</v>
      </c>
      <c r="AB68" s="279">
        <v>9.7539999999999996</v>
      </c>
      <c r="AC68" s="279">
        <v>3.1749999999999998</v>
      </c>
      <c r="AD68" s="279">
        <v>0.61</v>
      </c>
      <c r="AE68" s="279">
        <v>4.72</v>
      </c>
      <c r="AF68" s="279">
        <v>1.718</v>
      </c>
      <c r="AG68" s="279">
        <v>0.72499999999999998</v>
      </c>
      <c r="AH68" s="279">
        <v>0.11600000000000001</v>
      </c>
      <c r="AI68" s="279">
        <v>16.123999999999999</v>
      </c>
      <c r="AJ68" s="279">
        <v>21.844999999999999</v>
      </c>
      <c r="AK68" s="279">
        <v>3.0150000000000001</v>
      </c>
      <c r="AL68" s="279">
        <v>0.49</v>
      </c>
      <c r="AM68" s="279" t="s">
        <v>772</v>
      </c>
      <c r="AN68" s="279">
        <v>2.8159999999999998</v>
      </c>
      <c r="AO68" s="279">
        <v>11.948</v>
      </c>
      <c r="AP68" s="279">
        <v>3.4729999999999999</v>
      </c>
      <c r="AQ68" s="279">
        <v>0.52300000000000002</v>
      </c>
      <c r="AR68" s="279" t="s">
        <v>772</v>
      </c>
      <c r="AS68" s="279">
        <v>1.3340000000000001</v>
      </c>
      <c r="AT68" s="279">
        <v>0.46500000000000002</v>
      </c>
      <c r="AU68" s="279">
        <v>3.016</v>
      </c>
      <c r="AV68" s="279">
        <v>0.98699999999999999</v>
      </c>
      <c r="AW68" s="279">
        <v>0.17499999999999999</v>
      </c>
      <c r="AX68" s="279">
        <v>1.4690000000000001</v>
      </c>
      <c r="AY68" s="279">
        <v>12.865</v>
      </c>
      <c r="AZ68" s="279">
        <v>5.0190000000000001</v>
      </c>
      <c r="BA68" s="279">
        <v>15.305999999999999</v>
      </c>
      <c r="BB68" s="279">
        <v>0.74</v>
      </c>
      <c r="BC68" s="279">
        <v>17.274999999999999</v>
      </c>
      <c r="BD68" s="279" t="s">
        <v>772</v>
      </c>
      <c r="BE68" s="279">
        <v>9.0399999999999991</v>
      </c>
      <c r="BF68" s="279">
        <v>0.6</v>
      </c>
      <c r="BG68" s="279">
        <v>5.1150000000000002</v>
      </c>
      <c r="BH68" s="279">
        <v>7.5</v>
      </c>
      <c r="BI68" s="279">
        <v>3.0150000000000001</v>
      </c>
      <c r="BJ68" s="279">
        <v>0.505</v>
      </c>
      <c r="BK68" s="279">
        <v>6.0289999999999999</v>
      </c>
      <c r="BL68" s="279">
        <v>0.63500000000000001</v>
      </c>
      <c r="BM68" s="279">
        <v>6.0949999999999998</v>
      </c>
      <c r="BN68" s="279">
        <v>5.444</v>
      </c>
      <c r="BO68" s="279" t="s">
        <v>772</v>
      </c>
      <c r="BP68" s="279">
        <v>8.8859999999999992</v>
      </c>
      <c r="BQ68" s="279">
        <v>13.225</v>
      </c>
      <c r="BR68" s="279">
        <v>27.553000000000001</v>
      </c>
      <c r="BS68" s="279">
        <v>20.184000000000001</v>
      </c>
      <c r="BT68" s="279">
        <v>25.492999999999999</v>
      </c>
      <c r="BU68" s="279">
        <v>2.8780000000000001</v>
      </c>
      <c r="BV68" s="279">
        <v>1.2689999999999999</v>
      </c>
      <c r="BW68" s="279">
        <v>1.3260000000000001</v>
      </c>
      <c r="BX68" s="279">
        <v>5.9550000000000001</v>
      </c>
      <c r="BY68" s="279">
        <v>11.815</v>
      </c>
      <c r="BZ68" s="279">
        <v>3.9209999999999998</v>
      </c>
      <c r="CA68" s="279">
        <v>52.131999999999998</v>
      </c>
      <c r="CB68" s="279">
        <v>2.145</v>
      </c>
      <c r="CC68" s="279">
        <v>5.2039999999999997</v>
      </c>
      <c r="CD68" s="279">
        <v>11.283000000000001</v>
      </c>
      <c r="CE68" s="279">
        <v>13.857999999999999</v>
      </c>
      <c r="CF68" s="279">
        <v>15.559000000000001</v>
      </c>
      <c r="CG68" s="279">
        <v>9.2219999999999995</v>
      </c>
      <c r="CH68" s="279">
        <v>11.542</v>
      </c>
      <c r="CI68" s="279">
        <v>6.4379999999999997</v>
      </c>
      <c r="CJ68" s="279">
        <v>7.1919999999999993</v>
      </c>
      <c r="CK68" s="279" t="s">
        <v>772</v>
      </c>
      <c r="CL68" s="279" t="s">
        <v>772</v>
      </c>
      <c r="CM68" s="279">
        <v>5.3360000000000003</v>
      </c>
      <c r="CN68" s="279">
        <v>0.46400000000000002</v>
      </c>
      <c r="CO68" s="279" t="s">
        <v>772</v>
      </c>
      <c r="CP68" s="279">
        <v>1.347</v>
      </c>
      <c r="CQ68" s="279">
        <v>-0.23200000000000001</v>
      </c>
      <c r="CR68" s="279">
        <v>0.23200000000000001</v>
      </c>
      <c r="CS68" s="279" t="s">
        <v>772</v>
      </c>
      <c r="CT68" s="279" t="s">
        <v>772</v>
      </c>
      <c r="CU68" s="279" t="str">
        <f>IFERROR(VLOOKUP(A68,'fat-01-24'!A:C,3,FALSE),"")</f>
        <v/>
      </c>
      <c r="CV68" s="279" t="str">
        <f>IFERROR(VLOOKUP(A68,'fat-02-24'!A:C,3,FALSE),"")</f>
        <v/>
      </c>
      <c r="CW68" s="279" t="str">
        <f>IFERROR(VLOOKUP(A68,'fat-03-24'!A:C,3,FALSE),"")</f>
        <v/>
      </c>
      <c r="CX68" s="279" t="str">
        <f>IFERROR(VLOOKUP(A68,'fat-04-24'!A:C,3,FALSE),"")</f>
        <v/>
      </c>
      <c r="CY68" s="279" t="str">
        <f>IFERROR(VLOOKUP(A68,'fat-05-24'!A:C,3,FALSE),"")</f>
        <v/>
      </c>
      <c r="CZ68" s="279" t="str">
        <f>IFERROR(VLOOKUP(A68,'fat-06-24'!A:C,3,FALSE),"")</f>
        <v/>
      </c>
      <c r="DA68" s="279" t="str">
        <f>IFERROR(VLOOKUP(A68,'fat-07-24'!A:C,3,FALSE),"")</f>
        <v/>
      </c>
      <c r="DB68" s="279" t="str">
        <f>IFERROR(VLOOKUP(A68,'fat-08-24'!A:D,3,FALSE),"")</f>
        <v/>
      </c>
      <c r="DC68" s="279" t="str">
        <f>IFERROR(VLOOKUP(A68,'fat-09-24'!A:C,3,FALSE),"")</f>
        <v/>
      </c>
      <c r="DD68" s="279" t="str">
        <f>IFERROR(VLOOKUP(A68,'fat-10-24'!A:C,3,FALSE),"")</f>
        <v/>
      </c>
      <c r="DE68" s="279" t="str">
        <f>IFERROR(VLOOKUP(A68,'fat-11-24'!A:C,3,FALSE),"")</f>
        <v/>
      </c>
      <c r="DF68" s="279" t="str">
        <f>IFERROR(VLOOKUP(A68,'fat-12-24'!A:D,3,FALSE),"")</f>
        <v/>
      </c>
      <c r="DG68" s="279" t="str">
        <f>IFERROR(VLOOKUP(A68,'fat-01-25'!A:D,3,FALSE),"")</f>
        <v/>
      </c>
      <c r="DH68" s="279" t="str">
        <f>IFERROR(VLOOKUP(A68,'fat-02-25'!A:D,3,FALSE),"")</f>
        <v/>
      </c>
      <c r="DI68" s="279" t="str">
        <f>IFERROR(VLOOKUP(A68,'fat-03-25'!A:C,3,FALSE),"")</f>
        <v/>
      </c>
      <c r="DJ68" s="279" t="str">
        <f>IFERROR(VLOOKUP(A68,'fat-04-25'!A:C,3,FALSE),"")</f>
        <v/>
      </c>
      <c r="DK68" s="279" t="str">
        <f>IFERROR(VLOOKUP(A68,'fat-02-25'!A:C,3,FALSE),"")</f>
        <v/>
      </c>
      <c r="DL68" s="279" t="str">
        <f>IFERROR(VLOOKUP(A68,'fat-06-25'!A:C,3,FALSE),"")</f>
        <v/>
      </c>
      <c r="DM68" s="279" t="str">
        <f>IFERROR(VLOOKUP(A68,'fat-05-25'!A:C,3,FALSE),"")</f>
        <v/>
      </c>
      <c r="DN68" s="279" t="str">
        <f>IFERROR(VLOOKUP(A68,'fat-08-25'!A:C,3,FALSE),"")</f>
        <v/>
      </c>
      <c r="DO68" s="279" t="str">
        <f>IFERROR(VLOOKUP(A68,'fat-09-25'!A:C,3,FALSE),"")</f>
        <v/>
      </c>
      <c r="DP68" s="279" t="str">
        <f>IFERROR(VLOOKUP(A68,'fat-10-25'!A:C,3,FALSE),"")</f>
        <v/>
      </c>
      <c r="DQ68" s="279" t="str">
        <f>IFERROR(VLOOKUP(A68,'fat-11-25'!A:D,3,FALSE),"")</f>
        <v/>
      </c>
      <c r="DR68" s="279" t="str">
        <f>IFERROR(VLOOKUP(A68,'fat-12-25'!A:D,3,FALSE),"")</f>
        <v/>
      </c>
      <c r="DS68" s="279" t="str">
        <f>IFERROR(VLOOKUP(A68,'fat-01-26'!A:C,3,FALSE),"")</f>
        <v/>
      </c>
      <c r="DT68" s="279" t="str">
        <f>IFERROR(VLOOKUP(A68,'fat-02-26'!A:C,3,FALSE),"")</f>
        <v/>
      </c>
      <c r="DU68" s="279" t="str">
        <f>IFERROR(VLOOKUP(A68,'fat-03-26'!A:C,3,FALSE),"")</f>
        <v/>
      </c>
      <c r="DV68" s="279" t="str">
        <f>IFERROR(VLOOKUP(A68,'fat-04-26'!A:C,3,FALSE),"")</f>
        <v/>
      </c>
      <c r="DW68" s="279" t="str">
        <f>IFERROR(VLOOKUP(A68,'fat-05-26'!A:C,3,FALSE),"")</f>
        <v/>
      </c>
      <c r="DX68" s="279">
        <f t="shared" ref="DX68:DX131" si="18">SUM(DR68:DW68)/6</f>
        <v>0</v>
      </c>
      <c r="DY68" s="279">
        <f t="shared" si="17"/>
        <v>0</v>
      </c>
      <c r="DZ68" s="280"/>
      <c r="EA68" s="281">
        <f>VLOOKUP(A68,Estoque!B:I,8,FALSE)</f>
        <v>0</v>
      </c>
      <c r="EB68" s="34">
        <f>VLOOKUP(A68,Estoque!B:N,13,FALSE)</f>
        <v>0</v>
      </c>
    </row>
    <row r="69" spans="1:135" x14ac:dyDescent="0.3">
      <c r="A69" s="394" t="s">
        <v>383</v>
      </c>
      <c r="B69" s="394" t="s">
        <v>384</v>
      </c>
      <c r="C69" s="279" t="s">
        <v>772</v>
      </c>
      <c r="D69" s="279" t="s">
        <v>772</v>
      </c>
      <c r="E69" s="279" t="s">
        <v>772</v>
      </c>
      <c r="F69" s="279" t="s">
        <v>772</v>
      </c>
      <c r="G69" s="279" t="s">
        <v>772</v>
      </c>
      <c r="H69" s="279" t="s">
        <v>772</v>
      </c>
      <c r="I69" s="279" t="s">
        <v>772</v>
      </c>
      <c r="J69" s="279">
        <v>1.605</v>
      </c>
      <c r="K69" s="279" t="s">
        <v>772</v>
      </c>
      <c r="L69" s="279" t="s">
        <v>772</v>
      </c>
      <c r="M69" s="279" t="s">
        <v>772</v>
      </c>
      <c r="N69" s="279" t="s">
        <v>772</v>
      </c>
      <c r="O69" s="279" t="s">
        <v>772</v>
      </c>
      <c r="P69" s="279" t="s">
        <v>772</v>
      </c>
      <c r="Q69" s="279" t="s">
        <v>772</v>
      </c>
      <c r="R69" s="279" t="s">
        <v>772</v>
      </c>
      <c r="S69" s="279" t="s">
        <v>772</v>
      </c>
      <c r="T69" s="279">
        <v>1.6639999999999999</v>
      </c>
      <c r="U69" s="279" t="s">
        <v>772</v>
      </c>
      <c r="V69" s="279" t="s">
        <v>772</v>
      </c>
      <c r="W69" s="279" t="s">
        <v>772</v>
      </c>
      <c r="X69" s="279" t="s">
        <v>772</v>
      </c>
      <c r="Y69" s="279" t="s">
        <v>772</v>
      </c>
      <c r="Z69" s="279" t="s">
        <v>772</v>
      </c>
      <c r="AA69" s="279" t="s">
        <v>772</v>
      </c>
      <c r="AB69" s="279" t="s">
        <v>772</v>
      </c>
      <c r="AC69" s="279" t="s">
        <v>772</v>
      </c>
      <c r="AD69" s="279" t="s">
        <v>772</v>
      </c>
      <c r="AE69" s="279">
        <v>6.915</v>
      </c>
      <c r="AF69" s="279" t="s">
        <v>772</v>
      </c>
      <c r="AG69" s="279">
        <v>0.65</v>
      </c>
      <c r="AH69" s="279" t="s">
        <v>772</v>
      </c>
      <c r="AI69" s="279" t="s">
        <v>772</v>
      </c>
      <c r="AJ69" s="279" t="s">
        <v>772</v>
      </c>
      <c r="AK69" s="279">
        <v>3.17</v>
      </c>
      <c r="AL69" s="279" t="s">
        <v>772</v>
      </c>
      <c r="AM69" s="279" t="s">
        <v>772</v>
      </c>
      <c r="AN69" s="279">
        <v>2.375</v>
      </c>
      <c r="AO69" s="279" t="s">
        <v>772</v>
      </c>
      <c r="AP69" s="279">
        <v>1.2</v>
      </c>
      <c r="AQ69" s="279" t="s">
        <v>772</v>
      </c>
      <c r="AR69" s="279">
        <v>2.2770000000000001</v>
      </c>
      <c r="AS69" s="279">
        <v>13.105</v>
      </c>
      <c r="AT69" s="279">
        <v>13.375</v>
      </c>
      <c r="AU69" s="279">
        <v>2.3879999999999999</v>
      </c>
      <c r="AV69" s="279">
        <v>0.19500000000000001</v>
      </c>
      <c r="AW69" s="279">
        <v>3.06</v>
      </c>
      <c r="AX69" s="279">
        <v>5.798</v>
      </c>
      <c r="AY69" s="279">
        <v>20.484999999999999</v>
      </c>
      <c r="AZ69" s="279">
        <v>1.3660000000000001</v>
      </c>
      <c r="BA69" s="279" t="s">
        <v>772</v>
      </c>
      <c r="BB69" s="279">
        <v>6.78</v>
      </c>
      <c r="BC69" s="279">
        <v>0.56999999999999995</v>
      </c>
      <c r="BD69" s="279">
        <v>9.9000000000000005E-2</v>
      </c>
      <c r="BE69" s="279" t="s">
        <v>772</v>
      </c>
      <c r="BF69" s="279">
        <v>3.4849999999999999</v>
      </c>
      <c r="BG69" s="279">
        <v>0.14000000000000001</v>
      </c>
      <c r="BH69" s="279">
        <v>0.185</v>
      </c>
      <c r="BI69" s="279">
        <v>1.675</v>
      </c>
      <c r="BJ69" s="279" t="s">
        <v>772</v>
      </c>
      <c r="BK69" s="279" t="s">
        <v>772</v>
      </c>
      <c r="BL69" s="279">
        <v>0.56000000000000005</v>
      </c>
      <c r="BM69" s="279">
        <v>0.25900000000000001</v>
      </c>
      <c r="BN69" s="279" t="s">
        <v>772</v>
      </c>
      <c r="BO69" s="279">
        <v>0.88500000000000001</v>
      </c>
      <c r="BP69" s="279" t="s">
        <v>772</v>
      </c>
      <c r="BQ69" s="279" t="s">
        <v>772</v>
      </c>
      <c r="BR69" s="279" t="s">
        <v>772</v>
      </c>
      <c r="BS69" s="279" t="s">
        <v>772</v>
      </c>
      <c r="BT69" s="279" t="s">
        <v>772</v>
      </c>
      <c r="BU69" s="279" t="s">
        <v>772</v>
      </c>
      <c r="BV69" s="279" t="s">
        <v>772</v>
      </c>
      <c r="BW69" s="279" t="s">
        <v>772</v>
      </c>
      <c r="BX69" s="279" t="s">
        <v>772</v>
      </c>
      <c r="BY69" s="279" t="s">
        <v>772</v>
      </c>
      <c r="BZ69" s="279" t="s">
        <v>772</v>
      </c>
      <c r="CA69" s="279" t="s">
        <v>772</v>
      </c>
      <c r="CB69" s="279" t="s">
        <v>772</v>
      </c>
      <c r="CC69" s="279" t="s">
        <v>772</v>
      </c>
      <c r="CD69" s="279" t="s">
        <v>772</v>
      </c>
      <c r="CE69" s="279" t="s">
        <v>772</v>
      </c>
      <c r="CF69" s="279" t="s">
        <v>772</v>
      </c>
      <c r="CG69" s="279" t="s">
        <v>772</v>
      </c>
      <c r="CH69" s="279" t="s">
        <v>772</v>
      </c>
      <c r="CI69" s="279" t="s">
        <v>772</v>
      </c>
      <c r="CJ69" s="279" t="s">
        <v>772</v>
      </c>
      <c r="CK69" s="279" t="s">
        <v>772</v>
      </c>
      <c r="CL69" s="279" t="s">
        <v>772</v>
      </c>
      <c r="CM69" s="279" t="s">
        <v>772</v>
      </c>
      <c r="CN69" s="279" t="s">
        <v>772</v>
      </c>
      <c r="CO69" s="279" t="s">
        <v>772</v>
      </c>
      <c r="CP69" s="279" t="s">
        <v>772</v>
      </c>
      <c r="CQ69" s="279" t="s">
        <v>772</v>
      </c>
      <c r="CR69" s="279">
        <v>0.78</v>
      </c>
      <c r="CS69" s="279" t="s">
        <v>772</v>
      </c>
      <c r="CT69" s="279" t="s">
        <v>772</v>
      </c>
      <c r="CU69" s="279">
        <f>IFERROR(VLOOKUP(A69,'fat-01-24'!A:C,3,FALSE),"")</f>
        <v>1.84</v>
      </c>
      <c r="CV69" s="279" t="str">
        <f>IFERROR(VLOOKUP(A69,'fat-02-24'!A:C,3,FALSE),"")</f>
        <v/>
      </c>
      <c r="CW69" s="279" t="str">
        <f>IFERROR(VLOOKUP(A69,'fat-03-24'!A:C,3,FALSE),"")</f>
        <v/>
      </c>
      <c r="CX69" s="279" t="str">
        <f>IFERROR(VLOOKUP(A69,'fat-04-24'!A:C,3,FALSE),"")</f>
        <v/>
      </c>
      <c r="CY69" s="279" t="str">
        <f>IFERROR(VLOOKUP(A69,'fat-05-24'!A:C,3,FALSE),"")</f>
        <v/>
      </c>
      <c r="CZ69" s="279" t="str">
        <f>IFERROR(VLOOKUP(A69,'fat-06-24'!A:C,3,FALSE),"")</f>
        <v/>
      </c>
      <c r="DA69" s="279" t="str">
        <f>IFERROR(VLOOKUP(A69,'fat-07-24'!A:C,3,FALSE),"")</f>
        <v/>
      </c>
      <c r="DB69" s="279" t="str">
        <f>IFERROR(VLOOKUP(A69,'fat-08-24'!A:D,3,FALSE),"")</f>
        <v/>
      </c>
      <c r="DC69" s="279" t="str">
        <f>IFERROR(VLOOKUP(A69,'fat-09-24'!A:C,3,FALSE),"")</f>
        <v/>
      </c>
      <c r="DD69" s="279" t="str">
        <f>IFERROR(VLOOKUP(A69,'fat-10-24'!A:C,3,FALSE),"")</f>
        <v/>
      </c>
      <c r="DE69" s="279" t="str">
        <f>IFERROR(VLOOKUP(A69,'fat-11-24'!A:C,3,FALSE),"")</f>
        <v/>
      </c>
      <c r="DF69" s="279" t="str">
        <f>IFERROR(VLOOKUP(A69,'fat-12-24'!A:D,3,FALSE),"")</f>
        <v/>
      </c>
      <c r="DG69" s="279" t="str">
        <f>IFERROR(VLOOKUP(A69,'fat-01-25'!A:D,3,FALSE),"")</f>
        <v/>
      </c>
      <c r="DH69" s="279" t="str">
        <f>IFERROR(VLOOKUP(A69,'fat-02-25'!A:D,3,FALSE),"")</f>
        <v/>
      </c>
      <c r="DI69" s="279" t="str">
        <f>IFERROR(VLOOKUP(A69,'fat-03-25'!A:C,3,FALSE),"")</f>
        <v/>
      </c>
      <c r="DJ69" s="279" t="str">
        <f>IFERROR(VLOOKUP(A69,'fat-04-25'!A:C,3,FALSE),"")</f>
        <v/>
      </c>
      <c r="DK69" s="279" t="str">
        <f>IFERROR(VLOOKUP(A69,'fat-02-25'!A:C,3,FALSE),"")</f>
        <v/>
      </c>
      <c r="DL69" s="279" t="str">
        <f>IFERROR(VLOOKUP(A69,'fat-06-25'!A:C,3,FALSE),"")</f>
        <v/>
      </c>
      <c r="DM69" s="279" t="str">
        <f>IFERROR(VLOOKUP(A69,'fat-05-25'!A:C,3,FALSE),"")</f>
        <v/>
      </c>
      <c r="DN69" s="279" t="str">
        <f>IFERROR(VLOOKUP(A69,'fat-08-25'!A:C,3,FALSE),"")</f>
        <v/>
      </c>
      <c r="DO69" s="279" t="str">
        <f>IFERROR(VLOOKUP(A69,'fat-09-25'!A:C,3,FALSE),"")</f>
        <v/>
      </c>
      <c r="DP69" s="279" t="str">
        <f>IFERROR(VLOOKUP(A69,'fat-10-25'!A:C,3,FALSE),"")</f>
        <v/>
      </c>
      <c r="DQ69" s="279" t="str">
        <f>IFERROR(VLOOKUP(A69,'fat-11-25'!A:D,3,FALSE),"")</f>
        <v/>
      </c>
      <c r="DR69" s="279" t="str">
        <f>IFERROR(VLOOKUP(A69,'fat-12-25'!A:D,3,FALSE),"")</f>
        <v/>
      </c>
      <c r="DS69" s="279" t="str">
        <f>IFERROR(VLOOKUP(A69,'fat-01-26'!A:C,3,FALSE),"")</f>
        <v/>
      </c>
      <c r="DT69" s="279" t="str">
        <f>IFERROR(VLOOKUP(A69,'fat-02-26'!A:C,3,FALSE),"")</f>
        <v/>
      </c>
      <c r="DU69" s="279" t="str">
        <f>IFERROR(VLOOKUP(A69,'fat-03-26'!A:C,3,FALSE),"")</f>
        <v/>
      </c>
      <c r="DV69" s="279">
        <f>IFERROR(VLOOKUP(A69,'fat-04-26'!A:C,3,FALSE),"")</f>
        <v>4.9500000000000002E-2</v>
      </c>
      <c r="DW69" s="279" t="str">
        <f>IFERROR(VLOOKUP(A69,'fat-05-26'!A:C,3,FALSE),"")</f>
        <v/>
      </c>
      <c r="DX69" s="279">
        <f t="shared" si="18"/>
        <v>8.2500000000000004E-3</v>
      </c>
      <c r="DY69" s="279">
        <f t="shared" si="17"/>
        <v>1.2375000000000001E-2</v>
      </c>
      <c r="DZ69" s="280"/>
      <c r="EA69" s="281">
        <f>VLOOKUP(A69,Estoque!B:I,8,FALSE)</f>
        <v>0.90249999999999997</v>
      </c>
      <c r="EB69" s="34">
        <f>VLOOKUP(A69,Estoque!B:N,13,FALSE)</f>
        <v>0</v>
      </c>
    </row>
    <row r="70" spans="1:135" ht="13.95" customHeight="1" x14ac:dyDescent="0.3">
      <c r="A70" s="394" t="s">
        <v>779</v>
      </c>
      <c r="B70" s="394" t="s">
        <v>386</v>
      </c>
      <c r="C70" s="279" t="s">
        <v>772</v>
      </c>
      <c r="D70" s="279" t="s">
        <v>772</v>
      </c>
      <c r="E70" s="279" t="s">
        <v>772</v>
      </c>
      <c r="F70" s="279" t="s">
        <v>772</v>
      </c>
      <c r="G70" s="279" t="s">
        <v>772</v>
      </c>
      <c r="H70" s="279" t="s">
        <v>772</v>
      </c>
      <c r="I70" s="279" t="s">
        <v>772</v>
      </c>
      <c r="J70" s="279" t="s">
        <v>772</v>
      </c>
      <c r="K70" s="279" t="s">
        <v>772</v>
      </c>
      <c r="L70" s="279" t="s">
        <v>772</v>
      </c>
      <c r="M70" s="279" t="s">
        <v>772</v>
      </c>
      <c r="N70" s="279" t="s">
        <v>772</v>
      </c>
      <c r="O70" s="279" t="s">
        <v>772</v>
      </c>
      <c r="P70" s="279" t="s">
        <v>772</v>
      </c>
      <c r="Q70" s="279" t="s">
        <v>772</v>
      </c>
      <c r="R70" s="279" t="s">
        <v>772</v>
      </c>
      <c r="S70" s="279" t="s">
        <v>772</v>
      </c>
      <c r="T70" s="279" t="s">
        <v>772</v>
      </c>
      <c r="U70" s="279" t="s">
        <v>772</v>
      </c>
      <c r="V70" s="279" t="s">
        <v>772</v>
      </c>
      <c r="W70" s="279" t="s">
        <v>772</v>
      </c>
      <c r="X70" s="279" t="s">
        <v>772</v>
      </c>
      <c r="Y70" s="279" t="s">
        <v>772</v>
      </c>
      <c r="Z70" s="279" t="s">
        <v>772</v>
      </c>
      <c r="AA70" s="279" t="s">
        <v>772</v>
      </c>
      <c r="AB70" s="279" t="s">
        <v>772</v>
      </c>
      <c r="AC70" s="279" t="s">
        <v>772</v>
      </c>
      <c r="AD70" s="279" t="s">
        <v>772</v>
      </c>
      <c r="AE70" s="279" t="s">
        <v>772</v>
      </c>
      <c r="AF70" s="279" t="s">
        <v>772</v>
      </c>
      <c r="AG70" s="279" t="s">
        <v>772</v>
      </c>
      <c r="AH70" s="279" t="s">
        <v>772</v>
      </c>
      <c r="AI70" s="279" t="s">
        <v>772</v>
      </c>
      <c r="AJ70" s="279" t="s">
        <v>772</v>
      </c>
      <c r="AK70" s="279" t="s">
        <v>772</v>
      </c>
      <c r="AL70" s="279" t="s">
        <v>772</v>
      </c>
      <c r="AM70" s="279" t="s">
        <v>772</v>
      </c>
      <c r="AN70" s="279" t="s">
        <v>772</v>
      </c>
      <c r="AO70" s="279" t="s">
        <v>772</v>
      </c>
      <c r="AP70" s="279">
        <v>3.8639999999999999</v>
      </c>
      <c r="AQ70" s="279" t="s">
        <v>772</v>
      </c>
      <c r="AR70" s="279" t="s">
        <v>772</v>
      </c>
      <c r="AS70" s="279" t="s">
        <v>772</v>
      </c>
      <c r="AT70" s="279" t="s">
        <v>772</v>
      </c>
      <c r="AU70" s="279" t="s">
        <v>772</v>
      </c>
      <c r="AV70" s="279" t="s">
        <v>772</v>
      </c>
      <c r="AW70" s="279" t="s">
        <v>772</v>
      </c>
      <c r="AX70" s="279" t="s">
        <v>772</v>
      </c>
      <c r="AY70" s="279" t="s">
        <v>772</v>
      </c>
      <c r="AZ70" s="279" t="s">
        <v>772</v>
      </c>
      <c r="BA70" s="279" t="s">
        <v>772</v>
      </c>
      <c r="BB70" s="279" t="s">
        <v>772</v>
      </c>
      <c r="BC70" s="279" t="s">
        <v>772</v>
      </c>
      <c r="BD70" s="279" t="s">
        <v>772</v>
      </c>
      <c r="BE70" s="279" t="s">
        <v>772</v>
      </c>
      <c r="BF70" s="279" t="s">
        <v>772</v>
      </c>
      <c r="BG70" s="279" t="s">
        <v>772</v>
      </c>
      <c r="BH70" s="279" t="s">
        <v>772</v>
      </c>
      <c r="BI70" s="279" t="s">
        <v>772</v>
      </c>
      <c r="BJ70" s="279" t="s">
        <v>772</v>
      </c>
      <c r="BK70" s="279" t="s">
        <v>772</v>
      </c>
      <c r="BL70" s="279" t="s">
        <v>772</v>
      </c>
      <c r="BM70" s="279" t="s">
        <v>772</v>
      </c>
      <c r="BN70" s="279" t="s">
        <v>772</v>
      </c>
      <c r="BO70" s="279" t="s">
        <v>772</v>
      </c>
      <c r="BP70" s="279" t="s">
        <v>772</v>
      </c>
      <c r="BQ70" s="279" t="s">
        <v>772</v>
      </c>
      <c r="BR70" s="279" t="s">
        <v>772</v>
      </c>
      <c r="BS70" s="279" t="s">
        <v>772</v>
      </c>
      <c r="BT70" s="279" t="s">
        <v>772</v>
      </c>
      <c r="BU70" s="279" t="s">
        <v>772</v>
      </c>
      <c r="BV70" s="279" t="s">
        <v>772</v>
      </c>
      <c r="BW70" s="279" t="s">
        <v>772</v>
      </c>
      <c r="BX70" s="279" t="s">
        <v>772</v>
      </c>
      <c r="BY70" s="279" t="s">
        <v>772</v>
      </c>
      <c r="BZ70" s="279" t="s">
        <v>772</v>
      </c>
      <c r="CA70" s="279" t="s">
        <v>772</v>
      </c>
      <c r="CB70" s="279" t="s">
        <v>772</v>
      </c>
      <c r="CC70" s="279" t="s">
        <v>772</v>
      </c>
      <c r="CD70" s="279" t="s">
        <v>772</v>
      </c>
      <c r="CE70" s="279" t="s">
        <v>772</v>
      </c>
      <c r="CF70" s="279" t="s">
        <v>772</v>
      </c>
      <c r="CG70" s="279" t="s">
        <v>772</v>
      </c>
      <c r="CH70" s="279" t="s">
        <v>772</v>
      </c>
      <c r="CI70" s="279" t="s">
        <v>772</v>
      </c>
      <c r="CJ70" s="279" t="s">
        <v>772</v>
      </c>
      <c r="CK70" s="279" t="s">
        <v>772</v>
      </c>
      <c r="CL70" s="279" t="s">
        <v>772</v>
      </c>
      <c r="CM70" s="279" t="s">
        <v>772</v>
      </c>
      <c r="CN70" s="279" t="s">
        <v>772</v>
      </c>
      <c r="CO70" s="279" t="s">
        <v>772</v>
      </c>
      <c r="CP70" s="279" t="s">
        <v>772</v>
      </c>
      <c r="CQ70" s="279" t="s">
        <v>772</v>
      </c>
      <c r="CR70" s="279" t="s">
        <v>772</v>
      </c>
      <c r="CS70" s="279" t="s">
        <v>772</v>
      </c>
      <c r="CT70" s="279" t="s">
        <v>772</v>
      </c>
      <c r="CU70" s="279" t="str">
        <f>IFERROR(VLOOKUP(A70,'fat-01-24'!A:C,3,FALSE),"")</f>
        <v/>
      </c>
      <c r="CV70" s="279" t="str">
        <f>IFERROR(VLOOKUP(A70,'fat-02-24'!A:C,3,FALSE),"")</f>
        <v/>
      </c>
      <c r="CW70" s="279" t="str">
        <f>IFERROR(VLOOKUP(A70,'fat-03-24'!A:C,3,FALSE),"")</f>
        <v/>
      </c>
      <c r="CX70" s="279" t="str">
        <f>IFERROR(VLOOKUP(A70,'fat-04-24'!A:C,3,FALSE),"")</f>
        <v/>
      </c>
      <c r="CY70" s="279" t="str">
        <f>IFERROR(VLOOKUP(A70,'fat-05-24'!A:C,3,FALSE),"")</f>
        <v/>
      </c>
      <c r="CZ70" s="279" t="str">
        <f>IFERROR(VLOOKUP(A70,'fat-06-24'!A:C,3,FALSE),"")</f>
        <v/>
      </c>
      <c r="DA70" s="279" t="str">
        <f>IFERROR(VLOOKUP(A70,'fat-07-24'!A:C,3,FALSE),"")</f>
        <v/>
      </c>
      <c r="DB70" s="279" t="str">
        <f>IFERROR(VLOOKUP(A70,'fat-08-24'!A:D,3,FALSE),"")</f>
        <v/>
      </c>
      <c r="DC70" s="279" t="str">
        <f>IFERROR(VLOOKUP(A70,'fat-09-24'!A:C,3,FALSE),"")</f>
        <v/>
      </c>
      <c r="DD70" s="279" t="str">
        <f>IFERROR(VLOOKUP(A70,'fat-10-24'!A:C,3,FALSE),"")</f>
        <v/>
      </c>
      <c r="DE70" s="279" t="str">
        <f>IFERROR(VLOOKUP(A70,'fat-11-24'!A:C,3,FALSE),"")</f>
        <v/>
      </c>
      <c r="DF70" s="279" t="str">
        <f>IFERROR(VLOOKUP(A70,'fat-12-24'!A:D,3,FALSE),"")</f>
        <v/>
      </c>
      <c r="DG70" s="279" t="str">
        <f>IFERROR(VLOOKUP(A70,'fat-01-25'!A:D,3,FALSE),"")</f>
        <v/>
      </c>
      <c r="DH70" s="279" t="str">
        <f>IFERROR(VLOOKUP(A70,'fat-02-25'!A:D,3,FALSE),"")</f>
        <v/>
      </c>
      <c r="DI70" s="279" t="str">
        <f>IFERROR(VLOOKUP(A70,'fat-03-25'!A:C,3,FALSE),"")</f>
        <v/>
      </c>
      <c r="DJ70" s="279" t="str">
        <f>IFERROR(VLOOKUP(A70,'fat-04-25'!A:C,3,FALSE),"")</f>
        <v/>
      </c>
      <c r="DK70" s="279" t="str">
        <f>IFERROR(VLOOKUP(A70,'fat-02-25'!A:C,3,FALSE),"")</f>
        <v/>
      </c>
      <c r="DL70" s="279" t="str">
        <f>IFERROR(VLOOKUP(A70,'fat-06-25'!A:C,3,FALSE),"")</f>
        <v/>
      </c>
      <c r="DM70" s="279" t="str">
        <f>IFERROR(VLOOKUP(A70,'fat-05-25'!A:C,3,FALSE),"")</f>
        <v/>
      </c>
      <c r="DN70" s="279" t="str">
        <f>IFERROR(VLOOKUP(A70,'fat-08-25'!A:C,3,FALSE),"")</f>
        <v/>
      </c>
      <c r="DO70" s="279" t="str">
        <f>IFERROR(VLOOKUP(A70,'fat-09-25'!A:C,3,FALSE),"")</f>
        <v/>
      </c>
      <c r="DP70" s="279" t="str">
        <f>IFERROR(VLOOKUP(A70,'fat-10-25'!A:C,3,FALSE),"")</f>
        <v/>
      </c>
      <c r="DQ70" s="279" t="str">
        <f>IFERROR(VLOOKUP(A70,'fat-11-25'!A:D,3,FALSE),"")</f>
        <v/>
      </c>
      <c r="DR70" s="279" t="str">
        <f>IFERROR(VLOOKUP(A70,'fat-12-25'!A:D,3,FALSE),"")</f>
        <v/>
      </c>
      <c r="DS70" s="279" t="str">
        <f>IFERROR(VLOOKUP(A70,'fat-01-26'!A:C,3,FALSE),"")</f>
        <v/>
      </c>
      <c r="DT70" s="279" t="str">
        <f>IFERROR(VLOOKUP(A70,'fat-02-26'!A:C,3,FALSE),"")</f>
        <v/>
      </c>
      <c r="DU70" s="279" t="str">
        <f>IFERROR(VLOOKUP(A70,'fat-03-26'!A:C,3,FALSE),"")</f>
        <v/>
      </c>
      <c r="DV70" s="279" t="str">
        <f>IFERROR(VLOOKUP(A70,'fat-04-26'!A:C,3,FALSE),"")</f>
        <v/>
      </c>
      <c r="DW70" s="279" t="str">
        <f>IFERROR(VLOOKUP(A70,'fat-05-26'!A:C,3,FALSE),"")</f>
        <v/>
      </c>
      <c r="DX70" s="279">
        <f t="shared" si="18"/>
        <v>0</v>
      </c>
      <c r="DY70" s="279">
        <f t="shared" si="17"/>
        <v>0</v>
      </c>
      <c r="DZ70" s="280"/>
      <c r="EA70" s="281">
        <f>VLOOKUP(A70,Estoque!B:I,8,FALSE)</f>
        <v>1.2829999999999999</v>
      </c>
      <c r="EB70" s="34">
        <f>VLOOKUP(A70,Estoque!B:N,13,FALSE)</f>
        <v>0</v>
      </c>
    </row>
    <row r="71" spans="1:135" x14ac:dyDescent="0.3">
      <c r="A71" s="394" t="s">
        <v>387</v>
      </c>
      <c r="B71" s="394" t="s">
        <v>388</v>
      </c>
      <c r="C71" s="279" t="s">
        <v>772</v>
      </c>
      <c r="D71" s="279" t="s">
        <v>772</v>
      </c>
      <c r="E71" s="279" t="s">
        <v>772</v>
      </c>
      <c r="F71" s="279" t="s">
        <v>772</v>
      </c>
      <c r="G71" s="279" t="s">
        <v>772</v>
      </c>
      <c r="H71" s="279" t="s">
        <v>772</v>
      </c>
      <c r="I71" s="279" t="s">
        <v>772</v>
      </c>
      <c r="J71" s="279">
        <v>2.25</v>
      </c>
      <c r="K71" s="279">
        <v>6.9180000000000001</v>
      </c>
      <c r="L71" s="279">
        <v>0.47699999999999998</v>
      </c>
      <c r="M71" s="279">
        <v>0.375</v>
      </c>
      <c r="N71" s="279">
        <v>0.81399999999999995</v>
      </c>
      <c r="O71" s="279">
        <v>0.08</v>
      </c>
      <c r="P71" s="279">
        <v>1.4450000000000001</v>
      </c>
      <c r="Q71" s="279">
        <v>-0.08</v>
      </c>
      <c r="R71" s="279" t="s">
        <v>772</v>
      </c>
      <c r="S71" s="279">
        <v>2.0150000000000001</v>
      </c>
      <c r="T71" s="279">
        <v>0.57099999999999995</v>
      </c>
      <c r="U71" s="279">
        <v>2.38</v>
      </c>
      <c r="V71" s="279">
        <v>0.24299999999999999</v>
      </c>
      <c r="W71" s="279">
        <v>3.3279999999999998</v>
      </c>
      <c r="X71" s="279">
        <v>2.9239999999999999</v>
      </c>
      <c r="Y71" s="279" t="s">
        <v>772</v>
      </c>
      <c r="Z71" s="279" t="s">
        <v>772</v>
      </c>
      <c r="AA71" s="279" t="s">
        <v>772</v>
      </c>
      <c r="AB71" s="279">
        <v>1.5680000000000001</v>
      </c>
      <c r="AC71" s="279">
        <v>1.0820000000000001</v>
      </c>
      <c r="AD71" s="279">
        <v>2.206</v>
      </c>
      <c r="AE71" s="279" t="s">
        <v>772</v>
      </c>
      <c r="AF71" s="279">
        <v>0.40600000000000003</v>
      </c>
      <c r="AG71" s="279">
        <v>13.538</v>
      </c>
      <c r="AH71" s="279">
        <v>2.9950000000000001</v>
      </c>
      <c r="AI71" s="279" t="s">
        <v>772</v>
      </c>
      <c r="AJ71" s="279">
        <v>2.5</v>
      </c>
      <c r="AK71" s="279">
        <v>0.47</v>
      </c>
      <c r="AL71" s="279">
        <v>2.1840000000000002</v>
      </c>
      <c r="AM71" s="279">
        <v>1.1399999999999999</v>
      </c>
      <c r="AN71" s="279">
        <v>13.843</v>
      </c>
      <c r="AO71" s="279">
        <v>3.1230000000000002</v>
      </c>
      <c r="AP71" s="279" t="s">
        <v>772</v>
      </c>
      <c r="AQ71" s="279">
        <v>0.45</v>
      </c>
      <c r="AR71" s="279" t="s">
        <v>772</v>
      </c>
      <c r="AS71" s="279" t="s">
        <v>772</v>
      </c>
      <c r="AT71" s="279">
        <v>1.5920000000000001</v>
      </c>
      <c r="AU71" s="279">
        <v>1.6850000000000001</v>
      </c>
      <c r="AV71" s="279">
        <v>0.08</v>
      </c>
      <c r="AW71" s="279">
        <v>3.351</v>
      </c>
      <c r="AX71" s="279">
        <v>4.7850000000000001</v>
      </c>
      <c r="AY71" s="279">
        <v>5.97</v>
      </c>
      <c r="AZ71" s="279" t="s">
        <v>772</v>
      </c>
      <c r="BA71" s="279">
        <v>1.27</v>
      </c>
      <c r="BB71" s="279">
        <v>3.6766000000000001</v>
      </c>
      <c r="BC71" s="279">
        <v>1.81</v>
      </c>
      <c r="BD71" s="279">
        <v>1.9610000000000001</v>
      </c>
      <c r="BE71" s="279">
        <v>0.66</v>
      </c>
      <c r="BF71" s="279">
        <v>7.3360000000000003</v>
      </c>
      <c r="BG71" s="279">
        <v>28.835999999999999</v>
      </c>
      <c r="BH71" s="279">
        <v>10.1805</v>
      </c>
      <c r="BI71" s="279">
        <v>4.5350000000000001</v>
      </c>
      <c r="BJ71" s="279" t="s">
        <v>772</v>
      </c>
      <c r="BK71" s="279">
        <v>27.852</v>
      </c>
      <c r="BL71" s="279" t="s">
        <v>772</v>
      </c>
      <c r="BM71" s="279">
        <v>5.9020000000000001</v>
      </c>
      <c r="BN71" s="279">
        <v>17.994</v>
      </c>
      <c r="BO71" s="279">
        <v>0.245</v>
      </c>
      <c r="BP71" s="279">
        <v>10.512</v>
      </c>
      <c r="BQ71" s="279">
        <v>29.31</v>
      </c>
      <c r="BR71" s="279">
        <v>7.99</v>
      </c>
      <c r="BS71" s="279">
        <v>1.2</v>
      </c>
      <c r="BT71" s="279">
        <v>18.442</v>
      </c>
      <c r="BU71" s="279">
        <v>0.68</v>
      </c>
      <c r="BV71" s="279">
        <v>27.975000000000001</v>
      </c>
      <c r="BW71" s="279">
        <v>37.872999999999998</v>
      </c>
      <c r="BX71" s="279">
        <v>15.994999999999999</v>
      </c>
      <c r="BY71" s="279">
        <v>4.1500000000000004</v>
      </c>
      <c r="BZ71" s="279" t="s">
        <v>772</v>
      </c>
      <c r="CA71" s="279">
        <v>28.626000000000001</v>
      </c>
      <c r="CB71" s="279">
        <v>19.021999999999998</v>
      </c>
      <c r="CC71" s="279">
        <v>5.3239999999999998</v>
      </c>
      <c r="CD71" s="279">
        <v>22.4968</v>
      </c>
      <c r="CE71" s="279" t="s">
        <v>772</v>
      </c>
      <c r="CF71" s="279">
        <v>6.1882000000000001</v>
      </c>
      <c r="CG71" s="279">
        <v>16.983899999999998</v>
      </c>
      <c r="CH71" s="279">
        <v>13.076500000000001</v>
      </c>
      <c r="CI71" s="279">
        <v>13.8185</v>
      </c>
      <c r="CJ71" s="279">
        <v>3.7578</v>
      </c>
      <c r="CK71" s="279">
        <v>11.9528</v>
      </c>
      <c r="CL71" s="279">
        <v>0.88</v>
      </c>
      <c r="CM71" s="279">
        <v>24.948800000000002</v>
      </c>
      <c r="CN71" s="279">
        <v>11.307</v>
      </c>
      <c r="CO71" s="279">
        <v>0.89869999999999983</v>
      </c>
      <c r="CP71" s="279">
        <v>3.5622000000000003</v>
      </c>
      <c r="CQ71" s="279">
        <v>5.1690000000000005</v>
      </c>
      <c r="CR71" s="279">
        <v>10.3024</v>
      </c>
      <c r="CS71" s="279">
        <v>1.0621</v>
      </c>
      <c r="CT71" s="279">
        <v>3.5948000000000002</v>
      </c>
      <c r="CU71" s="279">
        <f>IFERROR(VLOOKUP(A71,'fat-01-24'!A:C,3,FALSE),"")</f>
        <v>0.40849999999999997</v>
      </c>
      <c r="CV71" s="279" t="str">
        <f>IFERROR(VLOOKUP(A71,'fat-02-24'!A:C,3,FALSE),"")</f>
        <v/>
      </c>
      <c r="CW71" s="279" t="str">
        <f>IFERROR(VLOOKUP(A71,'fat-03-24'!A:C,3,FALSE),"")</f>
        <v/>
      </c>
      <c r="CX71" s="279" t="str">
        <f>IFERROR(VLOOKUP(A71,'fat-04-24'!A:C,3,FALSE),"")</f>
        <v/>
      </c>
      <c r="CY71" s="279" t="str">
        <f>IFERROR(VLOOKUP(A71,'fat-05-24'!A:C,3,FALSE),"")</f>
        <v/>
      </c>
      <c r="CZ71" s="279" t="str">
        <f>IFERROR(VLOOKUP(A71,'fat-06-24'!A:C,3,FALSE),"")</f>
        <v/>
      </c>
      <c r="DA71" s="279" t="str">
        <f>IFERROR(VLOOKUP(A71,'fat-07-24'!A:C,3,FALSE),"")</f>
        <v/>
      </c>
      <c r="DB71" s="279" t="str">
        <f>IFERROR(VLOOKUP(A71,'fat-08-24'!A:D,3,FALSE),"")</f>
        <v/>
      </c>
      <c r="DC71" s="279" t="str">
        <f>IFERROR(VLOOKUP(A71,'fat-09-24'!A:C,3,FALSE),"")</f>
        <v/>
      </c>
      <c r="DD71" s="279" t="str">
        <f>IFERROR(VLOOKUP(A71,'fat-10-24'!A:C,3,FALSE),"")</f>
        <v/>
      </c>
      <c r="DE71" s="279" t="str">
        <f>IFERROR(VLOOKUP(A71,'fat-11-24'!A:C,3,FALSE),"")</f>
        <v/>
      </c>
      <c r="DF71" s="279" t="str">
        <f>IFERROR(VLOOKUP(A71,'fat-12-24'!A:D,3,FALSE),"")</f>
        <v/>
      </c>
      <c r="DG71" s="279" t="str">
        <f>IFERROR(VLOOKUP(A71,'fat-01-25'!A:D,3,FALSE),"")</f>
        <v/>
      </c>
      <c r="DH71" s="279" t="str">
        <f>IFERROR(VLOOKUP(A71,'fat-02-25'!A:D,3,FALSE),"")</f>
        <v/>
      </c>
      <c r="DI71" s="279" t="str">
        <f>IFERROR(VLOOKUP(A71,'fat-03-25'!A:C,3,FALSE),"")</f>
        <v/>
      </c>
      <c r="DJ71" s="279" t="str">
        <f>IFERROR(VLOOKUP(A71,'fat-04-25'!A:C,3,FALSE),"")</f>
        <v/>
      </c>
      <c r="DK71" s="279" t="str">
        <f>IFERROR(VLOOKUP(A71,'fat-02-25'!A:C,3,FALSE),"")</f>
        <v/>
      </c>
      <c r="DL71" s="279" t="str">
        <f>IFERROR(VLOOKUP(A71,'fat-06-25'!A:C,3,FALSE),"")</f>
        <v/>
      </c>
      <c r="DM71" s="279" t="str">
        <f>IFERROR(VLOOKUP(A71,'fat-05-25'!A:C,3,FALSE),"")</f>
        <v/>
      </c>
      <c r="DN71" s="279" t="str">
        <f>IFERROR(VLOOKUP(A71,'fat-08-25'!A:C,3,FALSE),"")</f>
        <v/>
      </c>
      <c r="DO71" s="279" t="str">
        <f>IFERROR(VLOOKUP(A71,'fat-09-25'!A:C,3,FALSE),"")</f>
        <v/>
      </c>
      <c r="DP71" s="279" t="str">
        <f>IFERROR(VLOOKUP(A71,'fat-10-25'!A:C,3,FALSE),"")</f>
        <v/>
      </c>
      <c r="DQ71" s="279" t="str">
        <f>IFERROR(VLOOKUP(A71,'fat-11-25'!A:D,3,FALSE),"")</f>
        <v/>
      </c>
      <c r="DR71" s="279" t="str">
        <f>IFERROR(VLOOKUP(A71,'fat-12-25'!A:D,3,FALSE),"")</f>
        <v/>
      </c>
      <c r="DS71" s="279" t="str">
        <f>IFERROR(VLOOKUP(A71,'fat-01-26'!A:C,3,FALSE),"")</f>
        <v/>
      </c>
      <c r="DT71" s="279" t="str">
        <f>IFERROR(VLOOKUP(A71,'fat-02-26'!A:C,3,FALSE),"")</f>
        <v/>
      </c>
      <c r="DU71" s="279" t="str">
        <f>IFERROR(VLOOKUP(A71,'fat-03-26'!A:C,3,FALSE),"")</f>
        <v/>
      </c>
      <c r="DV71" s="279">
        <f>IFERROR(VLOOKUP(A71,'fat-04-26'!A:C,3,FALSE),"")</f>
        <v>13.155800000000001</v>
      </c>
      <c r="DW71" s="279" t="str">
        <f>IFERROR(VLOOKUP(A71,'fat-05-26'!A:C,3,FALSE),"")</f>
        <v/>
      </c>
      <c r="DX71" s="279">
        <f t="shared" si="18"/>
        <v>2.1926333333333337</v>
      </c>
      <c r="DY71" s="279">
        <f t="shared" si="17"/>
        <v>3.2889500000000007</v>
      </c>
      <c r="DZ71" s="280"/>
      <c r="EA71" s="281">
        <f>VLOOKUP(A71,Estoque!B:I,8,FALSE)</f>
        <v>0.15</v>
      </c>
      <c r="EB71" s="34">
        <f>VLOOKUP(A71,Estoque!B:N,13,FALSE)</f>
        <v>30</v>
      </c>
    </row>
    <row r="72" spans="1:135" s="565" customFormat="1" x14ac:dyDescent="0.3">
      <c r="A72" s="561" t="s">
        <v>389</v>
      </c>
      <c r="B72" s="561" t="s">
        <v>390</v>
      </c>
      <c r="C72" s="279">
        <v>7.0000000000000007E-2</v>
      </c>
      <c r="D72" s="279">
        <v>1.645</v>
      </c>
      <c r="E72" s="279">
        <v>4.0449999999999999</v>
      </c>
      <c r="F72" s="279">
        <v>1.206</v>
      </c>
      <c r="G72" s="279" t="s">
        <v>772</v>
      </c>
      <c r="H72" s="279">
        <v>1.135</v>
      </c>
      <c r="I72" s="279">
        <v>0.3</v>
      </c>
      <c r="J72" s="279">
        <v>3.66</v>
      </c>
      <c r="K72" s="279">
        <v>0.19</v>
      </c>
      <c r="L72" s="279" t="s">
        <v>772</v>
      </c>
      <c r="M72" s="279" t="s">
        <v>772</v>
      </c>
      <c r="N72" s="279">
        <v>0.62</v>
      </c>
      <c r="O72" s="279" t="s">
        <v>772</v>
      </c>
      <c r="P72" s="279" t="s">
        <v>772</v>
      </c>
      <c r="Q72" s="279" t="s">
        <v>772</v>
      </c>
      <c r="R72" s="279">
        <v>0.625</v>
      </c>
      <c r="S72" s="279">
        <v>1.2</v>
      </c>
      <c r="T72" s="279">
        <v>1.03</v>
      </c>
      <c r="U72" s="279" t="s">
        <v>772</v>
      </c>
      <c r="V72" s="279" t="s">
        <v>772</v>
      </c>
      <c r="W72" s="279" t="s">
        <v>772</v>
      </c>
      <c r="X72" s="279" t="s">
        <v>772</v>
      </c>
      <c r="Y72" s="279" t="s">
        <v>772</v>
      </c>
      <c r="Z72" s="279" t="s">
        <v>772</v>
      </c>
      <c r="AA72" s="279" t="s">
        <v>772</v>
      </c>
      <c r="AB72" s="279" t="s">
        <v>772</v>
      </c>
      <c r="AC72" s="279" t="s">
        <v>772</v>
      </c>
      <c r="AD72" s="279" t="s">
        <v>772</v>
      </c>
      <c r="AE72" s="279" t="s">
        <v>772</v>
      </c>
      <c r="AF72" s="279" t="s">
        <v>772</v>
      </c>
      <c r="AG72" s="279" t="s">
        <v>772</v>
      </c>
      <c r="AH72" s="279" t="s">
        <v>772</v>
      </c>
      <c r="AI72" s="279" t="s">
        <v>772</v>
      </c>
      <c r="AJ72" s="279">
        <v>1.0780000000000001</v>
      </c>
      <c r="AK72" s="279" t="s">
        <v>772</v>
      </c>
      <c r="AL72" s="279" t="s">
        <v>772</v>
      </c>
      <c r="AM72" s="279" t="s">
        <v>772</v>
      </c>
      <c r="AN72" s="279" t="s">
        <v>772</v>
      </c>
      <c r="AO72" s="279" t="s">
        <v>772</v>
      </c>
      <c r="AP72" s="279" t="s">
        <v>772</v>
      </c>
      <c r="AQ72" s="279" t="s">
        <v>772</v>
      </c>
      <c r="AR72" s="279" t="s">
        <v>772</v>
      </c>
      <c r="AS72" s="279" t="s">
        <v>772</v>
      </c>
      <c r="AT72" s="279">
        <v>15.388</v>
      </c>
      <c r="AU72" s="279">
        <v>20.738</v>
      </c>
      <c r="AV72" s="279">
        <v>3.125</v>
      </c>
      <c r="AW72" s="279">
        <v>0.92</v>
      </c>
      <c r="AX72" s="279">
        <v>1.29</v>
      </c>
      <c r="AY72" s="279">
        <v>3.0009999999999999</v>
      </c>
      <c r="AZ72" s="279" t="s">
        <v>772</v>
      </c>
      <c r="BA72" s="279">
        <v>5.89</v>
      </c>
      <c r="BB72" s="279">
        <v>7.7350000000000003</v>
      </c>
      <c r="BC72" s="279">
        <v>5.125</v>
      </c>
      <c r="BD72" s="279">
        <v>0.12</v>
      </c>
      <c r="BE72" s="279">
        <v>2.9849999999999999</v>
      </c>
      <c r="BF72" s="279">
        <v>6.39</v>
      </c>
      <c r="BG72" s="279">
        <v>1.6479999999999999</v>
      </c>
      <c r="BH72" s="279">
        <v>0.49180000000000001</v>
      </c>
      <c r="BI72" s="279" t="s">
        <v>772</v>
      </c>
      <c r="BJ72" s="279">
        <v>10.965999999999999</v>
      </c>
      <c r="BK72" s="279">
        <v>6.9000000000000006E-2</v>
      </c>
      <c r="BL72" s="279" t="s">
        <v>772</v>
      </c>
      <c r="BM72" s="279" t="s">
        <v>772</v>
      </c>
      <c r="BN72" s="279">
        <v>28.03</v>
      </c>
      <c r="BO72" s="279">
        <v>2.1659999999999999</v>
      </c>
      <c r="BP72" s="279">
        <v>0.9</v>
      </c>
      <c r="BQ72" s="279">
        <v>7.4249999999999998</v>
      </c>
      <c r="BR72" s="279" t="s">
        <v>772</v>
      </c>
      <c r="BS72" s="279">
        <v>10.28</v>
      </c>
      <c r="BT72" s="279" t="s">
        <v>772</v>
      </c>
      <c r="BU72" s="279">
        <v>13.12</v>
      </c>
      <c r="BV72" s="279">
        <v>2.508</v>
      </c>
      <c r="BW72" s="279">
        <v>0.30499999999999999</v>
      </c>
      <c r="BX72" s="279">
        <v>2.11</v>
      </c>
      <c r="BY72" s="279">
        <v>10.747999999999999</v>
      </c>
      <c r="BZ72" s="279">
        <v>0.14000000000000001</v>
      </c>
      <c r="CA72" s="279">
        <v>6.0000000000000001E-3</v>
      </c>
      <c r="CB72" s="279" t="s">
        <v>772</v>
      </c>
      <c r="CC72" s="279">
        <v>14.37</v>
      </c>
      <c r="CD72" s="279">
        <v>7.2419999999999991</v>
      </c>
      <c r="CE72" s="279" t="s">
        <v>772</v>
      </c>
      <c r="CF72" s="279">
        <v>6.4329999999999989</v>
      </c>
      <c r="CG72" s="279">
        <v>40.896999999999998</v>
      </c>
      <c r="CH72" s="279" t="s">
        <v>772</v>
      </c>
      <c r="CI72" s="279" t="s">
        <v>772</v>
      </c>
      <c r="CJ72" s="279" t="s">
        <v>772</v>
      </c>
      <c r="CK72" s="279">
        <v>21.928000000000001</v>
      </c>
      <c r="CL72" s="279">
        <v>3.0049999999999999</v>
      </c>
      <c r="CM72" s="279">
        <v>16.705000000000002</v>
      </c>
      <c r="CN72" s="279">
        <v>6.3500000000000005</v>
      </c>
      <c r="CO72" s="279">
        <v>10.864000000000001</v>
      </c>
      <c r="CP72" s="279">
        <v>7.06</v>
      </c>
      <c r="CQ72" s="279">
        <v>11.936999999999999</v>
      </c>
      <c r="CR72" s="279">
        <v>6.008</v>
      </c>
      <c r="CS72" s="279">
        <v>7.3010000000000002</v>
      </c>
      <c r="CT72" s="279">
        <v>24.946000000000002</v>
      </c>
      <c r="CU72" s="279">
        <f>IFERROR(VLOOKUP(A72,'fat-01-24'!A:C,3,FALSE),"")</f>
        <v>26.076200000000004</v>
      </c>
      <c r="CV72" s="279">
        <f>IFERROR(VLOOKUP(A72,'fat-02-24'!A:C,3,FALSE),"")</f>
        <v>4.6740000000000004</v>
      </c>
      <c r="CW72" s="279" t="str">
        <f>IFERROR(VLOOKUP(A72,'fat-03-24'!A:C,3,FALSE),"")</f>
        <v/>
      </c>
      <c r="CX72" s="279">
        <f>IFERROR(VLOOKUP(A72,'fat-04-24'!A:C,3,FALSE),"")</f>
        <v>11.770999999999997</v>
      </c>
      <c r="CY72" s="279">
        <f>IFERROR(VLOOKUP(A72,'fat-05-24'!A:C,3,FALSE),"")</f>
        <v>5.9190000000000005</v>
      </c>
      <c r="CZ72" s="279">
        <f>IFERROR(VLOOKUP(A72,'fat-06-24'!A:C,3,FALSE),"")</f>
        <v>6.3500000000000005</v>
      </c>
      <c r="DA72" s="279">
        <f>IFERROR(VLOOKUP(A72,'fat-07-24'!A:C,3,FALSE),"")</f>
        <v>2.56</v>
      </c>
      <c r="DB72" s="279">
        <f>IFERROR(VLOOKUP(A72,'fat-08-24'!A:D,3,FALSE),"")</f>
        <v>11.58</v>
      </c>
      <c r="DC72" s="279">
        <f>IFERROR(VLOOKUP(A72,'fat-09-24'!A:C,3,FALSE),"")</f>
        <v>5.1040000000000001</v>
      </c>
      <c r="DD72" s="279">
        <f>IFERROR(VLOOKUP(A72,'fat-10-24'!A:C,3,FALSE),"")</f>
        <v>46.64100000000002</v>
      </c>
      <c r="DE72" s="279">
        <f>IFERROR(VLOOKUP(A72,'fat-11-24'!A:C,3,FALSE),"")</f>
        <v>0</v>
      </c>
      <c r="DF72" s="279" t="str">
        <f>IFERROR(VLOOKUP(A72,'fat-12-24'!A:D,3,FALSE),"")</f>
        <v/>
      </c>
      <c r="DG72" s="562" t="str">
        <f>IFERROR(VLOOKUP(A72,'fat-01-25'!A:D,3,FALSE),"")</f>
        <v/>
      </c>
      <c r="DH72" s="562">
        <f>IFERROR(VLOOKUP(A72,'fat-02-25'!A:D,3,FALSE),"")</f>
        <v>0</v>
      </c>
      <c r="DI72" s="562">
        <f>IFERROR(VLOOKUP(A72,'fat-03-25'!A:C,3,FALSE),"")</f>
        <v>18.521999999999998</v>
      </c>
      <c r="DJ72" s="562">
        <f>IFERROR(VLOOKUP(A72,'fat-04-25'!A:C,3,FALSE),"")</f>
        <v>6.88</v>
      </c>
      <c r="DK72" s="562">
        <f>IFERROR(VLOOKUP(A72,'fat-02-25'!A:C,3,FALSE),"")</f>
        <v>0</v>
      </c>
      <c r="DL72" s="562">
        <f>IFERROR(VLOOKUP(A72,'fat-06-25'!A:C,3,FALSE),"")</f>
        <v>7.444</v>
      </c>
      <c r="DM72" s="562">
        <f>IFERROR(VLOOKUP(A72,'fat-05-25'!A:C,3,FALSE),"")</f>
        <v>16.096999999999998</v>
      </c>
      <c r="DN72" s="562">
        <f>IFERROR(VLOOKUP(A72,'fat-08-25'!A:C,3,FALSE),"")</f>
        <v>3.7960000000000003</v>
      </c>
      <c r="DO72" s="562">
        <f>IFERROR(VLOOKUP(A72,'fat-09-25'!A:C,3,FALSE),"")</f>
        <v>2.2440000000000002</v>
      </c>
      <c r="DP72" s="562">
        <f>IFERROR(VLOOKUP(A72,'fat-10-25'!A:C,3,FALSE),"")</f>
        <v>0</v>
      </c>
      <c r="DQ72" s="562">
        <f>IFERROR(VLOOKUP(A72,'fat-11-25'!A:D,3,FALSE),"")</f>
        <v>34.611999999999995</v>
      </c>
      <c r="DR72" s="562">
        <f>IFERROR(VLOOKUP(A72,'fat-12-25'!A:D,3,FALSE),"")</f>
        <v>0</v>
      </c>
      <c r="DS72" s="562">
        <f>IFERROR(VLOOKUP(A72,'fat-01-26'!A:C,3,FALSE),"")</f>
        <v>0.318</v>
      </c>
      <c r="DT72" s="562" t="str">
        <f>IFERROR(VLOOKUP(A72,'fat-02-26'!A:C,3,FALSE),"")</f>
        <v/>
      </c>
      <c r="DU72" s="562">
        <f>IFERROR(VLOOKUP(A72,'fat-03-26'!A:C,3,FALSE),"")</f>
        <v>41.533999999999999</v>
      </c>
      <c r="DV72" s="562">
        <f>IFERROR(VLOOKUP(A72,'fat-04-26'!A:C,3,FALSE),"")</f>
        <v>7.0209999999999999</v>
      </c>
      <c r="DW72" s="279">
        <f>IFERROR(VLOOKUP(A72,'fat-05-26'!A:C,3,FALSE),"")</f>
        <v>21.137999999999998</v>
      </c>
      <c r="DX72" s="279">
        <f t="shared" si="18"/>
        <v>11.6685</v>
      </c>
      <c r="DY72" s="562">
        <f t="shared" si="17"/>
        <v>17.502750000000002</v>
      </c>
      <c r="DZ72" s="282"/>
      <c r="EA72" s="562">
        <f>VLOOKUP(A72,Estoque!B:I,8,FALSE)</f>
        <v>8.6069999999999993</v>
      </c>
      <c r="EB72" s="564">
        <f>VLOOKUP(A72,Estoque!B:N,13,FALSE)</f>
        <v>30</v>
      </c>
      <c r="EC72" s="564"/>
      <c r="ED72" s="564"/>
      <c r="EE72" s="564"/>
    </row>
    <row r="73" spans="1:135" s="565" customFormat="1" x14ac:dyDescent="0.3">
      <c r="A73" s="561" t="s">
        <v>391</v>
      </c>
      <c r="B73" s="561" t="s">
        <v>392</v>
      </c>
      <c r="C73" s="279">
        <v>0.09</v>
      </c>
      <c r="D73" s="279">
        <v>1.675</v>
      </c>
      <c r="E73" s="279">
        <v>5.9859999999999998</v>
      </c>
      <c r="F73" s="279">
        <v>0.38800000000000001</v>
      </c>
      <c r="G73" s="279" t="s">
        <v>772</v>
      </c>
      <c r="H73" s="279">
        <v>2.5999999999999999E-2</v>
      </c>
      <c r="I73" s="279" t="s">
        <v>772</v>
      </c>
      <c r="J73" s="279">
        <v>3</v>
      </c>
      <c r="K73" s="279">
        <v>1.1120000000000001</v>
      </c>
      <c r="L73" s="279" t="s">
        <v>772</v>
      </c>
      <c r="M73" s="279">
        <v>0.436</v>
      </c>
      <c r="N73" s="279">
        <v>0.35199999999999998</v>
      </c>
      <c r="O73" s="279" t="s">
        <v>772</v>
      </c>
      <c r="P73" s="279" t="s">
        <v>772</v>
      </c>
      <c r="Q73" s="279">
        <v>0.20799999999999999</v>
      </c>
      <c r="R73" s="279">
        <v>0.14000000000000001</v>
      </c>
      <c r="S73" s="279">
        <v>0.23200000000000001</v>
      </c>
      <c r="T73" s="279">
        <v>0.63100000000000001</v>
      </c>
      <c r="U73" s="279">
        <v>3.323</v>
      </c>
      <c r="V73" s="279">
        <v>0.90600000000000003</v>
      </c>
      <c r="W73" s="279">
        <v>9.6000000000000002E-2</v>
      </c>
      <c r="X73" s="279">
        <v>0.32800000000000001</v>
      </c>
      <c r="Y73" s="279">
        <v>0.16</v>
      </c>
      <c r="Z73" s="279">
        <v>0.72</v>
      </c>
      <c r="AA73" s="279" t="s">
        <v>772</v>
      </c>
      <c r="AB73" s="279">
        <v>2.2410000000000001</v>
      </c>
      <c r="AC73" s="279">
        <v>2.19</v>
      </c>
      <c r="AD73" s="279">
        <v>0.89500000000000002</v>
      </c>
      <c r="AE73" s="279" t="s">
        <v>772</v>
      </c>
      <c r="AF73" s="279" t="s">
        <v>772</v>
      </c>
      <c r="AG73" s="279">
        <v>1.04</v>
      </c>
      <c r="AH73" s="279">
        <v>4.1079999999999997</v>
      </c>
      <c r="AI73" s="279">
        <v>0.46700000000000003</v>
      </c>
      <c r="AJ73" s="279" t="s">
        <v>772</v>
      </c>
      <c r="AK73" s="279">
        <v>10.359</v>
      </c>
      <c r="AL73" s="279" t="s">
        <v>772</v>
      </c>
      <c r="AM73" s="279">
        <v>2.73</v>
      </c>
      <c r="AN73" s="279">
        <v>3.86</v>
      </c>
      <c r="AO73" s="279" t="s">
        <v>772</v>
      </c>
      <c r="AP73" s="279">
        <v>35.15</v>
      </c>
      <c r="AQ73" s="279">
        <v>0.67</v>
      </c>
      <c r="AR73" s="279">
        <v>22.206</v>
      </c>
      <c r="AS73" s="279">
        <v>24.951000000000001</v>
      </c>
      <c r="AT73" s="279">
        <v>26.71</v>
      </c>
      <c r="AU73" s="279">
        <v>16.218</v>
      </c>
      <c r="AV73" s="279">
        <v>13.845000000000001</v>
      </c>
      <c r="AW73" s="279">
        <v>7.7089999999999996</v>
      </c>
      <c r="AX73" s="279">
        <v>21.891999999999999</v>
      </c>
      <c r="AY73" s="279">
        <v>8.1189999999999998</v>
      </c>
      <c r="AZ73" s="279">
        <v>21.302</v>
      </c>
      <c r="BA73" s="279">
        <v>15.175000000000001</v>
      </c>
      <c r="BB73" s="279">
        <v>39.049999999999997</v>
      </c>
      <c r="BC73" s="279">
        <v>2.72</v>
      </c>
      <c r="BD73" s="279">
        <v>29.405000000000001</v>
      </c>
      <c r="BE73" s="279">
        <v>9.7249999999999996</v>
      </c>
      <c r="BF73" s="279">
        <v>25.545000000000002</v>
      </c>
      <c r="BG73" s="279">
        <v>3.89</v>
      </c>
      <c r="BH73" s="279">
        <v>10.641999999999999</v>
      </c>
      <c r="BI73" s="279">
        <v>42.781999999999996</v>
      </c>
      <c r="BJ73" s="279" t="s">
        <v>772</v>
      </c>
      <c r="BK73" s="279" t="s">
        <v>772</v>
      </c>
      <c r="BL73" s="279">
        <v>18.34</v>
      </c>
      <c r="BM73" s="279">
        <v>6.24</v>
      </c>
      <c r="BN73" s="279">
        <v>9.125</v>
      </c>
      <c r="BO73" s="279">
        <v>17.13</v>
      </c>
      <c r="BP73" s="279">
        <v>1.4350000000000001</v>
      </c>
      <c r="BQ73" s="279">
        <v>10.032999999999999</v>
      </c>
      <c r="BR73" s="279">
        <v>3.8650000000000002</v>
      </c>
      <c r="BS73" s="279">
        <v>6.6980000000000004</v>
      </c>
      <c r="BT73" s="279">
        <v>2.298</v>
      </c>
      <c r="BU73" s="279">
        <v>6.06</v>
      </c>
      <c r="BV73" s="279">
        <v>3.0954999999999999</v>
      </c>
      <c r="BW73" s="279">
        <v>8.2690000000000001</v>
      </c>
      <c r="BX73" s="279">
        <v>10.3</v>
      </c>
      <c r="BY73" s="279">
        <v>4.6859999999999999</v>
      </c>
      <c r="BZ73" s="279">
        <v>11.566000000000001</v>
      </c>
      <c r="CA73" s="279">
        <v>7.5019999999999998</v>
      </c>
      <c r="CB73" s="279">
        <v>4.4630000000000001</v>
      </c>
      <c r="CC73" s="279">
        <v>4.976</v>
      </c>
      <c r="CD73" s="279">
        <v>14.627000000000001</v>
      </c>
      <c r="CE73" s="279" t="s">
        <v>772</v>
      </c>
      <c r="CF73" s="279">
        <v>2.496</v>
      </c>
      <c r="CG73" s="279">
        <v>24.376000000000001</v>
      </c>
      <c r="CH73" s="279">
        <v>15.397</v>
      </c>
      <c r="CI73" s="279">
        <v>2.86</v>
      </c>
      <c r="CJ73" s="279">
        <v>10.487000000000002</v>
      </c>
      <c r="CK73" s="279">
        <v>9.1460000000000008</v>
      </c>
      <c r="CL73" s="279">
        <v>8.5960000000000019</v>
      </c>
      <c r="CM73" s="279">
        <v>2.0760000000000001</v>
      </c>
      <c r="CN73" s="279">
        <v>13.177999999999999</v>
      </c>
      <c r="CO73" s="279">
        <v>4.8560000000000016</v>
      </c>
      <c r="CP73" s="279">
        <v>20.659999999999997</v>
      </c>
      <c r="CQ73" s="279">
        <v>9.5679999999999996</v>
      </c>
      <c r="CR73" s="279">
        <v>7.3510000000000009</v>
      </c>
      <c r="CS73" s="279">
        <v>13.152000000000001</v>
      </c>
      <c r="CT73" s="279">
        <v>22.382000000000001</v>
      </c>
      <c r="CU73" s="279">
        <f>IFERROR(VLOOKUP(A73,'fat-01-24'!A:C,3,FALSE),"")</f>
        <v>3.7480000000000002</v>
      </c>
      <c r="CV73" s="279">
        <f>IFERROR(VLOOKUP(A73,'fat-02-24'!A:C,3,FALSE),"")</f>
        <v>13.476000000000003</v>
      </c>
      <c r="CW73" s="279">
        <f>IFERROR(VLOOKUP(A73,'fat-03-24'!A:C,3,FALSE),"")</f>
        <v>39.313999999999993</v>
      </c>
      <c r="CX73" s="279">
        <f>IFERROR(VLOOKUP(A73,'fat-04-24'!A:C,3,FALSE),"")</f>
        <v>56.192999999999998</v>
      </c>
      <c r="CY73" s="279">
        <f>IFERROR(VLOOKUP(A73,'fat-05-24'!A:C,3,FALSE),"")</f>
        <v>6.3570000000000002</v>
      </c>
      <c r="CZ73" s="279">
        <f>IFERROR(VLOOKUP(A73,'fat-06-24'!A:C,3,FALSE),"")</f>
        <v>13.177999999999999</v>
      </c>
      <c r="DA73" s="279">
        <f>IFERROR(VLOOKUP(A73,'fat-07-24'!A:C,3,FALSE),"")</f>
        <v>75.63</v>
      </c>
      <c r="DB73" s="279">
        <f>IFERROR(VLOOKUP(A73,'fat-08-24'!A:D,3,FALSE),"")</f>
        <v>10.301</v>
      </c>
      <c r="DC73" s="279">
        <f>IFERROR(VLOOKUP(A73,'fat-09-24'!A:C,3,FALSE),"")</f>
        <v>46.307999999999993</v>
      </c>
      <c r="DD73" s="279">
        <f>IFERROR(VLOOKUP(A73,'fat-10-24'!A:C,3,FALSE),"")</f>
        <v>4.2839999999999998</v>
      </c>
      <c r="DE73" s="279">
        <f>IFERROR(VLOOKUP(A73,'fat-11-24'!A:C,3,FALSE),"")</f>
        <v>50.745000000000005</v>
      </c>
      <c r="DF73" s="279">
        <f>IFERROR(VLOOKUP(A73,'fat-12-24'!A:D,3,FALSE),"")</f>
        <v>86.430000000000021</v>
      </c>
      <c r="DG73" s="562">
        <f>IFERROR(VLOOKUP(A73,'fat-01-25'!A:D,3,FALSE),"")</f>
        <v>13.461</v>
      </c>
      <c r="DH73" s="562">
        <f>IFERROR(VLOOKUP(A73,'fat-02-25'!A:D,3,FALSE),"")</f>
        <v>1.3519999999999999</v>
      </c>
      <c r="DI73" s="562">
        <f>IFERROR(VLOOKUP(A73,'fat-03-25'!A:C,3,FALSE),"")</f>
        <v>45.655999999999999</v>
      </c>
      <c r="DJ73" s="562">
        <f>IFERROR(VLOOKUP(A73,'fat-04-25'!A:C,3,FALSE),"")</f>
        <v>37.113</v>
      </c>
      <c r="DK73" s="562">
        <f>IFERROR(VLOOKUP(A73,'fat-02-25'!A:C,3,FALSE),"")</f>
        <v>1.3519999999999999</v>
      </c>
      <c r="DL73" s="562">
        <f>IFERROR(VLOOKUP(A73,'fat-06-25'!A:C,3,FALSE),"")</f>
        <v>58.802999999999997</v>
      </c>
      <c r="DM73" s="562">
        <f>IFERROR(VLOOKUP(A73,'fat-05-25'!A:C,3,FALSE),"")</f>
        <v>7.6650000000000009</v>
      </c>
      <c r="DN73" s="562">
        <f>IFERROR(VLOOKUP(A73,'fat-08-25'!A:C,3,FALSE),"")</f>
        <v>15.891812</v>
      </c>
      <c r="DO73" s="562">
        <f>IFERROR(VLOOKUP(A73,'fat-09-25'!A:C,3,FALSE),"")</f>
        <v>52.167000000000009</v>
      </c>
      <c r="DP73" s="562">
        <f>IFERROR(VLOOKUP(A73,'fat-10-25'!A:C,3,FALSE),"")</f>
        <v>7.48</v>
      </c>
      <c r="DQ73" s="562">
        <f>IFERROR(VLOOKUP(A73,'fat-11-25'!A:D,3,FALSE),"")</f>
        <v>0</v>
      </c>
      <c r="DR73" s="562">
        <f>IFERROR(VLOOKUP(A73,'fat-12-25'!A:D,3,FALSE),"")</f>
        <v>7.5840000000000014</v>
      </c>
      <c r="DS73" s="562">
        <f>IFERROR(VLOOKUP(A73,'fat-01-26'!A:C,3,FALSE),"")</f>
        <v>10.748999999999999</v>
      </c>
      <c r="DT73" s="562">
        <f>IFERROR(VLOOKUP(A73,'fat-02-26'!A:C,3,FALSE),"")</f>
        <v>25.939</v>
      </c>
      <c r="DU73" s="562">
        <f>IFERROR(VLOOKUP(A73,'fat-03-26'!A:C,3,FALSE),"")</f>
        <v>29.862000000000002</v>
      </c>
      <c r="DV73" s="562">
        <f>IFERROR(VLOOKUP(A73,'fat-04-26'!A:C,3,FALSE),"")</f>
        <v>23.331600000000002</v>
      </c>
      <c r="DW73" s="279">
        <f>IFERROR(VLOOKUP(A73,'fat-05-26'!A:C,3,FALSE),"")</f>
        <v>43.122</v>
      </c>
      <c r="DX73" s="279">
        <f t="shared" si="18"/>
        <v>23.431266666666669</v>
      </c>
      <c r="DY73" s="562">
        <f t="shared" si="17"/>
        <v>35.146900000000002</v>
      </c>
      <c r="DZ73" s="282"/>
      <c r="EA73" s="563">
        <f>VLOOKUP(A73,Estoque!B:I,8,FALSE)</f>
        <v>21.507999999999999</v>
      </c>
      <c r="EB73" s="564">
        <f>VLOOKUP(A73,Estoque!B:N,13,FALSE)</f>
        <v>30</v>
      </c>
      <c r="EC73" s="564"/>
      <c r="ED73" s="564"/>
      <c r="EE73" s="564"/>
    </row>
    <row r="74" spans="1:135" x14ac:dyDescent="0.3">
      <c r="A74" s="394" t="s">
        <v>393</v>
      </c>
      <c r="B74" s="394" t="s">
        <v>394</v>
      </c>
      <c r="C74" s="279">
        <v>11.93</v>
      </c>
      <c r="D74" s="279">
        <v>0.93500000000000005</v>
      </c>
      <c r="E74" s="279">
        <v>4.7149999999999999</v>
      </c>
      <c r="F74" s="279">
        <v>4.1399999999999997</v>
      </c>
      <c r="G74" s="279">
        <v>0.12</v>
      </c>
      <c r="H74" s="279" t="s">
        <v>772</v>
      </c>
      <c r="I74" s="279">
        <v>6.4649999999999999</v>
      </c>
      <c r="J74" s="279">
        <v>3.63</v>
      </c>
      <c r="K74" s="279">
        <v>12.28</v>
      </c>
      <c r="L74" s="279" t="s">
        <v>772</v>
      </c>
      <c r="M74" s="279">
        <v>0.44</v>
      </c>
      <c r="N74" s="279">
        <v>0.53</v>
      </c>
      <c r="O74" s="279">
        <v>0.80500000000000005</v>
      </c>
      <c r="P74" s="279">
        <v>1.52</v>
      </c>
      <c r="Q74" s="279">
        <v>0.08</v>
      </c>
      <c r="R74" s="279">
        <v>0.05</v>
      </c>
      <c r="S74" s="279" t="s">
        <v>772</v>
      </c>
      <c r="T74" s="279">
        <v>0.11</v>
      </c>
      <c r="U74" s="279" t="s">
        <v>772</v>
      </c>
      <c r="V74" s="279">
        <v>2.8849999999999998</v>
      </c>
      <c r="W74" s="279">
        <v>0.71</v>
      </c>
      <c r="X74" s="279">
        <v>1.26</v>
      </c>
      <c r="Y74" s="279">
        <v>0.86</v>
      </c>
      <c r="Z74" s="279" t="s">
        <v>772</v>
      </c>
      <c r="AA74" s="279">
        <v>0.5</v>
      </c>
      <c r="AB74" s="279">
        <v>1.4</v>
      </c>
      <c r="AC74" s="279">
        <v>0.42</v>
      </c>
      <c r="AD74" s="279">
        <v>0.5</v>
      </c>
      <c r="AE74" s="279" t="s">
        <v>772</v>
      </c>
      <c r="AF74" s="279">
        <v>0.41</v>
      </c>
      <c r="AG74" s="279" t="s">
        <v>772</v>
      </c>
      <c r="AH74" s="279">
        <v>0.379</v>
      </c>
      <c r="AI74" s="279">
        <v>1.8460000000000001</v>
      </c>
      <c r="AJ74" s="279" t="s">
        <v>772</v>
      </c>
      <c r="AK74" s="279" t="s">
        <v>772</v>
      </c>
      <c r="AL74" s="279">
        <v>10.444000000000001</v>
      </c>
      <c r="AM74" s="279">
        <v>4.33</v>
      </c>
      <c r="AN74" s="279">
        <v>16.96</v>
      </c>
      <c r="AO74" s="279" t="s">
        <v>772</v>
      </c>
      <c r="AP74" s="279">
        <v>3.58</v>
      </c>
      <c r="AQ74" s="279">
        <v>8.5950000000000006</v>
      </c>
      <c r="AR74" s="279">
        <v>0.02</v>
      </c>
      <c r="AS74" s="279">
        <v>0.125</v>
      </c>
      <c r="AT74" s="279">
        <v>12.925000000000001</v>
      </c>
      <c r="AU74" s="279">
        <v>3.5870000000000002</v>
      </c>
      <c r="AV74" s="279">
        <v>10.631</v>
      </c>
      <c r="AW74" s="279">
        <v>0.67900000000000005</v>
      </c>
      <c r="AX74" s="279">
        <v>2.8559999999999999</v>
      </c>
      <c r="AY74" s="279">
        <v>8.6</v>
      </c>
      <c r="AZ74" s="279">
        <v>4.0629999999999997</v>
      </c>
      <c r="BA74" s="279">
        <v>6.4749999999999996</v>
      </c>
      <c r="BB74" s="279">
        <v>13.749000000000001</v>
      </c>
      <c r="BC74" s="279">
        <v>8.27</v>
      </c>
      <c r="BD74" s="279">
        <v>10.02</v>
      </c>
      <c r="BE74" s="279">
        <v>2.68</v>
      </c>
      <c r="BF74" s="279">
        <v>7.2350000000000003</v>
      </c>
      <c r="BG74" s="279">
        <v>11.526</v>
      </c>
      <c r="BH74" s="279">
        <v>0.78500000000000003</v>
      </c>
      <c r="BI74" s="279">
        <v>0.66</v>
      </c>
      <c r="BJ74" s="279">
        <v>15.574999999999999</v>
      </c>
      <c r="BK74" s="279">
        <v>0.18</v>
      </c>
      <c r="BL74" s="279">
        <v>16.91</v>
      </c>
      <c r="BM74" s="279">
        <v>12.692</v>
      </c>
      <c r="BN74" s="279" t="s">
        <v>772</v>
      </c>
      <c r="BO74" s="279">
        <v>8.27</v>
      </c>
      <c r="BP74" s="279">
        <v>7.8559999999999999</v>
      </c>
      <c r="BQ74" s="279">
        <v>0.94699999999999995</v>
      </c>
      <c r="BR74" s="279">
        <v>0.876</v>
      </c>
      <c r="BS74" s="279">
        <v>0.09</v>
      </c>
      <c r="BT74" s="279" t="s">
        <v>772</v>
      </c>
      <c r="BU74" s="279">
        <v>1.03</v>
      </c>
      <c r="BV74" s="279">
        <v>1.87</v>
      </c>
      <c r="BW74" s="279">
        <v>4.4859999999999998</v>
      </c>
      <c r="BX74" s="279" t="s">
        <v>772</v>
      </c>
      <c r="BY74" s="279" t="s">
        <v>772</v>
      </c>
      <c r="BZ74" s="279">
        <v>0.59</v>
      </c>
      <c r="CA74" s="279">
        <v>0.28999999999999998</v>
      </c>
      <c r="CB74" s="279" t="s">
        <v>772</v>
      </c>
      <c r="CC74" s="279">
        <v>1.9420000000000002</v>
      </c>
      <c r="CD74" s="279">
        <v>12.261999999999999</v>
      </c>
      <c r="CE74" s="279" t="s">
        <v>772</v>
      </c>
      <c r="CF74" s="279">
        <v>19.866</v>
      </c>
      <c r="CG74" s="279">
        <v>19.821999999999999</v>
      </c>
      <c r="CH74" s="279">
        <v>3.008</v>
      </c>
      <c r="CI74" s="279" t="s">
        <v>772</v>
      </c>
      <c r="CJ74" s="279">
        <v>0.18</v>
      </c>
      <c r="CK74" s="279">
        <v>2.0300000000000002</v>
      </c>
      <c r="CL74" s="279">
        <v>1</v>
      </c>
      <c r="CM74" s="279">
        <v>5.3239999999999998</v>
      </c>
      <c r="CN74" s="279">
        <v>10.38</v>
      </c>
      <c r="CO74" s="279">
        <v>4.5999999999999996</v>
      </c>
      <c r="CP74" s="279">
        <v>3.9299999999999997</v>
      </c>
      <c r="CQ74" s="279">
        <v>3.9730000000000003</v>
      </c>
      <c r="CR74" s="279">
        <v>11.176</v>
      </c>
      <c r="CS74" s="279">
        <v>9.9849999999999994</v>
      </c>
      <c r="CT74" s="279">
        <v>11.364999999999998</v>
      </c>
      <c r="CU74" s="279">
        <f>IFERROR(VLOOKUP(A74,'fat-01-24'!A:C,3,FALSE),"")</f>
        <v>1.4100000000000001</v>
      </c>
      <c r="CV74" s="279">
        <f>IFERROR(VLOOKUP(A74,'fat-02-24'!A:C,3,FALSE),"")</f>
        <v>6.1020000000000003</v>
      </c>
      <c r="CW74" s="279">
        <f>IFERROR(VLOOKUP(A74,'fat-03-24'!A:C,3,FALSE),"")</f>
        <v>4.5</v>
      </c>
      <c r="CX74" s="279">
        <f>IFERROR(VLOOKUP(A74,'fat-04-24'!A:C,3,FALSE),"")</f>
        <v>16.221</v>
      </c>
      <c r="CY74" s="279">
        <f>IFERROR(VLOOKUP(A74,'fat-05-24'!A:C,3,FALSE),"")</f>
        <v>7.0890000000000004</v>
      </c>
      <c r="CZ74" s="279">
        <f>IFERROR(VLOOKUP(A74,'fat-06-24'!A:C,3,FALSE),"")</f>
        <v>10.38</v>
      </c>
      <c r="DA74" s="279">
        <f>IFERROR(VLOOKUP(A74,'fat-07-24'!A:C,3,FALSE),"")</f>
        <v>9.65</v>
      </c>
      <c r="DB74" s="279">
        <f>IFERROR(VLOOKUP(A74,'fat-08-24'!A:D,3,FALSE),"")</f>
        <v>6.968</v>
      </c>
      <c r="DC74" s="279">
        <f>IFERROR(VLOOKUP(A74,'fat-09-24'!A:C,3,FALSE),"")</f>
        <v>1.5</v>
      </c>
      <c r="DD74" s="279">
        <f>IFERROR(VLOOKUP(A74,'fat-10-24'!A:C,3,FALSE),"")</f>
        <v>25.395999999999997</v>
      </c>
      <c r="DE74" s="279">
        <f>IFERROR(VLOOKUP(A74,'fat-11-24'!A:C,3,FALSE),"")</f>
        <v>3.41</v>
      </c>
      <c r="DF74" s="279">
        <f>IFERROR(VLOOKUP(A74,'fat-12-24'!A:D,3,FALSE),"")</f>
        <v>49.091000000000008</v>
      </c>
      <c r="DG74" s="279">
        <f>IFERROR(VLOOKUP(A74,'fat-01-25'!A:D,3,FALSE),"")</f>
        <v>15.081999999999999</v>
      </c>
      <c r="DH74" s="279">
        <f>IFERROR(VLOOKUP(A74,'fat-02-25'!A:D,3,FALSE),"")</f>
        <v>21.113999999999997</v>
      </c>
      <c r="DI74" s="279">
        <f>IFERROR(VLOOKUP(A74,'fat-03-25'!A:C,3,FALSE),"")</f>
        <v>17.189000000000004</v>
      </c>
      <c r="DJ74" s="279">
        <f>IFERROR(VLOOKUP(A74,'fat-04-25'!A:C,3,FALSE),"")</f>
        <v>8.2059999999999995</v>
      </c>
      <c r="DK74" s="279">
        <f>IFERROR(VLOOKUP(A74,'fat-02-25'!A:C,3,FALSE),"")</f>
        <v>21.113999999999997</v>
      </c>
      <c r="DL74" s="279">
        <f>IFERROR(VLOOKUP(A74,'fat-06-25'!A:C,3,FALSE),"")</f>
        <v>6.8819999999999997</v>
      </c>
      <c r="DM74" s="279">
        <f>IFERROR(VLOOKUP(A74,'fat-05-25'!A:C,3,FALSE),"")</f>
        <v>6.4</v>
      </c>
      <c r="DN74" s="279">
        <f>IFERROR(VLOOKUP(A74,'fat-08-25'!A:C,3,FALSE),"")</f>
        <v>14.719999999999999</v>
      </c>
      <c r="DO74" s="279">
        <f>IFERROR(VLOOKUP(A74,'fat-09-25'!A:C,3,FALSE),"")</f>
        <v>4.7539999999999996</v>
      </c>
      <c r="DP74" s="279">
        <f>IFERROR(VLOOKUP(A74,'fat-10-25'!A:C,3,FALSE),"")</f>
        <v>12.939</v>
      </c>
      <c r="DQ74" s="279">
        <f>IFERROR(VLOOKUP(A74,'fat-11-25'!A:D,3,FALSE),"")</f>
        <v>10.795200000000001</v>
      </c>
      <c r="DR74" s="279">
        <f>IFERROR(VLOOKUP(A74,'fat-12-25'!A:D,3,FALSE),"")</f>
        <v>6.38</v>
      </c>
      <c r="DS74" s="279">
        <f>IFERROR(VLOOKUP(A74,'fat-01-26'!A:C,3,FALSE),"")</f>
        <v>10.481</v>
      </c>
      <c r="DT74" s="279">
        <f>IFERROR(VLOOKUP(A74,'fat-02-26'!A:C,3,FALSE),"")</f>
        <v>4.8499999999999996</v>
      </c>
      <c r="DU74" s="279">
        <f>IFERROR(VLOOKUP(A74,'fat-03-26'!A:C,3,FALSE),"")</f>
        <v>22.520999999999997</v>
      </c>
      <c r="DV74" s="279">
        <f>IFERROR(VLOOKUP(A74,'fat-04-26'!A:C,3,FALSE),"")</f>
        <v>18.142000000000003</v>
      </c>
      <c r="DW74" s="279">
        <f>IFERROR(VLOOKUP(A74,'fat-05-26'!A:C,3,FALSE),"")</f>
        <v>9.0212999999999983</v>
      </c>
      <c r="DX74" s="279">
        <f t="shared" si="18"/>
        <v>11.899216666666668</v>
      </c>
      <c r="DY74" s="279">
        <f t="shared" si="17"/>
        <v>17.848825000000001</v>
      </c>
      <c r="DZ74" s="280"/>
      <c r="EA74" s="281">
        <f>VLOOKUP(A74,Estoque!B:I,8,FALSE)</f>
        <v>-4.4589999999999996</v>
      </c>
      <c r="EB74" s="34">
        <f>VLOOKUP(A74,Estoque!B:N,13,FALSE)</f>
        <v>20</v>
      </c>
    </row>
    <row r="75" spans="1:135" x14ac:dyDescent="0.3">
      <c r="A75" s="394" t="s">
        <v>395</v>
      </c>
      <c r="B75" s="394" t="s">
        <v>396</v>
      </c>
      <c r="C75" s="279">
        <v>6.2850000000000001</v>
      </c>
      <c r="D75" s="279">
        <v>7.1449999999999996</v>
      </c>
      <c r="E75" s="279">
        <v>10.173299999999999</v>
      </c>
      <c r="F75" s="279">
        <v>15.554</v>
      </c>
      <c r="G75" s="279">
        <v>2.024</v>
      </c>
      <c r="H75" s="279">
        <v>1.4</v>
      </c>
      <c r="I75" s="279">
        <v>2.544</v>
      </c>
      <c r="J75" s="279">
        <v>5.15</v>
      </c>
      <c r="K75" s="279">
        <v>9.3699999999999992</v>
      </c>
      <c r="L75" s="279" t="s">
        <v>772</v>
      </c>
      <c r="M75" s="279">
        <v>6.67</v>
      </c>
      <c r="N75" s="279">
        <v>3.4079999999999999</v>
      </c>
      <c r="O75" s="279">
        <v>0.91</v>
      </c>
      <c r="P75" s="279">
        <v>2.7250000000000001</v>
      </c>
      <c r="Q75" s="279">
        <v>7.8819999999999997</v>
      </c>
      <c r="R75" s="279" t="s">
        <v>772</v>
      </c>
      <c r="S75" s="279">
        <v>-1.27</v>
      </c>
      <c r="T75" s="279" t="s">
        <v>772</v>
      </c>
      <c r="U75" s="279">
        <v>0.37</v>
      </c>
      <c r="V75" s="279">
        <v>1.1379999999999999</v>
      </c>
      <c r="W75" s="279">
        <v>1.0860000000000001</v>
      </c>
      <c r="X75" s="279">
        <v>1.196</v>
      </c>
      <c r="Y75" s="279">
        <v>0.51</v>
      </c>
      <c r="Z75" s="279" t="s">
        <v>772</v>
      </c>
      <c r="AA75" s="279">
        <v>0.48099999999999998</v>
      </c>
      <c r="AB75" s="279">
        <v>3.42</v>
      </c>
      <c r="AC75" s="279">
        <v>1.3</v>
      </c>
      <c r="AD75" s="279">
        <v>0.67500000000000004</v>
      </c>
      <c r="AE75" s="279">
        <v>3.18</v>
      </c>
      <c r="AF75" s="279" t="s">
        <v>772</v>
      </c>
      <c r="AG75" s="279">
        <v>0.104</v>
      </c>
      <c r="AH75" s="279">
        <v>1.7090000000000001</v>
      </c>
      <c r="AI75" s="279">
        <v>12.87</v>
      </c>
      <c r="AJ75" s="279">
        <v>2.6880000000000002</v>
      </c>
      <c r="AK75" s="279">
        <v>4.7649999999999997</v>
      </c>
      <c r="AL75" s="279">
        <v>14.06</v>
      </c>
      <c r="AM75" s="279">
        <v>3.5200000000000002E-2</v>
      </c>
      <c r="AN75" s="279">
        <v>5.4</v>
      </c>
      <c r="AO75" s="279">
        <v>52.698999999999998</v>
      </c>
      <c r="AP75" s="279">
        <v>7.5446999999999997</v>
      </c>
      <c r="AQ75" s="279">
        <v>10.164</v>
      </c>
      <c r="AR75" s="279">
        <v>0.71</v>
      </c>
      <c r="AS75" s="279">
        <v>58.82</v>
      </c>
      <c r="AT75" s="279">
        <v>8.1910000000000007</v>
      </c>
      <c r="AU75" s="279">
        <v>4.0670000000000002</v>
      </c>
      <c r="AV75" s="279">
        <v>15.428000000000001</v>
      </c>
      <c r="AW75" s="279">
        <v>3.855</v>
      </c>
      <c r="AX75" s="279">
        <v>5.1040000000000001</v>
      </c>
      <c r="AY75" s="279">
        <v>9.4529999999999994</v>
      </c>
      <c r="AZ75" s="279">
        <v>17.042999999999999</v>
      </c>
      <c r="BA75" s="279">
        <v>13.002000000000001</v>
      </c>
      <c r="BB75" s="279">
        <v>32.97</v>
      </c>
      <c r="BC75" s="279">
        <v>5.0750000000000002</v>
      </c>
      <c r="BD75" s="279">
        <v>4.0540000000000003</v>
      </c>
      <c r="BE75" s="279">
        <v>14.27</v>
      </c>
      <c r="BF75" s="279">
        <v>25.304400000000001</v>
      </c>
      <c r="BG75" s="279">
        <v>33.060600000000001</v>
      </c>
      <c r="BH75" s="279">
        <v>2.83</v>
      </c>
      <c r="BI75" s="279">
        <v>19.526</v>
      </c>
      <c r="BJ75" s="279">
        <v>8.57</v>
      </c>
      <c r="BK75" s="279">
        <v>12.273</v>
      </c>
      <c r="BL75" s="279">
        <v>24.997</v>
      </c>
      <c r="BM75" s="279">
        <v>26.033999999999999</v>
      </c>
      <c r="BN75" s="279">
        <v>10.473000000000001</v>
      </c>
      <c r="BO75" s="279">
        <v>9.641</v>
      </c>
      <c r="BP75" s="279">
        <v>3.1890000000000001</v>
      </c>
      <c r="BQ75" s="279">
        <v>4.9720000000000004</v>
      </c>
      <c r="BR75" s="279">
        <v>6.47</v>
      </c>
      <c r="BS75" s="279">
        <v>4.04</v>
      </c>
      <c r="BT75" s="279">
        <v>2.4319999999999999</v>
      </c>
      <c r="BU75" s="279">
        <v>4.53</v>
      </c>
      <c r="BV75" s="279">
        <v>6.5549999999999997</v>
      </c>
      <c r="BW75" s="279">
        <v>6.4489999999999998</v>
      </c>
      <c r="BX75" s="279">
        <v>10.196</v>
      </c>
      <c r="BY75" s="279">
        <v>34.076000000000001</v>
      </c>
      <c r="BZ75" s="279">
        <v>10.86</v>
      </c>
      <c r="CA75" s="279">
        <v>8.1069999999999993</v>
      </c>
      <c r="CB75" s="279">
        <v>9.7409999999999997</v>
      </c>
      <c r="CC75" s="279">
        <v>1.02</v>
      </c>
      <c r="CD75" s="279">
        <v>16.414999999999996</v>
      </c>
      <c r="CE75" s="279">
        <v>18.039999999999996</v>
      </c>
      <c r="CF75" s="279">
        <v>20.526000000000003</v>
      </c>
      <c r="CG75" s="279">
        <v>23.960999999999999</v>
      </c>
      <c r="CH75" s="279">
        <v>6.6580000000000004</v>
      </c>
      <c r="CI75" s="279">
        <v>7.6680000000000001</v>
      </c>
      <c r="CJ75" s="279">
        <v>5.4580000000000002</v>
      </c>
      <c r="CK75" s="279">
        <v>7.1489999999999991</v>
      </c>
      <c r="CL75" s="279">
        <v>6.4039999999999999</v>
      </c>
      <c r="CM75" s="279">
        <v>12.21</v>
      </c>
      <c r="CN75" s="279">
        <v>4.8490000000000011</v>
      </c>
      <c r="CO75" s="279">
        <v>4.5909999999999993</v>
      </c>
      <c r="CP75" s="279">
        <v>7.0250000000000004</v>
      </c>
      <c r="CQ75" s="279">
        <v>13.81</v>
      </c>
      <c r="CR75" s="279">
        <v>8.2619999999999987</v>
      </c>
      <c r="CS75" s="279">
        <v>14.751999999999999</v>
      </c>
      <c r="CT75" s="279">
        <v>8.9150000000000009</v>
      </c>
      <c r="CU75" s="279">
        <f>IFERROR(VLOOKUP(A75,'fat-01-24'!A:C,3,FALSE),"")</f>
        <v>9.6839999999999993</v>
      </c>
      <c r="CV75" s="279">
        <f>IFERROR(VLOOKUP(A75,'fat-02-24'!A:C,3,FALSE),"")</f>
        <v>7.593</v>
      </c>
      <c r="CW75" s="279">
        <f>IFERROR(VLOOKUP(A75,'fat-03-24'!A:C,3,FALSE),"")</f>
        <v>15.372999999999999</v>
      </c>
      <c r="CX75" s="279">
        <f>IFERROR(VLOOKUP(A75,'fat-04-24'!A:C,3,FALSE),"")</f>
        <v>19.114000000000001</v>
      </c>
      <c r="CY75" s="279">
        <f>IFERROR(VLOOKUP(A75,'fat-05-24'!A:C,3,FALSE),"")</f>
        <v>6.7850000000000001</v>
      </c>
      <c r="CZ75" s="279">
        <f>IFERROR(VLOOKUP(A75,'fat-06-24'!A:C,3,FALSE),"")</f>
        <v>4.8490000000000011</v>
      </c>
      <c r="DA75" s="279">
        <f>IFERROR(VLOOKUP(A75,'fat-07-24'!A:C,3,FALSE),"")</f>
        <v>33.724000000000004</v>
      </c>
      <c r="DB75" s="279">
        <f>IFERROR(VLOOKUP(A75,'fat-08-24'!A:D,3,FALSE),"")</f>
        <v>13.48</v>
      </c>
      <c r="DC75" s="279">
        <f>IFERROR(VLOOKUP(A75,'fat-09-24'!A:C,3,FALSE),"")</f>
        <v>12.566000000000001</v>
      </c>
      <c r="DD75" s="279">
        <f>IFERROR(VLOOKUP(A75,'fat-10-24'!A:C,3,FALSE),"")</f>
        <v>38.67</v>
      </c>
      <c r="DE75" s="279">
        <f>IFERROR(VLOOKUP(A75,'fat-11-24'!A:C,3,FALSE),"")</f>
        <v>5.4129999999999994</v>
      </c>
      <c r="DF75" s="279">
        <f>IFERROR(VLOOKUP(A75,'fat-12-24'!A:D,3,FALSE),"")</f>
        <v>7.6390000000000002</v>
      </c>
      <c r="DG75" s="279">
        <f>IFERROR(VLOOKUP(A75,'fat-01-25'!A:D,3,FALSE),"")</f>
        <v>5.4089999999999998</v>
      </c>
      <c r="DH75" s="279">
        <f>IFERROR(VLOOKUP(A75,'fat-02-25'!A:D,3,FALSE),"")</f>
        <v>16.908200000000001</v>
      </c>
      <c r="DI75" s="279">
        <f>IFERROR(VLOOKUP(A75,'fat-03-25'!A:C,3,FALSE),"")</f>
        <v>24.261999999999997</v>
      </c>
      <c r="DJ75" s="279">
        <f>IFERROR(VLOOKUP(A75,'fat-04-25'!A:C,3,FALSE),"")</f>
        <v>0.65</v>
      </c>
      <c r="DK75" s="279">
        <f>IFERROR(VLOOKUP(A75,'fat-02-25'!A:C,3,FALSE),"")</f>
        <v>16.908200000000001</v>
      </c>
      <c r="DL75" s="279">
        <f>IFERROR(VLOOKUP(A75,'fat-06-25'!A:C,3,FALSE),"")</f>
        <v>1.0680000000000001</v>
      </c>
      <c r="DM75" s="279">
        <f>IFERROR(VLOOKUP(A75,'fat-05-25'!A:C,3,FALSE),"")</f>
        <v>8.6769999999999996</v>
      </c>
      <c r="DN75" s="279">
        <f>IFERROR(VLOOKUP(A75,'fat-08-25'!A:C,3,FALSE),"")</f>
        <v>2.5659999999999998</v>
      </c>
      <c r="DO75" s="279">
        <f>IFERROR(VLOOKUP(A75,'fat-09-25'!A:C,3,FALSE),"")</f>
        <v>5.6539999999999999</v>
      </c>
      <c r="DP75" s="279">
        <f>IFERROR(VLOOKUP(A75,'fat-10-25'!A:C,3,FALSE),"")</f>
        <v>13.332999999999998</v>
      </c>
      <c r="DQ75" s="279">
        <f>IFERROR(VLOOKUP(A75,'fat-11-25'!A:D,3,FALSE),"")</f>
        <v>12.348000000000001</v>
      </c>
      <c r="DR75" s="279">
        <f>IFERROR(VLOOKUP(A75,'fat-12-25'!A:D,3,FALSE),"")</f>
        <v>11.725</v>
      </c>
      <c r="DS75" s="279">
        <f>IFERROR(VLOOKUP(A75,'fat-01-26'!A:C,3,FALSE),"")</f>
        <v>26.654</v>
      </c>
      <c r="DT75" s="279">
        <f>IFERROR(VLOOKUP(A75,'fat-02-26'!A:C,3,FALSE),"")</f>
        <v>8.4759999999999991</v>
      </c>
      <c r="DU75" s="279">
        <f>IFERROR(VLOOKUP(A75,'fat-03-26'!A:C,3,FALSE),"")</f>
        <v>28.140999999999998</v>
      </c>
      <c r="DV75" s="279">
        <f>IFERROR(VLOOKUP(A75,'fat-04-26'!A:C,3,FALSE),"")</f>
        <v>6.911999999999999</v>
      </c>
      <c r="DW75" s="279">
        <f>IFERROR(VLOOKUP(A75,'fat-05-26'!A:C,3,FALSE),"")</f>
        <v>5</v>
      </c>
      <c r="DX75" s="279">
        <f t="shared" si="18"/>
        <v>14.484666666666664</v>
      </c>
      <c r="DY75" s="279">
        <f t="shared" si="17"/>
        <v>21.726999999999997</v>
      </c>
      <c r="DZ75" s="280">
        <v>20</v>
      </c>
      <c r="EA75" s="281">
        <f>VLOOKUP(A75,Estoque!B:I,8,FALSE)</f>
        <v>24.734999999999999</v>
      </c>
      <c r="EB75" s="34">
        <f>VLOOKUP(A75,Estoque!B:N,13,FALSE)</f>
        <v>20</v>
      </c>
    </row>
    <row r="76" spans="1:135" x14ac:dyDescent="0.3">
      <c r="A76" s="394" t="s">
        <v>397</v>
      </c>
      <c r="B76" s="394" t="s">
        <v>398</v>
      </c>
      <c r="C76" s="279">
        <v>5.7469999999999999</v>
      </c>
      <c r="D76" s="279">
        <v>3.5750000000000002</v>
      </c>
      <c r="E76" s="279">
        <v>1.19</v>
      </c>
      <c r="F76" s="279" t="s">
        <v>772</v>
      </c>
      <c r="G76" s="279" t="s">
        <v>772</v>
      </c>
      <c r="H76" s="279">
        <v>1.0049999999999999</v>
      </c>
      <c r="I76" s="279">
        <v>2.35</v>
      </c>
      <c r="J76" s="279" t="s">
        <v>772</v>
      </c>
      <c r="K76" s="279">
        <v>1.29</v>
      </c>
      <c r="L76" s="279">
        <v>0.23</v>
      </c>
      <c r="M76" s="279" t="s">
        <v>772</v>
      </c>
      <c r="N76" s="279">
        <v>1.155</v>
      </c>
      <c r="O76" s="279">
        <v>0.75</v>
      </c>
      <c r="P76" s="279">
        <v>0.80600000000000005</v>
      </c>
      <c r="Q76" s="279">
        <v>0.55800000000000005</v>
      </c>
      <c r="R76" s="279">
        <v>5.2149999999999999</v>
      </c>
      <c r="S76" s="279" t="s">
        <v>772</v>
      </c>
      <c r="T76" s="279">
        <v>0.55500000000000005</v>
      </c>
      <c r="U76" s="279">
        <v>0.67</v>
      </c>
      <c r="V76" s="279">
        <v>0.27</v>
      </c>
      <c r="W76" s="279">
        <v>0.53500000000000003</v>
      </c>
      <c r="X76" s="279" t="s">
        <v>772</v>
      </c>
      <c r="Y76" s="279" t="s">
        <v>772</v>
      </c>
      <c r="Z76" s="279" t="s">
        <v>772</v>
      </c>
      <c r="AA76" s="279" t="s">
        <v>772</v>
      </c>
      <c r="AB76" s="279" t="s">
        <v>772</v>
      </c>
      <c r="AC76" s="279" t="s">
        <v>772</v>
      </c>
      <c r="AD76" s="279" t="s">
        <v>772</v>
      </c>
      <c r="AE76" s="279" t="s">
        <v>772</v>
      </c>
      <c r="AF76" s="279" t="s">
        <v>772</v>
      </c>
      <c r="AG76" s="279" t="s">
        <v>772</v>
      </c>
      <c r="AH76" s="279" t="s">
        <v>772</v>
      </c>
      <c r="AI76" s="279" t="s">
        <v>772</v>
      </c>
      <c r="AJ76" s="279" t="s">
        <v>772</v>
      </c>
      <c r="AK76" s="279" t="s">
        <v>772</v>
      </c>
      <c r="AL76" s="279">
        <v>3.0419999999999998</v>
      </c>
      <c r="AM76" s="279">
        <v>1.1399999999999999</v>
      </c>
      <c r="AN76" s="279" t="s">
        <v>772</v>
      </c>
      <c r="AO76" s="279" t="s">
        <v>772</v>
      </c>
      <c r="AP76" s="279">
        <v>3.26</v>
      </c>
      <c r="AQ76" s="279">
        <v>6</v>
      </c>
      <c r="AR76" s="279" t="s">
        <v>772</v>
      </c>
      <c r="AS76" s="279" t="s">
        <v>772</v>
      </c>
      <c r="AT76" s="279">
        <v>1.0900000000000001</v>
      </c>
      <c r="AU76" s="279">
        <v>0.29499999999999998</v>
      </c>
      <c r="AV76" s="279">
        <v>3.3450000000000002</v>
      </c>
      <c r="AW76" s="279">
        <v>4.24</v>
      </c>
      <c r="AX76" s="279">
        <v>2.1589999999999998</v>
      </c>
      <c r="AY76" s="279">
        <v>2.262</v>
      </c>
      <c r="AZ76" s="279">
        <v>0.16500000000000001</v>
      </c>
      <c r="BA76" s="279">
        <v>3.8929999999999998</v>
      </c>
      <c r="BB76" s="279">
        <v>2.6080000000000001</v>
      </c>
      <c r="BC76" s="279">
        <v>9.6000000000000002E-2</v>
      </c>
      <c r="BD76" s="279">
        <v>0.1</v>
      </c>
      <c r="BE76" s="279">
        <v>13.07</v>
      </c>
      <c r="BF76" s="279">
        <v>3.3650000000000002</v>
      </c>
      <c r="BG76" s="279">
        <v>0.33</v>
      </c>
      <c r="BH76" s="279">
        <v>3.1949999999999998</v>
      </c>
      <c r="BI76" s="279" t="s">
        <v>772</v>
      </c>
      <c r="BJ76" s="279">
        <v>13.82</v>
      </c>
      <c r="BK76" s="279">
        <v>1.1299999999999999</v>
      </c>
      <c r="BL76" s="279" t="s">
        <v>772</v>
      </c>
      <c r="BM76" s="279">
        <v>5.2249999999999996</v>
      </c>
      <c r="BN76" s="279">
        <v>4.7229999999999999</v>
      </c>
      <c r="BO76" s="279">
        <v>0.79</v>
      </c>
      <c r="BP76" s="279">
        <v>2.6760000000000002</v>
      </c>
      <c r="BQ76" s="279" t="s">
        <v>772</v>
      </c>
      <c r="BR76" s="279">
        <v>1.1359999999999999</v>
      </c>
      <c r="BS76" s="279">
        <v>6.8000000000000005E-2</v>
      </c>
      <c r="BT76" s="279">
        <v>3.1440000000000001</v>
      </c>
      <c r="BU76" s="279">
        <v>0.8</v>
      </c>
      <c r="BV76" s="279">
        <v>0.72</v>
      </c>
      <c r="BW76" s="279">
        <v>5.3</v>
      </c>
      <c r="BX76" s="279">
        <v>0.59499999999999997</v>
      </c>
      <c r="BY76" s="279">
        <v>0.70899999999999996</v>
      </c>
      <c r="BZ76" s="279">
        <v>7.6820000000000004</v>
      </c>
      <c r="CA76" s="279" t="s">
        <v>772</v>
      </c>
      <c r="CB76" s="279">
        <v>0.26500000000000001</v>
      </c>
      <c r="CC76" s="279">
        <v>0.72</v>
      </c>
      <c r="CD76" s="279">
        <v>2.5301999999999998</v>
      </c>
      <c r="CE76" s="279" t="s">
        <v>772</v>
      </c>
      <c r="CF76" s="279">
        <v>8.0891999999999999</v>
      </c>
      <c r="CG76" s="279">
        <v>1.88</v>
      </c>
      <c r="CH76" s="279">
        <v>6.1125999999999996</v>
      </c>
      <c r="CI76" s="279">
        <v>1.488</v>
      </c>
      <c r="CJ76" s="279">
        <v>2.1983999999999999</v>
      </c>
      <c r="CK76" s="279">
        <v>0.3</v>
      </c>
      <c r="CL76" s="279">
        <v>8.3904000000000014</v>
      </c>
      <c r="CM76" s="279">
        <v>5.2780000000000005</v>
      </c>
      <c r="CN76" s="279">
        <v>5.1697999999999995</v>
      </c>
      <c r="CO76" s="279">
        <v>0.99199999999999999</v>
      </c>
      <c r="CP76" s="279">
        <v>4.9636000000000005</v>
      </c>
      <c r="CQ76" s="279">
        <v>3.3355999999999999</v>
      </c>
      <c r="CR76" s="279">
        <v>10.776</v>
      </c>
      <c r="CS76" s="279">
        <v>3.2948</v>
      </c>
      <c r="CT76" s="279">
        <v>2.02</v>
      </c>
      <c r="CU76" s="279">
        <f>IFERROR(VLOOKUP(A76,'fat-01-24'!A:C,3,FALSE),"")</f>
        <v>2.1630000000000003</v>
      </c>
      <c r="CV76" s="279">
        <f>IFERROR(VLOOKUP(A76,'fat-02-24'!A:C,3,FALSE),"")</f>
        <v>0.57040000000000002</v>
      </c>
      <c r="CW76" s="279">
        <f>IFERROR(VLOOKUP(A76,'fat-03-24'!A:C,3,FALSE),"")</f>
        <v>4.9791999999999996</v>
      </c>
      <c r="CX76" s="279">
        <f>IFERROR(VLOOKUP(A76,'fat-04-24'!A:C,3,FALSE),"")</f>
        <v>0.19839999999999999</v>
      </c>
      <c r="CY76" s="279">
        <f>IFERROR(VLOOKUP(A76,'fat-05-24'!A:C,3,FALSE),"")</f>
        <v>5.8555999999999999</v>
      </c>
      <c r="CZ76" s="279">
        <f>IFERROR(VLOOKUP(A76,'fat-06-24'!A:C,3,FALSE),"")</f>
        <v>5.1697999999999995</v>
      </c>
      <c r="DA76" s="279">
        <f>IFERROR(VLOOKUP(A76,'fat-07-24'!A:C,3,FALSE),"")</f>
        <v>9.1254000000000008</v>
      </c>
      <c r="DB76" s="279">
        <f>IFERROR(VLOOKUP(A76,'fat-08-24'!A:D,3,FALSE),"")</f>
        <v>5.5780000000000003</v>
      </c>
      <c r="DC76" s="279">
        <f>IFERROR(VLOOKUP(A76,'fat-09-24'!A:C,3,FALSE),"")</f>
        <v>4.3680000000000003</v>
      </c>
      <c r="DD76" s="279">
        <f>IFERROR(VLOOKUP(A76,'fat-10-24'!A:C,3,FALSE),"")</f>
        <v>10.2196</v>
      </c>
      <c r="DE76" s="279">
        <f>IFERROR(VLOOKUP(A76,'fat-11-24'!A:C,3,FALSE),"")</f>
        <v>18.652000000000001</v>
      </c>
      <c r="DF76" s="279">
        <f>IFERROR(VLOOKUP(A76,'fat-12-24'!A:D,3,FALSE),"")</f>
        <v>3.6020000000000003</v>
      </c>
      <c r="DG76" s="279">
        <f>IFERROR(VLOOKUP(A76,'fat-01-25'!A:D,3,FALSE),"")</f>
        <v>7.5760000000000005</v>
      </c>
      <c r="DH76" s="279">
        <f>IFERROR(VLOOKUP(A76,'fat-02-25'!A:D,3,FALSE),"")</f>
        <v>5.9136000000000006</v>
      </c>
      <c r="DI76" s="279">
        <f>IFERROR(VLOOKUP(A76,'fat-03-25'!A:C,3,FALSE),"")</f>
        <v>16.765599999999999</v>
      </c>
      <c r="DJ76" s="279">
        <f>IFERROR(VLOOKUP(A76,'fat-04-25'!A:C,3,FALSE),"")</f>
        <v>0</v>
      </c>
      <c r="DK76" s="279">
        <f>IFERROR(VLOOKUP(A76,'fat-02-25'!A:C,3,FALSE),"")</f>
        <v>5.9136000000000006</v>
      </c>
      <c r="DL76" s="279">
        <f>IFERROR(VLOOKUP(A76,'fat-06-25'!A:C,3,FALSE),"")</f>
        <v>5.0217999999999989</v>
      </c>
      <c r="DM76" s="279">
        <f>IFERROR(VLOOKUP(A76,'fat-05-25'!A:C,3,FALSE),"")</f>
        <v>0</v>
      </c>
      <c r="DN76" s="279">
        <f>IFERROR(VLOOKUP(A76,'fat-08-25'!A:C,3,FALSE),"")</f>
        <v>0.31</v>
      </c>
      <c r="DO76" s="279">
        <f>IFERROR(VLOOKUP(A76,'fat-09-25'!A:C,3,FALSE),"")</f>
        <v>9.9199999999999997E-2</v>
      </c>
      <c r="DP76" s="279">
        <f>IFERROR(VLOOKUP(A76,'fat-10-25'!A:C,3,FALSE),"")</f>
        <v>5.9211999999999989</v>
      </c>
      <c r="DQ76" s="279">
        <f>IFERROR(VLOOKUP(A76,'fat-11-25'!A:D,3,FALSE),"")</f>
        <v>13.902399999999998</v>
      </c>
      <c r="DR76" s="279">
        <f>IFERROR(VLOOKUP(A76,'fat-12-25'!A:D,3,FALSE),"")</f>
        <v>1.175</v>
      </c>
      <c r="DS76" s="279">
        <f>IFERROR(VLOOKUP(A76,'fat-01-26'!A:C,3,FALSE),"")</f>
        <v>0.2</v>
      </c>
      <c r="DT76" s="279">
        <f>IFERROR(VLOOKUP(A76,'fat-02-26'!A:C,3,FALSE),"")</f>
        <v>9.2149999999999999</v>
      </c>
      <c r="DU76" s="279">
        <f>IFERROR(VLOOKUP(A76,'fat-03-26'!A:C,3,FALSE),"")</f>
        <v>9.7303999999999995</v>
      </c>
      <c r="DV76" s="279">
        <f>IFERROR(VLOOKUP(A76,'fat-04-26'!A:C,3,FALSE),"")</f>
        <v>5.5031999999999996</v>
      </c>
      <c r="DW76" s="279">
        <f>IFERROR(VLOOKUP(A76,'fat-05-26'!A:C,3,FALSE),"")</f>
        <v>5.2325999999999997</v>
      </c>
      <c r="DX76" s="279">
        <f t="shared" si="18"/>
        <v>5.1760333333333328</v>
      </c>
      <c r="DY76" s="279">
        <f t="shared" si="17"/>
        <v>7.7640499999999992</v>
      </c>
      <c r="DZ76" s="280">
        <v>15</v>
      </c>
      <c r="EA76" s="281">
        <f>VLOOKUP(A76,Estoque!B:I,8,FALSE)</f>
        <v>-2</v>
      </c>
      <c r="EB76" s="34">
        <f>VLOOKUP(A76,Estoque!B:N,13,FALSE)</f>
        <v>0</v>
      </c>
    </row>
    <row r="77" spans="1:135" x14ac:dyDescent="0.3">
      <c r="A77" s="394" t="s">
        <v>399</v>
      </c>
      <c r="B77" s="394" t="s">
        <v>400</v>
      </c>
      <c r="C77" s="279">
        <v>0.48</v>
      </c>
      <c r="D77" s="279">
        <v>1.288</v>
      </c>
      <c r="E77" s="279">
        <v>0.73</v>
      </c>
      <c r="F77" s="279" t="s">
        <v>772</v>
      </c>
      <c r="G77" s="279">
        <v>3.5000000000000003E-2</v>
      </c>
      <c r="H77" s="279" t="s">
        <v>772</v>
      </c>
      <c r="I77" s="279">
        <v>2.4950000000000001</v>
      </c>
      <c r="J77" s="279">
        <v>1</v>
      </c>
      <c r="K77" s="279">
        <v>0</v>
      </c>
      <c r="L77" s="279" t="s">
        <v>772</v>
      </c>
      <c r="M77" s="279" t="s">
        <v>772</v>
      </c>
      <c r="N77" s="279" t="s">
        <v>772</v>
      </c>
      <c r="O77" s="279" t="s">
        <v>772</v>
      </c>
      <c r="P77" s="279">
        <v>0.08</v>
      </c>
      <c r="Q77" s="279" t="s">
        <v>772</v>
      </c>
      <c r="R77" s="279">
        <v>0.4</v>
      </c>
      <c r="S77" s="279">
        <v>3.2000000000000001E-2</v>
      </c>
      <c r="T77" s="279" t="s">
        <v>772</v>
      </c>
      <c r="U77" s="279">
        <v>0.28999999999999998</v>
      </c>
      <c r="V77" s="279">
        <v>0.32</v>
      </c>
      <c r="W77" s="279" t="s">
        <v>772</v>
      </c>
      <c r="X77" s="279" t="s">
        <v>772</v>
      </c>
      <c r="Y77" s="279" t="s">
        <v>772</v>
      </c>
      <c r="Z77" s="279" t="s">
        <v>772</v>
      </c>
      <c r="AA77" s="279" t="s">
        <v>772</v>
      </c>
      <c r="AB77" s="279">
        <v>3.5000000000000003E-2</v>
      </c>
      <c r="AC77" s="279" t="s">
        <v>772</v>
      </c>
      <c r="AD77" s="279">
        <v>0.34</v>
      </c>
      <c r="AE77" s="279">
        <v>0.495</v>
      </c>
      <c r="AF77" s="279" t="s">
        <v>772</v>
      </c>
      <c r="AG77" s="279" t="s">
        <v>772</v>
      </c>
      <c r="AH77" s="279">
        <v>0.128</v>
      </c>
      <c r="AI77" s="279">
        <v>5.3109999999999999</v>
      </c>
      <c r="AJ77" s="279">
        <v>0.56999999999999995</v>
      </c>
      <c r="AK77" s="279">
        <v>1.19</v>
      </c>
      <c r="AL77" s="279">
        <v>3.5019999999999998</v>
      </c>
      <c r="AM77" s="279">
        <v>0.62</v>
      </c>
      <c r="AN77" s="279">
        <v>0.33600000000000002</v>
      </c>
      <c r="AO77" s="279">
        <v>0.125</v>
      </c>
      <c r="AP77" s="279">
        <v>5.22</v>
      </c>
      <c r="AQ77" s="279">
        <v>5.4850000000000003</v>
      </c>
      <c r="AR77" s="279">
        <v>2.56</v>
      </c>
      <c r="AS77" s="279">
        <v>2.7949999999999999</v>
      </c>
      <c r="AT77" s="279">
        <v>2.95</v>
      </c>
      <c r="AU77" s="279">
        <v>0.2</v>
      </c>
      <c r="AV77" s="279" t="s">
        <v>772</v>
      </c>
      <c r="AW77" s="279">
        <v>3.2829999999999999</v>
      </c>
      <c r="AX77" s="279">
        <v>3.165</v>
      </c>
      <c r="AY77" s="279">
        <v>0.83899999999999997</v>
      </c>
      <c r="AZ77" s="279" t="s">
        <v>772</v>
      </c>
      <c r="BA77" s="279" t="s">
        <v>772</v>
      </c>
      <c r="BB77" s="279">
        <v>2.2050000000000001</v>
      </c>
      <c r="BC77" s="279" t="s">
        <v>772</v>
      </c>
      <c r="BD77" s="279">
        <v>2.323</v>
      </c>
      <c r="BE77" s="279">
        <v>5.27</v>
      </c>
      <c r="BF77" s="279">
        <v>1.53</v>
      </c>
      <c r="BG77" s="279">
        <v>1.115</v>
      </c>
      <c r="BH77" s="279">
        <v>0.434</v>
      </c>
      <c r="BI77" s="279">
        <v>2.29</v>
      </c>
      <c r="BJ77" s="279">
        <v>3.1850000000000001</v>
      </c>
      <c r="BK77" s="279">
        <v>4.66</v>
      </c>
      <c r="BL77" s="279">
        <v>5.0049999999999999</v>
      </c>
      <c r="BM77" s="279">
        <v>2.9049999999999998</v>
      </c>
      <c r="BN77" s="279">
        <v>1.31</v>
      </c>
      <c r="BO77" s="279">
        <v>0.24</v>
      </c>
      <c r="BP77" s="279">
        <v>1.958</v>
      </c>
      <c r="BQ77" s="279">
        <v>9.5000000000000001E-2</v>
      </c>
      <c r="BR77" s="279">
        <v>1.26</v>
      </c>
      <c r="BS77" s="279">
        <v>3.5249999999999999</v>
      </c>
      <c r="BT77" s="279">
        <v>2.2400000000000002</v>
      </c>
      <c r="BU77" s="279">
        <v>2.2549999999999999</v>
      </c>
      <c r="BV77" s="279">
        <v>0.41499999999999998</v>
      </c>
      <c r="BW77" s="279">
        <v>0.28499999999999998</v>
      </c>
      <c r="BX77" s="279">
        <v>0.05</v>
      </c>
      <c r="BY77" s="279">
        <v>0.96</v>
      </c>
      <c r="BZ77" s="279">
        <v>3.9380000000000002</v>
      </c>
      <c r="CA77" s="279">
        <v>2.1549999999999998</v>
      </c>
      <c r="CB77" s="279">
        <v>0.56200000000000006</v>
      </c>
      <c r="CC77" s="279">
        <v>0.88</v>
      </c>
      <c r="CD77" s="279">
        <v>5.9039999999999999</v>
      </c>
      <c r="CE77" s="279" t="s">
        <v>772</v>
      </c>
      <c r="CF77" s="279">
        <v>3.0049999999999999</v>
      </c>
      <c r="CG77" s="279">
        <v>0.56399999999999995</v>
      </c>
      <c r="CH77" s="279">
        <v>7.4439999999999991</v>
      </c>
      <c r="CI77" s="279">
        <v>5.44</v>
      </c>
      <c r="CJ77" s="279">
        <v>1.696</v>
      </c>
      <c r="CK77" s="279" t="s">
        <v>772</v>
      </c>
      <c r="CL77" s="279">
        <v>1.0049999999999999</v>
      </c>
      <c r="CM77" s="279">
        <v>2.1360000000000001</v>
      </c>
      <c r="CN77" s="279">
        <v>5.8539999999999992</v>
      </c>
      <c r="CO77" s="279">
        <v>12.872</v>
      </c>
      <c r="CP77" s="279">
        <v>3.7520000000000002</v>
      </c>
      <c r="CQ77" s="279">
        <v>15.637700000000001</v>
      </c>
      <c r="CR77" s="279">
        <v>3.1630000000000003</v>
      </c>
      <c r="CS77" s="279">
        <v>2</v>
      </c>
      <c r="CT77" s="279">
        <v>6.411999999999999</v>
      </c>
      <c r="CU77" s="279">
        <f>IFERROR(VLOOKUP(A77,'fat-01-24'!A:C,3,FALSE),"")</f>
        <v>3.84</v>
      </c>
      <c r="CV77" s="279">
        <f>IFERROR(VLOOKUP(A77,'fat-02-24'!A:C,3,FALSE),"")</f>
        <v>5.51</v>
      </c>
      <c r="CW77" s="279">
        <f>IFERROR(VLOOKUP(A77,'fat-03-24'!A:C,3,FALSE),"")</f>
        <v>9.6910000000000007</v>
      </c>
      <c r="CX77" s="279">
        <f>IFERROR(VLOOKUP(A77,'fat-04-24'!A:C,3,FALSE),"")</f>
        <v>1.1809999999999998</v>
      </c>
      <c r="CY77" s="279">
        <f>IFERROR(VLOOKUP(A77,'fat-05-24'!A:C,3,FALSE),"")</f>
        <v>3.117</v>
      </c>
      <c r="CZ77" s="279">
        <f>IFERROR(VLOOKUP(A77,'fat-06-24'!A:C,3,FALSE),"")</f>
        <v>5.8539999999999992</v>
      </c>
      <c r="DA77" s="279">
        <f>IFERROR(VLOOKUP(A77,'fat-07-24'!A:C,3,FALSE),"")</f>
        <v>5.2069999999999999</v>
      </c>
      <c r="DB77" s="279">
        <f>IFERROR(VLOOKUP(A77,'fat-08-24'!A:D,3,FALSE),"")</f>
        <v>9.0659999999999989</v>
      </c>
      <c r="DC77" s="279">
        <f>IFERROR(VLOOKUP(A77,'fat-09-24'!A:C,3,FALSE),"")</f>
        <v>4.2889999999999997</v>
      </c>
      <c r="DD77" s="279" t="str">
        <f>IFERROR(VLOOKUP(A77,'fat-10-24'!A:C,3,FALSE),"")</f>
        <v/>
      </c>
      <c r="DE77" s="279" t="str">
        <f>IFERROR(VLOOKUP(A77,'fat-11-24'!A:C,3,FALSE),"")</f>
        <v/>
      </c>
      <c r="DF77" s="279">
        <f>IFERROR(VLOOKUP(A77,'fat-12-24'!A:D,3,FALSE),"")</f>
        <v>9.0339999999999989</v>
      </c>
      <c r="DG77" s="279">
        <f>IFERROR(VLOOKUP(A77,'fat-01-25'!A:D,3,FALSE),"")</f>
        <v>0</v>
      </c>
      <c r="DH77" s="279">
        <f>IFERROR(VLOOKUP(A77,'fat-02-25'!A:D,3,FALSE),"")</f>
        <v>8.9980000000000011</v>
      </c>
      <c r="DI77" s="279">
        <f>IFERROR(VLOOKUP(A77,'fat-03-25'!A:C,3,FALSE),"")</f>
        <v>0</v>
      </c>
      <c r="DJ77" s="279">
        <f>IFERROR(VLOOKUP(A77,'fat-04-25'!A:C,3,FALSE),"")</f>
        <v>6.4000000000000001E-2</v>
      </c>
      <c r="DK77" s="279">
        <f>IFERROR(VLOOKUP(A77,'fat-02-25'!A:C,3,FALSE),"")</f>
        <v>8.9980000000000011</v>
      </c>
      <c r="DL77" s="279">
        <f>IFERROR(VLOOKUP(A77,'fat-06-25'!A:C,3,FALSE),"")</f>
        <v>5.3890000000000002</v>
      </c>
      <c r="DM77" s="279">
        <f>IFERROR(VLOOKUP(A77,'fat-05-25'!A:C,3,FALSE),"")</f>
        <v>4.5440000000000005</v>
      </c>
      <c r="DN77" s="279">
        <f>IFERROR(VLOOKUP(A77,'fat-08-25'!A:C,3,FALSE),"")</f>
        <v>5.7080000000000002</v>
      </c>
      <c r="DO77" s="279">
        <f>IFERROR(VLOOKUP(A77,'fat-09-25'!A:C,3,FALSE),"")</f>
        <v>1.7480000000000002</v>
      </c>
      <c r="DP77" s="279">
        <f>IFERROR(VLOOKUP(A77,'fat-10-25'!A:C,3,FALSE),"")</f>
        <v>2.2719999999999998</v>
      </c>
      <c r="DQ77" s="279" t="str">
        <f>IFERROR(VLOOKUP(A77,'fat-11-25'!A:D,3,FALSE),"")</f>
        <v/>
      </c>
      <c r="DR77" s="279" t="str">
        <f>IFERROR(VLOOKUP(A77,'fat-12-25'!A:D,3,FALSE),"")</f>
        <v/>
      </c>
      <c r="DS77" s="279">
        <f>IFERROR(VLOOKUP(A77,'fat-01-26'!A:C,3,FALSE),"")</f>
        <v>4.4640000000000004</v>
      </c>
      <c r="DT77" s="279">
        <f>IFERROR(VLOOKUP(A77,'fat-02-26'!A:C,3,FALSE),"")</f>
        <v>1</v>
      </c>
      <c r="DU77" s="279">
        <f>IFERROR(VLOOKUP(A77,'fat-03-26'!A:C,3,FALSE),"")</f>
        <v>6.0399999999999991</v>
      </c>
      <c r="DV77" s="279">
        <f>IFERROR(VLOOKUP(A77,'fat-04-26'!A:C,3,FALSE),"")</f>
        <v>1.004</v>
      </c>
      <c r="DW77" s="279">
        <f>IFERROR(VLOOKUP(A77,'fat-05-26'!A:C,3,FALSE),"")</f>
        <v>1.31</v>
      </c>
      <c r="DX77" s="279">
        <f t="shared" si="18"/>
        <v>2.3029999999999999</v>
      </c>
      <c r="DY77" s="279">
        <f t="shared" si="17"/>
        <v>3.4544999999999999</v>
      </c>
      <c r="DZ77" s="280"/>
      <c r="EA77" s="281">
        <f>VLOOKUP(A77,Estoque!B:I,8,FALSE)</f>
        <v>5.0419999999999998</v>
      </c>
      <c r="EB77" s="34">
        <f>VLOOKUP(A77,Estoque!B:N,13,FALSE)</f>
        <v>0</v>
      </c>
    </row>
    <row r="78" spans="1:135" x14ac:dyDescent="0.3">
      <c r="A78" s="394" t="s">
        <v>401</v>
      </c>
      <c r="B78" s="394" t="s">
        <v>402</v>
      </c>
      <c r="C78" s="279" t="s">
        <v>772</v>
      </c>
      <c r="D78" s="279" t="s">
        <v>772</v>
      </c>
      <c r="E78" s="279" t="s">
        <v>772</v>
      </c>
      <c r="F78" s="279" t="s">
        <v>772</v>
      </c>
      <c r="G78" s="279" t="s">
        <v>772</v>
      </c>
      <c r="H78" s="279" t="s">
        <v>772</v>
      </c>
      <c r="I78" s="279" t="s">
        <v>772</v>
      </c>
      <c r="J78" s="279" t="s">
        <v>772</v>
      </c>
      <c r="K78" s="279" t="s">
        <v>772</v>
      </c>
      <c r="L78" s="279" t="s">
        <v>772</v>
      </c>
      <c r="M78" s="279" t="s">
        <v>772</v>
      </c>
      <c r="N78" s="279" t="s">
        <v>772</v>
      </c>
      <c r="O78" s="279" t="s">
        <v>772</v>
      </c>
      <c r="P78" s="279" t="s">
        <v>772</v>
      </c>
      <c r="Q78" s="279" t="s">
        <v>772</v>
      </c>
      <c r="R78" s="279" t="s">
        <v>772</v>
      </c>
      <c r="S78" s="279" t="s">
        <v>772</v>
      </c>
      <c r="T78" s="279">
        <v>1.04</v>
      </c>
      <c r="U78" s="279">
        <v>1.2809999999999999</v>
      </c>
      <c r="V78" s="279">
        <v>1.0049999999999999</v>
      </c>
      <c r="W78" s="279" t="s">
        <v>772</v>
      </c>
      <c r="X78" s="279" t="s">
        <v>772</v>
      </c>
      <c r="Y78" s="279" t="s">
        <v>772</v>
      </c>
      <c r="Z78" s="279" t="s">
        <v>772</v>
      </c>
      <c r="AA78" s="279" t="s">
        <v>772</v>
      </c>
      <c r="AB78" s="279">
        <v>0.99</v>
      </c>
      <c r="AC78" s="279" t="s">
        <v>772</v>
      </c>
      <c r="AD78" s="279">
        <v>1.29</v>
      </c>
      <c r="AE78" s="279">
        <v>0.98499999999999999</v>
      </c>
      <c r="AF78" s="279" t="s">
        <v>772</v>
      </c>
      <c r="AG78" s="279" t="s">
        <v>772</v>
      </c>
      <c r="AH78" s="279">
        <v>0.26</v>
      </c>
      <c r="AI78" s="279" t="s">
        <v>772</v>
      </c>
      <c r="AJ78" s="279" t="s">
        <v>772</v>
      </c>
      <c r="AK78" s="279" t="s">
        <v>772</v>
      </c>
      <c r="AL78" s="279" t="s">
        <v>772</v>
      </c>
      <c r="AM78" s="279" t="s">
        <v>772</v>
      </c>
      <c r="AN78" s="279">
        <v>2.2400000000000002</v>
      </c>
      <c r="AO78" s="279" t="s">
        <v>772</v>
      </c>
      <c r="AP78" s="279" t="s">
        <v>772</v>
      </c>
      <c r="AQ78" s="279" t="s">
        <v>772</v>
      </c>
      <c r="AR78" s="279" t="s">
        <v>772</v>
      </c>
      <c r="AS78" s="279" t="s">
        <v>772</v>
      </c>
      <c r="AT78" s="279" t="s">
        <v>772</v>
      </c>
      <c r="AU78" s="279" t="s">
        <v>772</v>
      </c>
      <c r="AV78" s="279" t="s">
        <v>772</v>
      </c>
      <c r="AW78" s="279" t="s">
        <v>772</v>
      </c>
      <c r="AX78" s="279" t="s">
        <v>772</v>
      </c>
      <c r="AY78" s="279" t="s">
        <v>772</v>
      </c>
      <c r="AZ78" s="279" t="s">
        <v>772</v>
      </c>
      <c r="BA78" s="279" t="s">
        <v>772</v>
      </c>
      <c r="BB78" s="279" t="s">
        <v>772</v>
      </c>
      <c r="BC78" s="279" t="s">
        <v>772</v>
      </c>
      <c r="BD78" s="279">
        <v>0.89500000000000002</v>
      </c>
      <c r="BE78" s="279" t="s">
        <v>772</v>
      </c>
      <c r="BF78" s="279" t="s">
        <v>772</v>
      </c>
      <c r="BG78" s="279" t="s">
        <v>772</v>
      </c>
      <c r="BH78" s="279" t="s">
        <v>772</v>
      </c>
      <c r="BI78" s="279" t="s">
        <v>772</v>
      </c>
      <c r="BJ78" s="279" t="s">
        <v>772</v>
      </c>
      <c r="BK78" s="279">
        <v>6.2489999999999997</v>
      </c>
      <c r="BL78" s="279" t="s">
        <v>772</v>
      </c>
      <c r="BM78" s="279">
        <v>2.0299999999999998</v>
      </c>
      <c r="BN78" s="279" t="s">
        <v>772</v>
      </c>
      <c r="BO78" s="279" t="s">
        <v>772</v>
      </c>
      <c r="BP78" s="279" t="s">
        <v>772</v>
      </c>
      <c r="BQ78" s="279" t="s">
        <v>772</v>
      </c>
      <c r="BR78" s="279">
        <v>0.56499999999999995</v>
      </c>
      <c r="BS78" s="279">
        <v>0.75</v>
      </c>
      <c r="BT78" s="279">
        <v>1.2749999999999999</v>
      </c>
      <c r="BU78" s="279">
        <v>0.66</v>
      </c>
      <c r="BV78" s="279" t="s">
        <v>772</v>
      </c>
      <c r="BW78" s="279" t="s">
        <v>772</v>
      </c>
      <c r="BX78" s="279" t="s">
        <v>772</v>
      </c>
      <c r="BY78" s="279">
        <v>0.495</v>
      </c>
      <c r="BZ78" s="279" t="s">
        <v>772</v>
      </c>
      <c r="CA78" s="279" t="s">
        <v>772</v>
      </c>
      <c r="CB78" s="279">
        <v>0.69</v>
      </c>
      <c r="CC78" s="279">
        <v>0.32300000000000001</v>
      </c>
      <c r="CD78" s="279">
        <v>3</v>
      </c>
      <c r="CE78" s="279" t="s">
        <v>772</v>
      </c>
      <c r="CF78" s="279">
        <v>0.49399999999999999</v>
      </c>
      <c r="CG78" s="279" t="s">
        <v>772</v>
      </c>
      <c r="CH78" s="279">
        <v>5.0150000000000006</v>
      </c>
      <c r="CI78" s="279">
        <v>3.0399999999999996</v>
      </c>
      <c r="CJ78" s="279" t="s">
        <v>772</v>
      </c>
      <c r="CK78" s="279">
        <v>2.2800000000000002</v>
      </c>
      <c r="CL78" s="279">
        <v>4.1840000000000002</v>
      </c>
      <c r="CM78" s="279" t="s">
        <v>772</v>
      </c>
      <c r="CN78" s="279" t="s">
        <v>772</v>
      </c>
      <c r="CO78" s="279">
        <v>1.4470000000000001</v>
      </c>
      <c r="CP78" s="279">
        <v>1.1970000000000001</v>
      </c>
      <c r="CQ78" s="279" t="s">
        <v>772</v>
      </c>
      <c r="CR78" s="279">
        <v>1.1399999999999999</v>
      </c>
      <c r="CS78" s="279">
        <v>4.2530000000000001</v>
      </c>
      <c r="CT78" s="279">
        <v>0.29799999999999999</v>
      </c>
      <c r="CU78" s="279">
        <f>IFERROR(VLOOKUP(A78,'fat-01-24'!A:C,3,FALSE),"")</f>
        <v>0.58899999999999997</v>
      </c>
      <c r="CV78" s="279">
        <f>IFERROR(VLOOKUP(A78,'fat-02-24'!A:C,3,FALSE),"")</f>
        <v>0.152</v>
      </c>
      <c r="CW78" s="279">
        <f>IFERROR(VLOOKUP(A78,'fat-03-24'!A:C,3,FALSE),"")</f>
        <v>3</v>
      </c>
      <c r="CX78" s="279">
        <f>IFERROR(VLOOKUP(A78,'fat-04-24'!A:C,3,FALSE),"")</f>
        <v>0.22800000000000001</v>
      </c>
      <c r="CY78" s="279">
        <f>IFERROR(VLOOKUP(A78,'fat-05-24'!A:C,3,FALSE),"")</f>
        <v>1.0049999999999999</v>
      </c>
      <c r="CZ78" s="279" t="str">
        <f>IFERROR(VLOOKUP(A78,'fat-06-24'!A:C,3,FALSE),"")</f>
        <v/>
      </c>
      <c r="DA78" s="279">
        <f>IFERROR(VLOOKUP(A78,'fat-07-24'!A:C,3,FALSE),"")</f>
        <v>1</v>
      </c>
      <c r="DB78" s="279">
        <f>IFERROR(VLOOKUP(A78,'fat-08-24'!A:D,3,FALSE),"")</f>
        <v>4.0789999999999997</v>
      </c>
      <c r="DC78" s="279" t="str">
        <f>IFERROR(VLOOKUP(A78,'fat-09-24'!A:C,3,FALSE),"")</f>
        <v/>
      </c>
      <c r="DD78" s="279">
        <f>IFERROR(VLOOKUP(A78,'fat-10-24'!A:C,3,FALSE),"")</f>
        <v>0.5</v>
      </c>
      <c r="DE78" s="279">
        <f>IFERROR(VLOOKUP(A78,'fat-11-24'!A:C,3,FALSE),"")</f>
        <v>0</v>
      </c>
      <c r="DF78" s="279">
        <f>IFERROR(VLOOKUP(A78,'fat-12-24'!A:D,3,FALSE),"")</f>
        <v>1.008</v>
      </c>
      <c r="DG78" s="279">
        <f>IFERROR(VLOOKUP(A78,'fat-01-25'!A:D,3,FALSE),"")</f>
        <v>0</v>
      </c>
      <c r="DH78" s="279">
        <f>IFERROR(VLOOKUP(A78,'fat-02-25'!A:D,3,FALSE),"")</f>
        <v>0.77200000000000002</v>
      </c>
      <c r="DI78" s="279">
        <f>IFERROR(VLOOKUP(A78,'fat-03-25'!A:C,3,FALSE),"")</f>
        <v>0.86099999999999999</v>
      </c>
      <c r="DJ78" s="279">
        <f>IFERROR(VLOOKUP(A78,'fat-04-25'!A:C,3,FALSE),"")</f>
        <v>0</v>
      </c>
      <c r="DK78" s="279">
        <f>IFERROR(VLOOKUP(A78,'fat-02-25'!A:C,3,FALSE),"")</f>
        <v>0.77200000000000002</v>
      </c>
      <c r="DL78" s="279">
        <f>IFERROR(VLOOKUP(A78,'fat-06-25'!A:C,3,FALSE),"")</f>
        <v>0</v>
      </c>
      <c r="DM78" s="279">
        <f>IFERROR(VLOOKUP(A78,'fat-05-25'!A:C,3,FALSE),"")</f>
        <v>0</v>
      </c>
      <c r="DN78" s="279">
        <f>IFERROR(VLOOKUP(A78,'fat-08-25'!A:C,3,FALSE),"")</f>
        <v>1.196</v>
      </c>
      <c r="DO78" s="279">
        <f>IFERROR(VLOOKUP(A78,'fat-09-25'!A:C,3,FALSE),"")</f>
        <v>1.492</v>
      </c>
      <c r="DP78" s="279">
        <f>IFERROR(VLOOKUP(A78,'fat-10-25'!A:C,3,FALSE),"")</f>
        <v>1</v>
      </c>
      <c r="DQ78" s="279">
        <f>IFERROR(VLOOKUP(A78,'fat-11-25'!A:D,3,FALSE),"")</f>
        <v>1.002</v>
      </c>
      <c r="DR78" s="279">
        <f>IFERROR(VLOOKUP(A78,'fat-12-25'!A:D,3,FALSE),"")</f>
        <v>3.9929999999999999</v>
      </c>
      <c r="DS78" s="279" t="str">
        <f>IFERROR(VLOOKUP(A78,'fat-01-26'!A:C,3,FALSE),"")</f>
        <v/>
      </c>
      <c r="DT78" s="279">
        <f>IFERROR(VLOOKUP(A78,'fat-02-26'!A:C,3,FALSE),"")</f>
        <v>4.008</v>
      </c>
      <c r="DU78" s="279">
        <f>IFERROR(VLOOKUP(A78,'fat-03-26'!A:C,3,FALSE),"")</f>
        <v>2.0760000000000001</v>
      </c>
      <c r="DV78" s="279">
        <f>IFERROR(VLOOKUP(A78,'fat-04-26'!A:C,3,FALSE),"")</f>
        <v>1</v>
      </c>
      <c r="DW78" s="279">
        <f>IFERROR(VLOOKUP(A78,'fat-05-26'!A:C,3,FALSE),"")</f>
        <v>1.006</v>
      </c>
      <c r="DX78" s="279">
        <f t="shared" si="18"/>
        <v>2.0138333333333334</v>
      </c>
      <c r="DY78" s="279">
        <f t="shared" si="17"/>
        <v>3.0207499999999996</v>
      </c>
      <c r="DZ78" s="280"/>
      <c r="EA78" s="281">
        <f>VLOOKUP(A78,Estoque!B:I,8,FALSE)</f>
        <v>20.454000000000001</v>
      </c>
      <c r="EB78" s="34">
        <f>VLOOKUP(A78,Estoque!B:N,13,FALSE)</f>
        <v>0</v>
      </c>
    </row>
    <row r="79" spans="1:135" x14ac:dyDescent="0.3">
      <c r="A79" s="394" t="s">
        <v>92</v>
      </c>
      <c r="B79" s="394" t="s">
        <v>93</v>
      </c>
      <c r="C79" s="279">
        <v>1.51</v>
      </c>
      <c r="D79" s="279" t="s">
        <v>772</v>
      </c>
      <c r="E79" s="279" t="s">
        <v>772</v>
      </c>
      <c r="F79" s="279" t="s">
        <v>772</v>
      </c>
      <c r="G79" s="279" t="s">
        <v>772</v>
      </c>
      <c r="H79" s="279">
        <v>0.38</v>
      </c>
      <c r="I79" s="279">
        <v>1.0049999999999999</v>
      </c>
      <c r="J79" s="279" t="s">
        <v>772</v>
      </c>
      <c r="K79" s="279">
        <v>3.01</v>
      </c>
      <c r="L79" s="279" t="s">
        <v>772</v>
      </c>
      <c r="M79" s="279" t="s">
        <v>772</v>
      </c>
      <c r="N79" s="279" t="s">
        <v>772</v>
      </c>
      <c r="O79" s="279" t="s">
        <v>772</v>
      </c>
      <c r="P79" s="279" t="s">
        <v>772</v>
      </c>
      <c r="Q79" s="279" t="s">
        <v>772</v>
      </c>
      <c r="R79" s="279" t="s">
        <v>772</v>
      </c>
      <c r="S79" s="279" t="s">
        <v>772</v>
      </c>
      <c r="T79" s="279" t="s">
        <v>772</v>
      </c>
      <c r="U79" s="279" t="s">
        <v>772</v>
      </c>
      <c r="V79" s="279" t="s">
        <v>772</v>
      </c>
      <c r="W79" s="279" t="s">
        <v>772</v>
      </c>
      <c r="X79" s="279" t="s">
        <v>772</v>
      </c>
      <c r="Y79" s="279" t="s">
        <v>772</v>
      </c>
      <c r="Z79" s="279" t="s">
        <v>772</v>
      </c>
      <c r="AA79" s="279" t="s">
        <v>772</v>
      </c>
      <c r="AB79" s="279" t="s">
        <v>772</v>
      </c>
      <c r="AC79" s="279" t="s">
        <v>772</v>
      </c>
      <c r="AD79" s="279" t="s">
        <v>772</v>
      </c>
      <c r="AE79" s="279" t="s">
        <v>772</v>
      </c>
      <c r="AF79" s="279" t="s">
        <v>772</v>
      </c>
      <c r="AG79" s="279" t="s">
        <v>772</v>
      </c>
      <c r="AH79" s="279" t="s">
        <v>772</v>
      </c>
      <c r="AI79" s="279" t="s">
        <v>772</v>
      </c>
      <c r="AJ79" s="279" t="s">
        <v>772</v>
      </c>
      <c r="AK79" s="279" t="s">
        <v>772</v>
      </c>
      <c r="AL79" s="279" t="s">
        <v>772</v>
      </c>
      <c r="AM79" s="279">
        <v>2.6</v>
      </c>
      <c r="AN79" s="279">
        <v>2.375</v>
      </c>
      <c r="AO79" s="279" t="s">
        <v>772</v>
      </c>
      <c r="AP79" s="279">
        <v>1</v>
      </c>
      <c r="AQ79" s="279">
        <v>3.3340000000000001</v>
      </c>
      <c r="AR79" s="279" t="s">
        <v>772</v>
      </c>
      <c r="AS79" s="279">
        <v>1.9219999999999999</v>
      </c>
      <c r="AT79" s="279">
        <v>0.56000000000000005</v>
      </c>
      <c r="AU79" s="279">
        <v>0.13500000000000001</v>
      </c>
      <c r="AV79" s="279">
        <v>0.06</v>
      </c>
      <c r="AW79" s="279">
        <v>0.161</v>
      </c>
      <c r="AX79" s="279" t="s">
        <v>772</v>
      </c>
      <c r="AY79" s="279">
        <v>7.2999999999999995E-2</v>
      </c>
      <c r="AZ79" s="279" t="s">
        <v>772</v>
      </c>
      <c r="BA79" s="279">
        <v>0.21</v>
      </c>
      <c r="BB79" s="279">
        <v>3.86</v>
      </c>
      <c r="BC79" s="279">
        <v>1</v>
      </c>
      <c r="BD79" s="279" t="s">
        <v>772</v>
      </c>
      <c r="BE79" s="279">
        <v>1.21</v>
      </c>
      <c r="BF79" s="279">
        <v>0.252</v>
      </c>
      <c r="BG79" s="279">
        <v>4.1500000000000004</v>
      </c>
      <c r="BH79" s="279" t="s">
        <v>772</v>
      </c>
      <c r="BI79" s="279">
        <v>0.63</v>
      </c>
      <c r="BJ79" s="279" t="s">
        <v>772</v>
      </c>
      <c r="BK79" s="279" t="s">
        <v>772</v>
      </c>
      <c r="BL79" s="279">
        <v>4.3099999999999996</v>
      </c>
      <c r="BM79" s="279" t="s">
        <v>772</v>
      </c>
      <c r="BN79" s="279">
        <v>0.42</v>
      </c>
      <c r="BO79" s="279" t="s">
        <v>772</v>
      </c>
      <c r="BP79" s="279" t="s">
        <v>772</v>
      </c>
      <c r="BQ79" s="279" t="s">
        <v>772</v>
      </c>
      <c r="BR79" s="279" t="s">
        <v>772</v>
      </c>
      <c r="BS79" s="279" t="s">
        <v>772</v>
      </c>
      <c r="BT79" s="279" t="s">
        <v>772</v>
      </c>
      <c r="BU79" s="279" t="s">
        <v>772</v>
      </c>
      <c r="BV79" s="279" t="s">
        <v>772</v>
      </c>
      <c r="BW79" s="279" t="s">
        <v>772</v>
      </c>
      <c r="BX79" s="279" t="s">
        <v>772</v>
      </c>
      <c r="BY79" s="279" t="s">
        <v>772</v>
      </c>
      <c r="BZ79" s="279" t="s">
        <v>772</v>
      </c>
      <c r="CA79" s="279" t="s">
        <v>772</v>
      </c>
      <c r="CB79" s="279" t="s">
        <v>772</v>
      </c>
      <c r="CC79" s="279">
        <v>0.72399999999999998</v>
      </c>
      <c r="CD79" s="279">
        <v>8.048</v>
      </c>
      <c r="CE79" s="279" t="s">
        <v>772</v>
      </c>
      <c r="CF79" s="279">
        <v>4.13</v>
      </c>
      <c r="CG79" s="279">
        <v>0.71</v>
      </c>
      <c r="CH79" s="279">
        <v>2.4570000000000003</v>
      </c>
      <c r="CI79" s="279">
        <v>1.5960000000000001</v>
      </c>
      <c r="CJ79" s="279" t="s">
        <v>772</v>
      </c>
      <c r="CK79" s="279" t="s">
        <v>772</v>
      </c>
      <c r="CL79" s="279" t="s">
        <v>772</v>
      </c>
      <c r="CM79" s="279" t="s">
        <v>772</v>
      </c>
      <c r="CN79" s="279">
        <v>1</v>
      </c>
      <c r="CO79" s="279" t="s">
        <v>772</v>
      </c>
      <c r="CP79" s="279">
        <v>3.738</v>
      </c>
      <c r="CQ79" s="279">
        <v>1.5229999999999999</v>
      </c>
      <c r="CR79" s="279">
        <v>5.0609999999999999</v>
      </c>
      <c r="CS79" s="279">
        <v>1.6850000000000001</v>
      </c>
      <c r="CT79" s="279">
        <v>4.1920000000000002</v>
      </c>
      <c r="CU79" s="279" t="str">
        <f>IFERROR(VLOOKUP(A79,'fat-01-24'!A:C,3,FALSE),"")</f>
        <v/>
      </c>
      <c r="CV79" s="279">
        <f>IFERROR(VLOOKUP(A79,'fat-02-24'!A:C,3,FALSE),"")</f>
        <v>1.792</v>
      </c>
      <c r="CW79" s="279">
        <f>IFERROR(VLOOKUP(A79,'fat-03-24'!A:C,3,FALSE),"")</f>
        <v>3.61</v>
      </c>
      <c r="CX79" s="279">
        <f>IFERROR(VLOOKUP(A79,'fat-04-24'!A:C,3,FALSE),"")</f>
        <v>4.617</v>
      </c>
      <c r="CY79" s="279">
        <f>IFERROR(VLOOKUP(A79,'fat-05-24'!A:C,3,FALSE),"")</f>
        <v>1.256</v>
      </c>
      <c r="CZ79" s="279">
        <f>IFERROR(VLOOKUP(A79,'fat-06-24'!A:C,3,FALSE),"")</f>
        <v>1</v>
      </c>
      <c r="DA79" s="279">
        <f>IFERROR(VLOOKUP(A79,'fat-07-24'!A:C,3,FALSE),"")</f>
        <v>2.7350000000000003</v>
      </c>
      <c r="DB79" s="279" t="str">
        <f>IFERROR(VLOOKUP(A79,'fat-08-24'!A:D,3,FALSE),"")</f>
        <v/>
      </c>
      <c r="DC79" s="279">
        <f>IFERROR(VLOOKUP(A79,'fat-09-24'!A:C,3,FALSE),"")</f>
        <v>3.415</v>
      </c>
      <c r="DD79" s="279">
        <f>IFERROR(VLOOKUP(A79,'fat-10-24'!A:C,3,FALSE),"")</f>
        <v>1.93</v>
      </c>
      <c r="DE79" s="279">
        <f>IFERROR(VLOOKUP(A79,'fat-11-24'!A:C,3,FALSE),"")</f>
        <v>0</v>
      </c>
      <c r="DF79" s="279">
        <f>IFERROR(VLOOKUP(A79,'fat-12-24'!A:D,3,FALSE),"")</f>
        <v>2.2719999999999998</v>
      </c>
      <c r="DG79" s="279">
        <f>IFERROR(VLOOKUP(A79,'fat-01-25'!A:D,3,FALSE),"")</f>
        <v>0</v>
      </c>
      <c r="DH79" s="279">
        <f>IFERROR(VLOOKUP(A79,'fat-02-25'!A:D,3,FALSE),"")</f>
        <v>1.4280000000000002</v>
      </c>
      <c r="DI79" s="279">
        <f>IFERROR(VLOOKUP(A79,'fat-03-25'!A:C,3,FALSE),"")</f>
        <v>0</v>
      </c>
      <c r="DJ79" s="279">
        <f>IFERROR(VLOOKUP(A79,'fat-04-25'!A:C,3,FALSE),"")</f>
        <v>2.8490000000000002</v>
      </c>
      <c r="DK79" s="279">
        <f>IFERROR(VLOOKUP(A79,'fat-02-25'!A:C,3,FALSE),"")</f>
        <v>1.4280000000000002</v>
      </c>
      <c r="DL79" s="279">
        <f>IFERROR(VLOOKUP(A79,'fat-06-25'!A:C,3,FALSE),"")</f>
        <v>0</v>
      </c>
      <c r="DM79" s="279">
        <f>IFERROR(VLOOKUP(A79,'fat-05-25'!A:C,3,FALSE),"")</f>
        <v>0.63</v>
      </c>
      <c r="DN79" s="279">
        <f>IFERROR(VLOOKUP(A79,'fat-08-25'!A:C,3,FALSE),"")</f>
        <v>3.5110000000000001</v>
      </c>
      <c r="DO79" s="279">
        <f>IFERROR(VLOOKUP(A79,'fat-09-25'!A:C,3,FALSE),"")</f>
        <v>0.21</v>
      </c>
      <c r="DP79" s="279">
        <f>IFERROR(VLOOKUP(A79,'fat-10-25'!A:C,3,FALSE),"")</f>
        <v>3.9359999999999999</v>
      </c>
      <c r="DQ79" s="279" t="str">
        <f>IFERROR(VLOOKUP(A79,'fat-11-25'!A:D,3,FALSE),"")</f>
        <v/>
      </c>
      <c r="DR79" s="279" t="str">
        <f>IFERROR(VLOOKUP(A79,'fat-12-25'!A:D,3,FALSE),"")</f>
        <v/>
      </c>
      <c r="DS79" s="279">
        <f>IFERROR(VLOOKUP(A79,'fat-01-26'!A:C,3,FALSE),"")</f>
        <v>2.63</v>
      </c>
      <c r="DT79" s="279">
        <f>IFERROR(VLOOKUP(A79,'fat-02-26'!A:C,3,FALSE),"")</f>
        <v>3.4929999999999999</v>
      </c>
      <c r="DU79" s="279">
        <f>IFERROR(VLOOKUP(A79,'fat-03-26'!A:C,3,FALSE),"")</f>
        <v>3.44</v>
      </c>
      <c r="DV79" s="279">
        <f>IFERROR(VLOOKUP(A79,'fat-04-26'!A:C,3,FALSE),"")</f>
        <v>0.67199999999999993</v>
      </c>
      <c r="DW79" s="279">
        <f>IFERROR(VLOOKUP(A79,'fat-05-26'!A:C,3,FALSE),"")</f>
        <v>0.192</v>
      </c>
      <c r="DX79" s="279">
        <f t="shared" si="18"/>
        <v>1.7378333333333333</v>
      </c>
      <c r="DY79" s="279">
        <f t="shared" si="17"/>
        <v>2.6067499999999999</v>
      </c>
      <c r="DZ79" s="280">
        <v>3</v>
      </c>
      <c r="EA79" s="281">
        <f>VLOOKUP(A79,Estoque!B:I,8,FALSE)</f>
        <v>0.48699999999999999</v>
      </c>
      <c r="EB79" s="34">
        <f>VLOOKUP(A79,Estoque!B:N,13,FALSE)</f>
        <v>10</v>
      </c>
    </row>
    <row r="80" spans="1:135" x14ac:dyDescent="0.3">
      <c r="A80" s="394" t="s">
        <v>403</v>
      </c>
      <c r="B80" s="394" t="s">
        <v>404</v>
      </c>
      <c r="C80" s="279" t="s">
        <v>772</v>
      </c>
      <c r="D80" s="279" t="s">
        <v>772</v>
      </c>
      <c r="E80" s="279" t="s">
        <v>772</v>
      </c>
      <c r="F80" s="279" t="s">
        <v>772</v>
      </c>
      <c r="G80" s="279" t="s">
        <v>772</v>
      </c>
      <c r="H80" s="279" t="s">
        <v>772</v>
      </c>
      <c r="I80" s="279" t="s">
        <v>772</v>
      </c>
      <c r="J80" s="279" t="s">
        <v>772</v>
      </c>
      <c r="K80" s="279" t="s">
        <v>772</v>
      </c>
      <c r="L80" s="279" t="s">
        <v>772</v>
      </c>
      <c r="M80" s="279" t="s">
        <v>772</v>
      </c>
      <c r="N80" s="279" t="s">
        <v>772</v>
      </c>
      <c r="O80" s="279" t="s">
        <v>772</v>
      </c>
      <c r="P80" s="279" t="s">
        <v>772</v>
      </c>
      <c r="Q80" s="279" t="s">
        <v>772</v>
      </c>
      <c r="R80" s="279" t="s">
        <v>772</v>
      </c>
      <c r="S80" s="279" t="s">
        <v>772</v>
      </c>
      <c r="T80" s="279" t="s">
        <v>772</v>
      </c>
      <c r="U80" s="279">
        <v>0.13500000000000001</v>
      </c>
      <c r="V80" s="279" t="s">
        <v>772</v>
      </c>
      <c r="W80" s="279" t="s">
        <v>772</v>
      </c>
      <c r="X80" s="279" t="s">
        <v>772</v>
      </c>
      <c r="Y80" s="279" t="s">
        <v>772</v>
      </c>
      <c r="Z80" s="279" t="s">
        <v>772</v>
      </c>
      <c r="AA80" s="279" t="s">
        <v>772</v>
      </c>
      <c r="AB80" s="279" t="s">
        <v>772</v>
      </c>
      <c r="AC80" s="279">
        <v>1.335</v>
      </c>
      <c r="AD80" s="279">
        <v>1.0049999999999999</v>
      </c>
      <c r="AE80" s="279" t="s">
        <v>772</v>
      </c>
      <c r="AF80" s="279" t="s">
        <v>772</v>
      </c>
      <c r="AG80" s="279" t="s">
        <v>772</v>
      </c>
      <c r="AH80" s="279" t="s">
        <v>772</v>
      </c>
      <c r="AI80" s="279">
        <v>0.41799999999999998</v>
      </c>
      <c r="AJ80" s="279" t="s">
        <v>772</v>
      </c>
      <c r="AK80" s="279" t="s">
        <v>772</v>
      </c>
      <c r="AL80" s="279" t="s">
        <v>772</v>
      </c>
      <c r="AM80" s="279" t="s">
        <v>772</v>
      </c>
      <c r="AN80" s="279" t="s">
        <v>772</v>
      </c>
      <c r="AO80" s="279" t="s">
        <v>772</v>
      </c>
      <c r="AP80" s="279">
        <v>2.0099999999999998</v>
      </c>
      <c r="AQ80" s="279" t="s">
        <v>772</v>
      </c>
      <c r="AR80" s="279" t="s">
        <v>772</v>
      </c>
      <c r="AS80" s="279" t="s">
        <v>772</v>
      </c>
      <c r="AT80" s="279">
        <v>2.1749999999999998</v>
      </c>
      <c r="AU80" s="279" t="s">
        <v>772</v>
      </c>
      <c r="AV80" s="279">
        <v>2</v>
      </c>
      <c r="AW80" s="279" t="s">
        <v>772</v>
      </c>
      <c r="AX80" s="279">
        <v>0.19</v>
      </c>
      <c r="AY80" s="279">
        <v>4.4999999999999998E-2</v>
      </c>
      <c r="AZ80" s="279" t="s">
        <v>772</v>
      </c>
      <c r="BA80" s="279" t="s">
        <v>772</v>
      </c>
      <c r="BB80" s="279" t="s">
        <v>772</v>
      </c>
      <c r="BC80" s="279">
        <v>1</v>
      </c>
      <c r="BD80" s="279" t="s">
        <v>772</v>
      </c>
      <c r="BE80" s="279">
        <v>0.06</v>
      </c>
      <c r="BF80" s="279">
        <v>1.2350000000000001</v>
      </c>
      <c r="BG80" s="279" t="s">
        <v>772</v>
      </c>
      <c r="BH80" s="279">
        <v>0.70499999999999996</v>
      </c>
      <c r="BI80" s="279" t="s">
        <v>772</v>
      </c>
      <c r="BJ80" s="279" t="s">
        <v>772</v>
      </c>
      <c r="BK80" s="279" t="s">
        <v>772</v>
      </c>
      <c r="BL80" s="279" t="s">
        <v>772</v>
      </c>
      <c r="BM80" s="279" t="s">
        <v>772</v>
      </c>
      <c r="BN80" s="279" t="s">
        <v>772</v>
      </c>
      <c r="BO80" s="279" t="s">
        <v>772</v>
      </c>
      <c r="BP80" s="279" t="s">
        <v>772</v>
      </c>
      <c r="BQ80" s="279" t="s">
        <v>772</v>
      </c>
      <c r="BR80" s="279" t="s">
        <v>772</v>
      </c>
      <c r="BS80" s="279" t="s">
        <v>772</v>
      </c>
      <c r="BT80" s="279" t="s">
        <v>772</v>
      </c>
      <c r="BU80" s="279" t="s">
        <v>772</v>
      </c>
      <c r="BV80" s="279" t="s">
        <v>772</v>
      </c>
      <c r="BW80" s="279" t="s">
        <v>772</v>
      </c>
      <c r="BX80" s="279" t="s">
        <v>772</v>
      </c>
      <c r="BY80" s="279" t="s">
        <v>772</v>
      </c>
      <c r="BZ80" s="279" t="s">
        <v>772</v>
      </c>
      <c r="CA80" s="279" t="s">
        <v>772</v>
      </c>
      <c r="CB80" s="279" t="s">
        <v>772</v>
      </c>
      <c r="CC80" s="279" t="s">
        <v>772</v>
      </c>
      <c r="CD80" s="279" t="s">
        <v>772</v>
      </c>
      <c r="CE80" s="279" t="s">
        <v>772</v>
      </c>
      <c r="CF80" s="279" t="s">
        <v>772</v>
      </c>
      <c r="CG80" s="279" t="s">
        <v>772</v>
      </c>
      <c r="CH80" s="279" t="s">
        <v>772</v>
      </c>
      <c r="CI80" s="279" t="s">
        <v>772</v>
      </c>
      <c r="CJ80" s="279" t="s">
        <v>772</v>
      </c>
      <c r="CK80" s="279" t="s">
        <v>772</v>
      </c>
      <c r="CL80" s="279" t="s">
        <v>772</v>
      </c>
      <c r="CM80" s="279" t="s">
        <v>772</v>
      </c>
      <c r="CN80" s="279" t="s">
        <v>772</v>
      </c>
      <c r="CO80" s="279" t="s">
        <v>772</v>
      </c>
      <c r="CP80" s="279" t="s">
        <v>772</v>
      </c>
      <c r="CQ80" s="279" t="s">
        <v>772</v>
      </c>
      <c r="CR80" s="279" t="s">
        <v>772</v>
      </c>
      <c r="CS80" s="279" t="s">
        <v>772</v>
      </c>
      <c r="CT80" s="279" t="s">
        <v>772</v>
      </c>
      <c r="CU80" s="279" t="str">
        <f>IFERROR(VLOOKUP(A80,'fat-01-24'!A:C,3,FALSE),"")</f>
        <v/>
      </c>
      <c r="CV80" s="279" t="str">
        <f>IFERROR(VLOOKUP(A80,'fat-02-24'!A:C,3,FALSE),"")</f>
        <v/>
      </c>
      <c r="CW80" s="279" t="str">
        <f>IFERROR(VLOOKUP(A80,'fat-03-24'!A:C,3,FALSE),"")</f>
        <v/>
      </c>
      <c r="CX80" s="279" t="str">
        <f>IFERROR(VLOOKUP(A80,'fat-04-24'!A:C,3,FALSE),"")</f>
        <v/>
      </c>
      <c r="CY80" s="279" t="str">
        <f>IFERROR(VLOOKUP(A80,'fat-05-24'!A:C,3,FALSE),"")</f>
        <v/>
      </c>
      <c r="CZ80" s="279" t="str">
        <f>IFERROR(VLOOKUP(A80,'fat-06-24'!A:C,3,FALSE),"")</f>
        <v/>
      </c>
      <c r="DA80" s="279" t="str">
        <f>IFERROR(VLOOKUP(A80,'fat-07-24'!A:C,3,FALSE),"")</f>
        <v/>
      </c>
      <c r="DB80" s="279" t="str">
        <f>IFERROR(VLOOKUP(A80,'fat-08-24'!A:D,3,FALSE),"")</f>
        <v/>
      </c>
      <c r="DC80" s="279" t="str">
        <f>IFERROR(VLOOKUP(A80,'fat-09-24'!A:C,3,FALSE),"")</f>
        <v/>
      </c>
      <c r="DD80" s="279" t="str">
        <f>IFERROR(VLOOKUP(A80,'fat-10-24'!A:C,3,FALSE),"")</f>
        <v/>
      </c>
      <c r="DE80" s="279" t="str">
        <f>IFERROR(VLOOKUP(A80,'fat-11-24'!A:C,3,FALSE),"")</f>
        <v/>
      </c>
      <c r="DF80" s="279" t="str">
        <f>IFERROR(VLOOKUP(A80,'fat-12-24'!A:D,3,FALSE),"")</f>
        <v/>
      </c>
      <c r="DG80" s="279" t="str">
        <f>IFERROR(VLOOKUP(A80,'fat-01-25'!A:D,3,FALSE),"")</f>
        <v/>
      </c>
      <c r="DH80" s="279" t="str">
        <f>IFERROR(VLOOKUP(A80,'fat-02-25'!A:D,3,FALSE),"")</f>
        <v/>
      </c>
      <c r="DI80" s="279" t="str">
        <f>IFERROR(VLOOKUP(A80,'fat-03-25'!A:C,3,FALSE),"")</f>
        <v/>
      </c>
      <c r="DJ80" s="279" t="str">
        <f>IFERROR(VLOOKUP(A80,'fat-04-25'!A:C,3,FALSE),"")</f>
        <v/>
      </c>
      <c r="DK80" s="279" t="str">
        <f>IFERROR(VLOOKUP(A80,'fat-02-25'!A:C,3,FALSE),"")</f>
        <v/>
      </c>
      <c r="DL80" s="279" t="str">
        <f>IFERROR(VLOOKUP(A80,'fat-06-25'!A:C,3,FALSE),"")</f>
        <v/>
      </c>
      <c r="DM80" s="279" t="str">
        <f>IFERROR(VLOOKUP(A80,'fat-05-25'!A:C,3,FALSE),"")</f>
        <v/>
      </c>
      <c r="DN80" s="279" t="str">
        <f>IFERROR(VLOOKUP(A80,'fat-08-25'!A:C,3,FALSE),"")</f>
        <v/>
      </c>
      <c r="DO80" s="279" t="str">
        <f>IFERROR(VLOOKUP(A80,'fat-09-25'!A:C,3,FALSE),"")</f>
        <v/>
      </c>
      <c r="DP80" s="279" t="str">
        <f>IFERROR(VLOOKUP(A80,'fat-10-25'!A:C,3,FALSE),"")</f>
        <v/>
      </c>
      <c r="DQ80" s="279" t="str">
        <f>IFERROR(VLOOKUP(A80,'fat-11-25'!A:D,3,FALSE),"")</f>
        <v/>
      </c>
      <c r="DR80" s="279" t="str">
        <f>IFERROR(VLOOKUP(A80,'fat-12-25'!A:D,3,FALSE),"")</f>
        <v/>
      </c>
      <c r="DS80" s="279" t="str">
        <f>IFERROR(VLOOKUP(A80,'fat-01-26'!A:C,3,FALSE),"")</f>
        <v/>
      </c>
      <c r="DT80" s="279" t="str">
        <f>IFERROR(VLOOKUP(A80,'fat-02-26'!A:C,3,FALSE),"")</f>
        <v/>
      </c>
      <c r="DU80" s="279" t="str">
        <f>IFERROR(VLOOKUP(A80,'fat-03-26'!A:C,3,FALSE),"")</f>
        <v/>
      </c>
      <c r="DV80" s="279" t="str">
        <f>IFERROR(VLOOKUP(A80,'fat-04-26'!A:C,3,FALSE),"")</f>
        <v/>
      </c>
      <c r="DW80" s="279" t="str">
        <f>IFERROR(VLOOKUP(A80,'fat-05-26'!A:C,3,FALSE),"")</f>
        <v/>
      </c>
      <c r="DX80" s="279">
        <f t="shared" si="18"/>
        <v>0</v>
      </c>
      <c r="DY80" s="279">
        <f t="shared" si="17"/>
        <v>0</v>
      </c>
      <c r="DZ80" s="280"/>
      <c r="EA80" s="281">
        <f>VLOOKUP(A80,Estoque!B:I,8,FALSE)</f>
        <v>0</v>
      </c>
      <c r="EB80" s="34">
        <f>VLOOKUP(A80,Estoque!B:N,13,FALSE)</f>
        <v>0</v>
      </c>
    </row>
    <row r="81" spans="1:135" s="565" customFormat="1" x14ac:dyDescent="0.3">
      <c r="A81" s="561" t="s">
        <v>405</v>
      </c>
      <c r="B81" s="561" t="s">
        <v>406</v>
      </c>
      <c r="C81" s="279">
        <v>0.112</v>
      </c>
      <c r="D81" s="279">
        <v>9.5000000000000001E-2</v>
      </c>
      <c r="E81" s="279">
        <v>4.4550000000000001</v>
      </c>
      <c r="F81" s="279">
        <v>6.7000000000000004E-2</v>
      </c>
      <c r="G81" s="279">
        <v>0.84499999999999997</v>
      </c>
      <c r="H81" s="279">
        <v>1.2549999999999999</v>
      </c>
      <c r="I81" s="279">
        <v>0.26500000000000001</v>
      </c>
      <c r="J81" s="279">
        <v>1.895</v>
      </c>
      <c r="K81" s="279" t="s">
        <v>772</v>
      </c>
      <c r="L81" s="279">
        <v>2.46</v>
      </c>
      <c r="M81" s="279" t="s">
        <v>772</v>
      </c>
      <c r="N81" s="279">
        <v>0.32</v>
      </c>
      <c r="O81" s="279">
        <v>0.62</v>
      </c>
      <c r="P81" s="279" t="s">
        <v>772</v>
      </c>
      <c r="Q81" s="279">
        <v>0.40500000000000003</v>
      </c>
      <c r="R81" s="279" t="s">
        <v>772</v>
      </c>
      <c r="S81" s="279" t="s">
        <v>772</v>
      </c>
      <c r="T81" s="279">
        <v>9.5000000000000001E-2</v>
      </c>
      <c r="U81" s="279">
        <v>0.52</v>
      </c>
      <c r="V81" s="279" t="s">
        <v>772</v>
      </c>
      <c r="W81" s="279" t="s">
        <v>772</v>
      </c>
      <c r="X81" s="279" t="s">
        <v>772</v>
      </c>
      <c r="Y81" s="279" t="s">
        <v>772</v>
      </c>
      <c r="Z81" s="279" t="s">
        <v>772</v>
      </c>
      <c r="AA81" s="279" t="s">
        <v>772</v>
      </c>
      <c r="AB81" s="279" t="s">
        <v>772</v>
      </c>
      <c r="AC81" s="279" t="s">
        <v>772</v>
      </c>
      <c r="AD81" s="279" t="s">
        <v>772</v>
      </c>
      <c r="AE81" s="279" t="s">
        <v>772</v>
      </c>
      <c r="AF81" s="279" t="s">
        <v>772</v>
      </c>
      <c r="AG81" s="279" t="s">
        <v>772</v>
      </c>
      <c r="AH81" s="279" t="s">
        <v>772</v>
      </c>
      <c r="AI81" s="279" t="s">
        <v>772</v>
      </c>
      <c r="AJ81" s="279" t="s">
        <v>772</v>
      </c>
      <c r="AK81" s="279" t="s">
        <v>772</v>
      </c>
      <c r="AL81" s="279" t="s">
        <v>772</v>
      </c>
      <c r="AM81" s="279" t="s">
        <v>772</v>
      </c>
      <c r="AN81" s="279" t="s">
        <v>772</v>
      </c>
      <c r="AO81" s="279" t="s">
        <v>772</v>
      </c>
      <c r="AP81" s="279" t="s">
        <v>772</v>
      </c>
      <c r="AQ81" s="279">
        <v>4.2249999999999996</v>
      </c>
      <c r="AR81" s="279" t="s">
        <v>772</v>
      </c>
      <c r="AS81" s="279">
        <v>4.09</v>
      </c>
      <c r="AT81" s="279" t="s">
        <v>772</v>
      </c>
      <c r="AU81" s="279" t="s">
        <v>772</v>
      </c>
      <c r="AV81" s="279" t="s">
        <v>772</v>
      </c>
      <c r="AW81" s="279" t="s">
        <v>772</v>
      </c>
      <c r="AX81" s="279">
        <v>11.628</v>
      </c>
      <c r="AY81" s="279">
        <v>7.7990000000000004</v>
      </c>
      <c r="AZ81" s="279">
        <v>1</v>
      </c>
      <c r="BA81" s="279">
        <v>5.63</v>
      </c>
      <c r="BB81" s="279">
        <v>5.0999999999999996</v>
      </c>
      <c r="BC81" s="279">
        <v>6.915</v>
      </c>
      <c r="BD81" s="279">
        <v>2.161</v>
      </c>
      <c r="BE81" s="279">
        <v>1.482</v>
      </c>
      <c r="BF81" s="279">
        <v>9.8249999999999993</v>
      </c>
      <c r="BG81" s="279" t="s">
        <v>772</v>
      </c>
      <c r="BH81" s="279">
        <v>0.20499999999999999</v>
      </c>
      <c r="BI81" s="279">
        <v>12.911</v>
      </c>
      <c r="BJ81" s="279">
        <v>1.079</v>
      </c>
      <c r="BK81" s="279">
        <v>2.024</v>
      </c>
      <c r="BL81" s="279" t="s">
        <v>772</v>
      </c>
      <c r="BM81" s="279" t="s">
        <v>772</v>
      </c>
      <c r="BN81" s="279">
        <v>7.62</v>
      </c>
      <c r="BO81" s="279">
        <v>1.5580000000000001</v>
      </c>
      <c r="BP81" s="279" t="s">
        <v>772</v>
      </c>
      <c r="BQ81" s="279">
        <v>3.52</v>
      </c>
      <c r="BR81" s="279">
        <v>4.1559999999999997</v>
      </c>
      <c r="BS81" s="279">
        <v>1.07</v>
      </c>
      <c r="BT81" s="279">
        <v>1.32</v>
      </c>
      <c r="BU81" s="279">
        <v>1.0680000000000001</v>
      </c>
      <c r="BV81" s="279" t="s">
        <v>772</v>
      </c>
      <c r="BW81" s="279">
        <v>0.33500000000000002</v>
      </c>
      <c r="BX81" s="279">
        <v>0.99</v>
      </c>
      <c r="BY81" s="279">
        <v>0.19</v>
      </c>
      <c r="BZ81" s="279">
        <v>0.72</v>
      </c>
      <c r="CA81" s="279">
        <v>0.372</v>
      </c>
      <c r="CB81" s="279">
        <v>1.6359999999999999</v>
      </c>
      <c r="CC81" s="279">
        <v>2.2400000000000002</v>
      </c>
      <c r="CD81" s="279">
        <v>4.3209999999999997</v>
      </c>
      <c r="CE81" s="279">
        <v>2.1343999999999999</v>
      </c>
      <c r="CF81" s="279">
        <v>0.84999999999999987</v>
      </c>
      <c r="CG81" s="279">
        <v>2.0299999999999998</v>
      </c>
      <c r="CH81" s="279">
        <v>0.3604</v>
      </c>
      <c r="CI81" s="279">
        <v>0.72760000000000002</v>
      </c>
      <c r="CJ81" s="279">
        <v>4.4870000000000001</v>
      </c>
      <c r="CK81" s="279">
        <v>16.221</v>
      </c>
      <c r="CL81" s="279">
        <v>2.3872</v>
      </c>
      <c r="CM81" s="279">
        <v>1.4144000000000003</v>
      </c>
      <c r="CN81" s="279">
        <v>1.5367999999999999</v>
      </c>
      <c r="CO81" s="279">
        <v>3.2584</v>
      </c>
      <c r="CP81" s="279">
        <v>1.7110000000000001</v>
      </c>
      <c r="CQ81" s="279">
        <v>1.5726</v>
      </c>
      <c r="CR81" s="279">
        <v>1.02</v>
      </c>
      <c r="CS81" s="279">
        <v>1.02</v>
      </c>
      <c r="CT81" s="279">
        <v>1.4279999999999999</v>
      </c>
      <c r="CU81" s="279">
        <f>IFERROR(VLOOKUP(A81,'fat-01-24'!A:C,3,FALSE),"")</f>
        <v>1.0489999999999999</v>
      </c>
      <c r="CV81" s="279">
        <f>IFERROR(VLOOKUP(A81,'fat-02-24'!A:C,3,FALSE),"")</f>
        <v>3.6156000000000001</v>
      </c>
      <c r="CW81" s="279">
        <f>IFERROR(VLOOKUP(A81,'fat-03-24'!A:C,3,FALSE),"")</f>
        <v>0.84919999999999995</v>
      </c>
      <c r="CX81" s="279">
        <f>IFERROR(VLOOKUP(A81,'fat-04-24'!A:C,3,FALSE),"")</f>
        <v>1.7336</v>
      </c>
      <c r="CY81" s="279">
        <f>IFERROR(VLOOKUP(A81,'fat-05-24'!A:C,3,FALSE),"")</f>
        <v>0.67999999999999994</v>
      </c>
      <c r="CZ81" s="279">
        <f>IFERROR(VLOOKUP(A81,'fat-06-24'!A:C,3,FALSE),"")</f>
        <v>1.5367999999999999</v>
      </c>
      <c r="DA81" s="279">
        <f>IFERROR(VLOOKUP(A81,'fat-07-24'!A:C,3,FALSE),"")</f>
        <v>2.766</v>
      </c>
      <c r="DB81" s="279">
        <f>IFERROR(VLOOKUP(A81,'fat-08-24'!A:D,3,FALSE),"")</f>
        <v>4.88</v>
      </c>
      <c r="DC81" s="279">
        <f>IFERROR(VLOOKUP(A81,'fat-09-24'!A:C,3,FALSE),"")</f>
        <v>3.9996</v>
      </c>
      <c r="DD81" s="279">
        <f>IFERROR(VLOOKUP(A81,'fat-10-24'!A:C,3,FALSE),"")</f>
        <v>3.1679999999999997</v>
      </c>
      <c r="DE81" s="279">
        <f>IFERROR(VLOOKUP(A81,'fat-11-24'!A:C,3,FALSE),"")</f>
        <v>0.1452</v>
      </c>
      <c r="DF81" s="279">
        <f>IFERROR(VLOOKUP(A81,'fat-12-24'!A:D,3,FALSE),"")</f>
        <v>1.7908000000000002</v>
      </c>
      <c r="DG81" s="562">
        <f>IFERROR(VLOOKUP(A81,'fat-01-25'!A:D,3,FALSE),"")</f>
        <v>3.7916000000000007</v>
      </c>
      <c r="DH81" s="562">
        <f>IFERROR(VLOOKUP(A81,'fat-02-25'!A:D,3,FALSE),"")</f>
        <v>1.5227999999999999</v>
      </c>
      <c r="DI81" s="562">
        <f>IFERROR(VLOOKUP(A81,'fat-03-25'!A:C,3,FALSE),"")</f>
        <v>0.80920000000000003</v>
      </c>
      <c r="DJ81" s="562">
        <f>IFERROR(VLOOKUP(A81,'fat-04-25'!A:C,3,FALSE),"")</f>
        <v>0</v>
      </c>
      <c r="DK81" s="562">
        <f>IFERROR(VLOOKUP(A81,'fat-02-25'!A:C,3,FALSE),"")</f>
        <v>1.5227999999999999</v>
      </c>
      <c r="DL81" s="562">
        <f>IFERROR(VLOOKUP(A81,'fat-06-25'!A:C,3,FALSE),"")</f>
        <v>0</v>
      </c>
      <c r="DM81" s="562">
        <f>IFERROR(VLOOKUP(A81,'fat-05-25'!A:C,3,FALSE),"")</f>
        <v>9.9000000000000005E-2</v>
      </c>
      <c r="DN81" s="562">
        <f>IFERROR(VLOOKUP(A81,'fat-08-25'!A:C,3,FALSE),"")</f>
        <v>0.98899999999999999</v>
      </c>
      <c r="DO81" s="562">
        <f>IFERROR(VLOOKUP(A81,'fat-09-25'!A:C,3,FALSE),"")</f>
        <v>0.53039999999999998</v>
      </c>
      <c r="DP81" s="562">
        <f>IFERROR(VLOOKUP(A81,'fat-10-25'!A:C,3,FALSE),"")</f>
        <v>0</v>
      </c>
      <c r="DQ81" s="562">
        <f>IFERROR(VLOOKUP(A81,'fat-11-25'!A:D,3,FALSE),"")</f>
        <v>3.0124</v>
      </c>
      <c r="DR81" s="562">
        <f>IFERROR(VLOOKUP(A81,'fat-12-25'!A:D,3,FALSE),"")</f>
        <v>3.0508000000000002</v>
      </c>
      <c r="DS81" s="562">
        <f>IFERROR(VLOOKUP(A81,'fat-01-26'!A:C,3,FALSE),"")</f>
        <v>1.556</v>
      </c>
      <c r="DT81" s="562" t="str">
        <f>IFERROR(VLOOKUP(A81,'fat-02-26'!A:C,3,FALSE),"")</f>
        <v/>
      </c>
      <c r="DU81" s="562">
        <f>IFERROR(VLOOKUP(A81,'fat-03-26'!A:C,3,FALSE),"")</f>
        <v>5.3918000000000008</v>
      </c>
      <c r="DV81" s="562">
        <f>IFERROR(VLOOKUP(A81,'fat-04-26'!A:C,3,FALSE),"")</f>
        <v>4.4965999999999999</v>
      </c>
      <c r="DW81" s="279">
        <f>IFERROR(VLOOKUP(A81,'fat-05-26'!A:C,3,FALSE),"")</f>
        <v>3.3542000000000001</v>
      </c>
      <c r="DX81" s="279">
        <f t="shared" si="18"/>
        <v>2.9748999999999999</v>
      </c>
      <c r="DY81" s="562">
        <f t="shared" si="17"/>
        <v>4.4623499999999998</v>
      </c>
      <c r="DZ81" s="282"/>
      <c r="EA81" s="562">
        <f>VLOOKUP(A81,Estoque!B:I,8,FALSE)</f>
        <v>19.819400000000002</v>
      </c>
      <c r="EB81" s="564">
        <f>VLOOKUP(A81,Estoque!B:N,13,FALSE)</f>
        <v>10</v>
      </c>
      <c r="EC81" s="564">
        <v>15</v>
      </c>
      <c r="ED81" s="564"/>
      <c r="EE81" s="564"/>
    </row>
    <row r="82" spans="1:135" x14ac:dyDescent="0.3">
      <c r="A82" s="394" t="s">
        <v>407</v>
      </c>
      <c r="B82" s="394" t="s">
        <v>408</v>
      </c>
      <c r="C82" s="279" t="s">
        <v>772</v>
      </c>
      <c r="D82" s="279" t="s">
        <v>772</v>
      </c>
      <c r="E82" s="279" t="s">
        <v>772</v>
      </c>
      <c r="F82" s="279" t="s">
        <v>772</v>
      </c>
      <c r="G82" s="279" t="s">
        <v>772</v>
      </c>
      <c r="H82" s="279" t="s">
        <v>772</v>
      </c>
      <c r="I82" s="279" t="s">
        <v>772</v>
      </c>
      <c r="J82" s="279" t="s">
        <v>772</v>
      </c>
      <c r="K82" s="279" t="s">
        <v>772</v>
      </c>
      <c r="L82" s="279" t="s">
        <v>772</v>
      </c>
      <c r="M82" s="279" t="s">
        <v>772</v>
      </c>
      <c r="N82" s="279" t="s">
        <v>772</v>
      </c>
      <c r="O82" s="279" t="s">
        <v>772</v>
      </c>
      <c r="P82" s="279" t="s">
        <v>772</v>
      </c>
      <c r="Q82" s="279" t="s">
        <v>772</v>
      </c>
      <c r="R82" s="279" t="s">
        <v>772</v>
      </c>
      <c r="S82" s="279" t="s">
        <v>772</v>
      </c>
      <c r="T82" s="279" t="s">
        <v>772</v>
      </c>
      <c r="U82" s="279">
        <v>0.115</v>
      </c>
      <c r="V82" s="279">
        <v>0.84</v>
      </c>
      <c r="W82" s="279" t="s">
        <v>772</v>
      </c>
      <c r="X82" s="279" t="s">
        <v>772</v>
      </c>
      <c r="Y82" s="279" t="s">
        <v>772</v>
      </c>
      <c r="Z82" s="279" t="s">
        <v>772</v>
      </c>
      <c r="AA82" s="279" t="s">
        <v>772</v>
      </c>
      <c r="AB82" s="279" t="s">
        <v>772</v>
      </c>
      <c r="AC82" s="279" t="s">
        <v>772</v>
      </c>
      <c r="AD82" s="279">
        <v>0.42</v>
      </c>
      <c r="AE82" s="279" t="s">
        <v>772</v>
      </c>
      <c r="AF82" s="279" t="s">
        <v>772</v>
      </c>
      <c r="AG82" s="279" t="s">
        <v>772</v>
      </c>
      <c r="AH82" s="279" t="s">
        <v>772</v>
      </c>
      <c r="AI82" s="279" t="s">
        <v>772</v>
      </c>
      <c r="AJ82" s="279" t="s">
        <v>772</v>
      </c>
      <c r="AK82" s="279">
        <v>0.34</v>
      </c>
      <c r="AL82" s="279" t="s">
        <v>772</v>
      </c>
      <c r="AM82" s="279" t="s">
        <v>772</v>
      </c>
      <c r="AN82" s="279" t="s">
        <v>772</v>
      </c>
      <c r="AO82" s="279" t="s">
        <v>772</v>
      </c>
      <c r="AP82" s="279" t="s">
        <v>772</v>
      </c>
      <c r="AQ82" s="279" t="s">
        <v>772</v>
      </c>
      <c r="AR82" s="279" t="s">
        <v>772</v>
      </c>
      <c r="AS82" s="279" t="s">
        <v>772</v>
      </c>
      <c r="AT82" s="279" t="s">
        <v>772</v>
      </c>
      <c r="AU82" s="279" t="s">
        <v>772</v>
      </c>
      <c r="AV82" s="279" t="s">
        <v>772</v>
      </c>
      <c r="AW82" s="279" t="s">
        <v>772</v>
      </c>
      <c r="AX82" s="279" t="s">
        <v>772</v>
      </c>
      <c r="AY82" s="279" t="s">
        <v>772</v>
      </c>
      <c r="AZ82" s="279" t="s">
        <v>772</v>
      </c>
      <c r="BA82" s="279" t="s">
        <v>772</v>
      </c>
      <c r="BB82" s="279" t="s">
        <v>772</v>
      </c>
      <c r="BC82" s="279" t="s">
        <v>772</v>
      </c>
      <c r="BD82" s="279" t="s">
        <v>772</v>
      </c>
      <c r="BE82" s="279" t="s">
        <v>772</v>
      </c>
      <c r="BF82" s="279" t="s">
        <v>772</v>
      </c>
      <c r="BG82" s="279" t="s">
        <v>772</v>
      </c>
      <c r="BH82" s="279" t="s">
        <v>772</v>
      </c>
      <c r="BI82" s="279" t="s">
        <v>772</v>
      </c>
      <c r="BJ82" s="279" t="s">
        <v>772</v>
      </c>
      <c r="BK82" s="279" t="s">
        <v>772</v>
      </c>
      <c r="BL82" s="279" t="s">
        <v>772</v>
      </c>
      <c r="BM82" s="279" t="s">
        <v>772</v>
      </c>
      <c r="BN82" s="279" t="s">
        <v>772</v>
      </c>
      <c r="BO82" s="279" t="s">
        <v>772</v>
      </c>
      <c r="BP82" s="279" t="s">
        <v>772</v>
      </c>
      <c r="BQ82" s="279" t="s">
        <v>772</v>
      </c>
      <c r="BR82" s="279" t="s">
        <v>772</v>
      </c>
      <c r="BS82" s="279" t="s">
        <v>772</v>
      </c>
      <c r="BT82" s="279" t="s">
        <v>772</v>
      </c>
      <c r="BU82" s="279" t="s">
        <v>772</v>
      </c>
      <c r="BV82" s="279" t="s">
        <v>772</v>
      </c>
      <c r="BW82" s="279" t="s">
        <v>772</v>
      </c>
      <c r="BX82" s="279" t="s">
        <v>772</v>
      </c>
      <c r="BY82" s="279" t="s">
        <v>772</v>
      </c>
      <c r="BZ82" s="279" t="s">
        <v>772</v>
      </c>
      <c r="CA82" s="279" t="s">
        <v>772</v>
      </c>
      <c r="CB82" s="279" t="s">
        <v>772</v>
      </c>
      <c r="CC82" s="279" t="s">
        <v>772</v>
      </c>
      <c r="CD82" s="279" t="s">
        <v>772</v>
      </c>
      <c r="CE82" s="279" t="s">
        <v>772</v>
      </c>
      <c r="CF82" s="279" t="s">
        <v>772</v>
      </c>
      <c r="CG82" s="279" t="s">
        <v>772</v>
      </c>
      <c r="CH82" s="279" t="s">
        <v>772</v>
      </c>
      <c r="CI82" s="279" t="s">
        <v>772</v>
      </c>
      <c r="CJ82" s="279" t="s">
        <v>772</v>
      </c>
      <c r="CK82" s="279" t="s">
        <v>772</v>
      </c>
      <c r="CL82" s="279" t="s">
        <v>772</v>
      </c>
      <c r="CM82" s="279" t="s">
        <v>772</v>
      </c>
      <c r="CN82" s="279" t="s">
        <v>772</v>
      </c>
      <c r="CO82" s="279" t="s">
        <v>772</v>
      </c>
      <c r="CP82" s="279" t="s">
        <v>772</v>
      </c>
      <c r="CQ82" s="279" t="s">
        <v>772</v>
      </c>
      <c r="CR82" s="279" t="s">
        <v>772</v>
      </c>
      <c r="CS82" s="279" t="s">
        <v>772</v>
      </c>
      <c r="CT82" s="279" t="s">
        <v>772</v>
      </c>
      <c r="CU82" s="279" t="str">
        <f>IFERROR(VLOOKUP(A82,'fat-01-24'!A:C,3,FALSE),"")</f>
        <v/>
      </c>
      <c r="CV82" s="279" t="str">
        <f>IFERROR(VLOOKUP(A82,'fat-02-24'!A:C,3,FALSE),"")</f>
        <v/>
      </c>
      <c r="CW82" s="279" t="str">
        <f>IFERROR(VLOOKUP(A82,'fat-03-24'!A:C,3,FALSE),"")</f>
        <v/>
      </c>
      <c r="CX82" s="279" t="str">
        <f>IFERROR(VLOOKUP(A82,'fat-04-24'!A:C,3,FALSE),"")</f>
        <v/>
      </c>
      <c r="CY82" s="279" t="str">
        <f>IFERROR(VLOOKUP(A82,'fat-05-24'!A:C,3,FALSE),"")</f>
        <v/>
      </c>
      <c r="CZ82" s="279" t="str">
        <f>IFERROR(VLOOKUP(A82,'fat-06-24'!A:C,3,FALSE),"")</f>
        <v/>
      </c>
      <c r="DA82" s="279" t="str">
        <f>IFERROR(VLOOKUP(A82,'fat-07-24'!A:C,3,FALSE),"")</f>
        <v/>
      </c>
      <c r="DB82" s="279" t="str">
        <f>IFERROR(VLOOKUP(A82,'fat-08-24'!A:D,3,FALSE),"")</f>
        <v/>
      </c>
      <c r="DC82" s="279" t="str">
        <f>IFERROR(VLOOKUP(A82,'fat-09-24'!A:C,3,FALSE),"")</f>
        <v/>
      </c>
      <c r="DD82" s="279" t="str">
        <f>IFERROR(VLOOKUP(A82,'fat-10-24'!A:C,3,FALSE),"")</f>
        <v/>
      </c>
      <c r="DE82" s="279" t="str">
        <f>IFERROR(VLOOKUP(A82,'fat-11-24'!A:C,3,FALSE),"")</f>
        <v/>
      </c>
      <c r="DF82" s="279" t="str">
        <f>IFERROR(VLOOKUP(A82,'fat-12-24'!A:D,3,FALSE),"")</f>
        <v/>
      </c>
      <c r="DG82" s="279" t="str">
        <f>IFERROR(VLOOKUP(A82,'fat-01-25'!A:D,3,FALSE),"")</f>
        <v/>
      </c>
      <c r="DH82" s="279" t="str">
        <f>IFERROR(VLOOKUP(A82,'fat-02-25'!A:D,3,FALSE),"")</f>
        <v/>
      </c>
      <c r="DI82" s="279" t="str">
        <f>IFERROR(VLOOKUP(A82,'fat-03-25'!A:C,3,FALSE),"")</f>
        <v/>
      </c>
      <c r="DJ82" s="279" t="str">
        <f>IFERROR(VLOOKUP(A82,'fat-04-25'!A:C,3,FALSE),"")</f>
        <v/>
      </c>
      <c r="DK82" s="279" t="str">
        <f>IFERROR(VLOOKUP(A82,'fat-02-25'!A:C,3,FALSE),"")</f>
        <v/>
      </c>
      <c r="DL82" s="279" t="str">
        <f>IFERROR(VLOOKUP(A82,'fat-06-25'!A:C,3,FALSE),"")</f>
        <v/>
      </c>
      <c r="DM82" s="279" t="str">
        <f>IFERROR(VLOOKUP(A82,'fat-05-25'!A:C,3,FALSE),"")</f>
        <v/>
      </c>
      <c r="DN82" s="279" t="str">
        <f>IFERROR(VLOOKUP(A82,'fat-08-25'!A:C,3,FALSE),"")</f>
        <v/>
      </c>
      <c r="DO82" s="279" t="str">
        <f>IFERROR(VLOOKUP(A82,'fat-09-25'!A:C,3,FALSE),"")</f>
        <v/>
      </c>
      <c r="DP82" s="279" t="str">
        <f>IFERROR(VLOOKUP(A82,'fat-10-25'!A:C,3,FALSE),"")</f>
        <v/>
      </c>
      <c r="DQ82" s="279">
        <f>IFERROR(VLOOKUP(A82,'fat-11-25'!A:D,3,FALSE),"")</f>
        <v>0</v>
      </c>
      <c r="DR82" s="279">
        <f>IFERROR(VLOOKUP(A82,'fat-12-25'!A:D,3,FALSE),"")</f>
        <v>0.81200000000000006</v>
      </c>
      <c r="DS82" s="279">
        <f>IFERROR(VLOOKUP(A82,'fat-01-26'!A:C,3,FALSE),"")</f>
        <v>0.92400000000000004</v>
      </c>
      <c r="DT82" s="279">
        <f>IFERROR(VLOOKUP(A82,'fat-02-26'!A:C,3,FALSE),"")</f>
        <v>1.724</v>
      </c>
      <c r="DU82" s="279">
        <f>IFERROR(VLOOKUP(A82,'fat-03-26'!A:C,3,FALSE),"")</f>
        <v>0.5</v>
      </c>
      <c r="DV82" s="279">
        <f>IFERROR(VLOOKUP(A82,'fat-04-26'!A:C,3,FALSE),"")</f>
        <v>2.5460000000000003</v>
      </c>
      <c r="DW82" s="279" t="str">
        <f>IFERROR(VLOOKUP(A82,'fat-05-26'!A:C,3,FALSE),"")</f>
        <v/>
      </c>
      <c r="DX82" s="279">
        <f t="shared" si="18"/>
        <v>1.0843333333333334</v>
      </c>
      <c r="DY82" s="279">
        <f t="shared" si="17"/>
        <v>1.6265000000000001</v>
      </c>
      <c r="DZ82" s="280"/>
      <c r="EA82" s="281">
        <f>VLOOKUP(A82,Estoque!B:I,8,FALSE)</f>
        <v>8.1359999999999992</v>
      </c>
      <c r="EB82" s="34">
        <f>VLOOKUP(A82,Estoque!B:N,13,FALSE)</f>
        <v>0</v>
      </c>
      <c r="EC82" s="34">
        <v>40</v>
      </c>
      <c r="ED82" s="34">
        <v>20</v>
      </c>
      <c r="EE82" s="34">
        <v>20</v>
      </c>
    </row>
    <row r="83" spans="1:135" s="565" customFormat="1" x14ac:dyDescent="0.3">
      <c r="A83" s="561" t="s">
        <v>780</v>
      </c>
      <c r="B83" s="561" t="s">
        <v>410</v>
      </c>
      <c r="C83" s="279">
        <v>2.9026999999999998</v>
      </c>
      <c r="D83" s="279">
        <v>5.5772000000000004</v>
      </c>
      <c r="E83" s="279">
        <v>2.7280000000000002</v>
      </c>
      <c r="F83" s="279">
        <v>3.7709999999999999</v>
      </c>
      <c r="G83" s="279">
        <v>0.36399999999999999</v>
      </c>
      <c r="H83" s="279">
        <v>3.7</v>
      </c>
      <c r="I83" s="279">
        <v>8.1050000000000004</v>
      </c>
      <c r="J83" s="279">
        <v>0.70599999999999996</v>
      </c>
      <c r="K83" s="279">
        <v>6.9950000000000001</v>
      </c>
      <c r="L83" s="279">
        <v>4.3647</v>
      </c>
      <c r="M83" s="279">
        <v>-0.78300000000000003</v>
      </c>
      <c r="N83" s="279">
        <v>1.619</v>
      </c>
      <c r="O83" s="279">
        <v>0.33400000000000002</v>
      </c>
      <c r="P83" s="279">
        <v>0.503</v>
      </c>
      <c r="Q83" s="279">
        <v>1.51</v>
      </c>
      <c r="R83" s="279">
        <v>1.1000000000000001</v>
      </c>
      <c r="S83" s="279">
        <v>1.0906</v>
      </c>
      <c r="T83" s="279">
        <v>2.661</v>
      </c>
      <c r="U83" s="279">
        <v>2.3934000000000002</v>
      </c>
      <c r="V83" s="279">
        <v>2.7934000000000001</v>
      </c>
      <c r="W83" s="279">
        <v>5.89</v>
      </c>
      <c r="X83" s="279">
        <v>5.8400999999999996</v>
      </c>
      <c r="Y83" s="279">
        <v>2.137</v>
      </c>
      <c r="Z83" s="279">
        <v>1.669</v>
      </c>
      <c r="AA83" s="279">
        <v>1.0423</v>
      </c>
      <c r="AB83" s="279">
        <v>2.0903999999999998</v>
      </c>
      <c r="AC83" s="279">
        <v>1.2771999999999999</v>
      </c>
      <c r="AD83" s="279">
        <v>3.3090000000000002</v>
      </c>
      <c r="AE83" s="279">
        <v>5.9565999999999999</v>
      </c>
      <c r="AF83" s="279">
        <v>2.5</v>
      </c>
      <c r="AG83" s="279">
        <v>3.843</v>
      </c>
      <c r="AH83" s="279">
        <v>9.3610000000000007</v>
      </c>
      <c r="AI83" s="279">
        <v>2.8780000000000001</v>
      </c>
      <c r="AJ83" s="279">
        <v>14.407</v>
      </c>
      <c r="AK83" s="279">
        <v>1.5509999999999999</v>
      </c>
      <c r="AL83" s="279">
        <v>1.37</v>
      </c>
      <c r="AM83" s="279">
        <v>7.6379999999999999</v>
      </c>
      <c r="AN83" s="279">
        <v>9.3160000000000007</v>
      </c>
      <c r="AO83" s="279">
        <v>13.420999999999999</v>
      </c>
      <c r="AP83" s="279">
        <v>0.91100000000000003</v>
      </c>
      <c r="AQ83" s="279">
        <v>20.765000000000001</v>
      </c>
      <c r="AR83" s="279">
        <v>4.6733000000000002</v>
      </c>
      <c r="AS83" s="279">
        <v>12.683</v>
      </c>
      <c r="AT83" s="279">
        <v>7.8056000000000001</v>
      </c>
      <c r="AU83" s="279">
        <v>34.857700000000001</v>
      </c>
      <c r="AV83" s="279">
        <v>9.7550000000000008</v>
      </c>
      <c r="AW83" s="279">
        <v>12.144</v>
      </c>
      <c r="AX83" s="279">
        <v>11.225</v>
      </c>
      <c r="AY83" s="279">
        <v>21.35</v>
      </c>
      <c r="AZ83" s="279">
        <v>13.634</v>
      </c>
      <c r="BA83" s="279">
        <v>16.128699999999998</v>
      </c>
      <c r="BB83" s="279">
        <v>7.9809999999999999</v>
      </c>
      <c r="BC83" s="279">
        <v>14.441599999999999</v>
      </c>
      <c r="BD83" s="279">
        <v>12.292</v>
      </c>
      <c r="BE83" s="279">
        <v>9.9320000000000004</v>
      </c>
      <c r="BF83" s="279">
        <v>10.708</v>
      </c>
      <c r="BG83" s="279">
        <v>13.152799999999999</v>
      </c>
      <c r="BH83" s="279">
        <v>57.790999999999997</v>
      </c>
      <c r="BI83" s="279">
        <v>11.159000000000001</v>
      </c>
      <c r="BJ83" s="279">
        <v>5.4122000000000003</v>
      </c>
      <c r="BK83" s="279">
        <v>10.5952</v>
      </c>
      <c r="BL83" s="279">
        <v>16.956199999999999</v>
      </c>
      <c r="BM83" s="279">
        <v>15.030900000000001</v>
      </c>
      <c r="BN83" s="279">
        <v>28.492000000000001</v>
      </c>
      <c r="BO83" s="279">
        <v>20.2942</v>
      </c>
      <c r="BP83" s="279">
        <v>3.395</v>
      </c>
      <c r="BQ83" s="279">
        <v>6.6550000000000002</v>
      </c>
      <c r="BR83" s="279">
        <v>12.855</v>
      </c>
      <c r="BS83" s="279">
        <v>3.5226999999999999</v>
      </c>
      <c r="BT83" s="279">
        <v>5.4139999999999997</v>
      </c>
      <c r="BU83" s="279">
        <v>6.99</v>
      </c>
      <c r="BV83" s="279">
        <v>12.204499999999999</v>
      </c>
      <c r="BW83" s="279">
        <v>13.8325</v>
      </c>
      <c r="BX83" s="279">
        <v>14.653</v>
      </c>
      <c r="BY83" s="279">
        <v>7.7450000000000001</v>
      </c>
      <c r="BZ83" s="279">
        <v>19.855</v>
      </c>
      <c r="CA83" s="279">
        <v>7.9640000000000004</v>
      </c>
      <c r="CB83" s="279">
        <v>6.7930000000000001</v>
      </c>
      <c r="CC83" s="279">
        <v>7.0159999999999991</v>
      </c>
      <c r="CD83" s="279">
        <v>16.379099999999998</v>
      </c>
      <c r="CE83" s="279">
        <v>16.429699999999997</v>
      </c>
      <c r="CF83" s="279">
        <v>7.1482000000000001</v>
      </c>
      <c r="CG83" s="279">
        <v>17.7898</v>
      </c>
      <c r="CH83" s="279">
        <v>13.2904</v>
      </c>
      <c r="CI83" s="279">
        <v>8.3482000000000003</v>
      </c>
      <c r="CJ83" s="279">
        <v>6.0462000000000007</v>
      </c>
      <c r="CK83" s="279">
        <v>8.8315999999999999</v>
      </c>
      <c r="CL83" s="279">
        <v>8.3505000000000003</v>
      </c>
      <c r="CM83" s="279">
        <v>13.580999969869863</v>
      </c>
      <c r="CN83" s="279">
        <v>5.904399999999999</v>
      </c>
      <c r="CO83" s="279">
        <v>3.9994000000000005</v>
      </c>
      <c r="CP83" s="279">
        <v>16.793000000000006</v>
      </c>
      <c r="CQ83" s="279">
        <v>10.0748</v>
      </c>
      <c r="CR83" s="279">
        <v>13.050600000000003</v>
      </c>
      <c r="CS83" s="279">
        <v>11.239000000000001</v>
      </c>
      <c r="CT83" s="279">
        <v>16.2422</v>
      </c>
      <c r="CU83" s="279">
        <f>IFERROR(VLOOKUP(A83,'fat-01-24'!A:C,3,FALSE),"")</f>
        <v>4.1256000000000004</v>
      </c>
      <c r="CV83" s="279">
        <f>IFERROR(VLOOKUP(A83,'fat-02-24'!A:C,3,FALSE),"")</f>
        <v>8.1234000000000002</v>
      </c>
      <c r="CW83" s="279">
        <f>IFERROR(VLOOKUP(A83,'fat-03-24'!A:C,3,FALSE),"")</f>
        <v>10.4316</v>
      </c>
      <c r="CX83" s="279">
        <f>IFERROR(VLOOKUP(A83,'fat-04-24'!A:C,3,FALSE),"")</f>
        <v>7.2903000000000002</v>
      </c>
      <c r="CY83" s="279">
        <f>IFERROR(VLOOKUP(A83,'fat-05-24'!A:C,3,FALSE),"")</f>
        <v>9.5077999999999996</v>
      </c>
      <c r="CZ83" s="279">
        <f>IFERROR(VLOOKUP(A83,'fat-06-24'!A:C,3,FALSE),"")</f>
        <v>5.904399999999999</v>
      </c>
      <c r="DA83" s="279">
        <f>IFERROR(VLOOKUP(A83,'fat-07-24'!A:C,3,FALSE),"")</f>
        <v>15.906799999999999</v>
      </c>
      <c r="DB83" s="279">
        <f>IFERROR(VLOOKUP(A83,'fat-08-24'!A:D,3,FALSE),"")</f>
        <v>6.3121999999999998</v>
      </c>
      <c r="DC83" s="279">
        <f>IFERROR(VLOOKUP(A83,'fat-09-24'!A:C,3,FALSE),"")</f>
        <v>15.1996</v>
      </c>
      <c r="DD83" s="279">
        <f>IFERROR(VLOOKUP(A83,'fat-10-24'!A:C,3,FALSE),"")</f>
        <v>1.4964</v>
      </c>
      <c r="DE83" s="279">
        <f>IFERROR(VLOOKUP(A83,'fat-11-24'!A:C,3,FALSE),"")</f>
        <v>19.334800000000001</v>
      </c>
      <c r="DF83" s="279">
        <f>IFERROR(VLOOKUP(A83,'fat-12-24'!A:D,3,FALSE),"")</f>
        <v>4.2996000000000008</v>
      </c>
      <c r="DG83" s="562">
        <f>IFERROR(VLOOKUP(A83,'fat-01-25'!A:D,3,FALSE),"")</f>
        <v>8.0969999999999995</v>
      </c>
      <c r="DH83" s="562">
        <f>IFERROR(VLOOKUP(A83,'fat-02-25'!A:D,3,FALSE),"")</f>
        <v>7.9054000000000011</v>
      </c>
      <c r="DI83" s="562">
        <f>IFERROR(VLOOKUP(A83,'fat-03-25'!A:C,3,FALSE),"")</f>
        <v>3.6807999999999996</v>
      </c>
      <c r="DJ83" s="562">
        <f>IFERROR(VLOOKUP(A83,'fat-04-25'!A:C,3,FALSE),"")</f>
        <v>7.3440000000000003</v>
      </c>
      <c r="DK83" s="562">
        <f>IFERROR(VLOOKUP(A83,'fat-02-25'!A:C,3,FALSE),"")</f>
        <v>7.9054000000000011</v>
      </c>
      <c r="DL83" s="562">
        <f>IFERROR(VLOOKUP(A83,'fat-06-25'!A:C,3,FALSE),"")</f>
        <v>6.6138000000000012</v>
      </c>
      <c r="DM83" s="562">
        <f>IFERROR(VLOOKUP(A83,'fat-05-25'!A:C,3,FALSE),"")</f>
        <v>3.4479999999999995</v>
      </c>
      <c r="DN83" s="562">
        <f>IFERROR(VLOOKUP(A83,'fat-08-25'!A:C,3,FALSE),"")</f>
        <v>5.3328000000000007</v>
      </c>
      <c r="DO83" s="562">
        <f>IFERROR(VLOOKUP(A83,'fat-09-25'!A:C,3,FALSE),"")</f>
        <v>5.5940000000000012</v>
      </c>
      <c r="DP83" s="562">
        <f>IFERROR(VLOOKUP(A83,'fat-10-25'!A:C,3,FALSE),"")</f>
        <v>5.5342000000000002</v>
      </c>
      <c r="DQ83" s="562">
        <f>IFERROR(VLOOKUP(A83,'fat-11-25'!A:D,3,FALSE),"")</f>
        <v>1.3588</v>
      </c>
      <c r="DR83" s="562">
        <f>IFERROR(VLOOKUP(A83,'fat-12-25'!A:D,3,FALSE),"")</f>
        <v>4.8194003844911144</v>
      </c>
      <c r="DS83" s="562">
        <f>IFERROR(VLOOKUP(A83,'fat-01-26'!A:C,3,FALSE),"")</f>
        <v>2.6856</v>
      </c>
      <c r="DT83" s="562">
        <f>IFERROR(VLOOKUP(A83,'fat-02-26'!A:C,3,FALSE),"")</f>
        <v>1.6897999999999997</v>
      </c>
      <c r="DU83" s="562">
        <f>IFERROR(VLOOKUP(A83,'fat-03-26'!A:C,3,FALSE),"")</f>
        <v>16.304600000000004</v>
      </c>
      <c r="DV83" s="562">
        <f>IFERROR(VLOOKUP(A83,'fat-04-26'!A:C,3,FALSE),"")</f>
        <v>6.347100000000002</v>
      </c>
      <c r="DW83" s="279">
        <f>IFERROR(VLOOKUP(A83,'fat-05-26'!A:C,3,FALSE),"")</f>
        <v>8.9725999999999999</v>
      </c>
      <c r="DX83" s="279">
        <f t="shared" si="18"/>
        <v>6.8031833974151867</v>
      </c>
      <c r="DY83" s="562">
        <f t="shared" si="17"/>
        <v>10.204775096122781</v>
      </c>
      <c r="DZ83" s="282"/>
      <c r="EA83" s="563">
        <f>VLOOKUP(A83,Estoque!B:I,8,FALSE)</f>
        <v>-0.21619999999999989</v>
      </c>
      <c r="EB83" s="564">
        <f>VLOOKUP(A83,Estoque!B:N,13,FALSE)</f>
        <v>20</v>
      </c>
      <c r="EC83" s="564">
        <v>15</v>
      </c>
      <c r="ED83" s="564">
        <v>20</v>
      </c>
      <c r="EE83" s="564"/>
    </row>
    <row r="84" spans="1:135" x14ac:dyDescent="0.3">
      <c r="A84" s="394" t="s">
        <v>411</v>
      </c>
      <c r="B84" s="394" t="s">
        <v>412</v>
      </c>
      <c r="C84" s="279">
        <v>8.6590000000000007</v>
      </c>
      <c r="D84" s="279">
        <v>3.8980000000000001</v>
      </c>
      <c r="E84" s="279">
        <v>7.3604000000000003</v>
      </c>
      <c r="F84" s="279">
        <v>7.7709999999999999</v>
      </c>
      <c r="G84" s="279">
        <v>1.69</v>
      </c>
      <c r="H84" s="279">
        <v>1.05</v>
      </c>
      <c r="I84" s="279">
        <v>3.7789999999999999</v>
      </c>
      <c r="J84" s="279">
        <v>16.425000000000001</v>
      </c>
      <c r="K84" s="279">
        <v>10.24</v>
      </c>
      <c r="L84" s="279">
        <v>0.97</v>
      </c>
      <c r="M84" s="279">
        <v>3.1659999999999999</v>
      </c>
      <c r="N84" s="279">
        <v>1.1879999999999999</v>
      </c>
      <c r="O84" s="279">
        <v>1.2749999999999999</v>
      </c>
      <c r="P84" s="279">
        <v>0.75700000000000001</v>
      </c>
      <c r="Q84" s="279">
        <v>2.1379999999999999</v>
      </c>
      <c r="R84" s="279">
        <v>5.9550000000000001</v>
      </c>
      <c r="S84" s="279">
        <v>2.9529999999999998</v>
      </c>
      <c r="T84" s="279">
        <v>0.82</v>
      </c>
      <c r="U84" s="279">
        <v>1.542</v>
      </c>
      <c r="V84" s="279">
        <v>1.9890000000000001</v>
      </c>
      <c r="W84" s="279">
        <v>0.28299999999999997</v>
      </c>
      <c r="X84" s="279" t="s">
        <v>772</v>
      </c>
      <c r="Y84" s="279" t="s">
        <v>772</v>
      </c>
      <c r="Z84" s="279" t="s">
        <v>772</v>
      </c>
      <c r="AA84" s="279">
        <v>0.59899999999999998</v>
      </c>
      <c r="AB84" s="279" t="s">
        <v>772</v>
      </c>
      <c r="AC84" s="279" t="s">
        <v>772</v>
      </c>
      <c r="AD84" s="279" t="s">
        <v>772</v>
      </c>
      <c r="AE84" s="279" t="s">
        <v>772</v>
      </c>
      <c r="AF84" s="279" t="s">
        <v>772</v>
      </c>
      <c r="AG84" s="279" t="s">
        <v>772</v>
      </c>
      <c r="AH84" s="279">
        <v>0.66500000000000004</v>
      </c>
      <c r="AI84" s="279" t="s">
        <v>772</v>
      </c>
      <c r="AJ84" s="279">
        <v>1.4019999999999999</v>
      </c>
      <c r="AK84" s="279">
        <v>0.58499999999999996</v>
      </c>
      <c r="AL84" s="279">
        <v>5.782</v>
      </c>
      <c r="AM84" s="279">
        <v>0.99</v>
      </c>
      <c r="AN84" s="279">
        <v>3.7164999999999999</v>
      </c>
      <c r="AO84" s="279">
        <v>3.5910000000000002</v>
      </c>
      <c r="AP84" s="279">
        <v>2.9449999999999998</v>
      </c>
      <c r="AQ84" s="279">
        <v>6.32</v>
      </c>
      <c r="AR84" s="279">
        <v>1.87</v>
      </c>
      <c r="AS84" s="279">
        <v>2.8159999999999998</v>
      </c>
      <c r="AT84" s="279">
        <v>2.86</v>
      </c>
      <c r="AU84" s="279">
        <v>5.1120000000000001</v>
      </c>
      <c r="AV84" s="279">
        <v>2.883</v>
      </c>
      <c r="AW84" s="279">
        <v>0</v>
      </c>
      <c r="AX84" s="279">
        <v>14.364000000000001</v>
      </c>
      <c r="AY84" s="279">
        <v>1.9930000000000001</v>
      </c>
      <c r="AZ84" s="279">
        <v>5.13</v>
      </c>
      <c r="BA84" s="279">
        <v>7.1779999999999999</v>
      </c>
      <c r="BB84" s="279">
        <v>8.02</v>
      </c>
      <c r="BC84" s="279">
        <v>14.61</v>
      </c>
      <c r="BD84" s="279">
        <v>7.4550000000000001</v>
      </c>
      <c r="BE84" s="279">
        <v>1.617</v>
      </c>
      <c r="BF84" s="279">
        <v>4.1660000000000004</v>
      </c>
      <c r="BG84" s="279">
        <v>19.619</v>
      </c>
      <c r="BH84" s="279">
        <v>17.914000000000001</v>
      </c>
      <c r="BI84" s="279">
        <v>7.6093000000000002</v>
      </c>
      <c r="BJ84" s="279">
        <v>15.364800000000001</v>
      </c>
      <c r="BK84" s="279">
        <v>3.448</v>
      </c>
      <c r="BL84" s="279">
        <v>3.5089000000000001</v>
      </c>
      <c r="BM84" s="279">
        <v>9.8513000000000002</v>
      </c>
      <c r="BN84" s="279">
        <v>9.9640000000000004</v>
      </c>
      <c r="BO84" s="279">
        <v>4.0644999999999998</v>
      </c>
      <c r="BP84" s="279">
        <v>3.6709999999999998</v>
      </c>
      <c r="BQ84" s="279">
        <v>6.0179999999999998</v>
      </c>
      <c r="BR84" s="279">
        <v>7.6829999999999998</v>
      </c>
      <c r="BS84" s="279">
        <v>1.87</v>
      </c>
      <c r="BT84" s="279">
        <v>2.3250000000000002</v>
      </c>
      <c r="BU84" s="279">
        <v>3.0659999999999998</v>
      </c>
      <c r="BV84" s="279">
        <v>1.19</v>
      </c>
      <c r="BW84" s="279">
        <v>1.956</v>
      </c>
      <c r="BX84" s="279">
        <v>1.06</v>
      </c>
      <c r="BY84" s="279">
        <v>5.7625000000000002</v>
      </c>
      <c r="BZ84" s="279">
        <v>4.181</v>
      </c>
      <c r="CA84" s="279">
        <v>4.2847999999999997</v>
      </c>
      <c r="CB84" s="279">
        <v>5.3940000000000001</v>
      </c>
      <c r="CC84" s="279">
        <v>2.0049999999999999</v>
      </c>
      <c r="CD84" s="279">
        <v>10.209300000000001</v>
      </c>
      <c r="CE84" s="279" t="s">
        <v>772</v>
      </c>
      <c r="CF84" s="279">
        <v>2.8491</v>
      </c>
      <c r="CG84" s="279">
        <v>5.9030999999999993</v>
      </c>
      <c r="CH84" s="279">
        <v>8.2306000000000008</v>
      </c>
      <c r="CI84" s="279">
        <v>9.4628999999999976</v>
      </c>
      <c r="CJ84" s="279">
        <v>3.6728999999999994</v>
      </c>
      <c r="CK84" s="279">
        <v>1.3468</v>
      </c>
      <c r="CL84" s="279">
        <v>4.6727999999999987</v>
      </c>
      <c r="CM84" s="279">
        <v>8.4215999999999998</v>
      </c>
      <c r="CN84" s="279">
        <v>0.98480000000000001</v>
      </c>
      <c r="CO84" s="279">
        <v>1.9783000000000002</v>
      </c>
      <c r="CP84" s="279">
        <v>7.3060999999999998</v>
      </c>
      <c r="CQ84" s="279">
        <v>4.8524999999999991</v>
      </c>
      <c r="CR84" s="279">
        <v>4.6233999999999984</v>
      </c>
      <c r="CS84" s="279">
        <v>4.9949999999999992</v>
      </c>
      <c r="CT84" s="279">
        <v>3.7603999999999997</v>
      </c>
      <c r="CU84" s="279">
        <f>IFERROR(VLOOKUP(A84,'fat-01-24'!A:C,3,FALSE),"")</f>
        <v>3.44</v>
      </c>
      <c r="CV84" s="279">
        <f>IFERROR(VLOOKUP(A84,'fat-02-24'!A:C,3,FALSE),"")</f>
        <v>2.3564999999999996</v>
      </c>
      <c r="CW84" s="279">
        <f>IFERROR(VLOOKUP(A84,'fat-03-24'!A:C,3,FALSE),"")</f>
        <v>0.59499999999999997</v>
      </c>
      <c r="CX84" s="279">
        <f>IFERROR(VLOOKUP(A84,'fat-04-24'!A:C,3,FALSE),"")</f>
        <v>4.7612000000000005</v>
      </c>
      <c r="CY84" s="279">
        <f>IFERROR(VLOOKUP(A84,'fat-05-24'!A:C,3,FALSE),"")</f>
        <v>4.3192000000000004</v>
      </c>
      <c r="CZ84" s="279">
        <f>IFERROR(VLOOKUP(A84,'fat-06-24'!A:C,3,FALSE),"")</f>
        <v>0.98480000000000001</v>
      </c>
      <c r="DA84" s="279">
        <f>IFERROR(VLOOKUP(A84,'fat-07-24'!A:C,3,FALSE),"")</f>
        <v>7.2837999999999985</v>
      </c>
      <c r="DB84" s="279">
        <f>IFERROR(VLOOKUP(A84,'fat-08-24'!A:D,3,FALSE),"")</f>
        <v>1.3090000000000002</v>
      </c>
      <c r="DC84" s="279">
        <f>IFERROR(VLOOKUP(A84,'fat-09-24'!A:C,3,FALSE),"")</f>
        <v>3.7008999999999994</v>
      </c>
      <c r="DD84" s="279">
        <f>IFERROR(VLOOKUP(A84,'fat-10-24'!A:C,3,FALSE),"")</f>
        <v>8.0394999999999985</v>
      </c>
      <c r="DE84" s="279">
        <f>IFERROR(VLOOKUP(A84,'fat-11-24'!A:C,3,FALSE),"")</f>
        <v>10.779199999999999</v>
      </c>
      <c r="DF84" s="279">
        <f>IFERROR(VLOOKUP(A84,'fat-12-24'!A:D,3,FALSE),"")</f>
        <v>3.6634000000000002</v>
      </c>
      <c r="DG84" s="279">
        <f>IFERROR(VLOOKUP(A84,'fat-01-25'!A:D,3,FALSE),"")</f>
        <v>11.9635</v>
      </c>
      <c r="DH84" s="279">
        <f>IFERROR(VLOOKUP(A84,'fat-02-25'!A:D,3,FALSE),"")</f>
        <v>9.6019999999999985</v>
      </c>
      <c r="DI84" s="279">
        <f>IFERROR(VLOOKUP(A84,'fat-03-25'!A:C,3,FALSE),"")</f>
        <v>10.650400000000001</v>
      </c>
      <c r="DJ84" s="279">
        <f>IFERROR(VLOOKUP(A84,'fat-04-25'!A:C,3,FALSE),"")</f>
        <v>5.1260000000000003</v>
      </c>
      <c r="DK84" s="279">
        <f>IFERROR(VLOOKUP(A84,'fat-02-25'!A:C,3,FALSE),"")</f>
        <v>9.6019999999999985</v>
      </c>
      <c r="DL84" s="279">
        <f>IFERROR(VLOOKUP(A84,'fat-06-25'!A:C,3,FALSE),"")</f>
        <v>9.6027000000000005</v>
      </c>
      <c r="DM84" s="279">
        <f>IFERROR(VLOOKUP(A84,'fat-05-25'!A:C,3,FALSE),"")</f>
        <v>5.9033999999999995</v>
      </c>
      <c r="DN84" s="279">
        <f>IFERROR(VLOOKUP(A84,'fat-08-25'!A:C,3,FALSE),"")</f>
        <v>4.9670999999999994</v>
      </c>
      <c r="DO84" s="279">
        <f>IFERROR(VLOOKUP(A84,'fat-09-25'!A:C,3,FALSE),"")</f>
        <v>1.1305000000000001</v>
      </c>
      <c r="DP84" s="279">
        <f>IFERROR(VLOOKUP(A84,'fat-10-25'!A:C,3,FALSE),"")</f>
        <v>11.060300000000002</v>
      </c>
      <c r="DQ84" s="279">
        <f>IFERROR(VLOOKUP(A84,'fat-11-25'!A:D,3,FALSE),"")</f>
        <v>4.3153000000000006</v>
      </c>
      <c r="DR84" s="279">
        <f>IFERROR(VLOOKUP(A84,'fat-12-25'!A:D,3,FALSE),"")</f>
        <v>16.526199999999999</v>
      </c>
      <c r="DS84" s="279">
        <f>IFERROR(VLOOKUP(A84,'fat-01-26'!A:C,3,FALSE),"")</f>
        <v>9.4930000000000003</v>
      </c>
      <c r="DT84" s="279">
        <f>IFERROR(VLOOKUP(A84,'fat-02-26'!A:C,3,FALSE),"")</f>
        <v>8.4097000000000008</v>
      </c>
      <c r="DU84" s="279">
        <f>IFERROR(VLOOKUP(A84,'fat-03-26'!A:C,3,FALSE),"")</f>
        <v>12.235499999999998</v>
      </c>
      <c r="DV84" s="279">
        <f>IFERROR(VLOOKUP(A84,'fat-04-26'!A:C,3,FALSE),"")</f>
        <v>22.036099999999998</v>
      </c>
      <c r="DW84" s="279">
        <f>IFERROR(VLOOKUP(A84,'fat-05-26'!A:C,3,FALSE),"")</f>
        <v>3.0369999999999999</v>
      </c>
      <c r="DX84" s="279">
        <f t="shared" si="18"/>
        <v>11.956250000000002</v>
      </c>
      <c r="DY84" s="279">
        <f t="shared" si="17"/>
        <v>17.934375000000003</v>
      </c>
      <c r="DZ84" s="280">
        <v>15</v>
      </c>
      <c r="EA84" s="281">
        <f>VLOOKUP(A84,Estoque!B:I,8,FALSE)</f>
        <v>-13.9983</v>
      </c>
      <c r="EB84" s="34">
        <f>VLOOKUP(A84,Estoque!B:N,13,FALSE)</f>
        <v>5</v>
      </c>
      <c r="ED84" s="34">
        <v>40</v>
      </c>
    </row>
    <row r="85" spans="1:135" x14ac:dyDescent="0.3">
      <c r="A85" s="394" t="s">
        <v>413</v>
      </c>
      <c r="B85" s="394" t="s">
        <v>140</v>
      </c>
      <c r="C85" s="279">
        <v>8.8819999999999997</v>
      </c>
      <c r="D85" s="279">
        <v>3.5057</v>
      </c>
      <c r="E85" s="279">
        <v>26.194400000000002</v>
      </c>
      <c r="F85" s="279">
        <v>8.98</v>
      </c>
      <c r="G85" s="279">
        <v>0.85</v>
      </c>
      <c r="H85" s="279">
        <v>5.0549999999999997</v>
      </c>
      <c r="I85" s="279">
        <v>5.3890000000000002</v>
      </c>
      <c r="J85" s="279">
        <v>3.0979999999999999</v>
      </c>
      <c r="K85" s="279">
        <v>11.585800000000001</v>
      </c>
      <c r="L85" s="279">
        <v>3.3540000000000001</v>
      </c>
      <c r="M85" s="279">
        <v>4.75</v>
      </c>
      <c r="N85" s="279">
        <v>3.0972</v>
      </c>
      <c r="O85" s="279">
        <v>2.4809999999999999</v>
      </c>
      <c r="P85" s="279">
        <v>5.6740000000000004</v>
      </c>
      <c r="Q85" s="279">
        <v>5.5010000000000003</v>
      </c>
      <c r="R85" s="279">
        <v>4.04</v>
      </c>
      <c r="S85" s="279">
        <v>2.6309999999999998</v>
      </c>
      <c r="T85" s="279">
        <v>3.423</v>
      </c>
      <c r="U85" s="279">
        <v>3.6259999999999999</v>
      </c>
      <c r="V85" s="279">
        <v>6.4470000000000001</v>
      </c>
      <c r="W85" s="279">
        <v>3.3570000000000002</v>
      </c>
      <c r="X85" s="279">
        <v>12.992800000000001</v>
      </c>
      <c r="Y85" s="279">
        <v>2.11</v>
      </c>
      <c r="Z85" s="279">
        <v>10.356999999999999</v>
      </c>
      <c r="AA85" s="279">
        <v>10.843999999999999</v>
      </c>
      <c r="AB85" s="279">
        <v>1.7667999999999999</v>
      </c>
      <c r="AC85" s="279">
        <v>6.3621999999999996</v>
      </c>
      <c r="AD85" s="279">
        <v>3.0270000000000001</v>
      </c>
      <c r="AE85" s="279">
        <v>10.005699999999999</v>
      </c>
      <c r="AF85" s="279">
        <v>4.1239999999999997</v>
      </c>
      <c r="AG85" s="279">
        <v>7.1326000000000001</v>
      </c>
      <c r="AH85" s="279">
        <v>13.186</v>
      </c>
      <c r="AI85" s="279">
        <v>6.7350000000000003</v>
      </c>
      <c r="AJ85" s="279">
        <v>1.9470000000000001</v>
      </c>
      <c r="AK85" s="279">
        <v>11.021000000000001</v>
      </c>
      <c r="AL85" s="279">
        <v>17.112100000000002</v>
      </c>
      <c r="AM85" s="279">
        <v>2.3620000000000001</v>
      </c>
      <c r="AN85" s="279">
        <v>14.4</v>
      </c>
      <c r="AO85" s="279">
        <v>14.234999999999999</v>
      </c>
      <c r="AP85" s="279">
        <v>0.32800000000000001</v>
      </c>
      <c r="AQ85" s="279">
        <v>24.068899999999999</v>
      </c>
      <c r="AR85" s="279">
        <v>19.004300000000001</v>
      </c>
      <c r="AS85" s="279">
        <v>9.8260000000000005</v>
      </c>
      <c r="AT85" s="279">
        <v>8.375</v>
      </c>
      <c r="AU85" s="279">
        <v>17.240400000000001</v>
      </c>
      <c r="AV85" s="279">
        <v>17.039000000000001</v>
      </c>
      <c r="AW85" s="279">
        <v>7.0919999999999996</v>
      </c>
      <c r="AX85" s="279">
        <v>8.5960000000000001</v>
      </c>
      <c r="AY85" s="279">
        <v>5.8632999999999997</v>
      </c>
      <c r="AZ85" s="279">
        <v>14.93</v>
      </c>
      <c r="BA85" s="279">
        <v>16.362500000000001</v>
      </c>
      <c r="BB85" s="279">
        <v>15.002000000000001</v>
      </c>
      <c r="BC85" s="279">
        <v>24.3597</v>
      </c>
      <c r="BD85" s="279">
        <v>16.943999999999999</v>
      </c>
      <c r="BE85" s="279">
        <v>18.72</v>
      </c>
      <c r="BF85" s="279">
        <v>32.25</v>
      </c>
      <c r="BG85" s="279">
        <v>31.143999999999998</v>
      </c>
      <c r="BH85" s="279">
        <v>16.231000000000002</v>
      </c>
      <c r="BI85" s="279">
        <v>21.559000000000001</v>
      </c>
      <c r="BJ85" s="279">
        <v>21.264600000000002</v>
      </c>
      <c r="BK85" s="279">
        <v>21.713999999999999</v>
      </c>
      <c r="BL85" s="279">
        <v>14.688499999999999</v>
      </c>
      <c r="BM85" s="279">
        <v>23.616900000000001</v>
      </c>
      <c r="BN85" s="279">
        <v>18.122</v>
      </c>
      <c r="BO85" s="279">
        <v>30.329000000000001</v>
      </c>
      <c r="BP85" s="279">
        <v>11.666</v>
      </c>
      <c r="BQ85" s="279">
        <v>11.502000000000001</v>
      </c>
      <c r="BR85" s="279">
        <v>22.117000000000001</v>
      </c>
      <c r="BS85" s="279">
        <v>10.523199999999999</v>
      </c>
      <c r="BT85" s="279">
        <v>11.757999999999999</v>
      </c>
      <c r="BU85" s="279">
        <v>9.7522000000000002</v>
      </c>
      <c r="BV85" s="279">
        <v>7.3636999999999997</v>
      </c>
      <c r="BW85" s="279">
        <v>14.677199999999999</v>
      </c>
      <c r="BX85" s="279">
        <v>12.061999999999999</v>
      </c>
      <c r="BY85" s="279">
        <v>13.6839</v>
      </c>
      <c r="BZ85" s="279">
        <v>14.693</v>
      </c>
      <c r="CA85" s="279">
        <v>13.9282</v>
      </c>
      <c r="CB85" s="279">
        <v>15.728999999999999</v>
      </c>
      <c r="CC85" s="279">
        <v>10.0611</v>
      </c>
      <c r="CD85" s="279">
        <v>1.863</v>
      </c>
      <c r="CE85" s="279" t="s">
        <v>772</v>
      </c>
      <c r="CF85" s="279" t="s">
        <v>772</v>
      </c>
      <c r="CG85" s="279" t="s">
        <v>772</v>
      </c>
      <c r="CH85" s="279" t="s">
        <v>772</v>
      </c>
      <c r="CI85" s="279" t="s">
        <v>772</v>
      </c>
      <c r="CJ85" s="279" t="s">
        <v>772</v>
      </c>
      <c r="CK85" s="279" t="s">
        <v>772</v>
      </c>
      <c r="CL85" s="279" t="s">
        <v>772</v>
      </c>
      <c r="CM85" s="279" t="s">
        <v>772</v>
      </c>
      <c r="CN85" s="279" t="s">
        <v>772</v>
      </c>
      <c r="CO85" s="279" t="s">
        <v>772</v>
      </c>
      <c r="CP85" s="279" t="s">
        <v>772</v>
      </c>
      <c r="CQ85" s="279" t="s">
        <v>772</v>
      </c>
      <c r="CR85" s="279" t="s">
        <v>772</v>
      </c>
      <c r="CS85" s="279" t="s">
        <v>772</v>
      </c>
      <c r="CT85" s="279" t="s">
        <v>772</v>
      </c>
      <c r="CU85" s="279" t="str">
        <f>IFERROR(VLOOKUP(A85,'fat-01-24'!A:C,3,FALSE),"")</f>
        <v/>
      </c>
      <c r="CV85" s="279" t="str">
        <f>IFERROR(VLOOKUP(A85,'fat-02-24'!A:C,3,FALSE),"")</f>
        <v/>
      </c>
      <c r="CW85" s="279" t="str">
        <f>IFERROR(VLOOKUP(A85,'fat-03-24'!A:C,3,FALSE),"")</f>
        <v/>
      </c>
      <c r="CX85" s="279" t="str">
        <f>IFERROR(VLOOKUP(A85,'fat-04-24'!A:C,3,FALSE),"")</f>
        <v/>
      </c>
      <c r="CY85" s="279" t="str">
        <f>IFERROR(VLOOKUP(A85,'fat-05-24'!A:C,3,FALSE),"")</f>
        <v/>
      </c>
      <c r="CZ85" s="279" t="str">
        <f>IFERROR(VLOOKUP(A85,'fat-06-24'!A:C,3,FALSE),"")</f>
        <v/>
      </c>
      <c r="DA85" s="279" t="str">
        <f>IFERROR(VLOOKUP(A85,'fat-07-24'!A:C,3,FALSE),"")</f>
        <v/>
      </c>
      <c r="DB85" s="279" t="str">
        <f>IFERROR(VLOOKUP(A85,'fat-08-24'!A:D,3,FALSE),"")</f>
        <v/>
      </c>
      <c r="DC85" s="279" t="str">
        <f>IFERROR(VLOOKUP(A85,'fat-09-24'!A:C,3,FALSE),"")</f>
        <v/>
      </c>
      <c r="DD85" s="279" t="str">
        <f>IFERROR(VLOOKUP(A85,'fat-10-24'!A:C,3,FALSE),"")</f>
        <v/>
      </c>
      <c r="DE85" s="279" t="str">
        <f>IFERROR(VLOOKUP(A85,'fat-11-24'!A:C,3,FALSE),"")</f>
        <v/>
      </c>
      <c r="DF85" s="279" t="str">
        <f>IFERROR(VLOOKUP(A85,'fat-12-24'!A:D,3,FALSE),"")</f>
        <v/>
      </c>
      <c r="DG85" s="279" t="str">
        <f>IFERROR(VLOOKUP(A85,'fat-01-25'!A:D,3,FALSE),"")</f>
        <v/>
      </c>
      <c r="DH85" s="279" t="str">
        <f>IFERROR(VLOOKUP(A85,'fat-02-25'!A:D,3,FALSE),"")</f>
        <v/>
      </c>
      <c r="DI85" s="279" t="str">
        <f>IFERROR(VLOOKUP(A85,'fat-03-25'!A:C,3,FALSE),"")</f>
        <v/>
      </c>
      <c r="DJ85" s="279" t="str">
        <f>IFERROR(VLOOKUP(A85,'fat-04-25'!A:C,3,FALSE),"")</f>
        <v/>
      </c>
      <c r="DK85" s="279" t="str">
        <f>IFERROR(VLOOKUP(A85,'fat-02-25'!A:C,3,FALSE),"")</f>
        <v/>
      </c>
      <c r="DL85" s="279" t="str">
        <f>IFERROR(VLOOKUP(A85,'fat-06-25'!A:C,3,FALSE),"")</f>
        <v/>
      </c>
      <c r="DM85" s="279" t="str">
        <f>IFERROR(VLOOKUP(A85,'fat-05-25'!A:C,3,FALSE),"")</f>
        <v/>
      </c>
      <c r="DN85" s="279" t="str">
        <f>IFERROR(VLOOKUP(A85,'fat-08-25'!A:C,3,FALSE),"")</f>
        <v/>
      </c>
      <c r="DO85" s="279" t="str">
        <f>IFERROR(VLOOKUP(A85,'fat-09-25'!A:C,3,FALSE),"")</f>
        <v/>
      </c>
      <c r="DP85" s="279" t="str">
        <f>IFERROR(VLOOKUP(A85,'fat-10-25'!A:C,3,FALSE),"")</f>
        <v/>
      </c>
      <c r="DQ85" s="279" t="str">
        <f>IFERROR(VLOOKUP(A85,'fat-11-25'!A:D,3,FALSE),"")</f>
        <v/>
      </c>
      <c r="DR85" s="279" t="str">
        <f>IFERROR(VLOOKUP(A85,'fat-12-25'!A:D,3,FALSE),"")</f>
        <v/>
      </c>
      <c r="DS85" s="279" t="str">
        <f>IFERROR(VLOOKUP(A85,'fat-01-26'!A:C,3,FALSE),"")</f>
        <v/>
      </c>
      <c r="DT85" s="279" t="str">
        <f>IFERROR(VLOOKUP(A85,'fat-02-26'!A:C,3,FALSE),"")</f>
        <v/>
      </c>
      <c r="DU85" s="279" t="str">
        <f>IFERROR(VLOOKUP(A85,'fat-03-26'!A:C,3,FALSE),"")</f>
        <v/>
      </c>
      <c r="DV85" s="279" t="str">
        <f>IFERROR(VLOOKUP(A85,'fat-04-26'!A:C,3,FALSE),"")</f>
        <v/>
      </c>
      <c r="DW85" s="279" t="str">
        <f>IFERROR(VLOOKUP(A85,'fat-05-26'!A:C,3,FALSE),"")</f>
        <v/>
      </c>
      <c r="DX85" s="279">
        <f t="shared" si="18"/>
        <v>0</v>
      </c>
      <c r="DY85" s="279">
        <f t="shared" si="17"/>
        <v>0</v>
      </c>
      <c r="DZ85" s="280"/>
      <c r="EA85" s="281"/>
      <c r="EB85" s="34" t="e">
        <f>VLOOKUP(A85,Estoque!B:N,13,FALSE)</f>
        <v>#N/A</v>
      </c>
      <c r="ED85" s="34">
        <v>41</v>
      </c>
    </row>
    <row r="86" spans="1:135" x14ac:dyDescent="0.3">
      <c r="A86" s="394" t="s">
        <v>139</v>
      </c>
      <c r="B86" s="394" t="s">
        <v>140</v>
      </c>
      <c r="C86" s="279" t="s">
        <v>772</v>
      </c>
      <c r="D86" s="279" t="s">
        <v>772</v>
      </c>
      <c r="E86" s="279" t="s">
        <v>772</v>
      </c>
      <c r="F86" s="279" t="s">
        <v>772</v>
      </c>
      <c r="G86" s="279" t="s">
        <v>772</v>
      </c>
      <c r="H86" s="279" t="s">
        <v>772</v>
      </c>
      <c r="I86" s="279" t="s">
        <v>772</v>
      </c>
      <c r="J86" s="279" t="s">
        <v>772</v>
      </c>
      <c r="K86" s="279" t="s">
        <v>772</v>
      </c>
      <c r="L86" s="279" t="s">
        <v>772</v>
      </c>
      <c r="M86" s="279" t="s">
        <v>772</v>
      </c>
      <c r="N86" s="279" t="s">
        <v>772</v>
      </c>
      <c r="O86" s="279" t="s">
        <v>772</v>
      </c>
      <c r="P86" s="279" t="s">
        <v>772</v>
      </c>
      <c r="Q86" s="279" t="s">
        <v>772</v>
      </c>
      <c r="R86" s="279" t="s">
        <v>772</v>
      </c>
      <c r="S86" s="279" t="s">
        <v>772</v>
      </c>
      <c r="T86" s="279" t="s">
        <v>772</v>
      </c>
      <c r="U86" s="279" t="s">
        <v>772</v>
      </c>
      <c r="V86" s="279" t="s">
        <v>772</v>
      </c>
      <c r="W86" s="279" t="s">
        <v>772</v>
      </c>
      <c r="X86" s="279" t="s">
        <v>772</v>
      </c>
      <c r="Y86" s="279" t="s">
        <v>772</v>
      </c>
      <c r="Z86" s="279" t="s">
        <v>772</v>
      </c>
      <c r="AA86" s="279" t="s">
        <v>772</v>
      </c>
      <c r="AB86" s="279" t="s">
        <v>772</v>
      </c>
      <c r="AC86" s="279" t="s">
        <v>772</v>
      </c>
      <c r="AD86" s="279" t="s">
        <v>772</v>
      </c>
      <c r="AE86" s="279" t="s">
        <v>772</v>
      </c>
      <c r="AF86" s="279" t="s">
        <v>772</v>
      </c>
      <c r="AG86" s="279" t="s">
        <v>772</v>
      </c>
      <c r="AH86" s="279" t="s">
        <v>772</v>
      </c>
      <c r="AI86" s="279" t="s">
        <v>772</v>
      </c>
      <c r="AJ86" s="279" t="s">
        <v>772</v>
      </c>
      <c r="AK86" s="279" t="s">
        <v>772</v>
      </c>
      <c r="AL86" s="279" t="s">
        <v>772</v>
      </c>
      <c r="AM86" s="279" t="s">
        <v>772</v>
      </c>
      <c r="AN86" s="279" t="s">
        <v>772</v>
      </c>
      <c r="AO86" s="279" t="s">
        <v>772</v>
      </c>
      <c r="AP86" s="279" t="s">
        <v>772</v>
      </c>
      <c r="AQ86" s="279" t="s">
        <v>772</v>
      </c>
      <c r="AR86" s="279" t="s">
        <v>772</v>
      </c>
      <c r="AS86" s="279" t="s">
        <v>772</v>
      </c>
      <c r="AT86" s="279" t="s">
        <v>772</v>
      </c>
      <c r="AU86" s="279" t="s">
        <v>772</v>
      </c>
      <c r="AV86" s="279" t="s">
        <v>772</v>
      </c>
      <c r="AW86" s="279" t="s">
        <v>772</v>
      </c>
      <c r="AX86" s="279" t="s">
        <v>772</v>
      </c>
      <c r="AY86" s="279" t="s">
        <v>772</v>
      </c>
      <c r="AZ86" s="279" t="s">
        <v>772</v>
      </c>
      <c r="BA86" s="279" t="s">
        <v>772</v>
      </c>
      <c r="BB86" s="279" t="s">
        <v>772</v>
      </c>
      <c r="BC86" s="279" t="s">
        <v>772</v>
      </c>
      <c r="BD86" s="279" t="s">
        <v>772</v>
      </c>
      <c r="BE86" s="279" t="s">
        <v>772</v>
      </c>
      <c r="BF86" s="279" t="s">
        <v>772</v>
      </c>
      <c r="BG86" s="279" t="s">
        <v>772</v>
      </c>
      <c r="BH86" s="279" t="s">
        <v>772</v>
      </c>
      <c r="BI86" s="279" t="s">
        <v>772</v>
      </c>
      <c r="BJ86" s="279" t="s">
        <v>772</v>
      </c>
      <c r="BK86" s="279" t="s">
        <v>772</v>
      </c>
      <c r="BL86" s="279" t="s">
        <v>772</v>
      </c>
      <c r="BM86" s="279" t="s">
        <v>772</v>
      </c>
      <c r="BN86" s="279" t="s">
        <v>772</v>
      </c>
      <c r="BO86" s="279" t="s">
        <v>772</v>
      </c>
      <c r="BP86" s="279" t="s">
        <v>772</v>
      </c>
      <c r="BQ86" s="279" t="s">
        <v>772</v>
      </c>
      <c r="BR86" s="279" t="s">
        <v>772</v>
      </c>
      <c r="BS86" s="279" t="s">
        <v>772</v>
      </c>
      <c r="BT86" s="279" t="s">
        <v>772</v>
      </c>
      <c r="BU86" s="279" t="s">
        <v>772</v>
      </c>
      <c r="BV86" s="279" t="s">
        <v>772</v>
      </c>
      <c r="BW86" s="279" t="s">
        <v>772</v>
      </c>
      <c r="BX86" s="279" t="s">
        <v>772</v>
      </c>
      <c r="BY86" s="279" t="s">
        <v>772</v>
      </c>
      <c r="BZ86" s="279" t="s">
        <v>772</v>
      </c>
      <c r="CA86" s="279" t="s">
        <v>772</v>
      </c>
      <c r="CB86" s="279" t="s">
        <v>772</v>
      </c>
      <c r="CC86" s="279" t="s">
        <v>772</v>
      </c>
      <c r="CD86" s="279">
        <v>24.350000000000009</v>
      </c>
      <c r="CE86" s="279">
        <v>11.4353</v>
      </c>
      <c r="CF86" s="279">
        <v>29.229500000000005</v>
      </c>
      <c r="CG86" s="279">
        <v>15.051900000000002</v>
      </c>
      <c r="CH86" s="279">
        <v>26.917999999999992</v>
      </c>
      <c r="CI86" s="279">
        <v>13.6206</v>
      </c>
      <c r="CJ86" s="279">
        <v>14.372299999999999</v>
      </c>
      <c r="CK86" s="279">
        <v>13.432899999999998</v>
      </c>
      <c r="CL86" s="279">
        <v>6.7411000000000003</v>
      </c>
      <c r="CM86" s="279">
        <v>9.9893999999999998</v>
      </c>
      <c r="CN86" s="279">
        <v>12.231499999999999</v>
      </c>
      <c r="CO86" s="279">
        <v>14.122299999999999</v>
      </c>
      <c r="CP86" s="279">
        <v>10.5815</v>
      </c>
      <c r="CQ86" s="279">
        <v>23.021900000000002</v>
      </c>
      <c r="CR86" s="279">
        <v>18.876099999999994</v>
      </c>
      <c r="CS86" s="279">
        <v>22.495100000000001</v>
      </c>
      <c r="CT86" s="279">
        <v>13.5854</v>
      </c>
      <c r="CU86" s="279">
        <f>IFERROR(VLOOKUP(A86,'fat-01-24'!A:C,3,FALSE),"")</f>
        <v>15.942800000000002</v>
      </c>
      <c r="CV86" s="279">
        <f>IFERROR(VLOOKUP(A86,'fat-02-24'!A:C,3,FALSE),"")</f>
        <v>20.945799999999998</v>
      </c>
      <c r="CW86" s="279">
        <f>IFERROR(VLOOKUP(A86,'fat-03-24'!A:C,3,FALSE),"")</f>
        <v>14.762600000000001</v>
      </c>
      <c r="CX86" s="279">
        <f>IFERROR(VLOOKUP(A86,'fat-04-24'!A:C,3,FALSE),"")</f>
        <v>15.621650000000002</v>
      </c>
      <c r="CY86" s="279">
        <f>IFERROR(VLOOKUP(A86,'fat-05-24'!A:C,3,FALSE),"")</f>
        <v>8.2128999999999994</v>
      </c>
      <c r="CZ86" s="279">
        <f>IFERROR(VLOOKUP(A86,'fat-06-24'!A:C,3,FALSE),"")</f>
        <v>12.231499999999999</v>
      </c>
      <c r="DA86" s="279">
        <f>IFERROR(VLOOKUP(A86,'fat-07-24'!A:C,3,FALSE),"")</f>
        <v>30.408399999999993</v>
      </c>
      <c r="DB86" s="279">
        <f>IFERROR(VLOOKUP(A86,'fat-08-24'!A:D,3,FALSE),"")</f>
        <v>2.7267000000000001</v>
      </c>
      <c r="DC86" s="279">
        <f>IFERROR(VLOOKUP(A86,'fat-09-24'!A:C,3,FALSE),"")</f>
        <v>22.869800000000001</v>
      </c>
      <c r="DD86" s="279">
        <f>IFERROR(VLOOKUP(A86,'fat-10-24'!A:C,3,FALSE),"")</f>
        <v>25.700899999999997</v>
      </c>
      <c r="DE86" s="279">
        <f>IFERROR(VLOOKUP(A86,'fat-11-24'!A:C,3,FALSE),"")</f>
        <v>21.924299999999999</v>
      </c>
      <c r="DF86" s="279">
        <f>IFERROR(VLOOKUP(A86,'fat-12-24'!A:D,3,FALSE),"")</f>
        <v>19.723000000000006</v>
      </c>
      <c r="DG86" s="279">
        <f>IFERROR(VLOOKUP(A86,'fat-01-25'!A:D,3,FALSE),"")</f>
        <v>15.436300000000001</v>
      </c>
      <c r="DH86" s="279">
        <f>IFERROR(VLOOKUP(A86,'fat-02-25'!A:D,3,FALSE),"")</f>
        <v>6.4151000000000007</v>
      </c>
      <c r="DI86" s="279">
        <f>IFERROR(VLOOKUP(A86,'fat-03-25'!A:C,3,FALSE),"")</f>
        <v>13.703100000000001</v>
      </c>
      <c r="DJ86" s="279">
        <f>IFERROR(VLOOKUP(A86,'fat-04-25'!A:C,3,FALSE),"")</f>
        <v>13.682400000000001</v>
      </c>
      <c r="DK86" s="279">
        <f>IFERROR(VLOOKUP(A86,'fat-02-25'!A:C,3,FALSE),"")</f>
        <v>6.4151000000000007</v>
      </c>
      <c r="DL86" s="279">
        <f>IFERROR(VLOOKUP(A86,'fat-06-25'!A:C,3,FALSE),"")</f>
        <v>14.832000000000001</v>
      </c>
      <c r="DM86" s="279">
        <f>IFERROR(VLOOKUP(A86,'fat-05-25'!A:C,3,FALSE),"")</f>
        <v>12.553700000000001</v>
      </c>
      <c r="DN86" s="279">
        <f>IFERROR(VLOOKUP(A86,'fat-08-25'!A:C,3,FALSE),"")</f>
        <v>22.235699999999994</v>
      </c>
      <c r="DO86" s="279">
        <f>IFERROR(VLOOKUP(A86,'fat-09-25'!A:C,3,FALSE),"")</f>
        <v>17.724499999999999</v>
      </c>
      <c r="DP86" s="279">
        <f>IFERROR(VLOOKUP(A86,'fat-10-25'!A:C,3,FALSE),"")</f>
        <v>15.991299999999999</v>
      </c>
      <c r="DQ86" s="279">
        <f>IFERROR(VLOOKUP(A86,'fat-11-25'!A:D,3,FALSE),"")</f>
        <v>11.0458</v>
      </c>
      <c r="DR86" s="279">
        <f>IFERROR(VLOOKUP(A86,'fat-12-25'!A:D,3,FALSE),"")</f>
        <v>4.4007000000000005</v>
      </c>
      <c r="DS86" s="279">
        <f>IFERROR(VLOOKUP(A86,'fat-01-26'!A:C,3,FALSE),"")</f>
        <v>12.668100000000001</v>
      </c>
      <c r="DT86" s="279">
        <f>IFERROR(VLOOKUP(A86,'fat-02-26'!A:C,3,FALSE),"")</f>
        <v>18.885799999999996</v>
      </c>
      <c r="DU86" s="279">
        <f>IFERROR(VLOOKUP(A86,'fat-03-26'!A:C,3,FALSE),"")</f>
        <v>21.719000000000001</v>
      </c>
      <c r="DV86" s="279">
        <f>IFERROR(VLOOKUP(A86,'fat-04-26'!A:C,3,FALSE),"")</f>
        <v>35.392900000000004</v>
      </c>
      <c r="DW86" s="279">
        <f>IFERROR(VLOOKUP(A86,'fat-05-26'!A:C,3,FALSE),"")</f>
        <v>16.6907</v>
      </c>
      <c r="DX86" s="279">
        <f t="shared" si="18"/>
        <v>18.292866666666669</v>
      </c>
      <c r="DY86" s="279">
        <f t="shared" si="17"/>
        <v>27.439300000000003</v>
      </c>
      <c r="DZ86" s="280"/>
      <c r="EA86" s="281">
        <f>VLOOKUP(A86,Estoque!B:I,8,FALSE)</f>
        <v>18.061399999999999</v>
      </c>
      <c r="EB86" s="34">
        <f>VLOOKUP(A86,Estoque!B:N,13,FALSE)</f>
        <v>10</v>
      </c>
      <c r="EC86" s="34">
        <v>15</v>
      </c>
    </row>
    <row r="87" spans="1:135" x14ac:dyDescent="0.3">
      <c r="A87" s="394" t="s">
        <v>781</v>
      </c>
      <c r="B87" s="394" t="s">
        <v>782</v>
      </c>
      <c r="C87" s="279" t="s">
        <v>772</v>
      </c>
      <c r="D87" s="279" t="s">
        <v>772</v>
      </c>
      <c r="E87" s="279" t="s">
        <v>772</v>
      </c>
      <c r="F87" s="279" t="s">
        <v>772</v>
      </c>
      <c r="G87" s="279" t="s">
        <v>772</v>
      </c>
      <c r="H87" s="279" t="s">
        <v>772</v>
      </c>
      <c r="I87" s="279" t="s">
        <v>772</v>
      </c>
      <c r="J87" s="279" t="s">
        <v>772</v>
      </c>
      <c r="K87" s="279" t="s">
        <v>772</v>
      </c>
      <c r="L87" s="279" t="s">
        <v>772</v>
      </c>
      <c r="M87" s="279" t="s">
        <v>772</v>
      </c>
      <c r="N87" s="279" t="s">
        <v>772</v>
      </c>
      <c r="O87" s="279" t="s">
        <v>772</v>
      </c>
      <c r="P87" s="279" t="s">
        <v>772</v>
      </c>
      <c r="Q87" s="279" t="s">
        <v>772</v>
      </c>
      <c r="R87" s="279" t="s">
        <v>772</v>
      </c>
      <c r="S87" s="279" t="s">
        <v>772</v>
      </c>
      <c r="T87" s="279" t="s">
        <v>772</v>
      </c>
      <c r="U87" s="279" t="s">
        <v>772</v>
      </c>
      <c r="V87" s="279" t="s">
        <v>772</v>
      </c>
      <c r="W87" s="279" t="s">
        <v>772</v>
      </c>
      <c r="X87" s="279" t="s">
        <v>772</v>
      </c>
      <c r="Y87" s="279" t="s">
        <v>772</v>
      </c>
      <c r="Z87" s="279" t="s">
        <v>772</v>
      </c>
      <c r="AA87" s="279" t="s">
        <v>772</v>
      </c>
      <c r="AB87" s="279" t="s">
        <v>772</v>
      </c>
      <c r="AC87" s="279" t="s">
        <v>772</v>
      </c>
      <c r="AD87" s="279" t="s">
        <v>772</v>
      </c>
      <c r="AE87" s="279" t="s">
        <v>772</v>
      </c>
      <c r="AF87" s="279" t="s">
        <v>772</v>
      </c>
      <c r="AG87" s="279" t="s">
        <v>772</v>
      </c>
      <c r="AH87" s="279" t="s">
        <v>772</v>
      </c>
      <c r="AI87" s="279" t="s">
        <v>772</v>
      </c>
      <c r="AJ87" s="279" t="s">
        <v>772</v>
      </c>
      <c r="AK87" s="279" t="s">
        <v>772</v>
      </c>
      <c r="AL87" s="279" t="s">
        <v>772</v>
      </c>
      <c r="AM87" s="279" t="s">
        <v>772</v>
      </c>
      <c r="AN87" s="279" t="s">
        <v>772</v>
      </c>
      <c r="AO87" s="279" t="s">
        <v>772</v>
      </c>
      <c r="AP87" s="279" t="s">
        <v>772</v>
      </c>
      <c r="AQ87" s="279" t="s">
        <v>772</v>
      </c>
      <c r="AR87" s="279" t="s">
        <v>772</v>
      </c>
      <c r="AS87" s="279" t="s">
        <v>772</v>
      </c>
      <c r="AT87" s="279" t="s">
        <v>772</v>
      </c>
      <c r="AU87" s="279" t="s">
        <v>772</v>
      </c>
      <c r="AV87" s="279" t="s">
        <v>772</v>
      </c>
      <c r="AW87" s="279" t="s">
        <v>772</v>
      </c>
      <c r="AX87" s="279" t="s">
        <v>772</v>
      </c>
      <c r="AY87" s="279" t="s">
        <v>772</v>
      </c>
      <c r="AZ87" s="279" t="s">
        <v>772</v>
      </c>
      <c r="BA87" s="279" t="s">
        <v>772</v>
      </c>
      <c r="BB87" s="279" t="s">
        <v>772</v>
      </c>
      <c r="BC87" s="279" t="s">
        <v>772</v>
      </c>
      <c r="BD87" s="279" t="s">
        <v>772</v>
      </c>
      <c r="BE87" s="279" t="s">
        <v>772</v>
      </c>
      <c r="BF87" s="279" t="s">
        <v>772</v>
      </c>
      <c r="BG87" s="279" t="s">
        <v>772</v>
      </c>
      <c r="BH87" s="279" t="s">
        <v>772</v>
      </c>
      <c r="BI87" s="279" t="s">
        <v>772</v>
      </c>
      <c r="BJ87" s="279" t="s">
        <v>772</v>
      </c>
      <c r="BK87" s="279" t="s">
        <v>772</v>
      </c>
      <c r="BL87" s="279" t="s">
        <v>772</v>
      </c>
      <c r="BM87" s="279" t="s">
        <v>772</v>
      </c>
      <c r="BN87" s="279" t="s">
        <v>772</v>
      </c>
      <c r="BO87" s="279" t="s">
        <v>772</v>
      </c>
      <c r="BP87" s="279" t="s">
        <v>772</v>
      </c>
      <c r="BQ87" s="279" t="s">
        <v>772</v>
      </c>
      <c r="BR87" s="279" t="s">
        <v>772</v>
      </c>
      <c r="BS87" s="279" t="s">
        <v>772</v>
      </c>
      <c r="BT87" s="279" t="s">
        <v>772</v>
      </c>
      <c r="BU87" s="279" t="s">
        <v>772</v>
      </c>
      <c r="BV87" s="279" t="s">
        <v>772</v>
      </c>
      <c r="BW87" s="279" t="s">
        <v>772</v>
      </c>
      <c r="BX87" s="279" t="s">
        <v>772</v>
      </c>
      <c r="BY87" s="279" t="s">
        <v>772</v>
      </c>
      <c r="BZ87" s="279" t="s">
        <v>772</v>
      </c>
      <c r="CA87" s="279" t="s">
        <v>772</v>
      </c>
      <c r="CB87" s="279" t="s">
        <v>772</v>
      </c>
      <c r="CC87" s="279" t="s">
        <v>772</v>
      </c>
      <c r="CD87" s="279" t="s">
        <v>772</v>
      </c>
      <c r="CE87" s="279" t="s">
        <v>772</v>
      </c>
      <c r="CF87" s="279" t="s">
        <v>772</v>
      </c>
      <c r="CG87" s="279" t="s">
        <v>772</v>
      </c>
      <c r="CH87" s="279" t="s">
        <v>772</v>
      </c>
      <c r="CI87" s="279" t="s">
        <v>772</v>
      </c>
      <c r="CJ87" s="279" t="s">
        <v>772</v>
      </c>
      <c r="CK87" s="279" t="s">
        <v>772</v>
      </c>
      <c r="CL87" s="279" t="s">
        <v>772</v>
      </c>
      <c r="CM87" s="279" t="s">
        <v>772</v>
      </c>
      <c r="CN87" s="279" t="s">
        <v>772</v>
      </c>
      <c r="CO87" s="279" t="s">
        <v>772</v>
      </c>
      <c r="CP87" s="279" t="s">
        <v>772</v>
      </c>
      <c r="CQ87" s="279" t="s">
        <v>772</v>
      </c>
      <c r="CR87" s="279" t="s">
        <v>772</v>
      </c>
      <c r="CS87" s="279" t="s">
        <v>772</v>
      </c>
      <c r="CT87" s="279" t="s">
        <v>772</v>
      </c>
      <c r="CU87" s="279" t="str">
        <f>IFERROR(VLOOKUP(A87,'fat-01-24'!A:C,3,FALSE),"")</f>
        <v/>
      </c>
      <c r="CV87" s="279" t="str">
        <f>IFERROR(VLOOKUP(A87,'fat-02-24'!A:C,3,FALSE),"")</f>
        <v/>
      </c>
      <c r="CW87" s="279" t="str">
        <f>IFERROR(VLOOKUP(A87,'fat-03-24'!A:C,3,FALSE),"")</f>
        <v/>
      </c>
      <c r="CX87" s="279" t="str">
        <f>IFERROR(VLOOKUP(A87,'fat-04-24'!A:C,3,FALSE),"")</f>
        <v/>
      </c>
      <c r="CY87" s="279" t="str">
        <f>IFERROR(VLOOKUP(A87,'fat-05-24'!A:C,3,FALSE),"")</f>
        <v/>
      </c>
      <c r="CZ87" s="279" t="str">
        <f>IFERROR(VLOOKUP(A87,'fat-06-24'!A:C,3,FALSE),"")</f>
        <v/>
      </c>
      <c r="DA87" s="279" t="str">
        <f>IFERROR(VLOOKUP(A87,'fat-07-24'!A:C,3,FALSE),"")</f>
        <v/>
      </c>
      <c r="DB87" s="279" t="str">
        <f>IFERROR(VLOOKUP(A87,'fat-08-24'!A:D,3,FALSE),"")</f>
        <v/>
      </c>
      <c r="DC87" s="279" t="str">
        <f>IFERROR(VLOOKUP(A87,'fat-09-24'!A:C,3,FALSE),"")</f>
        <v/>
      </c>
      <c r="DD87" s="279" t="str">
        <f>IFERROR(VLOOKUP(A87,'fat-10-24'!A:C,3,FALSE),"")</f>
        <v/>
      </c>
      <c r="DE87" s="279" t="str">
        <f>IFERROR(VLOOKUP(A87,'fat-11-24'!A:C,3,FALSE),"")</f>
        <v/>
      </c>
      <c r="DF87" s="279" t="str">
        <f>IFERROR(VLOOKUP(A87,'fat-12-24'!A:D,3,FALSE),"")</f>
        <v/>
      </c>
      <c r="DG87" s="279" t="str">
        <f>IFERROR(VLOOKUP(A87,'fat-01-25'!A:D,3,FALSE),"")</f>
        <v/>
      </c>
      <c r="DH87" s="279" t="str">
        <f>IFERROR(VLOOKUP(A87,'fat-02-25'!A:D,3,FALSE),"")</f>
        <v/>
      </c>
      <c r="DI87" s="279" t="str">
        <f>IFERROR(VLOOKUP(A87,'fat-03-25'!A:C,3,FALSE),"")</f>
        <v/>
      </c>
      <c r="DJ87" s="279" t="str">
        <f>IFERROR(VLOOKUP(A87,'fat-04-25'!A:C,3,FALSE),"")</f>
        <v/>
      </c>
      <c r="DK87" s="279" t="str">
        <f>IFERROR(VLOOKUP(A87,'fat-02-25'!A:C,3,FALSE),"")</f>
        <v/>
      </c>
      <c r="DL87" s="279" t="str">
        <f>IFERROR(VLOOKUP(A87,'fat-06-25'!A:C,3,FALSE),"")</f>
        <v/>
      </c>
      <c r="DM87" s="279" t="str">
        <f>IFERROR(VLOOKUP(A87,'fat-05-25'!A:C,3,FALSE),"")</f>
        <v/>
      </c>
      <c r="DN87" s="279" t="str">
        <f>IFERROR(VLOOKUP(A87,'fat-08-25'!A:C,3,FALSE),"")</f>
        <v/>
      </c>
      <c r="DO87" s="279" t="str">
        <f>IFERROR(VLOOKUP(A87,'fat-09-25'!A:C,3,FALSE),"")</f>
        <v/>
      </c>
      <c r="DP87" s="279" t="str">
        <f>IFERROR(VLOOKUP(A87,'fat-10-25'!A:C,3,FALSE),"")</f>
        <v/>
      </c>
      <c r="DQ87" s="279" t="str">
        <f>IFERROR(VLOOKUP(A87,'fat-11-25'!A:D,3,FALSE),"")</f>
        <v/>
      </c>
      <c r="DR87" s="279" t="str">
        <f>IFERROR(VLOOKUP(A87,'fat-12-25'!A:D,3,FALSE),"")</f>
        <v/>
      </c>
      <c r="DS87" s="279" t="str">
        <f>IFERROR(VLOOKUP(A87,'fat-01-26'!A:C,3,FALSE),"")</f>
        <v/>
      </c>
      <c r="DT87" s="279" t="str">
        <f>IFERROR(VLOOKUP(A87,'fat-02-26'!A:C,3,FALSE),"")</f>
        <v/>
      </c>
      <c r="DU87" s="279" t="str">
        <f>IFERROR(VLOOKUP(A87,'fat-03-26'!A:C,3,FALSE),"")</f>
        <v/>
      </c>
      <c r="DV87" s="279" t="str">
        <f>IFERROR(VLOOKUP(A87,'fat-04-26'!A:C,3,FALSE),"")</f>
        <v/>
      </c>
      <c r="DW87" s="279" t="str">
        <f>IFERROR(VLOOKUP(A87,'fat-05-26'!A:C,3,FALSE),"")</f>
        <v/>
      </c>
      <c r="DX87" s="279">
        <f t="shared" si="18"/>
        <v>0</v>
      </c>
      <c r="DY87" s="279">
        <f t="shared" si="17"/>
        <v>0</v>
      </c>
      <c r="DZ87" s="280"/>
      <c r="EA87" s="281">
        <f>VLOOKUP(A87,Estoque!B:I,8,FALSE)</f>
        <v>0</v>
      </c>
      <c r="EB87" s="34">
        <f>VLOOKUP(A87,Estoque!B:N,13,FALSE)</f>
        <v>0</v>
      </c>
      <c r="EC87" s="34">
        <v>5</v>
      </c>
      <c r="ED87" s="34">
        <v>5</v>
      </c>
    </row>
    <row r="88" spans="1:135" x14ac:dyDescent="0.3">
      <c r="A88" s="394" t="s">
        <v>414</v>
      </c>
      <c r="B88" s="394" t="s">
        <v>415</v>
      </c>
      <c r="C88" s="279">
        <v>13.167999999999999</v>
      </c>
      <c r="D88" s="279">
        <v>2.0150000000000001</v>
      </c>
      <c r="E88" s="279">
        <v>7.952</v>
      </c>
      <c r="F88" s="279">
        <v>1.256</v>
      </c>
      <c r="G88" s="279">
        <v>2.38</v>
      </c>
      <c r="H88" s="279">
        <v>4.7249999999999996</v>
      </c>
      <c r="I88" s="279">
        <v>5.2450000000000001</v>
      </c>
      <c r="J88" s="279">
        <v>12.962</v>
      </c>
      <c r="K88" s="279">
        <v>3.6749000000000001</v>
      </c>
      <c r="L88" s="279">
        <v>1.9</v>
      </c>
      <c r="M88" s="279">
        <v>7.0000000000000007E-2</v>
      </c>
      <c r="N88" s="279">
        <v>4.3600000000000003</v>
      </c>
      <c r="O88" s="279">
        <v>0.45700000000000002</v>
      </c>
      <c r="P88" s="279">
        <v>0.29799999999999999</v>
      </c>
      <c r="Q88" s="279" t="s">
        <v>772</v>
      </c>
      <c r="R88" s="279">
        <v>0.5</v>
      </c>
      <c r="S88" s="279" t="s">
        <v>772</v>
      </c>
      <c r="T88" s="279" t="s">
        <v>772</v>
      </c>
      <c r="U88" s="279" t="s">
        <v>772</v>
      </c>
      <c r="V88" s="279" t="s">
        <v>772</v>
      </c>
      <c r="W88" s="279">
        <v>1.042</v>
      </c>
      <c r="X88" s="279" t="s">
        <v>772</v>
      </c>
      <c r="Y88" s="279">
        <v>1.64</v>
      </c>
      <c r="Z88" s="279">
        <v>1.149</v>
      </c>
      <c r="AA88" s="279">
        <v>7.0999999999999994E-2</v>
      </c>
      <c r="AB88" s="279">
        <v>0.3</v>
      </c>
      <c r="AC88" s="279">
        <v>4.4999999999999998E-2</v>
      </c>
      <c r="AD88" s="279">
        <v>0.114</v>
      </c>
      <c r="AE88" s="279" t="s">
        <v>772</v>
      </c>
      <c r="AF88" s="279">
        <v>2.71</v>
      </c>
      <c r="AG88" s="279">
        <v>0.37</v>
      </c>
      <c r="AH88" s="279">
        <v>0.48699999999999999</v>
      </c>
      <c r="AI88" s="279">
        <v>1.7649999999999999</v>
      </c>
      <c r="AJ88" s="279">
        <v>1.1639999999999999</v>
      </c>
      <c r="AK88" s="279">
        <v>1.1399999999999999</v>
      </c>
      <c r="AL88" s="279">
        <v>0.64500000000000002</v>
      </c>
      <c r="AM88" s="279">
        <v>3.1749999999999998</v>
      </c>
      <c r="AN88" s="279">
        <v>0.33500000000000002</v>
      </c>
      <c r="AO88" s="279">
        <v>2.8000000000000001E-2</v>
      </c>
      <c r="AP88" s="279" t="s">
        <v>772</v>
      </c>
      <c r="AQ88" s="279">
        <v>1.56</v>
      </c>
      <c r="AR88" s="279">
        <v>3.63</v>
      </c>
      <c r="AS88" s="279">
        <v>0.152</v>
      </c>
      <c r="AT88" s="279">
        <v>3.65</v>
      </c>
      <c r="AU88" s="279">
        <v>2.2959999999999998</v>
      </c>
      <c r="AV88" s="279">
        <v>5.08</v>
      </c>
      <c r="AW88" s="279">
        <v>0.31</v>
      </c>
      <c r="AX88" s="279">
        <v>1.45</v>
      </c>
      <c r="AY88" s="279">
        <v>1.49</v>
      </c>
      <c r="AZ88" s="279">
        <v>1.865</v>
      </c>
      <c r="BA88" s="279">
        <v>3.5449999999999999</v>
      </c>
      <c r="BB88" s="279">
        <v>8.5000000000000006E-2</v>
      </c>
      <c r="BC88" s="279">
        <v>8.1150000000000002</v>
      </c>
      <c r="BD88" s="279">
        <v>1.8</v>
      </c>
      <c r="BE88" s="279">
        <v>9.9</v>
      </c>
      <c r="BF88" s="279">
        <v>9.8580000000000005</v>
      </c>
      <c r="BG88" s="279">
        <v>0.86499999999999999</v>
      </c>
      <c r="BH88" s="279">
        <v>23.536000000000001</v>
      </c>
      <c r="BI88" s="279">
        <v>6.5650000000000004</v>
      </c>
      <c r="BJ88" s="279">
        <v>12.340999999999999</v>
      </c>
      <c r="BK88" s="279">
        <v>0.71</v>
      </c>
      <c r="BL88" s="279" t="s">
        <v>772</v>
      </c>
      <c r="BM88" s="279" t="s">
        <v>772</v>
      </c>
      <c r="BN88" s="279">
        <v>7.2640000000000002</v>
      </c>
      <c r="BO88" s="279">
        <v>22.8489</v>
      </c>
      <c r="BP88" s="279">
        <v>3.7458</v>
      </c>
      <c r="BQ88" s="279">
        <v>12.993</v>
      </c>
      <c r="BR88" s="279">
        <v>9.3469999999999995</v>
      </c>
      <c r="BS88" s="279">
        <v>11.525</v>
      </c>
      <c r="BT88" s="279">
        <v>1.7050000000000001</v>
      </c>
      <c r="BU88" s="279">
        <v>5.2889999999999997</v>
      </c>
      <c r="BV88" s="279">
        <v>5.01</v>
      </c>
      <c r="BW88" s="279">
        <v>1.98</v>
      </c>
      <c r="BX88" s="279">
        <v>1.835</v>
      </c>
      <c r="BY88" s="279">
        <v>11.8855</v>
      </c>
      <c r="BZ88" s="279">
        <v>5.3680000000000003</v>
      </c>
      <c r="CA88" s="279" t="s">
        <v>772</v>
      </c>
      <c r="CB88" s="279">
        <v>9.8439999999999994</v>
      </c>
      <c r="CC88" s="279">
        <v>4.7915000000000001</v>
      </c>
      <c r="CD88" s="279">
        <v>5.7545999999999999</v>
      </c>
      <c r="CE88" s="279" t="s">
        <v>772</v>
      </c>
      <c r="CF88" s="279">
        <v>4.3083999999999998</v>
      </c>
      <c r="CG88" s="279">
        <v>10.241199999999999</v>
      </c>
      <c r="CH88" s="279">
        <v>20.8307</v>
      </c>
      <c r="CI88" s="279">
        <v>12.962400000000004</v>
      </c>
      <c r="CJ88" s="279">
        <v>8.495000000000001</v>
      </c>
      <c r="CK88" s="279">
        <v>8.1213999999999995</v>
      </c>
      <c r="CL88" s="279">
        <v>1.2212000000000001</v>
      </c>
      <c r="CM88" s="279">
        <v>0.80940000000000001</v>
      </c>
      <c r="CN88" s="279">
        <v>12.1496</v>
      </c>
      <c r="CO88" s="279">
        <v>3.6351999999999998</v>
      </c>
      <c r="CP88" s="279">
        <v>9.5677999999999983</v>
      </c>
      <c r="CQ88" s="279">
        <v>10.231199999999999</v>
      </c>
      <c r="CR88" s="279">
        <v>8.7688000000000006</v>
      </c>
      <c r="CS88" s="279">
        <v>4.6433999999999997</v>
      </c>
      <c r="CT88" s="279">
        <v>8.2761999999999993</v>
      </c>
      <c r="CU88" s="279" t="str">
        <f>IFERROR(VLOOKUP(A88,'fat-01-24'!A:C,3,FALSE),"")</f>
        <v/>
      </c>
      <c r="CV88" s="279">
        <f>IFERROR(VLOOKUP(A88,'fat-02-24'!A:C,3,FALSE),"")</f>
        <v>9.2015999999999991</v>
      </c>
      <c r="CW88" s="279">
        <f>IFERROR(VLOOKUP(A88,'fat-03-24'!A:C,3,FALSE),"")</f>
        <v>12.1206</v>
      </c>
      <c r="CX88" s="279">
        <f>IFERROR(VLOOKUP(A88,'fat-04-24'!A:C,3,FALSE),"")</f>
        <v>4.7539999999999996</v>
      </c>
      <c r="CY88" s="279">
        <f>IFERROR(VLOOKUP(A88,'fat-05-24'!A:C,3,FALSE),"")</f>
        <v>13.727799999999998</v>
      </c>
      <c r="CZ88" s="279">
        <f>IFERROR(VLOOKUP(A88,'fat-06-24'!A:C,3,FALSE),"")</f>
        <v>12.1496</v>
      </c>
      <c r="DA88" s="279">
        <f>IFERROR(VLOOKUP(A88,'fat-07-24'!A:C,3,FALSE),"")</f>
        <v>17.328000000000003</v>
      </c>
      <c r="DB88" s="279">
        <f>IFERROR(VLOOKUP(A88,'fat-08-24'!A:D,3,FALSE),"")</f>
        <v>10.430599999999998</v>
      </c>
      <c r="DC88" s="279">
        <f>IFERROR(VLOOKUP(A88,'fat-09-24'!A:C,3,FALSE),"")</f>
        <v>16.371000000000002</v>
      </c>
      <c r="DD88" s="279">
        <f>IFERROR(VLOOKUP(A88,'fat-10-24'!A:C,3,FALSE),"")</f>
        <v>16.244599999999998</v>
      </c>
      <c r="DE88" s="279">
        <f>IFERROR(VLOOKUP(A88,'fat-11-24'!A:C,3,FALSE),"")</f>
        <v>8.5419999999999998</v>
      </c>
      <c r="DF88" s="279">
        <f>IFERROR(VLOOKUP(A88,'fat-12-24'!A:D,3,FALSE),"")</f>
        <v>12.899000000000001</v>
      </c>
      <c r="DG88" s="279">
        <f>IFERROR(VLOOKUP(A88,'fat-01-25'!A:D,3,FALSE),"")</f>
        <v>8.6185999999999989</v>
      </c>
      <c r="DH88" s="279">
        <f>IFERROR(VLOOKUP(A88,'fat-02-25'!A:D,3,FALSE),"")</f>
        <v>0</v>
      </c>
      <c r="DI88" s="279">
        <f>IFERROR(VLOOKUP(A88,'fat-03-25'!A:C,3,FALSE),"")</f>
        <v>10.6172</v>
      </c>
      <c r="DJ88" s="279">
        <f>IFERROR(VLOOKUP(A88,'fat-04-25'!A:C,3,FALSE),"")</f>
        <v>9.3637999999999995</v>
      </c>
      <c r="DK88" s="279">
        <f>IFERROR(VLOOKUP(A88,'fat-02-25'!A:C,3,FALSE),"")</f>
        <v>0</v>
      </c>
      <c r="DL88" s="279">
        <f>IFERROR(VLOOKUP(A88,'fat-06-25'!A:C,3,FALSE),"")</f>
        <v>7.7195892307692313</v>
      </c>
      <c r="DM88" s="279">
        <f>IFERROR(VLOOKUP(A88,'fat-05-25'!A:C,3,FALSE),"")</f>
        <v>3.4931999999999999</v>
      </c>
      <c r="DN88" s="279">
        <f>IFERROR(VLOOKUP(A88,'fat-08-25'!A:C,3,FALSE),"")</f>
        <v>10.017999999999999</v>
      </c>
      <c r="DO88" s="279">
        <f>IFERROR(VLOOKUP(A88,'fat-09-25'!A:C,3,FALSE),"")</f>
        <v>6.9464000000000006</v>
      </c>
      <c r="DP88" s="279">
        <f>IFERROR(VLOOKUP(A88,'fat-10-25'!A:C,3,FALSE),"")</f>
        <v>28.081199999999999</v>
      </c>
      <c r="DQ88" s="279">
        <f>IFERROR(VLOOKUP(A88,'fat-11-25'!A:D,3,FALSE),"")</f>
        <v>0</v>
      </c>
      <c r="DR88" s="279">
        <f>IFERROR(VLOOKUP(A88,'fat-12-25'!A:D,3,FALSE),"")</f>
        <v>5.1627999999999998</v>
      </c>
      <c r="DS88" s="279">
        <f>IFERROR(VLOOKUP(A88,'fat-01-26'!A:C,3,FALSE),"")</f>
        <v>8.9899999999999984</v>
      </c>
      <c r="DT88" s="279">
        <f>IFERROR(VLOOKUP(A88,'fat-02-26'!A:C,3,FALSE),"")</f>
        <v>14.344000000000001</v>
      </c>
      <c r="DU88" s="279">
        <f>IFERROR(VLOOKUP(A88,'fat-03-26'!A:C,3,FALSE),"")</f>
        <v>15.196000000000002</v>
      </c>
      <c r="DV88" s="279">
        <f>IFERROR(VLOOKUP(A88,'fat-04-26'!A:C,3,FALSE),"")</f>
        <v>26.380800000000001</v>
      </c>
      <c r="DW88" s="279">
        <f>IFERROR(VLOOKUP(A88,'fat-05-26'!A:C,3,FALSE),"")</f>
        <v>2.4281999999999995</v>
      </c>
      <c r="DX88" s="279">
        <f t="shared" si="18"/>
        <v>12.083633333333333</v>
      </c>
      <c r="DY88" s="279">
        <f t="shared" si="17"/>
        <v>18.125450000000001</v>
      </c>
      <c r="DZ88" s="280">
        <v>20</v>
      </c>
      <c r="EA88" s="281">
        <f>VLOOKUP(A88,Estoque!B:I,8,FALSE)</f>
        <v>-13.787000000000001</v>
      </c>
      <c r="EB88" s="34">
        <f>VLOOKUP(A88,Estoque!B:N,13,FALSE)</f>
        <v>0</v>
      </c>
      <c r="EC88" s="34">
        <v>5</v>
      </c>
    </row>
    <row r="89" spans="1:135" x14ac:dyDescent="0.3">
      <c r="A89" s="394" t="s">
        <v>418</v>
      </c>
      <c r="B89" s="394" t="s">
        <v>419</v>
      </c>
      <c r="C89" s="279">
        <v>2.3149999999999999</v>
      </c>
      <c r="D89" s="279" t="s">
        <v>772</v>
      </c>
      <c r="E89" s="279">
        <v>4.8449999999999998</v>
      </c>
      <c r="F89" s="279">
        <v>2.0666000000000002</v>
      </c>
      <c r="G89" s="279">
        <v>0</v>
      </c>
      <c r="H89" s="279" t="s">
        <v>772</v>
      </c>
      <c r="I89" s="279" t="s">
        <v>772</v>
      </c>
      <c r="J89" s="279">
        <v>0.48</v>
      </c>
      <c r="K89" s="279">
        <v>2.6078000000000001</v>
      </c>
      <c r="L89" s="279">
        <v>0.85</v>
      </c>
      <c r="M89" s="279" t="s">
        <v>772</v>
      </c>
      <c r="N89" s="279">
        <v>0.6</v>
      </c>
      <c r="O89" s="279">
        <v>0.2</v>
      </c>
      <c r="P89" s="279">
        <v>0.443</v>
      </c>
      <c r="Q89" s="279">
        <v>0.27500000000000002</v>
      </c>
      <c r="R89" s="279">
        <v>0.122</v>
      </c>
      <c r="S89" s="279" t="s">
        <v>772</v>
      </c>
      <c r="T89" s="279">
        <v>0.16</v>
      </c>
      <c r="U89" s="279">
        <v>5.2169999999999996</v>
      </c>
      <c r="V89" s="279">
        <v>0.97</v>
      </c>
      <c r="W89" s="279">
        <v>2.125</v>
      </c>
      <c r="X89" s="279">
        <v>1.07</v>
      </c>
      <c r="Y89" s="279">
        <v>0.28499999999999998</v>
      </c>
      <c r="Z89" s="279" t="s">
        <v>772</v>
      </c>
      <c r="AA89" s="279" t="s">
        <v>772</v>
      </c>
      <c r="AB89" s="279" t="s">
        <v>772</v>
      </c>
      <c r="AC89" s="279">
        <v>0.28000000000000003</v>
      </c>
      <c r="AD89" s="279">
        <v>0.625</v>
      </c>
      <c r="AE89" s="279">
        <v>0.06</v>
      </c>
      <c r="AF89" s="279">
        <v>1.095</v>
      </c>
      <c r="AG89" s="279" t="s">
        <v>772</v>
      </c>
      <c r="AH89" s="279">
        <v>8.5220000000000002</v>
      </c>
      <c r="AI89" s="279">
        <v>3.9182000000000001</v>
      </c>
      <c r="AJ89" s="279">
        <v>4.327</v>
      </c>
      <c r="AK89" s="279">
        <v>1.3049999999999999</v>
      </c>
      <c r="AL89" s="279">
        <v>4.7080000000000002</v>
      </c>
      <c r="AM89" s="279">
        <v>5.3650000000000002</v>
      </c>
      <c r="AN89" s="279">
        <v>1.907</v>
      </c>
      <c r="AO89" s="279">
        <v>3.722</v>
      </c>
      <c r="AP89" s="279">
        <v>5.66</v>
      </c>
      <c r="AQ89" s="279">
        <v>3.53</v>
      </c>
      <c r="AR89" s="279">
        <v>5.9320000000000004</v>
      </c>
      <c r="AS89" s="279">
        <v>1.1970000000000001</v>
      </c>
      <c r="AT89" s="279">
        <v>3.6549999999999998</v>
      </c>
      <c r="AU89" s="279">
        <v>2.5779999999999998</v>
      </c>
      <c r="AV89" s="279">
        <v>4.6020000000000003</v>
      </c>
      <c r="AW89" s="279">
        <v>0.755</v>
      </c>
      <c r="AX89" s="279">
        <v>2.419</v>
      </c>
      <c r="AY89" s="279">
        <v>4.9169999999999998</v>
      </c>
      <c r="AZ89" s="279">
        <v>0.307</v>
      </c>
      <c r="BA89" s="279" t="s">
        <v>772</v>
      </c>
      <c r="BB89" s="279">
        <v>2.085</v>
      </c>
      <c r="BC89" s="279">
        <v>0.02</v>
      </c>
      <c r="BD89" s="279">
        <v>4.1040000000000001</v>
      </c>
      <c r="BE89" s="279">
        <v>3.488</v>
      </c>
      <c r="BF89" s="279">
        <v>4.1870000000000003</v>
      </c>
      <c r="BG89" s="279">
        <v>4.1269999999999998</v>
      </c>
      <c r="BH89" s="279">
        <v>3.605</v>
      </c>
      <c r="BI89" s="279">
        <v>1.6988000000000001</v>
      </c>
      <c r="BJ89" s="279">
        <v>0.89700000000000002</v>
      </c>
      <c r="BK89" s="279">
        <v>8.3079999999999998</v>
      </c>
      <c r="BL89" s="279">
        <v>0.45500000000000002</v>
      </c>
      <c r="BM89" s="279" t="s">
        <v>772</v>
      </c>
      <c r="BN89" s="279">
        <v>6.4393000000000002</v>
      </c>
      <c r="BO89" s="279">
        <v>1.0509999999999999</v>
      </c>
      <c r="BP89" s="279">
        <v>2.468</v>
      </c>
      <c r="BQ89" s="279">
        <v>6.5380000000000003</v>
      </c>
      <c r="BR89" s="279">
        <v>3.3</v>
      </c>
      <c r="BS89" s="279">
        <v>2.4900000000000002</v>
      </c>
      <c r="BT89" s="279">
        <v>0.72</v>
      </c>
      <c r="BU89" s="279">
        <v>2.4820000000000002</v>
      </c>
      <c r="BV89" s="279">
        <v>2.2749999999999999</v>
      </c>
      <c r="BW89" s="279">
        <v>4.82</v>
      </c>
      <c r="BX89" s="279">
        <v>2.8420000000000001</v>
      </c>
      <c r="BY89" s="279">
        <v>0.92800000000000005</v>
      </c>
      <c r="BZ89" s="279">
        <v>4.5289999999999999</v>
      </c>
      <c r="CA89" s="279">
        <v>7.1890000000000001</v>
      </c>
      <c r="CB89" s="279">
        <v>0.23</v>
      </c>
      <c r="CC89" s="279">
        <v>0.65500000000000003</v>
      </c>
      <c r="CD89" s="279">
        <v>2.9032</v>
      </c>
      <c r="CE89" s="279" t="s">
        <v>772</v>
      </c>
      <c r="CF89" s="279">
        <v>3.9067999999999996</v>
      </c>
      <c r="CG89" s="279">
        <v>5.274</v>
      </c>
      <c r="CH89" s="279">
        <v>15.002200000000002</v>
      </c>
      <c r="CI89" s="279">
        <v>4.6668000000000003</v>
      </c>
      <c r="CJ89" s="279">
        <v>1.228</v>
      </c>
      <c r="CK89" s="279">
        <v>1.3071999999999999</v>
      </c>
      <c r="CL89" s="279">
        <v>1.9456</v>
      </c>
      <c r="CM89" s="279">
        <v>4.1640000000000006</v>
      </c>
      <c r="CN89" s="279">
        <v>2.1932</v>
      </c>
      <c r="CO89" s="279">
        <v>8.0144000000000002</v>
      </c>
      <c r="CP89" s="279">
        <v>2.8890000000000002</v>
      </c>
      <c r="CQ89" s="279">
        <v>3.6175999999999999</v>
      </c>
      <c r="CR89" s="279">
        <v>1.2618</v>
      </c>
      <c r="CS89" s="279">
        <v>1.4135999999999997</v>
      </c>
      <c r="CT89" s="279">
        <v>7.3931999999999993</v>
      </c>
      <c r="CU89" s="279">
        <f>IFERROR(VLOOKUP(A89,'fat-01-24'!A:C,3,FALSE),"")</f>
        <v>1.6719999999999999</v>
      </c>
      <c r="CV89" s="279">
        <f>IFERROR(VLOOKUP(A89,'fat-02-24'!A:C,3,FALSE),"")</f>
        <v>8.4933999999999994</v>
      </c>
      <c r="CW89" s="279">
        <f>IFERROR(VLOOKUP(A89,'fat-03-24'!A:C,3,FALSE),"")</f>
        <v>0.21279999999999999</v>
      </c>
      <c r="CX89" s="279">
        <f>IFERROR(VLOOKUP(A89,'fat-04-24'!A:C,3,FALSE),"")</f>
        <v>8.6488000000000014</v>
      </c>
      <c r="CY89" s="279">
        <f>IFERROR(VLOOKUP(A89,'fat-05-24'!A:C,3,FALSE),"")</f>
        <v>0</v>
      </c>
      <c r="CZ89" s="279">
        <f>IFERROR(VLOOKUP(A89,'fat-06-24'!A:C,3,FALSE),"")</f>
        <v>2.1932</v>
      </c>
      <c r="DA89" s="279">
        <f>IFERROR(VLOOKUP(A89,'fat-07-24'!A:C,3,FALSE),"")</f>
        <v>7.5846</v>
      </c>
      <c r="DB89" s="279">
        <f>IFERROR(VLOOKUP(A89,'fat-08-24'!A:D,3,FALSE),"")</f>
        <v>2.1431999999999998</v>
      </c>
      <c r="DC89" s="279">
        <f>IFERROR(VLOOKUP(A89,'fat-09-24'!A:C,3,FALSE),"")</f>
        <v>3.1920000000000002</v>
      </c>
      <c r="DD89" s="279">
        <f>IFERROR(VLOOKUP(A89,'fat-10-24'!A:C,3,FALSE),"")</f>
        <v>0.92720000000000025</v>
      </c>
      <c r="DE89" s="279">
        <f>IFERROR(VLOOKUP(A89,'fat-11-24'!A:C,3,FALSE),"")</f>
        <v>5.3960000000000008</v>
      </c>
      <c r="DF89" s="279">
        <f>IFERROR(VLOOKUP(A89,'fat-12-24'!A:D,3,FALSE),"")</f>
        <v>0.98480000000000012</v>
      </c>
      <c r="DG89" s="279">
        <f>IFERROR(VLOOKUP(A89,'fat-01-25'!A:D,3,FALSE),"")</f>
        <v>1.9152000000000002</v>
      </c>
      <c r="DH89" s="279">
        <f>IFERROR(VLOOKUP(A89,'fat-02-25'!A:D,3,FALSE),"")</f>
        <v>6.5503999999999998</v>
      </c>
      <c r="DI89" s="279">
        <f>IFERROR(VLOOKUP(A89,'fat-03-25'!A:C,3,FALSE),"")</f>
        <v>4.4687999999999999</v>
      </c>
      <c r="DJ89" s="279">
        <f>IFERROR(VLOOKUP(A89,'fat-04-25'!A:C,3,FALSE),"")</f>
        <v>1.5047999999999999</v>
      </c>
      <c r="DK89" s="279">
        <f>IFERROR(VLOOKUP(A89,'fat-02-25'!A:C,3,FALSE),"")</f>
        <v>6.5503999999999998</v>
      </c>
      <c r="DL89" s="279">
        <f>IFERROR(VLOOKUP(A89,'fat-06-25'!A:C,3,FALSE),"")</f>
        <v>2.7431999999999999</v>
      </c>
      <c r="DM89" s="279">
        <f>IFERROR(VLOOKUP(A89,'fat-05-25'!A:C,3,FALSE),"")</f>
        <v>0.22800000000000001</v>
      </c>
      <c r="DN89" s="279">
        <f>IFERROR(VLOOKUP(A89,'fat-08-25'!A:C,3,FALSE),"")</f>
        <v>0.89800000000000002</v>
      </c>
      <c r="DO89" s="279">
        <f>IFERROR(VLOOKUP(A89,'fat-09-25'!A:C,3,FALSE),"")</f>
        <v>13.520799999999999</v>
      </c>
      <c r="DP89" s="279">
        <f>IFERROR(VLOOKUP(A89,'fat-10-25'!A:C,3,FALSE),"")</f>
        <v>4.7803999999999993</v>
      </c>
      <c r="DQ89" s="279">
        <f>IFERROR(VLOOKUP(A89,'fat-11-25'!A:D,3,FALSE),"")</f>
        <v>0.79</v>
      </c>
      <c r="DR89" s="279">
        <f>IFERROR(VLOOKUP(A89,'fat-12-25'!A:D,3,FALSE),"")</f>
        <v>2.0975999999999999</v>
      </c>
      <c r="DS89" s="279">
        <f>IFERROR(VLOOKUP(A89,'fat-01-26'!A:C,3,FALSE),"")</f>
        <v>3.1497999999999999</v>
      </c>
      <c r="DT89" s="279">
        <f>IFERROR(VLOOKUP(A89,'fat-02-26'!A:C,3,FALSE),"")</f>
        <v>3.8069999999999995</v>
      </c>
      <c r="DU89" s="279">
        <f>IFERROR(VLOOKUP(A89,'fat-03-26'!A:C,3,FALSE),"")</f>
        <v>7.1616</v>
      </c>
      <c r="DV89" s="279">
        <f>IFERROR(VLOOKUP(A89,'fat-04-26'!A:C,3,FALSE),"")</f>
        <v>2.278</v>
      </c>
      <c r="DW89" s="279">
        <f>IFERROR(VLOOKUP(A89,'fat-05-26'!A:C,3,FALSE),"")</f>
        <v>13.392200000000001</v>
      </c>
      <c r="DX89" s="279">
        <f t="shared" si="18"/>
        <v>5.3143666666666673</v>
      </c>
      <c r="DY89" s="279">
        <f t="shared" si="17"/>
        <v>7.9715500000000015</v>
      </c>
      <c r="DZ89" s="280">
        <v>10</v>
      </c>
      <c r="EA89" s="281">
        <f>VLOOKUP(A89,Estoque!B:I,8,FALSE)</f>
        <v>-4.7802000000000007</v>
      </c>
      <c r="EB89" s="34">
        <f>VLOOKUP(A89,Estoque!B:N,13,FALSE)</f>
        <v>0</v>
      </c>
    </row>
    <row r="90" spans="1:135" x14ac:dyDescent="0.3">
      <c r="A90" s="394" t="s">
        <v>420</v>
      </c>
      <c r="B90" s="394" t="s">
        <v>118</v>
      </c>
      <c r="C90" s="279">
        <v>3.2170000000000001</v>
      </c>
      <c r="D90" s="279">
        <v>6.516</v>
      </c>
      <c r="E90" s="279">
        <v>5.0380000000000003</v>
      </c>
      <c r="F90" s="279">
        <v>4.0620000000000003</v>
      </c>
      <c r="G90" s="279">
        <v>3.13</v>
      </c>
      <c r="H90" s="279">
        <v>1.31</v>
      </c>
      <c r="I90" s="279">
        <v>7.1459999999999999</v>
      </c>
      <c r="J90" s="279">
        <v>1.28</v>
      </c>
      <c r="K90" s="279">
        <v>2.085</v>
      </c>
      <c r="L90" s="279">
        <v>1.9039999999999999</v>
      </c>
      <c r="M90" s="279">
        <v>1.145</v>
      </c>
      <c r="N90" s="279">
        <v>5.391</v>
      </c>
      <c r="O90" s="279">
        <v>0.315</v>
      </c>
      <c r="P90" s="279">
        <v>7.18</v>
      </c>
      <c r="Q90" s="279">
        <v>7.1289999999999996</v>
      </c>
      <c r="R90" s="279">
        <v>7.2999999999999995E-2</v>
      </c>
      <c r="S90" s="279">
        <v>0.38200000000000001</v>
      </c>
      <c r="T90" s="279">
        <v>2.1589999999999998</v>
      </c>
      <c r="U90" s="279">
        <v>0.49</v>
      </c>
      <c r="V90" s="279">
        <v>2.5950000000000002</v>
      </c>
      <c r="W90" s="279">
        <v>1.891</v>
      </c>
      <c r="X90" s="279">
        <v>1.8394999999999999</v>
      </c>
      <c r="Y90" s="279">
        <v>2.706</v>
      </c>
      <c r="Z90" s="279">
        <v>1.212</v>
      </c>
      <c r="AA90" s="279">
        <v>1.7043999999999999</v>
      </c>
      <c r="AB90" s="279">
        <v>1.635</v>
      </c>
      <c r="AC90" s="279">
        <v>0.24049999999999999</v>
      </c>
      <c r="AD90" s="279">
        <v>0.84099999999999997</v>
      </c>
      <c r="AE90" s="279">
        <v>1.161</v>
      </c>
      <c r="AF90" s="279">
        <v>3.54</v>
      </c>
      <c r="AG90" s="279">
        <v>1.2250000000000001</v>
      </c>
      <c r="AH90" s="279">
        <v>4.8600000000000003</v>
      </c>
      <c r="AI90" s="279">
        <v>2.2749999999999999</v>
      </c>
      <c r="AJ90" s="279">
        <v>1.0449999999999999</v>
      </c>
      <c r="AK90" s="279">
        <v>0.81499999999999995</v>
      </c>
      <c r="AL90" s="279">
        <v>2.6549999999999998</v>
      </c>
      <c r="AM90" s="279">
        <v>5.4980000000000002</v>
      </c>
      <c r="AN90" s="279">
        <v>0.38500000000000001</v>
      </c>
      <c r="AO90" s="279">
        <v>6.5670000000000002</v>
      </c>
      <c r="AP90" s="279">
        <v>1.02</v>
      </c>
      <c r="AQ90" s="279">
        <v>7.1630000000000003</v>
      </c>
      <c r="AR90" s="279">
        <v>0.99099999999999999</v>
      </c>
      <c r="AS90" s="279">
        <v>4.3440000000000003</v>
      </c>
      <c r="AT90" s="279">
        <v>6.3540000000000001</v>
      </c>
      <c r="AU90" s="279">
        <v>1.101</v>
      </c>
      <c r="AV90" s="279">
        <v>5.6879999999999997</v>
      </c>
      <c r="AW90" s="279">
        <v>0.82</v>
      </c>
      <c r="AX90" s="279">
        <v>2.9342000000000001</v>
      </c>
      <c r="AY90" s="279">
        <v>5.5247999999999999</v>
      </c>
      <c r="AZ90" s="279">
        <v>0.81499999999999995</v>
      </c>
      <c r="BA90" s="279">
        <v>0.995</v>
      </c>
      <c r="BB90" s="279">
        <v>4.0229999999999997</v>
      </c>
      <c r="BC90" s="279">
        <v>7.742</v>
      </c>
      <c r="BD90" s="279">
        <v>3.81</v>
      </c>
      <c r="BE90" s="279">
        <v>5.4980000000000002</v>
      </c>
      <c r="BF90" s="279">
        <v>8.5749999999999993</v>
      </c>
      <c r="BG90" s="279">
        <v>5.0439999999999996</v>
      </c>
      <c r="BH90" s="279">
        <v>17.05</v>
      </c>
      <c r="BI90" s="279">
        <v>0.29499999999999998</v>
      </c>
      <c r="BJ90" s="279">
        <v>0.745</v>
      </c>
      <c r="BK90" s="279">
        <v>7.1609999999999996</v>
      </c>
      <c r="BL90" s="279" t="s">
        <v>772</v>
      </c>
      <c r="BM90" s="279">
        <v>2.6219999999999999</v>
      </c>
      <c r="BN90" s="279">
        <v>6.2720000000000002</v>
      </c>
      <c r="BO90" s="279">
        <v>5.8780000000000001</v>
      </c>
      <c r="BP90" s="279">
        <v>0</v>
      </c>
      <c r="BQ90" s="279">
        <v>4.6959999999999997</v>
      </c>
      <c r="BR90" s="279">
        <v>2.992</v>
      </c>
      <c r="BS90" s="279">
        <v>1.673</v>
      </c>
      <c r="BT90" s="279">
        <v>5.9269999999999996</v>
      </c>
      <c r="BU90" s="279">
        <v>9.0869999999999997</v>
      </c>
      <c r="BV90" s="279">
        <v>4.5011999999999999</v>
      </c>
      <c r="BW90" s="279">
        <v>1.851</v>
      </c>
      <c r="BX90" s="279">
        <v>4.9260000000000002</v>
      </c>
      <c r="BY90" s="279">
        <v>4.9069000000000003</v>
      </c>
      <c r="BZ90" s="279">
        <v>10.605600000000001</v>
      </c>
      <c r="CA90" s="279">
        <v>7.9</v>
      </c>
      <c r="CB90" s="279">
        <v>3.84</v>
      </c>
      <c r="CC90" s="279">
        <v>7.1559999999999997</v>
      </c>
      <c r="CD90" s="279" t="s">
        <v>772</v>
      </c>
      <c r="CE90" s="279" t="s">
        <v>772</v>
      </c>
      <c r="CF90" s="279" t="s">
        <v>772</v>
      </c>
      <c r="CG90" s="279" t="s">
        <v>772</v>
      </c>
      <c r="CH90" s="279" t="s">
        <v>772</v>
      </c>
      <c r="CI90" s="279" t="s">
        <v>772</v>
      </c>
      <c r="CJ90" s="279" t="s">
        <v>772</v>
      </c>
      <c r="CK90" s="279" t="s">
        <v>772</v>
      </c>
      <c r="CL90" s="279" t="s">
        <v>772</v>
      </c>
      <c r="CM90" s="279" t="s">
        <v>772</v>
      </c>
      <c r="CN90" s="279" t="s">
        <v>772</v>
      </c>
      <c r="CO90" s="279" t="s">
        <v>772</v>
      </c>
      <c r="CP90" s="279" t="s">
        <v>772</v>
      </c>
      <c r="CQ90" s="279" t="s">
        <v>772</v>
      </c>
      <c r="CR90" s="279" t="s">
        <v>772</v>
      </c>
      <c r="CS90" s="279" t="s">
        <v>772</v>
      </c>
      <c r="CT90" s="279" t="s">
        <v>772</v>
      </c>
      <c r="CU90" s="279" t="str">
        <f>IFERROR(VLOOKUP(A90,'fat-01-24'!A:C,3,FALSE),"")</f>
        <v/>
      </c>
      <c r="CV90" s="279" t="str">
        <f>IFERROR(VLOOKUP(A90,'fat-02-24'!A:C,3,FALSE),"")</f>
        <v/>
      </c>
      <c r="CW90" s="279" t="str">
        <f>IFERROR(VLOOKUP(A90,'fat-03-24'!A:C,3,FALSE),"")</f>
        <v/>
      </c>
      <c r="CX90" s="279" t="str">
        <f>IFERROR(VLOOKUP(A90,'fat-04-24'!A:C,3,FALSE),"")</f>
        <v/>
      </c>
      <c r="CY90" s="279" t="str">
        <f>IFERROR(VLOOKUP(A90,'fat-05-24'!A:C,3,FALSE),"")</f>
        <v/>
      </c>
      <c r="CZ90" s="279" t="str">
        <f>IFERROR(VLOOKUP(A90,'fat-06-24'!A:C,3,FALSE),"")</f>
        <v/>
      </c>
      <c r="DA90" s="279" t="str">
        <f>IFERROR(VLOOKUP(A90,'fat-07-24'!A:C,3,FALSE),"")</f>
        <v/>
      </c>
      <c r="DB90" s="279" t="str">
        <f>IFERROR(VLOOKUP(A90,'fat-08-24'!A:D,3,FALSE),"")</f>
        <v/>
      </c>
      <c r="DC90" s="279" t="str">
        <f>IFERROR(VLOOKUP(A90,'fat-09-24'!A:C,3,FALSE),"")</f>
        <v/>
      </c>
      <c r="DD90" s="279" t="str">
        <f>IFERROR(VLOOKUP(A90,'fat-10-24'!A:C,3,FALSE),"")</f>
        <v/>
      </c>
      <c r="DE90" s="279" t="str">
        <f>IFERROR(VLOOKUP(A90,'fat-11-24'!A:C,3,FALSE),"")</f>
        <v/>
      </c>
      <c r="DF90" s="279" t="str">
        <f>IFERROR(VLOOKUP(A90,'fat-12-24'!A:D,3,FALSE),"")</f>
        <v/>
      </c>
      <c r="DG90" s="279" t="str">
        <f>IFERROR(VLOOKUP(A90,'fat-01-25'!A:D,3,FALSE),"")</f>
        <v/>
      </c>
      <c r="DH90" s="279" t="str">
        <f>IFERROR(VLOOKUP(A90,'fat-02-25'!A:D,3,FALSE),"")</f>
        <v/>
      </c>
      <c r="DI90" s="279" t="str">
        <f>IFERROR(VLOOKUP(A90,'fat-03-25'!A:C,3,FALSE),"")</f>
        <v/>
      </c>
      <c r="DJ90" s="279" t="str">
        <f>IFERROR(VLOOKUP(A90,'fat-04-25'!A:C,3,FALSE),"")</f>
        <v/>
      </c>
      <c r="DK90" s="279" t="str">
        <f>IFERROR(VLOOKUP(A90,'fat-02-25'!A:C,3,FALSE),"")</f>
        <v/>
      </c>
      <c r="DL90" s="279" t="str">
        <f>IFERROR(VLOOKUP(A90,'fat-06-25'!A:C,3,FALSE),"")</f>
        <v/>
      </c>
      <c r="DM90" s="279" t="str">
        <f>IFERROR(VLOOKUP(A90,'fat-05-25'!A:C,3,FALSE),"")</f>
        <v/>
      </c>
      <c r="DN90" s="279" t="str">
        <f>IFERROR(VLOOKUP(A90,'fat-08-25'!A:C,3,FALSE),"")</f>
        <v/>
      </c>
      <c r="DO90" s="279" t="str">
        <f>IFERROR(VLOOKUP(A90,'fat-09-25'!A:C,3,FALSE),"")</f>
        <v/>
      </c>
      <c r="DP90" s="279" t="str">
        <f>IFERROR(VLOOKUP(A90,'fat-10-25'!A:C,3,FALSE),"")</f>
        <v/>
      </c>
      <c r="DQ90" s="279" t="str">
        <f>IFERROR(VLOOKUP(A90,'fat-11-25'!A:D,3,FALSE),"")</f>
        <v/>
      </c>
      <c r="DR90" s="279" t="str">
        <f>IFERROR(VLOOKUP(A90,'fat-12-25'!A:D,3,FALSE),"")</f>
        <v/>
      </c>
      <c r="DS90" s="279" t="str">
        <f>IFERROR(VLOOKUP(A90,'fat-01-26'!A:C,3,FALSE),"")</f>
        <v/>
      </c>
      <c r="DT90" s="279" t="str">
        <f>IFERROR(VLOOKUP(A90,'fat-02-26'!A:C,3,FALSE),"")</f>
        <v/>
      </c>
      <c r="DU90" s="279" t="str">
        <f>IFERROR(VLOOKUP(A90,'fat-03-26'!A:C,3,FALSE),"")</f>
        <v/>
      </c>
      <c r="DV90" s="279" t="str">
        <f>IFERROR(VLOOKUP(A90,'fat-04-26'!A:C,3,FALSE),"")</f>
        <v/>
      </c>
      <c r="DW90" s="279" t="str">
        <f>IFERROR(VLOOKUP(A90,'fat-05-26'!A:C,3,FALSE),"")</f>
        <v/>
      </c>
      <c r="DX90" s="279">
        <f t="shared" si="18"/>
        <v>0</v>
      </c>
      <c r="DY90" s="279">
        <f t="shared" si="17"/>
        <v>0</v>
      </c>
      <c r="DZ90" s="280"/>
      <c r="EA90" s="281"/>
      <c r="EB90" s="34" t="e">
        <f>VLOOKUP(A90,Estoque!B:N,13,FALSE)</f>
        <v>#N/A</v>
      </c>
    </row>
    <row r="91" spans="1:135" x14ac:dyDescent="0.3">
      <c r="A91" s="394" t="s">
        <v>117</v>
      </c>
      <c r="B91" s="394" t="s">
        <v>118</v>
      </c>
      <c r="C91" s="279" t="s">
        <v>772</v>
      </c>
      <c r="D91" s="279" t="s">
        <v>772</v>
      </c>
      <c r="E91" s="279" t="s">
        <v>772</v>
      </c>
      <c r="F91" s="279" t="s">
        <v>772</v>
      </c>
      <c r="G91" s="279" t="s">
        <v>772</v>
      </c>
      <c r="H91" s="279" t="s">
        <v>772</v>
      </c>
      <c r="I91" s="279" t="s">
        <v>772</v>
      </c>
      <c r="J91" s="279" t="s">
        <v>772</v>
      </c>
      <c r="K91" s="279" t="s">
        <v>772</v>
      </c>
      <c r="L91" s="279" t="s">
        <v>772</v>
      </c>
      <c r="M91" s="279" t="s">
        <v>772</v>
      </c>
      <c r="N91" s="279" t="s">
        <v>772</v>
      </c>
      <c r="O91" s="279" t="s">
        <v>772</v>
      </c>
      <c r="P91" s="279" t="s">
        <v>772</v>
      </c>
      <c r="Q91" s="279" t="s">
        <v>772</v>
      </c>
      <c r="R91" s="279" t="s">
        <v>772</v>
      </c>
      <c r="S91" s="279" t="s">
        <v>772</v>
      </c>
      <c r="T91" s="279" t="s">
        <v>772</v>
      </c>
      <c r="U91" s="279" t="s">
        <v>772</v>
      </c>
      <c r="V91" s="279" t="s">
        <v>772</v>
      </c>
      <c r="W91" s="279" t="s">
        <v>772</v>
      </c>
      <c r="X91" s="279" t="s">
        <v>772</v>
      </c>
      <c r="Y91" s="279" t="s">
        <v>772</v>
      </c>
      <c r="Z91" s="279" t="s">
        <v>772</v>
      </c>
      <c r="AA91" s="279" t="s">
        <v>772</v>
      </c>
      <c r="AB91" s="279" t="s">
        <v>772</v>
      </c>
      <c r="AC91" s="279" t="s">
        <v>772</v>
      </c>
      <c r="AD91" s="279" t="s">
        <v>772</v>
      </c>
      <c r="AE91" s="279" t="s">
        <v>772</v>
      </c>
      <c r="AF91" s="279" t="s">
        <v>772</v>
      </c>
      <c r="AG91" s="279" t="s">
        <v>772</v>
      </c>
      <c r="AH91" s="279" t="s">
        <v>772</v>
      </c>
      <c r="AI91" s="279" t="s">
        <v>772</v>
      </c>
      <c r="AJ91" s="279" t="s">
        <v>772</v>
      </c>
      <c r="AK91" s="279" t="s">
        <v>772</v>
      </c>
      <c r="AL91" s="279" t="s">
        <v>772</v>
      </c>
      <c r="AM91" s="279" t="s">
        <v>772</v>
      </c>
      <c r="AN91" s="279" t="s">
        <v>772</v>
      </c>
      <c r="AO91" s="279" t="s">
        <v>772</v>
      </c>
      <c r="AP91" s="279" t="s">
        <v>772</v>
      </c>
      <c r="AQ91" s="279" t="s">
        <v>772</v>
      </c>
      <c r="AR91" s="279" t="s">
        <v>772</v>
      </c>
      <c r="AS91" s="279" t="s">
        <v>772</v>
      </c>
      <c r="AT91" s="279" t="s">
        <v>772</v>
      </c>
      <c r="AU91" s="279" t="s">
        <v>772</v>
      </c>
      <c r="AV91" s="279" t="s">
        <v>772</v>
      </c>
      <c r="AW91" s="279" t="s">
        <v>772</v>
      </c>
      <c r="AX91" s="279" t="s">
        <v>772</v>
      </c>
      <c r="AY91" s="279" t="s">
        <v>772</v>
      </c>
      <c r="AZ91" s="279" t="s">
        <v>772</v>
      </c>
      <c r="BA91" s="279" t="s">
        <v>772</v>
      </c>
      <c r="BB91" s="279" t="s">
        <v>772</v>
      </c>
      <c r="BC91" s="279" t="s">
        <v>772</v>
      </c>
      <c r="BD91" s="279" t="s">
        <v>772</v>
      </c>
      <c r="BE91" s="279" t="s">
        <v>772</v>
      </c>
      <c r="BF91" s="279" t="s">
        <v>772</v>
      </c>
      <c r="BG91" s="279" t="s">
        <v>772</v>
      </c>
      <c r="BH91" s="279" t="s">
        <v>772</v>
      </c>
      <c r="BI91" s="279" t="s">
        <v>772</v>
      </c>
      <c r="BJ91" s="279" t="s">
        <v>772</v>
      </c>
      <c r="BK91" s="279" t="s">
        <v>772</v>
      </c>
      <c r="BL91" s="279" t="s">
        <v>772</v>
      </c>
      <c r="BM91" s="279" t="s">
        <v>772</v>
      </c>
      <c r="BN91" s="279" t="s">
        <v>772</v>
      </c>
      <c r="BO91" s="279" t="s">
        <v>772</v>
      </c>
      <c r="BP91" s="279" t="s">
        <v>772</v>
      </c>
      <c r="BQ91" s="279" t="s">
        <v>772</v>
      </c>
      <c r="BR91" s="279" t="s">
        <v>772</v>
      </c>
      <c r="BS91" s="279" t="s">
        <v>772</v>
      </c>
      <c r="BT91" s="279" t="s">
        <v>772</v>
      </c>
      <c r="BU91" s="279" t="s">
        <v>772</v>
      </c>
      <c r="BV91" s="279" t="s">
        <v>772</v>
      </c>
      <c r="BW91" s="279" t="s">
        <v>772</v>
      </c>
      <c r="BX91" s="279" t="s">
        <v>772</v>
      </c>
      <c r="BY91" s="279" t="s">
        <v>772</v>
      </c>
      <c r="BZ91" s="279" t="s">
        <v>772</v>
      </c>
      <c r="CA91" s="279" t="s">
        <v>772</v>
      </c>
      <c r="CB91" s="279" t="s">
        <v>772</v>
      </c>
      <c r="CC91" s="279" t="s">
        <v>772</v>
      </c>
      <c r="CD91" s="279">
        <v>6.1379999999999999</v>
      </c>
      <c r="CE91" s="279">
        <v>5.1913999999999998</v>
      </c>
      <c r="CF91" s="279">
        <v>8.1197999999999997</v>
      </c>
      <c r="CG91" s="279">
        <v>12.177199999999999</v>
      </c>
      <c r="CH91" s="279">
        <v>7.7919999999999998</v>
      </c>
      <c r="CI91" s="279">
        <v>7.9538000000000002</v>
      </c>
      <c r="CJ91" s="279">
        <v>4.75</v>
      </c>
      <c r="CK91" s="279">
        <v>11.7174</v>
      </c>
      <c r="CL91" s="279">
        <v>2.5595999999999997</v>
      </c>
      <c r="CM91" s="279">
        <v>8.6175999999999995</v>
      </c>
      <c r="CN91" s="279">
        <v>10.831799999999999</v>
      </c>
      <c r="CO91" s="279">
        <v>4.8938000000000006</v>
      </c>
      <c r="CP91" s="279">
        <v>6.3238000000000003</v>
      </c>
      <c r="CQ91" s="279">
        <v>11.606200000000001</v>
      </c>
      <c r="CR91" s="279">
        <v>5.0967999999999991</v>
      </c>
      <c r="CS91" s="279">
        <v>8.2838000000000012</v>
      </c>
      <c r="CT91" s="279">
        <v>10.595799999999999</v>
      </c>
      <c r="CU91" s="279">
        <f>IFERROR(VLOOKUP(A91,'fat-01-24'!A:C,3,FALSE),"")</f>
        <v>8.7193000000000005</v>
      </c>
      <c r="CV91" s="279">
        <f>IFERROR(VLOOKUP(A91,'fat-02-24'!A:C,3,FALSE),"")</f>
        <v>8.3592000000000013</v>
      </c>
      <c r="CW91" s="279">
        <f>IFERROR(VLOOKUP(A91,'fat-03-24'!A:C,3,FALSE),"")</f>
        <v>5.58</v>
      </c>
      <c r="CX91" s="279">
        <f>IFERROR(VLOOKUP(A91,'fat-04-24'!A:C,3,FALSE),"")</f>
        <v>7.7649999999999988</v>
      </c>
      <c r="CY91" s="279">
        <f>IFERROR(VLOOKUP(A91,'fat-05-24'!A:C,3,FALSE),"")</f>
        <v>19.942499999999995</v>
      </c>
      <c r="CZ91" s="279">
        <f>IFERROR(VLOOKUP(A91,'fat-06-24'!A:C,3,FALSE),"")</f>
        <v>10.831799999999999</v>
      </c>
      <c r="DA91" s="279">
        <f>IFERROR(VLOOKUP(A91,'fat-07-24'!A:C,3,FALSE),"")</f>
        <v>4.3713999999999995</v>
      </c>
      <c r="DB91" s="279">
        <f>IFERROR(VLOOKUP(A91,'fat-08-24'!A:D,3,FALSE),"")</f>
        <v>4.3338000000000001</v>
      </c>
      <c r="DC91" s="279">
        <f>IFERROR(VLOOKUP(A91,'fat-09-24'!A:C,3,FALSE),"")</f>
        <v>12.2128</v>
      </c>
      <c r="DD91" s="279">
        <f>IFERROR(VLOOKUP(A91,'fat-10-24'!A:C,3,FALSE),"")</f>
        <v>0.24179999999999999</v>
      </c>
      <c r="DE91" s="279">
        <f>IFERROR(VLOOKUP(A91,'fat-11-24'!A:C,3,FALSE),"")</f>
        <v>0</v>
      </c>
      <c r="DF91" s="279">
        <f>IFERROR(VLOOKUP(A91,'fat-12-24'!A:D,3,FALSE),"")</f>
        <v>11.761199999999999</v>
      </c>
      <c r="DG91" s="279">
        <f>IFERROR(VLOOKUP(A91,'fat-01-25'!A:D,3,FALSE),"")</f>
        <v>7.7101999999999995</v>
      </c>
      <c r="DH91" s="279">
        <f>IFERROR(VLOOKUP(A91,'fat-02-25'!A:D,3,FALSE),"")</f>
        <v>4.5933999999999999</v>
      </c>
      <c r="DI91" s="279">
        <f>IFERROR(VLOOKUP(A91,'fat-03-25'!A:C,3,FALSE),"")</f>
        <v>10.168599999999998</v>
      </c>
      <c r="DJ91" s="279">
        <f>IFERROR(VLOOKUP(A91,'fat-04-25'!A:C,3,FALSE),"")</f>
        <v>0</v>
      </c>
      <c r="DK91" s="279">
        <f>IFERROR(VLOOKUP(A91,'fat-02-25'!A:C,3,FALSE),"")</f>
        <v>4.5933999999999999</v>
      </c>
      <c r="DL91" s="279">
        <f>IFERROR(VLOOKUP(A91,'fat-06-25'!A:C,3,FALSE),"")</f>
        <v>1.5629999999999999</v>
      </c>
      <c r="DM91" s="279">
        <f>IFERROR(VLOOKUP(A91,'fat-05-25'!A:C,3,FALSE),"")</f>
        <v>5.1845999999999997</v>
      </c>
      <c r="DN91" s="279">
        <f>IFERROR(VLOOKUP(A91,'fat-08-25'!A:C,3,FALSE),"")</f>
        <v>1.6364000000000001</v>
      </c>
      <c r="DO91" s="279">
        <f>IFERROR(VLOOKUP(A91,'fat-09-25'!A:C,3,FALSE),"")</f>
        <v>6.3566000000000003</v>
      </c>
      <c r="DP91" s="279">
        <f>IFERROR(VLOOKUP(A91,'fat-10-25'!A:C,3,FALSE),"")</f>
        <v>2.7982</v>
      </c>
      <c r="DQ91" s="279">
        <f>IFERROR(VLOOKUP(A91,'fat-11-25'!A:D,3,FALSE),"")</f>
        <v>10.881</v>
      </c>
      <c r="DR91" s="279">
        <f>IFERROR(VLOOKUP(A91,'fat-12-25'!A:D,3,FALSE),"")</f>
        <v>3.8129999999999997</v>
      </c>
      <c r="DS91" s="279">
        <f>IFERROR(VLOOKUP(A91,'fat-01-26'!A:C,3,FALSE),"")</f>
        <v>9.7944003381137001</v>
      </c>
      <c r="DT91" s="279">
        <f>IFERROR(VLOOKUP(A91,'fat-02-26'!A:C,3,FALSE),"")</f>
        <v>12.018000000000001</v>
      </c>
      <c r="DU91" s="279">
        <f>IFERROR(VLOOKUP(A91,'fat-03-26'!A:C,3,FALSE),"")</f>
        <v>1.7734000000000001</v>
      </c>
      <c r="DV91" s="279">
        <f>IFERROR(VLOOKUP(A91,'fat-04-26'!A:C,3,FALSE),"")</f>
        <v>13.146699999999997</v>
      </c>
      <c r="DW91" s="279">
        <f>IFERROR(VLOOKUP(A91,'fat-05-26'!A:C,3,FALSE),"")</f>
        <v>14.974599999999999</v>
      </c>
      <c r="DX91" s="279">
        <f t="shared" si="18"/>
        <v>9.2533500563522821</v>
      </c>
      <c r="DY91" s="279">
        <f t="shared" si="17"/>
        <v>13.880025084528423</v>
      </c>
      <c r="DZ91" s="280">
        <v>5</v>
      </c>
      <c r="EA91" s="281">
        <f>VLOOKUP(A91,Estoque!B:I,8,FALSE)</f>
        <v>-2.1078999999999999</v>
      </c>
      <c r="EB91" s="34">
        <f>VLOOKUP(A91,Estoque!B:N,13,FALSE)</f>
        <v>10</v>
      </c>
    </row>
    <row r="92" spans="1:135" x14ac:dyDescent="0.3">
      <c r="A92" s="394" t="s">
        <v>421</v>
      </c>
      <c r="B92" s="394" t="s">
        <v>422</v>
      </c>
      <c r="C92" s="279">
        <v>1.9950000000000001</v>
      </c>
      <c r="D92" s="279" t="s">
        <v>772</v>
      </c>
      <c r="E92" s="279" t="s">
        <v>772</v>
      </c>
      <c r="F92" s="279">
        <v>1.44</v>
      </c>
      <c r="G92" s="279" t="s">
        <v>772</v>
      </c>
      <c r="H92" s="279">
        <v>0.36499999999999999</v>
      </c>
      <c r="I92" s="279">
        <v>2.89</v>
      </c>
      <c r="J92" s="279" t="s">
        <v>772</v>
      </c>
      <c r="K92" s="279">
        <v>0.82</v>
      </c>
      <c r="L92" s="279" t="s">
        <v>772</v>
      </c>
      <c r="M92" s="279">
        <v>0.61199999999999999</v>
      </c>
      <c r="N92" s="279" t="s">
        <v>772</v>
      </c>
      <c r="O92" s="279">
        <v>0.218</v>
      </c>
      <c r="P92" s="279">
        <v>0.65400000000000003</v>
      </c>
      <c r="Q92" s="279">
        <v>8.7999999999999995E-2</v>
      </c>
      <c r="R92" s="279">
        <v>0.28999999999999998</v>
      </c>
      <c r="S92" s="279" t="s">
        <v>772</v>
      </c>
      <c r="T92" s="279" t="s">
        <v>772</v>
      </c>
      <c r="U92" s="279">
        <v>4.3900000000000002E-2</v>
      </c>
      <c r="V92" s="279">
        <v>2.8380000000000001</v>
      </c>
      <c r="W92" s="279">
        <v>2.5339999999999998</v>
      </c>
      <c r="X92" s="279" t="s">
        <v>772</v>
      </c>
      <c r="Y92" s="279" t="s">
        <v>772</v>
      </c>
      <c r="Z92" s="279" t="s">
        <v>772</v>
      </c>
      <c r="AA92" s="279" t="s">
        <v>772</v>
      </c>
      <c r="AB92" s="279" t="s">
        <v>772</v>
      </c>
      <c r="AC92" s="279">
        <v>0.28499999999999998</v>
      </c>
      <c r="AD92" s="279">
        <v>1.2649999999999999</v>
      </c>
      <c r="AE92" s="279">
        <v>0.24890000000000001</v>
      </c>
      <c r="AF92" s="279">
        <v>0.30499999999999999</v>
      </c>
      <c r="AG92" s="279" t="s">
        <v>772</v>
      </c>
      <c r="AH92" s="279">
        <v>0.23</v>
      </c>
      <c r="AI92" s="279">
        <v>0.20499999999999999</v>
      </c>
      <c r="AJ92" s="279">
        <v>0.76249999999999996</v>
      </c>
      <c r="AK92" s="279">
        <v>0.97499999999999998</v>
      </c>
      <c r="AL92" s="279" t="s">
        <v>772</v>
      </c>
      <c r="AM92" s="279">
        <v>0.221</v>
      </c>
      <c r="AN92" s="279" t="s">
        <v>772</v>
      </c>
      <c r="AO92" s="279">
        <v>2.085</v>
      </c>
      <c r="AP92" s="279">
        <v>2.492</v>
      </c>
      <c r="AQ92" s="279">
        <v>0.53</v>
      </c>
      <c r="AR92" s="279">
        <v>2.11</v>
      </c>
      <c r="AS92" s="279">
        <v>10.039999999999999</v>
      </c>
      <c r="AT92" s="279">
        <v>1.8</v>
      </c>
      <c r="AU92" s="279">
        <v>1.72</v>
      </c>
      <c r="AV92" s="279">
        <v>2.5990000000000002</v>
      </c>
      <c r="AW92" s="279">
        <v>1.4019999999999999</v>
      </c>
      <c r="AX92" s="279">
        <v>0.192</v>
      </c>
      <c r="AY92" s="279">
        <v>1.9790000000000001</v>
      </c>
      <c r="AZ92" s="279">
        <v>1.238</v>
      </c>
      <c r="BA92" s="279">
        <v>0.74</v>
      </c>
      <c r="BB92" s="279">
        <v>1.2050000000000001</v>
      </c>
      <c r="BC92" s="279">
        <v>7.0000000000000007E-2</v>
      </c>
      <c r="BD92" s="279">
        <v>0.23200000000000001</v>
      </c>
      <c r="BE92" s="279">
        <v>1</v>
      </c>
      <c r="BF92" s="279">
        <v>1.47</v>
      </c>
      <c r="BG92" s="279">
        <v>0.498</v>
      </c>
      <c r="BH92" s="279" t="s">
        <v>772</v>
      </c>
      <c r="BI92" s="279">
        <v>12.795</v>
      </c>
      <c r="BJ92" s="279">
        <v>8.3369999999999997</v>
      </c>
      <c r="BK92" s="279">
        <v>1.2450000000000001</v>
      </c>
      <c r="BL92" s="279">
        <v>4.2050000000000001</v>
      </c>
      <c r="BM92" s="279">
        <v>25.617999999999999</v>
      </c>
      <c r="BN92" s="279">
        <v>2.3149999999999999</v>
      </c>
      <c r="BO92" s="279">
        <v>0.435</v>
      </c>
      <c r="BP92" s="279">
        <v>1.133</v>
      </c>
      <c r="BQ92" s="279">
        <v>0.26</v>
      </c>
      <c r="BR92" s="279">
        <v>1.105</v>
      </c>
      <c r="BS92" s="279">
        <v>1.9778</v>
      </c>
      <c r="BT92" s="279">
        <v>6.6349999999999998</v>
      </c>
      <c r="BU92" s="279">
        <v>2.2690000000000001</v>
      </c>
      <c r="BV92" s="279">
        <v>2.0950000000000002</v>
      </c>
      <c r="BW92" s="279">
        <v>1.4590000000000001</v>
      </c>
      <c r="BX92" s="279">
        <v>5.9370000000000003</v>
      </c>
      <c r="BY92" s="279">
        <v>2.714</v>
      </c>
      <c r="BZ92" s="279">
        <v>4.2249999999999996</v>
      </c>
      <c r="CA92" s="279">
        <v>6.7430000000000003</v>
      </c>
      <c r="CB92" s="279">
        <v>1.0880000000000001</v>
      </c>
      <c r="CC92" s="279">
        <v>1.06</v>
      </c>
      <c r="CD92" s="279">
        <v>3.1738</v>
      </c>
      <c r="CE92" s="279">
        <v>4.1760000000000002</v>
      </c>
      <c r="CF92" s="279">
        <v>1.2409999999999999</v>
      </c>
      <c r="CG92" s="279">
        <v>0.20399999999999999</v>
      </c>
      <c r="CH92" s="279">
        <v>4.9219999999999997</v>
      </c>
      <c r="CI92" s="279">
        <v>1.1681999999999999</v>
      </c>
      <c r="CJ92" s="279">
        <v>1.2336</v>
      </c>
      <c r="CK92" s="279">
        <v>2.5842000000000001</v>
      </c>
      <c r="CL92" s="279">
        <v>0.1898</v>
      </c>
      <c r="CM92" s="279">
        <v>1</v>
      </c>
      <c r="CN92" s="279">
        <v>0.14599999999999999</v>
      </c>
      <c r="CO92" s="279">
        <v>7.5258000000000003</v>
      </c>
      <c r="CP92" s="279">
        <v>7.5224000000000002</v>
      </c>
      <c r="CQ92" s="279">
        <v>3.992</v>
      </c>
      <c r="CR92" s="279">
        <v>0.61680000000000001</v>
      </c>
      <c r="CS92" s="279">
        <v>3.4047999999999998</v>
      </c>
      <c r="CT92" s="279">
        <v>5.8376000000000001</v>
      </c>
      <c r="CU92" s="279">
        <f>IFERROR(VLOOKUP(A92,'fat-01-24'!A:C,3,FALSE),"")</f>
        <v>2.9307999999999996</v>
      </c>
      <c r="CV92" s="279">
        <f>IFERROR(VLOOKUP(A92,'fat-02-24'!A:C,3,FALSE),"")</f>
        <v>7.9881999999999991</v>
      </c>
      <c r="CW92" s="279">
        <f>IFERROR(VLOOKUP(A92,'fat-03-24'!A:C,3,FALSE),"")</f>
        <v>7.6251999999999995</v>
      </c>
      <c r="CX92" s="279">
        <f>IFERROR(VLOOKUP(A92,'fat-04-24'!A:C,3,FALSE),"")</f>
        <v>7.0253999999999994</v>
      </c>
      <c r="CY92" s="279">
        <f>IFERROR(VLOOKUP(A92,'fat-05-24'!A:C,3,FALSE),"")</f>
        <v>3.2060000000000004</v>
      </c>
      <c r="CZ92" s="279">
        <f>IFERROR(VLOOKUP(A92,'fat-06-24'!A:C,3,FALSE),"")</f>
        <v>0.14599999999999999</v>
      </c>
      <c r="DA92" s="279">
        <f>IFERROR(VLOOKUP(A92,'fat-07-24'!A:C,3,FALSE),"")</f>
        <v>3.9980000000000002</v>
      </c>
      <c r="DB92" s="279">
        <f>IFERROR(VLOOKUP(A92,'fat-08-24'!A:D,3,FALSE),"")</f>
        <v>22.291400000000003</v>
      </c>
      <c r="DC92" s="279">
        <f>IFERROR(VLOOKUP(A92,'fat-09-24'!A:C,3,FALSE),"")</f>
        <v>13.794</v>
      </c>
      <c r="DD92" s="279">
        <f>IFERROR(VLOOKUP(A92,'fat-10-24'!A:C,3,FALSE),"")</f>
        <v>7.2839999999999998</v>
      </c>
      <c r="DE92" s="279">
        <f>IFERROR(VLOOKUP(A92,'fat-11-24'!A:C,3,FALSE),"")</f>
        <v>10.618</v>
      </c>
      <c r="DF92" s="279">
        <f>IFERROR(VLOOKUP(A92,'fat-12-24'!A:D,3,FALSE),"")</f>
        <v>6.7835999999999999</v>
      </c>
      <c r="DG92" s="279">
        <f>IFERROR(VLOOKUP(A92,'fat-01-25'!A:D,3,FALSE),"")</f>
        <v>11.800399999999998</v>
      </c>
      <c r="DH92" s="279">
        <f>IFERROR(VLOOKUP(A92,'fat-02-25'!A:D,3,FALSE),"")</f>
        <v>14.4284</v>
      </c>
      <c r="DI92" s="279">
        <f>IFERROR(VLOOKUP(A92,'fat-03-25'!A:C,3,FALSE),"")</f>
        <v>7.6171999999999995</v>
      </c>
      <c r="DJ92" s="279">
        <f>IFERROR(VLOOKUP(A92,'fat-04-25'!A:C,3,FALSE),"")</f>
        <v>0</v>
      </c>
      <c r="DK92" s="279">
        <f>IFERROR(VLOOKUP(A92,'fat-02-25'!A:C,3,FALSE),"")</f>
        <v>14.4284</v>
      </c>
      <c r="DL92" s="279">
        <f>IFERROR(VLOOKUP(A92,'fat-06-25'!A:C,3,FALSE),"")</f>
        <v>1.502</v>
      </c>
      <c r="DM92" s="279">
        <f>IFERROR(VLOOKUP(A92,'fat-05-25'!A:C,3,FALSE),"")</f>
        <v>4.3373999999999997</v>
      </c>
      <c r="DN92" s="279">
        <f>IFERROR(VLOOKUP(A92,'fat-08-25'!A:C,3,FALSE),"")</f>
        <v>12.725800000000001</v>
      </c>
      <c r="DO92" s="279">
        <f>IFERROR(VLOOKUP(A92,'fat-09-25'!A:C,3,FALSE),"")</f>
        <v>5.1661999999999999</v>
      </c>
      <c r="DP92" s="279">
        <f>IFERROR(VLOOKUP(A92,'fat-10-25'!A:C,3,FALSE),"")</f>
        <v>0</v>
      </c>
      <c r="DQ92" s="279">
        <f>IFERROR(VLOOKUP(A92,'fat-11-25'!A:D,3,FALSE),"")</f>
        <v>4.9829999999999997</v>
      </c>
      <c r="DR92" s="279">
        <f>IFERROR(VLOOKUP(A92,'fat-12-25'!A:D,3,FALSE),"")</f>
        <v>0</v>
      </c>
      <c r="DS92" s="279">
        <f>IFERROR(VLOOKUP(A92,'fat-01-26'!A:C,3,FALSE),"")</f>
        <v>33.971199999999996</v>
      </c>
      <c r="DT92" s="279">
        <f>IFERROR(VLOOKUP(A92,'fat-02-26'!A:C,3,FALSE),"")</f>
        <v>2.4820000000000002</v>
      </c>
      <c r="DU92" s="279">
        <f>IFERROR(VLOOKUP(A92,'fat-03-26'!A:C,3,FALSE),"")</f>
        <v>2.4949999999999992</v>
      </c>
      <c r="DV92" s="279">
        <f>IFERROR(VLOOKUP(A92,'fat-04-26'!A:C,3,FALSE),"")</f>
        <v>10.7072</v>
      </c>
      <c r="DW92" s="279">
        <f>IFERROR(VLOOKUP(A92,'fat-05-26'!A:C,3,FALSE),"")</f>
        <v>8.3106000000000009</v>
      </c>
      <c r="DX92" s="279">
        <f t="shared" si="18"/>
        <v>9.6609999999999996</v>
      </c>
      <c r="DY92" s="279">
        <f t="shared" si="17"/>
        <v>14.4915</v>
      </c>
      <c r="DZ92" s="280"/>
      <c r="EA92" s="281">
        <f>VLOOKUP(A92,Estoque!B:I,8,FALSE)</f>
        <v>31.485600000000002</v>
      </c>
      <c r="EB92" s="34">
        <f>VLOOKUP(A92,Estoque!B:N,13,FALSE)</f>
        <v>0</v>
      </c>
    </row>
    <row r="93" spans="1:135" x14ac:dyDescent="0.3">
      <c r="A93" s="394" t="s">
        <v>115</v>
      </c>
      <c r="B93" s="394" t="s">
        <v>116</v>
      </c>
      <c r="C93" s="279">
        <v>2.87</v>
      </c>
      <c r="D93" s="279">
        <v>2.59</v>
      </c>
      <c r="E93" s="279">
        <v>4.9390000000000001</v>
      </c>
      <c r="F93" s="279">
        <v>3.0539999999999998</v>
      </c>
      <c r="G93" s="279">
        <v>1.323</v>
      </c>
      <c r="H93" s="279">
        <v>2.234</v>
      </c>
      <c r="I93" s="279">
        <v>1.4650000000000001</v>
      </c>
      <c r="J93" s="279">
        <v>1.2649999999999999</v>
      </c>
      <c r="K93" s="279">
        <v>2.72</v>
      </c>
      <c r="L93" s="279">
        <v>1.175</v>
      </c>
      <c r="M93" s="279">
        <v>1.91</v>
      </c>
      <c r="N93" s="279">
        <v>0.27200000000000002</v>
      </c>
      <c r="O93" s="279">
        <v>0.28999999999999998</v>
      </c>
      <c r="P93" s="279">
        <v>1.22</v>
      </c>
      <c r="Q93" s="279" t="s">
        <v>772</v>
      </c>
      <c r="R93" s="279">
        <v>4.4649999999999999</v>
      </c>
      <c r="S93" s="279">
        <v>2.2189999999999999</v>
      </c>
      <c r="T93" s="279">
        <v>1.167</v>
      </c>
      <c r="U93" s="279">
        <v>0.54</v>
      </c>
      <c r="V93" s="279">
        <v>0.71699999999999997</v>
      </c>
      <c r="W93" s="279">
        <v>1.9350000000000001</v>
      </c>
      <c r="X93" s="279">
        <v>3.6669999999999998</v>
      </c>
      <c r="Y93" s="279">
        <v>2.347</v>
      </c>
      <c r="Z93" s="279">
        <v>0.59019999999999995</v>
      </c>
      <c r="AA93" s="279">
        <v>0.65100000000000002</v>
      </c>
      <c r="AB93" s="279">
        <v>0.59499999999999997</v>
      </c>
      <c r="AC93" s="279">
        <v>1.87</v>
      </c>
      <c r="AD93" s="279">
        <v>1.389</v>
      </c>
      <c r="AE93" s="279" t="s">
        <v>772</v>
      </c>
      <c r="AF93" s="279">
        <v>1.7949999999999999</v>
      </c>
      <c r="AG93" s="279">
        <v>0.28999999999999998</v>
      </c>
      <c r="AH93" s="279">
        <v>3.0939999999999999</v>
      </c>
      <c r="AI93" s="279">
        <v>6.2270000000000003</v>
      </c>
      <c r="AJ93" s="279">
        <v>3.3410000000000002</v>
      </c>
      <c r="AK93" s="279">
        <v>5.4539999999999997</v>
      </c>
      <c r="AL93" s="279">
        <v>10.11</v>
      </c>
      <c r="AM93" s="279">
        <v>0.27700000000000002</v>
      </c>
      <c r="AN93" s="279">
        <v>11.339</v>
      </c>
      <c r="AO93" s="279">
        <v>13.676</v>
      </c>
      <c r="AP93" s="279">
        <v>1.375</v>
      </c>
      <c r="AQ93" s="279">
        <v>6.9649999999999999</v>
      </c>
      <c r="AR93" s="279">
        <v>7.65</v>
      </c>
      <c r="AS93" s="279">
        <v>5.7089999999999996</v>
      </c>
      <c r="AT93" s="279">
        <v>4</v>
      </c>
      <c r="AU93" s="279">
        <v>16.216999999999999</v>
      </c>
      <c r="AV93" s="279">
        <v>0.997</v>
      </c>
      <c r="AW93" s="279">
        <v>6.8760000000000003</v>
      </c>
      <c r="AX93" s="279">
        <v>3.88</v>
      </c>
      <c r="AY93" s="279">
        <v>8.0169999999999995</v>
      </c>
      <c r="AZ93" s="279">
        <v>3.6789999999999998</v>
      </c>
      <c r="BA93" s="279">
        <v>6.1029999999999998</v>
      </c>
      <c r="BB93" s="279">
        <v>9.56</v>
      </c>
      <c r="BC93" s="279">
        <v>5.4790000000000001</v>
      </c>
      <c r="BD93" s="279">
        <v>14.544</v>
      </c>
      <c r="BE93" s="279">
        <v>16.675000000000001</v>
      </c>
      <c r="BF93" s="279">
        <v>17.712</v>
      </c>
      <c r="BG93" s="279">
        <v>7.0490000000000004</v>
      </c>
      <c r="BH93" s="279">
        <v>9.0719999999999992</v>
      </c>
      <c r="BI93" s="279">
        <v>30.835000000000001</v>
      </c>
      <c r="BJ93" s="279">
        <v>10.02</v>
      </c>
      <c r="BK93" s="279">
        <v>9.2669999999999995</v>
      </c>
      <c r="BL93" s="279">
        <v>10.772</v>
      </c>
      <c r="BM93" s="279">
        <v>7.2549999999999999</v>
      </c>
      <c r="BN93" s="279">
        <v>32.738999999999997</v>
      </c>
      <c r="BO93" s="279">
        <v>5.0229999999999997</v>
      </c>
      <c r="BP93" s="279">
        <v>2.6709999999999998</v>
      </c>
      <c r="BQ93" s="279">
        <v>8.9329999999999998</v>
      </c>
      <c r="BR93" s="279">
        <v>7.1989999999999998</v>
      </c>
      <c r="BS93" s="279">
        <v>3.61</v>
      </c>
      <c r="BT93" s="279">
        <v>2.6429999999999998</v>
      </c>
      <c r="BU93" s="279">
        <v>6.3470000000000004</v>
      </c>
      <c r="BV93" s="279">
        <v>4.8460000000000001</v>
      </c>
      <c r="BW93" s="279">
        <v>8.4329999999999998</v>
      </c>
      <c r="BX93" s="279">
        <v>3.0249999999999999</v>
      </c>
      <c r="BY93" s="279">
        <v>12.259</v>
      </c>
      <c r="BZ93" s="279">
        <v>17.603999999999999</v>
      </c>
      <c r="CA93" s="279">
        <v>4.5259999999999998</v>
      </c>
      <c r="CB93" s="279">
        <v>6.4</v>
      </c>
      <c r="CC93" s="279">
        <v>3.01</v>
      </c>
      <c r="CD93" s="279">
        <v>12.781000000000002</v>
      </c>
      <c r="CE93" s="279">
        <v>17.986000000000001</v>
      </c>
      <c r="CF93" s="279">
        <v>2.0129999999999999</v>
      </c>
      <c r="CG93" s="279">
        <v>3.875</v>
      </c>
      <c r="CH93" s="279">
        <v>22.074000000000002</v>
      </c>
      <c r="CI93" s="279">
        <v>1.8659999999999999</v>
      </c>
      <c r="CJ93" s="279">
        <v>8.4840000000000018</v>
      </c>
      <c r="CK93" s="279">
        <v>12.073</v>
      </c>
      <c r="CL93" s="279">
        <v>8.5840000000000014</v>
      </c>
      <c r="CM93" s="279">
        <v>9.5350000000000019</v>
      </c>
      <c r="CN93" s="279">
        <v>4.1519999999999992</v>
      </c>
      <c r="CO93" s="279">
        <v>9.6820000000000004</v>
      </c>
      <c r="CP93" s="279">
        <v>14.753799999999998</v>
      </c>
      <c r="CQ93" s="279">
        <v>7.399</v>
      </c>
      <c r="CR93" s="279">
        <v>12.34</v>
      </c>
      <c r="CS93" s="279">
        <v>26.637999999999998</v>
      </c>
      <c r="CT93" s="279">
        <v>6.4209999999999994</v>
      </c>
      <c r="CU93" s="279">
        <f>IFERROR(VLOOKUP(A93,'fat-01-24'!A:C,3,FALSE),"")</f>
        <v>9.9550000000000018</v>
      </c>
      <c r="CV93" s="279">
        <f>IFERROR(VLOOKUP(A93,'fat-02-24'!A:C,3,FALSE),"")</f>
        <v>11.001500000000002</v>
      </c>
      <c r="CW93" s="279">
        <f>IFERROR(VLOOKUP(A93,'fat-03-24'!A:C,3,FALSE),"")</f>
        <v>8.4909999999999997</v>
      </c>
      <c r="CX93" s="279">
        <f>IFERROR(VLOOKUP(A93,'fat-04-24'!A:C,3,FALSE),"")</f>
        <v>5.1378000000000013</v>
      </c>
      <c r="CY93" s="279">
        <f>IFERROR(VLOOKUP(A93,'fat-05-24'!A:C,3,FALSE),"")</f>
        <v>7.3030000000000008</v>
      </c>
      <c r="CZ93" s="279">
        <f>IFERROR(VLOOKUP(A93,'fat-06-24'!A:C,3,FALSE),"")</f>
        <v>4.1519999999999992</v>
      </c>
      <c r="DA93" s="279">
        <f>IFERROR(VLOOKUP(A93,'fat-07-24'!A:C,3,FALSE),"")</f>
        <v>4.0259999999999998</v>
      </c>
      <c r="DB93" s="279">
        <f>IFERROR(VLOOKUP(A93,'fat-08-24'!A:D,3,FALSE),"")</f>
        <v>6.593</v>
      </c>
      <c r="DC93" s="279">
        <f>IFERROR(VLOOKUP(A93,'fat-09-24'!A:C,3,FALSE),"")</f>
        <v>15.110000000000001</v>
      </c>
      <c r="DD93" s="279">
        <f>IFERROR(VLOOKUP(A93,'fat-10-24'!A:C,3,FALSE),"")</f>
        <v>1.8240000000000001</v>
      </c>
      <c r="DE93" s="279" t="s">
        <v>783</v>
      </c>
      <c r="DF93" s="279">
        <f>IFERROR(VLOOKUP(A93,'fat-12-24'!A:D,3,FALSE),"")</f>
        <v>12.736000000000002</v>
      </c>
      <c r="DG93" s="279">
        <f>IFERROR(VLOOKUP(A93,'fat-01-25'!A:D,3,FALSE),"")</f>
        <v>10.608000000000002</v>
      </c>
      <c r="DH93" s="279">
        <f>IFERROR(VLOOKUP(A93,'fat-02-25'!A:D,3,FALSE),"")</f>
        <v>9.0940000000000012</v>
      </c>
      <c r="DI93" s="279">
        <f>IFERROR(VLOOKUP(A93,'fat-03-25'!A:C,3,FALSE),"")</f>
        <v>7.2300000000000013</v>
      </c>
      <c r="DJ93" s="279">
        <f>IFERROR(VLOOKUP(A93,'fat-04-25'!A:C,3,FALSE),"")</f>
        <v>10.134</v>
      </c>
      <c r="DK93" s="279">
        <f>IFERROR(VLOOKUP(A93,'fat-02-25'!A:C,3,FALSE),"")</f>
        <v>9.0940000000000012</v>
      </c>
      <c r="DL93" s="279">
        <f>IFERROR(VLOOKUP(A93,'fat-06-25'!A:C,3,FALSE),"")</f>
        <v>5.8849999999999998</v>
      </c>
      <c r="DM93" s="279">
        <f>IFERROR(VLOOKUP(A93,'fat-05-25'!A:C,3,FALSE),"")</f>
        <v>7.6110000000000015</v>
      </c>
      <c r="DN93" s="279">
        <f>IFERROR(VLOOKUP(A93,'fat-08-25'!A:C,3,FALSE),"")</f>
        <v>18.131999999999998</v>
      </c>
      <c r="DO93" s="279">
        <f>IFERROR(VLOOKUP(A93,'fat-09-25'!A:C,3,FALSE),"")</f>
        <v>25.470099999999999</v>
      </c>
      <c r="DP93" s="279">
        <f>IFERROR(VLOOKUP(A93,'fat-10-25'!A:C,3,FALSE),"")</f>
        <v>14.622000000000003</v>
      </c>
      <c r="DQ93" s="279">
        <f>IFERROR(VLOOKUP(A93,'fat-11-25'!A:D,3,FALSE),"")</f>
        <v>11.934000000000001</v>
      </c>
      <c r="DR93" s="279">
        <f>IFERROR(VLOOKUP(A93,'fat-12-25'!A:D,3,FALSE),"")</f>
        <v>5.5470000000000006</v>
      </c>
      <c r="DS93" s="279">
        <f>IFERROR(VLOOKUP(A93,'fat-01-26'!A:C,3,FALSE),"")</f>
        <v>4.9600000000000009</v>
      </c>
      <c r="DT93" s="279">
        <f>IFERROR(VLOOKUP(A93,'fat-02-26'!A:C,3,FALSE),"")</f>
        <v>12.072000000000003</v>
      </c>
      <c r="DU93" s="279">
        <f>IFERROR(VLOOKUP(A93,'fat-03-26'!A:C,3,FALSE),"")</f>
        <v>13.346000000000002</v>
      </c>
      <c r="DV93" s="279">
        <f>IFERROR(VLOOKUP(A93,'fat-04-26'!A:C,3,FALSE),"")</f>
        <v>16.564999999999998</v>
      </c>
      <c r="DW93" s="279">
        <f>IFERROR(VLOOKUP(A93,'fat-05-26'!A:C,3,FALSE),"")</f>
        <v>19.817000000000004</v>
      </c>
      <c r="DX93" s="279">
        <f t="shared" si="18"/>
        <v>12.051166666666667</v>
      </c>
      <c r="DY93" s="279">
        <f t="shared" si="17"/>
        <v>18.076750000000001</v>
      </c>
      <c r="DZ93" s="280"/>
      <c r="EA93" s="281">
        <f>VLOOKUP(A93,Estoque!B:I,8,FALSE)</f>
        <v>-3.5139999999999998</v>
      </c>
      <c r="EB93" s="34">
        <f>VLOOKUP(A93,Estoque!B:N,13,FALSE)</f>
        <v>20</v>
      </c>
    </row>
    <row r="94" spans="1:135" x14ac:dyDescent="0.3">
      <c r="A94" s="394" t="s">
        <v>425</v>
      </c>
      <c r="B94" s="394" t="s">
        <v>426</v>
      </c>
      <c r="C94" s="279">
        <v>8.1649999999999991</v>
      </c>
      <c r="D94" s="279">
        <v>2.7029999999999998</v>
      </c>
      <c r="E94" s="279">
        <v>1.0149999999999999</v>
      </c>
      <c r="F94" s="279">
        <v>1.0149999999999999</v>
      </c>
      <c r="G94" s="279" t="s">
        <v>772</v>
      </c>
      <c r="H94" s="279">
        <v>0.71</v>
      </c>
      <c r="I94" s="279">
        <v>0.51500000000000001</v>
      </c>
      <c r="J94" s="279" t="s">
        <v>772</v>
      </c>
      <c r="K94" s="279">
        <v>0.52500000000000002</v>
      </c>
      <c r="L94" s="279">
        <v>8.5000000000000006E-2</v>
      </c>
      <c r="M94" s="279">
        <v>0.36</v>
      </c>
      <c r="N94" s="279">
        <v>0.44</v>
      </c>
      <c r="O94" s="279">
        <v>0.878</v>
      </c>
      <c r="P94" s="279">
        <v>2.6640000000000001</v>
      </c>
      <c r="Q94" s="279" t="s">
        <v>772</v>
      </c>
      <c r="R94" s="279">
        <v>0.79</v>
      </c>
      <c r="S94" s="279">
        <v>0.86</v>
      </c>
      <c r="T94" s="279">
        <v>1.49</v>
      </c>
      <c r="U94" s="279">
        <v>1.26</v>
      </c>
      <c r="V94" s="279" t="s">
        <v>772</v>
      </c>
      <c r="W94" s="279" t="s">
        <v>772</v>
      </c>
      <c r="X94" s="279">
        <v>1.9350000000000001</v>
      </c>
      <c r="Y94" s="279">
        <v>0.33700000000000002</v>
      </c>
      <c r="Z94" s="279" t="s">
        <v>772</v>
      </c>
      <c r="AA94" s="279">
        <v>2.7149999999999999</v>
      </c>
      <c r="AB94" s="279" t="s">
        <v>772</v>
      </c>
      <c r="AC94" s="279">
        <v>0.995</v>
      </c>
      <c r="AD94" s="279">
        <v>4.2000000000000003E-2</v>
      </c>
      <c r="AE94" s="279">
        <v>0.20499999999999999</v>
      </c>
      <c r="AF94" s="279">
        <v>0.35799999999999998</v>
      </c>
      <c r="AG94" s="279" t="s">
        <v>772</v>
      </c>
      <c r="AH94" s="279">
        <v>0.23100000000000001</v>
      </c>
      <c r="AI94" s="279">
        <v>0.82199999999999995</v>
      </c>
      <c r="AJ94" s="279">
        <v>0.13</v>
      </c>
      <c r="AK94" s="279">
        <v>1.462</v>
      </c>
      <c r="AL94" s="279">
        <v>0.1</v>
      </c>
      <c r="AM94" s="279">
        <v>0.10199999999999999</v>
      </c>
      <c r="AN94" s="279">
        <v>3.3290000000000002</v>
      </c>
      <c r="AO94" s="279">
        <v>1.45</v>
      </c>
      <c r="AP94" s="279">
        <v>1.02</v>
      </c>
      <c r="AQ94" s="279">
        <v>2.06</v>
      </c>
      <c r="AR94" s="279" t="s">
        <v>772</v>
      </c>
      <c r="AS94" s="279">
        <v>4.1589999999999998</v>
      </c>
      <c r="AT94" s="279">
        <v>1.421</v>
      </c>
      <c r="AU94" s="279">
        <v>0.21199999999999999</v>
      </c>
      <c r="AV94" s="279">
        <v>0</v>
      </c>
      <c r="AW94" s="279" t="s">
        <v>772</v>
      </c>
      <c r="AX94" s="279" t="s">
        <v>772</v>
      </c>
      <c r="AY94" s="279">
        <v>0.51400000000000001</v>
      </c>
      <c r="AZ94" s="279">
        <v>0.435</v>
      </c>
      <c r="BA94" s="279" t="s">
        <v>772</v>
      </c>
      <c r="BB94" s="279">
        <v>0.57499999999999996</v>
      </c>
      <c r="BC94" s="279">
        <v>3.7149999999999999</v>
      </c>
      <c r="BD94" s="279">
        <v>3.085</v>
      </c>
      <c r="BE94" s="279">
        <v>0.33</v>
      </c>
      <c r="BF94" s="279" t="s">
        <v>772</v>
      </c>
      <c r="BG94" s="279">
        <v>3.63</v>
      </c>
      <c r="BH94" s="279">
        <v>1.99</v>
      </c>
      <c r="BI94" s="279">
        <v>6.3200000000000006E-2</v>
      </c>
      <c r="BJ94" s="279">
        <v>4.5019999999999998</v>
      </c>
      <c r="BK94" s="279">
        <v>1.2450000000000001</v>
      </c>
      <c r="BL94" s="279">
        <v>1.5820000000000001</v>
      </c>
      <c r="BM94" s="279">
        <v>3.165</v>
      </c>
      <c r="BN94" s="279">
        <v>2.3149999999999999</v>
      </c>
      <c r="BO94" s="279">
        <v>5.1120000000000001</v>
      </c>
      <c r="BP94" s="279">
        <v>1.88</v>
      </c>
      <c r="BQ94" s="279">
        <v>1.9717</v>
      </c>
      <c r="BR94" s="279">
        <v>3.16</v>
      </c>
      <c r="BS94" s="279">
        <v>3.319</v>
      </c>
      <c r="BT94" s="279">
        <v>1.21</v>
      </c>
      <c r="BU94" s="279">
        <v>3.3050000000000002</v>
      </c>
      <c r="BV94" s="279">
        <v>1.925</v>
      </c>
      <c r="BW94" s="279">
        <v>2.0535000000000001</v>
      </c>
      <c r="BX94" s="279">
        <v>3.49</v>
      </c>
      <c r="BY94" s="279">
        <v>5.4660000000000002</v>
      </c>
      <c r="BZ94" s="279">
        <v>5.875</v>
      </c>
      <c r="CA94" s="279">
        <v>3.1619999999999999</v>
      </c>
      <c r="CB94" s="279">
        <v>8.2288999999999994</v>
      </c>
      <c r="CC94" s="279">
        <v>6.2169999999999996</v>
      </c>
      <c r="CD94" s="279">
        <v>3.6698</v>
      </c>
      <c r="CE94" s="279">
        <v>6.2347999999999999</v>
      </c>
      <c r="CF94" s="279">
        <v>5.6342999999999996</v>
      </c>
      <c r="CG94" s="279">
        <v>4.2880000000000003</v>
      </c>
      <c r="CH94" s="279">
        <v>7.0707000000000004</v>
      </c>
      <c r="CI94" s="279">
        <v>7.0893999999999995</v>
      </c>
      <c r="CJ94" s="279" t="s">
        <v>772</v>
      </c>
      <c r="CK94" s="279">
        <v>8.3125</v>
      </c>
      <c r="CL94" s="279">
        <v>2.7928999999999999</v>
      </c>
      <c r="CM94" s="279">
        <v>2.9306999999999999</v>
      </c>
      <c r="CN94" s="279">
        <v>4.4152999999999993</v>
      </c>
      <c r="CO94" s="279">
        <v>8.3903999999999996</v>
      </c>
      <c r="CP94" s="279">
        <v>5.2168000000000001</v>
      </c>
      <c r="CQ94" s="279">
        <v>1.4464000000000001</v>
      </c>
      <c r="CR94" s="279">
        <v>14.048</v>
      </c>
      <c r="CS94" s="279">
        <v>3.2981000000000003</v>
      </c>
      <c r="CT94" s="279">
        <v>1.2871000000000001</v>
      </c>
      <c r="CU94" s="279">
        <f>IFERROR(VLOOKUP(A94,'fat-01-24'!A:C,3,FALSE),"")</f>
        <v>3.6042000000000001</v>
      </c>
      <c r="CV94" s="279">
        <f>IFERROR(VLOOKUP(A94,'fat-02-24'!A:C,3,FALSE),"")</f>
        <v>2.4897999999999998</v>
      </c>
      <c r="CW94" s="279">
        <f>IFERROR(VLOOKUP(A94,'fat-03-24'!A:C,3,FALSE),"")</f>
        <v>1.3504</v>
      </c>
      <c r="CX94" s="279">
        <f>IFERROR(VLOOKUP(A94,'fat-04-24'!A:C,3,FALSE),"")</f>
        <v>4.3654000000000002</v>
      </c>
      <c r="CY94" s="279">
        <f>IFERROR(VLOOKUP(A94,'fat-05-24'!A:C,3,FALSE),"")</f>
        <v>1.3540000000000001</v>
      </c>
      <c r="CZ94" s="279">
        <f>IFERROR(VLOOKUP(A94,'fat-06-24'!A:C,3,FALSE),"")</f>
        <v>4.4153000000000002</v>
      </c>
      <c r="DA94" s="279">
        <f>IFERROR(VLOOKUP(A94,'fat-07-24'!A:C,3,FALSE),"")</f>
        <v>2.5108999999999999</v>
      </c>
      <c r="DB94" s="279">
        <f>IFERROR(VLOOKUP(A94,'fat-08-24'!A:D,3,FALSE),"")</f>
        <v>-0.1866000000000001</v>
      </c>
      <c r="DC94" s="279">
        <f>IFERROR(VLOOKUP(A94,'fat-09-24'!A:C,3,FALSE),"")</f>
        <v>5.2790999999999997</v>
      </c>
      <c r="DD94" s="279">
        <f>IFERROR(VLOOKUP(A94,'fat-10-24'!A:C,3,FALSE),"")</f>
        <v>10.638100000000001</v>
      </c>
      <c r="DE94" s="279">
        <f>IFERROR(VLOOKUP(A94,'fat-11-24'!A:C,3,FALSE),"")</f>
        <v>3.0215999999999998</v>
      </c>
      <c r="DF94" s="279">
        <f>IFERROR(VLOOKUP(A94,'fat-12-24'!A:D,3,FALSE),"")</f>
        <v>0.14769999999999989</v>
      </c>
      <c r="DG94" s="279">
        <f>IFERROR(VLOOKUP(A94,'fat-01-25'!A:D,3,FALSE),"")</f>
        <v>3.3338000000000001</v>
      </c>
      <c r="DH94" s="279">
        <f>IFERROR(VLOOKUP(A94,'fat-02-25'!A:D,3,FALSE),"")</f>
        <v>4.3472</v>
      </c>
      <c r="DI94" s="279">
        <f>IFERROR(VLOOKUP(A94,'fat-03-25'!A:C,3,FALSE),"")</f>
        <v>1.1721999999999999</v>
      </c>
      <c r="DJ94" s="279">
        <f>IFERROR(VLOOKUP(A94,'fat-04-25'!A:C,3,FALSE),"")</f>
        <v>3.3254000000000001</v>
      </c>
      <c r="DK94" s="279">
        <f>IFERROR(VLOOKUP(A94,'fat-02-25'!A:C,3,FALSE),"")</f>
        <v>4.3472</v>
      </c>
      <c r="DL94" s="279">
        <f>IFERROR(VLOOKUP(A94,'fat-06-25'!A:C,3,FALSE),"")</f>
        <v>1.0531999999999999</v>
      </c>
      <c r="DM94" s="279">
        <f>IFERROR(VLOOKUP(A94,'fat-05-25'!A:C,3,FALSE),"")</f>
        <v>0</v>
      </c>
      <c r="DN94" s="279">
        <f>IFERROR(VLOOKUP(A94,'fat-08-25'!A:C,3,FALSE),"")</f>
        <v>4.9086999999999996</v>
      </c>
      <c r="DO94" s="279">
        <f>IFERROR(VLOOKUP(A94,'fat-09-25'!A:C,3,FALSE),"")</f>
        <v>2.1943999999999999</v>
      </c>
      <c r="DP94" s="279">
        <f>IFERROR(VLOOKUP(A94,'fat-10-25'!A:C,3,FALSE),"")</f>
        <v>4.9767999999999999</v>
      </c>
      <c r="DQ94" s="279">
        <f>IFERROR(VLOOKUP(A94,'fat-11-25'!A:D,3,FALSE),"")</f>
        <v>1.1452</v>
      </c>
      <c r="DR94" s="279">
        <f>IFERROR(VLOOKUP(A94,'fat-12-25'!A:D,3,FALSE),"")</f>
        <v>-1.9198999999999997</v>
      </c>
      <c r="DS94" s="279">
        <f>IFERROR(VLOOKUP(A94,'fat-01-26'!A:C,3,FALSE),"")</f>
        <v>3.7946</v>
      </c>
      <c r="DT94" s="279">
        <f>IFERROR(VLOOKUP(A94,'fat-02-26'!A:C,3,FALSE),"")</f>
        <v>1.8357999999999999</v>
      </c>
      <c r="DU94" s="279">
        <f>IFERROR(VLOOKUP(A94,'fat-03-26'!A:C,3,FALSE),"")</f>
        <v>8.1758000000000006</v>
      </c>
      <c r="DV94" s="279">
        <f>IFERROR(VLOOKUP(A94,'fat-04-26'!A:C,3,FALSE),"")</f>
        <v>1.4981</v>
      </c>
      <c r="DW94" s="279">
        <f>IFERROR(VLOOKUP(A94,'fat-05-26'!A:C,3,FALSE),"")</f>
        <v>0.43</v>
      </c>
      <c r="DX94" s="279">
        <f t="shared" si="18"/>
        <v>2.3024</v>
      </c>
      <c r="DY94" s="279">
        <f t="shared" si="17"/>
        <v>3.4536000000000002</v>
      </c>
      <c r="DZ94" s="280"/>
      <c r="EA94" s="281">
        <f>VLOOKUP(A94,Estoque!B:I,8,FALSE)</f>
        <v>19.822900000000001</v>
      </c>
      <c r="EB94" s="34">
        <f>VLOOKUP(A94,Estoque!B:N,13,FALSE)</f>
        <v>0</v>
      </c>
      <c r="EC94" s="34">
        <v>10</v>
      </c>
      <c r="ED94" s="34">
        <v>15</v>
      </c>
      <c r="EE94" s="34">
        <v>15</v>
      </c>
    </row>
    <row r="95" spans="1:135" x14ac:dyDescent="0.3">
      <c r="A95" s="394" t="s">
        <v>96</v>
      </c>
      <c r="B95" s="394" t="s">
        <v>97</v>
      </c>
      <c r="C95" s="279">
        <v>2.0299999999999998</v>
      </c>
      <c r="D95" s="279">
        <v>3.91</v>
      </c>
      <c r="E95" s="279">
        <v>7.0072999999999999</v>
      </c>
      <c r="F95" s="279">
        <v>3.8650000000000002</v>
      </c>
      <c r="G95" s="279">
        <v>4.01</v>
      </c>
      <c r="H95" s="279">
        <v>3.8039999999999998</v>
      </c>
      <c r="I95" s="279">
        <v>4.74</v>
      </c>
      <c r="J95" s="279" t="s">
        <v>772</v>
      </c>
      <c r="K95" s="279">
        <v>4.4999999999999998E-2</v>
      </c>
      <c r="L95" s="279" t="s">
        <v>772</v>
      </c>
      <c r="M95" s="279">
        <v>5.27</v>
      </c>
      <c r="N95" s="279">
        <v>1.046</v>
      </c>
      <c r="O95" s="279">
        <v>9.5709999999999997</v>
      </c>
      <c r="P95" s="279">
        <v>1.58</v>
      </c>
      <c r="Q95" s="279" t="s">
        <v>772</v>
      </c>
      <c r="R95" s="279">
        <v>4.0410000000000004</v>
      </c>
      <c r="S95" s="279">
        <v>-1.827</v>
      </c>
      <c r="T95" s="279">
        <v>2.0830000000000002</v>
      </c>
      <c r="U95" s="279">
        <v>9.89</v>
      </c>
      <c r="V95" s="279">
        <v>5.8739999999999997</v>
      </c>
      <c r="W95" s="279">
        <v>4.17</v>
      </c>
      <c r="X95" s="279">
        <v>8.0779999999999994</v>
      </c>
      <c r="Y95" s="279">
        <v>0.61499999999999999</v>
      </c>
      <c r="Z95" s="279">
        <v>0.93500000000000005</v>
      </c>
      <c r="AA95" s="279">
        <v>4.4800000000000004</v>
      </c>
      <c r="AB95" s="279" t="s">
        <v>772</v>
      </c>
      <c r="AC95" s="279">
        <v>0.56499999999999995</v>
      </c>
      <c r="AD95" s="279">
        <v>2.34</v>
      </c>
      <c r="AE95" s="279">
        <v>0.4</v>
      </c>
      <c r="AF95" s="279">
        <v>0.16</v>
      </c>
      <c r="AG95" s="279">
        <v>0.5</v>
      </c>
      <c r="AH95" s="279">
        <v>3.0089999999999999</v>
      </c>
      <c r="AI95" s="279">
        <v>1.56</v>
      </c>
      <c r="AJ95" s="279">
        <v>2.1360000000000001</v>
      </c>
      <c r="AK95" s="279">
        <v>1.64</v>
      </c>
      <c r="AL95" s="279">
        <v>3.7105999999999999</v>
      </c>
      <c r="AM95" s="279">
        <v>2.72</v>
      </c>
      <c r="AN95" s="279">
        <v>4.2000000000000003E-2</v>
      </c>
      <c r="AO95" s="279">
        <v>2.3E-2</v>
      </c>
      <c r="AP95" s="279" t="s">
        <v>772</v>
      </c>
      <c r="AQ95" s="279">
        <v>7.17</v>
      </c>
      <c r="AR95" s="279" t="s">
        <v>772</v>
      </c>
      <c r="AS95" s="279">
        <v>4.0919999999999996</v>
      </c>
      <c r="AT95" s="279">
        <v>3.3820000000000001</v>
      </c>
      <c r="AU95" s="279">
        <v>2.069</v>
      </c>
      <c r="AV95" s="279">
        <v>2.1280000000000001</v>
      </c>
      <c r="AW95" s="279">
        <v>2.8279999999999998</v>
      </c>
      <c r="AX95" s="279">
        <v>-2.4470000000000001</v>
      </c>
      <c r="AY95" s="279">
        <v>0.1928</v>
      </c>
      <c r="AZ95" s="279">
        <v>1.0660000000000001</v>
      </c>
      <c r="BA95" s="279">
        <v>2.4809999999999999</v>
      </c>
      <c r="BB95" s="279">
        <v>1.4259999999999999</v>
      </c>
      <c r="BC95" s="279">
        <v>1.371</v>
      </c>
      <c r="BD95" s="279">
        <v>2.6379999999999999</v>
      </c>
      <c r="BE95" s="279">
        <v>1.3180000000000001</v>
      </c>
      <c r="BF95" s="279">
        <v>0.999</v>
      </c>
      <c r="BG95" s="279">
        <v>11.506</v>
      </c>
      <c r="BH95" s="279">
        <v>3.1589999999999998</v>
      </c>
      <c r="BI95" s="279">
        <v>6.0970000000000004</v>
      </c>
      <c r="BJ95" s="279">
        <v>2.702</v>
      </c>
      <c r="BK95" s="279">
        <v>2.9609999999999999</v>
      </c>
      <c r="BL95" s="279">
        <v>7.7409999999999997</v>
      </c>
      <c r="BM95" s="279">
        <v>3.9</v>
      </c>
      <c r="BN95" s="279">
        <v>4.7636000000000003</v>
      </c>
      <c r="BO95" s="279">
        <v>3.6019999999999999</v>
      </c>
      <c r="BP95" s="279">
        <v>4.423</v>
      </c>
      <c r="BQ95" s="279">
        <v>2.645</v>
      </c>
      <c r="BR95" s="279">
        <v>3.7404000000000002</v>
      </c>
      <c r="BS95" s="279">
        <v>5.8644999999999996</v>
      </c>
      <c r="BT95" s="279">
        <v>9.98</v>
      </c>
      <c r="BU95" s="279">
        <v>10.983000000000001</v>
      </c>
      <c r="BV95" s="279">
        <v>3.7848000000000002</v>
      </c>
      <c r="BW95" s="279">
        <v>6.1150000000000002</v>
      </c>
      <c r="BX95" s="279">
        <v>4.5990000000000002</v>
      </c>
      <c r="BY95" s="279">
        <v>12.025</v>
      </c>
      <c r="BZ95" s="279">
        <v>1.212</v>
      </c>
      <c r="CA95" s="279">
        <v>4.5270000000000001</v>
      </c>
      <c r="CB95" s="279">
        <v>2.7789999999999999</v>
      </c>
      <c r="CC95" s="279">
        <v>9.0023999999999997</v>
      </c>
      <c r="CD95" s="279">
        <v>8.3398000000000003</v>
      </c>
      <c r="CE95" s="279">
        <v>3.4629999999999996</v>
      </c>
      <c r="CF95" s="279">
        <v>3.6488</v>
      </c>
      <c r="CG95" s="279">
        <v>8.1801999999999992</v>
      </c>
      <c r="CH95" s="279">
        <v>20.245400000000004</v>
      </c>
      <c r="CI95" s="279">
        <v>8.4136000000000006</v>
      </c>
      <c r="CJ95" s="279">
        <v>1.5495999999999999</v>
      </c>
      <c r="CK95" s="279">
        <v>5.0620000000000003</v>
      </c>
      <c r="CL95" s="279">
        <v>11.057600000000001</v>
      </c>
      <c r="CM95" s="279">
        <v>2.3684000000000003</v>
      </c>
      <c r="CN95" s="279">
        <v>2.6354000000000002</v>
      </c>
      <c r="CO95" s="279">
        <v>6.7039999999999997</v>
      </c>
      <c r="CP95" s="279">
        <v>5.7637999999999998</v>
      </c>
      <c r="CQ95" s="279">
        <v>6.9479999999999995</v>
      </c>
      <c r="CR95" s="279">
        <v>10.212399999999999</v>
      </c>
      <c r="CS95" s="279">
        <v>3.8760000000000003</v>
      </c>
      <c r="CT95" s="279">
        <v>4.2864000000000004</v>
      </c>
      <c r="CU95" s="279">
        <f>IFERROR(VLOOKUP(A95,'fat-01-24'!A:C,3,FALSE),"")</f>
        <v>3.4561999999999999</v>
      </c>
      <c r="CV95" s="279">
        <f>IFERROR(VLOOKUP(A95,'fat-02-24'!A:C,3,FALSE),"")</f>
        <v>5.9668000000000001</v>
      </c>
      <c r="CW95" s="279">
        <f>IFERROR(VLOOKUP(A95,'fat-03-24'!A:C,3,FALSE),"")</f>
        <v>3.1335999999999999</v>
      </c>
      <c r="CX95" s="279" t="str">
        <f>IFERROR(VLOOKUP(A95,'fat-04-24'!A:C,3,FALSE),"")</f>
        <v/>
      </c>
      <c r="CY95" s="279">
        <f>IFERROR(VLOOKUP(A95,'fat-05-24'!A:C,3,FALSE),"")</f>
        <v>12.176899999999998</v>
      </c>
      <c r="CZ95" s="279">
        <f>IFERROR(VLOOKUP(A95,'fat-06-24'!A:C,3,FALSE),"")</f>
        <v>2.6354000000000002</v>
      </c>
      <c r="DA95" s="279">
        <f>IFERROR(VLOOKUP(A95,'fat-07-24'!A:C,3,FALSE),"")</f>
        <v>10.137799999999999</v>
      </c>
      <c r="DB95" s="279">
        <f>IFERROR(VLOOKUP(A95,'fat-08-24'!A:D,3,FALSE),"")</f>
        <v>6.9101999999999988</v>
      </c>
      <c r="DC95" s="279">
        <f>IFERROR(VLOOKUP(A95,'fat-09-24'!A:C,3,FALSE),"")</f>
        <v>9.5590000000000028</v>
      </c>
      <c r="DD95" s="279">
        <f>IFERROR(VLOOKUP(A95,'fat-10-24'!A:C,3,FALSE),"")</f>
        <v>4.6899999999999995</v>
      </c>
      <c r="DE95" s="279">
        <f>IFERROR(VLOOKUP(A95,'fat-11-24'!A:C,3,FALSE),"")</f>
        <v>15.348000000000001</v>
      </c>
      <c r="DF95" s="279">
        <f>IFERROR(VLOOKUP(A95,'fat-12-24'!A:D,3,FALSE),"")</f>
        <v>8.8864000000000001</v>
      </c>
      <c r="DG95" s="279">
        <f>IFERROR(VLOOKUP(A95,'fat-01-25'!A:D,3,FALSE),"")</f>
        <v>6.3727999999999998</v>
      </c>
      <c r="DH95" s="279">
        <f>IFERROR(VLOOKUP(A95,'fat-02-25'!A:D,3,FALSE),"")</f>
        <v>1.5960000000000001</v>
      </c>
      <c r="DI95" s="279">
        <f>IFERROR(VLOOKUP(A95,'fat-03-25'!A:C,3,FALSE),"")</f>
        <v>6.5683999999999996</v>
      </c>
      <c r="DJ95" s="279">
        <f>IFERROR(VLOOKUP(A95,'fat-04-25'!A:C,3,FALSE),"")</f>
        <v>6.3612000000000002</v>
      </c>
      <c r="DK95" s="279">
        <f>IFERROR(VLOOKUP(A95,'fat-02-25'!A:C,3,FALSE),"")</f>
        <v>1.5960000000000001</v>
      </c>
      <c r="DL95" s="279">
        <f>IFERROR(VLOOKUP(A95,'fat-06-25'!A:C,3,FALSE),"")</f>
        <v>1.0472000000000001</v>
      </c>
      <c r="DM95" s="279">
        <f>IFERROR(VLOOKUP(A95,'fat-05-25'!A:C,3,FALSE),"")</f>
        <v>2.1660000000000004</v>
      </c>
      <c r="DN95" s="279">
        <f>IFERROR(VLOOKUP(A95,'fat-08-25'!A:C,3,FALSE),"")</f>
        <v>7.065599999999999</v>
      </c>
      <c r="DO95" s="279">
        <f>IFERROR(VLOOKUP(A95,'fat-09-25'!A:C,3,FALSE),"")</f>
        <v>6.6732000000000005</v>
      </c>
      <c r="DP95" s="279">
        <f>IFERROR(VLOOKUP(A95,'fat-10-25'!A:C,3,FALSE),"")</f>
        <v>1.7141999999999999</v>
      </c>
      <c r="DQ95" s="279">
        <f>IFERROR(VLOOKUP(A95,'fat-11-25'!A:D,3,FALSE),"")</f>
        <v>7.3491999999999997</v>
      </c>
      <c r="DR95" s="279">
        <f>IFERROR(VLOOKUP(A95,'fat-12-25'!A:D,3,FALSE),"")</f>
        <v>0.15959999999999999</v>
      </c>
      <c r="DS95" s="279">
        <f>IFERROR(VLOOKUP(A95,'fat-01-26'!A:C,3,FALSE),"")</f>
        <v>4.9641999999999999</v>
      </c>
      <c r="DT95" s="279">
        <f>IFERROR(VLOOKUP(A95,'fat-02-26'!A:C,3,FALSE),"")</f>
        <v>4.9775999999999998</v>
      </c>
      <c r="DU95" s="279">
        <f>IFERROR(VLOOKUP(A95,'fat-03-26'!A:C,3,FALSE),"")</f>
        <v>2.508</v>
      </c>
      <c r="DV95" s="279">
        <f>IFERROR(VLOOKUP(A95,'fat-04-26'!A:C,3,FALSE),"")</f>
        <v>6.5206</v>
      </c>
      <c r="DW95" s="279">
        <f>IFERROR(VLOOKUP(A95,'fat-05-26'!A:C,3,FALSE),"")</f>
        <v>3.6959999999999997</v>
      </c>
      <c r="DX95" s="279">
        <f t="shared" si="18"/>
        <v>3.8043333333333336</v>
      </c>
      <c r="DY95" s="279">
        <f t="shared" si="17"/>
        <v>5.706500000000001</v>
      </c>
      <c r="DZ95" s="280">
        <v>10</v>
      </c>
      <c r="EA95" s="281">
        <f>VLOOKUP(A95,Estoque!B:I,8,FALSE)</f>
        <v>-0.23840000000000011</v>
      </c>
      <c r="EB95" s="34">
        <f>VLOOKUP(A95,Estoque!B:N,13,FALSE)</f>
        <v>0</v>
      </c>
      <c r="EC95" s="34">
        <v>10</v>
      </c>
    </row>
    <row r="96" spans="1:135" x14ac:dyDescent="0.3">
      <c r="A96" s="394" t="s">
        <v>36</v>
      </c>
      <c r="B96" s="394" t="s">
        <v>37</v>
      </c>
      <c r="C96" s="279">
        <v>5.6000000000000001E-2</v>
      </c>
      <c r="D96" s="279" t="s">
        <v>772</v>
      </c>
      <c r="E96" s="279">
        <v>0.14000000000000001</v>
      </c>
      <c r="F96" s="279" t="s">
        <v>772</v>
      </c>
      <c r="G96" s="279" t="s">
        <v>772</v>
      </c>
      <c r="H96" s="279">
        <v>7.077</v>
      </c>
      <c r="I96" s="279">
        <v>0.60799999999999998</v>
      </c>
      <c r="J96" s="279" t="s">
        <v>772</v>
      </c>
      <c r="K96" s="279" t="s">
        <v>772</v>
      </c>
      <c r="L96" s="279" t="s">
        <v>772</v>
      </c>
      <c r="M96" s="279" t="s">
        <v>772</v>
      </c>
      <c r="N96" s="279" t="s">
        <v>772</v>
      </c>
      <c r="O96" s="279">
        <v>0.14000000000000001</v>
      </c>
      <c r="P96" s="279" t="s">
        <v>772</v>
      </c>
      <c r="Q96" s="279" t="s">
        <v>772</v>
      </c>
      <c r="R96" s="279">
        <v>0.06</v>
      </c>
      <c r="S96" s="279" t="s">
        <v>772</v>
      </c>
      <c r="T96" s="279" t="s">
        <v>772</v>
      </c>
      <c r="U96" s="279" t="s">
        <v>772</v>
      </c>
      <c r="V96" s="279">
        <v>1.4950000000000001</v>
      </c>
      <c r="W96" s="279">
        <v>1.1819999999999999</v>
      </c>
      <c r="X96" s="279">
        <v>0.40500000000000003</v>
      </c>
      <c r="Y96" s="279">
        <v>1.0089999999999999</v>
      </c>
      <c r="Z96" s="279" t="s">
        <v>772</v>
      </c>
      <c r="AA96" s="279">
        <v>0.6</v>
      </c>
      <c r="AB96" s="279">
        <v>1.7070000000000001</v>
      </c>
      <c r="AC96" s="279">
        <v>2.8000000000000001E-2</v>
      </c>
      <c r="AD96" s="279">
        <v>3.75</v>
      </c>
      <c r="AE96" s="279" t="s">
        <v>772</v>
      </c>
      <c r="AF96" s="279" t="s">
        <v>772</v>
      </c>
      <c r="AG96" s="279">
        <v>0.28499999999999998</v>
      </c>
      <c r="AH96" s="279">
        <v>3.7250000000000001</v>
      </c>
      <c r="AI96" s="279">
        <v>2.08</v>
      </c>
      <c r="AJ96" s="279">
        <v>-0.22800000000000001</v>
      </c>
      <c r="AK96" s="279">
        <v>0.14399999999999999</v>
      </c>
      <c r="AL96" s="279">
        <v>0.28899999999999998</v>
      </c>
      <c r="AM96" s="279">
        <v>0.67900000000000005</v>
      </c>
      <c r="AN96" s="279">
        <v>0.85499999999999998</v>
      </c>
      <c r="AO96" s="279" t="s">
        <v>772</v>
      </c>
      <c r="AP96" s="279">
        <v>0.115</v>
      </c>
      <c r="AQ96" s="279">
        <v>2.5</v>
      </c>
      <c r="AR96" s="279">
        <v>1.202</v>
      </c>
      <c r="AS96" s="279">
        <v>1.87</v>
      </c>
      <c r="AT96" s="279">
        <v>1.63</v>
      </c>
      <c r="AU96" s="279" t="s">
        <v>772</v>
      </c>
      <c r="AV96" s="279">
        <v>1.4375</v>
      </c>
      <c r="AW96" s="279">
        <v>2.0099999999999998</v>
      </c>
      <c r="AX96" s="279">
        <v>5.7000000000000002E-2</v>
      </c>
      <c r="AY96" s="279">
        <v>0.41799999999999998</v>
      </c>
      <c r="AZ96" s="279">
        <v>0.378</v>
      </c>
      <c r="BA96" s="279" t="s">
        <v>772</v>
      </c>
      <c r="BB96" s="279" t="s">
        <v>772</v>
      </c>
      <c r="BC96" s="279">
        <v>0.11</v>
      </c>
      <c r="BD96" s="279">
        <v>0.17199999999999999</v>
      </c>
      <c r="BE96" s="279" t="s">
        <v>772</v>
      </c>
      <c r="BF96" s="279">
        <v>0.17299999999999999</v>
      </c>
      <c r="BG96" s="279">
        <v>3.6440000000000001</v>
      </c>
      <c r="BH96" s="279">
        <v>1.5149999999999999</v>
      </c>
      <c r="BI96" s="279">
        <v>2.7130000000000001</v>
      </c>
      <c r="BJ96" s="279">
        <v>1.167</v>
      </c>
      <c r="BK96" s="279">
        <v>0.114</v>
      </c>
      <c r="BL96" s="279">
        <v>0.73499999999999999</v>
      </c>
      <c r="BM96" s="279">
        <v>1.4603999999999999</v>
      </c>
      <c r="BN96" s="279">
        <v>2.44</v>
      </c>
      <c r="BO96" s="279">
        <v>1.72</v>
      </c>
      <c r="BP96" s="279">
        <v>1.427</v>
      </c>
      <c r="BQ96" s="279">
        <v>0.65</v>
      </c>
      <c r="BR96" s="279">
        <v>1.054</v>
      </c>
      <c r="BS96" s="279">
        <v>8.5000000000000006E-2</v>
      </c>
      <c r="BT96" s="279">
        <v>1.7290000000000001</v>
      </c>
      <c r="BU96" s="279">
        <v>4.5209999999999999</v>
      </c>
      <c r="BV96" s="279">
        <v>5.8000000000000003E-2</v>
      </c>
      <c r="BW96" s="279">
        <v>1.1040000000000001</v>
      </c>
      <c r="BX96" s="279">
        <v>1.8149999999999999</v>
      </c>
      <c r="BY96" s="279">
        <v>3.4175</v>
      </c>
      <c r="BZ96" s="279">
        <v>1.3319000000000001</v>
      </c>
      <c r="CA96" s="279">
        <v>6.202</v>
      </c>
      <c r="CB96" s="279">
        <v>1</v>
      </c>
      <c r="CC96" s="279">
        <v>1.9930000000000001</v>
      </c>
      <c r="CD96" s="279">
        <v>12.790999999999999</v>
      </c>
      <c r="CE96" s="279">
        <v>6.1937999999999995</v>
      </c>
      <c r="CF96" s="279">
        <v>0.34559999999999996</v>
      </c>
      <c r="CG96" s="279">
        <v>2.2886000000000002</v>
      </c>
      <c r="CH96" s="279">
        <v>5.1078999999999999</v>
      </c>
      <c r="CI96" s="279">
        <v>1.0236000000000001</v>
      </c>
      <c r="CJ96" s="279">
        <v>6.0190000000000001</v>
      </c>
      <c r="CK96" s="279">
        <v>1.0389999999999999</v>
      </c>
      <c r="CL96" s="279">
        <v>2.0735999999999999</v>
      </c>
      <c r="CM96" s="279">
        <v>2.4188000000000001</v>
      </c>
      <c r="CN96" s="279">
        <v>2.6992000000000003</v>
      </c>
      <c r="CO96" s="279" t="s">
        <v>772</v>
      </c>
      <c r="CP96" s="279">
        <v>4.5150000000000006</v>
      </c>
      <c r="CQ96" s="279">
        <v>1.0512000000000001</v>
      </c>
      <c r="CR96" s="279">
        <v>2.6385999999999998</v>
      </c>
      <c r="CS96" s="279">
        <v>2.448</v>
      </c>
      <c r="CT96" s="279">
        <v>2.9640000000000004</v>
      </c>
      <c r="CU96" s="279">
        <f>IFERROR(VLOOKUP(A96,'fat-01-24'!A:C,3,FALSE),"")</f>
        <v>0.51500000000000001</v>
      </c>
      <c r="CV96" s="279">
        <f>IFERROR(VLOOKUP(A96,'fat-02-24'!A:C,3,FALSE),"")</f>
        <v>1.0944</v>
      </c>
      <c r="CW96" s="279">
        <f>IFERROR(VLOOKUP(A96,'fat-03-24'!A:C,3,FALSE),"")</f>
        <v>-0.2016</v>
      </c>
      <c r="CX96" s="279">
        <f>IFERROR(VLOOKUP(A96,'fat-04-24'!A:C,3,FALSE),"")</f>
        <v>4.6934000000000005</v>
      </c>
      <c r="CY96" s="279">
        <f>IFERROR(VLOOKUP(A96,'fat-05-24'!A:C,3,FALSE),"")</f>
        <v>4.1619999999999999</v>
      </c>
      <c r="CZ96" s="279">
        <f>IFERROR(VLOOKUP(A96,'fat-06-24'!A:C,3,FALSE),"")</f>
        <v>2.6992000000000003</v>
      </c>
      <c r="DA96" s="279">
        <f>IFERROR(VLOOKUP(A96,'fat-07-24'!A:C,3,FALSE),"")</f>
        <v>5.7599999999999998E-2</v>
      </c>
      <c r="DB96" s="279">
        <f>IFERROR(VLOOKUP(A96,'fat-08-24'!A:D,3,FALSE),"")</f>
        <v>2.5333999999999999</v>
      </c>
      <c r="DC96" s="279">
        <f>IFERROR(VLOOKUP(A96,'fat-09-24'!A:C,3,FALSE),"")</f>
        <v>7.4426000000000005</v>
      </c>
      <c r="DD96" s="279">
        <f>IFERROR(VLOOKUP(A96,'fat-10-24'!A:C,3,FALSE),"")</f>
        <v>0</v>
      </c>
      <c r="DE96" s="279">
        <f>IFERROR(VLOOKUP(A96,'fat-11-24'!A:C,3,FALSE),"")</f>
        <v>2.8000000000000003</v>
      </c>
      <c r="DF96" s="279">
        <f>IFERROR(VLOOKUP(A96,'fat-12-24'!A:D,3,FALSE),"")</f>
        <v>5.8227999999999991</v>
      </c>
      <c r="DG96" s="279">
        <f>IFERROR(VLOOKUP(A96,'fat-01-25'!A:D,3,FALSE),"")</f>
        <v>1.2012</v>
      </c>
      <c r="DH96" s="279">
        <f>IFERROR(VLOOKUP(A96,'fat-02-25'!A:D,3,FALSE),"")</f>
        <v>3.4967999999999995</v>
      </c>
      <c r="DI96" s="279">
        <f>IFERROR(VLOOKUP(A96,'fat-03-25'!A:C,3,FALSE),"")</f>
        <v>0.40600000000000003</v>
      </c>
      <c r="DJ96" s="279">
        <f>IFERROR(VLOOKUP(A96,'fat-04-25'!A:C,3,FALSE),"")</f>
        <v>3.1943999999999999</v>
      </c>
      <c r="DK96" s="279">
        <f>IFERROR(VLOOKUP(A96,'fat-02-25'!A:C,3,FALSE),"")</f>
        <v>3.4967999999999995</v>
      </c>
      <c r="DL96" s="279">
        <f>IFERROR(VLOOKUP(A96,'fat-06-25'!A:C,3,FALSE),"")</f>
        <v>0</v>
      </c>
      <c r="DM96" s="279">
        <f>IFERROR(VLOOKUP(A96,'fat-05-25'!A:C,3,FALSE),"")</f>
        <v>2.4736000000000002</v>
      </c>
      <c r="DN96" s="279">
        <f>IFERROR(VLOOKUP(A96,'fat-08-25'!A:C,3,FALSE),"")</f>
        <v>1.49</v>
      </c>
      <c r="DO96" s="279">
        <f>IFERROR(VLOOKUP(A96,'fat-09-25'!A:C,3,FALSE),"")</f>
        <v>0</v>
      </c>
      <c r="DP96" s="279">
        <f>IFERROR(VLOOKUP(A96,'fat-10-25'!A:C,3,FALSE),"")</f>
        <v>2.8523999999999998</v>
      </c>
      <c r="DQ96" s="279">
        <f>IFERROR(VLOOKUP(A96,'fat-11-25'!A:D,3,FALSE),"")</f>
        <v>0.17280000000000001</v>
      </c>
      <c r="DR96" s="279">
        <f>IFERROR(VLOOKUP(A96,'fat-12-25'!A:D,3,FALSE),"")</f>
        <v>7.2120000000000006</v>
      </c>
      <c r="DS96" s="279">
        <f>IFERROR(VLOOKUP(A96,'fat-01-26'!A:C,3,FALSE),"")</f>
        <v>0.23039999999999999</v>
      </c>
      <c r="DT96" s="279">
        <f>IFERROR(VLOOKUP(A96,'fat-02-26'!A:C,3,FALSE),"")</f>
        <v>1.1439999999999999</v>
      </c>
      <c r="DU96" s="279">
        <f>IFERROR(VLOOKUP(A96,'fat-03-26'!A:C,3,FALSE),"")</f>
        <v>15.270799999999999</v>
      </c>
      <c r="DV96" s="279">
        <f>IFERROR(VLOOKUP(A96,'fat-04-26'!A:C,3,FALSE),"")</f>
        <v>4.0507999999999997</v>
      </c>
      <c r="DW96" s="279">
        <f>IFERROR(VLOOKUP(A96,'fat-05-26'!A:C,3,FALSE),"")</f>
        <v>1.3396000000000001</v>
      </c>
      <c r="DX96" s="279">
        <f t="shared" si="18"/>
        <v>4.8746</v>
      </c>
      <c r="DY96" s="279">
        <f t="shared" si="17"/>
        <v>7.3118999999999996</v>
      </c>
      <c r="DZ96" s="280">
        <v>5</v>
      </c>
      <c r="EA96" s="281">
        <f>VLOOKUP(A96,Estoque!B:I,8,FALSE)</f>
        <v>13.377800000000001</v>
      </c>
      <c r="EB96" s="34">
        <f>VLOOKUP(A96,Estoque!B:N,13,FALSE)</f>
        <v>10</v>
      </c>
      <c r="ED96" s="34">
        <v>20</v>
      </c>
      <c r="EE96" s="34">
        <v>25</v>
      </c>
    </row>
    <row r="97" spans="1:134" x14ac:dyDescent="0.3">
      <c r="A97" s="394" t="s">
        <v>435</v>
      </c>
      <c r="B97" s="394" t="s">
        <v>436</v>
      </c>
      <c r="C97" s="279" t="s">
        <v>772</v>
      </c>
      <c r="D97" s="279" t="s">
        <v>772</v>
      </c>
      <c r="E97" s="279" t="s">
        <v>772</v>
      </c>
      <c r="F97" s="279" t="s">
        <v>772</v>
      </c>
      <c r="G97" s="279" t="s">
        <v>772</v>
      </c>
      <c r="H97" s="279">
        <v>0.71</v>
      </c>
      <c r="I97" s="279" t="s">
        <v>772</v>
      </c>
      <c r="J97" s="279">
        <v>4.5999999999999999E-2</v>
      </c>
      <c r="K97" s="279">
        <v>1.115</v>
      </c>
      <c r="L97" s="279" t="s">
        <v>772</v>
      </c>
      <c r="M97" s="279" t="s">
        <v>772</v>
      </c>
      <c r="N97" s="279" t="s">
        <v>772</v>
      </c>
      <c r="O97" s="279" t="s">
        <v>772</v>
      </c>
      <c r="P97" s="279" t="s">
        <v>772</v>
      </c>
      <c r="Q97" s="279" t="s">
        <v>772</v>
      </c>
      <c r="R97" s="279">
        <v>3.1E-2</v>
      </c>
      <c r="S97" s="279" t="s">
        <v>772</v>
      </c>
      <c r="T97" s="279" t="s">
        <v>772</v>
      </c>
      <c r="U97" s="279">
        <v>0.253</v>
      </c>
      <c r="V97" s="279">
        <v>2.0550000000000002</v>
      </c>
      <c r="W97" s="279">
        <v>0.31</v>
      </c>
      <c r="X97" s="279">
        <v>0.73</v>
      </c>
      <c r="Y97" s="279">
        <v>1.395</v>
      </c>
      <c r="Z97" s="279" t="s">
        <v>772</v>
      </c>
      <c r="AA97" s="279">
        <v>0.61499999999999999</v>
      </c>
      <c r="AB97" s="279">
        <v>1.032</v>
      </c>
      <c r="AC97" s="279">
        <v>0.45700000000000002</v>
      </c>
      <c r="AD97" s="279" t="s">
        <v>772</v>
      </c>
      <c r="AE97" s="279">
        <v>7.6999999999999999E-2</v>
      </c>
      <c r="AF97" s="279" t="s">
        <v>772</v>
      </c>
      <c r="AG97" s="279" t="s">
        <v>772</v>
      </c>
      <c r="AH97" s="279">
        <v>2.3E-2</v>
      </c>
      <c r="AI97" s="279" t="s">
        <v>772</v>
      </c>
      <c r="AJ97" s="279">
        <v>1.1259999999999999</v>
      </c>
      <c r="AK97" s="279" t="s">
        <v>772</v>
      </c>
      <c r="AL97" s="279">
        <v>0.80700000000000005</v>
      </c>
      <c r="AM97" s="279" t="s">
        <v>772</v>
      </c>
      <c r="AN97" s="279" t="s">
        <v>772</v>
      </c>
      <c r="AO97" s="279">
        <v>0.254</v>
      </c>
      <c r="AP97" s="279" t="s">
        <v>772</v>
      </c>
      <c r="AQ97" s="279" t="s">
        <v>772</v>
      </c>
      <c r="AR97" s="279" t="s">
        <v>772</v>
      </c>
      <c r="AS97" s="279" t="s">
        <v>772</v>
      </c>
      <c r="AT97" s="279" t="s">
        <v>772</v>
      </c>
      <c r="AU97" s="279" t="s">
        <v>772</v>
      </c>
      <c r="AV97" s="279" t="s">
        <v>772</v>
      </c>
      <c r="AW97" s="279" t="s">
        <v>772</v>
      </c>
      <c r="AX97" s="279" t="s">
        <v>772</v>
      </c>
      <c r="AY97" s="279" t="s">
        <v>772</v>
      </c>
      <c r="AZ97" s="279" t="s">
        <v>772</v>
      </c>
      <c r="BA97" s="279" t="s">
        <v>772</v>
      </c>
      <c r="BB97" s="279" t="s">
        <v>772</v>
      </c>
      <c r="BC97" s="279" t="s">
        <v>772</v>
      </c>
      <c r="BD97" s="279" t="s">
        <v>772</v>
      </c>
      <c r="BE97" s="279" t="s">
        <v>772</v>
      </c>
      <c r="BF97" s="279" t="s">
        <v>772</v>
      </c>
      <c r="BG97" s="279" t="s">
        <v>772</v>
      </c>
      <c r="BH97" s="279" t="s">
        <v>772</v>
      </c>
      <c r="BI97" s="279" t="s">
        <v>772</v>
      </c>
      <c r="BJ97" s="279" t="s">
        <v>772</v>
      </c>
      <c r="BK97" s="279">
        <v>0.505</v>
      </c>
      <c r="BL97" s="279">
        <v>0.69</v>
      </c>
      <c r="BM97" s="279" t="s">
        <v>772</v>
      </c>
      <c r="BN97" s="279" t="s">
        <v>772</v>
      </c>
      <c r="BO97" s="279" t="s">
        <v>772</v>
      </c>
      <c r="BP97" s="279" t="s">
        <v>772</v>
      </c>
      <c r="BQ97" s="279" t="s">
        <v>772</v>
      </c>
      <c r="BR97" s="279" t="s">
        <v>772</v>
      </c>
      <c r="BS97" s="279" t="s">
        <v>772</v>
      </c>
      <c r="BT97" s="279" t="s">
        <v>772</v>
      </c>
      <c r="BU97" s="279" t="s">
        <v>772</v>
      </c>
      <c r="BV97" s="279" t="s">
        <v>772</v>
      </c>
      <c r="BW97" s="279" t="s">
        <v>772</v>
      </c>
      <c r="BX97" s="279" t="s">
        <v>772</v>
      </c>
      <c r="BY97" s="279" t="s">
        <v>772</v>
      </c>
      <c r="BZ97" s="279" t="s">
        <v>772</v>
      </c>
      <c r="CA97" s="279" t="s">
        <v>772</v>
      </c>
      <c r="CB97" s="279" t="s">
        <v>772</v>
      </c>
      <c r="CC97" s="279" t="s">
        <v>772</v>
      </c>
      <c r="CD97" s="279" t="s">
        <v>772</v>
      </c>
      <c r="CE97" s="279" t="s">
        <v>772</v>
      </c>
      <c r="CF97" s="279" t="s">
        <v>772</v>
      </c>
      <c r="CG97" s="279" t="s">
        <v>772</v>
      </c>
      <c r="CH97" s="279" t="s">
        <v>772</v>
      </c>
      <c r="CI97" s="279" t="s">
        <v>772</v>
      </c>
      <c r="CJ97" s="279" t="s">
        <v>772</v>
      </c>
      <c r="CK97" s="279" t="s">
        <v>772</v>
      </c>
      <c r="CL97" s="279" t="s">
        <v>772</v>
      </c>
      <c r="CM97" s="279" t="s">
        <v>772</v>
      </c>
      <c r="CN97" s="279">
        <v>0.23100000000000001</v>
      </c>
      <c r="CO97" s="279">
        <v>0.76</v>
      </c>
      <c r="CP97" s="279">
        <v>0.44</v>
      </c>
      <c r="CQ97" s="279" t="s">
        <v>772</v>
      </c>
      <c r="CR97" s="279" t="s">
        <v>772</v>
      </c>
      <c r="CS97" s="279" t="s">
        <v>772</v>
      </c>
      <c r="CT97" s="279" t="s">
        <v>772</v>
      </c>
      <c r="CU97" s="279" t="str">
        <f>IFERROR(VLOOKUP(A97,'fat-01-24'!A:C,3,FALSE),"")</f>
        <v/>
      </c>
      <c r="CV97" s="279" t="str">
        <f>IFERROR(VLOOKUP(A97,'fat-02-24'!A:C,3,FALSE),"")</f>
        <v/>
      </c>
      <c r="CW97" s="279" t="str">
        <f>IFERROR(VLOOKUP(A97,'fat-03-24'!A:C,3,FALSE),"")</f>
        <v/>
      </c>
      <c r="CX97" s="279" t="str">
        <f>IFERROR(VLOOKUP(A97,'fat-04-24'!A:C,3,FALSE),"")</f>
        <v/>
      </c>
      <c r="CY97" s="279" t="str">
        <f>IFERROR(VLOOKUP(A97,'fat-05-24'!A:C,3,FALSE),"")</f>
        <v/>
      </c>
      <c r="CZ97" s="279">
        <f>IFERROR(VLOOKUP(A97,'fat-06-24'!A:C,3,FALSE),"")</f>
        <v>0.23100000000000001</v>
      </c>
      <c r="DA97" s="279" t="str">
        <f>IFERROR(VLOOKUP(A97,'fat-07-24'!A:C,3,FALSE),"")</f>
        <v/>
      </c>
      <c r="DB97" s="279" t="str">
        <f>IFERROR(VLOOKUP(A97,'fat-08-24'!A:D,3,FALSE),"")</f>
        <v/>
      </c>
      <c r="DC97" s="279" t="str">
        <f>IFERROR(VLOOKUP(A97,'fat-09-24'!A:C,3,FALSE),"")</f>
        <v/>
      </c>
      <c r="DD97" s="279">
        <f>IFERROR(VLOOKUP(A97,'fat-10-24'!A:C,3,FALSE),"")</f>
        <v>0.89319999999999999</v>
      </c>
      <c r="DE97" s="279">
        <f>IFERROR(VLOOKUP(A97,'fat-11-24'!A:C,3,FALSE),"")</f>
        <v>0</v>
      </c>
      <c r="DF97" s="279" t="str">
        <f>IFERROR(VLOOKUP(A97,'fat-12-24'!A:D,3,FALSE),"")</f>
        <v/>
      </c>
      <c r="DG97" s="279" t="str">
        <f>IFERROR(VLOOKUP(A97,'fat-01-25'!A:D,3,FALSE),"")</f>
        <v/>
      </c>
      <c r="DH97" s="279">
        <f>IFERROR(VLOOKUP(A97,'fat-02-25'!A:D,3,FALSE),"")</f>
        <v>0</v>
      </c>
      <c r="DI97" s="279">
        <f>IFERROR(VLOOKUP(A97,'fat-03-25'!A:C,3,FALSE),"")</f>
        <v>8.4699999999999998E-2</v>
      </c>
      <c r="DJ97" s="279">
        <f>IFERROR(VLOOKUP(A97,'fat-04-25'!A:C,3,FALSE),"")</f>
        <v>0</v>
      </c>
      <c r="DK97" s="279">
        <f>IFERROR(VLOOKUP(A97,'fat-02-25'!A:C,3,FALSE),"")</f>
        <v>0</v>
      </c>
      <c r="DL97" s="279">
        <f>IFERROR(VLOOKUP(A97,'fat-06-25'!A:C,3,FALSE),"")</f>
        <v>0</v>
      </c>
      <c r="DM97" s="279">
        <f>IFERROR(VLOOKUP(A97,'fat-05-25'!A:C,3,FALSE),"")</f>
        <v>0</v>
      </c>
      <c r="DN97" s="279">
        <f>IFERROR(VLOOKUP(A97,'fat-08-25'!A:C,3,FALSE),"")</f>
        <v>0</v>
      </c>
      <c r="DO97" s="279">
        <f>IFERROR(VLOOKUP(A97,'fat-09-25'!A:C,3,FALSE),"")</f>
        <v>0.1386</v>
      </c>
      <c r="DP97" s="279">
        <f>IFERROR(VLOOKUP(A97,'fat-10-25'!A:C,3,FALSE),"")</f>
        <v>3.1415999999999999</v>
      </c>
      <c r="DQ97" s="279" t="str">
        <f>IFERROR(VLOOKUP(A97,'fat-11-25'!A:D,3,FALSE),"")</f>
        <v/>
      </c>
      <c r="DR97" s="279" t="str">
        <f>IFERROR(VLOOKUP(A97,'fat-12-25'!A:D,3,FALSE),"")</f>
        <v/>
      </c>
      <c r="DS97" s="279">
        <f>IFERROR(VLOOKUP(A97,'fat-01-26'!A:C,3,FALSE),"")</f>
        <v>0.26950000000000002</v>
      </c>
      <c r="DT97" s="279" t="str">
        <f>IFERROR(VLOOKUP(A97,'fat-02-26'!A:C,3,FALSE),"")</f>
        <v/>
      </c>
      <c r="DU97" s="279" t="str">
        <f>IFERROR(VLOOKUP(A97,'fat-03-26'!A:C,3,FALSE),"")</f>
        <v/>
      </c>
      <c r="DV97" s="279">
        <f>IFERROR(VLOOKUP(A97,'fat-04-26'!A:C,3,FALSE),"")</f>
        <v>0.4466</v>
      </c>
      <c r="DW97" s="279" t="str">
        <f>IFERROR(VLOOKUP(A97,'fat-05-26'!A:C,3,FALSE),"")</f>
        <v/>
      </c>
      <c r="DX97" s="279">
        <f t="shared" si="18"/>
        <v>0.11935</v>
      </c>
      <c r="DY97" s="279">
        <f t="shared" si="17"/>
        <v>0.17902499999999999</v>
      </c>
      <c r="DZ97" s="280"/>
      <c r="EA97" s="281">
        <f>VLOOKUP(A97,Estoque!B:I,8,FALSE)</f>
        <v>11.998200000000001</v>
      </c>
      <c r="EB97" s="34">
        <f>VLOOKUP(A97,Estoque!B:N,13,FALSE)</f>
        <v>10</v>
      </c>
    </row>
    <row r="98" spans="1:134" x14ac:dyDescent="0.3">
      <c r="A98" s="394" t="s">
        <v>784</v>
      </c>
      <c r="B98" s="394" t="s">
        <v>438</v>
      </c>
      <c r="C98" s="279">
        <v>3.4609999999999999</v>
      </c>
      <c r="D98" s="279">
        <v>0.86960000000000004</v>
      </c>
      <c r="E98" s="279">
        <v>0.26400000000000001</v>
      </c>
      <c r="F98" s="279">
        <v>0.501</v>
      </c>
      <c r="G98" s="279" t="s">
        <v>772</v>
      </c>
      <c r="H98" s="279" t="s">
        <v>772</v>
      </c>
      <c r="I98" s="279" t="s">
        <v>772</v>
      </c>
      <c r="J98" s="279">
        <v>3.51</v>
      </c>
      <c r="K98" s="279">
        <v>0.43940000000000001</v>
      </c>
      <c r="L98" s="279">
        <v>2.9000000000000001E-2</v>
      </c>
      <c r="M98" s="279">
        <v>0.02</v>
      </c>
      <c r="N98" s="279">
        <v>0.39</v>
      </c>
      <c r="O98" s="279">
        <v>1.5</v>
      </c>
      <c r="P98" s="279">
        <v>0.435</v>
      </c>
      <c r="Q98" s="279" t="s">
        <v>772</v>
      </c>
      <c r="R98" s="279">
        <v>1.9</v>
      </c>
      <c r="S98" s="279">
        <v>0.05</v>
      </c>
      <c r="T98" s="279" t="s">
        <v>772</v>
      </c>
      <c r="U98" s="279" t="s">
        <v>772</v>
      </c>
      <c r="V98" s="279" t="s">
        <v>772</v>
      </c>
      <c r="W98" s="279">
        <v>0.02</v>
      </c>
      <c r="X98" s="279">
        <v>1.69</v>
      </c>
      <c r="Y98" s="279" t="s">
        <v>772</v>
      </c>
      <c r="Z98" s="279">
        <v>4.9799999999999997E-2</v>
      </c>
      <c r="AA98" s="279">
        <v>4.2839999999999998</v>
      </c>
      <c r="AB98" s="279">
        <v>0.35899999999999999</v>
      </c>
      <c r="AC98" s="279" t="s">
        <v>772</v>
      </c>
      <c r="AD98" s="279" t="s">
        <v>772</v>
      </c>
      <c r="AE98" s="279">
        <v>3.39</v>
      </c>
      <c r="AF98" s="279">
        <v>1.08</v>
      </c>
      <c r="AG98" s="279" t="s">
        <v>772</v>
      </c>
      <c r="AH98" s="279">
        <v>5.2</v>
      </c>
      <c r="AI98" s="279" t="s">
        <v>772</v>
      </c>
      <c r="AJ98" s="279">
        <v>0.21</v>
      </c>
      <c r="AK98" s="279">
        <v>1</v>
      </c>
      <c r="AL98" s="279">
        <v>0.32</v>
      </c>
      <c r="AM98" s="279">
        <v>2.6549999999999998</v>
      </c>
      <c r="AN98" s="279">
        <v>0.93</v>
      </c>
      <c r="AO98" s="279">
        <v>2.2480000000000002</v>
      </c>
      <c r="AP98" s="279" t="s">
        <v>772</v>
      </c>
      <c r="AQ98" s="279">
        <v>0.75</v>
      </c>
      <c r="AR98" s="279">
        <v>0.58799999999999997</v>
      </c>
      <c r="AS98" s="279">
        <v>1.3943000000000001</v>
      </c>
      <c r="AT98" s="279">
        <v>0.94699999999999995</v>
      </c>
      <c r="AU98" s="279">
        <v>0.97570000000000001</v>
      </c>
      <c r="AV98" s="279">
        <v>0.29899999999999999</v>
      </c>
      <c r="AW98" s="279">
        <v>0.51800000000000002</v>
      </c>
      <c r="AX98" s="279">
        <v>1.883</v>
      </c>
      <c r="AY98" s="279">
        <v>7.6349999999999998</v>
      </c>
      <c r="AZ98" s="279">
        <v>0.32900000000000001</v>
      </c>
      <c r="BA98" s="279">
        <v>0.36299999999999999</v>
      </c>
      <c r="BB98" s="279">
        <v>1.31</v>
      </c>
      <c r="BC98" s="279">
        <v>2.0579999999999998</v>
      </c>
      <c r="BD98" s="279">
        <v>1.841</v>
      </c>
      <c r="BE98" s="279">
        <v>0.82799999999999996</v>
      </c>
      <c r="BF98" s="279">
        <v>5.1883999999999997</v>
      </c>
      <c r="BG98" s="279">
        <v>2.7263999999999999</v>
      </c>
      <c r="BH98" s="279">
        <v>2.5297999999999998</v>
      </c>
      <c r="BI98" s="279">
        <v>4.3810000000000002</v>
      </c>
      <c r="BJ98" s="279">
        <v>1.014</v>
      </c>
      <c r="BK98" s="279">
        <v>2.8580000000000001</v>
      </c>
      <c r="BL98" s="279">
        <v>7.2910000000000004</v>
      </c>
      <c r="BM98" s="279">
        <v>1.1399999999999999</v>
      </c>
      <c r="BN98" s="279">
        <v>0.495</v>
      </c>
      <c r="BO98" s="279">
        <v>2.8029999999999999</v>
      </c>
      <c r="BP98" s="279">
        <v>3.4620000000000002</v>
      </c>
      <c r="BQ98" s="279">
        <v>10.1861</v>
      </c>
      <c r="BR98" s="279">
        <v>3.5999999999999997E-2</v>
      </c>
      <c r="BS98" s="279">
        <v>5.766</v>
      </c>
      <c r="BT98" s="279">
        <v>3.7360000000000002</v>
      </c>
      <c r="BU98" s="279">
        <v>0.47</v>
      </c>
      <c r="BV98" s="279">
        <v>3.5830000000000002</v>
      </c>
      <c r="BW98" s="279">
        <v>1.855</v>
      </c>
      <c r="BX98" s="279">
        <v>4.5209999999999999</v>
      </c>
      <c r="BY98" s="279">
        <v>7.0449999999999999</v>
      </c>
      <c r="BZ98" s="279">
        <v>2.21</v>
      </c>
      <c r="CA98" s="279">
        <v>0.70599999999999996</v>
      </c>
      <c r="CB98" s="279">
        <v>0.81499999999999995</v>
      </c>
      <c r="CC98" s="279">
        <v>8.6910000000000007</v>
      </c>
      <c r="CD98" s="279">
        <v>2.2469999999999999</v>
      </c>
      <c r="CE98" s="279">
        <v>4.4321999999999999</v>
      </c>
      <c r="CF98" s="279">
        <v>1.9605999999999999</v>
      </c>
      <c r="CG98" s="279">
        <v>2.9024999999999999</v>
      </c>
      <c r="CH98" s="279">
        <v>3.9146000000000001</v>
      </c>
      <c r="CI98" s="279">
        <v>1.5049999999999999</v>
      </c>
      <c r="CJ98" s="279">
        <v>0.5544</v>
      </c>
      <c r="CK98" s="279">
        <v>2.3538999999999999</v>
      </c>
      <c r="CL98" s="279">
        <v>1.4652000000000001</v>
      </c>
      <c r="CM98" s="279">
        <v>2.3366000000000002</v>
      </c>
      <c r="CN98" s="279">
        <v>0.29699999999999999</v>
      </c>
      <c r="CO98" s="279">
        <v>4.4870000000000001</v>
      </c>
      <c r="CP98" s="279">
        <v>2.1020000000000003</v>
      </c>
      <c r="CQ98" s="279">
        <v>2.0228000000000002</v>
      </c>
      <c r="CR98" s="279">
        <v>1.089</v>
      </c>
      <c r="CS98" s="279">
        <v>2.5190000000000001</v>
      </c>
      <c r="CT98" s="279">
        <v>3.3840000000000003</v>
      </c>
      <c r="CU98" s="279">
        <f>IFERROR(VLOOKUP(A98,'fat-01-24'!A:C,3,FALSE),"")</f>
        <v>4.5942999999999996</v>
      </c>
      <c r="CV98" s="279">
        <f>IFERROR(VLOOKUP(A98,'fat-02-24'!A:C,3,FALSE),"")</f>
        <v>2.1284999999999998</v>
      </c>
      <c r="CW98" s="279">
        <f>IFERROR(VLOOKUP(A98,'fat-03-24'!A:C,3,FALSE),"")</f>
        <v>4.7335000000000012</v>
      </c>
      <c r="CX98" s="279">
        <f>IFERROR(VLOOKUP(A98,'fat-04-24'!A:C,3,FALSE),"")</f>
        <v>1.8243</v>
      </c>
      <c r="CY98" s="279">
        <f>IFERROR(VLOOKUP(A98,'fat-05-24'!A:C,3,FALSE),"")</f>
        <v>1.9649999999999999</v>
      </c>
      <c r="CZ98" s="279">
        <f>IFERROR(VLOOKUP(A98,'fat-06-24'!A:C,3,FALSE),"")</f>
        <v>0.29699999999999999</v>
      </c>
      <c r="DA98" s="279" t="str">
        <f>IFERROR(VLOOKUP(A98,'fat-07-24'!A:C,3,FALSE),"")</f>
        <v/>
      </c>
      <c r="DB98" s="279">
        <f>IFERROR(VLOOKUP(A98,'fat-08-24'!A:D,3,FALSE),"")</f>
        <v>1.8431999999999999</v>
      </c>
      <c r="DC98" s="279">
        <f>IFERROR(VLOOKUP(A98,'fat-09-24'!A:C,3,FALSE),"")</f>
        <v>1.9058999999999999</v>
      </c>
      <c r="DD98" s="279">
        <f>IFERROR(VLOOKUP(A98,'fat-10-24'!A:C,3,FALSE),"")</f>
        <v>9.594100000000001</v>
      </c>
      <c r="DE98" s="279">
        <f>IFERROR(VLOOKUP(A98,'fat-11-24'!A:C,3,FALSE),"")</f>
        <v>0.95889999999999997</v>
      </c>
      <c r="DF98" s="279">
        <f>IFERROR(VLOOKUP(A98,'fat-12-24'!A:D,3,FALSE),"")</f>
        <v>0.66739999999999999</v>
      </c>
      <c r="DG98" s="279">
        <f>IFERROR(VLOOKUP(A98,'fat-01-25'!A:D,3,FALSE),"")</f>
        <v>1.0187999999999999</v>
      </c>
      <c r="DH98" s="279">
        <f>IFERROR(VLOOKUP(A98,'fat-02-25'!A:D,3,FALSE),"")</f>
        <v>0</v>
      </c>
      <c r="DI98" s="279">
        <f>IFERROR(VLOOKUP(A98,'fat-03-25'!A:C,3,FALSE),"")</f>
        <v>0.71279999999999999</v>
      </c>
      <c r="DJ98" s="279">
        <f>IFERROR(VLOOKUP(A98,'fat-04-25'!A:C,3,FALSE),"")</f>
        <v>0.95100000000000007</v>
      </c>
      <c r="DK98" s="279">
        <f>IFERROR(VLOOKUP(A98,'fat-02-25'!A:C,3,FALSE),"")</f>
        <v>0</v>
      </c>
      <c r="DL98" s="279">
        <f>IFERROR(VLOOKUP(A98,'fat-06-25'!A:C,3,FALSE),"")</f>
        <v>2.2077</v>
      </c>
      <c r="DM98" s="279">
        <f>IFERROR(VLOOKUP(A98,'fat-05-25'!A:C,3,FALSE),"")</f>
        <v>0</v>
      </c>
      <c r="DN98" s="279">
        <f>IFERROR(VLOOKUP(A98,'fat-08-25'!A:C,3,FALSE),"")</f>
        <v>2.2248000000000001</v>
      </c>
      <c r="DO98" s="279">
        <f>IFERROR(VLOOKUP(A98,'fat-09-25'!A:C,3,FALSE),"")</f>
        <v>1.8711</v>
      </c>
      <c r="DP98" s="279">
        <f>IFERROR(VLOOKUP(A98,'fat-10-25'!A:C,3,FALSE),"")</f>
        <v>1.73</v>
      </c>
      <c r="DQ98" s="279">
        <f>IFERROR(VLOOKUP(A98,'fat-11-25'!A:D,3,FALSE),"")</f>
        <v>2.3742000000000001</v>
      </c>
      <c r="DR98" s="279">
        <f>IFERROR(VLOOKUP(A98,'fat-12-25'!A:D,3,FALSE),"")</f>
        <v>6.266700000000001</v>
      </c>
      <c r="DS98" s="279">
        <f>IFERROR(VLOOKUP(A98,'fat-01-26'!A:C,3,FALSE),"")</f>
        <v>0.97019999999999995</v>
      </c>
      <c r="DT98" s="279">
        <f>IFERROR(VLOOKUP(A98,'fat-02-26'!A:C,3,FALSE),"")</f>
        <v>0.54449999999999998</v>
      </c>
      <c r="DU98" s="279">
        <f>IFERROR(VLOOKUP(A98,'fat-03-26'!A:C,3,FALSE),"")</f>
        <v>0.95340000000000003</v>
      </c>
      <c r="DV98" s="279">
        <f>IFERROR(VLOOKUP(A98,'fat-04-26'!A:C,3,FALSE),"")</f>
        <v>0.19800000000000001</v>
      </c>
      <c r="DW98" s="279">
        <f>IFERROR(VLOOKUP(A98,'fat-05-26'!A:C,3,FALSE),"")</f>
        <v>2.9699999999999998</v>
      </c>
      <c r="DX98" s="279">
        <f t="shared" si="18"/>
        <v>1.9838000000000005</v>
      </c>
      <c r="DY98" s="279">
        <f t="shared" si="17"/>
        <v>2.9757000000000007</v>
      </c>
      <c r="DZ98" s="280">
        <v>5</v>
      </c>
      <c r="EA98" s="281">
        <f>VLOOKUP(A98,Estoque!B:I,8,FALSE)</f>
        <v>1.3381000000000001</v>
      </c>
      <c r="EB98" s="34">
        <f>VLOOKUP(A98,Estoque!B:N,13,FALSE)</f>
        <v>10</v>
      </c>
      <c r="EC98" s="34">
        <v>10</v>
      </c>
    </row>
    <row r="99" spans="1:134" x14ac:dyDescent="0.3">
      <c r="A99" s="394" t="s">
        <v>439</v>
      </c>
      <c r="B99" s="394" t="s">
        <v>440</v>
      </c>
      <c r="C99" s="279">
        <v>0.23</v>
      </c>
      <c r="D99" s="279" t="s">
        <v>772</v>
      </c>
      <c r="E99" s="279">
        <v>0.32</v>
      </c>
      <c r="F99" s="279">
        <v>1.18</v>
      </c>
      <c r="G99" s="279" t="s">
        <v>772</v>
      </c>
      <c r="H99" s="279" t="s">
        <v>772</v>
      </c>
      <c r="I99" s="279" t="s">
        <v>772</v>
      </c>
      <c r="J99" s="279" t="s">
        <v>772</v>
      </c>
      <c r="K99" s="279" t="s">
        <v>772</v>
      </c>
      <c r="L99" s="279" t="s">
        <v>772</v>
      </c>
      <c r="M99" s="279">
        <v>0.36899999999999999</v>
      </c>
      <c r="N99" s="279" t="s">
        <v>772</v>
      </c>
      <c r="O99" s="279" t="s">
        <v>772</v>
      </c>
      <c r="P99" s="279" t="s">
        <v>772</v>
      </c>
      <c r="Q99" s="279" t="s">
        <v>772</v>
      </c>
      <c r="R99" s="279" t="s">
        <v>772</v>
      </c>
      <c r="S99" s="279" t="s">
        <v>772</v>
      </c>
      <c r="T99" s="279" t="s">
        <v>772</v>
      </c>
      <c r="U99" s="279" t="s">
        <v>772</v>
      </c>
      <c r="V99" s="279">
        <v>0.71499999999999997</v>
      </c>
      <c r="W99" s="279">
        <v>0.42499999999999999</v>
      </c>
      <c r="X99" s="279">
        <v>0.04</v>
      </c>
      <c r="Y99" s="279">
        <v>2.94</v>
      </c>
      <c r="Z99" s="279">
        <v>0.4</v>
      </c>
      <c r="AA99" s="279">
        <v>0.36299999999999999</v>
      </c>
      <c r="AB99" s="279">
        <v>0.34300000000000003</v>
      </c>
      <c r="AC99" s="279" t="s">
        <v>772</v>
      </c>
      <c r="AD99" s="279">
        <v>0.41499999999999998</v>
      </c>
      <c r="AE99" s="279">
        <v>0.105</v>
      </c>
      <c r="AF99" s="279">
        <v>0.38900000000000001</v>
      </c>
      <c r="AG99" s="279">
        <v>0.32900000000000001</v>
      </c>
      <c r="AH99" s="279">
        <v>7.2880000000000003</v>
      </c>
      <c r="AI99" s="279">
        <v>0.311</v>
      </c>
      <c r="AJ99" s="279">
        <v>0.22</v>
      </c>
      <c r="AK99" s="279">
        <v>0.39500000000000002</v>
      </c>
      <c r="AL99" s="279">
        <v>0.28499999999999998</v>
      </c>
      <c r="AM99" s="279">
        <v>0.49</v>
      </c>
      <c r="AN99" s="279">
        <v>0.245</v>
      </c>
      <c r="AO99" s="279" t="s">
        <v>772</v>
      </c>
      <c r="AP99" s="279">
        <v>0.23499999999999999</v>
      </c>
      <c r="AQ99" s="279">
        <v>1.284</v>
      </c>
      <c r="AR99" s="279">
        <v>0.156</v>
      </c>
      <c r="AS99" s="279">
        <v>5.1999999999999998E-2</v>
      </c>
      <c r="AT99" s="279">
        <v>0.255</v>
      </c>
      <c r="AU99" s="279">
        <v>2.1360000000000001</v>
      </c>
      <c r="AV99" s="279">
        <v>0.25900000000000001</v>
      </c>
      <c r="AW99" s="279" t="s">
        <v>772</v>
      </c>
      <c r="AX99" s="279">
        <v>1.7989999999999999</v>
      </c>
      <c r="AY99" s="279" t="s">
        <v>772</v>
      </c>
      <c r="AZ99" s="279">
        <v>0.29880000000000001</v>
      </c>
      <c r="BA99" s="279" t="s">
        <v>772</v>
      </c>
      <c r="BB99" s="279" t="s">
        <v>772</v>
      </c>
      <c r="BC99" s="279" t="s">
        <v>772</v>
      </c>
      <c r="BD99" s="279" t="s">
        <v>772</v>
      </c>
      <c r="BE99" s="279" t="s">
        <v>772</v>
      </c>
      <c r="BF99" s="279" t="s">
        <v>772</v>
      </c>
      <c r="BG99" s="279">
        <v>0.53</v>
      </c>
      <c r="BH99" s="279">
        <v>2.1139999999999999</v>
      </c>
      <c r="BI99" s="279">
        <v>0.40589999999999998</v>
      </c>
      <c r="BJ99" s="279">
        <v>0.29199999999999998</v>
      </c>
      <c r="BK99" s="279">
        <v>0.12</v>
      </c>
      <c r="BL99" s="279" t="s">
        <v>772</v>
      </c>
      <c r="BM99" s="279">
        <v>0.1</v>
      </c>
      <c r="BN99" s="279" t="s">
        <v>772</v>
      </c>
      <c r="BO99" s="279">
        <v>0.104</v>
      </c>
      <c r="BP99" s="279" t="s">
        <v>772</v>
      </c>
      <c r="BQ99" s="279">
        <v>0.20799999999999999</v>
      </c>
      <c r="BR99" s="279">
        <v>0.13</v>
      </c>
      <c r="BS99" s="279" t="s">
        <v>772</v>
      </c>
      <c r="BT99" s="279">
        <v>0.13</v>
      </c>
      <c r="BU99" s="279" t="s">
        <v>772</v>
      </c>
      <c r="BV99" s="279">
        <v>5.7000000000000002E-2</v>
      </c>
      <c r="BW99" s="279">
        <v>0.28499999999999998</v>
      </c>
      <c r="BX99" s="279">
        <v>1.2410000000000001</v>
      </c>
      <c r="BY99" s="279">
        <v>0.49390000000000001</v>
      </c>
      <c r="BZ99" s="279" t="s">
        <v>772</v>
      </c>
      <c r="CA99" s="279" t="s">
        <v>772</v>
      </c>
      <c r="CB99" s="279">
        <v>0.27279999999999999</v>
      </c>
      <c r="CC99" s="279">
        <v>0.51729999999999998</v>
      </c>
      <c r="CD99" s="279">
        <v>0.13</v>
      </c>
      <c r="CE99" s="279" t="s">
        <v>772</v>
      </c>
      <c r="CF99" s="279">
        <v>0.39</v>
      </c>
      <c r="CG99" s="279">
        <v>1.222</v>
      </c>
      <c r="CH99" s="279" t="s">
        <v>772</v>
      </c>
      <c r="CI99" s="279" t="s">
        <v>772</v>
      </c>
      <c r="CJ99" s="279">
        <v>2.508</v>
      </c>
      <c r="CK99" s="279" t="s">
        <v>772</v>
      </c>
      <c r="CL99" s="279" t="s">
        <v>772</v>
      </c>
      <c r="CM99" s="279" t="s">
        <v>772</v>
      </c>
      <c r="CN99" s="279">
        <v>0.16900000000000001</v>
      </c>
      <c r="CO99" s="279" t="s">
        <v>772</v>
      </c>
      <c r="CP99" s="279" t="s">
        <v>772</v>
      </c>
      <c r="CQ99" s="279" t="s">
        <v>772</v>
      </c>
      <c r="CR99" s="279">
        <v>0.65</v>
      </c>
      <c r="CS99" s="279">
        <v>0.32500000000000001</v>
      </c>
      <c r="CT99" s="279">
        <v>1.1180000000000001</v>
      </c>
      <c r="CU99" s="279">
        <f>IFERROR(VLOOKUP(A99,'fat-01-24'!A:C,3,FALSE),"")</f>
        <v>1.105</v>
      </c>
      <c r="CV99" s="279">
        <f>IFERROR(VLOOKUP(A99,'fat-02-24'!A:C,3,FALSE),"")</f>
        <v>1.5860000000000001</v>
      </c>
      <c r="CW99" s="279">
        <f>IFERROR(VLOOKUP(A99,'fat-03-24'!A:C,3,FALSE),"")</f>
        <v>3.2969999999999997</v>
      </c>
      <c r="CX99" s="279">
        <f>IFERROR(VLOOKUP(A99,'fat-04-24'!A:C,3,FALSE),"")</f>
        <v>0.39</v>
      </c>
      <c r="CY99" s="279">
        <f>IFERROR(VLOOKUP(A99,'fat-05-24'!A:C,3,FALSE),"")</f>
        <v>2.5739999999999998</v>
      </c>
      <c r="CZ99" s="279">
        <f>IFERROR(VLOOKUP(A99,'fat-06-24'!A:C,3,FALSE),"")</f>
        <v>0.16900000000000001</v>
      </c>
      <c r="DA99" s="279">
        <f>IFERROR(VLOOKUP(A99,'fat-07-24'!A:C,3,FALSE),"")</f>
        <v>1.0270000000000001</v>
      </c>
      <c r="DB99" s="279" t="str">
        <f>IFERROR(VLOOKUP(A99,'fat-08-24'!A:D,3,FALSE),"")</f>
        <v/>
      </c>
      <c r="DC99" s="279">
        <f>IFERROR(VLOOKUP(A99,'fat-09-24'!A:C,3,FALSE),"")</f>
        <v>0.16900000000000001</v>
      </c>
      <c r="DD99" s="279">
        <f>IFERROR(VLOOKUP(A99,'fat-10-24'!A:C,3,FALSE),"")</f>
        <v>2.3140000000000001</v>
      </c>
      <c r="DE99" s="279">
        <f>IFERROR(VLOOKUP(A99,'fat-11-24'!A:C,3,FALSE),"")</f>
        <v>0.26</v>
      </c>
      <c r="DF99" s="279">
        <f>IFERROR(VLOOKUP(A99,'fat-12-24'!A:D,3,FALSE),"")</f>
        <v>2.496</v>
      </c>
      <c r="DG99" s="279">
        <f>IFERROR(VLOOKUP(A99,'fat-01-25'!A:D,3,FALSE),"")</f>
        <v>0.99399999999999999</v>
      </c>
      <c r="DH99" s="279">
        <f>IFERROR(VLOOKUP(A99,'fat-02-25'!A:D,3,FALSE),"")</f>
        <v>3.9790000000000001</v>
      </c>
      <c r="DI99" s="279">
        <f>IFERROR(VLOOKUP(A99,'fat-03-25'!A:C,3,FALSE),"")</f>
        <v>0</v>
      </c>
      <c r="DJ99" s="279">
        <f>IFERROR(VLOOKUP(A99,'fat-04-25'!A:C,3,FALSE),"")</f>
        <v>0</v>
      </c>
      <c r="DK99" s="279">
        <f>IFERROR(VLOOKUP(A99,'fat-02-25'!A:C,3,FALSE),"")</f>
        <v>3.9790000000000001</v>
      </c>
      <c r="DL99" s="279">
        <f>IFERROR(VLOOKUP(A99,'fat-06-25'!A:C,3,FALSE),"")</f>
        <v>0</v>
      </c>
      <c r="DM99" s="279">
        <f>IFERROR(VLOOKUP(A99,'fat-05-25'!A:C,3,FALSE),"")</f>
        <v>0</v>
      </c>
      <c r="DN99" s="279">
        <f>IFERROR(VLOOKUP(A99,'fat-08-25'!A:C,3,FALSE),"")</f>
        <v>0</v>
      </c>
      <c r="DO99" s="279">
        <f>IFERROR(VLOOKUP(A99,'fat-09-25'!A:C,3,FALSE),"")</f>
        <v>0</v>
      </c>
      <c r="DP99" s="279">
        <f>IFERROR(VLOOKUP(A99,'fat-10-25'!A:C,3,FALSE),"")</f>
        <v>0</v>
      </c>
      <c r="DQ99" s="279" t="str">
        <f>IFERROR(VLOOKUP(A99,'fat-11-25'!A:D,3,FALSE),"")</f>
        <v/>
      </c>
      <c r="DR99" s="279" t="str">
        <f>IFERROR(VLOOKUP(A99,'fat-12-25'!A:D,3,FALSE),"")</f>
        <v/>
      </c>
      <c r="DS99" s="279">
        <f>IFERROR(VLOOKUP(A99,'fat-01-26'!A:C,3,FALSE),"")</f>
        <v>0.70199999999999996</v>
      </c>
      <c r="DT99" s="279" t="str">
        <f>IFERROR(VLOOKUP(A99,'fat-02-26'!A:C,3,FALSE),"")</f>
        <v/>
      </c>
      <c r="DU99" s="279" t="str">
        <f>IFERROR(VLOOKUP(A99,'fat-03-26'!A:C,3,FALSE),"")</f>
        <v/>
      </c>
      <c r="DV99" s="279">
        <f>IFERROR(VLOOKUP(A99,'fat-04-26'!A:C,3,FALSE),"")</f>
        <v>1.0529999999999999</v>
      </c>
      <c r="DW99" s="279">
        <f>IFERROR(VLOOKUP(A99,'fat-05-26'!A:C,3,FALSE),"")</f>
        <v>1.4240000000000002</v>
      </c>
      <c r="DX99" s="279">
        <f t="shared" si="18"/>
        <v>0.52983333333333338</v>
      </c>
      <c r="DY99" s="279">
        <f t="shared" si="17"/>
        <v>0.79475000000000007</v>
      </c>
      <c r="DZ99" s="280"/>
      <c r="EA99" s="281">
        <f>VLOOKUP(A99,Estoque!B:I,8,FALSE)</f>
        <v>14.125999999999999</v>
      </c>
      <c r="EB99" s="34">
        <f>VLOOKUP(A99,Estoque!B:N,13,FALSE)</f>
        <v>0</v>
      </c>
      <c r="EC99" s="34">
        <v>10</v>
      </c>
    </row>
    <row r="100" spans="1:134" x14ac:dyDescent="0.3">
      <c r="A100" s="394" t="s">
        <v>441</v>
      </c>
      <c r="B100" s="394" t="s">
        <v>442</v>
      </c>
      <c r="C100" s="279">
        <v>2.5390000000000001</v>
      </c>
      <c r="D100" s="279">
        <v>3.7814000000000001</v>
      </c>
      <c r="E100" s="279">
        <v>7.8440000000000003</v>
      </c>
      <c r="F100" s="279">
        <v>1.47</v>
      </c>
      <c r="G100" s="279">
        <v>1.385</v>
      </c>
      <c r="H100" s="279">
        <v>0.84699999999999998</v>
      </c>
      <c r="I100" s="279">
        <v>0.85399999999999998</v>
      </c>
      <c r="J100" s="279">
        <v>10.204000000000001</v>
      </c>
      <c r="K100" s="279">
        <v>1.5573999999999999</v>
      </c>
      <c r="L100" s="279" t="s">
        <v>772</v>
      </c>
      <c r="M100" s="279">
        <v>1.6020000000000001</v>
      </c>
      <c r="N100" s="279">
        <v>0.23400000000000001</v>
      </c>
      <c r="O100" s="279">
        <v>1.21</v>
      </c>
      <c r="P100" s="279" t="s">
        <v>772</v>
      </c>
      <c r="Q100" s="279">
        <v>5.8377999999999997</v>
      </c>
      <c r="R100" s="279">
        <v>0.185</v>
      </c>
      <c r="S100" s="279">
        <v>0.15</v>
      </c>
      <c r="T100" s="279">
        <v>0.25700000000000001</v>
      </c>
      <c r="U100" s="279">
        <v>0.69899999999999995</v>
      </c>
      <c r="V100" s="279">
        <v>0.105</v>
      </c>
      <c r="W100" s="279">
        <v>1.016</v>
      </c>
      <c r="X100" s="279">
        <v>0.23</v>
      </c>
      <c r="Y100" s="279">
        <v>1.3380000000000001</v>
      </c>
      <c r="Z100" s="279">
        <v>0.23300000000000001</v>
      </c>
      <c r="AA100" s="279">
        <v>4</v>
      </c>
      <c r="AB100" s="279">
        <v>0.8</v>
      </c>
      <c r="AC100" s="279" t="s">
        <v>772</v>
      </c>
      <c r="AD100" s="279">
        <v>0.501</v>
      </c>
      <c r="AE100" s="279">
        <v>0.29499999999999998</v>
      </c>
      <c r="AF100" s="279">
        <v>0.38300000000000001</v>
      </c>
      <c r="AG100" s="279" t="s">
        <v>772</v>
      </c>
      <c r="AH100" s="279">
        <v>1.409</v>
      </c>
      <c r="AI100" s="279">
        <v>0.22600000000000001</v>
      </c>
      <c r="AJ100" s="279">
        <v>0.92100000000000004</v>
      </c>
      <c r="AK100" s="279">
        <v>2.9649999999999999</v>
      </c>
      <c r="AL100" s="279">
        <v>2</v>
      </c>
      <c r="AM100" s="279">
        <v>0.39300000000000002</v>
      </c>
      <c r="AN100" s="279">
        <v>2.8849999999999998</v>
      </c>
      <c r="AO100" s="279">
        <v>4.6929999999999996</v>
      </c>
      <c r="AP100" s="279">
        <v>1.075</v>
      </c>
      <c r="AQ100" s="279">
        <v>0.35499999999999998</v>
      </c>
      <c r="AR100" s="279">
        <v>0.63549999999999995</v>
      </c>
      <c r="AS100" s="279">
        <v>1.2909999999999999</v>
      </c>
      <c r="AT100" s="279">
        <v>1.47</v>
      </c>
      <c r="AU100" s="279">
        <v>1.4379999999999999</v>
      </c>
      <c r="AV100" s="279">
        <v>1.675</v>
      </c>
      <c r="AW100" s="279">
        <v>1.329</v>
      </c>
      <c r="AX100" s="279">
        <v>5.2640000000000002</v>
      </c>
      <c r="AY100" s="279">
        <v>1.0840000000000001</v>
      </c>
      <c r="AZ100" s="279">
        <v>0.46850000000000003</v>
      </c>
      <c r="BA100" s="279">
        <v>3.0550000000000002</v>
      </c>
      <c r="BB100" s="279">
        <v>1.804</v>
      </c>
      <c r="BC100" s="279">
        <v>3.8639999999999999</v>
      </c>
      <c r="BD100" s="279">
        <v>0.69799999999999995</v>
      </c>
      <c r="BE100" s="279">
        <v>1.6970000000000001</v>
      </c>
      <c r="BF100" s="279">
        <v>4.8207000000000004</v>
      </c>
      <c r="BG100" s="279">
        <v>0.25740000000000002</v>
      </c>
      <c r="BH100" s="279">
        <v>0.498</v>
      </c>
      <c r="BI100" s="279">
        <v>0.25700000000000001</v>
      </c>
      <c r="BJ100" s="279">
        <v>13.896000000000001</v>
      </c>
      <c r="BK100" s="279">
        <v>2.3450000000000002</v>
      </c>
      <c r="BL100" s="279">
        <v>3.4060000000000001</v>
      </c>
      <c r="BM100" s="279">
        <v>7.819</v>
      </c>
      <c r="BN100" s="279">
        <v>1.5740000000000001</v>
      </c>
      <c r="BO100" s="279">
        <v>6.4950000000000001</v>
      </c>
      <c r="BP100" s="279">
        <v>12.119</v>
      </c>
      <c r="BQ100" s="279">
        <v>7.6639999999999997</v>
      </c>
      <c r="BR100" s="279">
        <v>4.548</v>
      </c>
      <c r="BS100" s="279">
        <v>1.2310000000000001</v>
      </c>
      <c r="BT100" s="279">
        <v>6.4420000000000002</v>
      </c>
      <c r="BU100" s="279">
        <v>1.95</v>
      </c>
      <c r="BV100" s="279">
        <v>3.911</v>
      </c>
      <c r="BW100" s="279">
        <v>2.0699999999999998</v>
      </c>
      <c r="BX100" s="279">
        <v>4.0999999999999996</v>
      </c>
      <c r="BY100" s="279">
        <v>2.625</v>
      </c>
      <c r="BZ100" s="279">
        <v>5.2378</v>
      </c>
      <c r="CA100" s="279">
        <v>7.6623999999999999</v>
      </c>
      <c r="CB100" s="279">
        <v>4.859</v>
      </c>
      <c r="CC100" s="279">
        <v>3.4133</v>
      </c>
      <c r="CD100" s="279">
        <v>8.1585000000000001</v>
      </c>
      <c r="CE100" s="279">
        <v>2.7938000000000001</v>
      </c>
      <c r="CF100" s="279">
        <v>6.2357999999999993</v>
      </c>
      <c r="CG100" s="279">
        <v>2.9895</v>
      </c>
      <c r="CH100" s="279">
        <v>11.8703</v>
      </c>
      <c r="CI100" s="279">
        <v>11.822600000000001</v>
      </c>
      <c r="CJ100" s="279">
        <v>5.0857999999999999</v>
      </c>
      <c r="CK100" s="279">
        <v>9.4369999999999994</v>
      </c>
      <c r="CL100" s="279">
        <v>2.5217000000000001</v>
      </c>
      <c r="CM100" s="279">
        <v>4.4906999999999995</v>
      </c>
      <c r="CN100" s="279">
        <v>0.99559999999999993</v>
      </c>
      <c r="CO100" s="279">
        <v>7.8643000000000001</v>
      </c>
      <c r="CP100" s="279">
        <v>8.0904999999999987</v>
      </c>
      <c r="CQ100" s="279">
        <v>11.257800000000001</v>
      </c>
      <c r="CR100" s="279">
        <v>2.0242999999999998</v>
      </c>
      <c r="CS100" s="279">
        <v>13.226199999999999</v>
      </c>
      <c r="CT100" s="279">
        <v>4.9005999999999998</v>
      </c>
      <c r="CU100" s="279">
        <f>IFERROR(VLOOKUP(A100,'fat-01-24'!A:C,3,FALSE),"")</f>
        <v>9.6599999999999984</v>
      </c>
      <c r="CV100" s="279">
        <f>IFERROR(VLOOKUP(A100,'fat-02-24'!A:C,3,FALSE),"")</f>
        <v>8.9412000000000003</v>
      </c>
      <c r="CW100" s="279">
        <f>IFERROR(VLOOKUP(A100,'fat-03-24'!A:C,3,FALSE),"")</f>
        <v>2.4680999999999997</v>
      </c>
      <c r="CX100" s="279" t="str">
        <f>IFERROR(VLOOKUP(A100,'fat-04-24'!A:C,3,FALSE),"")</f>
        <v/>
      </c>
      <c r="CY100" s="279">
        <f>IFERROR(VLOOKUP(A100,'fat-05-24'!A:C,3,FALSE),"")</f>
        <v>6.2500999999999998</v>
      </c>
      <c r="CZ100" s="279">
        <f>IFERROR(VLOOKUP(A100,'fat-06-24'!A:C,3,FALSE),"")</f>
        <v>0.99559999999999993</v>
      </c>
      <c r="DA100" s="279">
        <f>IFERROR(VLOOKUP(A100,'fat-07-24'!A:C,3,FALSE),"")</f>
        <v>5.7985999999999995</v>
      </c>
      <c r="DB100" s="279">
        <f>IFERROR(VLOOKUP(A100,'fat-08-24'!A:D,3,FALSE),"")</f>
        <v>7.3536999999999999</v>
      </c>
      <c r="DC100" s="279">
        <f>IFERROR(VLOOKUP(A100,'fat-09-24'!A:C,3,FALSE),"")</f>
        <v>2.4763999999999999</v>
      </c>
      <c r="DD100" s="279">
        <f>IFERROR(VLOOKUP(A100,'fat-10-24'!A:C,3,FALSE),"")</f>
        <v>5.1330999999999998</v>
      </c>
      <c r="DE100" s="279">
        <f>IFERROR(VLOOKUP(A100,'fat-11-24'!A:C,3,FALSE),"")</f>
        <v>1.3741000000000001</v>
      </c>
      <c r="DF100" s="279">
        <f>IFERROR(VLOOKUP(A100,'fat-12-24'!A:D,3,FALSE),"")</f>
        <v>5.1848999999999998</v>
      </c>
      <c r="DG100" s="279">
        <f>IFERROR(VLOOKUP(A100,'fat-01-25'!A:D,3,FALSE),"")</f>
        <v>2.3555999999999999</v>
      </c>
      <c r="DH100" s="279">
        <f>IFERROR(VLOOKUP(A100,'fat-02-25'!A:D,3,FALSE),"")</f>
        <v>8.1100000000000005E-2</v>
      </c>
      <c r="DI100" s="279">
        <f>IFERROR(VLOOKUP(A100,'fat-03-25'!A:C,3,FALSE),"")</f>
        <v>1.0871999999999999</v>
      </c>
      <c r="DJ100" s="279">
        <f>IFERROR(VLOOKUP(A100,'fat-04-25'!A:C,3,FALSE),"")</f>
        <v>2.8376000000000001</v>
      </c>
      <c r="DK100" s="279">
        <f>IFERROR(VLOOKUP(A100,'fat-02-25'!A:C,3,FALSE),"")</f>
        <v>8.1100000000000005E-2</v>
      </c>
      <c r="DL100" s="279">
        <f>IFERROR(VLOOKUP(A100,'fat-06-25'!A:C,3,FALSE),"")</f>
        <v>3.3572999999999995</v>
      </c>
      <c r="DM100" s="279">
        <f>IFERROR(VLOOKUP(A100,'fat-05-25'!A:C,3,FALSE),"")</f>
        <v>5.1854994100000003</v>
      </c>
      <c r="DN100" s="279">
        <f>IFERROR(VLOOKUP(A100,'fat-08-25'!A:C,3,FALSE),"")</f>
        <v>4.9920999999999998</v>
      </c>
      <c r="DO100" s="279">
        <f>IFERROR(VLOOKUP(A100,'fat-09-25'!A:C,3,FALSE),"")</f>
        <v>0</v>
      </c>
      <c r="DP100" s="279">
        <f>IFERROR(VLOOKUP(A100,'fat-10-25'!A:C,3,FALSE),"")</f>
        <v>11.170299999999999</v>
      </c>
      <c r="DQ100" s="279">
        <f>IFERROR(VLOOKUP(A100,'fat-11-25'!A:D,3,FALSE),"")</f>
        <v>1.9059999999999999</v>
      </c>
      <c r="DR100" s="279">
        <f>IFERROR(VLOOKUP(A100,'fat-12-25'!A:D,3,FALSE),"")</f>
        <v>2.0339999999999998</v>
      </c>
      <c r="DS100" s="279">
        <f>IFERROR(VLOOKUP(A100,'fat-01-26'!A:C,3,FALSE),"")</f>
        <v>1.6462000000000001</v>
      </c>
      <c r="DT100" s="279">
        <f>IFERROR(VLOOKUP(A100,'fat-02-26'!A:C,3,FALSE),"")</f>
        <v>1.4460000000000002</v>
      </c>
      <c r="DU100" s="279">
        <f>IFERROR(VLOOKUP(A100,'fat-03-26'!A:C,3,FALSE),"")</f>
        <v>5.1038000000000006</v>
      </c>
      <c r="DV100" s="279">
        <f>IFERROR(VLOOKUP(A100,'fat-04-26'!A:C,3,FALSE),"")</f>
        <v>4.6640999999999995</v>
      </c>
      <c r="DW100" s="279">
        <f>IFERROR(VLOOKUP(A100,'fat-05-26'!A:C,3,FALSE),"")</f>
        <v>1.9119999999999999</v>
      </c>
      <c r="DX100" s="279">
        <f t="shared" si="18"/>
        <v>2.8010166666666669</v>
      </c>
      <c r="DY100" s="279">
        <f t="shared" si="17"/>
        <v>4.2015250000000002</v>
      </c>
      <c r="DZ100" s="280"/>
      <c r="EA100" s="281">
        <f>VLOOKUP(A100,Estoque!B:I,8,FALSE)</f>
        <v>12.8682</v>
      </c>
      <c r="EB100" s="34">
        <f>VLOOKUP(A100,Estoque!B:N,13,FALSE)</f>
        <v>0</v>
      </c>
      <c r="EC100" s="34">
        <v>10</v>
      </c>
    </row>
    <row r="101" spans="1:134" x14ac:dyDescent="0.3">
      <c r="A101" s="394" t="s">
        <v>443</v>
      </c>
      <c r="B101" s="394" t="s">
        <v>444</v>
      </c>
      <c r="C101" s="279" t="s">
        <v>772</v>
      </c>
      <c r="D101" s="279">
        <v>0.53300000000000003</v>
      </c>
      <c r="E101" s="279">
        <v>0.98</v>
      </c>
      <c r="F101" s="279">
        <v>1.35</v>
      </c>
      <c r="G101" s="279" t="s">
        <v>772</v>
      </c>
      <c r="H101" s="279" t="s">
        <v>772</v>
      </c>
      <c r="I101" s="279">
        <v>0.97499999999999998</v>
      </c>
      <c r="J101" s="279">
        <v>3</v>
      </c>
      <c r="K101" s="279">
        <v>0.155</v>
      </c>
      <c r="L101" s="279">
        <v>0.39500000000000002</v>
      </c>
      <c r="M101" s="279">
        <v>1.61</v>
      </c>
      <c r="N101" s="279">
        <v>4.0490000000000004</v>
      </c>
      <c r="O101" s="279" t="s">
        <v>772</v>
      </c>
      <c r="P101" s="279" t="s">
        <v>772</v>
      </c>
      <c r="Q101" s="279" t="s">
        <v>772</v>
      </c>
      <c r="R101" s="279" t="s">
        <v>772</v>
      </c>
      <c r="S101" s="279">
        <v>0.40500000000000003</v>
      </c>
      <c r="T101" s="279">
        <v>0.15</v>
      </c>
      <c r="U101" s="279">
        <v>1.0649999999999999</v>
      </c>
      <c r="V101" s="279" t="s">
        <v>772</v>
      </c>
      <c r="W101" s="279" t="s">
        <v>772</v>
      </c>
      <c r="X101" s="279" t="s">
        <v>772</v>
      </c>
      <c r="Y101" s="279" t="s">
        <v>772</v>
      </c>
      <c r="Z101" s="279" t="s">
        <v>772</v>
      </c>
      <c r="AA101" s="279" t="s">
        <v>772</v>
      </c>
      <c r="AB101" s="279">
        <v>1.5409999999999999</v>
      </c>
      <c r="AC101" s="279" t="s">
        <v>772</v>
      </c>
      <c r="AD101" s="279">
        <v>1.216</v>
      </c>
      <c r="AE101" s="279" t="s">
        <v>772</v>
      </c>
      <c r="AF101" s="279" t="s">
        <v>772</v>
      </c>
      <c r="AG101" s="279">
        <v>0.182</v>
      </c>
      <c r="AH101" s="279" t="s">
        <v>772</v>
      </c>
      <c r="AI101" s="279" t="s">
        <v>772</v>
      </c>
      <c r="AJ101" s="279" t="s">
        <v>772</v>
      </c>
      <c r="AK101" s="279" t="s">
        <v>772</v>
      </c>
      <c r="AL101" s="279" t="s">
        <v>772</v>
      </c>
      <c r="AM101" s="279">
        <v>2.915</v>
      </c>
      <c r="AN101" s="279" t="s">
        <v>772</v>
      </c>
      <c r="AO101" s="279">
        <v>0.25</v>
      </c>
      <c r="AP101" s="279" t="s">
        <v>772</v>
      </c>
      <c r="AQ101" s="279" t="s">
        <v>772</v>
      </c>
      <c r="AR101" s="279" t="s">
        <v>772</v>
      </c>
      <c r="AS101" s="279" t="s">
        <v>772</v>
      </c>
      <c r="AT101" s="279" t="s">
        <v>772</v>
      </c>
      <c r="AU101" s="279" t="s">
        <v>772</v>
      </c>
      <c r="AV101" s="279">
        <v>4.49</v>
      </c>
      <c r="AW101" s="279">
        <v>0.745</v>
      </c>
      <c r="AX101" s="279">
        <v>0.106</v>
      </c>
      <c r="AY101" s="279" t="s">
        <v>772</v>
      </c>
      <c r="AZ101" s="279" t="s">
        <v>772</v>
      </c>
      <c r="BA101" s="279" t="s">
        <v>772</v>
      </c>
      <c r="BB101" s="279" t="s">
        <v>772</v>
      </c>
      <c r="BC101" s="279" t="s">
        <v>772</v>
      </c>
      <c r="BD101" s="279">
        <v>0.375</v>
      </c>
      <c r="BE101" s="279" t="s">
        <v>772</v>
      </c>
      <c r="BF101" s="279" t="s">
        <v>772</v>
      </c>
      <c r="BG101" s="279">
        <v>0.439</v>
      </c>
      <c r="BH101" s="279" t="s">
        <v>772</v>
      </c>
      <c r="BI101" s="279" t="s">
        <v>772</v>
      </c>
      <c r="BJ101" s="279" t="s">
        <v>772</v>
      </c>
      <c r="BK101" s="279">
        <v>0.34499999999999997</v>
      </c>
      <c r="BL101" s="279">
        <v>1.845</v>
      </c>
      <c r="BM101" s="279">
        <v>3.7643</v>
      </c>
      <c r="BN101" s="279">
        <v>3.5999999999999997E-2</v>
      </c>
      <c r="BO101" s="279" t="s">
        <v>772</v>
      </c>
      <c r="BP101" s="279" t="s">
        <v>772</v>
      </c>
      <c r="BQ101" s="279">
        <v>2.8079999999999998</v>
      </c>
      <c r="BR101" s="279" t="s">
        <v>772</v>
      </c>
      <c r="BS101" s="279">
        <v>0.755</v>
      </c>
      <c r="BT101" s="279" t="s">
        <v>772</v>
      </c>
      <c r="BU101" s="279">
        <v>1.66</v>
      </c>
      <c r="BV101" s="279" t="s">
        <v>772</v>
      </c>
      <c r="BW101" s="279" t="s">
        <v>772</v>
      </c>
      <c r="BX101" s="279" t="s">
        <v>772</v>
      </c>
      <c r="BY101" s="279">
        <v>0.22070000000000001</v>
      </c>
      <c r="BZ101" s="279">
        <v>0.105</v>
      </c>
      <c r="CA101" s="279">
        <v>5.78</v>
      </c>
      <c r="CB101" s="279">
        <v>3.8079999999999998</v>
      </c>
      <c r="CC101" s="279">
        <v>6.0260000000000007</v>
      </c>
      <c r="CD101" s="279">
        <v>2.4020000000000001</v>
      </c>
      <c r="CE101" s="279" t="s">
        <v>772</v>
      </c>
      <c r="CF101" s="279">
        <v>1.365</v>
      </c>
      <c r="CG101" s="279">
        <v>4.2248000000000001</v>
      </c>
      <c r="CH101" s="279">
        <v>5.2599999999999989</v>
      </c>
      <c r="CI101" s="279">
        <v>3.952</v>
      </c>
      <c r="CJ101" s="279">
        <v>0.45600000000000002</v>
      </c>
      <c r="CK101" s="279">
        <v>3.2680000000000002</v>
      </c>
      <c r="CL101" s="279">
        <v>1.8696000000000002</v>
      </c>
      <c r="CM101" s="279">
        <v>0.65360000000000007</v>
      </c>
      <c r="CN101" s="279">
        <v>2.19</v>
      </c>
      <c r="CO101" s="279">
        <v>1.52E-2</v>
      </c>
      <c r="CP101" s="279">
        <v>6.08E-2</v>
      </c>
      <c r="CQ101" s="279">
        <v>3.2648000000000001</v>
      </c>
      <c r="CR101" s="279">
        <v>2.4319999999999999</v>
      </c>
      <c r="CS101" s="279">
        <v>0.3952</v>
      </c>
      <c r="CT101" s="279">
        <v>2.4472000000000005</v>
      </c>
      <c r="CU101" s="279">
        <f>IFERROR(VLOOKUP(A101,'fat-01-24'!A:C,3,FALSE),"")</f>
        <v>2.0289999999999999</v>
      </c>
      <c r="CV101" s="279">
        <f>IFERROR(VLOOKUP(A101,'fat-02-24'!A:C,3,FALSE),"")</f>
        <v>2.2040000000000002</v>
      </c>
      <c r="CW101" s="279">
        <f>IFERROR(VLOOKUP(A101,'fat-03-24'!A:C,3,FALSE),"")</f>
        <v>1.2464</v>
      </c>
      <c r="CX101" s="279">
        <f>IFERROR(VLOOKUP(A101,'fat-04-24'!A:C,3,FALSE),"")</f>
        <v>0.152</v>
      </c>
      <c r="CY101" s="279">
        <f>IFERROR(VLOOKUP(A101,'fat-05-24'!A:C,3,FALSE),"")</f>
        <v>1.8844000000000001</v>
      </c>
      <c r="CZ101" s="279">
        <f>IFERROR(VLOOKUP(A101,'fat-06-24'!A:C,3,FALSE),"")</f>
        <v>2.19</v>
      </c>
      <c r="DA101" s="279">
        <f>IFERROR(VLOOKUP(A101,'fat-07-24'!A:C,3,FALSE),"")</f>
        <v>3.2004000000000001</v>
      </c>
      <c r="DB101" s="279" t="str">
        <f>IFERROR(VLOOKUP(A101,'fat-08-24'!A:D,3,FALSE),"")</f>
        <v/>
      </c>
      <c r="DC101" s="279">
        <f>IFERROR(VLOOKUP(A101,'fat-09-24'!A:C,3,FALSE),"")</f>
        <v>2.4015999999999997</v>
      </c>
      <c r="DD101" s="279">
        <f>IFERROR(VLOOKUP(A101,'fat-10-24'!A:C,3,FALSE),"")</f>
        <v>4.1495999999999995</v>
      </c>
      <c r="DE101" s="279">
        <f>IFERROR(VLOOKUP(A101,'fat-11-24'!A:C,3,FALSE),"")</f>
        <v>2.8879999999999999</v>
      </c>
      <c r="DF101" s="279">
        <f>IFERROR(VLOOKUP(A101,'fat-12-24'!A:D,3,FALSE),"")</f>
        <v>2.3408000000000002</v>
      </c>
      <c r="DG101" s="279">
        <f>IFERROR(VLOOKUP(A101,'fat-01-25'!A:D,3,FALSE),"")</f>
        <v>1.9152</v>
      </c>
      <c r="DH101" s="279">
        <f>IFERROR(VLOOKUP(A101,'fat-02-25'!A:D,3,FALSE),"")</f>
        <v>1.762</v>
      </c>
      <c r="DI101" s="279">
        <f>IFERROR(VLOOKUP(A101,'fat-03-25'!A:C,3,FALSE),"")</f>
        <v>0.53200000000000003</v>
      </c>
      <c r="DJ101" s="279">
        <f>IFERROR(VLOOKUP(A101,'fat-04-25'!A:C,3,FALSE),"")</f>
        <v>0</v>
      </c>
      <c r="DK101" s="279">
        <f>IFERROR(VLOOKUP(A101,'fat-02-25'!A:C,3,FALSE),"")</f>
        <v>1.762</v>
      </c>
      <c r="DL101" s="279">
        <f>IFERROR(VLOOKUP(A101,'fat-06-25'!A:C,3,FALSE),"")</f>
        <v>0.66879999999999995</v>
      </c>
      <c r="DM101" s="279">
        <f>IFERROR(VLOOKUP(A101,'fat-05-25'!A:C,3,FALSE),"")</f>
        <v>0</v>
      </c>
      <c r="DN101" s="279">
        <f>IFERROR(VLOOKUP(A101,'fat-08-25'!A:C,3,FALSE),"")</f>
        <v>6.8095999999999997</v>
      </c>
      <c r="DO101" s="279">
        <f>IFERROR(VLOOKUP(A101,'fat-09-25'!A:C,3,FALSE),"")</f>
        <v>2.7263999999999999</v>
      </c>
      <c r="DP101" s="279">
        <f>IFERROR(VLOOKUP(A101,'fat-10-25'!A:C,3,FALSE),"")</f>
        <v>7.524</v>
      </c>
      <c r="DQ101" s="279">
        <f>IFERROR(VLOOKUP(A101,'fat-11-25'!A:D,3,FALSE),"")</f>
        <v>4.7880000000000003</v>
      </c>
      <c r="DR101" s="279">
        <f>IFERROR(VLOOKUP(A101,'fat-12-25'!A:D,3,FALSE),"")</f>
        <v>3.7544</v>
      </c>
      <c r="DS101" s="279">
        <f>IFERROR(VLOOKUP(A101,'fat-01-26'!A:C,3,FALSE),"")</f>
        <v>1.4136</v>
      </c>
      <c r="DT101" s="279" t="str">
        <f>IFERROR(VLOOKUP(A101,'fat-02-26'!A:C,3,FALSE),"")</f>
        <v/>
      </c>
      <c r="DU101" s="279">
        <f>IFERROR(VLOOKUP(A101,'fat-03-26'!A:C,3,FALSE),"")</f>
        <v>0.22800000000000001</v>
      </c>
      <c r="DV101" s="279">
        <f>IFERROR(VLOOKUP(A101,'fat-04-26'!A:C,3,FALSE),"")</f>
        <v>13.611599999999999</v>
      </c>
      <c r="DW101" s="279" t="str">
        <f>IFERROR(VLOOKUP(A101,'fat-05-26'!A:C,3,FALSE),"")</f>
        <v/>
      </c>
      <c r="DX101" s="279">
        <f t="shared" si="18"/>
        <v>3.1679333333333335</v>
      </c>
      <c r="DY101" s="279">
        <f t="shared" si="17"/>
        <v>4.7519</v>
      </c>
      <c r="DZ101" s="280">
        <v>3</v>
      </c>
      <c r="EA101" s="281">
        <f>VLOOKUP(A101,Estoque!B:I,8,FALSE)</f>
        <v>-14.667999999999999</v>
      </c>
      <c r="EB101" s="34">
        <f>VLOOKUP(A101,Estoque!B:N,13,FALSE)</f>
        <v>0</v>
      </c>
      <c r="EC101" s="34">
        <v>20</v>
      </c>
    </row>
    <row r="102" spans="1:134" x14ac:dyDescent="0.3">
      <c r="A102" s="394" t="s">
        <v>445</v>
      </c>
      <c r="B102" s="394" t="s">
        <v>446</v>
      </c>
      <c r="C102" s="279">
        <v>1.05</v>
      </c>
      <c r="D102" s="279" t="s">
        <v>772</v>
      </c>
      <c r="E102" s="279">
        <v>0.69</v>
      </c>
      <c r="F102" s="279" t="s">
        <v>772</v>
      </c>
      <c r="G102" s="279" t="s">
        <v>772</v>
      </c>
      <c r="H102" s="279" t="s">
        <v>772</v>
      </c>
      <c r="I102" s="279">
        <v>3.87</v>
      </c>
      <c r="J102" s="279">
        <v>0.71499999999999997</v>
      </c>
      <c r="K102" s="279" t="s">
        <v>772</v>
      </c>
      <c r="L102" s="279" t="s">
        <v>772</v>
      </c>
      <c r="M102" s="279" t="s">
        <v>772</v>
      </c>
      <c r="N102" s="279" t="s">
        <v>772</v>
      </c>
      <c r="O102" s="279">
        <v>0.42499999999999999</v>
      </c>
      <c r="P102" s="279" t="s">
        <v>772</v>
      </c>
      <c r="Q102" s="279" t="s">
        <v>772</v>
      </c>
      <c r="R102" s="279" t="s">
        <v>772</v>
      </c>
      <c r="S102" s="279" t="s">
        <v>772</v>
      </c>
      <c r="T102" s="279" t="s">
        <v>772</v>
      </c>
      <c r="U102" s="279" t="s">
        <v>772</v>
      </c>
      <c r="V102" s="279">
        <v>2.0640000000000001</v>
      </c>
      <c r="W102" s="279">
        <v>0.18</v>
      </c>
      <c r="X102" s="279" t="s">
        <v>772</v>
      </c>
      <c r="Y102" s="279" t="s">
        <v>772</v>
      </c>
      <c r="Z102" s="279" t="s">
        <v>772</v>
      </c>
      <c r="AA102" s="279">
        <v>1.2649999999999999</v>
      </c>
      <c r="AB102" s="279" t="s">
        <v>772</v>
      </c>
      <c r="AC102" s="279" t="s">
        <v>772</v>
      </c>
      <c r="AD102" s="279" t="s">
        <v>772</v>
      </c>
      <c r="AE102" s="279" t="s">
        <v>772</v>
      </c>
      <c r="AF102" s="279" t="s">
        <v>772</v>
      </c>
      <c r="AG102" s="279">
        <v>2.2400000000000002</v>
      </c>
      <c r="AH102" s="279">
        <v>0.153</v>
      </c>
      <c r="AI102" s="279">
        <v>0.15</v>
      </c>
      <c r="AJ102" s="279">
        <v>0.98599999999999999</v>
      </c>
      <c r="AK102" s="279" t="s">
        <v>772</v>
      </c>
      <c r="AL102" s="279" t="s">
        <v>772</v>
      </c>
      <c r="AM102" s="279" t="s">
        <v>772</v>
      </c>
      <c r="AN102" s="279" t="s">
        <v>772</v>
      </c>
      <c r="AO102" s="279" t="s">
        <v>772</v>
      </c>
      <c r="AP102" s="279" t="s">
        <v>772</v>
      </c>
      <c r="AQ102" s="279" t="s">
        <v>772</v>
      </c>
      <c r="AR102" s="279" t="s">
        <v>772</v>
      </c>
      <c r="AS102" s="279" t="s">
        <v>772</v>
      </c>
      <c r="AT102" s="279" t="s">
        <v>772</v>
      </c>
      <c r="AU102" s="279" t="s">
        <v>772</v>
      </c>
      <c r="AV102" s="279" t="s">
        <v>772</v>
      </c>
      <c r="AW102" s="279" t="s">
        <v>772</v>
      </c>
      <c r="AX102" s="279" t="s">
        <v>772</v>
      </c>
      <c r="AY102" s="279">
        <v>2.1749999999999998</v>
      </c>
      <c r="AZ102" s="279">
        <v>3.0550000000000002</v>
      </c>
      <c r="BA102" s="279" t="s">
        <v>772</v>
      </c>
      <c r="BB102" s="279" t="s">
        <v>772</v>
      </c>
      <c r="BC102" s="279" t="s">
        <v>772</v>
      </c>
      <c r="BD102" s="279" t="s">
        <v>772</v>
      </c>
      <c r="BE102" s="279" t="s">
        <v>772</v>
      </c>
      <c r="BF102" s="279" t="s">
        <v>772</v>
      </c>
      <c r="BG102" s="279" t="s">
        <v>772</v>
      </c>
      <c r="BH102" s="279" t="s">
        <v>772</v>
      </c>
      <c r="BI102" s="279" t="s">
        <v>772</v>
      </c>
      <c r="BJ102" s="279">
        <v>0.51</v>
      </c>
      <c r="BK102" s="279" t="s">
        <v>772</v>
      </c>
      <c r="BL102" s="279" t="s">
        <v>772</v>
      </c>
      <c r="BM102" s="279" t="s">
        <v>772</v>
      </c>
      <c r="BN102" s="279" t="s">
        <v>772</v>
      </c>
      <c r="BO102" s="279" t="s">
        <v>772</v>
      </c>
      <c r="BP102" s="279" t="s">
        <v>772</v>
      </c>
      <c r="BQ102" s="279" t="s">
        <v>772</v>
      </c>
      <c r="BR102" s="279">
        <v>6.9000000000000006E-2</v>
      </c>
      <c r="BS102" s="279" t="s">
        <v>772</v>
      </c>
      <c r="BT102" s="279" t="s">
        <v>772</v>
      </c>
      <c r="BU102" s="279" t="s">
        <v>772</v>
      </c>
      <c r="BV102" s="279" t="s">
        <v>772</v>
      </c>
      <c r="BW102" s="279" t="s">
        <v>772</v>
      </c>
      <c r="BX102" s="279" t="s">
        <v>772</v>
      </c>
      <c r="BY102" s="279" t="s">
        <v>772</v>
      </c>
      <c r="BZ102" s="279" t="s">
        <v>772</v>
      </c>
      <c r="CA102" s="279" t="s">
        <v>772</v>
      </c>
      <c r="CB102" s="279" t="s">
        <v>772</v>
      </c>
      <c r="CC102" s="279" t="s">
        <v>772</v>
      </c>
      <c r="CD102" s="279" t="s">
        <v>772</v>
      </c>
      <c r="CE102" s="279" t="s">
        <v>772</v>
      </c>
      <c r="CF102" s="279" t="s">
        <v>772</v>
      </c>
      <c r="CG102" s="279" t="s">
        <v>772</v>
      </c>
      <c r="CH102" s="279" t="s">
        <v>772</v>
      </c>
      <c r="CI102" s="279">
        <v>1.4279999999999999</v>
      </c>
      <c r="CJ102" s="279" t="s">
        <v>772</v>
      </c>
      <c r="CK102" s="279" t="s">
        <v>772</v>
      </c>
      <c r="CL102" s="279" t="s">
        <v>772</v>
      </c>
      <c r="CM102" s="279">
        <v>2.125</v>
      </c>
      <c r="CN102" s="279">
        <v>1.8490000000000002</v>
      </c>
      <c r="CO102" s="279">
        <v>0.68</v>
      </c>
      <c r="CP102" s="279">
        <v>1.365</v>
      </c>
      <c r="CQ102" s="279">
        <v>1.56</v>
      </c>
      <c r="CR102" s="279" t="s">
        <v>772</v>
      </c>
      <c r="CS102" s="279">
        <v>6.5110000000000001</v>
      </c>
      <c r="CT102" s="279">
        <v>0.17</v>
      </c>
      <c r="CU102" s="279">
        <f>IFERROR(VLOOKUP(A102,'fat-01-24'!A:C,3,FALSE),"")</f>
        <v>1.02</v>
      </c>
      <c r="CV102" s="279">
        <f>IFERROR(VLOOKUP(A102,'fat-02-24'!A:C,3,FALSE),"")</f>
        <v>8.4649999999999999</v>
      </c>
      <c r="CW102" s="279">
        <f>IFERROR(VLOOKUP(A102,'fat-03-24'!A:C,3,FALSE),"")</f>
        <v>3.23</v>
      </c>
      <c r="CX102" s="279">
        <f>IFERROR(VLOOKUP(A102,'fat-04-24'!A:C,3,FALSE),"")</f>
        <v>1.496</v>
      </c>
      <c r="CY102" s="279" t="str">
        <f>IFERROR(VLOOKUP(A102,'fat-05-24'!A:C,3,FALSE),"")</f>
        <v/>
      </c>
      <c r="CZ102" s="279">
        <f>IFERROR(VLOOKUP(A102,'fat-06-24'!A:C,3,FALSE),"")</f>
        <v>1.8490000000000002</v>
      </c>
      <c r="DA102" s="279">
        <f>IFERROR(VLOOKUP(A102,'fat-07-24'!A:C,3,FALSE),"")</f>
        <v>2.6120000000000001</v>
      </c>
      <c r="DB102" s="279">
        <f>IFERROR(VLOOKUP(A102,'fat-08-24'!A:D,3,FALSE),"")</f>
        <v>1.377</v>
      </c>
      <c r="DC102" s="279">
        <f>IFERROR(VLOOKUP(A102,'fat-09-24'!A:C,3,FALSE),"")</f>
        <v>4.2839999999999998</v>
      </c>
      <c r="DD102" s="279">
        <f>IFERROR(VLOOKUP(A102,'fat-10-24'!A:C,3,FALSE),"")</f>
        <v>1.2749999999999999</v>
      </c>
      <c r="DE102" s="279">
        <f>IFERROR(VLOOKUP(A102,'fat-11-24'!A:C,3,FALSE),"")</f>
        <v>0</v>
      </c>
      <c r="DF102" s="279">
        <f>IFERROR(VLOOKUP(A102,'fat-12-24'!A:D,3,FALSE),"")</f>
        <v>8.5000000000000006E-2</v>
      </c>
      <c r="DG102" s="279">
        <f>IFERROR(VLOOKUP(A102,'fat-01-25'!A:D,3,FALSE),"")</f>
        <v>6.8000000000000005E-2</v>
      </c>
      <c r="DH102" s="279">
        <f>IFERROR(VLOOKUP(A102,'fat-02-25'!A:D,3,FALSE),"")</f>
        <v>0.81599999999999995</v>
      </c>
      <c r="DI102" s="279">
        <f>IFERROR(VLOOKUP(A102,'fat-03-25'!A:C,3,FALSE),"")</f>
        <v>3.74</v>
      </c>
      <c r="DJ102" s="279">
        <f>IFERROR(VLOOKUP(A102,'fat-04-25'!A:C,3,FALSE),"")</f>
        <v>5.9649999999999999</v>
      </c>
      <c r="DK102" s="279">
        <f>IFERROR(VLOOKUP(A102,'fat-02-25'!A:C,3,FALSE),"")</f>
        <v>0.81599999999999995</v>
      </c>
      <c r="DL102" s="279">
        <f>IFERROR(VLOOKUP(A102,'fat-06-25'!A:C,3,FALSE),"")</f>
        <v>0</v>
      </c>
      <c r="DM102" s="279">
        <f>IFERROR(VLOOKUP(A102,'fat-05-25'!A:C,3,FALSE),"")</f>
        <v>2.2440000000000002</v>
      </c>
      <c r="DN102" s="279">
        <f>IFERROR(VLOOKUP(A102,'fat-08-25'!A:C,3,FALSE),"")</f>
        <v>0</v>
      </c>
      <c r="DO102" s="279">
        <f>IFERROR(VLOOKUP(A102,'fat-09-25'!A:C,3,FALSE),"")</f>
        <v>8.6059999999999999</v>
      </c>
      <c r="DP102" s="279">
        <f>IFERROR(VLOOKUP(A102,'fat-10-25'!A:C,3,FALSE),"")</f>
        <v>3.4000000000000002E-2</v>
      </c>
      <c r="DQ102" s="279">
        <f>IFERROR(VLOOKUP(A102,'fat-11-25'!A:D,3,FALSE),"")</f>
        <v>4.7769999999999992</v>
      </c>
      <c r="DR102" s="279">
        <f>IFERROR(VLOOKUP(A102,'fat-12-25'!A:D,3,FALSE),"")</f>
        <v>2.6859999999999999</v>
      </c>
      <c r="DS102" s="279">
        <f>IFERROR(VLOOKUP(A102,'fat-01-26'!A:C,3,FALSE),"")</f>
        <v>1.7</v>
      </c>
      <c r="DT102" s="279" t="str">
        <f>IFERROR(VLOOKUP(A102,'fat-02-26'!A:C,3,FALSE),"")</f>
        <v/>
      </c>
      <c r="DU102" s="279" t="str">
        <f>IFERROR(VLOOKUP(A102,'fat-03-26'!A:C,3,FALSE),"")</f>
        <v/>
      </c>
      <c r="DV102" s="279">
        <f>IFERROR(VLOOKUP(A102,'fat-04-26'!A:C,3,FALSE),"")</f>
        <v>0.52700000000000002</v>
      </c>
      <c r="DW102" s="279">
        <f>IFERROR(VLOOKUP(A102,'fat-05-26'!A:C,3,FALSE),"")</f>
        <v>5.7460000000000004</v>
      </c>
      <c r="DX102" s="279">
        <f t="shared" si="18"/>
        <v>1.7765000000000002</v>
      </c>
      <c r="DY102" s="279">
        <f t="shared" si="17"/>
        <v>2.6647500000000002</v>
      </c>
      <c r="DZ102" s="280"/>
      <c r="EA102" s="281">
        <f>VLOOKUP(A102,Estoque!B:I,8,FALSE)</f>
        <v>1.4999999999999999E-2</v>
      </c>
      <c r="EB102" s="34">
        <f>VLOOKUP(A102,Estoque!B:N,13,FALSE)</f>
        <v>0</v>
      </c>
      <c r="EC102" s="34">
        <v>35</v>
      </c>
      <c r="ED102" s="34">
        <v>25</v>
      </c>
    </row>
    <row r="103" spans="1:134" x14ac:dyDescent="0.3">
      <c r="A103" s="394" t="s">
        <v>123</v>
      </c>
      <c r="B103" s="394" t="s">
        <v>124</v>
      </c>
      <c r="C103" s="279">
        <v>2.2160000000000002</v>
      </c>
      <c r="D103" s="279">
        <v>0.995</v>
      </c>
      <c r="E103" s="279" t="s">
        <v>772</v>
      </c>
      <c r="F103" s="279" t="s">
        <v>772</v>
      </c>
      <c r="G103" s="279" t="s">
        <v>772</v>
      </c>
      <c r="H103" s="279">
        <v>0.30499999999999999</v>
      </c>
      <c r="I103" s="279">
        <v>2.4649999999999999</v>
      </c>
      <c r="J103" s="279">
        <v>0.49</v>
      </c>
      <c r="K103" s="279">
        <v>1.5049999999999999</v>
      </c>
      <c r="L103" s="279">
        <v>0.29499999999999998</v>
      </c>
      <c r="M103" s="279">
        <v>4.4999999999999998E-2</v>
      </c>
      <c r="N103" s="279">
        <v>0.79500000000000004</v>
      </c>
      <c r="O103" s="279">
        <v>0.17</v>
      </c>
      <c r="P103" s="279">
        <v>1.867</v>
      </c>
      <c r="Q103" s="279">
        <v>1.2549999999999999</v>
      </c>
      <c r="R103" s="279" t="s">
        <v>772</v>
      </c>
      <c r="S103" s="279">
        <v>4.5679999999999996</v>
      </c>
      <c r="T103" s="279">
        <v>0.68</v>
      </c>
      <c r="U103" s="279">
        <v>0.71299999999999997</v>
      </c>
      <c r="V103" s="279">
        <v>0.45</v>
      </c>
      <c r="W103" s="279">
        <v>0.106</v>
      </c>
      <c r="X103" s="279">
        <v>2.6789999999999998</v>
      </c>
      <c r="Y103" s="279" t="s">
        <v>772</v>
      </c>
      <c r="Z103" s="279">
        <v>2.5939999999999999</v>
      </c>
      <c r="AA103" s="279">
        <v>0.78200000000000003</v>
      </c>
      <c r="AB103" s="279">
        <v>3.8690000000000002</v>
      </c>
      <c r="AC103" s="279" t="s">
        <v>772</v>
      </c>
      <c r="AD103" s="279">
        <v>0.125</v>
      </c>
      <c r="AE103" s="279" t="s">
        <v>772</v>
      </c>
      <c r="AF103" s="279">
        <v>0.49</v>
      </c>
      <c r="AG103" s="279" t="s">
        <v>772</v>
      </c>
      <c r="AH103" s="279">
        <v>3.7610000000000001</v>
      </c>
      <c r="AI103" s="279">
        <v>3.819</v>
      </c>
      <c r="AJ103" s="279" t="s">
        <v>772</v>
      </c>
      <c r="AK103" s="279">
        <v>0.76</v>
      </c>
      <c r="AL103" s="279">
        <v>1.363</v>
      </c>
      <c r="AM103" s="279">
        <v>2.331</v>
      </c>
      <c r="AN103" s="279">
        <v>2.9790000000000001</v>
      </c>
      <c r="AO103" s="279">
        <v>4.891</v>
      </c>
      <c r="AP103" s="279">
        <v>2.6389999999999998</v>
      </c>
      <c r="AQ103" s="279" t="s">
        <v>772</v>
      </c>
      <c r="AR103" s="279">
        <v>0.69899999999999995</v>
      </c>
      <c r="AS103" s="279">
        <v>1.17</v>
      </c>
      <c r="AT103" s="279">
        <v>2.464</v>
      </c>
      <c r="AU103" s="279" t="s">
        <v>772</v>
      </c>
      <c r="AV103" s="279">
        <v>1.22</v>
      </c>
      <c r="AW103" s="279">
        <v>4.8840000000000003</v>
      </c>
      <c r="AX103" s="279">
        <v>2.6160000000000001</v>
      </c>
      <c r="AY103" s="279">
        <v>6.4610000000000003</v>
      </c>
      <c r="AZ103" s="279">
        <v>2.536</v>
      </c>
      <c r="BA103" s="279">
        <v>2.25</v>
      </c>
      <c r="BB103" s="279">
        <v>6.0880000000000001</v>
      </c>
      <c r="BC103" s="279">
        <v>1.57</v>
      </c>
      <c r="BD103" s="279">
        <v>0.29499999999999998</v>
      </c>
      <c r="BE103" s="279">
        <v>7.4710000000000001</v>
      </c>
      <c r="BF103" s="279">
        <v>1.405</v>
      </c>
      <c r="BG103" s="279">
        <v>0.56499999999999995</v>
      </c>
      <c r="BH103" s="279">
        <v>0.06</v>
      </c>
      <c r="BI103" s="279">
        <v>3.992</v>
      </c>
      <c r="BJ103" s="279">
        <v>1.36</v>
      </c>
      <c r="BK103" s="279">
        <v>2.7349999999999999</v>
      </c>
      <c r="BL103" s="279">
        <v>5.6559999999999997</v>
      </c>
      <c r="BM103" s="279" t="s">
        <v>772</v>
      </c>
      <c r="BN103" s="279">
        <v>0.98</v>
      </c>
      <c r="BO103" s="279">
        <v>3.82</v>
      </c>
      <c r="BP103" s="279">
        <v>0.38600000000000001</v>
      </c>
      <c r="BQ103" s="279">
        <v>2.004</v>
      </c>
      <c r="BR103" s="279">
        <v>1.4650000000000001</v>
      </c>
      <c r="BS103" s="279">
        <v>0.64</v>
      </c>
      <c r="BT103" s="279">
        <v>0.28299999999999997</v>
      </c>
      <c r="BU103" s="279">
        <v>0.75600000000000001</v>
      </c>
      <c r="BV103" s="279">
        <v>1.2509999999999999</v>
      </c>
      <c r="BW103" s="279">
        <v>2.58</v>
      </c>
      <c r="BX103" s="279">
        <v>2.46</v>
      </c>
      <c r="BY103" s="279">
        <v>1.165</v>
      </c>
      <c r="BZ103" s="279">
        <v>1.468</v>
      </c>
      <c r="CA103" s="279">
        <v>3.742</v>
      </c>
      <c r="CB103" s="279">
        <v>22.238900000000001</v>
      </c>
      <c r="CC103" s="279">
        <v>13.9476</v>
      </c>
      <c r="CD103" s="279">
        <v>12.214600000000003</v>
      </c>
      <c r="CE103" s="279">
        <v>3.4902000000000002</v>
      </c>
      <c r="CF103" s="279">
        <v>0.60599999999999998</v>
      </c>
      <c r="CG103" s="279">
        <v>1.6968000000000001</v>
      </c>
      <c r="CH103" s="279">
        <v>3.8654000000000002</v>
      </c>
      <c r="CI103" s="279">
        <v>2.5684</v>
      </c>
      <c r="CJ103" s="279">
        <v>3.1925994687083885</v>
      </c>
      <c r="CK103" s="279">
        <v>8.282</v>
      </c>
      <c r="CL103" s="279">
        <v>4.0399999999999998E-2</v>
      </c>
      <c r="CM103" s="279">
        <v>2.5249999999999999</v>
      </c>
      <c r="CN103" s="279">
        <v>1.111</v>
      </c>
      <c r="CO103" s="279">
        <v>0.60599999999999998</v>
      </c>
      <c r="CP103" s="279">
        <v>0.92500000000000004</v>
      </c>
      <c r="CQ103" s="279">
        <v>2.9683999999999995</v>
      </c>
      <c r="CR103" s="279">
        <v>4.9223999999999997</v>
      </c>
      <c r="CS103" s="279">
        <v>7.1229999999999993</v>
      </c>
      <c r="CT103" s="279">
        <v>3.7128000000000001</v>
      </c>
      <c r="CU103" s="279">
        <f>IFERROR(VLOOKUP(A103,'fat-01-24'!A:C,3,FALSE),"")</f>
        <v>4.25</v>
      </c>
      <c r="CV103" s="279">
        <f>IFERROR(VLOOKUP(A103,'fat-02-24'!A:C,3,FALSE),"")</f>
        <v>2.5702182336182333</v>
      </c>
      <c r="CW103" s="279">
        <f>IFERROR(VLOOKUP(A103,'fat-03-24'!A:C,3,FALSE),"")</f>
        <v>10.2576</v>
      </c>
      <c r="CX103" s="279">
        <f>IFERROR(VLOOKUP(A103,'fat-04-24'!A:C,3,FALSE),"")</f>
        <v>5.0078999999999994</v>
      </c>
      <c r="CY103" s="279">
        <f>IFERROR(VLOOKUP(A103,'fat-05-24'!A:C,3,FALSE),"")</f>
        <v>8.5648000000000017</v>
      </c>
      <c r="CZ103" s="279">
        <f>IFERROR(VLOOKUP(A103,'fat-06-24'!A:C,3,FALSE),"")</f>
        <v>1.111</v>
      </c>
      <c r="DA103" s="279">
        <f>IFERROR(VLOOKUP(A103,'fat-07-24'!A:C,3,FALSE),"")</f>
        <v>4.9401999999999999</v>
      </c>
      <c r="DB103" s="279">
        <f>IFERROR(VLOOKUP(A103,'fat-08-24'!A:D,3,FALSE),"")</f>
        <v>6.8633999999999995</v>
      </c>
      <c r="DC103" s="279">
        <f>IFERROR(VLOOKUP(A103,'fat-09-24'!A:C,3,FALSE),"")</f>
        <v>2.0979999999999999</v>
      </c>
      <c r="DD103" s="279">
        <f>IFERROR(VLOOKUP(A103,'fat-10-24'!A:C,3,FALSE),"")</f>
        <v>6.8881999999999994</v>
      </c>
      <c r="DE103" s="279">
        <f>IFERROR(VLOOKUP(A103,'fat-11-24'!A:C,3,FALSE),"")</f>
        <v>0.5454</v>
      </c>
      <c r="DF103" s="279">
        <f>IFERROR(VLOOKUP(A103,'fat-12-24'!A:D,3,FALSE),"")</f>
        <v>1.919</v>
      </c>
      <c r="DG103" s="279">
        <f>IFERROR(VLOOKUP(A103,'fat-01-25'!A:D,3,FALSE),"")</f>
        <v>0.36359999999999998</v>
      </c>
      <c r="DH103" s="279">
        <f>IFERROR(VLOOKUP(A103,'fat-02-25'!A:D,3,FALSE),"")</f>
        <v>1.9998</v>
      </c>
      <c r="DI103" s="279">
        <f>IFERROR(VLOOKUP(A103,'fat-03-25'!A:C,3,FALSE),"")</f>
        <v>0.71819999999999995</v>
      </c>
      <c r="DJ103" s="279">
        <f>IFERROR(VLOOKUP(A103,'fat-04-25'!A:C,3,FALSE),"")</f>
        <v>3.5753999999999997</v>
      </c>
      <c r="DK103" s="279">
        <f>IFERROR(VLOOKUP(A103,'fat-02-25'!A:C,3,FALSE),"")</f>
        <v>1.9998</v>
      </c>
      <c r="DL103" s="279">
        <f>IFERROR(VLOOKUP(A103,'fat-06-25'!A:C,3,FALSE),"")</f>
        <v>1.744</v>
      </c>
      <c r="DM103" s="279">
        <f>IFERROR(VLOOKUP(A103,'fat-05-25'!A:C,3,FALSE),"")</f>
        <v>0.32319999999999999</v>
      </c>
      <c r="DN103" s="279">
        <f>IFERROR(VLOOKUP(A103,'fat-08-25'!A:C,3,FALSE),"")</f>
        <v>5.6215999999999999</v>
      </c>
      <c r="DO103" s="279">
        <f>IFERROR(VLOOKUP(A103,'fat-09-25'!A:C,3,FALSE),"")</f>
        <v>0.22220000000000001</v>
      </c>
      <c r="DP103" s="279">
        <f>IFERROR(VLOOKUP(A103,'fat-10-25'!A:C,3,FALSE),"")</f>
        <v>0.78920000000000012</v>
      </c>
      <c r="DQ103" s="279">
        <f>IFERROR(VLOOKUP(A103,'fat-11-25'!A:D,3,FALSE),"")</f>
        <v>4.6955999999999998</v>
      </c>
      <c r="DR103" s="279">
        <f>IFERROR(VLOOKUP(A103,'fat-12-25'!A:D,3,FALSE),"")</f>
        <v>3.8170000000000002</v>
      </c>
      <c r="DS103" s="279" t="str">
        <f>IFERROR(VLOOKUP(A103,'fat-01-26'!A:C,3,FALSE),"")</f>
        <v/>
      </c>
      <c r="DT103" s="279">
        <f>IFERROR(VLOOKUP(A103,'fat-02-26'!A:C,3,FALSE),"")</f>
        <v>5.2096</v>
      </c>
      <c r="DU103" s="279">
        <f>IFERROR(VLOOKUP(A103,'fat-03-26'!A:C,3,FALSE),"")</f>
        <v>8.5101999999999993</v>
      </c>
      <c r="DV103" s="279">
        <f>IFERROR(VLOOKUP(A103,'fat-04-26'!A:C,3,FALSE),"")</f>
        <v>21.007999999999999</v>
      </c>
      <c r="DW103" s="279" t="str">
        <f>IFERROR(VLOOKUP(A103,'fat-05-26'!A:C,3,FALSE),"")</f>
        <v/>
      </c>
      <c r="DX103" s="279">
        <f t="shared" si="18"/>
        <v>6.4241333333333328</v>
      </c>
      <c r="DY103" s="279">
        <f t="shared" si="17"/>
        <v>9.6361999999999988</v>
      </c>
      <c r="DZ103" s="280"/>
      <c r="EA103" s="281">
        <f>VLOOKUP(A103,Estoque!B:I,8,FALSE)</f>
        <v>-4.9870000000000019</v>
      </c>
      <c r="EB103" s="34">
        <f>VLOOKUP(A103,Estoque!B:N,13,FALSE)</f>
        <v>20</v>
      </c>
      <c r="EC103" s="34">
        <v>5</v>
      </c>
      <c r="ED103" s="34">
        <v>5</v>
      </c>
    </row>
    <row r="104" spans="1:134" x14ac:dyDescent="0.3">
      <c r="A104" s="394" t="s">
        <v>121</v>
      </c>
      <c r="B104" s="394" t="s">
        <v>122</v>
      </c>
      <c r="C104" s="279">
        <v>6.2169999999999996</v>
      </c>
      <c r="D104" s="279">
        <v>3.8119999999999998</v>
      </c>
      <c r="E104" s="279">
        <v>0.14499999999999999</v>
      </c>
      <c r="F104" s="279">
        <v>1.57</v>
      </c>
      <c r="G104" s="279" t="s">
        <v>772</v>
      </c>
      <c r="H104" s="279" t="s">
        <v>772</v>
      </c>
      <c r="I104" s="279">
        <v>1.67</v>
      </c>
      <c r="J104" s="279">
        <v>4.577</v>
      </c>
      <c r="K104" s="279" t="s">
        <v>772</v>
      </c>
      <c r="L104" s="279">
        <v>0.32400000000000001</v>
      </c>
      <c r="M104" s="279" t="s">
        <v>772</v>
      </c>
      <c r="N104" s="279">
        <v>2.085</v>
      </c>
      <c r="O104" s="279">
        <v>1.343</v>
      </c>
      <c r="P104" s="279" t="s">
        <v>772</v>
      </c>
      <c r="Q104" s="279">
        <v>0.18</v>
      </c>
      <c r="R104" s="279" t="s">
        <v>772</v>
      </c>
      <c r="S104" s="279" t="s">
        <v>772</v>
      </c>
      <c r="T104" s="279">
        <v>7.1999999999999995E-2</v>
      </c>
      <c r="U104" s="279">
        <v>0.70199999999999996</v>
      </c>
      <c r="V104" s="279" t="s">
        <v>772</v>
      </c>
      <c r="W104" s="279" t="s">
        <v>772</v>
      </c>
      <c r="X104" s="279" t="s">
        <v>772</v>
      </c>
      <c r="Y104" s="279" t="s">
        <v>772</v>
      </c>
      <c r="Z104" s="279" t="s">
        <v>772</v>
      </c>
      <c r="AA104" s="279" t="s">
        <v>772</v>
      </c>
      <c r="AB104" s="279" t="s">
        <v>772</v>
      </c>
      <c r="AC104" s="279" t="s">
        <v>772</v>
      </c>
      <c r="AD104" s="279" t="s">
        <v>772</v>
      </c>
      <c r="AE104" s="279">
        <v>1.7999999999999999E-2</v>
      </c>
      <c r="AF104" s="279">
        <v>2.0299999999999998</v>
      </c>
      <c r="AG104" s="279" t="s">
        <v>772</v>
      </c>
      <c r="AH104" s="279" t="s">
        <v>772</v>
      </c>
      <c r="AI104" s="279" t="s">
        <v>772</v>
      </c>
      <c r="AJ104" s="279" t="s">
        <v>772</v>
      </c>
      <c r="AK104" s="279" t="s">
        <v>772</v>
      </c>
      <c r="AL104" s="279" t="s">
        <v>772</v>
      </c>
      <c r="AM104" s="279" t="s">
        <v>772</v>
      </c>
      <c r="AN104" s="279" t="s">
        <v>772</v>
      </c>
      <c r="AO104" s="279" t="s">
        <v>772</v>
      </c>
      <c r="AP104" s="279">
        <v>2.5249999999999999</v>
      </c>
      <c r="AQ104" s="279">
        <v>1.06</v>
      </c>
      <c r="AR104" s="279">
        <v>0.18</v>
      </c>
      <c r="AS104" s="279">
        <v>1.3460000000000001</v>
      </c>
      <c r="AT104" s="279">
        <v>4.8076999999999996</v>
      </c>
      <c r="AU104" s="279">
        <v>0.75970000000000004</v>
      </c>
      <c r="AV104" s="279">
        <v>1.5640000000000001</v>
      </c>
      <c r="AW104" s="279">
        <v>2.4740000000000002</v>
      </c>
      <c r="AX104" s="279" t="s">
        <v>772</v>
      </c>
      <c r="AY104" s="279">
        <v>14.367000000000001</v>
      </c>
      <c r="AZ104" s="279" t="s">
        <v>772</v>
      </c>
      <c r="BA104" s="279">
        <v>8.0549999999999997</v>
      </c>
      <c r="BB104" s="279">
        <v>0.76400000000000001</v>
      </c>
      <c r="BC104" s="279">
        <v>5.4249999999999998</v>
      </c>
      <c r="BD104" s="279">
        <v>16.574000000000002</v>
      </c>
      <c r="BE104" s="279">
        <v>5.2389999999999999</v>
      </c>
      <c r="BF104" s="279">
        <v>4.74</v>
      </c>
      <c r="BG104" s="279">
        <v>7.1059999999999999</v>
      </c>
      <c r="BH104" s="279">
        <v>0.17499999999999999</v>
      </c>
      <c r="BI104" s="279">
        <v>5.8410000000000002</v>
      </c>
      <c r="BJ104" s="279">
        <v>4.7450000000000001</v>
      </c>
      <c r="BK104" s="279">
        <v>2.7450000000000001</v>
      </c>
      <c r="BL104" s="279">
        <v>9.2509999999999994</v>
      </c>
      <c r="BM104" s="279">
        <v>5.82</v>
      </c>
      <c r="BN104" s="279">
        <v>4.3899999999999997</v>
      </c>
      <c r="BO104" s="279">
        <v>5.1989999999999998</v>
      </c>
      <c r="BP104" s="279">
        <v>2.6869999999999998</v>
      </c>
      <c r="BQ104" s="279">
        <v>10.771000000000001</v>
      </c>
      <c r="BR104" s="279">
        <v>2.1360000000000001</v>
      </c>
      <c r="BS104" s="279">
        <v>3.81</v>
      </c>
      <c r="BT104" s="279">
        <v>2.8759999999999999</v>
      </c>
      <c r="BU104" s="279">
        <v>2.5720000000000001</v>
      </c>
      <c r="BV104" s="279">
        <v>2.1949999999999998</v>
      </c>
      <c r="BW104" s="279">
        <v>2.06</v>
      </c>
      <c r="BX104" s="279">
        <v>1.5449999999999999</v>
      </c>
      <c r="BY104" s="279">
        <v>6.38</v>
      </c>
      <c r="BZ104" s="279">
        <v>2.65</v>
      </c>
      <c r="CA104" s="279">
        <v>3.52</v>
      </c>
      <c r="CB104" s="279">
        <v>3.9750000000000001</v>
      </c>
      <c r="CC104" s="279">
        <v>2.5309999999999997</v>
      </c>
      <c r="CD104" s="279">
        <v>4.2670000000000003</v>
      </c>
      <c r="CE104" s="279" t="s">
        <v>772</v>
      </c>
      <c r="CF104" s="279">
        <v>1.3340000000000001</v>
      </c>
      <c r="CG104" s="279">
        <v>2.984</v>
      </c>
      <c r="CH104" s="279">
        <v>7.3030000000000008</v>
      </c>
      <c r="CI104" s="279">
        <v>6.0579999999999998</v>
      </c>
      <c r="CJ104" s="279">
        <v>5.3100000000000005</v>
      </c>
      <c r="CK104" s="279">
        <v>3.7090000000000001</v>
      </c>
      <c r="CL104" s="279">
        <v>1.6559997773334998</v>
      </c>
      <c r="CM104" s="279">
        <v>7.9530000000000003</v>
      </c>
      <c r="CN104" s="279">
        <v>0.89700000000000013</v>
      </c>
      <c r="CO104" s="279">
        <v>2.0790000000000002</v>
      </c>
      <c r="CP104" s="279">
        <v>5.1120000000000001</v>
      </c>
      <c r="CQ104" s="279">
        <v>5.13</v>
      </c>
      <c r="CR104" s="279">
        <v>3.35</v>
      </c>
      <c r="CS104" s="279">
        <v>4.5509999999999993</v>
      </c>
      <c r="CT104" s="279">
        <v>5.1100000000000003</v>
      </c>
      <c r="CU104" s="279">
        <f>IFERROR(VLOOKUP(A104,'fat-01-24'!A:C,3,FALSE),"")</f>
        <v>3.5366</v>
      </c>
      <c r="CV104" s="279">
        <f>IFERROR(VLOOKUP(A104,'fat-02-24'!A:C,3,FALSE),"")</f>
        <v>2.952</v>
      </c>
      <c r="CW104" s="279">
        <f>IFERROR(VLOOKUP(A104,'fat-03-24'!A:C,3,FALSE),"")</f>
        <v>14.224</v>
      </c>
      <c r="CX104" s="279">
        <f>IFERROR(VLOOKUP(A104,'fat-04-24'!A:C,3,FALSE),"")</f>
        <v>1.764</v>
      </c>
      <c r="CY104" s="279">
        <f>IFERROR(VLOOKUP(A104,'fat-05-24'!A:C,3,FALSE),"")</f>
        <v>7.5240000000000009</v>
      </c>
      <c r="CZ104" s="279">
        <f>IFERROR(VLOOKUP(A104,'fat-06-24'!A:C,3,FALSE),"")</f>
        <v>0.89700000000000013</v>
      </c>
      <c r="DA104" s="279">
        <f>IFERROR(VLOOKUP(A104,'fat-07-24'!A:C,3,FALSE),"")</f>
        <v>5.7420000000000009</v>
      </c>
      <c r="DB104" s="279">
        <f>IFERROR(VLOOKUP(A104,'fat-08-24'!A:D,3,FALSE),"")</f>
        <v>7.6139999999999999</v>
      </c>
      <c r="DC104" s="279">
        <f>IFERROR(VLOOKUP(A104,'fat-09-24'!A:C,3,FALSE),"")</f>
        <v>0.27</v>
      </c>
      <c r="DD104" s="279">
        <f>IFERROR(VLOOKUP(A104,'fat-10-24'!A:C,3,FALSE),"")</f>
        <v>5.58</v>
      </c>
      <c r="DE104" s="279">
        <f>IFERROR(VLOOKUP(A104,'fat-11-24'!A:C,3,FALSE),"")</f>
        <v>0.75600000000000001</v>
      </c>
      <c r="DF104" s="279">
        <f>IFERROR(VLOOKUP(A104,'fat-12-24'!A:D,3,FALSE),"")</f>
        <v>0.30599999999999999</v>
      </c>
      <c r="DG104" s="279">
        <f>IFERROR(VLOOKUP(A104,'fat-01-25'!A:D,3,FALSE),"")</f>
        <v>0.25800000000000001</v>
      </c>
      <c r="DH104" s="279">
        <f>IFERROR(VLOOKUP(A104,'fat-02-25'!A:D,3,FALSE),"")</f>
        <v>0.432</v>
      </c>
      <c r="DI104" s="279">
        <f>IFERROR(VLOOKUP(A104,'fat-03-25'!A:C,3,FALSE),"")</f>
        <v>0.27</v>
      </c>
      <c r="DJ104" s="279">
        <f>IFERROR(VLOOKUP(A104,'fat-04-25'!A:C,3,FALSE),"")</f>
        <v>9.359</v>
      </c>
      <c r="DK104" s="279">
        <f>IFERROR(VLOOKUP(A104,'fat-02-25'!A:C,3,FALSE),"")</f>
        <v>0.432</v>
      </c>
      <c r="DL104" s="279">
        <f>IFERROR(VLOOKUP(A104,'fat-06-25'!A:C,3,FALSE),"")</f>
        <v>1.6400000000000001</v>
      </c>
      <c r="DM104" s="279">
        <f>IFERROR(VLOOKUP(A104,'fat-05-25'!A:C,3,FALSE),"")</f>
        <v>1.494</v>
      </c>
      <c r="DN104" s="279">
        <f>IFERROR(VLOOKUP(A104,'fat-08-25'!A:C,3,FALSE),"")</f>
        <v>8.1840000000000011</v>
      </c>
      <c r="DO104" s="279">
        <f>IFERROR(VLOOKUP(A104,'fat-09-25'!A:C,3,FALSE),"")</f>
        <v>2.0720000000000001</v>
      </c>
      <c r="DP104" s="279">
        <f>IFERROR(VLOOKUP(A104,'fat-10-25'!A:C,3,FALSE),"")</f>
        <v>0.89</v>
      </c>
      <c r="DQ104" s="279">
        <f>IFERROR(VLOOKUP(A104,'fat-11-25'!A:D,3,FALSE),"")</f>
        <v>0.36</v>
      </c>
      <c r="DR104" s="279">
        <f>IFERROR(VLOOKUP(A104,'fat-12-25'!A:D,3,FALSE),"")</f>
        <v>1.1160000000000001</v>
      </c>
      <c r="DS104" s="279">
        <f>IFERROR(VLOOKUP(A104,'fat-01-26'!A:C,3,FALSE),"")</f>
        <v>4.1760000000000002</v>
      </c>
      <c r="DT104" s="279">
        <f>IFERROR(VLOOKUP(A104,'fat-02-26'!A:C,3,FALSE),"")</f>
        <v>2.84</v>
      </c>
      <c r="DU104" s="279">
        <f>IFERROR(VLOOKUP(A104,'fat-03-26'!A:C,3,FALSE),"")</f>
        <v>3.1139999999999999</v>
      </c>
      <c r="DV104" s="279">
        <f>IFERROR(VLOOKUP(A104,'fat-04-26'!A:C,3,FALSE),"")</f>
        <v>2.988</v>
      </c>
      <c r="DW104" s="279">
        <f>IFERROR(VLOOKUP(A104,'fat-05-26'!A:C,3,FALSE),"")</f>
        <v>3.5409999999999999</v>
      </c>
      <c r="DX104" s="279">
        <f t="shared" si="18"/>
        <v>2.9624999999999999</v>
      </c>
      <c r="DY104" s="279">
        <f t="shared" si="17"/>
        <v>4.4437499999999996</v>
      </c>
      <c r="DZ104" s="280"/>
      <c r="EA104" s="281">
        <f>VLOOKUP(A104,Estoque!B:I,8,FALSE)</f>
        <v>-1.2829999999999999</v>
      </c>
      <c r="EB104" s="34">
        <f>VLOOKUP(A104,Estoque!B:N,13,FALSE)</f>
        <v>10</v>
      </c>
      <c r="EC104" s="34">
        <v>5</v>
      </c>
    </row>
    <row r="105" spans="1:134" x14ac:dyDescent="0.3">
      <c r="A105" s="394" t="s">
        <v>449</v>
      </c>
      <c r="B105" s="394" t="s">
        <v>450</v>
      </c>
      <c r="C105" s="279">
        <v>0.32500000000000001</v>
      </c>
      <c r="D105" s="279">
        <v>7.0000000000000007E-2</v>
      </c>
      <c r="E105" s="279" t="s">
        <v>772</v>
      </c>
      <c r="F105" s="279">
        <v>0.94</v>
      </c>
      <c r="G105" s="279" t="s">
        <v>772</v>
      </c>
      <c r="H105" s="279" t="s">
        <v>772</v>
      </c>
      <c r="I105" s="279" t="s">
        <v>772</v>
      </c>
      <c r="J105" s="279">
        <v>2.2730000000000001</v>
      </c>
      <c r="K105" s="279">
        <v>1.675</v>
      </c>
      <c r="L105" s="279">
        <v>2.5350000000000001</v>
      </c>
      <c r="M105" s="279">
        <v>2.88</v>
      </c>
      <c r="N105" s="279" t="s">
        <v>772</v>
      </c>
      <c r="O105" s="279" t="s">
        <v>772</v>
      </c>
      <c r="P105" s="279" t="s">
        <v>772</v>
      </c>
      <c r="Q105" s="279" t="s">
        <v>772</v>
      </c>
      <c r="R105" s="279">
        <v>1.1599999999999999</v>
      </c>
      <c r="S105" s="279" t="s">
        <v>772</v>
      </c>
      <c r="T105" s="279" t="s">
        <v>772</v>
      </c>
      <c r="U105" s="279" t="s">
        <v>772</v>
      </c>
      <c r="V105" s="279">
        <v>4.7629999999999999</v>
      </c>
      <c r="W105" s="279">
        <v>0.28999999999999998</v>
      </c>
      <c r="X105" s="279">
        <v>1.79</v>
      </c>
      <c r="Y105" s="279" t="s">
        <v>772</v>
      </c>
      <c r="Z105" s="279">
        <v>4.04</v>
      </c>
      <c r="AA105" s="279" t="s">
        <v>772</v>
      </c>
      <c r="AB105" s="279">
        <v>0.4</v>
      </c>
      <c r="AC105" s="279" t="s">
        <v>772</v>
      </c>
      <c r="AD105" s="279">
        <v>1.0649999999999999</v>
      </c>
      <c r="AE105" s="279">
        <v>0.48</v>
      </c>
      <c r="AF105" s="279">
        <v>3.28</v>
      </c>
      <c r="AG105" s="279">
        <v>9.5000000000000001E-2</v>
      </c>
      <c r="AH105" s="279">
        <v>1.2310000000000001</v>
      </c>
      <c r="AI105" s="279">
        <v>1.149</v>
      </c>
      <c r="AJ105" s="279" t="s">
        <v>772</v>
      </c>
      <c r="AK105" s="279" t="s">
        <v>772</v>
      </c>
      <c r="AL105" s="279" t="s">
        <v>772</v>
      </c>
      <c r="AM105" s="279">
        <v>0.16900000000000001</v>
      </c>
      <c r="AN105" s="279">
        <v>0.49399999999999999</v>
      </c>
      <c r="AO105" s="279">
        <v>0.217</v>
      </c>
      <c r="AP105" s="279" t="s">
        <v>772</v>
      </c>
      <c r="AQ105" s="279">
        <v>1.96</v>
      </c>
      <c r="AR105" s="279" t="s">
        <v>772</v>
      </c>
      <c r="AS105" s="279">
        <v>0.94</v>
      </c>
      <c r="AT105" s="279">
        <v>0.996</v>
      </c>
      <c r="AU105" s="279">
        <v>0.30499999999999999</v>
      </c>
      <c r="AV105" s="279" t="s">
        <v>772</v>
      </c>
      <c r="AW105" s="279">
        <v>0.623</v>
      </c>
      <c r="AX105" s="279">
        <v>2.9889999999999999</v>
      </c>
      <c r="AY105" s="279">
        <v>0.93500000000000005</v>
      </c>
      <c r="AZ105" s="279">
        <v>0.74</v>
      </c>
      <c r="BA105" s="279">
        <v>4.08</v>
      </c>
      <c r="BB105" s="279">
        <v>1.37</v>
      </c>
      <c r="BC105" s="279" t="s">
        <v>772</v>
      </c>
      <c r="BD105" s="279" t="s">
        <v>772</v>
      </c>
      <c r="BE105" s="279" t="s">
        <v>772</v>
      </c>
      <c r="BF105" s="279" t="s">
        <v>772</v>
      </c>
      <c r="BG105" s="279" t="s">
        <v>772</v>
      </c>
      <c r="BH105" s="279">
        <v>0.24</v>
      </c>
      <c r="BI105" s="279" t="s">
        <v>772</v>
      </c>
      <c r="BJ105" s="279">
        <v>6.7450000000000001</v>
      </c>
      <c r="BK105" s="279">
        <v>1.175</v>
      </c>
      <c r="BL105" s="279">
        <v>0.875</v>
      </c>
      <c r="BM105" s="279">
        <v>1.1499999999999999</v>
      </c>
      <c r="BN105" s="279">
        <v>0.34</v>
      </c>
      <c r="BO105" s="279">
        <v>0.85</v>
      </c>
      <c r="BP105" s="279">
        <v>0.23499999999999999</v>
      </c>
      <c r="BQ105" s="279">
        <v>0.34</v>
      </c>
      <c r="BR105" s="279" t="s">
        <v>772</v>
      </c>
      <c r="BS105" s="279" t="s">
        <v>772</v>
      </c>
      <c r="BT105" s="279" t="s">
        <v>772</v>
      </c>
      <c r="BU105" s="279">
        <v>0.46500000000000002</v>
      </c>
      <c r="BV105" s="279">
        <v>0.45500000000000002</v>
      </c>
      <c r="BW105" s="279">
        <v>0.89500000000000002</v>
      </c>
      <c r="BX105" s="279">
        <v>0.51</v>
      </c>
      <c r="BY105" s="279">
        <v>1.7749999999999999</v>
      </c>
      <c r="BZ105" s="279" t="s">
        <v>772</v>
      </c>
      <c r="CA105" s="279">
        <v>2.4649999999999999</v>
      </c>
      <c r="CB105" s="279">
        <v>1.635</v>
      </c>
      <c r="CC105" s="279">
        <v>2.1044999999999998</v>
      </c>
      <c r="CD105" s="279">
        <v>3.9119999999999999</v>
      </c>
      <c r="CE105" s="279" t="s">
        <v>772</v>
      </c>
      <c r="CF105" s="279">
        <v>0.43380000000000002</v>
      </c>
      <c r="CG105" s="279">
        <v>1.806</v>
      </c>
      <c r="CH105" s="279">
        <v>3.5291999999999999</v>
      </c>
      <c r="CI105" s="279">
        <v>5.4466000000000001</v>
      </c>
      <c r="CJ105" s="279" t="s">
        <v>772</v>
      </c>
      <c r="CK105" s="279">
        <v>6.0780999999999992</v>
      </c>
      <c r="CL105" s="279">
        <v>3.6150000000000002</v>
      </c>
      <c r="CM105" s="279">
        <v>4.5789999999999997</v>
      </c>
      <c r="CN105" s="279">
        <v>2.3618000000000001</v>
      </c>
      <c r="CO105" s="279">
        <v>1.9219999999999999</v>
      </c>
      <c r="CP105" s="279">
        <v>0.67480000000000007</v>
      </c>
      <c r="CQ105" s="279">
        <v>1.4218999999999999</v>
      </c>
      <c r="CR105" s="279">
        <v>1.9573</v>
      </c>
      <c r="CS105" s="279">
        <v>0.93500000000000005</v>
      </c>
      <c r="CT105" s="279">
        <v>0.70599999999999996</v>
      </c>
      <c r="CU105" s="279">
        <f>IFERROR(VLOOKUP(A105,'fat-01-24'!A:C,3,FALSE),"")</f>
        <v>2.0977999999999999</v>
      </c>
      <c r="CV105" s="279">
        <f>IFERROR(VLOOKUP(A105,'fat-02-24'!A:C,3,FALSE),"")</f>
        <v>2.2830999999999997</v>
      </c>
      <c r="CW105" s="279">
        <f>IFERROR(VLOOKUP(A105,'fat-03-24'!A:C,3,FALSE),"")</f>
        <v>0.62660000000000005</v>
      </c>
      <c r="CX105" s="279">
        <f>IFERROR(VLOOKUP(A105,'fat-04-24'!A:C,3,FALSE),"")</f>
        <v>13.2081</v>
      </c>
      <c r="CY105" s="279">
        <f>IFERROR(VLOOKUP(A105,'fat-05-24'!A:C,3,FALSE),"")</f>
        <v>2.6053000000000002</v>
      </c>
      <c r="CZ105" s="279">
        <f>IFERROR(VLOOKUP(A105,'fat-06-24'!A:C,3,FALSE),"")</f>
        <v>2.3618000000000001</v>
      </c>
      <c r="DA105" s="279">
        <f>IFERROR(VLOOKUP(A105,'fat-07-24'!A:C,3,FALSE),"")</f>
        <v>0.96399999999999997</v>
      </c>
      <c r="DB105" s="279">
        <f>IFERROR(VLOOKUP(A105,'fat-08-24'!A:D,3,FALSE),"")</f>
        <v>0.98809999999999998</v>
      </c>
      <c r="DC105" s="279">
        <f>IFERROR(VLOOKUP(A105,'fat-09-24'!A:C,3,FALSE),"")</f>
        <v>1.0845</v>
      </c>
      <c r="DD105" s="279">
        <f>IFERROR(VLOOKUP(A105,'fat-10-24'!A:C,3,FALSE),"")</f>
        <v>2.5390999999999999</v>
      </c>
      <c r="DE105" s="279">
        <f>IFERROR(VLOOKUP(A105,'fat-11-24'!A:C,3,FALSE),"")</f>
        <v>15.0975</v>
      </c>
      <c r="DF105" s="279">
        <f>IFERROR(VLOOKUP(A105,'fat-12-24'!A:D,3,FALSE),"")</f>
        <v>1.68</v>
      </c>
      <c r="DG105" s="279">
        <f>IFERROR(VLOOKUP(A105,'fat-01-25'!A:D,3,FALSE),"")</f>
        <v>0.96240000000000003</v>
      </c>
      <c r="DH105" s="279">
        <f>IFERROR(VLOOKUP(A105,'fat-02-25'!A:D,3,FALSE),"")</f>
        <v>1.9039000000000001</v>
      </c>
      <c r="DI105" s="279">
        <f>IFERROR(VLOOKUP(A105,'fat-03-25'!A:C,3,FALSE),"")</f>
        <v>5.0986000000000002</v>
      </c>
      <c r="DJ105" s="279">
        <f>IFERROR(VLOOKUP(A105,'fat-04-25'!A:C,3,FALSE),"")</f>
        <v>3.7595999999999998</v>
      </c>
      <c r="DK105" s="279">
        <f>IFERROR(VLOOKUP(A105,'fat-02-25'!A:C,3,FALSE),"")</f>
        <v>1.9039000000000001</v>
      </c>
      <c r="DL105" s="279">
        <f>IFERROR(VLOOKUP(A105,'fat-06-25'!A:C,3,FALSE),"")</f>
        <v>2.9884000000000004</v>
      </c>
      <c r="DM105" s="279">
        <f>IFERROR(VLOOKUP(A105,'fat-05-25'!A:C,3,FALSE),"")</f>
        <v>-0.24099999999999999</v>
      </c>
      <c r="DN105" s="279">
        <f>IFERROR(VLOOKUP(A105,'fat-08-25'!A:C,3,FALSE),"")</f>
        <v>4.3380000000000001</v>
      </c>
      <c r="DO105" s="279">
        <f>IFERROR(VLOOKUP(A105,'fat-09-25'!A:C,3,FALSE),"")</f>
        <v>0.57199999999999995</v>
      </c>
      <c r="DP105" s="279">
        <f>IFERROR(VLOOKUP(A105,'fat-10-25'!A:C,3,FALSE),"")</f>
        <v>0</v>
      </c>
      <c r="DQ105" s="279">
        <f>IFERROR(VLOOKUP(A105,'fat-11-25'!A:D,3,FALSE),"")</f>
        <v>0</v>
      </c>
      <c r="DR105" s="279">
        <f>IFERROR(VLOOKUP(A105,'fat-12-25'!A:D,3,FALSE),"")</f>
        <v>-3.6150000000000002</v>
      </c>
      <c r="DS105" s="279" t="str">
        <f>IFERROR(VLOOKUP(A105,'fat-01-26'!A:C,3,FALSE),"")</f>
        <v/>
      </c>
      <c r="DT105" s="279" t="str">
        <f>IFERROR(VLOOKUP(A105,'fat-02-26'!A:C,3,FALSE),"")</f>
        <v/>
      </c>
      <c r="DU105" s="279">
        <f>IFERROR(VLOOKUP(A105,'fat-03-26'!A:C,3,FALSE),"")</f>
        <v>5.1569000000000003</v>
      </c>
      <c r="DV105" s="279" t="str">
        <f>IFERROR(VLOOKUP(A105,'fat-04-26'!A:C,3,FALSE),"")</f>
        <v/>
      </c>
      <c r="DW105" s="279">
        <f>IFERROR(VLOOKUP(A105,'fat-05-26'!A:C,3,FALSE),"")</f>
        <v>15.3758</v>
      </c>
      <c r="DX105" s="279">
        <f t="shared" si="18"/>
        <v>2.8196166666666667</v>
      </c>
      <c r="DY105" s="279">
        <f t="shared" si="17"/>
        <v>4.229425</v>
      </c>
      <c r="DZ105" s="280">
        <v>10</v>
      </c>
      <c r="EA105" s="281">
        <f>VLOOKUP(A105,Estoque!B:I,8,FALSE)</f>
        <v>1.4359</v>
      </c>
      <c r="EB105" s="34">
        <f>VLOOKUP(A105,Estoque!B:N,13,FALSE)</f>
        <v>10</v>
      </c>
      <c r="EC105" s="34">
        <v>5</v>
      </c>
    </row>
    <row r="106" spans="1:134" x14ac:dyDescent="0.3">
      <c r="A106" s="394" t="s">
        <v>99</v>
      </c>
      <c r="B106" s="394" t="s">
        <v>100</v>
      </c>
      <c r="C106" s="279">
        <v>0.56499999999999995</v>
      </c>
      <c r="D106" s="279" t="s">
        <v>772</v>
      </c>
      <c r="E106" s="279">
        <v>1.02</v>
      </c>
      <c r="F106" s="279">
        <v>1.41</v>
      </c>
      <c r="G106" s="279" t="s">
        <v>772</v>
      </c>
      <c r="H106" s="279" t="s">
        <v>772</v>
      </c>
      <c r="I106" s="279" t="s">
        <v>772</v>
      </c>
      <c r="J106" s="279" t="s">
        <v>772</v>
      </c>
      <c r="K106" s="279">
        <v>1.0449999999999999</v>
      </c>
      <c r="L106" s="279">
        <v>0.32</v>
      </c>
      <c r="M106" s="279">
        <v>1.1000000000000001</v>
      </c>
      <c r="N106" s="279">
        <v>2.38</v>
      </c>
      <c r="O106" s="279">
        <v>0.72499999999999998</v>
      </c>
      <c r="P106" s="279" t="s">
        <v>772</v>
      </c>
      <c r="Q106" s="279" t="s">
        <v>772</v>
      </c>
      <c r="R106" s="279" t="s">
        <v>772</v>
      </c>
      <c r="S106" s="279">
        <v>0.18</v>
      </c>
      <c r="T106" s="279">
        <v>0.61</v>
      </c>
      <c r="U106" s="279">
        <v>0.31</v>
      </c>
      <c r="V106" s="279">
        <v>2.6</v>
      </c>
      <c r="W106" s="279">
        <v>0.78</v>
      </c>
      <c r="X106" s="279" t="s">
        <v>772</v>
      </c>
      <c r="Y106" s="279">
        <v>0.16</v>
      </c>
      <c r="Z106" s="279" t="s">
        <v>772</v>
      </c>
      <c r="AA106" s="279">
        <v>1.2709999999999999</v>
      </c>
      <c r="AB106" s="279" t="s">
        <v>772</v>
      </c>
      <c r="AC106" s="279" t="s">
        <v>772</v>
      </c>
      <c r="AD106" s="279">
        <v>0.36299999999999999</v>
      </c>
      <c r="AE106" s="279" t="s">
        <v>772</v>
      </c>
      <c r="AF106" s="279" t="s">
        <v>772</v>
      </c>
      <c r="AG106" s="279" t="s">
        <v>772</v>
      </c>
      <c r="AH106" s="279" t="s">
        <v>772</v>
      </c>
      <c r="AI106" s="279" t="s">
        <v>772</v>
      </c>
      <c r="AJ106" s="279" t="s">
        <v>772</v>
      </c>
      <c r="AK106" s="279" t="s">
        <v>772</v>
      </c>
      <c r="AL106" s="279" t="s">
        <v>772</v>
      </c>
      <c r="AM106" s="279">
        <v>5.5E-2</v>
      </c>
      <c r="AN106" s="279">
        <v>0.104</v>
      </c>
      <c r="AO106" s="279" t="s">
        <v>772</v>
      </c>
      <c r="AP106" s="279">
        <v>1.145</v>
      </c>
      <c r="AQ106" s="279">
        <v>0.2</v>
      </c>
      <c r="AR106" s="279" t="s">
        <v>772</v>
      </c>
      <c r="AS106" s="279">
        <v>0.86</v>
      </c>
      <c r="AT106" s="279">
        <v>1.59</v>
      </c>
      <c r="AU106" s="279">
        <v>1.89</v>
      </c>
      <c r="AV106" s="279" t="s">
        <v>772</v>
      </c>
      <c r="AW106" s="279" t="s">
        <v>772</v>
      </c>
      <c r="AX106" s="279">
        <v>0.3</v>
      </c>
      <c r="AY106" s="279">
        <v>0.2</v>
      </c>
      <c r="AZ106" s="279">
        <v>2.5499999999999998</v>
      </c>
      <c r="BA106" s="279">
        <v>2.5449999999999999</v>
      </c>
      <c r="BB106" s="279" t="s">
        <v>772</v>
      </c>
      <c r="BC106" s="279">
        <v>5.43</v>
      </c>
      <c r="BD106" s="279">
        <v>2.9</v>
      </c>
      <c r="BE106" s="279">
        <v>-0.22700000000000001</v>
      </c>
      <c r="BF106" s="279">
        <v>0.23</v>
      </c>
      <c r="BG106" s="279" t="s">
        <v>772</v>
      </c>
      <c r="BH106" s="279">
        <v>2.1150000000000002</v>
      </c>
      <c r="BI106" s="279">
        <v>0.5</v>
      </c>
      <c r="BJ106" s="279" t="s">
        <v>772</v>
      </c>
      <c r="BK106" s="279" t="s">
        <v>772</v>
      </c>
      <c r="BL106" s="279">
        <v>1</v>
      </c>
      <c r="BM106" s="279" t="s">
        <v>772</v>
      </c>
      <c r="BN106" s="279">
        <v>1.06</v>
      </c>
      <c r="BO106" s="279">
        <v>0.13</v>
      </c>
      <c r="BP106" s="279" t="s">
        <v>772</v>
      </c>
      <c r="BQ106" s="279">
        <v>0.56499999999999995</v>
      </c>
      <c r="BR106" s="279">
        <v>0.22500000000000001</v>
      </c>
      <c r="BS106" s="279">
        <v>3.375</v>
      </c>
      <c r="BT106" s="279">
        <v>0.53900000000000003</v>
      </c>
      <c r="BU106" s="279">
        <v>0.44</v>
      </c>
      <c r="BV106" s="279">
        <v>0.71</v>
      </c>
      <c r="BW106" s="279">
        <v>1.1399999999999999</v>
      </c>
      <c r="BX106" s="279">
        <v>3.08</v>
      </c>
      <c r="BY106" s="279">
        <v>3.0350000000000001</v>
      </c>
      <c r="BZ106" s="279">
        <v>2.0640000000000001</v>
      </c>
      <c r="CA106" s="279">
        <v>1.5149999999999999</v>
      </c>
      <c r="CB106" s="279">
        <v>1.2</v>
      </c>
      <c r="CC106" s="279">
        <v>4.1478000000000002</v>
      </c>
      <c r="CD106" s="279">
        <v>5.3643000000000001</v>
      </c>
      <c r="CE106" s="279">
        <v>8.0289999999999999</v>
      </c>
      <c r="CF106" s="279">
        <v>5.1799999999999999E-2</v>
      </c>
      <c r="CG106" s="279">
        <v>8.7975000000000012</v>
      </c>
      <c r="CH106" s="279">
        <v>9.7156000000000002</v>
      </c>
      <c r="CI106" s="279">
        <v>1.7170000000000001</v>
      </c>
      <c r="CJ106" s="279">
        <v>6.7051999999999996</v>
      </c>
      <c r="CK106" s="279" t="s">
        <v>772</v>
      </c>
      <c r="CL106" s="279">
        <v>12.0435</v>
      </c>
      <c r="CM106" s="279">
        <v>6.6553000000000004</v>
      </c>
      <c r="CN106" s="279">
        <v>1.9683999999999999</v>
      </c>
      <c r="CO106" s="279">
        <v>6.0823</v>
      </c>
      <c r="CP106" s="279" t="s">
        <v>772</v>
      </c>
      <c r="CQ106" s="279">
        <v>2.1552000000000002</v>
      </c>
      <c r="CR106" s="279">
        <v>0.56979999999999997</v>
      </c>
      <c r="CS106" s="279">
        <v>2.5112999999999999</v>
      </c>
      <c r="CT106" s="279">
        <v>2.8490000000000002</v>
      </c>
      <c r="CU106" s="279">
        <f>IFERROR(VLOOKUP(A106,'fat-01-24'!A:C,3,FALSE),"")</f>
        <v>2.5640999999999998</v>
      </c>
      <c r="CV106" s="279">
        <f>IFERROR(VLOOKUP(A106,'fat-02-24'!A:C,3,FALSE),"")</f>
        <v>4.6450000000000005</v>
      </c>
      <c r="CW106" s="279">
        <f>IFERROR(VLOOKUP(A106,'fat-03-24'!A:C,3,FALSE),"")</f>
        <v>2.6906000000000003</v>
      </c>
      <c r="CX106" s="279">
        <f>IFERROR(VLOOKUP(A106,'fat-04-24'!A:C,3,FALSE),"")</f>
        <v>4.7349000000000006</v>
      </c>
      <c r="CY106" s="279">
        <f>IFERROR(VLOOKUP(A106,'fat-05-24'!A:C,3,FALSE),"")</f>
        <v>2.7994000000000003</v>
      </c>
      <c r="CZ106" s="279">
        <f>IFERROR(VLOOKUP(A106,'fat-06-24'!A:C,3,FALSE),"")</f>
        <v>1.9683999999999999</v>
      </c>
      <c r="DA106" s="279">
        <f>IFERROR(VLOOKUP(A106,'fat-07-24'!A:C,3,FALSE),"")</f>
        <v>2.9076</v>
      </c>
      <c r="DB106" s="279">
        <f>IFERROR(VLOOKUP(A106,'fat-08-24'!A:D,3,FALSE),"")</f>
        <v>3.1597999999999997</v>
      </c>
      <c r="DC106" s="279">
        <f>IFERROR(VLOOKUP(A106,'fat-09-24'!A:C,3,FALSE),"")</f>
        <v>4.0922000000000001</v>
      </c>
      <c r="DD106" s="279">
        <f>IFERROR(VLOOKUP(A106,'fat-10-24'!A:C,3,FALSE),"")</f>
        <v>1.6316999999999999</v>
      </c>
      <c r="DE106" s="279">
        <f>IFERROR(VLOOKUP(A106,'fat-11-24'!A:C,3,FALSE),"")</f>
        <v>11.784500000000001</v>
      </c>
      <c r="DF106" s="279">
        <f>IFERROR(VLOOKUP(A106,'fat-12-24'!A:D,3,FALSE),"")</f>
        <v>0.82879999999999998</v>
      </c>
      <c r="DG106" s="279">
        <f>IFERROR(VLOOKUP(A106,'fat-01-25'!A:D,3,FALSE),"")</f>
        <v>2.5793999999999997</v>
      </c>
      <c r="DH106" s="279">
        <f>IFERROR(VLOOKUP(A106,'fat-02-25'!A:D,3,FALSE),"")</f>
        <v>3.2633999999999999</v>
      </c>
      <c r="DI106" s="279">
        <f>IFERROR(VLOOKUP(A106,'fat-03-25'!A:C,3,FALSE),"")</f>
        <v>0.56979999999999997</v>
      </c>
      <c r="DJ106" s="279">
        <f>IFERROR(VLOOKUP(A106,'fat-04-25'!A:C,3,FALSE),"")</f>
        <v>0.78159999999999996</v>
      </c>
      <c r="DK106" s="279">
        <f>IFERROR(VLOOKUP(A106,'fat-02-25'!A:C,3,FALSE),"")</f>
        <v>3.2633999999999999</v>
      </c>
      <c r="DL106" s="279">
        <f>IFERROR(VLOOKUP(A106,'fat-06-25'!A:C,3,FALSE),"")</f>
        <v>1.1804000000000001</v>
      </c>
      <c r="DM106" s="279">
        <f>IFERROR(VLOOKUP(A106,'fat-05-25'!A:C,3,FALSE),"")</f>
        <v>1.3986000000000001</v>
      </c>
      <c r="DN106" s="279">
        <f>IFERROR(VLOOKUP(A106,'fat-08-25'!A:C,3,FALSE),"")</f>
        <v>0</v>
      </c>
      <c r="DO106" s="279">
        <f>IFERROR(VLOOKUP(A106,'fat-09-25'!A:C,3,FALSE),"")</f>
        <v>1.018</v>
      </c>
      <c r="DP106" s="279">
        <f>IFERROR(VLOOKUP(A106,'fat-10-25'!A:C,3,FALSE),"")</f>
        <v>1.2390000000000001</v>
      </c>
      <c r="DQ106" s="279">
        <f>IFERROR(VLOOKUP(A106,'fat-11-25'!A:D,3,FALSE),"")</f>
        <v>1.5799000000000001</v>
      </c>
      <c r="DR106" s="279">
        <f>IFERROR(VLOOKUP(A106,'fat-12-25'!A:D,3,FALSE),"")</f>
        <v>0</v>
      </c>
      <c r="DS106" s="279" t="str">
        <f>IFERROR(VLOOKUP(A106,'fat-01-26'!A:C,3,FALSE),"")</f>
        <v/>
      </c>
      <c r="DT106" s="279">
        <f>IFERROR(VLOOKUP(A106,'fat-02-26'!A:C,3,FALSE),"")</f>
        <v>1.1136999999999999</v>
      </c>
      <c r="DU106" s="279" t="str">
        <f>IFERROR(VLOOKUP(A106,'fat-03-26'!A:C,3,FALSE),"")</f>
        <v/>
      </c>
      <c r="DV106" s="279">
        <f>IFERROR(VLOOKUP(A106,'fat-04-26'!A:C,3,FALSE),"")</f>
        <v>0.77700000000000002</v>
      </c>
      <c r="DW106" s="279">
        <f>IFERROR(VLOOKUP(A106,'fat-05-26'!A:C,3,FALSE),"")</f>
        <v>1.4763000000000002</v>
      </c>
      <c r="DX106" s="279">
        <f t="shared" si="18"/>
        <v>0.5611666666666667</v>
      </c>
      <c r="DY106" s="279">
        <f t="shared" si="17"/>
        <v>0.84175</v>
      </c>
      <c r="DZ106" s="280"/>
      <c r="EA106" s="281">
        <f>VLOOKUP(A106,Estoque!B:I,8,FALSE)</f>
        <v>2.8184999999999998</v>
      </c>
      <c r="EB106" s="34">
        <f>VLOOKUP(A106,Estoque!B:N,13,FALSE)</f>
        <v>0</v>
      </c>
    </row>
    <row r="107" spans="1:134" x14ac:dyDescent="0.3">
      <c r="A107" s="394" t="s">
        <v>451</v>
      </c>
      <c r="B107" s="394" t="s">
        <v>452</v>
      </c>
      <c r="C107" s="279" t="s">
        <v>772</v>
      </c>
      <c r="D107" s="279" t="s">
        <v>772</v>
      </c>
      <c r="E107" s="279">
        <v>6.5000000000000002E-2</v>
      </c>
      <c r="F107" s="279">
        <v>1.01</v>
      </c>
      <c r="G107" s="279" t="s">
        <v>772</v>
      </c>
      <c r="H107" s="279">
        <v>0.45500000000000002</v>
      </c>
      <c r="I107" s="279">
        <v>1.06</v>
      </c>
      <c r="J107" s="279">
        <v>3.5750000000000002</v>
      </c>
      <c r="K107" s="279" t="s">
        <v>772</v>
      </c>
      <c r="L107" s="279" t="s">
        <v>772</v>
      </c>
      <c r="M107" s="279" t="s">
        <v>772</v>
      </c>
      <c r="N107" s="279">
        <v>0.2</v>
      </c>
      <c r="O107" s="279">
        <v>0.79</v>
      </c>
      <c r="P107" s="279" t="s">
        <v>772</v>
      </c>
      <c r="Q107" s="279">
        <v>3.05</v>
      </c>
      <c r="R107" s="279" t="s">
        <v>772</v>
      </c>
      <c r="S107" s="279" t="s">
        <v>772</v>
      </c>
      <c r="T107" s="279" t="s">
        <v>772</v>
      </c>
      <c r="U107" s="279" t="s">
        <v>772</v>
      </c>
      <c r="V107" s="279" t="s">
        <v>772</v>
      </c>
      <c r="W107" s="279">
        <v>0.66</v>
      </c>
      <c r="X107" s="279" t="s">
        <v>772</v>
      </c>
      <c r="Y107" s="279">
        <v>0.2</v>
      </c>
      <c r="Z107" s="279">
        <v>1.72</v>
      </c>
      <c r="AA107" s="279" t="s">
        <v>772</v>
      </c>
      <c r="AB107" s="279" t="s">
        <v>772</v>
      </c>
      <c r="AC107" s="279" t="s">
        <v>772</v>
      </c>
      <c r="AD107" s="279" t="s">
        <v>772</v>
      </c>
      <c r="AE107" s="279" t="s">
        <v>772</v>
      </c>
      <c r="AF107" s="279" t="s">
        <v>772</v>
      </c>
      <c r="AG107" s="279" t="s">
        <v>772</v>
      </c>
      <c r="AH107" s="279" t="s">
        <v>772</v>
      </c>
      <c r="AI107" s="279">
        <v>9.7000000000000003E-2</v>
      </c>
      <c r="AJ107" s="279">
        <v>9.7000000000000003E-2</v>
      </c>
      <c r="AK107" s="279" t="s">
        <v>772</v>
      </c>
      <c r="AL107" s="279" t="s">
        <v>772</v>
      </c>
      <c r="AM107" s="279">
        <v>1</v>
      </c>
      <c r="AN107" s="279">
        <v>0.65100000000000002</v>
      </c>
      <c r="AO107" s="279">
        <v>2.9000000000000001E-2</v>
      </c>
      <c r="AP107" s="279" t="s">
        <v>772</v>
      </c>
      <c r="AQ107" s="279" t="s">
        <v>772</v>
      </c>
      <c r="AR107" s="279" t="s">
        <v>772</v>
      </c>
      <c r="AS107" s="279" t="s">
        <v>772</v>
      </c>
      <c r="AT107" s="279">
        <v>1.63</v>
      </c>
      <c r="AU107" s="279">
        <v>0.16</v>
      </c>
      <c r="AV107" s="279">
        <v>1.9239999999999999</v>
      </c>
      <c r="AW107" s="279" t="s">
        <v>772</v>
      </c>
      <c r="AX107" s="279" t="s">
        <v>772</v>
      </c>
      <c r="AY107" s="279" t="s">
        <v>772</v>
      </c>
      <c r="AZ107" s="279" t="s">
        <v>772</v>
      </c>
      <c r="BA107" s="279">
        <v>0.77500000000000002</v>
      </c>
      <c r="BB107" s="279" t="s">
        <v>772</v>
      </c>
      <c r="BC107" s="279">
        <v>2.4489999999999998</v>
      </c>
      <c r="BD107" s="279">
        <v>1.06</v>
      </c>
      <c r="BE107" s="279">
        <v>6.5000000000000002E-2</v>
      </c>
      <c r="BF107" s="279">
        <v>1.89</v>
      </c>
      <c r="BG107" s="279">
        <v>1.1399999999999999</v>
      </c>
      <c r="BH107" s="279">
        <v>2.8180000000000001</v>
      </c>
      <c r="BI107" s="279">
        <v>0.25979999999999998</v>
      </c>
      <c r="BJ107" s="279">
        <v>3.2500000000000001E-2</v>
      </c>
      <c r="BK107" s="279">
        <v>9.5000000000000001E-2</v>
      </c>
      <c r="BL107" s="279" t="s">
        <v>772</v>
      </c>
      <c r="BM107" s="279" t="s">
        <v>772</v>
      </c>
      <c r="BN107" s="279" t="s">
        <v>772</v>
      </c>
      <c r="BO107" s="279">
        <v>0.48</v>
      </c>
      <c r="BP107" s="279" t="s">
        <v>772</v>
      </c>
      <c r="BQ107" s="279" t="s">
        <v>772</v>
      </c>
      <c r="BR107" s="279">
        <v>0.91649999999999998</v>
      </c>
      <c r="BS107" s="279" t="s">
        <v>772</v>
      </c>
      <c r="BT107" s="279" t="s">
        <v>772</v>
      </c>
      <c r="BU107" s="279">
        <v>0.13100000000000001</v>
      </c>
      <c r="BV107" s="279">
        <v>0.89</v>
      </c>
      <c r="BW107" s="279">
        <v>0.06</v>
      </c>
      <c r="BX107" s="279">
        <v>0.06</v>
      </c>
      <c r="BY107" s="279" t="s">
        <v>772</v>
      </c>
      <c r="BZ107" s="279" t="s">
        <v>772</v>
      </c>
      <c r="CA107" s="279" t="s">
        <v>772</v>
      </c>
      <c r="CB107" s="279" t="s">
        <v>772</v>
      </c>
      <c r="CC107" s="279" t="s">
        <v>772</v>
      </c>
      <c r="CD107" s="279">
        <v>13.104999999999999</v>
      </c>
      <c r="CE107" s="279">
        <v>2.5350000000000001</v>
      </c>
      <c r="CF107" s="279">
        <v>2.7349999999999999</v>
      </c>
      <c r="CG107" s="279">
        <v>0.32500000000000001</v>
      </c>
      <c r="CH107" s="279">
        <v>0.2</v>
      </c>
      <c r="CI107" s="279" t="s">
        <v>772</v>
      </c>
      <c r="CJ107" s="279" t="s">
        <v>772</v>
      </c>
      <c r="CK107" s="279">
        <v>4.9245000000000001</v>
      </c>
      <c r="CL107" s="279" t="s">
        <v>772</v>
      </c>
      <c r="CM107" s="279" t="s">
        <v>772</v>
      </c>
      <c r="CN107" s="279" t="s">
        <v>772</v>
      </c>
      <c r="CO107" s="279" t="s">
        <v>772</v>
      </c>
      <c r="CP107" s="279">
        <v>4.452</v>
      </c>
      <c r="CQ107" s="279" t="s">
        <v>772</v>
      </c>
      <c r="CR107" s="279">
        <v>7.1784999999999997</v>
      </c>
      <c r="CS107" s="279">
        <v>6.5000000000000002E-2</v>
      </c>
      <c r="CT107" s="279" t="s">
        <v>772</v>
      </c>
      <c r="CU107" s="279">
        <f>IFERROR(VLOOKUP(A107,'fat-01-24'!A:C,3,FALSE),"")</f>
        <v>1.6575</v>
      </c>
      <c r="CV107" s="279">
        <f>IFERROR(VLOOKUP(A107,'fat-02-24'!A:C,3,FALSE),"")</f>
        <v>4.5819999999999999</v>
      </c>
      <c r="CW107" s="279" t="str">
        <f>IFERROR(VLOOKUP(A107,'fat-03-24'!A:C,3,FALSE),"")</f>
        <v/>
      </c>
      <c r="CX107" s="279">
        <f>IFERROR(VLOOKUP(A107,'fat-04-24'!A:C,3,FALSE),"")</f>
        <v>12.330500000000001</v>
      </c>
      <c r="CY107" s="279">
        <f>IFERROR(VLOOKUP(A107,'fat-05-24'!A:C,3,FALSE),"")</f>
        <v>5.1099999999999994</v>
      </c>
      <c r="CZ107" s="279" t="str">
        <f>IFERROR(VLOOKUP(A107,'fat-06-24'!A:C,3,FALSE),"")</f>
        <v/>
      </c>
      <c r="DA107" s="279" t="str">
        <f>IFERROR(VLOOKUP(A107,'fat-07-24'!A:C,3,FALSE),"")</f>
        <v/>
      </c>
      <c r="DB107" s="279">
        <f>IFERROR(VLOOKUP(A107,'fat-08-24'!A:D,3,FALSE),"")</f>
        <v>2.4175</v>
      </c>
      <c r="DC107" s="279">
        <f>IFERROR(VLOOKUP(A107,'fat-09-24'!A:C,3,FALSE),"")</f>
        <v>6.5004999999999997</v>
      </c>
      <c r="DD107" s="279">
        <f>IFERROR(VLOOKUP(A107,'fat-10-24'!A:C,3,FALSE),"")</f>
        <v>4.4049999999999994</v>
      </c>
      <c r="DE107" s="279">
        <f>IFERROR(VLOOKUP(A107,'fat-11-24'!A:C,3,FALSE),"")</f>
        <v>1.4535</v>
      </c>
      <c r="DF107" s="279">
        <f>IFERROR(VLOOKUP(A107,'fat-12-24'!A:D,3,FALSE),"")</f>
        <v>2.94</v>
      </c>
      <c r="DG107" s="279">
        <f>IFERROR(VLOOKUP(A107,'fat-01-25'!A:D,3,FALSE),"")</f>
        <v>2.8925000000000001</v>
      </c>
      <c r="DH107" s="279">
        <f>IFERROR(VLOOKUP(A107,'fat-02-25'!A:D,3,FALSE),"")</f>
        <v>11.4725</v>
      </c>
      <c r="DI107" s="279">
        <f>IFERROR(VLOOKUP(A107,'fat-03-25'!A:C,3,FALSE),"")</f>
        <v>9.7500000000000003E-2</v>
      </c>
      <c r="DJ107" s="279">
        <f>IFERROR(VLOOKUP(A107,'fat-04-25'!A:C,3,FALSE),"")</f>
        <v>15.047500000000003</v>
      </c>
      <c r="DK107" s="279">
        <f>IFERROR(VLOOKUP(A107,'fat-02-25'!A:C,3,FALSE),"")</f>
        <v>11.4725</v>
      </c>
      <c r="DL107" s="279">
        <f>IFERROR(VLOOKUP(A107,'fat-06-25'!A:C,3,FALSE),"")</f>
        <v>0</v>
      </c>
      <c r="DM107" s="279">
        <f>IFERROR(VLOOKUP(A107,'fat-05-25'!A:C,3,FALSE),"")</f>
        <v>2.08</v>
      </c>
      <c r="DN107" s="279">
        <f>IFERROR(VLOOKUP(A107,'fat-08-25'!A:C,3,FALSE),"")</f>
        <v>3.5749999999999993</v>
      </c>
      <c r="DO107" s="279">
        <f>IFERROR(VLOOKUP(A107,'fat-09-25'!A:C,3,FALSE),"")</f>
        <v>1.847</v>
      </c>
      <c r="DP107" s="279">
        <f>IFERROR(VLOOKUP(A107,'fat-10-25'!A:C,3,FALSE),"")</f>
        <v>3.4124999999999996</v>
      </c>
      <c r="DQ107" s="279">
        <f>IFERROR(VLOOKUP(A107,'fat-11-25'!A:D,3,FALSE),"")</f>
        <v>5.2650000000000006</v>
      </c>
      <c r="DR107" s="279">
        <f>IFERROR(VLOOKUP(A107,'fat-12-25'!A:D,3,FALSE),"")</f>
        <v>0</v>
      </c>
      <c r="DS107" s="279">
        <f>IFERROR(VLOOKUP(A107,'fat-01-26'!A:C,3,FALSE),"")</f>
        <v>0.98399999999999999</v>
      </c>
      <c r="DT107" s="279">
        <f>IFERROR(VLOOKUP(A107,'fat-02-26'!A:C,3,FALSE),"")</f>
        <v>0.87749999999999995</v>
      </c>
      <c r="DU107" s="279" t="str">
        <f>IFERROR(VLOOKUP(A107,'fat-03-26'!A:C,3,FALSE),"")</f>
        <v/>
      </c>
      <c r="DV107" s="279">
        <f>IFERROR(VLOOKUP(A107,'fat-04-26'!A:C,3,FALSE),"")</f>
        <v>0.32500000000000001</v>
      </c>
      <c r="DW107" s="279" t="str">
        <f>IFERROR(VLOOKUP(A107,'fat-05-26'!A:C,3,FALSE),"")</f>
        <v/>
      </c>
      <c r="DX107" s="279">
        <f t="shared" si="18"/>
        <v>0.36441666666666667</v>
      </c>
      <c r="DY107" s="279">
        <f t="shared" ref="DY107:DY170" si="19">DX107/30*45</f>
        <v>0.54662500000000003</v>
      </c>
      <c r="DZ107" s="280"/>
      <c r="EA107" s="281">
        <f>VLOOKUP(A107,Estoque!B:I,8,FALSE)</f>
        <v>4.0000000000000001E-3</v>
      </c>
      <c r="EB107" s="34">
        <f>VLOOKUP(A107,Estoque!B:N,13,FALSE)</f>
        <v>10</v>
      </c>
      <c r="EC107" s="34">
        <v>5</v>
      </c>
      <c r="ED107" s="34">
        <v>5</v>
      </c>
    </row>
    <row r="108" spans="1:134" x14ac:dyDescent="0.3">
      <c r="A108" s="394" t="s">
        <v>453</v>
      </c>
      <c r="B108" s="394" t="s">
        <v>454</v>
      </c>
      <c r="C108" s="279" t="s">
        <v>772</v>
      </c>
      <c r="D108" s="279" t="s">
        <v>772</v>
      </c>
      <c r="E108" s="279" t="s">
        <v>772</v>
      </c>
      <c r="F108" s="279" t="s">
        <v>772</v>
      </c>
      <c r="G108" s="279" t="s">
        <v>772</v>
      </c>
      <c r="H108" s="279" t="s">
        <v>772</v>
      </c>
      <c r="I108" s="279" t="s">
        <v>772</v>
      </c>
      <c r="J108" s="279" t="s">
        <v>772</v>
      </c>
      <c r="K108" s="279" t="s">
        <v>772</v>
      </c>
      <c r="L108" s="279">
        <v>0.30199999999999999</v>
      </c>
      <c r="M108" s="279" t="s">
        <v>772</v>
      </c>
      <c r="N108" s="279" t="s">
        <v>772</v>
      </c>
      <c r="O108" s="279">
        <v>0.36399999999999999</v>
      </c>
      <c r="P108" s="279">
        <v>0.44600000000000001</v>
      </c>
      <c r="Q108" s="279" t="s">
        <v>772</v>
      </c>
      <c r="R108" s="279" t="s">
        <v>772</v>
      </c>
      <c r="S108" s="279" t="s">
        <v>772</v>
      </c>
      <c r="T108" s="279" t="s">
        <v>772</v>
      </c>
      <c r="U108" s="279" t="s">
        <v>772</v>
      </c>
      <c r="V108" s="279" t="s">
        <v>772</v>
      </c>
      <c r="W108" s="279" t="s">
        <v>772</v>
      </c>
      <c r="X108" s="279" t="s">
        <v>772</v>
      </c>
      <c r="Y108" s="279" t="s">
        <v>772</v>
      </c>
      <c r="Z108" s="279" t="s">
        <v>772</v>
      </c>
      <c r="AA108" s="279" t="s">
        <v>772</v>
      </c>
      <c r="AB108" s="279" t="s">
        <v>772</v>
      </c>
      <c r="AC108" s="279" t="s">
        <v>772</v>
      </c>
      <c r="AD108" s="279" t="s">
        <v>772</v>
      </c>
      <c r="AE108" s="279" t="s">
        <v>772</v>
      </c>
      <c r="AF108" s="279">
        <v>0.185</v>
      </c>
      <c r="AG108" s="279">
        <v>0.374</v>
      </c>
      <c r="AH108" s="279" t="s">
        <v>772</v>
      </c>
      <c r="AI108" s="279" t="s">
        <v>772</v>
      </c>
      <c r="AJ108" s="279" t="s">
        <v>772</v>
      </c>
      <c r="AK108" s="279" t="s">
        <v>772</v>
      </c>
      <c r="AL108" s="279" t="s">
        <v>772</v>
      </c>
      <c r="AM108" s="279" t="s">
        <v>772</v>
      </c>
      <c r="AN108" s="279" t="s">
        <v>772</v>
      </c>
      <c r="AO108" s="279" t="s">
        <v>772</v>
      </c>
      <c r="AP108" s="279" t="s">
        <v>772</v>
      </c>
      <c r="AQ108" s="279" t="s">
        <v>772</v>
      </c>
      <c r="AR108" s="279" t="s">
        <v>772</v>
      </c>
      <c r="AS108" s="279" t="s">
        <v>772</v>
      </c>
      <c r="AT108" s="279" t="s">
        <v>772</v>
      </c>
      <c r="AU108" s="279">
        <v>3.5000000000000003E-2</v>
      </c>
      <c r="AV108" s="279">
        <v>4.9000000000000002E-2</v>
      </c>
      <c r="AW108" s="279" t="s">
        <v>772</v>
      </c>
      <c r="AX108" s="279" t="s">
        <v>772</v>
      </c>
      <c r="AY108" s="279" t="s">
        <v>772</v>
      </c>
      <c r="AZ108" s="279" t="s">
        <v>772</v>
      </c>
      <c r="BA108" s="279" t="s">
        <v>772</v>
      </c>
      <c r="BB108" s="279" t="s">
        <v>772</v>
      </c>
      <c r="BC108" s="279" t="s">
        <v>772</v>
      </c>
      <c r="BD108" s="279" t="s">
        <v>772</v>
      </c>
      <c r="BE108" s="279" t="s">
        <v>772</v>
      </c>
      <c r="BF108" s="279" t="s">
        <v>772</v>
      </c>
      <c r="BG108" s="279" t="s">
        <v>772</v>
      </c>
      <c r="BH108" s="279" t="s">
        <v>772</v>
      </c>
      <c r="BI108" s="279" t="s">
        <v>772</v>
      </c>
      <c r="BJ108" s="279" t="s">
        <v>772</v>
      </c>
      <c r="BK108" s="279" t="s">
        <v>772</v>
      </c>
      <c r="BL108" s="279">
        <v>2.7E-2</v>
      </c>
      <c r="BM108" s="279" t="s">
        <v>772</v>
      </c>
      <c r="BN108" s="279" t="s">
        <v>772</v>
      </c>
      <c r="BO108" s="279" t="s">
        <v>772</v>
      </c>
      <c r="BP108" s="279" t="s">
        <v>772</v>
      </c>
      <c r="BQ108" s="279" t="s">
        <v>772</v>
      </c>
      <c r="BR108" s="279" t="s">
        <v>772</v>
      </c>
      <c r="BS108" s="279" t="s">
        <v>772</v>
      </c>
      <c r="BT108" s="279" t="s">
        <v>772</v>
      </c>
      <c r="BU108" s="279" t="s">
        <v>772</v>
      </c>
      <c r="BV108" s="279" t="s">
        <v>772</v>
      </c>
      <c r="BW108" s="279" t="s">
        <v>772</v>
      </c>
      <c r="BX108" s="279" t="s">
        <v>772</v>
      </c>
      <c r="BY108" s="279" t="s">
        <v>772</v>
      </c>
      <c r="BZ108" s="279" t="s">
        <v>772</v>
      </c>
      <c r="CA108" s="279" t="s">
        <v>772</v>
      </c>
      <c r="CB108" s="279" t="s">
        <v>772</v>
      </c>
      <c r="CC108" s="279" t="s">
        <v>772</v>
      </c>
      <c r="CD108" s="279" t="s">
        <v>772</v>
      </c>
      <c r="CE108" s="279" t="s">
        <v>772</v>
      </c>
      <c r="CF108" s="279" t="s">
        <v>772</v>
      </c>
      <c r="CG108" s="279" t="s">
        <v>772</v>
      </c>
      <c r="CH108" s="279" t="s">
        <v>772</v>
      </c>
      <c r="CI108" s="279" t="s">
        <v>772</v>
      </c>
      <c r="CJ108" s="279" t="s">
        <v>772</v>
      </c>
      <c r="CK108" s="279" t="s">
        <v>772</v>
      </c>
      <c r="CL108" s="279" t="s">
        <v>772</v>
      </c>
      <c r="CM108" s="279" t="s">
        <v>772</v>
      </c>
      <c r="CN108" s="279" t="s">
        <v>772</v>
      </c>
      <c r="CO108" s="279" t="s">
        <v>772</v>
      </c>
      <c r="CP108" s="279" t="s">
        <v>772</v>
      </c>
      <c r="CQ108" s="279" t="s">
        <v>772</v>
      </c>
      <c r="CR108" s="279" t="s">
        <v>772</v>
      </c>
      <c r="CS108" s="279">
        <v>0.56069999999999998</v>
      </c>
      <c r="CT108" s="279" t="s">
        <v>772</v>
      </c>
      <c r="CU108" s="279" t="str">
        <f>IFERROR(VLOOKUP(A108,'fat-01-24'!A:C,3,FALSE),"")</f>
        <v/>
      </c>
      <c r="CV108" s="279" t="str">
        <f>IFERROR(VLOOKUP(A108,'fat-02-24'!A:C,3,FALSE),"")</f>
        <v/>
      </c>
      <c r="CW108" s="279" t="str">
        <f>IFERROR(VLOOKUP(A108,'fat-03-24'!A:C,3,FALSE),"")</f>
        <v/>
      </c>
      <c r="CX108" s="279" t="str">
        <f>IFERROR(VLOOKUP(A108,'fat-04-24'!A:C,3,FALSE),"")</f>
        <v/>
      </c>
      <c r="CY108" s="279">
        <f>IFERROR(VLOOKUP(A108,'fat-05-24'!A:C,3,FALSE),"")</f>
        <v>0.26700000000000002</v>
      </c>
      <c r="CZ108" s="279" t="str">
        <f>IFERROR(VLOOKUP(A108,'fat-06-24'!A:C,3,FALSE),"")</f>
        <v/>
      </c>
      <c r="DA108" s="279" t="str">
        <f>IFERROR(VLOOKUP(A108,'fat-07-24'!A:C,3,FALSE),"")</f>
        <v/>
      </c>
      <c r="DB108" s="279">
        <f>IFERROR(VLOOKUP(A108,'fat-08-24'!A:D,3,FALSE),"")</f>
        <v>0.76539999999999997</v>
      </c>
      <c r="DC108" s="279">
        <f>IFERROR(VLOOKUP(A108,'fat-09-24'!A:C,3,FALSE),"")</f>
        <v>0.61180000000000001</v>
      </c>
      <c r="DD108" s="279">
        <f>IFERROR(VLOOKUP(A108,'fat-10-24'!A:C,3,FALSE),"")</f>
        <v>8.8999999999999996E-2</v>
      </c>
      <c r="DE108" s="279">
        <f>IFERROR(VLOOKUP(A108,'fat-11-24'!A:C,3,FALSE),"")</f>
        <v>0.71199999999999997</v>
      </c>
      <c r="DF108" s="279">
        <f>IFERROR(VLOOKUP(A108,'fat-12-24'!A:D,3,FALSE),"")</f>
        <v>3.5600000000000021E-2</v>
      </c>
      <c r="DG108" s="279">
        <f>IFERROR(VLOOKUP(A108,'fat-01-25'!A:D,3,FALSE),"")</f>
        <v>0</v>
      </c>
      <c r="DH108" s="279">
        <f>IFERROR(VLOOKUP(A108,'fat-02-25'!A:D,3,FALSE),"")</f>
        <v>0</v>
      </c>
      <c r="DI108" s="279">
        <f>IFERROR(VLOOKUP(A108,'fat-03-25'!A:C,3,FALSE),"")</f>
        <v>0.1958</v>
      </c>
      <c r="DJ108" s="279">
        <f>IFERROR(VLOOKUP(A108,'fat-04-25'!A:C,3,FALSE),"")</f>
        <v>0</v>
      </c>
      <c r="DK108" s="279">
        <f>IFERROR(VLOOKUP(A108,'fat-02-25'!A:C,3,FALSE),"")</f>
        <v>0</v>
      </c>
      <c r="DL108" s="279">
        <f>IFERROR(VLOOKUP(A108,'fat-06-25'!A:C,3,FALSE),"")</f>
        <v>0</v>
      </c>
      <c r="DM108" s="279">
        <f>IFERROR(VLOOKUP(A108,'fat-05-25'!A:C,3,FALSE),"")</f>
        <v>0</v>
      </c>
      <c r="DN108" s="279">
        <f>IFERROR(VLOOKUP(A108,'fat-08-25'!A:C,3,FALSE),"")</f>
        <v>1.78E-2</v>
      </c>
      <c r="DO108" s="279">
        <f>IFERROR(VLOOKUP(A108,'fat-09-25'!A:C,3,FALSE),"")</f>
        <v>0.89890000000000003</v>
      </c>
      <c r="DP108" s="279">
        <f>IFERROR(VLOOKUP(A108,'fat-10-25'!A:C,3,FALSE),"")</f>
        <v>0</v>
      </c>
      <c r="DQ108" s="279" t="str">
        <f>IFERROR(VLOOKUP(A108,'fat-11-25'!A:D,3,FALSE),"")</f>
        <v/>
      </c>
      <c r="DR108" s="279" t="str">
        <f>IFERROR(VLOOKUP(A108,'fat-12-25'!A:D,3,FALSE),"")</f>
        <v/>
      </c>
      <c r="DS108" s="279" t="str">
        <f>IFERROR(VLOOKUP(A108,'fat-01-26'!A:C,3,FALSE),"")</f>
        <v/>
      </c>
      <c r="DT108" s="279">
        <f>IFERROR(VLOOKUP(A108,'fat-02-26'!A:C,3,FALSE),"")</f>
        <v>1.78E-2</v>
      </c>
      <c r="DU108" s="279">
        <f>IFERROR(VLOOKUP(A108,'fat-03-26'!A:C,3,FALSE),"")</f>
        <v>0.44500000000000001</v>
      </c>
      <c r="DV108" s="279" t="str">
        <f>IFERROR(VLOOKUP(A108,'fat-04-26'!A:C,3,FALSE),"")</f>
        <v/>
      </c>
      <c r="DW108" s="279" t="str">
        <f>IFERROR(VLOOKUP(A108,'fat-05-26'!A:C,3,FALSE),"")</f>
        <v/>
      </c>
      <c r="DX108" s="279">
        <f t="shared" si="18"/>
        <v>7.7133333333333332E-2</v>
      </c>
      <c r="DY108" s="279">
        <f t="shared" si="19"/>
        <v>0.11570000000000001</v>
      </c>
      <c r="DZ108" s="280"/>
      <c r="EA108" s="281">
        <f>VLOOKUP(A108,Estoque!B:I,8,FALSE)</f>
        <v>8.7233000000000001</v>
      </c>
      <c r="EB108" s="34">
        <f>VLOOKUP(A108,Estoque!B:N,13,FALSE)</f>
        <v>10</v>
      </c>
    </row>
    <row r="109" spans="1:134" x14ac:dyDescent="0.3">
      <c r="A109" s="394" t="s">
        <v>455</v>
      </c>
      <c r="B109" s="394" t="s">
        <v>456</v>
      </c>
      <c r="C109" s="279">
        <v>0.49399999999999999</v>
      </c>
      <c r="D109" s="279">
        <v>0.91</v>
      </c>
      <c r="E109" s="279">
        <v>0.31619999999999998</v>
      </c>
      <c r="F109" s="279">
        <v>1.4059999999999999</v>
      </c>
      <c r="G109" s="279">
        <v>2.3792</v>
      </c>
      <c r="H109" s="279">
        <v>2.367</v>
      </c>
      <c r="I109" s="279">
        <v>0.64500000000000002</v>
      </c>
      <c r="J109" s="279">
        <v>2.9609999999999999</v>
      </c>
      <c r="K109" s="279">
        <v>0.435</v>
      </c>
      <c r="L109" s="279">
        <v>1.0209999999999999</v>
      </c>
      <c r="M109" s="279" t="s">
        <v>772</v>
      </c>
      <c r="N109" s="279">
        <v>0.13900000000000001</v>
      </c>
      <c r="O109" s="279">
        <v>0.14699999999999999</v>
      </c>
      <c r="P109" s="279">
        <v>1.0999999999999999E-2</v>
      </c>
      <c r="Q109" s="279">
        <v>1.381</v>
      </c>
      <c r="R109" s="279">
        <v>1.58</v>
      </c>
      <c r="S109" s="279">
        <v>0.73899999999999999</v>
      </c>
      <c r="T109" s="279">
        <v>1.502</v>
      </c>
      <c r="U109" s="279">
        <v>13.805199999999999</v>
      </c>
      <c r="V109" s="279">
        <v>4.38</v>
      </c>
      <c r="W109" s="279">
        <v>2.734</v>
      </c>
      <c r="X109" s="279">
        <v>1.74</v>
      </c>
      <c r="Y109" s="279">
        <v>0.112</v>
      </c>
      <c r="Z109" s="279">
        <v>0.20799999999999999</v>
      </c>
      <c r="AA109" s="279">
        <v>1.5855999999999999</v>
      </c>
      <c r="AB109" s="279">
        <v>1.55</v>
      </c>
      <c r="AC109" s="279">
        <v>1.7450000000000001</v>
      </c>
      <c r="AD109" s="279">
        <v>0.29099999999999998</v>
      </c>
      <c r="AE109" s="279">
        <v>0.92</v>
      </c>
      <c r="AF109" s="279">
        <v>0.58599999999999997</v>
      </c>
      <c r="AG109" s="279">
        <v>2.4359999999999999</v>
      </c>
      <c r="AH109" s="279">
        <v>2.08</v>
      </c>
      <c r="AI109" s="279">
        <v>0.85499999999999998</v>
      </c>
      <c r="AJ109" s="279">
        <v>5.7000000000000002E-2</v>
      </c>
      <c r="AK109" s="279">
        <v>0.29049999999999998</v>
      </c>
      <c r="AL109" s="279">
        <v>2.6034999999999999</v>
      </c>
      <c r="AM109" s="279">
        <v>3.7589999999999999</v>
      </c>
      <c r="AN109" s="279">
        <v>3.2050000000000001</v>
      </c>
      <c r="AO109" s="279">
        <v>1.343</v>
      </c>
      <c r="AP109" s="279">
        <v>3.157</v>
      </c>
      <c r="AQ109" s="279">
        <v>1.9890000000000001</v>
      </c>
      <c r="AR109" s="279">
        <v>0.97599999999999998</v>
      </c>
      <c r="AS109" s="279">
        <v>4.0891999999999999</v>
      </c>
      <c r="AT109" s="279">
        <v>4.617</v>
      </c>
      <c r="AU109" s="279">
        <v>1.286</v>
      </c>
      <c r="AV109" s="279">
        <v>2.8210000000000002</v>
      </c>
      <c r="AW109" s="279">
        <v>0.93500000000000005</v>
      </c>
      <c r="AX109" s="279">
        <v>1.355</v>
      </c>
      <c r="AY109" s="279">
        <v>2.6349999999999998</v>
      </c>
      <c r="AZ109" s="279">
        <v>4.5650000000000004</v>
      </c>
      <c r="BA109" s="279" t="s">
        <v>772</v>
      </c>
      <c r="BB109" s="279">
        <v>1.1200000000000001</v>
      </c>
      <c r="BC109" s="279">
        <v>1.0169999999999999</v>
      </c>
      <c r="BD109" s="279">
        <v>1.1990000000000001</v>
      </c>
      <c r="BE109" s="279">
        <v>10.311999999999999</v>
      </c>
      <c r="BF109" s="279">
        <v>4.7290000000000001</v>
      </c>
      <c r="BG109" s="279">
        <v>1.4753000000000001</v>
      </c>
      <c r="BH109" s="279">
        <v>12.7019</v>
      </c>
      <c r="BI109" s="279">
        <v>7.0682</v>
      </c>
      <c r="BJ109" s="279">
        <v>5.3129999999999997</v>
      </c>
      <c r="BK109" s="279">
        <v>11.180999999999999</v>
      </c>
      <c r="BL109" s="279">
        <v>7.2789999999999999</v>
      </c>
      <c r="BM109" s="279">
        <v>1.6140000000000001</v>
      </c>
      <c r="BN109" s="279">
        <v>10.584</v>
      </c>
      <c r="BO109" s="279">
        <v>3.0369999999999999</v>
      </c>
      <c r="BP109" s="279">
        <v>5.49</v>
      </c>
      <c r="BQ109" s="279">
        <v>9.7929999999999993</v>
      </c>
      <c r="BR109" s="279">
        <v>0.35</v>
      </c>
      <c r="BS109" s="279">
        <v>1.2190000000000001</v>
      </c>
      <c r="BT109" s="279">
        <v>3.903</v>
      </c>
      <c r="BU109" s="279">
        <v>1.4597</v>
      </c>
      <c r="BV109" s="279">
        <v>5.8819999999999997</v>
      </c>
      <c r="BW109" s="279">
        <v>2.7915999999999999</v>
      </c>
      <c r="BX109" s="279">
        <v>2.4973999999999998</v>
      </c>
      <c r="BY109" s="279">
        <v>5.9249999999999998</v>
      </c>
      <c r="BZ109" s="279">
        <v>9.4740000000000002</v>
      </c>
      <c r="CA109" s="279">
        <v>3.5529999999999999</v>
      </c>
      <c r="CB109" s="279">
        <v>5.39</v>
      </c>
      <c r="CC109" s="279">
        <v>2.484</v>
      </c>
      <c r="CD109" s="279">
        <v>4.3860000000000001</v>
      </c>
      <c r="CE109" s="279">
        <v>6.7023999999999999</v>
      </c>
      <c r="CF109" s="279">
        <v>0.24640000000000001</v>
      </c>
      <c r="CG109" s="279">
        <v>6.9117999999999995</v>
      </c>
      <c r="CH109" s="279">
        <v>7.7826000000000004</v>
      </c>
      <c r="CI109" s="279">
        <v>6.9578000000000007</v>
      </c>
      <c r="CJ109" s="279">
        <v>12.383699999999999</v>
      </c>
      <c r="CK109" s="279">
        <v>5.1688000000000009</v>
      </c>
      <c r="CL109" s="279">
        <v>3.0008000000000004</v>
      </c>
      <c r="CM109" s="279">
        <v>5.9662000000000006</v>
      </c>
      <c r="CN109" s="279">
        <v>7.6216000000000008</v>
      </c>
      <c r="CO109" s="279">
        <v>3.8234000000000004</v>
      </c>
      <c r="CP109" s="279">
        <v>4.4980000000000011</v>
      </c>
      <c r="CQ109" s="279">
        <v>5.9968000000000012</v>
      </c>
      <c r="CR109" s="279">
        <v>7.9626000000000001</v>
      </c>
      <c r="CS109" s="279">
        <v>3.2376</v>
      </c>
      <c r="CT109" s="279">
        <v>2.0771999999999999</v>
      </c>
      <c r="CU109" s="279">
        <f>IFERROR(VLOOKUP(A109,'fat-01-24'!A:C,3,FALSE),"")</f>
        <v>7.3849999999999989</v>
      </c>
      <c r="CV109" s="279">
        <f>IFERROR(VLOOKUP(A109,'fat-02-24'!A:C,3,FALSE),"")</f>
        <v>1.4743998948193031</v>
      </c>
      <c r="CW109" s="279">
        <f>IFERROR(VLOOKUP(A109,'fat-03-24'!A:C,3,FALSE),"")</f>
        <v>9.7081999999999979</v>
      </c>
      <c r="CX109" s="279">
        <f>IFERROR(VLOOKUP(A109,'fat-04-24'!A:C,3,FALSE),"")</f>
        <v>10.617399999999998</v>
      </c>
      <c r="CY109" s="279">
        <f>IFERROR(VLOOKUP(A109,'fat-05-24'!A:C,3,FALSE),"")</f>
        <v>4.0457999999999998</v>
      </c>
      <c r="CZ109" s="279">
        <f>IFERROR(VLOOKUP(A109,'fat-06-24'!A:C,3,FALSE),"")</f>
        <v>7.6216000000000008</v>
      </c>
      <c r="DA109" s="279">
        <f>IFERROR(VLOOKUP(A109,'fat-07-24'!A:C,3,FALSE),"")</f>
        <v>7.6943999999999999</v>
      </c>
      <c r="DB109" s="279">
        <f>IFERROR(VLOOKUP(A109,'fat-08-24'!A:D,3,FALSE),"")</f>
        <v>6.3663999999999996</v>
      </c>
      <c r="DC109" s="279">
        <f>IFERROR(VLOOKUP(A109,'fat-09-24'!A:C,3,FALSE),"")</f>
        <v>6.6592000000000011</v>
      </c>
      <c r="DD109" s="279">
        <f>IFERROR(VLOOKUP(A109,'fat-10-24'!A:C,3,FALSE),"")</f>
        <v>7.3429999999999991</v>
      </c>
      <c r="DE109" s="279">
        <f>IFERROR(VLOOKUP(A109,'fat-11-24'!A:C,3,FALSE),"")</f>
        <v>11.110399999999998</v>
      </c>
      <c r="DF109" s="279">
        <f>IFERROR(VLOOKUP(A109,'fat-12-24'!A:D,3,FALSE),"")</f>
        <v>0.64959999999999996</v>
      </c>
      <c r="DG109" s="279">
        <f>IFERROR(VLOOKUP(A109,'fat-01-25'!A:D,3,FALSE),"")</f>
        <v>10.5898</v>
      </c>
      <c r="DH109" s="279">
        <f>IFERROR(VLOOKUP(A109,'fat-02-25'!A:D,3,FALSE),"")</f>
        <v>4.6399999999999997E-2</v>
      </c>
      <c r="DI109" s="279">
        <f>IFERROR(VLOOKUP(A109,'fat-03-25'!A:C,3,FALSE),"")</f>
        <v>0.16239999999999999</v>
      </c>
      <c r="DJ109" s="279">
        <f>IFERROR(VLOOKUP(A109,'fat-04-25'!A:C,3,FALSE),"")</f>
        <v>3.0643999999999996</v>
      </c>
      <c r="DK109" s="279">
        <f>IFERROR(VLOOKUP(A109,'fat-02-25'!A:C,3,FALSE),"")</f>
        <v>4.6399999999999997E-2</v>
      </c>
      <c r="DL109" s="279">
        <f>IFERROR(VLOOKUP(A109,'fat-06-25'!A:C,3,FALSE),"")</f>
        <v>0.48719999999999997</v>
      </c>
      <c r="DM109" s="279">
        <f>IFERROR(VLOOKUP(A109,'fat-05-25'!A:C,3,FALSE),"")</f>
        <v>4.0019999999999998</v>
      </c>
      <c r="DN109" s="279">
        <f>IFERROR(VLOOKUP(A109,'fat-08-25'!A:C,3,FALSE),"")</f>
        <v>1.8791999999999998</v>
      </c>
      <c r="DO109" s="279">
        <f>IFERROR(VLOOKUP(A109,'fat-09-25'!A:C,3,FALSE),"")</f>
        <v>6.8934999999999995</v>
      </c>
      <c r="DP109" s="279">
        <f>IFERROR(VLOOKUP(A109,'fat-10-25'!A:C,3,FALSE),"")</f>
        <v>0</v>
      </c>
      <c r="DQ109" s="279">
        <f>IFERROR(VLOOKUP(A109,'fat-11-25'!A:D,3,FALSE),"")</f>
        <v>1.0207999999999999</v>
      </c>
      <c r="DR109" s="279">
        <f>IFERROR(VLOOKUP(A109,'fat-12-25'!A:D,3,FALSE),"")</f>
        <v>3.5457999999999998</v>
      </c>
      <c r="DS109" s="279">
        <f>IFERROR(VLOOKUP(A109,'fat-01-26'!A:C,3,FALSE),"")</f>
        <v>2.1046</v>
      </c>
      <c r="DT109" s="279">
        <f>IFERROR(VLOOKUP(A109,'fat-02-26'!A:C,3,FALSE),"")</f>
        <v>7.1943999999999999</v>
      </c>
      <c r="DU109" s="279">
        <f>IFERROR(VLOOKUP(A109,'fat-03-26'!A:C,3,FALSE),"")</f>
        <v>1.2627999999999999</v>
      </c>
      <c r="DV109" s="279">
        <f>IFERROR(VLOOKUP(A109,'fat-04-26'!A:C,3,FALSE),"")</f>
        <v>6.190599999999999</v>
      </c>
      <c r="DW109" s="279">
        <f>IFERROR(VLOOKUP(A109,'fat-05-26'!A:C,3,FALSE),"")</f>
        <v>2.5722</v>
      </c>
      <c r="DX109" s="279">
        <f t="shared" si="18"/>
        <v>3.8117333333333328</v>
      </c>
      <c r="DY109" s="279">
        <f t="shared" si="19"/>
        <v>5.7176</v>
      </c>
      <c r="DZ109" s="280">
        <v>5</v>
      </c>
      <c r="EA109" s="281">
        <f>VLOOKUP(A109,Estoque!B:I,8,FALSE)</f>
        <v>3.0552000000000001</v>
      </c>
      <c r="EB109" s="34">
        <f>VLOOKUP(A109,Estoque!B:N,13,FALSE)</f>
        <v>10</v>
      </c>
      <c r="ED109" s="34">
        <v>15</v>
      </c>
    </row>
    <row r="110" spans="1:134" x14ac:dyDescent="0.3">
      <c r="A110" s="394" t="s">
        <v>459</v>
      </c>
      <c r="B110" s="394" t="s">
        <v>458</v>
      </c>
      <c r="C110" s="279" t="s">
        <v>772</v>
      </c>
      <c r="D110" s="279" t="s">
        <v>772</v>
      </c>
      <c r="E110" s="279" t="s">
        <v>772</v>
      </c>
      <c r="F110" s="279" t="s">
        <v>772</v>
      </c>
      <c r="G110" s="279" t="s">
        <v>772</v>
      </c>
      <c r="H110" s="279" t="s">
        <v>772</v>
      </c>
      <c r="I110" s="279" t="s">
        <v>772</v>
      </c>
      <c r="J110" s="279" t="s">
        <v>772</v>
      </c>
      <c r="K110" s="279" t="s">
        <v>772</v>
      </c>
      <c r="L110" s="279" t="s">
        <v>772</v>
      </c>
      <c r="M110" s="279" t="s">
        <v>772</v>
      </c>
      <c r="N110" s="279" t="s">
        <v>772</v>
      </c>
      <c r="O110" s="279" t="s">
        <v>772</v>
      </c>
      <c r="P110" s="279" t="s">
        <v>772</v>
      </c>
      <c r="Q110" s="279" t="s">
        <v>772</v>
      </c>
      <c r="R110" s="279" t="s">
        <v>772</v>
      </c>
      <c r="S110" s="279" t="s">
        <v>772</v>
      </c>
      <c r="T110" s="279" t="s">
        <v>772</v>
      </c>
      <c r="U110" s="279" t="s">
        <v>772</v>
      </c>
      <c r="V110" s="279" t="s">
        <v>772</v>
      </c>
      <c r="W110" s="279" t="s">
        <v>772</v>
      </c>
      <c r="X110" s="279" t="s">
        <v>772</v>
      </c>
      <c r="Y110" s="279" t="s">
        <v>772</v>
      </c>
      <c r="Z110" s="279" t="s">
        <v>772</v>
      </c>
      <c r="AA110" s="279" t="s">
        <v>772</v>
      </c>
      <c r="AB110" s="279" t="s">
        <v>772</v>
      </c>
      <c r="AC110" s="279" t="s">
        <v>772</v>
      </c>
      <c r="AD110" s="279" t="s">
        <v>772</v>
      </c>
      <c r="AE110" s="279" t="s">
        <v>772</v>
      </c>
      <c r="AF110" s="279" t="s">
        <v>772</v>
      </c>
      <c r="AG110" s="279" t="s">
        <v>772</v>
      </c>
      <c r="AH110" s="279" t="s">
        <v>772</v>
      </c>
      <c r="AI110" s="279" t="s">
        <v>772</v>
      </c>
      <c r="AJ110" s="279" t="s">
        <v>772</v>
      </c>
      <c r="AK110" s="279" t="s">
        <v>772</v>
      </c>
      <c r="AL110" s="279" t="s">
        <v>772</v>
      </c>
      <c r="AM110" s="279" t="s">
        <v>772</v>
      </c>
      <c r="AN110" s="279" t="s">
        <v>772</v>
      </c>
      <c r="AO110" s="279" t="s">
        <v>772</v>
      </c>
      <c r="AP110" s="279" t="s">
        <v>772</v>
      </c>
      <c r="AQ110" s="279" t="s">
        <v>772</v>
      </c>
      <c r="AR110" s="279" t="s">
        <v>772</v>
      </c>
      <c r="AS110" s="279" t="s">
        <v>772</v>
      </c>
      <c r="AT110" s="279" t="s">
        <v>772</v>
      </c>
      <c r="AU110" s="279" t="s">
        <v>772</v>
      </c>
      <c r="AV110" s="279" t="s">
        <v>772</v>
      </c>
      <c r="AW110" s="279" t="s">
        <v>772</v>
      </c>
      <c r="AX110" s="279" t="s">
        <v>772</v>
      </c>
      <c r="AY110" s="279" t="s">
        <v>772</v>
      </c>
      <c r="AZ110" s="279" t="s">
        <v>772</v>
      </c>
      <c r="BA110" s="279" t="s">
        <v>772</v>
      </c>
      <c r="BB110" s="279" t="s">
        <v>772</v>
      </c>
      <c r="BC110" s="279" t="s">
        <v>772</v>
      </c>
      <c r="BD110" s="279" t="s">
        <v>772</v>
      </c>
      <c r="BE110" s="279" t="s">
        <v>772</v>
      </c>
      <c r="BF110" s="279" t="s">
        <v>772</v>
      </c>
      <c r="BG110" s="279" t="s">
        <v>772</v>
      </c>
      <c r="BH110" s="279" t="s">
        <v>772</v>
      </c>
      <c r="BI110" s="279" t="s">
        <v>772</v>
      </c>
      <c r="BJ110" s="279" t="s">
        <v>772</v>
      </c>
      <c r="BK110" s="279" t="s">
        <v>772</v>
      </c>
      <c r="BL110" s="279" t="s">
        <v>772</v>
      </c>
      <c r="BM110" s="279" t="s">
        <v>772</v>
      </c>
      <c r="BN110" s="279" t="s">
        <v>772</v>
      </c>
      <c r="BO110" s="279" t="s">
        <v>772</v>
      </c>
      <c r="BP110" s="279" t="s">
        <v>772</v>
      </c>
      <c r="BQ110" s="279" t="s">
        <v>772</v>
      </c>
      <c r="BR110" s="279" t="s">
        <v>772</v>
      </c>
      <c r="BS110" s="279" t="s">
        <v>772</v>
      </c>
      <c r="BT110" s="279" t="s">
        <v>772</v>
      </c>
      <c r="BU110" s="279" t="s">
        <v>772</v>
      </c>
      <c r="BV110" s="279" t="s">
        <v>772</v>
      </c>
      <c r="BW110" s="279" t="s">
        <v>772</v>
      </c>
      <c r="BX110" s="279" t="s">
        <v>772</v>
      </c>
      <c r="BY110" s="279" t="s">
        <v>772</v>
      </c>
      <c r="BZ110" s="279" t="s">
        <v>772</v>
      </c>
      <c r="CA110" s="279" t="s">
        <v>772</v>
      </c>
      <c r="CB110" s="279" t="s">
        <v>772</v>
      </c>
      <c r="CC110" s="279" t="s">
        <v>772</v>
      </c>
      <c r="CD110" s="279">
        <v>1.9859999999999998</v>
      </c>
      <c r="CE110" s="279" t="s">
        <v>772</v>
      </c>
      <c r="CF110" s="279">
        <v>0.26100000000000001</v>
      </c>
      <c r="CG110" s="279" t="s">
        <v>772</v>
      </c>
      <c r="CH110" s="279">
        <v>3.391</v>
      </c>
      <c r="CI110" s="279">
        <v>2.6970000000000001</v>
      </c>
      <c r="CJ110" s="279">
        <v>4.7494999999999994</v>
      </c>
      <c r="CK110" s="279">
        <v>0.28999999999999998</v>
      </c>
      <c r="CL110" s="279">
        <v>1.798</v>
      </c>
      <c r="CM110" s="279">
        <v>1.9140000000000001</v>
      </c>
      <c r="CN110" s="279">
        <v>3.8715000000000002</v>
      </c>
      <c r="CO110" s="279">
        <v>14.717500000000001</v>
      </c>
      <c r="CP110" s="279">
        <v>10.762999999999998</v>
      </c>
      <c r="CQ110" s="279">
        <v>8.4390000000000001</v>
      </c>
      <c r="CR110" s="279">
        <v>0.2465</v>
      </c>
      <c r="CS110" s="279">
        <v>1.9886999999999999</v>
      </c>
      <c r="CT110" s="279">
        <v>4.7359999999999998</v>
      </c>
      <c r="CU110" s="279">
        <f>IFERROR(VLOOKUP(A110,'fat-01-24'!A:C,3,FALSE),"")</f>
        <v>2.524</v>
      </c>
      <c r="CV110" s="279">
        <f>IFERROR(VLOOKUP(A110,'fat-02-24'!A:C,3,FALSE),"")</f>
        <v>4.3890000000000002</v>
      </c>
      <c r="CW110" s="279" t="str">
        <f>IFERROR(VLOOKUP(A110,'fat-03-24'!A:C,3,FALSE),"")</f>
        <v/>
      </c>
      <c r="CX110" s="279">
        <f>IFERROR(VLOOKUP(A110,'fat-04-24'!A:C,3,FALSE),"")</f>
        <v>0.79749999999999999</v>
      </c>
      <c r="CY110" s="279">
        <f>IFERROR(VLOOKUP(A110,'fat-05-24'!A:C,3,FALSE),"")</f>
        <v>2.262</v>
      </c>
      <c r="CZ110" s="279">
        <f>IFERROR(VLOOKUP(A110,'fat-06-24'!A:C,3,FALSE),"")</f>
        <v>3.8715000000000002</v>
      </c>
      <c r="DA110" s="279">
        <f>IFERROR(VLOOKUP(A110,'fat-07-24'!A:C,3,FALSE),"")</f>
        <v>4.8570000000000002</v>
      </c>
      <c r="DB110" s="279">
        <f>IFERROR(VLOOKUP(A110,'fat-08-24'!A:D,3,FALSE),"")</f>
        <v>2.3490000000000002</v>
      </c>
      <c r="DC110" s="279">
        <f>IFERROR(VLOOKUP(A110,'fat-09-24'!A:C,3,FALSE),"")</f>
        <v>0.76349999999999996</v>
      </c>
      <c r="DD110" s="279">
        <f>IFERROR(VLOOKUP(A110,'fat-10-24'!A:C,3,FALSE),"")</f>
        <v>6.0175000000000001</v>
      </c>
      <c r="DE110" s="279">
        <f>IFERROR(VLOOKUP(A110,'fat-11-24'!A:C,3,FALSE),"")</f>
        <v>5.3650000000000002</v>
      </c>
      <c r="DF110" s="279">
        <f>IFERROR(VLOOKUP(A110,'fat-12-24'!A:D,3,FALSE),"")</f>
        <v>1.6991000000000001</v>
      </c>
      <c r="DG110" s="279">
        <f>IFERROR(VLOOKUP(A110,'fat-01-25'!A:D,3,FALSE),"")</f>
        <v>0</v>
      </c>
      <c r="DH110" s="279">
        <f>IFERROR(VLOOKUP(A110,'fat-02-25'!A:D,3,FALSE),"")</f>
        <v>13.661</v>
      </c>
      <c r="DI110" s="279">
        <f>IFERROR(VLOOKUP(A110,'fat-03-25'!A:C,3,FALSE),"")</f>
        <v>0</v>
      </c>
      <c r="DJ110" s="279">
        <f>IFERROR(VLOOKUP(A110,'fat-04-25'!A:C,3,FALSE),"")</f>
        <v>5.2904999999999998</v>
      </c>
      <c r="DK110" s="279">
        <f>IFERROR(VLOOKUP(A110,'fat-02-25'!A:C,3,FALSE),"")</f>
        <v>13.661</v>
      </c>
      <c r="DL110" s="279">
        <f>IFERROR(VLOOKUP(A110,'fat-06-25'!A:C,3,FALSE),"")</f>
        <v>2.1749999999999998</v>
      </c>
      <c r="DM110" s="279">
        <f>IFERROR(VLOOKUP(A110,'fat-05-25'!A:C,3,FALSE),"")</f>
        <v>2.8274999999999997</v>
      </c>
      <c r="DN110" s="279">
        <f>IFERROR(VLOOKUP(A110,'fat-08-25'!A:C,3,FALSE),"")</f>
        <v>1.1393</v>
      </c>
      <c r="DO110" s="279">
        <f>IFERROR(VLOOKUP(A110,'fat-09-25'!A:C,3,FALSE),"")</f>
        <v>0.44950000000000001</v>
      </c>
      <c r="DP110" s="279">
        <f>IFERROR(VLOOKUP(A110,'fat-10-25'!A:C,3,FALSE),"")</f>
        <v>0.9425</v>
      </c>
      <c r="DQ110" s="279">
        <f>IFERROR(VLOOKUP(A110,'fat-11-25'!A:D,3,FALSE),"")</f>
        <v>0.1305</v>
      </c>
      <c r="DR110" s="279">
        <f>IFERROR(VLOOKUP(A110,'fat-12-25'!A:D,3,FALSE),"")</f>
        <v>0</v>
      </c>
      <c r="DS110" s="279">
        <f>IFERROR(VLOOKUP(A110,'fat-01-26'!A:C,3,FALSE),"")</f>
        <v>3.7847</v>
      </c>
      <c r="DT110" s="279">
        <f>IFERROR(VLOOKUP(A110,'fat-02-26'!A:C,3,FALSE),"")</f>
        <v>3.3504999999999998</v>
      </c>
      <c r="DU110" s="279">
        <f>IFERROR(VLOOKUP(A110,'fat-03-26'!A:C,3,FALSE),"")</f>
        <v>17.6465</v>
      </c>
      <c r="DV110" s="279">
        <f>IFERROR(VLOOKUP(A110,'fat-04-26'!A:C,3,FALSE),"")</f>
        <v>5.0170000000000003</v>
      </c>
      <c r="DW110" s="279">
        <f>IFERROR(VLOOKUP(A110,'fat-05-26'!A:C,3,FALSE),"")</f>
        <v>0.30449999999999999</v>
      </c>
      <c r="DX110" s="279">
        <f t="shared" si="18"/>
        <v>5.0171999999999999</v>
      </c>
      <c r="DY110" s="279">
        <f t="shared" si="19"/>
        <v>7.5258000000000003</v>
      </c>
      <c r="DZ110" s="280">
        <v>15</v>
      </c>
      <c r="EA110" s="281">
        <f>VLOOKUP(A110,Estoque!B:I,8,FALSE)</f>
        <v>-0.89170000000000005</v>
      </c>
      <c r="EB110" s="34">
        <f>VLOOKUP(A110,Estoque!B:N,13,FALSE)</f>
        <v>20</v>
      </c>
      <c r="EC110" s="34">
        <v>5</v>
      </c>
    </row>
    <row r="111" spans="1:134" x14ac:dyDescent="0.3">
      <c r="A111" s="394" t="s">
        <v>141</v>
      </c>
      <c r="B111" s="394" t="s">
        <v>142</v>
      </c>
      <c r="C111" s="279">
        <v>4.4968000000000004</v>
      </c>
      <c r="D111" s="279">
        <v>5.7022000000000004</v>
      </c>
      <c r="E111" s="279">
        <v>10.879</v>
      </c>
      <c r="F111" s="279">
        <v>10.795</v>
      </c>
      <c r="G111" s="279">
        <v>0.105</v>
      </c>
      <c r="H111" s="279">
        <v>8.66</v>
      </c>
      <c r="I111" s="279">
        <v>12.225</v>
      </c>
      <c r="J111" s="279">
        <v>4.2300000000000004</v>
      </c>
      <c r="K111" s="279">
        <v>3.8780000000000001</v>
      </c>
      <c r="L111" s="279">
        <v>6.3962000000000003</v>
      </c>
      <c r="M111" s="279">
        <v>10.49</v>
      </c>
      <c r="N111" s="279" t="s">
        <v>772</v>
      </c>
      <c r="O111" s="279">
        <v>5.03</v>
      </c>
      <c r="P111" s="279">
        <v>3.4969000000000001</v>
      </c>
      <c r="Q111" s="279">
        <v>2.3929999999999998</v>
      </c>
      <c r="R111" s="279">
        <v>3.387</v>
      </c>
      <c r="S111" s="279">
        <v>4.6307999999999998</v>
      </c>
      <c r="T111" s="279">
        <v>1.0780000000000001</v>
      </c>
      <c r="U111" s="279">
        <v>7.9720000000000004</v>
      </c>
      <c r="V111" s="279">
        <v>16.116</v>
      </c>
      <c r="W111" s="279">
        <v>8.2089999999999996</v>
      </c>
      <c r="X111" s="279">
        <v>11.806100000000001</v>
      </c>
      <c r="Y111" s="279">
        <v>7.4669999999999996</v>
      </c>
      <c r="Z111" s="279">
        <v>0.83699999999999997</v>
      </c>
      <c r="AA111" s="279">
        <v>7.6440000000000001</v>
      </c>
      <c r="AB111" s="279">
        <v>6.03</v>
      </c>
      <c r="AC111" s="279">
        <v>5.9861000000000004</v>
      </c>
      <c r="AD111" s="279">
        <v>1.8959999999999999</v>
      </c>
      <c r="AE111" s="279">
        <v>4.1710000000000003</v>
      </c>
      <c r="AF111" s="279">
        <v>6.3239999999999998</v>
      </c>
      <c r="AG111" s="279">
        <v>14.413</v>
      </c>
      <c r="AH111" s="279">
        <v>5.7069999999999999</v>
      </c>
      <c r="AI111" s="279">
        <v>4.5010000000000003</v>
      </c>
      <c r="AJ111" s="279">
        <v>4.7160000000000002</v>
      </c>
      <c r="AK111" s="279">
        <v>7.6619999999999999</v>
      </c>
      <c r="AL111" s="279">
        <v>6.5709999999999997</v>
      </c>
      <c r="AM111" s="279">
        <v>14.143000000000001</v>
      </c>
      <c r="AN111" s="279">
        <v>10.4473</v>
      </c>
      <c r="AO111" s="279">
        <v>11.917</v>
      </c>
      <c r="AP111" s="279">
        <v>5.7365000000000004</v>
      </c>
      <c r="AQ111" s="279">
        <v>20.100000000000001</v>
      </c>
      <c r="AR111" s="279">
        <v>4.9343000000000004</v>
      </c>
      <c r="AS111" s="279">
        <v>15.721</v>
      </c>
      <c r="AT111" s="279">
        <v>11.787000000000001</v>
      </c>
      <c r="AU111" s="279">
        <v>17.216699999999999</v>
      </c>
      <c r="AV111" s="279">
        <v>9.3659999999999997</v>
      </c>
      <c r="AW111" s="279">
        <v>4.4980000000000002</v>
      </c>
      <c r="AX111" s="279">
        <v>5.0449999999999999</v>
      </c>
      <c r="AY111" s="279">
        <v>2.3690000000000002</v>
      </c>
      <c r="AZ111" s="279">
        <v>13.423999999999999</v>
      </c>
      <c r="BA111" s="279">
        <v>14.129</v>
      </c>
      <c r="BB111" s="279">
        <v>7.9619999999999997</v>
      </c>
      <c r="BC111" s="279">
        <v>14.071999999999999</v>
      </c>
      <c r="BD111" s="279">
        <v>3.4901</v>
      </c>
      <c r="BE111" s="279">
        <v>10.29</v>
      </c>
      <c r="BF111" s="279">
        <v>15.662800000000001</v>
      </c>
      <c r="BG111" s="279">
        <v>26.7758</v>
      </c>
      <c r="BH111" s="279">
        <v>11.6282</v>
      </c>
      <c r="BI111" s="279">
        <v>37.253999999999998</v>
      </c>
      <c r="BJ111" s="279">
        <v>8.3560999999999996</v>
      </c>
      <c r="BK111" s="279">
        <v>14.0761</v>
      </c>
      <c r="BL111" s="279">
        <v>7.4215999999999998</v>
      </c>
      <c r="BM111" s="279">
        <v>37.838000000000001</v>
      </c>
      <c r="BN111" s="279">
        <v>7.585</v>
      </c>
      <c r="BO111" s="279">
        <v>10.454800000000001</v>
      </c>
      <c r="BP111" s="279">
        <v>6.5490000000000004</v>
      </c>
      <c r="BQ111" s="279">
        <v>22.091000000000001</v>
      </c>
      <c r="BR111" s="279">
        <v>13.1183</v>
      </c>
      <c r="BS111" s="279">
        <v>13.454000000000001</v>
      </c>
      <c r="BT111" s="279">
        <v>6.3639999999999999</v>
      </c>
      <c r="BU111" s="279">
        <v>11.041</v>
      </c>
      <c r="BV111" s="279">
        <v>7.5625999999999998</v>
      </c>
      <c r="BW111" s="279">
        <v>12.461</v>
      </c>
      <c r="BX111" s="279">
        <v>13.028600000000001</v>
      </c>
      <c r="BY111" s="279">
        <v>31.337499999999999</v>
      </c>
      <c r="BZ111" s="279">
        <v>17.722999999999999</v>
      </c>
      <c r="CA111" s="279">
        <v>19.197700000000001</v>
      </c>
      <c r="CB111" s="279">
        <v>20.43</v>
      </c>
      <c r="CC111" s="279">
        <v>3.0269999999999997</v>
      </c>
      <c r="CD111" s="279">
        <v>31.470600000000001</v>
      </c>
      <c r="CE111" s="279">
        <v>16.223500000000001</v>
      </c>
      <c r="CF111" s="279">
        <v>15.162800000000001</v>
      </c>
      <c r="CG111" s="279">
        <v>35.667200000000001</v>
      </c>
      <c r="CH111" s="279">
        <v>8.0313999999999997</v>
      </c>
      <c r="CI111" s="279">
        <v>21.0564</v>
      </c>
      <c r="CJ111" s="279">
        <v>25.863300000000002</v>
      </c>
      <c r="CK111" s="279">
        <v>22.326999999999995</v>
      </c>
      <c r="CL111" s="279">
        <v>24.755499999999998</v>
      </c>
      <c r="CM111" s="279">
        <v>26.819499999999994</v>
      </c>
      <c r="CN111" s="279">
        <v>27.688799999999993</v>
      </c>
      <c r="CO111" s="279">
        <v>25.916099999999997</v>
      </c>
      <c r="CP111" s="279">
        <v>44.309199999999997</v>
      </c>
      <c r="CQ111" s="279">
        <v>36.17519999999999</v>
      </c>
      <c r="CR111" s="279">
        <v>25.272699999999993</v>
      </c>
      <c r="CS111" s="279">
        <v>17.802899999999994</v>
      </c>
      <c r="CT111" s="279">
        <v>18.871699999999997</v>
      </c>
      <c r="CU111" s="279">
        <f>IFERROR(VLOOKUP(A111,'fat-01-24'!A:C,3,FALSE),"")</f>
        <v>20.324999999999999</v>
      </c>
      <c r="CV111" s="279">
        <f>IFERROR(VLOOKUP(A111,'fat-02-24'!A:C,3,FALSE),"")</f>
        <v>28.527799999999999</v>
      </c>
      <c r="CW111" s="279">
        <f>IFERROR(VLOOKUP(A111,'fat-03-24'!A:C,3,FALSE),"")</f>
        <v>26.069499999999998</v>
      </c>
      <c r="CX111" s="279">
        <f>IFERROR(VLOOKUP(A111,'fat-04-24'!A:C,3,FALSE),"")</f>
        <v>20.990699999999997</v>
      </c>
      <c r="CY111" s="279">
        <f>IFERROR(VLOOKUP(A111,'fat-05-24'!A:C,3,FALSE),"")</f>
        <v>30.745499999999996</v>
      </c>
      <c r="CZ111" s="279">
        <f>IFERROR(VLOOKUP(A111,'fat-06-24'!A:C,3,FALSE),"")</f>
        <v>27.688800000000001</v>
      </c>
      <c r="DA111" s="279">
        <f>IFERROR(VLOOKUP(A111,'fat-07-24'!A:C,3,FALSE),"")</f>
        <v>39.681599999999996</v>
      </c>
      <c r="DB111" s="279">
        <f>IFERROR(VLOOKUP(A111,'fat-08-24'!A:D,3,FALSE),"")</f>
        <v>12.9122</v>
      </c>
      <c r="DC111" s="279">
        <f>IFERROR(VLOOKUP(A111,'fat-09-24'!A:C,3,FALSE),"")</f>
        <v>25.549699309999994</v>
      </c>
      <c r="DD111" s="279">
        <f>IFERROR(VLOOKUP(A111,'fat-10-24'!A:C,3,FALSE),"")</f>
        <v>39.534199999999998</v>
      </c>
      <c r="DE111" s="279">
        <f>IFERROR(VLOOKUP(A111,'fat-11-24'!A:C,3,FALSE),"")</f>
        <v>12.285400000000001</v>
      </c>
      <c r="DF111" s="279">
        <f>IFERROR(VLOOKUP(A111,'fat-12-24'!A:D,3,FALSE),"")</f>
        <v>26.410600000000002</v>
      </c>
      <c r="DG111" s="279">
        <f>IFERROR(VLOOKUP(A111,'fat-01-25'!A:D,3,FALSE),"")</f>
        <v>22.734000000000002</v>
      </c>
      <c r="DH111" s="279">
        <f>IFERROR(VLOOKUP(A111,'fat-02-25'!A:D,3,FALSE),"")</f>
        <v>38.927799999999998</v>
      </c>
      <c r="DI111" s="279">
        <f>IFERROR(VLOOKUP(A111,'fat-03-25'!A:C,3,FALSE),"")</f>
        <v>2.3361000000000001</v>
      </c>
      <c r="DJ111" s="279">
        <f>IFERROR(VLOOKUP(A111,'fat-04-25'!A:C,3,FALSE),"")</f>
        <v>8.7965999999999998</v>
      </c>
      <c r="DK111" s="279">
        <f>IFERROR(VLOOKUP(A111,'fat-02-25'!A:C,3,FALSE),"")</f>
        <v>38.927799999999998</v>
      </c>
      <c r="DL111" s="279">
        <f>IFERROR(VLOOKUP(A111,'fat-06-25'!A:C,3,FALSE),"")</f>
        <v>6.686294366197183</v>
      </c>
      <c r="DM111" s="279">
        <f>IFERROR(VLOOKUP(A111,'fat-05-25'!A:C,3,FALSE),"")</f>
        <v>21.920100000000001</v>
      </c>
      <c r="DN111" s="279">
        <f>IFERROR(VLOOKUP(A111,'fat-08-25'!A:C,3,FALSE),"")</f>
        <v>34.930699999999995</v>
      </c>
      <c r="DO111" s="279">
        <f>IFERROR(VLOOKUP(A111,'fat-09-25'!A:C,3,FALSE),"")</f>
        <v>13.051499999999997</v>
      </c>
      <c r="DP111" s="279">
        <f>IFERROR(VLOOKUP(A111,'fat-10-25'!A:C,3,FALSE),"")</f>
        <v>19.492099999999997</v>
      </c>
      <c r="DQ111" s="279">
        <f>IFERROR(VLOOKUP(A111,'fat-11-25'!A:D,3,FALSE),"")</f>
        <v>15.599099999999998</v>
      </c>
      <c r="DR111" s="279">
        <f>IFERROR(VLOOKUP(A111,'fat-12-25'!A:D,3,FALSE),"")</f>
        <v>15.1494</v>
      </c>
      <c r="DS111" s="279">
        <f>IFERROR(VLOOKUP(A111,'fat-01-26'!A:C,3,FALSE),"")</f>
        <v>13.6088</v>
      </c>
      <c r="DT111" s="279">
        <f>IFERROR(VLOOKUP(A111,'fat-02-26'!A:C,3,FALSE),"")</f>
        <v>9.8010999999999999</v>
      </c>
      <c r="DU111" s="279">
        <f>IFERROR(VLOOKUP(A111,'fat-03-26'!A:C,3,FALSE),"")</f>
        <v>33.075499999999998</v>
      </c>
      <c r="DV111" s="279">
        <f>IFERROR(VLOOKUP(A111,'fat-04-26'!A:C,3,FALSE),"")</f>
        <v>32.128399999999999</v>
      </c>
      <c r="DW111" s="279">
        <f>IFERROR(VLOOKUP(A111,'fat-05-26'!A:C,3,FALSE),"")</f>
        <v>14.019399999999996</v>
      </c>
      <c r="DX111" s="279">
        <f t="shared" si="18"/>
        <v>19.630433333333333</v>
      </c>
      <c r="DY111" s="279">
        <f t="shared" si="19"/>
        <v>29.445650000000001</v>
      </c>
      <c r="DZ111" s="280">
        <v>40</v>
      </c>
      <c r="EA111" s="281">
        <f>VLOOKUP(A111,Estoque!B:I,8,FALSE)</f>
        <v>15.9109</v>
      </c>
      <c r="EB111" s="34">
        <f>VLOOKUP(A111,Estoque!B:N,13,FALSE)</f>
        <v>20</v>
      </c>
    </row>
    <row r="112" spans="1:134" x14ac:dyDescent="0.3">
      <c r="A112" s="394" t="s">
        <v>464</v>
      </c>
      <c r="B112" s="394" t="s">
        <v>465</v>
      </c>
      <c r="C112" s="279">
        <v>0.40500000000000003</v>
      </c>
      <c r="D112" s="279" t="s">
        <v>772</v>
      </c>
      <c r="E112" s="279" t="s">
        <v>772</v>
      </c>
      <c r="F112" s="279" t="s">
        <v>772</v>
      </c>
      <c r="G112" s="279">
        <v>1.49</v>
      </c>
      <c r="H112" s="279" t="s">
        <v>772</v>
      </c>
      <c r="I112" s="279">
        <v>5.5E-2</v>
      </c>
      <c r="J112" s="279" t="s">
        <v>772</v>
      </c>
      <c r="K112" s="279" t="s">
        <v>772</v>
      </c>
      <c r="L112" s="279">
        <v>0.14399999999999999</v>
      </c>
      <c r="M112" s="279" t="s">
        <v>772</v>
      </c>
      <c r="N112" s="279">
        <v>1.2949999999999999</v>
      </c>
      <c r="O112" s="279">
        <v>1.01</v>
      </c>
      <c r="P112" s="279" t="s">
        <v>772</v>
      </c>
      <c r="Q112" s="279">
        <v>0.755</v>
      </c>
      <c r="R112" s="279" t="s">
        <v>772</v>
      </c>
      <c r="S112" s="279">
        <v>2.9</v>
      </c>
      <c r="T112" s="279" t="s">
        <v>772</v>
      </c>
      <c r="U112" s="279">
        <v>0.83499999999999996</v>
      </c>
      <c r="V112" s="279" t="s">
        <v>772</v>
      </c>
      <c r="W112" s="279" t="s">
        <v>772</v>
      </c>
      <c r="X112" s="279">
        <v>0.23400000000000001</v>
      </c>
      <c r="Y112" s="279" t="s">
        <v>772</v>
      </c>
      <c r="Z112" s="279" t="s">
        <v>772</v>
      </c>
      <c r="AA112" s="279" t="s">
        <v>772</v>
      </c>
      <c r="AB112" s="279">
        <v>1.6539999999999999</v>
      </c>
      <c r="AC112" s="279" t="s">
        <v>772</v>
      </c>
      <c r="AD112" s="279">
        <v>0.27</v>
      </c>
      <c r="AE112" s="279" t="s">
        <v>772</v>
      </c>
      <c r="AF112" s="279">
        <v>3.5999999999999997E-2</v>
      </c>
      <c r="AG112" s="279">
        <v>0.18</v>
      </c>
      <c r="AH112" s="279">
        <v>0.11</v>
      </c>
      <c r="AI112" s="279" t="s">
        <v>772</v>
      </c>
      <c r="AJ112" s="279" t="s">
        <v>772</v>
      </c>
      <c r="AK112" s="279" t="s">
        <v>772</v>
      </c>
      <c r="AL112" s="279" t="s">
        <v>772</v>
      </c>
      <c r="AM112" s="279" t="s">
        <v>772</v>
      </c>
      <c r="AN112" s="279" t="s">
        <v>772</v>
      </c>
      <c r="AO112" s="279" t="s">
        <v>772</v>
      </c>
      <c r="AP112" s="279" t="s">
        <v>772</v>
      </c>
      <c r="AQ112" s="279" t="s">
        <v>772</v>
      </c>
      <c r="AR112" s="279" t="s">
        <v>772</v>
      </c>
      <c r="AS112" s="279" t="s">
        <v>772</v>
      </c>
      <c r="AT112" s="279" t="s">
        <v>772</v>
      </c>
      <c r="AU112" s="279" t="s">
        <v>772</v>
      </c>
      <c r="AV112" s="279" t="s">
        <v>772</v>
      </c>
      <c r="AW112" s="279" t="s">
        <v>772</v>
      </c>
      <c r="AX112" s="279" t="s">
        <v>772</v>
      </c>
      <c r="AY112" s="279" t="s">
        <v>772</v>
      </c>
      <c r="AZ112" s="279" t="s">
        <v>772</v>
      </c>
      <c r="BA112" s="279" t="s">
        <v>772</v>
      </c>
      <c r="BB112" s="279" t="s">
        <v>772</v>
      </c>
      <c r="BC112" s="279" t="s">
        <v>772</v>
      </c>
      <c r="BD112" s="279" t="s">
        <v>772</v>
      </c>
      <c r="BE112" s="279" t="s">
        <v>772</v>
      </c>
      <c r="BF112" s="279" t="s">
        <v>772</v>
      </c>
      <c r="BG112" s="279" t="s">
        <v>772</v>
      </c>
      <c r="BH112" s="279" t="s">
        <v>772</v>
      </c>
      <c r="BI112" s="279" t="s">
        <v>772</v>
      </c>
      <c r="BJ112" s="279" t="s">
        <v>772</v>
      </c>
      <c r="BK112" s="279" t="s">
        <v>772</v>
      </c>
      <c r="BL112" s="279" t="s">
        <v>772</v>
      </c>
      <c r="BM112" s="279" t="s">
        <v>772</v>
      </c>
      <c r="BN112" s="279" t="s">
        <v>772</v>
      </c>
      <c r="BO112" s="279" t="s">
        <v>772</v>
      </c>
      <c r="BP112" s="279" t="s">
        <v>772</v>
      </c>
      <c r="BQ112" s="279" t="s">
        <v>772</v>
      </c>
      <c r="BR112" s="279">
        <v>0.87</v>
      </c>
      <c r="BS112" s="279">
        <v>0.92</v>
      </c>
      <c r="BT112" s="279" t="s">
        <v>772</v>
      </c>
      <c r="BU112" s="279">
        <v>1.1399999999999999</v>
      </c>
      <c r="BV112" s="279">
        <v>1.22</v>
      </c>
      <c r="BW112" s="279">
        <v>0.69499999999999995</v>
      </c>
      <c r="BX112" s="279">
        <v>0.84</v>
      </c>
      <c r="BY112" s="279">
        <v>0.64</v>
      </c>
      <c r="BZ112" s="279">
        <v>3.6520000000000001</v>
      </c>
      <c r="CA112" s="279">
        <v>0.82</v>
      </c>
      <c r="CB112" s="279">
        <v>0.435</v>
      </c>
      <c r="CC112" s="279">
        <v>2.8410000000000002</v>
      </c>
      <c r="CD112" s="279">
        <v>0.76</v>
      </c>
      <c r="CE112" s="279" t="s">
        <v>772</v>
      </c>
      <c r="CF112" s="279" t="s">
        <v>772</v>
      </c>
      <c r="CG112" s="279">
        <v>0.18</v>
      </c>
      <c r="CH112" s="279">
        <v>0.89999999999999991</v>
      </c>
      <c r="CI112" s="279">
        <v>-0.72</v>
      </c>
      <c r="CJ112" s="279" t="s">
        <v>772</v>
      </c>
      <c r="CK112" s="279">
        <v>2.9340000000000002</v>
      </c>
      <c r="CL112" s="279">
        <v>0.14399999999999999</v>
      </c>
      <c r="CM112" s="279">
        <v>1.044</v>
      </c>
      <c r="CN112" s="279" t="s">
        <v>772</v>
      </c>
      <c r="CO112" s="279">
        <v>0.432</v>
      </c>
      <c r="CP112" s="279">
        <v>1.98</v>
      </c>
      <c r="CQ112" s="279">
        <v>1.26</v>
      </c>
      <c r="CR112" s="279" t="s">
        <v>772</v>
      </c>
      <c r="CS112" s="279">
        <v>1.923</v>
      </c>
      <c r="CT112" s="279">
        <v>1.008</v>
      </c>
      <c r="CU112" s="279">
        <f>IFERROR(VLOOKUP(A112,'fat-01-24'!A:C,3,FALSE),"")</f>
        <v>2.2139999999999995</v>
      </c>
      <c r="CV112" s="279">
        <f>IFERROR(VLOOKUP(A112,'fat-02-24'!A:C,3,FALSE),"")</f>
        <v>5.3999999999999999E-2</v>
      </c>
      <c r="CW112" s="279" t="str">
        <f>IFERROR(VLOOKUP(A112,'fat-03-24'!A:C,3,FALSE),"")</f>
        <v/>
      </c>
      <c r="CX112" s="279">
        <f>IFERROR(VLOOKUP(A112,'fat-04-24'!A:C,3,FALSE),"")</f>
        <v>3.1139999999999999</v>
      </c>
      <c r="CY112" s="279" t="str">
        <f>IFERROR(VLOOKUP(A112,'fat-05-24'!A:C,3,FALSE),"")</f>
        <v/>
      </c>
      <c r="CZ112" s="279" t="str">
        <f>IFERROR(VLOOKUP(A112,'fat-06-24'!A:C,3,FALSE),"")</f>
        <v/>
      </c>
      <c r="DA112" s="279" t="str">
        <f>IFERROR(VLOOKUP(A112,'fat-07-24'!A:C,3,FALSE),"")</f>
        <v/>
      </c>
      <c r="DB112" s="279">
        <f>IFERROR(VLOOKUP(A112,'fat-08-24'!A:D,3,FALSE),"")</f>
        <v>0.81</v>
      </c>
      <c r="DC112" s="279">
        <f>IFERROR(VLOOKUP(A112,'fat-09-24'!A:C,3,FALSE),"")</f>
        <v>1.08</v>
      </c>
      <c r="DD112" s="279">
        <f>IFERROR(VLOOKUP(A112,'fat-10-24'!A:C,3,FALSE),"")</f>
        <v>1.044</v>
      </c>
      <c r="DE112" s="279">
        <f>IFERROR(VLOOKUP(A112,'fat-11-24'!A:C,3,FALSE),"")</f>
        <v>4.6760000000000002</v>
      </c>
      <c r="DF112" s="279">
        <f>IFERROR(VLOOKUP(A112,'fat-12-24'!A:D,3,FALSE),"")</f>
        <v>0</v>
      </c>
      <c r="DG112" s="279">
        <f>IFERROR(VLOOKUP(A112,'fat-01-25'!A:D,3,FALSE),"")</f>
        <v>0</v>
      </c>
      <c r="DH112" s="279">
        <f>IFERROR(VLOOKUP(A112,'fat-02-25'!A:D,3,FALSE),"")</f>
        <v>0.45</v>
      </c>
      <c r="DI112" s="279">
        <f>IFERROR(VLOOKUP(A112,'fat-03-25'!A:C,3,FALSE),"")</f>
        <v>0</v>
      </c>
      <c r="DJ112" s="279">
        <f>IFERROR(VLOOKUP(A112,'fat-04-25'!A:C,3,FALSE),"")</f>
        <v>0</v>
      </c>
      <c r="DK112" s="279">
        <f>IFERROR(VLOOKUP(A112,'fat-02-25'!A:C,3,FALSE),"")</f>
        <v>0.45</v>
      </c>
      <c r="DL112" s="279">
        <f>IFERROR(VLOOKUP(A112,'fat-06-25'!A:C,3,FALSE),"")</f>
        <v>5.8499999999999988</v>
      </c>
      <c r="DM112" s="279">
        <f>IFERROR(VLOOKUP(A112,'fat-05-25'!A:C,3,FALSE),"")</f>
        <v>2.1419999999999999</v>
      </c>
      <c r="DN112" s="279">
        <f>IFERROR(VLOOKUP(A112,'fat-08-25'!A:C,3,FALSE),"")</f>
        <v>0</v>
      </c>
      <c r="DO112" s="279">
        <f>IFERROR(VLOOKUP(A112,'fat-09-25'!A:C,3,FALSE),"")</f>
        <v>3.96</v>
      </c>
      <c r="DP112" s="279">
        <f>IFERROR(VLOOKUP(A112,'fat-10-25'!A:C,3,FALSE),"")</f>
        <v>3.1579999999999999</v>
      </c>
      <c r="DQ112" s="279">
        <f>IFERROR(VLOOKUP(A112,'fat-11-25'!A:D,3,FALSE),"")</f>
        <v>1.9060000000000001</v>
      </c>
      <c r="DR112" s="279">
        <f>IFERROR(VLOOKUP(A112,'fat-12-25'!A:D,3,FALSE),"")</f>
        <v>0.9</v>
      </c>
      <c r="DS112" s="279" t="str">
        <f>IFERROR(VLOOKUP(A112,'fat-01-26'!A:C,3,FALSE),"")</f>
        <v/>
      </c>
      <c r="DT112" s="279" t="str">
        <f>IFERROR(VLOOKUP(A112,'fat-02-26'!A:C,3,FALSE),"")</f>
        <v/>
      </c>
      <c r="DU112" s="279">
        <f>IFERROR(VLOOKUP(A112,'fat-03-26'!A:C,3,FALSE),"")</f>
        <v>0.432</v>
      </c>
      <c r="DV112" s="279" t="str">
        <f>IFERROR(VLOOKUP(A112,'fat-04-26'!A:C,3,FALSE),"")</f>
        <v/>
      </c>
      <c r="DW112" s="279">
        <f>IFERROR(VLOOKUP(A112,'fat-05-26'!A:C,3,FALSE),"")</f>
        <v>1.494</v>
      </c>
      <c r="DX112" s="279">
        <f t="shared" si="18"/>
        <v>0.47100000000000003</v>
      </c>
      <c r="DY112" s="279">
        <f t="shared" si="19"/>
        <v>0.70650000000000013</v>
      </c>
      <c r="DZ112" s="280"/>
      <c r="EA112" s="281">
        <f>VLOOKUP(A112,Estoque!B:I,8,FALSE)</f>
        <v>1.08</v>
      </c>
      <c r="EB112" s="34">
        <f>VLOOKUP(A112,Estoque!B:N,13,FALSE)</f>
        <v>0</v>
      </c>
      <c r="EC112" s="34">
        <v>5</v>
      </c>
      <c r="ED112" s="34">
        <v>5</v>
      </c>
    </row>
    <row r="113" spans="1:134" x14ac:dyDescent="0.3">
      <c r="A113" s="394" t="s">
        <v>466</v>
      </c>
      <c r="B113" s="394" t="s">
        <v>467</v>
      </c>
      <c r="C113" s="279">
        <v>2.56</v>
      </c>
      <c r="D113" s="279" t="s">
        <v>772</v>
      </c>
      <c r="E113" s="279">
        <v>0.7</v>
      </c>
      <c r="F113" s="279" t="s">
        <v>772</v>
      </c>
      <c r="G113" s="279" t="s">
        <v>772</v>
      </c>
      <c r="H113" s="279">
        <v>1.46</v>
      </c>
      <c r="I113" s="279" t="s">
        <v>772</v>
      </c>
      <c r="J113" s="279" t="s">
        <v>772</v>
      </c>
      <c r="K113" s="279">
        <v>0.22500000000000001</v>
      </c>
      <c r="L113" s="279" t="s">
        <v>772</v>
      </c>
      <c r="M113" s="279" t="s">
        <v>772</v>
      </c>
      <c r="N113" s="279">
        <v>0.504</v>
      </c>
      <c r="O113" s="279" t="s">
        <v>772</v>
      </c>
      <c r="P113" s="279" t="s">
        <v>772</v>
      </c>
      <c r="Q113" s="279" t="s">
        <v>772</v>
      </c>
      <c r="R113" s="279" t="s">
        <v>772</v>
      </c>
      <c r="S113" s="279" t="s">
        <v>772</v>
      </c>
      <c r="T113" s="279">
        <v>0.67</v>
      </c>
      <c r="U113" s="279">
        <v>0.94</v>
      </c>
      <c r="V113" s="279">
        <v>0.64</v>
      </c>
      <c r="W113" s="279" t="s">
        <v>772</v>
      </c>
      <c r="X113" s="279">
        <v>0.36399999999999999</v>
      </c>
      <c r="Y113" s="279">
        <v>1.18</v>
      </c>
      <c r="Z113" s="279">
        <v>0.16</v>
      </c>
      <c r="AA113" s="279">
        <v>4.8099999999999996</v>
      </c>
      <c r="AB113" s="279" t="s">
        <v>772</v>
      </c>
      <c r="AC113" s="279" t="s">
        <v>772</v>
      </c>
      <c r="AD113" s="279" t="s">
        <v>772</v>
      </c>
      <c r="AE113" s="279">
        <v>3.8849999999999998</v>
      </c>
      <c r="AF113" s="279" t="s">
        <v>772</v>
      </c>
      <c r="AG113" s="279" t="s">
        <v>772</v>
      </c>
      <c r="AH113" s="279">
        <v>1.425</v>
      </c>
      <c r="AI113" s="279">
        <v>5.7000000000000002E-2</v>
      </c>
      <c r="AJ113" s="279">
        <v>3.0950000000000002</v>
      </c>
      <c r="AK113" s="279">
        <v>0.96499999999999997</v>
      </c>
      <c r="AL113" s="279">
        <v>0.80800000000000005</v>
      </c>
      <c r="AM113" s="279" t="s">
        <v>772</v>
      </c>
      <c r="AN113" s="279">
        <v>1.35</v>
      </c>
      <c r="AO113" s="279">
        <v>1.996</v>
      </c>
      <c r="AP113" s="279" t="s">
        <v>772</v>
      </c>
      <c r="AQ113" s="279" t="s">
        <v>772</v>
      </c>
      <c r="AR113" s="279" t="s">
        <v>772</v>
      </c>
      <c r="AS113" s="279">
        <v>3.84</v>
      </c>
      <c r="AT113" s="279">
        <v>1</v>
      </c>
      <c r="AU113" s="279">
        <v>0.47499999999999998</v>
      </c>
      <c r="AV113" s="279">
        <v>0.08</v>
      </c>
      <c r="AW113" s="279">
        <v>0.06</v>
      </c>
      <c r="AX113" s="279">
        <v>2.589</v>
      </c>
      <c r="AY113" s="279">
        <v>3.6629999999999998</v>
      </c>
      <c r="AZ113" s="279" t="s">
        <v>772</v>
      </c>
      <c r="BA113" s="279">
        <v>1.61</v>
      </c>
      <c r="BB113" s="279">
        <v>0.70499999999999996</v>
      </c>
      <c r="BC113" s="279">
        <v>2.1549999999999998</v>
      </c>
      <c r="BD113" s="279">
        <v>1.07</v>
      </c>
      <c r="BE113" s="279">
        <v>1.81</v>
      </c>
      <c r="BF113" s="279">
        <v>1.62</v>
      </c>
      <c r="BG113" s="279">
        <v>0.26</v>
      </c>
      <c r="BH113" s="279">
        <v>4.8120000000000003</v>
      </c>
      <c r="BI113" s="279">
        <v>1.02</v>
      </c>
      <c r="BJ113" s="279">
        <v>4.2649999999999997</v>
      </c>
      <c r="BK113" s="279" t="s">
        <v>772</v>
      </c>
      <c r="BL113" s="279">
        <v>0.28499999999999998</v>
      </c>
      <c r="BM113" s="279">
        <v>8.5000000000000006E-2</v>
      </c>
      <c r="BN113" s="279">
        <v>2.74</v>
      </c>
      <c r="BO113" s="279">
        <v>0.36</v>
      </c>
      <c r="BP113" s="279">
        <v>2.27</v>
      </c>
      <c r="BQ113" s="279">
        <v>4.0449999999999999</v>
      </c>
      <c r="BR113" s="279">
        <v>0.88500000000000001</v>
      </c>
      <c r="BS113" s="279" t="s">
        <v>772</v>
      </c>
      <c r="BT113" s="279">
        <v>0.98499999999999999</v>
      </c>
      <c r="BU113" s="279">
        <v>1.78</v>
      </c>
      <c r="BV113" s="279">
        <v>0.31</v>
      </c>
      <c r="BW113" s="279">
        <v>2.105</v>
      </c>
      <c r="BX113" s="279">
        <v>0.29499999999999998</v>
      </c>
      <c r="BY113" s="279">
        <v>1.78</v>
      </c>
      <c r="BZ113" s="279" t="s">
        <v>772</v>
      </c>
      <c r="CA113" s="279">
        <v>0.2</v>
      </c>
      <c r="CB113" s="279">
        <v>1.7250000000000001</v>
      </c>
      <c r="CC113" s="279" t="s">
        <v>772</v>
      </c>
      <c r="CD113" s="279">
        <v>4.9000000000000004</v>
      </c>
      <c r="CE113" s="279" t="s">
        <v>772</v>
      </c>
      <c r="CF113" s="279">
        <v>2.2999999999999998</v>
      </c>
      <c r="CG113" s="279">
        <v>1.8170000000000002</v>
      </c>
      <c r="CH113" s="279">
        <v>3.4</v>
      </c>
      <c r="CI113" s="279">
        <v>2.48</v>
      </c>
      <c r="CJ113" s="279">
        <v>0.185</v>
      </c>
      <c r="CK113" s="279">
        <v>1.6</v>
      </c>
      <c r="CL113" s="279">
        <v>0.60000000000000009</v>
      </c>
      <c r="CM113" s="279">
        <v>1.08</v>
      </c>
      <c r="CN113" s="279">
        <v>0.70499999999999996</v>
      </c>
      <c r="CO113" s="279">
        <v>1.1599999999999999</v>
      </c>
      <c r="CP113" s="279">
        <v>0.34</v>
      </c>
      <c r="CQ113" s="279" t="s">
        <v>772</v>
      </c>
      <c r="CR113" s="279">
        <v>1.5</v>
      </c>
      <c r="CS113" s="279">
        <v>2.46</v>
      </c>
      <c r="CT113" s="279" t="s">
        <v>772</v>
      </c>
      <c r="CU113" s="279">
        <f>IFERROR(VLOOKUP(A113,'fat-01-24'!A:C,3,FALSE),"")</f>
        <v>0.12</v>
      </c>
      <c r="CV113" s="279" t="str">
        <f>IFERROR(VLOOKUP(A113,'fat-02-24'!A:C,3,FALSE),"")</f>
        <v/>
      </c>
      <c r="CW113" s="279">
        <f>IFERROR(VLOOKUP(A113,'fat-03-24'!A:C,3,FALSE),"")</f>
        <v>0.62</v>
      </c>
      <c r="CX113" s="279">
        <f>IFERROR(VLOOKUP(A113,'fat-04-24'!A:C,3,FALSE),"")</f>
        <v>2.54</v>
      </c>
      <c r="CY113" s="279" t="str">
        <f>IFERROR(VLOOKUP(A113,'fat-05-24'!A:C,3,FALSE),"")</f>
        <v/>
      </c>
      <c r="CZ113" s="279">
        <f>IFERROR(VLOOKUP(A113,'fat-06-24'!A:C,3,FALSE),"")</f>
        <v>0.70499999999999996</v>
      </c>
      <c r="DA113" s="279">
        <f>IFERROR(VLOOKUP(A113,'fat-07-24'!A:C,3,FALSE),"")</f>
        <v>0.36</v>
      </c>
      <c r="DB113" s="279" t="str">
        <f>IFERROR(VLOOKUP(A113,'fat-08-24'!A:D,3,FALSE),"")</f>
        <v/>
      </c>
      <c r="DC113" s="279">
        <f>IFERROR(VLOOKUP(A113,'fat-09-24'!A:C,3,FALSE),"")</f>
        <v>3.2199999999999998</v>
      </c>
      <c r="DD113" s="279" t="str">
        <f>IFERROR(VLOOKUP(A113,'fat-10-24'!A:C,3,FALSE),"")</f>
        <v/>
      </c>
      <c r="DE113" s="279" t="str">
        <f>IFERROR(VLOOKUP(A113,'fat-11-24'!A:C,3,FALSE),"")</f>
        <v/>
      </c>
      <c r="DF113" s="279">
        <f>IFERROR(VLOOKUP(A113,'fat-12-24'!A:D,3,FALSE),"")</f>
        <v>0</v>
      </c>
      <c r="DG113" s="279">
        <f>IFERROR(VLOOKUP(A113,'fat-01-25'!A:D,3,FALSE),"")</f>
        <v>1.8</v>
      </c>
      <c r="DH113" s="279">
        <f>IFERROR(VLOOKUP(A113,'fat-02-25'!A:D,3,FALSE),"")</f>
        <v>1.1599999999999999</v>
      </c>
      <c r="DI113" s="279">
        <f>IFERROR(VLOOKUP(A113,'fat-03-25'!A:C,3,FALSE),"")</f>
        <v>1.64</v>
      </c>
      <c r="DJ113" s="279">
        <f>IFERROR(VLOOKUP(A113,'fat-04-25'!A:C,3,FALSE),"")</f>
        <v>0.18</v>
      </c>
      <c r="DK113" s="279">
        <f>IFERROR(VLOOKUP(A113,'fat-02-25'!A:C,3,FALSE),"")</f>
        <v>1.1599999999999999</v>
      </c>
      <c r="DL113" s="279">
        <f>IFERROR(VLOOKUP(A113,'fat-06-25'!A:C,3,FALSE),"")</f>
        <v>0</v>
      </c>
      <c r="DM113" s="279">
        <f>IFERROR(VLOOKUP(A113,'fat-05-25'!A:C,3,FALSE),"")</f>
        <v>0</v>
      </c>
      <c r="DN113" s="279">
        <f>IFERROR(VLOOKUP(A113,'fat-08-25'!A:C,3,FALSE),"")</f>
        <v>0</v>
      </c>
      <c r="DO113" s="279">
        <f>IFERROR(VLOOKUP(A113,'fat-09-25'!A:C,3,FALSE),"")</f>
        <v>5.6999999999999993</v>
      </c>
      <c r="DP113" s="279">
        <f>IFERROR(VLOOKUP(A113,'fat-10-25'!A:C,3,FALSE),"")</f>
        <v>0</v>
      </c>
      <c r="DQ113" s="279">
        <f>IFERROR(VLOOKUP(A113,'fat-11-25'!A:D,3,FALSE),"")</f>
        <v>1.4</v>
      </c>
      <c r="DR113" s="279">
        <f>IFERROR(VLOOKUP(A113,'fat-12-25'!A:D,3,FALSE),"")</f>
        <v>4.4000000000000004</v>
      </c>
      <c r="DS113" s="279">
        <f>IFERROR(VLOOKUP(A113,'fat-01-26'!A:C,3,FALSE),"")</f>
        <v>0.5</v>
      </c>
      <c r="DT113" s="279">
        <f>IFERROR(VLOOKUP(A113,'fat-02-26'!A:C,3,FALSE),"")</f>
        <v>1.9799999999999998</v>
      </c>
      <c r="DU113" s="279">
        <f>IFERROR(VLOOKUP(A113,'fat-03-26'!A:C,3,FALSE),"")</f>
        <v>2.0139999999999998</v>
      </c>
      <c r="DV113" s="279">
        <f>IFERROR(VLOOKUP(A113,'fat-04-26'!A:C,3,FALSE),"")</f>
        <v>2.4700000000000002</v>
      </c>
      <c r="DW113" s="279">
        <f>IFERROR(VLOOKUP(A113,'fat-05-26'!A:C,3,FALSE),"")</f>
        <v>2.2999999999999998</v>
      </c>
      <c r="DX113" s="279">
        <f t="shared" si="18"/>
        <v>2.2773333333333334</v>
      </c>
      <c r="DY113" s="279">
        <f t="shared" si="19"/>
        <v>3.4159999999999999</v>
      </c>
      <c r="DZ113" s="280"/>
      <c r="EA113" s="281">
        <f>VLOOKUP(A113,Estoque!B:I,8,FALSE)</f>
        <v>12.374000000000001</v>
      </c>
      <c r="EB113" s="34">
        <f>VLOOKUP(A113,Estoque!B:N,13,FALSE)</f>
        <v>0</v>
      </c>
      <c r="EC113" s="34">
        <v>15</v>
      </c>
      <c r="ED113" s="34">
        <v>15</v>
      </c>
    </row>
    <row r="114" spans="1:134" x14ac:dyDescent="0.3">
      <c r="A114" s="394" t="s">
        <v>127</v>
      </c>
      <c r="B114" s="394" t="s">
        <v>469</v>
      </c>
      <c r="C114" s="279" t="s">
        <v>772</v>
      </c>
      <c r="D114" s="279" t="s">
        <v>772</v>
      </c>
      <c r="E114" s="279" t="s">
        <v>772</v>
      </c>
      <c r="F114" s="279" t="s">
        <v>772</v>
      </c>
      <c r="G114" s="279" t="s">
        <v>772</v>
      </c>
      <c r="H114" s="279" t="s">
        <v>772</v>
      </c>
      <c r="I114" s="279" t="s">
        <v>772</v>
      </c>
      <c r="J114" s="279" t="s">
        <v>772</v>
      </c>
      <c r="K114" s="279" t="s">
        <v>772</v>
      </c>
      <c r="L114" s="279" t="s">
        <v>772</v>
      </c>
      <c r="M114" s="279" t="s">
        <v>772</v>
      </c>
      <c r="N114" s="279" t="s">
        <v>772</v>
      </c>
      <c r="O114" s="279" t="s">
        <v>772</v>
      </c>
      <c r="P114" s="279" t="s">
        <v>772</v>
      </c>
      <c r="Q114" s="279" t="s">
        <v>772</v>
      </c>
      <c r="R114" s="279" t="s">
        <v>772</v>
      </c>
      <c r="S114" s="279" t="s">
        <v>772</v>
      </c>
      <c r="T114" s="279" t="s">
        <v>772</v>
      </c>
      <c r="U114" s="279" t="s">
        <v>772</v>
      </c>
      <c r="V114" s="279" t="s">
        <v>772</v>
      </c>
      <c r="W114" s="279" t="s">
        <v>772</v>
      </c>
      <c r="X114" s="279" t="s">
        <v>772</v>
      </c>
      <c r="Y114" s="279" t="s">
        <v>772</v>
      </c>
      <c r="Z114" s="279" t="s">
        <v>772</v>
      </c>
      <c r="AA114" s="279" t="s">
        <v>772</v>
      </c>
      <c r="AB114" s="279" t="s">
        <v>772</v>
      </c>
      <c r="AC114" s="279" t="s">
        <v>772</v>
      </c>
      <c r="AD114" s="279" t="s">
        <v>772</v>
      </c>
      <c r="AE114" s="279" t="s">
        <v>772</v>
      </c>
      <c r="AF114" s="279" t="s">
        <v>772</v>
      </c>
      <c r="AG114" s="279" t="s">
        <v>772</v>
      </c>
      <c r="AH114" s="279" t="s">
        <v>772</v>
      </c>
      <c r="AI114" s="279" t="s">
        <v>772</v>
      </c>
      <c r="AJ114" s="279" t="s">
        <v>772</v>
      </c>
      <c r="AK114" s="279" t="s">
        <v>772</v>
      </c>
      <c r="AL114" s="279" t="s">
        <v>772</v>
      </c>
      <c r="AM114" s="279" t="s">
        <v>772</v>
      </c>
      <c r="AN114" s="279" t="s">
        <v>772</v>
      </c>
      <c r="AO114" s="279" t="s">
        <v>772</v>
      </c>
      <c r="AP114" s="279" t="s">
        <v>772</v>
      </c>
      <c r="AQ114" s="279" t="s">
        <v>772</v>
      </c>
      <c r="AR114" s="279" t="s">
        <v>772</v>
      </c>
      <c r="AS114" s="279" t="s">
        <v>772</v>
      </c>
      <c r="AT114" s="279" t="s">
        <v>772</v>
      </c>
      <c r="AU114" s="279" t="s">
        <v>772</v>
      </c>
      <c r="AV114" s="279" t="s">
        <v>772</v>
      </c>
      <c r="AW114" s="279" t="s">
        <v>772</v>
      </c>
      <c r="AX114" s="279" t="s">
        <v>772</v>
      </c>
      <c r="AY114" s="279" t="s">
        <v>772</v>
      </c>
      <c r="AZ114" s="279" t="s">
        <v>772</v>
      </c>
      <c r="BA114" s="279" t="s">
        <v>772</v>
      </c>
      <c r="BB114" s="279" t="s">
        <v>772</v>
      </c>
      <c r="BC114" s="279" t="s">
        <v>772</v>
      </c>
      <c r="BD114" s="279" t="s">
        <v>772</v>
      </c>
      <c r="BE114" s="279" t="s">
        <v>772</v>
      </c>
      <c r="BF114" s="279" t="s">
        <v>772</v>
      </c>
      <c r="BG114" s="279" t="s">
        <v>772</v>
      </c>
      <c r="BH114" s="279" t="s">
        <v>772</v>
      </c>
      <c r="BI114" s="279" t="s">
        <v>772</v>
      </c>
      <c r="BJ114" s="279" t="s">
        <v>772</v>
      </c>
      <c r="BK114" s="279" t="s">
        <v>772</v>
      </c>
      <c r="BL114" s="279" t="s">
        <v>772</v>
      </c>
      <c r="BM114" s="279" t="s">
        <v>772</v>
      </c>
      <c r="BN114" s="279" t="s">
        <v>772</v>
      </c>
      <c r="BO114" s="279" t="s">
        <v>772</v>
      </c>
      <c r="BP114" s="279" t="s">
        <v>772</v>
      </c>
      <c r="BQ114" s="279" t="s">
        <v>772</v>
      </c>
      <c r="BR114" s="279" t="s">
        <v>772</v>
      </c>
      <c r="BS114" s="279" t="s">
        <v>772</v>
      </c>
      <c r="BT114" s="279" t="s">
        <v>772</v>
      </c>
      <c r="BU114" s="279" t="s">
        <v>772</v>
      </c>
      <c r="BV114" s="279" t="s">
        <v>772</v>
      </c>
      <c r="BW114" s="279" t="s">
        <v>772</v>
      </c>
      <c r="BX114" s="279" t="s">
        <v>772</v>
      </c>
      <c r="BY114" s="279" t="s">
        <v>772</v>
      </c>
      <c r="BZ114" s="279" t="s">
        <v>772</v>
      </c>
      <c r="CA114" s="279" t="s">
        <v>772</v>
      </c>
      <c r="CB114" s="279" t="s">
        <v>772</v>
      </c>
      <c r="CC114" s="279" t="s">
        <v>772</v>
      </c>
      <c r="CD114" s="279">
        <v>15.270099999999998</v>
      </c>
      <c r="CE114" s="279">
        <v>22.470600000000005</v>
      </c>
      <c r="CF114" s="279">
        <v>0.753</v>
      </c>
      <c r="CG114" s="279">
        <v>9.4250000000000007</v>
      </c>
      <c r="CH114" s="279">
        <v>20.322199999999999</v>
      </c>
      <c r="CI114" s="279">
        <v>22.305199999999999</v>
      </c>
      <c r="CJ114" s="279">
        <v>4.5738000015697295</v>
      </c>
      <c r="CK114" s="279">
        <v>11.662999999999998</v>
      </c>
      <c r="CL114" s="279">
        <v>12.363399999999997</v>
      </c>
      <c r="CM114" s="279">
        <v>16.867399999999996</v>
      </c>
      <c r="CN114" s="279">
        <v>18.479599999999998</v>
      </c>
      <c r="CO114" s="279">
        <v>4.3903999999999996</v>
      </c>
      <c r="CP114" s="279">
        <v>23.145199999999999</v>
      </c>
      <c r="CQ114" s="279">
        <v>16.7136</v>
      </c>
      <c r="CR114" s="279">
        <v>9.7479999999999993</v>
      </c>
      <c r="CS114" s="279">
        <v>11.310000000000002</v>
      </c>
      <c r="CT114" s="279">
        <v>14.599</v>
      </c>
      <c r="CU114" s="279">
        <f>IFERROR(VLOOKUP(A114,'fat-01-24'!A:C,3,FALSE),"")</f>
        <v>13.380799999999999</v>
      </c>
      <c r="CV114" s="279">
        <f>IFERROR(VLOOKUP(A114,'fat-02-24'!A:C,3,FALSE),"")</f>
        <v>12.7014</v>
      </c>
      <c r="CW114" s="279">
        <f>IFERROR(VLOOKUP(A114,'fat-03-24'!A:C,3,FALSE),"")</f>
        <v>12.6678</v>
      </c>
      <c r="CX114" s="279">
        <f>IFERROR(VLOOKUP(A114,'fat-04-24'!A:C,3,FALSE),"")</f>
        <v>1.6427999999999998</v>
      </c>
      <c r="CY114" s="279">
        <f>IFERROR(VLOOKUP(A114,'fat-05-24'!A:C,3,FALSE),"")</f>
        <v>14.872</v>
      </c>
      <c r="CZ114" s="279">
        <f>IFERROR(VLOOKUP(A114,'fat-06-24'!A:C,3,FALSE),"")</f>
        <v>18.479600000000005</v>
      </c>
      <c r="DA114" s="279">
        <f>IFERROR(VLOOKUP(A114,'fat-07-24'!A:C,3,FALSE),"")</f>
        <v>4.2591999999999999</v>
      </c>
      <c r="DB114" s="279">
        <f>IFERROR(VLOOKUP(A114,'fat-08-24'!A:D,3,FALSE),"")</f>
        <v>10.2712</v>
      </c>
      <c r="DC114" s="279">
        <f>IFERROR(VLOOKUP(A114,'fat-09-24'!A:C,3,FALSE),"")</f>
        <v>19.9084</v>
      </c>
      <c r="DD114" s="279">
        <f>IFERROR(VLOOKUP(A114,'fat-10-24'!A:C,3,FALSE),"")</f>
        <v>12.407</v>
      </c>
      <c r="DE114" s="279">
        <f>IFERROR(VLOOKUP(A114,'fat-11-24'!A:C,3,FALSE),"")</f>
        <v>1.4762</v>
      </c>
      <c r="DF114" s="279">
        <f>IFERROR(VLOOKUP(A114,'fat-12-24'!A:D,3,FALSE),"")</f>
        <v>10.243399999999999</v>
      </c>
      <c r="DG114" s="279">
        <f>IFERROR(VLOOKUP(A114,'fat-01-25'!A:D,3,FALSE),"")</f>
        <v>8.8427999999999987</v>
      </c>
      <c r="DH114" s="279">
        <f>IFERROR(VLOOKUP(A114,'fat-02-25'!A:D,3,FALSE),"")</f>
        <v>12.957799999999999</v>
      </c>
      <c r="DI114" s="279">
        <f>IFERROR(VLOOKUP(A114,'fat-03-25'!A:C,3,FALSE),"")</f>
        <v>2.1463999999999999</v>
      </c>
      <c r="DJ114" s="279">
        <f>IFERROR(VLOOKUP(A114,'fat-04-25'!A:C,3,FALSE),"")</f>
        <v>5.2123000000000008</v>
      </c>
      <c r="DK114" s="279">
        <f>IFERROR(VLOOKUP(A114,'fat-02-25'!A:C,3,FALSE),"")</f>
        <v>12.957799999999999</v>
      </c>
      <c r="DL114" s="279">
        <f>IFERROR(VLOOKUP(A114,'fat-06-25'!A:C,3,FALSE),"")</f>
        <v>10.8642</v>
      </c>
      <c r="DM114" s="279">
        <f>IFERROR(VLOOKUP(A114,'fat-05-25'!A:C,3,FALSE),"")</f>
        <v>19.197399999999998</v>
      </c>
      <c r="DN114" s="279">
        <f>IFERROR(VLOOKUP(A114,'fat-08-25'!A:C,3,FALSE),"")</f>
        <v>7.670399999999999</v>
      </c>
      <c r="DO114" s="279">
        <f>IFERROR(VLOOKUP(A114,'fat-09-25'!A:C,3,FALSE),"")</f>
        <v>7.7439999999999998</v>
      </c>
      <c r="DP114" s="279">
        <f>IFERROR(VLOOKUP(A114,'fat-10-25'!A:C,3,FALSE),"")</f>
        <v>10.0928</v>
      </c>
      <c r="DQ114" s="279">
        <f>IFERROR(VLOOKUP(A114,'fat-11-25'!A:D,3,FALSE),"")</f>
        <v>4.7673999999999994</v>
      </c>
      <c r="DR114" s="279">
        <f>IFERROR(VLOOKUP(A114,'fat-12-25'!A:D,3,FALSE),"")</f>
        <v>12.552799999999998</v>
      </c>
      <c r="DS114" s="279">
        <f>IFERROR(VLOOKUP(A114,'fat-01-26'!A:C,3,FALSE),"")</f>
        <v>4.0030000000000001</v>
      </c>
      <c r="DT114" s="279">
        <f>IFERROR(VLOOKUP(A114,'fat-02-26'!A:C,3,FALSE),"")</f>
        <v>13.256400000000001</v>
      </c>
      <c r="DU114" s="279">
        <f>IFERROR(VLOOKUP(A114,'fat-03-26'!A:C,3,FALSE),"")</f>
        <v>7.3765999999999998</v>
      </c>
      <c r="DV114" s="279">
        <f>IFERROR(VLOOKUP(A114,'fat-04-26'!A:C,3,FALSE),"")</f>
        <v>17.231399999999997</v>
      </c>
      <c r="DW114" s="279">
        <f>IFERROR(VLOOKUP(A114,'fat-05-26'!A:C,3,FALSE),"")</f>
        <v>21.946200000000001</v>
      </c>
      <c r="DX114" s="279">
        <f t="shared" si="18"/>
        <v>12.727733333333333</v>
      </c>
      <c r="DY114" s="279">
        <f t="shared" si="19"/>
        <v>19.0916</v>
      </c>
      <c r="DZ114" s="280">
        <v>7</v>
      </c>
      <c r="EA114" s="281">
        <f>VLOOKUP(A114,Estoque!B:I,8,FALSE)</f>
        <v>-15.811199999999999</v>
      </c>
      <c r="EB114" s="34">
        <f>VLOOKUP(A114,Estoque!B:N,13,FALSE)</f>
        <v>35</v>
      </c>
      <c r="EC114" s="34">
        <v>5</v>
      </c>
    </row>
    <row r="115" spans="1:134" x14ac:dyDescent="0.3">
      <c r="A115" s="394" t="s">
        <v>125</v>
      </c>
      <c r="B115" s="394" t="s">
        <v>126</v>
      </c>
      <c r="C115" s="279">
        <v>7.2649999999999997</v>
      </c>
      <c r="D115" s="279">
        <v>24.003</v>
      </c>
      <c r="E115" s="279">
        <v>6.26</v>
      </c>
      <c r="F115" s="279">
        <v>14.739000000000001</v>
      </c>
      <c r="G115" s="279">
        <v>4.085</v>
      </c>
      <c r="H115" s="279">
        <v>1.1950000000000001</v>
      </c>
      <c r="I115" s="279">
        <v>5.835</v>
      </c>
      <c r="J115" s="279">
        <v>20.155000000000001</v>
      </c>
      <c r="K115" s="279">
        <v>2.5630000000000002</v>
      </c>
      <c r="L115" s="279">
        <v>6.9329999999999998</v>
      </c>
      <c r="M115" s="279">
        <v>4.3710000000000004</v>
      </c>
      <c r="N115" s="279">
        <v>3.29</v>
      </c>
      <c r="O115" s="279">
        <v>1.365</v>
      </c>
      <c r="P115" s="279">
        <v>6.7789999999999999</v>
      </c>
      <c r="Q115" s="279">
        <v>11.0319</v>
      </c>
      <c r="R115" s="279">
        <v>2.52</v>
      </c>
      <c r="S115" s="279">
        <v>3.6339999999999999</v>
      </c>
      <c r="T115" s="279">
        <v>1.0209999999999999</v>
      </c>
      <c r="U115" s="279">
        <v>7.9829999999999997</v>
      </c>
      <c r="V115" s="279">
        <v>5.851</v>
      </c>
      <c r="W115" s="279">
        <v>3.9849999999999999</v>
      </c>
      <c r="X115" s="279">
        <v>2.1549999999999998</v>
      </c>
      <c r="Y115" s="279">
        <v>4.8120000000000003</v>
      </c>
      <c r="Z115" s="279">
        <v>7.8869999999999996</v>
      </c>
      <c r="AA115" s="279">
        <v>1.1220000000000001</v>
      </c>
      <c r="AB115" s="279">
        <v>3.33</v>
      </c>
      <c r="AC115" s="279">
        <v>4.3650000000000002</v>
      </c>
      <c r="AD115" s="279">
        <v>5.98</v>
      </c>
      <c r="AE115" s="279">
        <v>4.1875</v>
      </c>
      <c r="AF115" s="279">
        <v>3.081</v>
      </c>
      <c r="AG115" s="279">
        <v>1.4550000000000001</v>
      </c>
      <c r="AH115" s="279">
        <v>7.4420000000000002</v>
      </c>
      <c r="AI115" s="279">
        <v>13.991</v>
      </c>
      <c r="AJ115" s="279">
        <v>0.56899999999999995</v>
      </c>
      <c r="AK115" s="279">
        <v>5.0999999999999996</v>
      </c>
      <c r="AL115" s="279">
        <v>2.12</v>
      </c>
      <c r="AM115" s="279">
        <v>20.815000000000001</v>
      </c>
      <c r="AN115" s="279">
        <v>3.4929999999999999</v>
      </c>
      <c r="AO115" s="279">
        <v>22.949000000000002</v>
      </c>
      <c r="AP115" s="279">
        <v>8.0500000000000007</v>
      </c>
      <c r="AQ115" s="279">
        <v>6.9649999999999999</v>
      </c>
      <c r="AR115" s="279">
        <v>6.4450000000000003</v>
      </c>
      <c r="AS115" s="279">
        <v>22.07</v>
      </c>
      <c r="AT115" s="279">
        <v>15.85</v>
      </c>
      <c r="AU115" s="279">
        <v>17.117000000000001</v>
      </c>
      <c r="AV115" s="279">
        <v>15.83</v>
      </c>
      <c r="AW115" s="279">
        <v>9.7309999999999999</v>
      </c>
      <c r="AX115" s="279">
        <v>2.7229999999999999</v>
      </c>
      <c r="AY115" s="279">
        <v>5.452</v>
      </c>
      <c r="AZ115" s="279">
        <v>15.105</v>
      </c>
      <c r="BA115" s="279">
        <v>8.5299999999999994</v>
      </c>
      <c r="BB115" s="279">
        <v>8.9359999999999999</v>
      </c>
      <c r="BC115" s="279">
        <v>2.54</v>
      </c>
      <c r="BD115" s="279">
        <v>7.0380000000000003</v>
      </c>
      <c r="BE115" s="279">
        <v>20.954000000000001</v>
      </c>
      <c r="BF115" s="279">
        <v>22.012</v>
      </c>
      <c r="BG115" s="279">
        <v>24.155999999999999</v>
      </c>
      <c r="BH115" s="279">
        <v>7.0709999999999997</v>
      </c>
      <c r="BI115" s="279">
        <v>25.556000000000001</v>
      </c>
      <c r="BJ115" s="279">
        <v>16.724</v>
      </c>
      <c r="BK115" s="279">
        <v>10.038</v>
      </c>
      <c r="BL115" s="279">
        <v>15.859</v>
      </c>
      <c r="BM115" s="279">
        <v>23.698</v>
      </c>
      <c r="BN115" s="279">
        <v>12.541</v>
      </c>
      <c r="BO115" s="279">
        <v>29.5</v>
      </c>
      <c r="BP115" s="279">
        <v>1.804</v>
      </c>
      <c r="BQ115" s="279">
        <v>12.569000000000001</v>
      </c>
      <c r="BR115" s="279">
        <v>14.409000000000001</v>
      </c>
      <c r="BS115" s="279">
        <v>12.097200000000001</v>
      </c>
      <c r="BT115" s="279">
        <v>8.4280000000000008</v>
      </c>
      <c r="BU115" s="279">
        <v>13.62</v>
      </c>
      <c r="BV115" s="279">
        <v>10.826000000000001</v>
      </c>
      <c r="BW115" s="279">
        <v>12.804</v>
      </c>
      <c r="BX115" s="279">
        <v>16.052</v>
      </c>
      <c r="BY115" s="279">
        <v>23.462499999999999</v>
      </c>
      <c r="BZ115" s="279">
        <v>15.071</v>
      </c>
      <c r="CA115" s="279">
        <v>27.795999999999999</v>
      </c>
      <c r="CB115" s="279">
        <v>12.172000000000001</v>
      </c>
      <c r="CC115" s="279">
        <v>13.763999999999999</v>
      </c>
      <c r="CD115" s="279">
        <v>32.167000000000009</v>
      </c>
      <c r="CE115" s="279">
        <v>16.584</v>
      </c>
      <c r="CF115" s="279">
        <v>9.0289999999999999</v>
      </c>
      <c r="CG115" s="279">
        <v>34.135999999999996</v>
      </c>
      <c r="CH115" s="279">
        <v>19.741999999999997</v>
      </c>
      <c r="CI115" s="279">
        <v>19.296000000000003</v>
      </c>
      <c r="CJ115" s="279">
        <v>22.758500000000009</v>
      </c>
      <c r="CK115" s="279">
        <v>24.622000000000003</v>
      </c>
      <c r="CL115" s="279">
        <v>30.426000000000002</v>
      </c>
      <c r="CM115" s="279">
        <v>3.2760000000000007</v>
      </c>
      <c r="CN115" s="279">
        <v>25.823999999999998</v>
      </c>
      <c r="CO115" s="279">
        <v>39.101999999999997</v>
      </c>
      <c r="CP115" s="279">
        <v>43.71</v>
      </c>
      <c r="CQ115" s="279">
        <v>41.7864</v>
      </c>
      <c r="CR115" s="279">
        <v>15.071</v>
      </c>
      <c r="CS115" s="279">
        <v>24.541000000000004</v>
      </c>
      <c r="CT115" s="279">
        <v>12.4344</v>
      </c>
      <c r="CU115" s="279">
        <f>IFERROR(VLOOKUP(A115,'fat-01-24'!A:C,3,FALSE),"")</f>
        <v>37.109000000000009</v>
      </c>
      <c r="CV115" s="279">
        <f>IFERROR(VLOOKUP(A115,'fat-02-24'!A:C,3,FALSE),"")</f>
        <v>37.339999999999996</v>
      </c>
      <c r="CW115" s="279">
        <f>IFERROR(VLOOKUP(A115,'fat-03-24'!A:C,3,FALSE),"")</f>
        <v>33.716000000000001</v>
      </c>
      <c r="CX115" s="279">
        <f>IFERROR(VLOOKUP(A115,'fat-04-24'!A:C,3,FALSE),"")</f>
        <v>43.546999999999997</v>
      </c>
      <c r="CY115" s="279">
        <f>IFERROR(VLOOKUP(A115,'fat-05-24'!A:C,3,FALSE),"")</f>
        <v>21.293000000000003</v>
      </c>
      <c r="CZ115" s="279">
        <f>IFERROR(VLOOKUP(A115,'fat-06-24'!A:C,3,FALSE),"")</f>
        <v>25.824000000000002</v>
      </c>
      <c r="DA115" s="279">
        <f>IFERROR(VLOOKUP(A115,'fat-07-24'!A:C,3,FALSE),"")</f>
        <v>35.565000000000005</v>
      </c>
      <c r="DB115" s="279">
        <f>IFERROR(VLOOKUP(A115,'fat-08-24'!A:D,3,FALSE),"")</f>
        <v>27.071000000000002</v>
      </c>
      <c r="DC115" s="279">
        <f>IFERROR(VLOOKUP(A115,'fat-09-24'!A:C,3,FALSE),"")</f>
        <v>33.159999999999997</v>
      </c>
      <c r="DD115" s="279">
        <f>IFERROR(VLOOKUP(A115,'fat-10-24'!A:C,3,FALSE),"")</f>
        <v>10.330400000000001</v>
      </c>
      <c r="DE115" s="279">
        <f>IFERROR(VLOOKUP(A115,'fat-11-24'!A:C,3,FALSE),"")</f>
        <v>48.896999999999991</v>
      </c>
      <c r="DF115" s="279">
        <f>IFERROR(VLOOKUP(A115,'fat-12-24'!A:D,3,FALSE),"")</f>
        <v>22.4026</v>
      </c>
      <c r="DG115" s="279">
        <f>IFERROR(VLOOKUP(A115,'fat-01-25'!A:D,3,FALSE),"")</f>
        <v>16.202000000000002</v>
      </c>
      <c r="DH115" s="279">
        <f>IFERROR(VLOOKUP(A115,'fat-02-25'!A:D,3,FALSE),"")</f>
        <v>63.707000000000001</v>
      </c>
      <c r="DI115" s="279">
        <f>IFERROR(VLOOKUP(A115,'fat-03-25'!A:C,3,FALSE),"")</f>
        <v>9.8970000000000002</v>
      </c>
      <c r="DJ115" s="279">
        <f>IFERROR(VLOOKUP(A115,'fat-04-25'!A:C,3,FALSE),"")</f>
        <v>3.8409000000000004</v>
      </c>
      <c r="DK115" s="279">
        <f>IFERROR(VLOOKUP(A115,'fat-02-25'!A:C,3,FALSE),"")</f>
        <v>63.707000000000001</v>
      </c>
      <c r="DL115" s="279">
        <f>IFERROR(VLOOKUP(A115,'fat-06-25'!A:C,3,FALSE),"")</f>
        <v>11.137999999999998</v>
      </c>
      <c r="DM115" s="279">
        <f>IFERROR(VLOOKUP(A115,'fat-05-25'!A:C,3,FALSE),"")</f>
        <v>21.599000000000004</v>
      </c>
      <c r="DN115" s="279">
        <f>IFERROR(VLOOKUP(A115,'fat-08-25'!A:C,3,FALSE),"")</f>
        <v>42.08</v>
      </c>
      <c r="DO115" s="279">
        <f>IFERROR(VLOOKUP(A115,'fat-09-25'!A:C,3,FALSE),"")</f>
        <v>5.3430999999999997</v>
      </c>
      <c r="DP115" s="279">
        <f>IFERROR(VLOOKUP(A115,'fat-10-25'!A:C,3,FALSE),"")</f>
        <v>45.016900000000014</v>
      </c>
      <c r="DQ115" s="279">
        <f>IFERROR(VLOOKUP(A115,'fat-11-25'!A:D,3,FALSE),"")</f>
        <v>1.4489999999999998</v>
      </c>
      <c r="DR115" s="279">
        <f>IFERROR(VLOOKUP(A115,'fat-12-25'!A:D,3,FALSE),"")</f>
        <v>6.67</v>
      </c>
      <c r="DS115" s="279">
        <f>IFERROR(VLOOKUP(A115,'fat-01-26'!A:C,3,FALSE),"")</f>
        <v>21.233000000000004</v>
      </c>
      <c r="DT115" s="279">
        <f>IFERROR(VLOOKUP(A115,'fat-02-26'!A:C,3,FALSE),"")</f>
        <v>16.930000000000007</v>
      </c>
      <c r="DU115" s="279">
        <f>IFERROR(VLOOKUP(A115,'fat-03-26'!A:C,3,FALSE),"")</f>
        <v>30.662999999999997</v>
      </c>
      <c r="DV115" s="279">
        <f>IFERROR(VLOOKUP(A115,'fat-04-26'!A:C,3,FALSE),"")</f>
        <v>8.8620000000000001</v>
      </c>
      <c r="DW115" s="279">
        <f>IFERROR(VLOOKUP(A115,'fat-05-26'!A:C,3,FALSE),"")</f>
        <v>22.815000000000001</v>
      </c>
      <c r="DX115" s="279">
        <f t="shared" si="18"/>
        <v>17.862166666666667</v>
      </c>
      <c r="DY115" s="279">
        <f t="shared" si="19"/>
        <v>26.793249999999997</v>
      </c>
      <c r="DZ115" s="280"/>
      <c r="EA115" s="281">
        <f>VLOOKUP(A115,Estoque!B:I,8,FALSE)</f>
        <v>-5.8810000000000002</v>
      </c>
      <c r="EB115" s="34">
        <f>VLOOKUP(A115,Estoque!B:N,13,FALSE)</f>
        <v>35</v>
      </c>
    </row>
    <row r="116" spans="1:134" x14ac:dyDescent="0.3">
      <c r="A116" s="394" t="s">
        <v>470</v>
      </c>
      <c r="B116" s="394" t="s">
        <v>471</v>
      </c>
      <c r="C116" s="279">
        <v>1.8974</v>
      </c>
      <c r="D116" s="279">
        <v>0.40400000000000003</v>
      </c>
      <c r="E116" s="279">
        <v>0.22</v>
      </c>
      <c r="F116" s="279">
        <v>4.5350000000000001</v>
      </c>
      <c r="G116" s="279">
        <v>7.9020000000000001</v>
      </c>
      <c r="H116" s="279">
        <v>0.08</v>
      </c>
      <c r="I116" s="279">
        <v>1.9450000000000001</v>
      </c>
      <c r="J116" s="279">
        <v>1.355</v>
      </c>
      <c r="K116" s="279">
        <v>3.5950000000000002</v>
      </c>
      <c r="L116" s="279">
        <v>2.21</v>
      </c>
      <c r="M116" s="279">
        <v>2.4449999999999998</v>
      </c>
      <c r="N116" s="279">
        <v>0.82</v>
      </c>
      <c r="O116" s="279" t="s">
        <v>772</v>
      </c>
      <c r="P116" s="279">
        <v>4.2910000000000004</v>
      </c>
      <c r="Q116" s="279">
        <v>1.506</v>
      </c>
      <c r="R116" s="279">
        <v>5.4649999999999999</v>
      </c>
      <c r="S116" s="279">
        <v>4.1980000000000004</v>
      </c>
      <c r="T116" s="279">
        <v>2.597</v>
      </c>
      <c r="U116" s="279">
        <v>8.31</v>
      </c>
      <c r="V116" s="279">
        <v>5.2450000000000001</v>
      </c>
      <c r="W116" s="279">
        <v>1.343</v>
      </c>
      <c r="X116" s="279">
        <v>0.97799999999999998</v>
      </c>
      <c r="Y116" s="279">
        <v>2.0049999999999999</v>
      </c>
      <c r="Z116" s="279">
        <v>1.571</v>
      </c>
      <c r="AA116" s="279">
        <v>1.581</v>
      </c>
      <c r="AB116" s="279">
        <v>1.1399999999999999</v>
      </c>
      <c r="AC116" s="279">
        <v>2.3199999999999998</v>
      </c>
      <c r="AD116" s="279">
        <v>3.6150000000000002</v>
      </c>
      <c r="AE116" s="279" t="s">
        <v>772</v>
      </c>
      <c r="AF116" s="279">
        <v>1.5229999999999999</v>
      </c>
      <c r="AG116" s="279">
        <v>1.355</v>
      </c>
      <c r="AH116" s="279">
        <v>5.4669999999999996</v>
      </c>
      <c r="AI116" s="279">
        <v>1.7150000000000001</v>
      </c>
      <c r="AJ116" s="279">
        <v>3.29</v>
      </c>
      <c r="AK116" s="279">
        <v>10.643000000000001</v>
      </c>
      <c r="AL116" s="279">
        <v>5.59</v>
      </c>
      <c r="AM116" s="279">
        <v>28.24</v>
      </c>
      <c r="AN116" s="279">
        <v>5.79</v>
      </c>
      <c r="AO116" s="279">
        <v>5.31</v>
      </c>
      <c r="AP116" s="279">
        <v>4.5510000000000002</v>
      </c>
      <c r="AQ116" s="279">
        <v>1.56</v>
      </c>
      <c r="AR116" s="279">
        <v>5.6749999999999998</v>
      </c>
      <c r="AS116" s="279">
        <v>4.1630000000000003</v>
      </c>
      <c r="AT116" s="279">
        <v>4.0759999999999996</v>
      </c>
      <c r="AU116" s="279">
        <v>0.26500000000000001</v>
      </c>
      <c r="AV116" s="279">
        <v>8.9390000000000001</v>
      </c>
      <c r="AW116" s="279">
        <v>7.3659999999999997</v>
      </c>
      <c r="AX116" s="279">
        <v>5.766</v>
      </c>
      <c r="AY116" s="279">
        <v>0.51290000000000002</v>
      </c>
      <c r="AZ116" s="279">
        <v>6.0279999999999996</v>
      </c>
      <c r="BA116" s="279">
        <v>7.875</v>
      </c>
      <c r="BB116" s="279">
        <v>6.8710000000000004</v>
      </c>
      <c r="BC116" s="279">
        <v>1.42</v>
      </c>
      <c r="BD116" s="279">
        <v>0.89800000000000002</v>
      </c>
      <c r="BE116" s="279">
        <v>15.186</v>
      </c>
      <c r="BF116" s="279">
        <v>16.41</v>
      </c>
      <c r="BG116" s="279">
        <v>9.4710000000000001</v>
      </c>
      <c r="BH116" s="279">
        <v>5.95</v>
      </c>
      <c r="BI116" s="279">
        <v>1.6779999999999999</v>
      </c>
      <c r="BJ116" s="279">
        <v>36.885899999999999</v>
      </c>
      <c r="BK116" s="279">
        <v>10.571999999999999</v>
      </c>
      <c r="BL116" s="279">
        <v>11.211</v>
      </c>
      <c r="BM116" s="279">
        <v>12.893000000000001</v>
      </c>
      <c r="BN116" s="279">
        <v>3.1248999999999998</v>
      </c>
      <c r="BO116" s="279">
        <v>8.3550000000000004</v>
      </c>
      <c r="BP116" s="279">
        <v>8.8659999999999997</v>
      </c>
      <c r="BQ116" s="279">
        <v>12.212999999999999</v>
      </c>
      <c r="BR116" s="279">
        <v>8.83</v>
      </c>
      <c r="BS116" s="279">
        <v>4.0060000000000002</v>
      </c>
      <c r="BT116" s="279">
        <v>6.8300999999999998</v>
      </c>
      <c r="BU116" s="279">
        <v>8.8320000000000007</v>
      </c>
      <c r="BV116" s="279">
        <v>4.5621</v>
      </c>
      <c r="BW116" s="279">
        <v>1.22</v>
      </c>
      <c r="BX116" s="279">
        <v>7.06</v>
      </c>
      <c r="BY116" s="279">
        <v>4.82</v>
      </c>
      <c r="BZ116" s="279">
        <v>12.734999999999999</v>
      </c>
      <c r="CA116" s="279">
        <v>4.2619999999999996</v>
      </c>
      <c r="CB116" s="279">
        <v>12.545999999999999</v>
      </c>
      <c r="CC116" s="279">
        <v>2.802</v>
      </c>
      <c r="CD116" s="279">
        <v>16.541799999999999</v>
      </c>
      <c r="CE116" s="279">
        <v>9.8336000000000006</v>
      </c>
      <c r="CF116" s="279">
        <v>11.656200178036364</v>
      </c>
      <c r="CG116" s="279">
        <v>15.569800000000001</v>
      </c>
      <c r="CH116" s="279">
        <v>3.1229999999999998</v>
      </c>
      <c r="CI116" s="279">
        <v>5.4336000000000002</v>
      </c>
      <c r="CJ116" s="279">
        <v>12.286200000000001</v>
      </c>
      <c r="CK116" s="279">
        <v>12.758200000000002</v>
      </c>
      <c r="CL116" s="279">
        <v>15.325200000000001</v>
      </c>
      <c r="CM116" s="279">
        <v>4.7989999999999995</v>
      </c>
      <c r="CN116" s="279">
        <v>9.4570000000000007</v>
      </c>
      <c r="CO116" s="279">
        <v>4.4716000000000005</v>
      </c>
      <c r="CP116" s="279">
        <v>4.4192</v>
      </c>
      <c r="CQ116" s="279">
        <v>13.515000000000001</v>
      </c>
      <c r="CR116" s="279">
        <v>5.2891999999999992</v>
      </c>
      <c r="CS116" s="279">
        <v>9.6838000000000015</v>
      </c>
      <c r="CT116" s="279">
        <v>8.4870000000000001</v>
      </c>
      <c r="CU116" s="279">
        <f>IFERROR(VLOOKUP(A116,'fat-01-24'!A:C,3,FALSE),"")</f>
        <v>7.5886000000000013</v>
      </c>
      <c r="CV116" s="279">
        <f>IFERROR(VLOOKUP(A116,'fat-02-24'!A:C,3,FALSE),"")</f>
        <v>4.4569999999999999</v>
      </c>
      <c r="CW116" s="279">
        <f>IFERROR(VLOOKUP(A116,'fat-03-24'!A:C,3,FALSE),"")</f>
        <v>0.10880000000000001</v>
      </c>
      <c r="CX116" s="279">
        <f>IFERROR(VLOOKUP(A116,'fat-04-24'!A:C,3,FALSE),"")</f>
        <v>11.571400000000001</v>
      </c>
      <c r="CY116" s="279">
        <f>IFERROR(VLOOKUP(A116,'fat-05-24'!A:C,3,FALSE),"")</f>
        <v>16.866600000000005</v>
      </c>
      <c r="CZ116" s="279">
        <f>IFERROR(VLOOKUP(A116,'fat-06-24'!A:C,3,FALSE),"")</f>
        <v>9.4570000000000007</v>
      </c>
      <c r="DA116" s="279">
        <f>IFERROR(VLOOKUP(A116,'fat-07-24'!A:C,3,FALSE),"")</f>
        <v>19.507399999999993</v>
      </c>
      <c r="DB116" s="279">
        <f>IFERROR(VLOOKUP(A116,'fat-08-24'!A:D,3,FALSE),"")</f>
        <v>11.423999999999999</v>
      </c>
      <c r="DC116" s="279">
        <f>IFERROR(VLOOKUP(A116,'fat-09-24'!A:C,3,FALSE),"")</f>
        <v>13.366800000000001</v>
      </c>
      <c r="DD116" s="279">
        <f>IFERROR(VLOOKUP(A116,'fat-10-24'!A:C,3,FALSE),"")</f>
        <v>11.8756</v>
      </c>
      <c r="DE116" s="279">
        <f>IFERROR(VLOOKUP(A116,'fat-11-24'!A:C,3,FALSE),"")</f>
        <v>13.131599999999999</v>
      </c>
      <c r="DF116" s="279">
        <f>IFERROR(VLOOKUP(A116,'fat-12-24'!A:D,3,FALSE),"")</f>
        <v>4.3251999999999997</v>
      </c>
      <c r="DG116" s="279">
        <f>IFERROR(VLOOKUP(A116,'fat-01-25'!A:D,3,FALSE),"")</f>
        <v>6.9736000000000002</v>
      </c>
      <c r="DH116" s="279">
        <f>IFERROR(VLOOKUP(A116,'fat-02-25'!A:D,3,FALSE),"")</f>
        <v>8.8196000000000012</v>
      </c>
      <c r="DI116" s="279">
        <f>IFERROR(VLOOKUP(A116,'fat-03-25'!A:C,3,FALSE),"")</f>
        <v>15.426800000000002</v>
      </c>
      <c r="DJ116" s="279">
        <f>IFERROR(VLOOKUP(A116,'fat-04-25'!A:C,3,FALSE),"")</f>
        <v>0.24479999999999999</v>
      </c>
      <c r="DK116" s="279">
        <f>IFERROR(VLOOKUP(A116,'fat-02-25'!A:C,3,FALSE),"")</f>
        <v>8.8196000000000012</v>
      </c>
      <c r="DL116" s="279">
        <f>IFERROR(VLOOKUP(A116,'fat-06-25'!A:C,3,FALSE),"")</f>
        <v>18.959600000000002</v>
      </c>
      <c r="DM116" s="279">
        <f>IFERROR(VLOOKUP(A116,'fat-05-25'!A:C,3,FALSE),"")</f>
        <v>-0.81599999999999995</v>
      </c>
      <c r="DN116" s="279">
        <f>IFERROR(VLOOKUP(A116,'fat-08-25'!A:C,3,FALSE),"")</f>
        <v>12.873199999999999</v>
      </c>
      <c r="DO116" s="279">
        <f>IFERROR(VLOOKUP(A116,'fat-09-25'!A:C,3,FALSE),"")</f>
        <v>13.972600000000002</v>
      </c>
      <c r="DP116" s="279">
        <f>IFERROR(VLOOKUP(A116,'fat-10-25'!A:C,3,FALSE),"")</f>
        <v>15.643400000000002</v>
      </c>
      <c r="DQ116" s="279">
        <f>IFERROR(VLOOKUP(A116,'fat-11-25'!A:D,3,FALSE),"")</f>
        <v>8.06</v>
      </c>
      <c r="DR116" s="279">
        <f>IFERROR(VLOOKUP(A116,'fat-12-25'!A:D,3,FALSE),"")</f>
        <v>4.8688000000000002</v>
      </c>
      <c r="DS116" s="279">
        <f>IFERROR(VLOOKUP(A116,'fat-01-26'!A:C,3,FALSE),"")</f>
        <v>7.1579999999999995</v>
      </c>
      <c r="DT116" s="279">
        <f>IFERROR(VLOOKUP(A116,'fat-02-26'!A:C,3,FALSE),"")</f>
        <v>16.346599999999999</v>
      </c>
      <c r="DU116" s="279">
        <f>IFERROR(VLOOKUP(A116,'fat-03-26'!A:C,3,FALSE),"")</f>
        <v>5.4992000000000001</v>
      </c>
      <c r="DV116" s="279">
        <f>IFERROR(VLOOKUP(A116,'fat-04-26'!A:C,3,FALSE),"")</f>
        <v>10.327200000000001</v>
      </c>
      <c r="DW116" s="279">
        <f>IFERROR(VLOOKUP(A116,'fat-05-26'!A:C,3,FALSE),"")</f>
        <v>15.068800000000001</v>
      </c>
      <c r="DX116" s="279">
        <f t="shared" si="18"/>
        <v>9.8780999999999999</v>
      </c>
      <c r="DY116" s="279">
        <f t="shared" si="19"/>
        <v>14.81715</v>
      </c>
      <c r="DZ116" s="280"/>
      <c r="EA116" s="281">
        <f>VLOOKUP(A116,Estoque!B:I,8,FALSE)</f>
        <v>-8.5114000000000001</v>
      </c>
      <c r="EB116" s="34">
        <f>VLOOKUP(A116,Estoque!B:N,13,FALSE)</f>
        <v>0</v>
      </c>
    </row>
    <row r="117" spans="1:134" x14ac:dyDescent="0.3">
      <c r="A117" s="394" t="s">
        <v>102</v>
      </c>
      <c r="B117" s="394" t="s">
        <v>103</v>
      </c>
      <c r="C117" s="279">
        <v>6.2249999999999996</v>
      </c>
      <c r="D117" s="279">
        <v>11.756</v>
      </c>
      <c r="E117" s="279">
        <v>7.2050000000000001</v>
      </c>
      <c r="F117" s="279">
        <v>11.835000000000001</v>
      </c>
      <c r="G117" s="279">
        <v>9.18</v>
      </c>
      <c r="H117" s="279" t="s">
        <v>772</v>
      </c>
      <c r="I117" s="279">
        <v>4.6449999999999996</v>
      </c>
      <c r="J117" s="279" t="s">
        <v>772</v>
      </c>
      <c r="K117" s="279">
        <v>2.71</v>
      </c>
      <c r="L117" s="279">
        <v>42.424999999999997</v>
      </c>
      <c r="M117" s="279">
        <v>2.25</v>
      </c>
      <c r="N117" s="279">
        <v>0.63200000000000001</v>
      </c>
      <c r="O117" s="279">
        <v>12.55</v>
      </c>
      <c r="P117" s="279">
        <v>0.84</v>
      </c>
      <c r="Q117" s="279">
        <v>12.903</v>
      </c>
      <c r="R117" s="279">
        <v>0.746</v>
      </c>
      <c r="S117" s="279">
        <v>0.39</v>
      </c>
      <c r="T117" s="279">
        <v>7.5103999999999997</v>
      </c>
      <c r="U117" s="279">
        <v>12.269</v>
      </c>
      <c r="V117" s="279">
        <v>6.6139999999999999</v>
      </c>
      <c r="W117" s="279">
        <v>6.54</v>
      </c>
      <c r="X117" s="279">
        <v>4.2859999999999996</v>
      </c>
      <c r="Y117" s="279">
        <v>18.454000000000001</v>
      </c>
      <c r="Z117" s="279">
        <v>14.443</v>
      </c>
      <c r="AA117" s="279">
        <v>14.12</v>
      </c>
      <c r="AB117" s="279">
        <v>23.725000000000001</v>
      </c>
      <c r="AC117" s="279">
        <v>8.0150000000000006</v>
      </c>
      <c r="AD117" s="279">
        <v>25.78</v>
      </c>
      <c r="AE117" s="279">
        <v>7.09</v>
      </c>
      <c r="AF117" s="279">
        <v>15.959</v>
      </c>
      <c r="AG117" s="279">
        <v>2.4350000000000001</v>
      </c>
      <c r="AH117" s="279">
        <v>9.25</v>
      </c>
      <c r="AI117" s="279">
        <v>32.167999999999999</v>
      </c>
      <c r="AJ117" s="279">
        <v>8.7249999999999996</v>
      </c>
      <c r="AK117" s="279">
        <v>17.8</v>
      </c>
      <c r="AL117" s="279">
        <v>5.8230000000000004</v>
      </c>
      <c r="AM117" s="279">
        <v>5.35</v>
      </c>
      <c r="AN117" s="279">
        <v>11.164999999999999</v>
      </c>
      <c r="AO117" s="279">
        <v>10.050000000000001</v>
      </c>
      <c r="AP117" s="279">
        <v>0.98499999999999999</v>
      </c>
      <c r="AQ117" s="279">
        <v>5.9240000000000004</v>
      </c>
      <c r="AR117" s="279">
        <v>6.7450000000000001</v>
      </c>
      <c r="AS117" s="279">
        <v>2.4900000000000002</v>
      </c>
      <c r="AT117" s="279">
        <v>6.1749999999999998</v>
      </c>
      <c r="AU117" s="279">
        <v>4.593</v>
      </c>
      <c r="AV117" s="279">
        <v>1.3220000000000001</v>
      </c>
      <c r="AW117" s="279">
        <v>3.0009999999999999</v>
      </c>
      <c r="AX117" s="279">
        <v>3.827</v>
      </c>
      <c r="AY117" s="279">
        <v>3.83</v>
      </c>
      <c r="AZ117" s="279">
        <v>8.1509999999999998</v>
      </c>
      <c r="BA117" s="279">
        <v>4.6459999999999999</v>
      </c>
      <c r="BB117" s="279">
        <v>2.2549999999999999</v>
      </c>
      <c r="BC117" s="279">
        <v>10.57</v>
      </c>
      <c r="BD117" s="279">
        <v>15.329000000000001</v>
      </c>
      <c r="BE117" s="279">
        <v>4.5199999999999996</v>
      </c>
      <c r="BF117" s="279">
        <v>10.33</v>
      </c>
      <c r="BG117" s="279">
        <v>18.797999999999998</v>
      </c>
      <c r="BH117" s="279">
        <v>18.98</v>
      </c>
      <c r="BI117" s="279">
        <v>10.364000000000001</v>
      </c>
      <c r="BJ117" s="279">
        <v>10.598000000000001</v>
      </c>
      <c r="BK117" s="279">
        <v>1.8169999999999999</v>
      </c>
      <c r="BL117" s="279">
        <v>10.492000000000001</v>
      </c>
      <c r="BM117" s="279">
        <v>29.324999999999999</v>
      </c>
      <c r="BN117" s="279">
        <v>22.692</v>
      </c>
      <c r="BO117" s="279">
        <v>8.5449999999999999</v>
      </c>
      <c r="BP117" s="279">
        <v>17.581</v>
      </c>
      <c r="BQ117" s="279">
        <v>30.841999999999999</v>
      </c>
      <c r="BR117" s="279">
        <v>2.3199999999999998</v>
      </c>
      <c r="BS117" s="279">
        <v>4.4850000000000003</v>
      </c>
      <c r="BT117" s="279">
        <v>2.9820000000000002</v>
      </c>
      <c r="BU117" s="279">
        <v>37.1</v>
      </c>
      <c r="BV117" s="279">
        <v>18.263000000000002</v>
      </c>
      <c r="BW117" s="279">
        <v>18.27</v>
      </c>
      <c r="BX117" s="279">
        <v>9.7650000000000006</v>
      </c>
      <c r="BY117" s="279">
        <v>27.170999999999999</v>
      </c>
      <c r="BZ117" s="279">
        <v>7.0949999999999998</v>
      </c>
      <c r="CA117" s="279">
        <v>31.873999999999999</v>
      </c>
      <c r="CB117" s="279">
        <v>32.372</v>
      </c>
      <c r="CC117" s="279">
        <v>12.806000000000001</v>
      </c>
      <c r="CD117" s="279">
        <v>49.863799999999991</v>
      </c>
      <c r="CE117" s="279">
        <v>14.692</v>
      </c>
      <c r="CF117" s="279">
        <v>12.981000073469387</v>
      </c>
      <c r="CG117" s="279">
        <v>20.933000000000003</v>
      </c>
      <c r="CH117" s="279">
        <v>14.001999999999999</v>
      </c>
      <c r="CI117" s="279">
        <v>15.320000000000002</v>
      </c>
      <c r="CJ117" s="279">
        <v>33.119999999999997</v>
      </c>
      <c r="CK117" s="279">
        <v>17.445</v>
      </c>
      <c r="CL117" s="279">
        <v>7.78</v>
      </c>
      <c r="CM117" s="279">
        <v>3.4720000000000004</v>
      </c>
      <c r="CN117" s="279">
        <v>23.154</v>
      </c>
      <c r="CO117" s="279">
        <v>7.9499999999999993</v>
      </c>
      <c r="CP117" s="279">
        <v>11.30839977523128</v>
      </c>
      <c r="CQ117" s="279">
        <v>12.745000000000001</v>
      </c>
      <c r="CR117" s="279">
        <v>6.629999999999999</v>
      </c>
      <c r="CS117" s="279">
        <v>7.9249999999999998</v>
      </c>
      <c r="CT117" s="279">
        <v>11.844999999999999</v>
      </c>
      <c r="CU117" s="279">
        <f>IFERROR(VLOOKUP(A117,'fat-01-24'!A:C,3,FALSE),"")</f>
        <v>3.3894000000000002</v>
      </c>
      <c r="CV117" s="279">
        <f>IFERROR(VLOOKUP(A117,'fat-02-24'!A:C,3,FALSE),"")</f>
        <v>9.5029999999999983</v>
      </c>
      <c r="CW117" s="279">
        <f>IFERROR(VLOOKUP(A117,'fat-03-24'!A:C,3,FALSE),"")</f>
        <v>11.07</v>
      </c>
      <c r="CX117" s="279">
        <f>IFERROR(VLOOKUP(A117,'fat-04-24'!A:C,3,FALSE),"")</f>
        <v>16.955000000000002</v>
      </c>
      <c r="CY117" s="279">
        <f>IFERROR(VLOOKUP(A117,'fat-05-24'!A:C,3,FALSE),"")</f>
        <v>10.404</v>
      </c>
      <c r="CZ117" s="279">
        <f>IFERROR(VLOOKUP(A117,'fat-06-24'!A:C,3,FALSE),"")</f>
        <v>23.154000000000003</v>
      </c>
      <c r="DA117" s="279">
        <f>IFERROR(VLOOKUP(A117,'fat-07-24'!A:C,3,FALSE),"")</f>
        <v>21.607000000000003</v>
      </c>
      <c r="DB117" s="279">
        <f>IFERROR(VLOOKUP(A117,'fat-08-24'!A:D,3,FALSE),"")</f>
        <v>4.3380000000000001</v>
      </c>
      <c r="DC117" s="279">
        <f>IFERROR(VLOOKUP(A117,'fat-09-24'!A:C,3,FALSE),"")</f>
        <v>18.900000000000002</v>
      </c>
      <c r="DD117" s="279">
        <f>IFERROR(VLOOKUP(A117,'fat-10-24'!A:C,3,FALSE),"")</f>
        <v>16.724999999999998</v>
      </c>
      <c r="DE117" s="279">
        <f>IFERROR(VLOOKUP(A117,'fat-11-24'!A:C,3,FALSE),"")</f>
        <v>32.881</v>
      </c>
      <c r="DF117" s="279">
        <f>IFERROR(VLOOKUP(A117,'fat-12-24'!A:D,3,FALSE),"")</f>
        <v>3.93</v>
      </c>
      <c r="DG117" s="279">
        <f>IFERROR(VLOOKUP(A117,'fat-01-25'!A:D,3,FALSE),"")</f>
        <v>11.234</v>
      </c>
      <c r="DH117" s="279">
        <f>IFERROR(VLOOKUP(A117,'fat-02-25'!A:D,3,FALSE),"")</f>
        <v>25.495000000000001</v>
      </c>
      <c r="DI117" s="279">
        <f>IFERROR(VLOOKUP(A117,'fat-03-25'!A:C,3,FALSE),"")</f>
        <v>7.6239999999999997</v>
      </c>
      <c r="DJ117" s="279">
        <f>IFERROR(VLOOKUP(A117,'fat-04-25'!A:C,3,FALSE),"")</f>
        <v>28.547999999999998</v>
      </c>
      <c r="DK117" s="279">
        <f>IFERROR(VLOOKUP(A117,'fat-02-25'!A:C,3,FALSE),"")</f>
        <v>25.495000000000001</v>
      </c>
      <c r="DL117" s="279">
        <f>IFERROR(VLOOKUP(A117,'fat-06-25'!A:C,3,FALSE),"")</f>
        <v>12.337999999999999</v>
      </c>
      <c r="DM117" s="279">
        <f>IFERROR(VLOOKUP(A117,'fat-05-25'!A:C,3,FALSE),"")</f>
        <v>4.2939999999999996</v>
      </c>
      <c r="DN117" s="279">
        <f>IFERROR(VLOOKUP(A117,'fat-08-25'!A:C,3,FALSE),"")</f>
        <v>28.17</v>
      </c>
      <c r="DO117" s="279">
        <f>IFERROR(VLOOKUP(A117,'fat-09-25'!A:C,3,FALSE),"")</f>
        <v>17.931000000000004</v>
      </c>
      <c r="DP117" s="279">
        <f>IFERROR(VLOOKUP(A117,'fat-10-25'!A:C,3,FALSE),"")</f>
        <v>2.2799999999999998</v>
      </c>
      <c r="DQ117" s="279">
        <f>IFERROR(VLOOKUP(A117,'fat-11-25'!A:D,3,FALSE),"")</f>
        <v>22.059000000000001</v>
      </c>
      <c r="DR117" s="279">
        <f>IFERROR(VLOOKUP(A117,'fat-12-25'!A:D,3,FALSE),"")</f>
        <v>14.912000000000001</v>
      </c>
      <c r="DS117" s="279">
        <f>IFERROR(VLOOKUP(A117,'fat-01-26'!A:C,3,FALSE),"")</f>
        <v>15.821999999999999</v>
      </c>
      <c r="DT117" s="279">
        <f>IFERROR(VLOOKUP(A117,'fat-02-26'!A:C,3,FALSE),"")</f>
        <v>18.099999999999994</v>
      </c>
      <c r="DU117" s="279">
        <f>IFERROR(VLOOKUP(A117,'fat-03-26'!A:C,3,FALSE),"")</f>
        <v>10.762</v>
      </c>
      <c r="DV117" s="279">
        <f>IFERROR(VLOOKUP(A117,'fat-04-26'!A:C,3,FALSE),"")</f>
        <v>18.951999999999998</v>
      </c>
      <c r="DW117" s="279">
        <f>IFERROR(VLOOKUP(A117,'fat-05-26'!A:C,3,FALSE),"")</f>
        <v>11.135999999999999</v>
      </c>
      <c r="DX117" s="279">
        <f t="shared" si="18"/>
        <v>14.947333333333333</v>
      </c>
      <c r="DY117" s="279">
        <f t="shared" si="19"/>
        <v>22.420999999999999</v>
      </c>
      <c r="DZ117" s="280">
        <v>45</v>
      </c>
      <c r="EA117" s="281">
        <f>VLOOKUP(A117,Estoque!B:I,8,FALSE)</f>
        <v>-0.115</v>
      </c>
      <c r="EB117" s="34">
        <f>VLOOKUP(A117,Estoque!B:N,13,FALSE)</f>
        <v>20</v>
      </c>
    </row>
    <row r="118" spans="1:134" x14ac:dyDescent="0.3">
      <c r="A118" s="394" t="s">
        <v>39</v>
      </c>
      <c r="B118" s="394" t="s">
        <v>40</v>
      </c>
      <c r="C118" s="279">
        <v>1.2330000000000001</v>
      </c>
      <c r="D118" s="279">
        <v>0.98099999999999998</v>
      </c>
      <c r="E118" s="279">
        <v>8.484</v>
      </c>
      <c r="F118" s="279">
        <v>0.6</v>
      </c>
      <c r="G118" s="279">
        <v>20.215</v>
      </c>
      <c r="H118" s="279">
        <v>3.12</v>
      </c>
      <c r="I118" s="279">
        <v>1.23</v>
      </c>
      <c r="J118" s="279">
        <v>5.5979999999999999</v>
      </c>
      <c r="K118" s="279">
        <v>2.7730000000000001</v>
      </c>
      <c r="L118" s="279">
        <v>2.044</v>
      </c>
      <c r="M118" s="279">
        <v>0.89100000000000001</v>
      </c>
      <c r="N118" s="279">
        <v>0.61</v>
      </c>
      <c r="O118" s="279">
        <v>0.47</v>
      </c>
      <c r="P118" s="279" t="s">
        <v>772</v>
      </c>
      <c r="Q118" s="279">
        <v>1.73</v>
      </c>
      <c r="R118" s="279">
        <v>1.2769999999999999</v>
      </c>
      <c r="S118" s="279">
        <v>0.36099999999999999</v>
      </c>
      <c r="T118" s="279">
        <v>0.96699999999999997</v>
      </c>
      <c r="U118" s="279" t="s">
        <v>772</v>
      </c>
      <c r="V118" s="279">
        <v>0.38600000000000001</v>
      </c>
      <c r="W118" s="279">
        <v>0.2487</v>
      </c>
      <c r="X118" s="279">
        <v>2.23</v>
      </c>
      <c r="Y118" s="279">
        <v>0.152</v>
      </c>
      <c r="Z118" s="279">
        <v>3.36</v>
      </c>
      <c r="AA118" s="279" t="s">
        <v>772</v>
      </c>
      <c r="AB118" s="279">
        <v>0.37</v>
      </c>
      <c r="AC118" s="279">
        <v>0.1118</v>
      </c>
      <c r="AD118" s="279">
        <v>0</v>
      </c>
      <c r="AE118" s="279">
        <v>0.80400000000000005</v>
      </c>
      <c r="AF118" s="279">
        <v>1.63</v>
      </c>
      <c r="AG118" s="279" t="s">
        <v>772</v>
      </c>
      <c r="AH118" s="279">
        <v>3.8149999999999999</v>
      </c>
      <c r="AI118" s="279">
        <v>1.1382000000000001</v>
      </c>
      <c r="AJ118" s="279">
        <v>0.22500000000000001</v>
      </c>
      <c r="AK118" s="279" t="s">
        <v>772</v>
      </c>
      <c r="AL118" s="279">
        <v>0.84499999999999997</v>
      </c>
      <c r="AM118" s="279">
        <v>0.82</v>
      </c>
      <c r="AN118" s="279">
        <v>2.4750000000000001</v>
      </c>
      <c r="AO118" s="279">
        <v>0.626</v>
      </c>
      <c r="AP118" s="279">
        <v>2.177</v>
      </c>
      <c r="AQ118" s="279">
        <v>0.25</v>
      </c>
      <c r="AR118" s="279">
        <v>1.1000000000000001</v>
      </c>
      <c r="AS118" s="279">
        <v>5.3003999999999998</v>
      </c>
      <c r="AT118" s="279">
        <v>5.9836</v>
      </c>
      <c r="AU118" s="279">
        <v>0.77400000000000002</v>
      </c>
      <c r="AV118" s="279">
        <v>3.2717000000000001</v>
      </c>
      <c r="AW118" s="279">
        <v>1.361</v>
      </c>
      <c r="AX118" s="279">
        <v>0.40699999999999997</v>
      </c>
      <c r="AY118" s="279">
        <v>6.7750000000000004</v>
      </c>
      <c r="AZ118" s="279">
        <v>5.1749999999999998</v>
      </c>
      <c r="BA118" s="279">
        <v>7.01</v>
      </c>
      <c r="BB118" s="279" t="s">
        <v>772</v>
      </c>
      <c r="BC118" s="279">
        <v>0.76500000000000001</v>
      </c>
      <c r="BD118" s="279">
        <v>1.6839999999999999</v>
      </c>
      <c r="BE118" s="279">
        <v>0.29499999999999998</v>
      </c>
      <c r="BF118" s="279">
        <v>2.4300000000000002</v>
      </c>
      <c r="BG118" s="279">
        <v>1.113</v>
      </c>
      <c r="BH118" s="279">
        <v>1</v>
      </c>
      <c r="BI118" s="279" t="s">
        <v>772</v>
      </c>
      <c r="BJ118" s="279">
        <v>4.5990000000000002</v>
      </c>
      <c r="BK118" s="279">
        <v>0.36</v>
      </c>
      <c r="BL118" s="279">
        <v>1.081</v>
      </c>
      <c r="BM118" s="279">
        <v>1.4350000000000001</v>
      </c>
      <c r="BN118" s="279">
        <v>0.28499999999999998</v>
      </c>
      <c r="BO118" s="279">
        <v>0.505</v>
      </c>
      <c r="BP118" s="279" t="s">
        <v>772</v>
      </c>
      <c r="BQ118" s="279">
        <v>0.112</v>
      </c>
      <c r="BR118" s="279">
        <v>1.8</v>
      </c>
      <c r="BS118" s="279">
        <v>-1.375</v>
      </c>
      <c r="BT118" s="279">
        <v>1.323</v>
      </c>
      <c r="BU118" s="279">
        <v>0.22600000000000001</v>
      </c>
      <c r="BV118" s="279">
        <v>2.7614000000000001</v>
      </c>
      <c r="BW118" s="279">
        <v>5.444</v>
      </c>
      <c r="BX118" s="279">
        <v>1.302</v>
      </c>
      <c r="BY118" s="279">
        <v>2.7349999999999999</v>
      </c>
      <c r="BZ118" s="279" t="s">
        <v>772</v>
      </c>
      <c r="CA118" s="279">
        <v>0.17499999999999999</v>
      </c>
      <c r="CB118" s="279">
        <v>0.44900000000000001</v>
      </c>
      <c r="CC118" s="279">
        <v>9.6773999999999987</v>
      </c>
      <c r="CD118" s="279">
        <v>8.0269999999999992</v>
      </c>
      <c r="CE118" s="279">
        <v>1.0398000000000001</v>
      </c>
      <c r="CF118" s="279">
        <v>3.476</v>
      </c>
      <c r="CG118" s="279">
        <v>9.5544999999999991</v>
      </c>
      <c r="CH118" s="279">
        <v>2.2307999999999999</v>
      </c>
      <c r="CI118" s="279">
        <v>3.6142000000000003</v>
      </c>
      <c r="CJ118" s="279">
        <v>6.9674000000000014</v>
      </c>
      <c r="CK118" s="279">
        <v>1.38</v>
      </c>
      <c r="CL118" s="279">
        <v>0.74780000000000002</v>
      </c>
      <c r="CM118" s="279">
        <v>1.5666000000000002</v>
      </c>
      <c r="CN118" s="279">
        <v>2.601</v>
      </c>
      <c r="CO118" s="279">
        <v>4.1176999999999992</v>
      </c>
      <c r="CP118" s="279">
        <v>4.4910999999999994</v>
      </c>
      <c r="CQ118" s="279">
        <v>1.4376000000000002</v>
      </c>
      <c r="CR118" s="279">
        <v>5.9108000000000001</v>
      </c>
      <c r="CS118" s="279">
        <v>4.4853000000000005</v>
      </c>
      <c r="CT118" s="279">
        <v>4.8784000000000001</v>
      </c>
      <c r="CU118" s="279">
        <f>IFERROR(VLOOKUP(A118,'fat-01-24'!A:C,3,FALSE),"")</f>
        <v>8.9160000000000004</v>
      </c>
      <c r="CV118" s="279">
        <f>IFERROR(VLOOKUP(A118,'fat-02-24'!A:C,3,FALSE),"")</f>
        <v>0.4849</v>
      </c>
      <c r="CW118" s="279">
        <f>IFERROR(VLOOKUP(A118,'fat-03-24'!A:C,3,FALSE),"")</f>
        <v>4.7492000000000001</v>
      </c>
      <c r="CX118" s="279">
        <f>IFERROR(VLOOKUP(A118,'fat-04-24'!A:C,3,FALSE),"")</f>
        <v>8.3844999999999992</v>
      </c>
      <c r="CY118" s="279">
        <f>IFERROR(VLOOKUP(A118,'fat-05-24'!A:C,3,FALSE),"")</f>
        <v>8.4049999999999994</v>
      </c>
      <c r="CZ118" s="279">
        <f>IFERROR(VLOOKUP(A118,'fat-06-24'!A:C,3,FALSE),"")</f>
        <v>2.601</v>
      </c>
      <c r="DA118" s="279">
        <f>IFERROR(VLOOKUP(A118,'fat-07-24'!A:C,3,FALSE),"")</f>
        <v>7.303700000000001</v>
      </c>
      <c r="DB118" s="279">
        <f>IFERROR(VLOOKUP(A118,'fat-08-24'!A:D,3,FALSE),"")</f>
        <v>1.9396</v>
      </c>
      <c r="DC118" s="279">
        <f>IFERROR(VLOOKUP(A118,'fat-09-24'!A:C,3,FALSE),"")</f>
        <v>9.4872999999999994</v>
      </c>
      <c r="DD118" s="279">
        <f>IFERROR(VLOOKUP(A118,'fat-10-24'!A:C,3,FALSE),"")</f>
        <v>0.5968</v>
      </c>
      <c r="DE118" s="279">
        <f>IFERROR(VLOOKUP(A118,'fat-11-24'!A:C,3,FALSE),"")</f>
        <v>0.9214</v>
      </c>
      <c r="DF118" s="279">
        <f>IFERROR(VLOOKUP(A118,'fat-12-24'!A:D,3,FALSE),"")</f>
        <v>8.3467000000000002</v>
      </c>
      <c r="DG118" s="279">
        <f>IFERROR(VLOOKUP(A118,'fat-01-25'!A:D,3,FALSE),"")</f>
        <v>4.0780000000000003</v>
      </c>
      <c r="DH118" s="279">
        <f>IFERROR(VLOOKUP(A118,'fat-02-25'!A:D,3,FALSE),"")</f>
        <v>11.0029</v>
      </c>
      <c r="DI118" s="279">
        <f>IFERROR(VLOOKUP(A118,'fat-03-25'!A:C,3,FALSE),"")</f>
        <v>3.5769000000000002</v>
      </c>
      <c r="DJ118" s="279">
        <f>IFERROR(VLOOKUP(A118,'fat-04-25'!A:C,3,FALSE),"")</f>
        <v>3.7367999999999997</v>
      </c>
      <c r="DK118" s="279">
        <f>IFERROR(VLOOKUP(A118,'fat-02-25'!A:C,3,FALSE),"")</f>
        <v>11.0029</v>
      </c>
      <c r="DL118" s="279">
        <f>IFERROR(VLOOKUP(A118,'fat-06-25'!A:C,3,FALSE),"")</f>
        <v>6.900500000000001</v>
      </c>
      <c r="DM118" s="279">
        <f>IFERROR(VLOOKUP(A118,'fat-05-25'!A:C,3,FALSE),"")</f>
        <v>5.0259999999999998</v>
      </c>
      <c r="DN118" s="279">
        <f>IFERROR(VLOOKUP(A118,'fat-08-25'!A:C,3,FALSE),"")</f>
        <v>11.641200000000001</v>
      </c>
      <c r="DO118" s="279">
        <f>IFERROR(VLOOKUP(A118,'fat-09-25'!A:C,3,FALSE),"")</f>
        <v>10.528</v>
      </c>
      <c r="DP118" s="279">
        <f>IFERROR(VLOOKUP(A118,'fat-10-25'!A:C,3,FALSE),"")</f>
        <v>4.2522000000000002</v>
      </c>
      <c r="DQ118" s="279">
        <f>IFERROR(VLOOKUP(A118,'fat-11-25'!A:D,3,FALSE),"")</f>
        <v>8.7135999999999996</v>
      </c>
      <c r="DR118" s="279">
        <f>IFERROR(VLOOKUP(A118,'fat-12-25'!A:D,3,FALSE),"")</f>
        <v>12.357399999999998</v>
      </c>
      <c r="DS118" s="279">
        <f>IFERROR(VLOOKUP(A118,'fat-01-26'!A:C,3,FALSE),"")</f>
        <v>1.9153</v>
      </c>
      <c r="DT118" s="279">
        <f>IFERROR(VLOOKUP(A118,'fat-02-26'!A:C,3,FALSE),"")</f>
        <v>11.19</v>
      </c>
      <c r="DU118" s="279">
        <f>IFERROR(VLOOKUP(A118,'fat-03-26'!A:C,3,FALSE),"")</f>
        <v>4.8277999999999999</v>
      </c>
      <c r="DV118" s="279">
        <f>IFERROR(VLOOKUP(A118,'fat-04-26'!A:C,3,FALSE),"")</f>
        <v>8.3208000000000002</v>
      </c>
      <c r="DW118" s="279">
        <f>IFERROR(VLOOKUP(A118,'fat-05-26'!A:C,3,FALSE),"")</f>
        <v>1.2833000000000001</v>
      </c>
      <c r="DX118" s="279">
        <f t="shared" si="18"/>
        <v>6.6490999999999998</v>
      </c>
      <c r="DY118" s="279">
        <f t="shared" si="19"/>
        <v>9.9736499999999992</v>
      </c>
      <c r="DZ118" s="280">
        <v>5</v>
      </c>
      <c r="EA118" s="281">
        <f>VLOOKUP(A118,Estoque!B:I,8,FALSE)</f>
        <v>17.8156</v>
      </c>
      <c r="EB118" s="34">
        <f>VLOOKUP(A118,Estoque!B:N,13,FALSE)</f>
        <v>0</v>
      </c>
      <c r="EC118" s="34">
        <v>5</v>
      </c>
      <c r="ED118" s="34">
        <v>5</v>
      </c>
    </row>
    <row r="119" spans="1:134" x14ac:dyDescent="0.3">
      <c r="A119" s="394" t="s">
        <v>478</v>
      </c>
      <c r="B119" s="394" t="s">
        <v>479</v>
      </c>
      <c r="C119" s="279">
        <v>0.115</v>
      </c>
      <c r="D119" s="279" t="s">
        <v>772</v>
      </c>
      <c r="E119" s="279" t="s">
        <v>772</v>
      </c>
      <c r="F119" s="279" t="s">
        <v>772</v>
      </c>
      <c r="G119" s="279" t="s">
        <v>772</v>
      </c>
      <c r="H119" s="279" t="s">
        <v>772</v>
      </c>
      <c r="I119" s="279" t="s">
        <v>772</v>
      </c>
      <c r="J119" s="279">
        <v>0.155</v>
      </c>
      <c r="K119" s="279" t="s">
        <v>772</v>
      </c>
      <c r="L119" s="279">
        <v>0.26200000000000001</v>
      </c>
      <c r="M119" s="279" t="s">
        <v>772</v>
      </c>
      <c r="N119" s="279">
        <v>0.26</v>
      </c>
      <c r="O119" s="279" t="s">
        <v>772</v>
      </c>
      <c r="P119" s="279" t="s">
        <v>772</v>
      </c>
      <c r="Q119" s="279">
        <v>0.76</v>
      </c>
      <c r="R119" s="279" t="s">
        <v>772</v>
      </c>
      <c r="S119" s="279" t="s">
        <v>772</v>
      </c>
      <c r="T119" s="279" t="s">
        <v>772</v>
      </c>
      <c r="U119" s="279" t="s">
        <v>772</v>
      </c>
      <c r="V119" s="279" t="s">
        <v>772</v>
      </c>
      <c r="W119" s="279" t="s">
        <v>772</v>
      </c>
      <c r="X119" s="279" t="s">
        <v>772</v>
      </c>
      <c r="Y119" s="279" t="s">
        <v>772</v>
      </c>
      <c r="Z119" s="279" t="s">
        <v>772</v>
      </c>
      <c r="AA119" s="279" t="s">
        <v>772</v>
      </c>
      <c r="AB119" s="279" t="s">
        <v>772</v>
      </c>
      <c r="AC119" s="279" t="s">
        <v>772</v>
      </c>
      <c r="AD119" s="279">
        <v>0.23</v>
      </c>
      <c r="AE119" s="279" t="s">
        <v>772</v>
      </c>
      <c r="AF119" s="279" t="s">
        <v>772</v>
      </c>
      <c r="AG119" s="279" t="s">
        <v>772</v>
      </c>
      <c r="AH119" s="279" t="s">
        <v>772</v>
      </c>
      <c r="AI119" s="279" t="s">
        <v>772</v>
      </c>
      <c r="AJ119" s="279">
        <v>0.36</v>
      </c>
      <c r="AK119" s="279" t="s">
        <v>772</v>
      </c>
      <c r="AL119" s="279">
        <v>1.9950000000000001</v>
      </c>
      <c r="AM119" s="279">
        <v>0.45600000000000002</v>
      </c>
      <c r="AN119" s="279" t="s">
        <v>772</v>
      </c>
      <c r="AO119" s="279" t="s">
        <v>772</v>
      </c>
      <c r="AP119" s="279" t="s">
        <v>772</v>
      </c>
      <c r="AQ119" s="279">
        <v>3.7999999999999999E-2</v>
      </c>
      <c r="AR119" s="279">
        <v>0.36399999999999999</v>
      </c>
      <c r="AS119" s="279">
        <v>7.4999999999999997E-2</v>
      </c>
      <c r="AT119" s="279">
        <v>0.502</v>
      </c>
      <c r="AU119" s="279">
        <v>0.28499999999999998</v>
      </c>
      <c r="AV119" s="279">
        <v>4.7E-2</v>
      </c>
      <c r="AW119" s="279" t="s">
        <v>772</v>
      </c>
      <c r="AX119" s="279" t="s">
        <v>772</v>
      </c>
      <c r="AY119" s="279" t="s">
        <v>772</v>
      </c>
      <c r="AZ119" s="279" t="s">
        <v>772</v>
      </c>
      <c r="BA119" s="279" t="s">
        <v>772</v>
      </c>
      <c r="BB119" s="279" t="s">
        <v>772</v>
      </c>
      <c r="BC119" s="279" t="s">
        <v>772</v>
      </c>
      <c r="BD119" s="279" t="s">
        <v>772</v>
      </c>
      <c r="BE119" s="279">
        <v>0.155</v>
      </c>
      <c r="BF119" s="279" t="s">
        <v>772</v>
      </c>
      <c r="BG119" s="279">
        <v>1.391</v>
      </c>
      <c r="BH119" s="279" t="s">
        <v>772</v>
      </c>
      <c r="BI119" s="279">
        <v>5.3999999999999999E-2</v>
      </c>
      <c r="BJ119" s="279" t="s">
        <v>772</v>
      </c>
      <c r="BK119" s="279" t="s">
        <v>772</v>
      </c>
      <c r="BL119" s="279" t="s">
        <v>772</v>
      </c>
      <c r="BM119" s="279" t="s">
        <v>772</v>
      </c>
      <c r="BN119" s="279" t="s">
        <v>772</v>
      </c>
      <c r="BO119" s="279" t="s">
        <v>772</v>
      </c>
      <c r="BP119" s="279" t="s">
        <v>772</v>
      </c>
      <c r="BQ119" s="279" t="s">
        <v>772</v>
      </c>
      <c r="BR119" s="279">
        <v>0.01</v>
      </c>
      <c r="BS119" s="279" t="s">
        <v>772</v>
      </c>
      <c r="BT119" s="279">
        <v>0.70499999999999996</v>
      </c>
      <c r="BU119" s="279" t="s">
        <v>772</v>
      </c>
      <c r="BV119" s="279" t="s">
        <v>772</v>
      </c>
      <c r="BW119" s="279" t="s">
        <v>772</v>
      </c>
      <c r="BX119" s="279">
        <v>8.9999999999999993E-3</v>
      </c>
      <c r="BY119" s="279">
        <v>0.105</v>
      </c>
      <c r="BZ119" s="279" t="s">
        <v>772</v>
      </c>
      <c r="CA119" s="279" t="s">
        <v>772</v>
      </c>
      <c r="CB119" s="279" t="s">
        <v>772</v>
      </c>
      <c r="CC119" s="279" t="s">
        <v>772</v>
      </c>
      <c r="CD119" s="279" t="s">
        <v>772</v>
      </c>
      <c r="CE119" s="279" t="s">
        <v>772</v>
      </c>
      <c r="CF119" s="279" t="s">
        <v>772</v>
      </c>
      <c r="CG119" s="279" t="s">
        <v>772</v>
      </c>
      <c r="CH119" s="279" t="s">
        <v>772</v>
      </c>
      <c r="CI119" s="279" t="s">
        <v>772</v>
      </c>
      <c r="CJ119" s="279" t="s">
        <v>772</v>
      </c>
      <c r="CK119" s="279" t="s">
        <v>772</v>
      </c>
      <c r="CL119" s="279">
        <v>0.71250000000000002</v>
      </c>
      <c r="CM119" s="279" t="s">
        <v>772</v>
      </c>
      <c r="CN119" s="279" t="s">
        <v>772</v>
      </c>
      <c r="CO119" s="279" t="s">
        <v>772</v>
      </c>
      <c r="CP119" s="279" t="s">
        <v>772</v>
      </c>
      <c r="CQ119" s="279">
        <v>9.4999999999999998E-3</v>
      </c>
      <c r="CR119" s="279" t="s">
        <v>772</v>
      </c>
      <c r="CS119" s="279">
        <v>0.39900000000000002</v>
      </c>
      <c r="CT119" s="279">
        <v>8.5500000000000007E-2</v>
      </c>
      <c r="CU119" s="279">
        <f>IFERROR(VLOOKUP(A119,'fat-01-24'!A:C,3,FALSE),"")</f>
        <v>0.185</v>
      </c>
      <c r="CV119" s="279" t="str">
        <f>IFERROR(VLOOKUP(A119,'fat-02-24'!A:C,3,FALSE),"")</f>
        <v/>
      </c>
      <c r="CW119" s="279">
        <f>IFERROR(VLOOKUP(A119,'fat-03-24'!A:C,3,FALSE),"")</f>
        <v>0.34200000000000003</v>
      </c>
      <c r="CX119" s="279" t="str">
        <f>IFERROR(VLOOKUP(A119,'fat-04-24'!A:C,3,FALSE),"")</f>
        <v/>
      </c>
      <c r="CY119" s="279" t="str">
        <f>IFERROR(VLOOKUP(A119,'fat-05-24'!A:C,3,FALSE),"")</f>
        <v/>
      </c>
      <c r="CZ119" s="279" t="str">
        <f>IFERROR(VLOOKUP(A119,'fat-06-24'!A:C,3,FALSE),"")</f>
        <v/>
      </c>
      <c r="DA119" s="279" t="str">
        <f>IFERROR(VLOOKUP(A119,'fat-07-24'!A:C,3,FALSE),"")</f>
        <v/>
      </c>
      <c r="DB119" s="279">
        <f>IFERROR(VLOOKUP(A119,'fat-08-24'!A:D,3,FALSE),"")</f>
        <v>0.84550000000000003</v>
      </c>
      <c r="DC119" s="279">
        <f>IFERROR(VLOOKUP(A119,'fat-09-24'!A:C,3,FALSE),"")</f>
        <v>0.47499999999999998</v>
      </c>
      <c r="DD119" s="279" t="str">
        <f>IFERROR(VLOOKUP(A119,'fat-10-24'!A:C,3,FALSE),"")</f>
        <v/>
      </c>
      <c r="DE119" s="279" t="str">
        <f>IFERROR(VLOOKUP(A119,'fat-11-24'!A:C,3,FALSE),"")</f>
        <v/>
      </c>
      <c r="DF119" s="279" t="str">
        <f>IFERROR(VLOOKUP(A119,'fat-12-24'!A:D,3,FALSE),"")</f>
        <v/>
      </c>
      <c r="DG119" s="279" t="str">
        <f>IFERROR(VLOOKUP(A119,'fat-01-25'!A:D,3,FALSE),"")</f>
        <v/>
      </c>
      <c r="DH119" s="279" t="str">
        <f>IFERROR(VLOOKUP(A119,'fat-02-25'!A:D,3,FALSE),"")</f>
        <v/>
      </c>
      <c r="DI119" s="279" t="str">
        <f>IFERROR(VLOOKUP(A119,'fat-03-25'!A:C,3,FALSE),"")</f>
        <v/>
      </c>
      <c r="DJ119" s="279" t="str">
        <f>IFERROR(VLOOKUP(A119,'fat-04-25'!A:C,3,FALSE),"")</f>
        <v/>
      </c>
      <c r="DK119" s="279" t="str">
        <f>IFERROR(VLOOKUP(A119,'fat-02-25'!A:C,3,FALSE),"")</f>
        <v/>
      </c>
      <c r="DL119" s="279" t="str">
        <f>IFERROR(VLOOKUP(A119,'fat-06-25'!A:C,3,FALSE),"")</f>
        <v/>
      </c>
      <c r="DM119" s="279" t="str">
        <f>IFERROR(VLOOKUP(A119,'fat-05-25'!A:C,3,FALSE),"")</f>
        <v/>
      </c>
      <c r="DN119" s="279" t="str">
        <f>IFERROR(VLOOKUP(A119,'fat-08-25'!A:C,3,FALSE),"")</f>
        <v/>
      </c>
      <c r="DO119" s="279" t="str">
        <f>IFERROR(VLOOKUP(A119,'fat-09-25'!A:C,3,FALSE),"")</f>
        <v/>
      </c>
      <c r="DP119" s="279" t="str">
        <f>IFERROR(VLOOKUP(A119,'fat-10-25'!A:C,3,FALSE),"")</f>
        <v/>
      </c>
      <c r="DQ119" s="279" t="str">
        <f>IFERROR(VLOOKUP(A119,'fat-11-25'!A:D,3,FALSE),"")</f>
        <v/>
      </c>
      <c r="DR119" s="279" t="str">
        <f>IFERROR(VLOOKUP(A119,'fat-12-25'!A:D,3,FALSE),"")</f>
        <v/>
      </c>
      <c r="DS119" s="279" t="str">
        <f>IFERROR(VLOOKUP(A119,'fat-01-26'!A:C,3,FALSE),"")</f>
        <v/>
      </c>
      <c r="DT119" s="279" t="str">
        <f>IFERROR(VLOOKUP(A119,'fat-02-26'!A:C,3,FALSE),"")</f>
        <v/>
      </c>
      <c r="DU119" s="279" t="str">
        <f>IFERROR(VLOOKUP(A119,'fat-03-26'!A:C,3,FALSE),"")</f>
        <v/>
      </c>
      <c r="DV119" s="279" t="str">
        <f>IFERROR(VLOOKUP(A119,'fat-04-26'!A:C,3,FALSE),"")</f>
        <v/>
      </c>
      <c r="DW119" s="279" t="str">
        <f>IFERROR(VLOOKUP(A119,'fat-05-26'!A:C,3,FALSE),"")</f>
        <v/>
      </c>
      <c r="DX119" s="279">
        <f t="shared" si="18"/>
        <v>0</v>
      </c>
      <c r="DY119" s="279">
        <f t="shared" si="19"/>
        <v>0</v>
      </c>
      <c r="DZ119" s="280"/>
      <c r="EA119" s="281">
        <f>VLOOKUP(A119,Estoque!B:I,8,FALSE)</f>
        <v>0</v>
      </c>
      <c r="EB119" s="34">
        <f>VLOOKUP(A119,Estoque!B:N,13,FALSE)</f>
        <v>0</v>
      </c>
    </row>
    <row r="120" spans="1:134" x14ac:dyDescent="0.3">
      <c r="A120" s="394" t="s">
        <v>480</v>
      </c>
      <c r="B120" s="394" t="s">
        <v>481</v>
      </c>
      <c r="C120" s="279">
        <v>2.827</v>
      </c>
      <c r="D120" s="279">
        <v>0.63</v>
      </c>
      <c r="E120" s="279">
        <v>0.56899999999999995</v>
      </c>
      <c r="F120" s="279">
        <v>9.5</v>
      </c>
      <c r="G120" s="279" t="s">
        <v>772</v>
      </c>
      <c r="H120" s="279">
        <v>0.71799999999999997</v>
      </c>
      <c r="I120" s="279">
        <v>3.0009999999999999</v>
      </c>
      <c r="J120" s="279">
        <v>5.1180000000000003</v>
      </c>
      <c r="K120" s="279">
        <v>2.8330000000000002</v>
      </c>
      <c r="L120" s="279">
        <v>3.117</v>
      </c>
      <c r="M120" s="279">
        <v>0.56100000000000005</v>
      </c>
      <c r="N120" s="279">
        <v>1.6080000000000001</v>
      </c>
      <c r="O120" s="279">
        <v>6.5000000000000002E-2</v>
      </c>
      <c r="P120" s="279">
        <v>0.53900000000000003</v>
      </c>
      <c r="Q120" s="279">
        <v>1.2190000000000001</v>
      </c>
      <c r="R120" s="279">
        <v>0.67130000000000001</v>
      </c>
      <c r="S120" s="279">
        <v>0.21099999999999999</v>
      </c>
      <c r="T120" s="279">
        <v>3.95</v>
      </c>
      <c r="U120" s="279">
        <v>6.6000000000000003E-2</v>
      </c>
      <c r="V120" s="279">
        <v>1.385</v>
      </c>
      <c r="W120" s="279">
        <v>3.673</v>
      </c>
      <c r="X120" s="279">
        <v>0.1</v>
      </c>
      <c r="Y120" s="279">
        <v>4.0709999999999997</v>
      </c>
      <c r="Z120" s="279">
        <v>1.7332000000000001</v>
      </c>
      <c r="AA120" s="279">
        <v>1.542</v>
      </c>
      <c r="AB120" s="279">
        <v>1.8680000000000001</v>
      </c>
      <c r="AC120" s="279">
        <v>1.99</v>
      </c>
      <c r="AD120" s="279">
        <v>1.2849999999999999</v>
      </c>
      <c r="AE120" s="279">
        <v>2.5000000000000001E-2</v>
      </c>
      <c r="AF120" s="279">
        <v>0.52300000000000002</v>
      </c>
      <c r="AG120" s="279">
        <v>1.3640000000000001</v>
      </c>
      <c r="AH120" s="279">
        <v>0.92800000000000005</v>
      </c>
      <c r="AI120" s="279">
        <v>1.1930000000000001</v>
      </c>
      <c r="AJ120" s="279">
        <v>3.952</v>
      </c>
      <c r="AK120" s="279">
        <v>1.256</v>
      </c>
      <c r="AL120" s="279">
        <v>2.2149999999999999</v>
      </c>
      <c r="AM120" s="279">
        <v>3.5609999999999999</v>
      </c>
      <c r="AN120" s="279">
        <v>1.613</v>
      </c>
      <c r="AO120" s="279">
        <v>0.93400000000000005</v>
      </c>
      <c r="AP120" s="279" t="s">
        <v>772</v>
      </c>
      <c r="AQ120" s="279">
        <v>0.28999999999999998</v>
      </c>
      <c r="AR120" s="279">
        <v>5.0999999999999997E-2</v>
      </c>
      <c r="AS120" s="279" t="s">
        <v>772</v>
      </c>
      <c r="AT120" s="279">
        <v>1.4156</v>
      </c>
      <c r="AU120" s="279">
        <v>4.9269999999999996</v>
      </c>
      <c r="AV120" s="279">
        <v>1.3979999999999999</v>
      </c>
      <c r="AW120" s="279" t="s">
        <v>772</v>
      </c>
      <c r="AX120" s="279">
        <v>0.64800000000000002</v>
      </c>
      <c r="AY120" s="279">
        <v>0.73899999999999999</v>
      </c>
      <c r="AZ120" s="279">
        <v>1.663</v>
      </c>
      <c r="BA120" s="279">
        <v>1.675</v>
      </c>
      <c r="BB120" s="279" t="s">
        <v>772</v>
      </c>
      <c r="BC120" s="279">
        <v>0.63</v>
      </c>
      <c r="BD120" s="279">
        <v>2.2410000000000001</v>
      </c>
      <c r="BE120" s="279">
        <v>0.21199999999999999</v>
      </c>
      <c r="BF120" s="279">
        <v>4.5620000000000003</v>
      </c>
      <c r="BG120" s="279">
        <v>3.2120000000000002</v>
      </c>
      <c r="BH120" s="279">
        <v>2.097</v>
      </c>
      <c r="BI120" s="279">
        <v>4.3628</v>
      </c>
      <c r="BJ120" s="279">
        <v>4.18</v>
      </c>
      <c r="BK120" s="279">
        <v>2.605</v>
      </c>
      <c r="BL120" s="279">
        <v>4.7069999999999999</v>
      </c>
      <c r="BM120" s="279">
        <v>3.4011</v>
      </c>
      <c r="BN120" s="279">
        <v>3.8391000000000002</v>
      </c>
      <c r="BO120" s="279">
        <v>2.984</v>
      </c>
      <c r="BP120" s="279">
        <v>0.89500000000000002</v>
      </c>
      <c r="BQ120" s="279">
        <v>1.4690000000000001</v>
      </c>
      <c r="BR120" s="279">
        <v>9.8230000000000004</v>
      </c>
      <c r="BS120" s="279">
        <v>4.9349999999999996</v>
      </c>
      <c r="BT120" s="279">
        <v>3.4710000000000001</v>
      </c>
      <c r="BU120" s="279">
        <v>0.66</v>
      </c>
      <c r="BV120" s="279">
        <v>0.245</v>
      </c>
      <c r="BW120" s="279">
        <v>2.2465999999999999</v>
      </c>
      <c r="BX120" s="279">
        <v>2.8479999999999999</v>
      </c>
      <c r="BY120" s="279">
        <v>1.9372</v>
      </c>
      <c r="BZ120" s="279">
        <v>5.5670000000000002</v>
      </c>
      <c r="CA120" s="279">
        <v>3.3538000000000001</v>
      </c>
      <c r="CB120" s="279">
        <v>0.73050000000000004</v>
      </c>
      <c r="CC120" s="279">
        <v>1.8578999999999999</v>
      </c>
      <c r="CD120" s="279">
        <v>5.9240000000000004</v>
      </c>
      <c r="CE120" s="279">
        <v>3.6427</v>
      </c>
      <c r="CF120" s="279">
        <v>0.57620000000000005</v>
      </c>
      <c r="CG120" s="279">
        <v>1.2383999999999999</v>
      </c>
      <c r="CH120" s="279">
        <v>24.489299999999997</v>
      </c>
      <c r="CI120" s="279">
        <v>4.1517999999999997</v>
      </c>
      <c r="CJ120" s="279">
        <v>0.31440000000000001</v>
      </c>
      <c r="CK120" s="279">
        <v>0.13100000000000001</v>
      </c>
      <c r="CL120" s="279">
        <v>6.8474999999999993</v>
      </c>
      <c r="CM120" s="279">
        <v>3.9692999999999996</v>
      </c>
      <c r="CN120" s="279">
        <v>2.6871999999999998</v>
      </c>
      <c r="CO120" s="279">
        <v>34.995100000000001</v>
      </c>
      <c r="CP120" s="279">
        <v>4.4352</v>
      </c>
      <c r="CQ120" s="279">
        <v>6.224400000000001</v>
      </c>
      <c r="CR120" s="279">
        <v>6.271300000000001</v>
      </c>
      <c r="CS120" s="279">
        <v>5.5593999999999983</v>
      </c>
      <c r="CT120" s="279">
        <v>1.2570000000000001</v>
      </c>
      <c r="CU120" s="279">
        <f>IFERROR(VLOOKUP(A120,'fat-01-24'!A:C,3,FALSE),"")</f>
        <v>7.088000000000001</v>
      </c>
      <c r="CV120" s="279">
        <f>IFERROR(VLOOKUP(A120,'fat-02-24'!A:C,3,FALSE),"")</f>
        <v>8.0876999999999999</v>
      </c>
      <c r="CW120" s="279">
        <f>IFERROR(VLOOKUP(A120,'fat-03-24'!A:C,3,FALSE),"")</f>
        <v>8.475200000000001</v>
      </c>
      <c r="CX120" s="279">
        <f>IFERROR(VLOOKUP(A120,'fat-04-24'!A:C,3,FALSE),"")</f>
        <v>12.787699999999997</v>
      </c>
      <c r="CY120" s="279">
        <f>IFERROR(VLOOKUP(A120,'fat-05-24'!A:C,3,FALSE),"")</f>
        <v>9.9571000000000005</v>
      </c>
      <c r="CZ120" s="279">
        <f>IFERROR(VLOOKUP(A120,'fat-06-24'!A:C,3,FALSE),"")</f>
        <v>2.6871999999999998</v>
      </c>
      <c r="DA120" s="279">
        <f>IFERROR(VLOOKUP(A120,'fat-07-24'!A:C,3,FALSE),"")</f>
        <v>6.7382000000000009</v>
      </c>
      <c r="DB120" s="279">
        <f>IFERROR(VLOOKUP(A120,'fat-08-24'!A:D,3,FALSE),"")</f>
        <v>7.4204999999999997</v>
      </c>
      <c r="DC120" s="279">
        <f>IFERROR(VLOOKUP(A120,'fat-09-24'!A:C,3,FALSE),"")</f>
        <v>7.9715000000000007</v>
      </c>
      <c r="DD120" s="279">
        <f>IFERROR(VLOOKUP(A120,'fat-10-24'!A:C,3,FALSE),"")</f>
        <v>8.9256000000000011</v>
      </c>
      <c r="DE120" s="279">
        <f>IFERROR(VLOOKUP(A120,'fat-11-24'!A:C,3,FALSE),"")</f>
        <v>7.1758000000000006</v>
      </c>
      <c r="DF120" s="279">
        <f>IFERROR(VLOOKUP(A120,'fat-12-24'!A:D,3,FALSE),"")</f>
        <v>2.3975</v>
      </c>
      <c r="DG120" s="279">
        <f>IFERROR(VLOOKUP(A120,'fat-01-25'!A:D,3,FALSE),"")</f>
        <v>4.2344999999999997</v>
      </c>
      <c r="DH120" s="279">
        <f>IFERROR(VLOOKUP(A120,'fat-02-25'!A:D,3,FALSE),"")</f>
        <v>5.6285000000000007</v>
      </c>
      <c r="DI120" s="279">
        <f>IFERROR(VLOOKUP(A120,'fat-03-25'!A:C,3,FALSE),"")</f>
        <v>5.7271999999999998</v>
      </c>
      <c r="DJ120" s="279">
        <f>IFERROR(VLOOKUP(A120,'fat-04-25'!A:C,3,FALSE),"")</f>
        <v>2.2336</v>
      </c>
      <c r="DK120" s="279">
        <f>IFERROR(VLOOKUP(A120,'fat-02-25'!A:C,3,FALSE),"")</f>
        <v>5.6285000000000007</v>
      </c>
      <c r="DL120" s="279">
        <f>IFERROR(VLOOKUP(A120,'fat-06-25'!A:C,3,FALSE),"")</f>
        <v>2.2076000000000002</v>
      </c>
      <c r="DM120" s="279">
        <f>IFERROR(VLOOKUP(A120,'fat-05-25'!A:C,3,FALSE),"")</f>
        <v>1.7302</v>
      </c>
      <c r="DN120" s="279">
        <f>IFERROR(VLOOKUP(A120,'fat-08-25'!A:C,3,FALSE),"")</f>
        <v>8.5602999999999998</v>
      </c>
      <c r="DO120" s="279">
        <f>IFERROR(VLOOKUP(A120,'fat-09-25'!A:C,3,FALSE),"")</f>
        <v>0.72050000000000003</v>
      </c>
      <c r="DP120" s="279">
        <f>IFERROR(VLOOKUP(A120,'fat-10-25'!A:C,3,FALSE),"")</f>
        <v>6.657</v>
      </c>
      <c r="DQ120" s="279">
        <f>IFERROR(VLOOKUP(A120,'fat-11-25'!A:D,3,FALSE),"")</f>
        <v>1.2432000000000001</v>
      </c>
      <c r="DR120" s="279">
        <f>IFERROR(VLOOKUP(A120,'fat-12-25'!A:D,3,FALSE),"")</f>
        <v>5.0099</v>
      </c>
      <c r="DS120" s="279">
        <f>IFERROR(VLOOKUP(A120,'fat-01-26'!A:C,3,FALSE),"")</f>
        <v>3.8065000000000002</v>
      </c>
      <c r="DT120" s="279">
        <f>IFERROR(VLOOKUP(A120,'fat-02-26'!A:C,3,FALSE),"")</f>
        <v>2.6234999999999999</v>
      </c>
      <c r="DU120" s="279">
        <f>IFERROR(VLOOKUP(A120,'fat-03-26'!A:C,3,FALSE),"")</f>
        <v>10.5936</v>
      </c>
      <c r="DV120" s="279">
        <f>IFERROR(VLOOKUP(A120,'fat-04-26'!A:C,3,FALSE),"")</f>
        <v>4.3296999999999999</v>
      </c>
      <c r="DW120" s="279">
        <f>IFERROR(VLOOKUP(A120,'fat-05-26'!A:C,3,FALSE),"")</f>
        <v>3.8876999999999997</v>
      </c>
      <c r="DX120" s="279">
        <f t="shared" si="18"/>
        <v>5.0418166666666666</v>
      </c>
      <c r="DY120" s="279">
        <f t="shared" si="19"/>
        <v>7.5627249999999995</v>
      </c>
      <c r="DZ120" s="280">
        <v>10</v>
      </c>
      <c r="EA120" s="281">
        <f>VLOOKUP(A120,Estoque!B:I,8,FALSE)</f>
        <v>35.4343</v>
      </c>
      <c r="EB120" s="34">
        <f>VLOOKUP(A120,Estoque!B:N,13,FALSE)</f>
        <v>10</v>
      </c>
      <c r="EC120" s="34">
        <v>45</v>
      </c>
    </row>
    <row r="121" spans="1:134" x14ac:dyDescent="0.3">
      <c r="A121" s="394" t="s">
        <v>482</v>
      </c>
      <c r="B121" s="394" t="s">
        <v>483</v>
      </c>
      <c r="C121" s="279" t="s">
        <v>772</v>
      </c>
      <c r="D121" s="279" t="s">
        <v>772</v>
      </c>
      <c r="E121" s="279" t="s">
        <v>772</v>
      </c>
      <c r="F121" s="279" t="s">
        <v>772</v>
      </c>
      <c r="G121" s="279" t="s">
        <v>772</v>
      </c>
      <c r="H121" s="279" t="s">
        <v>772</v>
      </c>
      <c r="I121" s="279" t="s">
        <v>772</v>
      </c>
      <c r="J121" s="279" t="s">
        <v>772</v>
      </c>
      <c r="K121" s="279">
        <v>0.16300000000000001</v>
      </c>
      <c r="L121" s="279" t="s">
        <v>772</v>
      </c>
      <c r="M121" s="279" t="s">
        <v>772</v>
      </c>
      <c r="N121" s="279" t="s">
        <v>772</v>
      </c>
      <c r="O121" s="279" t="s">
        <v>772</v>
      </c>
      <c r="P121" s="279" t="s">
        <v>772</v>
      </c>
      <c r="Q121" s="279" t="s">
        <v>772</v>
      </c>
      <c r="R121" s="279" t="s">
        <v>772</v>
      </c>
      <c r="S121" s="279" t="s">
        <v>772</v>
      </c>
      <c r="T121" s="279">
        <v>1.4999999999999999E-2</v>
      </c>
      <c r="U121" s="279" t="s">
        <v>772</v>
      </c>
      <c r="V121" s="279" t="s">
        <v>772</v>
      </c>
      <c r="W121" s="279" t="s">
        <v>772</v>
      </c>
      <c r="X121" s="279" t="s">
        <v>772</v>
      </c>
      <c r="Y121" s="279">
        <v>0.432</v>
      </c>
      <c r="Z121" s="279" t="s">
        <v>772</v>
      </c>
      <c r="AA121" s="279" t="s">
        <v>772</v>
      </c>
      <c r="AB121" s="279" t="s">
        <v>772</v>
      </c>
      <c r="AC121" s="279" t="s">
        <v>772</v>
      </c>
      <c r="AD121" s="279" t="s">
        <v>772</v>
      </c>
      <c r="AE121" s="279" t="s">
        <v>772</v>
      </c>
      <c r="AF121" s="279" t="s">
        <v>772</v>
      </c>
      <c r="AG121" s="279" t="s">
        <v>772</v>
      </c>
      <c r="AH121" s="279" t="s">
        <v>772</v>
      </c>
      <c r="AI121" s="279" t="s">
        <v>772</v>
      </c>
      <c r="AJ121" s="279" t="s">
        <v>772</v>
      </c>
      <c r="AK121" s="279" t="s">
        <v>772</v>
      </c>
      <c r="AL121" s="279" t="s">
        <v>772</v>
      </c>
      <c r="AM121" s="279">
        <v>5.5599999999999997E-2</v>
      </c>
      <c r="AN121" s="279">
        <v>0.15429999999999999</v>
      </c>
      <c r="AO121" s="279" t="s">
        <v>772</v>
      </c>
      <c r="AP121" s="279" t="s">
        <v>772</v>
      </c>
      <c r="AQ121" s="279" t="s">
        <v>772</v>
      </c>
      <c r="AR121" s="279" t="s">
        <v>772</v>
      </c>
      <c r="AS121" s="279" t="s">
        <v>772</v>
      </c>
      <c r="AT121" s="279" t="s">
        <v>772</v>
      </c>
      <c r="AU121" s="279" t="s">
        <v>772</v>
      </c>
      <c r="AV121" s="279" t="s">
        <v>772</v>
      </c>
      <c r="AW121" s="279" t="s">
        <v>772</v>
      </c>
      <c r="AX121" s="279" t="s">
        <v>772</v>
      </c>
      <c r="AY121" s="279" t="s">
        <v>772</v>
      </c>
      <c r="AZ121" s="279" t="s">
        <v>772</v>
      </c>
      <c r="BA121" s="279" t="s">
        <v>772</v>
      </c>
      <c r="BB121" s="279" t="s">
        <v>772</v>
      </c>
      <c r="BC121" s="279" t="s">
        <v>772</v>
      </c>
      <c r="BD121" s="279" t="s">
        <v>772</v>
      </c>
      <c r="BE121" s="279" t="s">
        <v>772</v>
      </c>
      <c r="BF121" s="279" t="s">
        <v>772</v>
      </c>
      <c r="BG121" s="279" t="s">
        <v>772</v>
      </c>
      <c r="BH121" s="279" t="s">
        <v>772</v>
      </c>
      <c r="BI121" s="279" t="s">
        <v>772</v>
      </c>
      <c r="BJ121" s="279" t="s">
        <v>772</v>
      </c>
      <c r="BK121" s="279" t="s">
        <v>772</v>
      </c>
      <c r="BL121" s="279">
        <v>1.62</v>
      </c>
      <c r="BM121" s="279">
        <v>1.855</v>
      </c>
      <c r="BN121" s="279">
        <v>0.255</v>
      </c>
      <c r="BO121" s="279">
        <v>0.33500000000000002</v>
      </c>
      <c r="BP121" s="279" t="s">
        <v>772</v>
      </c>
      <c r="BQ121" s="279">
        <v>0.11</v>
      </c>
      <c r="BR121" s="279">
        <v>0.97</v>
      </c>
      <c r="BS121" s="279" t="s">
        <v>772</v>
      </c>
      <c r="BT121" s="279">
        <v>0.23139999999999999</v>
      </c>
      <c r="BU121" s="279">
        <v>0.09</v>
      </c>
      <c r="BV121" s="279" t="s">
        <v>772</v>
      </c>
      <c r="BW121" s="279" t="s">
        <v>772</v>
      </c>
      <c r="BX121" s="279" t="s">
        <v>772</v>
      </c>
      <c r="BY121" s="279">
        <v>1.4999999999999999E-2</v>
      </c>
      <c r="BZ121" s="279" t="s">
        <v>772</v>
      </c>
      <c r="CA121" s="279" t="s">
        <v>772</v>
      </c>
      <c r="CB121" s="279" t="s">
        <v>772</v>
      </c>
      <c r="CC121" s="279" t="s">
        <v>772</v>
      </c>
      <c r="CD121" s="279">
        <v>7.1999999999999995E-2</v>
      </c>
      <c r="CE121" s="279" t="s">
        <v>772</v>
      </c>
      <c r="CF121" s="279" t="s">
        <v>772</v>
      </c>
      <c r="CG121" s="279" t="s">
        <v>772</v>
      </c>
      <c r="CH121" s="279" t="s">
        <v>772</v>
      </c>
      <c r="CI121" s="279" t="s">
        <v>772</v>
      </c>
      <c r="CJ121" s="279" t="s">
        <v>772</v>
      </c>
      <c r="CK121" s="279" t="s">
        <v>772</v>
      </c>
      <c r="CL121" s="279" t="s">
        <v>772</v>
      </c>
      <c r="CM121" s="279" t="s">
        <v>772</v>
      </c>
      <c r="CN121" s="279" t="s">
        <v>772</v>
      </c>
      <c r="CO121" s="279" t="s">
        <v>772</v>
      </c>
      <c r="CP121" s="279" t="s">
        <v>772</v>
      </c>
      <c r="CQ121" s="279" t="s">
        <v>772</v>
      </c>
      <c r="CR121" s="279">
        <v>1.232</v>
      </c>
      <c r="CS121" s="279">
        <v>1.1600000000000001</v>
      </c>
      <c r="CT121" s="279">
        <v>1.4476</v>
      </c>
      <c r="CU121" s="279" t="str">
        <f>IFERROR(VLOOKUP(A121,'fat-01-24'!A:C,3,FALSE),"")</f>
        <v/>
      </c>
      <c r="CV121" s="279" t="str">
        <f>IFERROR(VLOOKUP(A121,'fat-02-24'!A:C,3,FALSE),"")</f>
        <v/>
      </c>
      <c r="CW121" s="279">
        <f>IFERROR(VLOOKUP(A121,'fat-03-24'!A:C,3,FALSE),"")</f>
        <v>0.77</v>
      </c>
      <c r="CX121" s="279">
        <f>IFERROR(VLOOKUP(A121,'fat-04-24'!A:C,3,FALSE),"")</f>
        <v>0.2616</v>
      </c>
      <c r="CY121" s="279">
        <f>IFERROR(VLOOKUP(A121,'fat-05-24'!A:C,3,FALSE),"")</f>
        <v>-0.10760000000000002</v>
      </c>
      <c r="CZ121" s="279" t="str">
        <f>IFERROR(VLOOKUP(A121,'fat-06-24'!A:C,3,FALSE),"")</f>
        <v/>
      </c>
      <c r="DA121" s="279">
        <f>IFERROR(VLOOKUP(A121,'fat-07-24'!A:C,3,FALSE),"")</f>
        <v>1.0049999999999999</v>
      </c>
      <c r="DB121" s="279">
        <f>IFERROR(VLOOKUP(A121,'fat-08-24'!A:D,3,FALSE),"")</f>
        <v>1.0780000000000001</v>
      </c>
      <c r="DC121" s="279">
        <f>IFERROR(VLOOKUP(A121,'fat-09-24'!A:C,3,FALSE),"")</f>
        <v>0.84699999999999998</v>
      </c>
      <c r="DD121" s="279" t="str">
        <f>IFERROR(VLOOKUP(A121,'fat-10-24'!A:C,3,FALSE),"")</f>
        <v/>
      </c>
      <c r="DE121" s="279" t="str">
        <f>IFERROR(VLOOKUP(A121,'fat-11-24'!A:C,3,FALSE),"")</f>
        <v/>
      </c>
      <c r="DF121" s="279">
        <f>IFERROR(VLOOKUP(A121,'fat-12-24'!A:D,3,FALSE),"")</f>
        <v>0</v>
      </c>
      <c r="DG121" s="279">
        <f>IFERROR(VLOOKUP(A121,'fat-01-25'!A:D,3,FALSE),"")</f>
        <v>0.92400000000000004</v>
      </c>
      <c r="DH121" s="279">
        <f>IFERROR(VLOOKUP(A121,'fat-02-25'!A:D,3,FALSE),"")</f>
        <v>4.6199999999999998E-2</v>
      </c>
      <c r="DI121" s="279">
        <f>IFERROR(VLOOKUP(A121,'fat-03-25'!A:C,3,FALSE),"")</f>
        <v>0.25600000000000001</v>
      </c>
      <c r="DJ121" s="279">
        <f>IFERROR(VLOOKUP(A121,'fat-04-25'!A:C,3,FALSE),"")</f>
        <v>0.1232</v>
      </c>
      <c r="DK121" s="279">
        <f>IFERROR(VLOOKUP(A121,'fat-02-25'!A:C,3,FALSE),"")</f>
        <v>4.6199999999999998E-2</v>
      </c>
      <c r="DL121" s="279">
        <f>IFERROR(VLOOKUP(A121,'fat-06-25'!A:C,3,FALSE),"")</f>
        <v>3.6497999999999999</v>
      </c>
      <c r="DM121" s="279">
        <f>IFERROR(VLOOKUP(A121,'fat-05-25'!A:C,3,FALSE),"")</f>
        <v>0</v>
      </c>
      <c r="DN121" s="279">
        <f>IFERROR(VLOOKUP(A121,'fat-08-25'!A:C,3,FALSE),"")</f>
        <v>0.10780000000000001</v>
      </c>
      <c r="DO121" s="279">
        <f>IFERROR(VLOOKUP(A121,'fat-09-25'!A:C,3,FALSE),"")</f>
        <v>0.19039999999999999</v>
      </c>
      <c r="DP121" s="279">
        <f>IFERROR(VLOOKUP(A121,'fat-10-25'!A:C,3,FALSE),"")</f>
        <v>0</v>
      </c>
      <c r="DQ121" s="279">
        <f>IFERROR(VLOOKUP(A121,'fat-11-25'!A:D,3,FALSE),"")</f>
        <v>0</v>
      </c>
      <c r="DR121" s="279">
        <f>IFERROR(VLOOKUP(A121,'fat-12-25'!A:D,3,FALSE),"")</f>
        <v>0.308</v>
      </c>
      <c r="DS121" s="279">
        <f>IFERROR(VLOOKUP(A121,'fat-01-26'!A:C,3,FALSE),"")</f>
        <v>1.5554000000000001</v>
      </c>
      <c r="DT121" s="279" t="str">
        <f>IFERROR(VLOOKUP(A121,'fat-02-26'!A:C,3,FALSE),"")</f>
        <v/>
      </c>
      <c r="DU121" s="279">
        <f>IFERROR(VLOOKUP(A121,'fat-03-26'!A:C,3,FALSE),"")</f>
        <v>1.617</v>
      </c>
      <c r="DV121" s="279">
        <f>IFERROR(VLOOKUP(A121,'fat-04-26'!A:C,3,FALSE),"")</f>
        <v>2.4140000000000001</v>
      </c>
      <c r="DW121" s="279">
        <f>IFERROR(VLOOKUP(A121,'fat-05-26'!A:C,3,FALSE),"")</f>
        <v>0.20019999999999999</v>
      </c>
      <c r="DX121" s="279">
        <f t="shared" si="18"/>
        <v>1.0157666666666667</v>
      </c>
      <c r="DY121" s="279">
        <f t="shared" si="19"/>
        <v>1.5236499999999999</v>
      </c>
      <c r="DZ121" s="280"/>
      <c r="EA121" s="281">
        <f>VLOOKUP(A121,Estoque!B:I,8,FALSE)</f>
        <v>19.886800000000001</v>
      </c>
      <c r="EB121" s="34">
        <f>VLOOKUP(A121,Estoque!B:N,13,FALSE)</f>
        <v>0</v>
      </c>
    </row>
    <row r="122" spans="1:134" x14ac:dyDescent="0.3">
      <c r="A122" s="394" t="s">
        <v>484</v>
      </c>
      <c r="B122" s="394" t="s">
        <v>485</v>
      </c>
      <c r="C122" s="279">
        <v>1.8049999999999999</v>
      </c>
      <c r="D122" s="279">
        <v>6.6714000000000002</v>
      </c>
      <c r="E122" s="279">
        <v>20.1675</v>
      </c>
      <c r="F122" s="279">
        <v>5.09</v>
      </c>
      <c r="G122" s="279">
        <v>0.08</v>
      </c>
      <c r="H122" s="279">
        <v>3.2309999999999999</v>
      </c>
      <c r="I122" s="279">
        <v>16.329999999999998</v>
      </c>
      <c r="J122" s="279">
        <v>6.6740000000000004</v>
      </c>
      <c r="K122" s="279">
        <v>9.0239999999999991</v>
      </c>
      <c r="L122" s="279">
        <v>4.6630000000000003</v>
      </c>
      <c r="M122" s="279">
        <v>9.3909000000000002</v>
      </c>
      <c r="N122" s="279">
        <v>6.64</v>
      </c>
      <c r="O122" s="279">
        <v>4.9859999999999998</v>
      </c>
      <c r="P122" s="279">
        <v>3.129</v>
      </c>
      <c r="Q122" s="279">
        <v>3.29</v>
      </c>
      <c r="R122" s="279">
        <v>3.214</v>
      </c>
      <c r="S122" s="279">
        <v>9.4160000000000004</v>
      </c>
      <c r="T122" s="279">
        <v>5.266</v>
      </c>
      <c r="U122" s="279">
        <v>2.8759999999999999</v>
      </c>
      <c r="V122" s="279">
        <v>10.807</v>
      </c>
      <c r="W122" s="279">
        <v>3.5</v>
      </c>
      <c r="X122" s="279">
        <v>3.4729999999999999</v>
      </c>
      <c r="Y122" s="279">
        <v>10.432</v>
      </c>
      <c r="Z122" s="279">
        <v>8.0429999999999993</v>
      </c>
      <c r="AA122" s="279">
        <v>2.9390000000000001</v>
      </c>
      <c r="AB122" s="279">
        <v>4.0119999999999996</v>
      </c>
      <c r="AC122" s="279">
        <v>6.2267999999999999</v>
      </c>
      <c r="AD122" s="279">
        <v>1.829</v>
      </c>
      <c r="AE122" s="279">
        <v>0.74099999999999999</v>
      </c>
      <c r="AF122" s="279">
        <v>2.1869999999999998</v>
      </c>
      <c r="AG122" s="279">
        <v>1.702</v>
      </c>
      <c r="AH122" s="279">
        <v>5.2320000000000002</v>
      </c>
      <c r="AI122" s="279">
        <v>7.1479999999999997</v>
      </c>
      <c r="AJ122" s="279">
        <v>2.613</v>
      </c>
      <c r="AK122" s="279">
        <v>6.5731000000000002</v>
      </c>
      <c r="AL122" s="279">
        <v>9.7110000000000003</v>
      </c>
      <c r="AM122" s="279">
        <v>8.0990000000000002</v>
      </c>
      <c r="AN122" s="279">
        <v>7.5096999999999996</v>
      </c>
      <c r="AO122" s="279">
        <v>4.4130000000000003</v>
      </c>
      <c r="AP122" s="279">
        <v>5.048</v>
      </c>
      <c r="AQ122" s="279">
        <v>16.710999999999999</v>
      </c>
      <c r="AR122" s="279">
        <v>4.2629999999999999</v>
      </c>
      <c r="AS122" s="279">
        <v>11.45</v>
      </c>
      <c r="AT122" s="279">
        <v>6.5068999999999999</v>
      </c>
      <c r="AU122" s="279">
        <v>12.528</v>
      </c>
      <c r="AV122" s="279">
        <v>5.0129999999999999</v>
      </c>
      <c r="AW122" s="279">
        <v>8.2309999999999999</v>
      </c>
      <c r="AX122" s="279">
        <v>10.379</v>
      </c>
      <c r="AY122" s="279">
        <v>10.236000000000001</v>
      </c>
      <c r="AZ122" s="279">
        <v>21.683</v>
      </c>
      <c r="BA122" s="279">
        <v>10.763999999999999</v>
      </c>
      <c r="BB122" s="279">
        <v>2.3809999999999998</v>
      </c>
      <c r="BC122" s="279">
        <v>13.888999999999999</v>
      </c>
      <c r="BD122" s="279">
        <v>11.345000000000001</v>
      </c>
      <c r="BE122" s="279">
        <v>13.704000000000001</v>
      </c>
      <c r="BF122" s="279">
        <v>23.974</v>
      </c>
      <c r="BG122" s="279">
        <v>29.8172</v>
      </c>
      <c r="BH122" s="279">
        <v>12.942</v>
      </c>
      <c r="BI122" s="279">
        <v>16.444800000000001</v>
      </c>
      <c r="BJ122" s="279">
        <v>12.846</v>
      </c>
      <c r="BK122" s="279">
        <v>14.988</v>
      </c>
      <c r="BL122" s="279">
        <v>2.5670000000000002</v>
      </c>
      <c r="BM122" s="279">
        <v>21.791</v>
      </c>
      <c r="BN122" s="279">
        <v>12.7357</v>
      </c>
      <c r="BO122" s="279">
        <v>9.1370000000000005</v>
      </c>
      <c r="BP122" s="279">
        <v>9.7439999999999998</v>
      </c>
      <c r="BQ122" s="279">
        <v>1.262</v>
      </c>
      <c r="BR122" s="279">
        <v>11.413</v>
      </c>
      <c r="BS122" s="279">
        <v>9.2794000000000008</v>
      </c>
      <c r="BT122" s="279">
        <v>10.307</v>
      </c>
      <c r="BU122" s="279">
        <v>6.9886999999999997</v>
      </c>
      <c r="BV122" s="279">
        <v>8.2108000000000008</v>
      </c>
      <c r="BW122" s="279">
        <v>7.2416</v>
      </c>
      <c r="BX122" s="279">
        <v>7.82</v>
      </c>
      <c r="BY122" s="279">
        <v>29.06</v>
      </c>
      <c r="BZ122" s="279">
        <v>14.3675</v>
      </c>
      <c r="CA122" s="279">
        <v>15.4758</v>
      </c>
      <c r="CB122" s="279">
        <v>18.451499999999999</v>
      </c>
      <c r="CC122" s="279">
        <v>11.273400000000001</v>
      </c>
      <c r="CD122" s="279">
        <v>3.0891999999999999</v>
      </c>
      <c r="CE122" s="279" t="s">
        <v>772</v>
      </c>
      <c r="CF122" s="279" t="s">
        <v>772</v>
      </c>
      <c r="CG122" s="279" t="s">
        <v>772</v>
      </c>
      <c r="CH122" s="279" t="s">
        <v>772</v>
      </c>
      <c r="CI122" s="279" t="s">
        <v>772</v>
      </c>
      <c r="CJ122" s="279" t="s">
        <v>772</v>
      </c>
      <c r="CK122" s="279" t="s">
        <v>772</v>
      </c>
      <c r="CL122" s="279" t="s">
        <v>772</v>
      </c>
      <c r="CM122" s="279" t="s">
        <v>772</v>
      </c>
      <c r="CN122" s="279" t="s">
        <v>772</v>
      </c>
      <c r="CO122" s="279" t="s">
        <v>772</v>
      </c>
      <c r="CP122" s="279" t="s">
        <v>772</v>
      </c>
      <c r="CQ122" s="279" t="s">
        <v>772</v>
      </c>
      <c r="CR122" s="279" t="s">
        <v>772</v>
      </c>
      <c r="CS122" s="279" t="s">
        <v>772</v>
      </c>
      <c r="CT122" s="279" t="s">
        <v>772</v>
      </c>
      <c r="CU122" s="279" t="str">
        <f>IFERROR(VLOOKUP(A122,'fat-01-24'!A:C,3,FALSE),"")</f>
        <v/>
      </c>
      <c r="CV122" s="279" t="str">
        <f>IFERROR(VLOOKUP(A122,'fat-02-24'!A:C,3,FALSE),"")</f>
        <v/>
      </c>
      <c r="CW122" s="279" t="str">
        <f>IFERROR(VLOOKUP(A122,'fat-03-24'!A:C,3,FALSE),"")</f>
        <v/>
      </c>
      <c r="CX122" s="279" t="str">
        <f>IFERROR(VLOOKUP(A122,'fat-04-24'!A:C,3,FALSE),"")</f>
        <v/>
      </c>
      <c r="CY122" s="279" t="str">
        <f>IFERROR(VLOOKUP(A122,'fat-05-24'!A:C,3,FALSE),"")</f>
        <v/>
      </c>
      <c r="CZ122" s="279" t="str">
        <f>IFERROR(VLOOKUP(A122,'fat-06-24'!A:C,3,FALSE),"")</f>
        <v/>
      </c>
      <c r="DA122" s="279" t="str">
        <f>IFERROR(VLOOKUP(A122,'fat-07-24'!A:C,3,FALSE),"")</f>
        <v/>
      </c>
      <c r="DB122" s="279" t="str">
        <f>IFERROR(VLOOKUP(A122,'fat-08-24'!A:D,3,FALSE),"")</f>
        <v/>
      </c>
      <c r="DC122" s="279" t="str">
        <f>IFERROR(VLOOKUP(A122,'fat-09-24'!A:C,3,FALSE),"")</f>
        <v/>
      </c>
      <c r="DD122" s="279" t="str">
        <f>IFERROR(VLOOKUP(A122,'fat-10-24'!A:C,3,FALSE),"")</f>
        <v/>
      </c>
      <c r="DE122" s="279" t="str">
        <f>IFERROR(VLOOKUP(A122,'fat-11-24'!A:C,3,FALSE),"")</f>
        <v/>
      </c>
      <c r="DF122" s="279" t="str">
        <f>IFERROR(VLOOKUP(A122,'fat-12-24'!A:D,3,FALSE),"")</f>
        <v/>
      </c>
      <c r="DG122" s="279" t="str">
        <f>IFERROR(VLOOKUP(A122,'fat-01-25'!A:D,3,FALSE),"")</f>
        <v/>
      </c>
      <c r="DH122" s="279" t="str">
        <f>IFERROR(VLOOKUP(A122,'fat-02-25'!A:D,3,FALSE),"")</f>
        <v/>
      </c>
      <c r="DI122" s="279" t="str">
        <f>IFERROR(VLOOKUP(A122,'fat-03-25'!A:C,3,FALSE),"")</f>
        <v/>
      </c>
      <c r="DJ122" s="279" t="str">
        <f>IFERROR(VLOOKUP(A122,'fat-04-25'!A:C,3,FALSE),"")</f>
        <v/>
      </c>
      <c r="DK122" s="279" t="str">
        <f>IFERROR(VLOOKUP(A122,'fat-02-25'!A:C,3,FALSE),"")</f>
        <v/>
      </c>
      <c r="DL122" s="279" t="str">
        <f>IFERROR(VLOOKUP(A122,'fat-06-25'!A:C,3,FALSE),"")</f>
        <v/>
      </c>
      <c r="DM122" s="279" t="str">
        <f>IFERROR(VLOOKUP(A122,'fat-05-25'!A:C,3,FALSE),"")</f>
        <v/>
      </c>
      <c r="DN122" s="279" t="str">
        <f>IFERROR(VLOOKUP(A122,'fat-08-25'!A:C,3,FALSE),"")</f>
        <v/>
      </c>
      <c r="DO122" s="279" t="str">
        <f>IFERROR(VLOOKUP(A122,'fat-09-25'!A:C,3,FALSE),"")</f>
        <v/>
      </c>
      <c r="DP122" s="279" t="str">
        <f>IFERROR(VLOOKUP(A122,'fat-10-25'!A:C,3,FALSE),"")</f>
        <v/>
      </c>
      <c r="DQ122" s="279" t="str">
        <f>IFERROR(VLOOKUP(A122,'fat-11-25'!A:D,3,FALSE),"")</f>
        <v/>
      </c>
      <c r="DR122" s="279" t="str">
        <f>IFERROR(VLOOKUP(A122,'fat-12-25'!A:D,3,FALSE),"")</f>
        <v/>
      </c>
      <c r="DS122" s="279" t="str">
        <f>IFERROR(VLOOKUP(A122,'fat-01-26'!A:C,3,FALSE),"")</f>
        <v/>
      </c>
      <c r="DT122" s="279" t="str">
        <f>IFERROR(VLOOKUP(A122,'fat-02-26'!A:C,3,FALSE),"")</f>
        <v/>
      </c>
      <c r="DU122" s="279" t="str">
        <f>IFERROR(VLOOKUP(A122,'fat-03-26'!A:C,3,FALSE),"")</f>
        <v/>
      </c>
      <c r="DV122" s="279" t="str">
        <f>IFERROR(VLOOKUP(A122,'fat-04-26'!A:C,3,FALSE),"")</f>
        <v/>
      </c>
      <c r="DW122" s="279" t="str">
        <f>IFERROR(VLOOKUP(A122,'fat-05-26'!A:C,3,FALSE),"")</f>
        <v/>
      </c>
      <c r="DX122" s="279">
        <f t="shared" si="18"/>
        <v>0</v>
      </c>
      <c r="DY122" s="279">
        <f t="shared" si="19"/>
        <v>0</v>
      </c>
      <c r="DZ122" s="280"/>
      <c r="EA122" s="281"/>
      <c r="EB122" s="34" t="e">
        <f>VLOOKUP(A122,Estoque!B:N,13,FALSE)</f>
        <v>#N/A</v>
      </c>
    </row>
    <row r="123" spans="1:134" x14ac:dyDescent="0.3">
      <c r="A123" s="394" t="s">
        <v>486</v>
      </c>
      <c r="B123" s="394" t="s">
        <v>485</v>
      </c>
      <c r="C123" s="279" t="s">
        <v>772</v>
      </c>
      <c r="D123" s="279" t="s">
        <v>772</v>
      </c>
      <c r="E123" s="279" t="s">
        <v>772</v>
      </c>
      <c r="F123" s="279" t="s">
        <v>772</v>
      </c>
      <c r="G123" s="279" t="s">
        <v>772</v>
      </c>
      <c r="H123" s="279" t="s">
        <v>772</v>
      </c>
      <c r="I123" s="279" t="s">
        <v>772</v>
      </c>
      <c r="J123" s="279" t="s">
        <v>772</v>
      </c>
      <c r="K123" s="279" t="s">
        <v>772</v>
      </c>
      <c r="L123" s="279" t="s">
        <v>772</v>
      </c>
      <c r="M123" s="279" t="s">
        <v>772</v>
      </c>
      <c r="N123" s="279" t="s">
        <v>772</v>
      </c>
      <c r="O123" s="279" t="s">
        <v>772</v>
      </c>
      <c r="P123" s="279" t="s">
        <v>772</v>
      </c>
      <c r="Q123" s="279" t="s">
        <v>772</v>
      </c>
      <c r="R123" s="279" t="s">
        <v>772</v>
      </c>
      <c r="S123" s="279" t="s">
        <v>772</v>
      </c>
      <c r="T123" s="279" t="s">
        <v>772</v>
      </c>
      <c r="U123" s="279" t="s">
        <v>772</v>
      </c>
      <c r="V123" s="279" t="s">
        <v>772</v>
      </c>
      <c r="W123" s="279" t="s">
        <v>772</v>
      </c>
      <c r="X123" s="279" t="s">
        <v>772</v>
      </c>
      <c r="Y123" s="279" t="s">
        <v>772</v>
      </c>
      <c r="Z123" s="279" t="s">
        <v>772</v>
      </c>
      <c r="AA123" s="279" t="s">
        <v>772</v>
      </c>
      <c r="AB123" s="279" t="s">
        <v>772</v>
      </c>
      <c r="AC123" s="279" t="s">
        <v>772</v>
      </c>
      <c r="AD123" s="279" t="s">
        <v>772</v>
      </c>
      <c r="AE123" s="279" t="s">
        <v>772</v>
      </c>
      <c r="AF123" s="279" t="s">
        <v>772</v>
      </c>
      <c r="AG123" s="279" t="s">
        <v>772</v>
      </c>
      <c r="AH123" s="279" t="s">
        <v>772</v>
      </c>
      <c r="AI123" s="279" t="s">
        <v>772</v>
      </c>
      <c r="AJ123" s="279" t="s">
        <v>772</v>
      </c>
      <c r="AK123" s="279" t="s">
        <v>772</v>
      </c>
      <c r="AL123" s="279" t="s">
        <v>772</v>
      </c>
      <c r="AM123" s="279" t="s">
        <v>772</v>
      </c>
      <c r="AN123" s="279" t="s">
        <v>772</v>
      </c>
      <c r="AO123" s="279" t="s">
        <v>772</v>
      </c>
      <c r="AP123" s="279" t="s">
        <v>772</v>
      </c>
      <c r="AQ123" s="279" t="s">
        <v>772</v>
      </c>
      <c r="AR123" s="279" t="s">
        <v>772</v>
      </c>
      <c r="AS123" s="279" t="s">
        <v>772</v>
      </c>
      <c r="AT123" s="279" t="s">
        <v>772</v>
      </c>
      <c r="AU123" s="279" t="s">
        <v>772</v>
      </c>
      <c r="AV123" s="279" t="s">
        <v>772</v>
      </c>
      <c r="AW123" s="279" t="s">
        <v>772</v>
      </c>
      <c r="AX123" s="279" t="s">
        <v>772</v>
      </c>
      <c r="AY123" s="279" t="s">
        <v>772</v>
      </c>
      <c r="AZ123" s="279" t="s">
        <v>772</v>
      </c>
      <c r="BA123" s="279" t="s">
        <v>772</v>
      </c>
      <c r="BB123" s="279" t="s">
        <v>772</v>
      </c>
      <c r="BC123" s="279" t="s">
        <v>772</v>
      </c>
      <c r="BD123" s="279" t="s">
        <v>772</v>
      </c>
      <c r="BE123" s="279" t="s">
        <v>772</v>
      </c>
      <c r="BF123" s="279" t="s">
        <v>772</v>
      </c>
      <c r="BG123" s="279" t="s">
        <v>772</v>
      </c>
      <c r="BH123" s="279" t="s">
        <v>772</v>
      </c>
      <c r="BI123" s="279" t="s">
        <v>772</v>
      </c>
      <c r="BJ123" s="279" t="s">
        <v>772</v>
      </c>
      <c r="BK123" s="279" t="s">
        <v>772</v>
      </c>
      <c r="BL123" s="279" t="s">
        <v>772</v>
      </c>
      <c r="BM123" s="279" t="s">
        <v>772</v>
      </c>
      <c r="BN123" s="279" t="s">
        <v>772</v>
      </c>
      <c r="BO123" s="279" t="s">
        <v>772</v>
      </c>
      <c r="BP123" s="279" t="s">
        <v>772</v>
      </c>
      <c r="BQ123" s="279" t="s">
        <v>772</v>
      </c>
      <c r="BR123" s="279" t="s">
        <v>772</v>
      </c>
      <c r="BS123" s="279" t="s">
        <v>772</v>
      </c>
      <c r="BT123" s="279" t="s">
        <v>772</v>
      </c>
      <c r="BU123" s="279" t="s">
        <v>772</v>
      </c>
      <c r="BV123" s="279" t="s">
        <v>772</v>
      </c>
      <c r="BW123" s="279" t="s">
        <v>772</v>
      </c>
      <c r="BX123" s="279" t="s">
        <v>772</v>
      </c>
      <c r="BY123" s="279" t="s">
        <v>772</v>
      </c>
      <c r="BZ123" s="279" t="s">
        <v>772</v>
      </c>
      <c r="CA123" s="279" t="s">
        <v>772</v>
      </c>
      <c r="CB123" s="279" t="s">
        <v>772</v>
      </c>
      <c r="CC123" s="279" t="s">
        <v>772</v>
      </c>
      <c r="CD123" s="279">
        <v>9.395999999999999</v>
      </c>
      <c r="CE123" s="279">
        <v>1.1759999999999999</v>
      </c>
      <c r="CF123" s="279">
        <v>38.364000000000004</v>
      </c>
      <c r="CG123" s="279">
        <v>18.102999999999994</v>
      </c>
      <c r="CH123" s="279">
        <v>14.838499999999998</v>
      </c>
      <c r="CI123" s="279">
        <v>4.5585000000000004</v>
      </c>
      <c r="CJ123" s="279">
        <v>22.6325</v>
      </c>
      <c r="CK123" s="279">
        <v>1.6175000000000002</v>
      </c>
      <c r="CL123" s="279">
        <v>19.501999999999992</v>
      </c>
      <c r="CM123" s="279">
        <v>16.326499999999999</v>
      </c>
      <c r="CN123" s="279">
        <v>12.316499999999998</v>
      </c>
      <c r="CO123" s="279">
        <v>20.177500000000002</v>
      </c>
      <c r="CP123" s="279">
        <v>19.386999999999997</v>
      </c>
      <c r="CQ123" s="279">
        <v>19.003499999999999</v>
      </c>
      <c r="CR123" s="279">
        <v>16.626999999999999</v>
      </c>
      <c r="CS123" s="279">
        <v>31.938499999999994</v>
      </c>
      <c r="CT123" s="279">
        <v>20.743999999999993</v>
      </c>
      <c r="CU123" s="279">
        <f>IFERROR(VLOOKUP(A123,'fat-01-24'!A:C,3,FALSE),"")</f>
        <v>18.220400000000005</v>
      </c>
      <c r="CV123" s="279">
        <f>IFERROR(VLOOKUP(A123,'fat-02-24'!A:C,3,FALSE),"")</f>
        <v>43.23979994908936</v>
      </c>
      <c r="CW123" s="279">
        <f>IFERROR(VLOOKUP(A123,'fat-03-24'!A:C,3,FALSE),"")</f>
        <v>37.196999999999989</v>
      </c>
      <c r="CX123" s="279">
        <f>IFERROR(VLOOKUP(A123,'fat-04-24'!A:C,3,FALSE),"")</f>
        <v>27.736000000000004</v>
      </c>
      <c r="CY123" s="279">
        <f>IFERROR(VLOOKUP(A123,'fat-05-24'!A:C,3,FALSE),"")</f>
        <v>28.468700000000005</v>
      </c>
      <c r="CZ123" s="279">
        <f>IFERROR(VLOOKUP(A123,'fat-06-24'!A:C,3,FALSE),"")</f>
        <v>12.316499999999998</v>
      </c>
      <c r="DA123" s="279">
        <f>IFERROR(VLOOKUP(A123,'fat-07-24'!A:C,3,FALSE),"")</f>
        <v>36.206499999999991</v>
      </c>
      <c r="DB123" s="279">
        <f>IFERROR(VLOOKUP(A123,'fat-08-24'!A:D,3,FALSE),"")</f>
        <v>9.3085000000000004</v>
      </c>
      <c r="DC123" s="279">
        <f>IFERROR(VLOOKUP(A123,'fat-09-24'!A:C,3,FALSE),"")</f>
        <v>37.356500000000004</v>
      </c>
      <c r="DD123" s="279">
        <f>IFERROR(VLOOKUP(A123,'fat-10-24'!A:C,3,FALSE),"")</f>
        <v>34.181499999999986</v>
      </c>
      <c r="DE123" s="279">
        <f>IFERROR(VLOOKUP(A123,'fat-11-24'!A:C,3,FALSE),"")</f>
        <v>12.278500000000001</v>
      </c>
      <c r="DF123" s="279">
        <f>IFERROR(VLOOKUP(A123,'fat-12-24'!A:D,3,FALSE),"")</f>
        <v>52.096000000000011</v>
      </c>
      <c r="DG123" s="279">
        <f>IFERROR(VLOOKUP(A123,'fat-01-25'!A:D,3,FALSE),"")</f>
        <v>10.770499999999998</v>
      </c>
      <c r="DH123" s="279">
        <f>IFERROR(VLOOKUP(A123,'fat-02-25'!A:D,3,FALSE),"")</f>
        <v>35.623999999999995</v>
      </c>
      <c r="DI123" s="279">
        <f>IFERROR(VLOOKUP(A123,'fat-03-25'!A:C,3,FALSE),"")</f>
        <v>27.927</v>
      </c>
      <c r="DJ123" s="279">
        <f>IFERROR(VLOOKUP(A123,'fat-04-25'!A:C,3,FALSE),"")</f>
        <v>11.7705</v>
      </c>
      <c r="DK123" s="279">
        <f>IFERROR(VLOOKUP(A123,'fat-02-25'!A:C,3,FALSE),"")</f>
        <v>35.623999999999995</v>
      </c>
      <c r="DL123" s="279">
        <f>IFERROR(VLOOKUP(A123,'fat-06-25'!A:C,3,FALSE),"")</f>
        <v>34.184999999999995</v>
      </c>
      <c r="DM123" s="279">
        <f>IFERROR(VLOOKUP(A123,'fat-05-25'!A:C,3,FALSE),"")</f>
        <v>6.8980000000000006</v>
      </c>
      <c r="DN123" s="279">
        <f>IFERROR(VLOOKUP(A123,'fat-08-25'!A:C,3,FALSE),"")</f>
        <v>37.487000000000002</v>
      </c>
      <c r="DO123" s="279">
        <f>IFERROR(VLOOKUP(A123,'fat-09-25'!A:C,3,FALSE),"")</f>
        <v>34.691000000000003</v>
      </c>
      <c r="DP123" s="279">
        <f>IFERROR(VLOOKUP(A123,'fat-10-25'!A:C,3,FALSE),"")</f>
        <v>24.494999999999994</v>
      </c>
      <c r="DQ123" s="279">
        <f>IFERROR(VLOOKUP(A123,'fat-11-25'!A:D,3,FALSE),"")</f>
        <v>8.4864999999999995</v>
      </c>
      <c r="DR123" s="279">
        <f>IFERROR(VLOOKUP(A123,'fat-12-25'!A:D,3,FALSE),"")</f>
        <v>27.145999999999997</v>
      </c>
      <c r="DS123" s="279">
        <f>IFERROR(VLOOKUP(A123,'fat-01-26'!A:C,3,FALSE),"")</f>
        <v>11.241000000000001</v>
      </c>
      <c r="DT123" s="279">
        <f>IFERROR(VLOOKUP(A123,'fat-02-26'!A:C,3,FALSE),"")</f>
        <v>36.028500000000001</v>
      </c>
      <c r="DU123" s="279">
        <f>IFERROR(VLOOKUP(A123,'fat-03-26'!A:C,3,FALSE),"")</f>
        <v>46.673500000000004</v>
      </c>
      <c r="DV123" s="279">
        <f>IFERROR(VLOOKUP(A123,'fat-04-26'!A:C,3,FALSE),"")</f>
        <v>46.172999999999995</v>
      </c>
      <c r="DW123" s="279">
        <f>IFERROR(VLOOKUP(A123,'fat-05-26'!A:C,3,FALSE),"")</f>
        <v>24.460500000000007</v>
      </c>
      <c r="DX123" s="279">
        <f t="shared" si="18"/>
        <v>31.953749999999999</v>
      </c>
      <c r="DY123" s="279">
        <f t="shared" si="19"/>
        <v>47.930624999999992</v>
      </c>
      <c r="DZ123" s="280"/>
      <c r="EA123" s="281">
        <f>VLOOKUP(A123,Estoque!B:I,8,FALSE)</f>
        <v>41.328899999999997</v>
      </c>
      <c r="EB123" s="34">
        <f>VLOOKUP(A123,Estoque!B:N,13,FALSE)</f>
        <v>30</v>
      </c>
    </row>
    <row r="124" spans="1:134" x14ac:dyDescent="0.3">
      <c r="A124" s="394" t="s">
        <v>487</v>
      </c>
      <c r="B124" s="394" t="s">
        <v>488</v>
      </c>
      <c r="C124" s="279" t="s">
        <v>772</v>
      </c>
      <c r="D124" s="279" t="s">
        <v>772</v>
      </c>
      <c r="E124" s="279" t="s">
        <v>772</v>
      </c>
      <c r="F124" s="279" t="s">
        <v>772</v>
      </c>
      <c r="G124" s="279" t="s">
        <v>772</v>
      </c>
      <c r="H124" s="279" t="s">
        <v>772</v>
      </c>
      <c r="I124" s="279" t="s">
        <v>772</v>
      </c>
      <c r="J124" s="279" t="s">
        <v>772</v>
      </c>
      <c r="K124" s="279" t="s">
        <v>772</v>
      </c>
      <c r="L124" s="279" t="s">
        <v>772</v>
      </c>
      <c r="M124" s="279" t="s">
        <v>772</v>
      </c>
      <c r="N124" s="279" t="s">
        <v>772</v>
      </c>
      <c r="O124" s="279" t="s">
        <v>772</v>
      </c>
      <c r="P124" s="279" t="s">
        <v>772</v>
      </c>
      <c r="Q124" s="279" t="s">
        <v>772</v>
      </c>
      <c r="R124" s="279" t="s">
        <v>772</v>
      </c>
      <c r="S124" s="279" t="s">
        <v>772</v>
      </c>
      <c r="T124" s="279" t="s">
        <v>772</v>
      </c>
      <c r="U124" s="279" t="s">
        <v>772</v>
      </c>
      <c r="V124" s="279" t="s">
        <v>772</v>
      </c>
      <c r="W124" s="279" t="s">
        <v>772</v>
      </c>
      <c r="X124" s="279" t="s">
        <v>772</v>
      </c>
      <c r="Y124" s="279" t="s">
        <v>772</v>
      </c>
      <c r="Z124" s="279" t="s">
        <v>772</v>
      </c>
      <c r="AA124" s="279" t="s">
        <v>772</v>
      </c>
      <c r="AB124" s="279" t="s">
        <v>772</v>
      </c>
      <c r="AC124" s="279" t="s">
        <v>772</v>
      </c>
      <c r="AD124" s="279" t="s">
        <v>772</v>
      </c>
      <c r="AE124" s="279" t="s">
        <v>772</v>
      </c>
      <c r="AF124" s="279" t="s">
        <v>772</v>
      </c>
      <c r="AG124" s="279" t="s">
        <v>772</v>
      </c>
      <c r="AH124" s="279" t="s">
        <v>772</v>
      </c>
      <c r="AI124" s="279" t="s">
        <v>772</v>
      </c>
      <c r="AJ124" s="279" t="s">
        <v>772</v>
      </c>
      <c r="AK124" s="279" t="s">
        <v>772</v>
      </c>
      <c r="AL124" s="279" t="s">
        <v>772</v>
      </c>
      <c r="AM124" s="279" t="s">
        <v>772</v>
      </c>
      <c r="AN124" s="279" t="s">
        <v>772</v>
      </c>
      <c r="AO124" s="279" t="s">
        <v>772</v>
      </c>
      <c r="AP124" s="279" t="s">
        <v>772</v>
      </c>
      <c r="AQ124" s="279" t="s">
        <v>772</v>
      </c>
      <c r="AR124" s="279" t="s">
        <v>772</v>
      </c>
      <c r="AS124" s="279" t="s">
        <v>772</v>
      </c>
      <c r="AT124" s="279" t="s">
        <v>772</v>
      </c>
      <c r="AU124" s="279" t="s">
        <v>772</v>
      </c>
      <c r="AV124" s="279" t="s">
        <v>772</v>
      </c>
      <c r="AW124" s="279" t="s">
        <v>772</v>
      </c>
      <c r="AX124" s="279" t="s">
        <v>772</v>
      </c>
      <c r="AY124" s="279" t="s">
        <v>772</v>
      </c>
      <c r="AZ124" s="279" t="s">
        <v>772</v>
      </c>
      <c r="BA124" s="279" t="s">
        <v>772</v>
      </c>
      <c r="BB124" s="279" t="s">
        <v>772</v>
      </c>
      <c r="BC124" s="279" t="s">
        <v>772</v>
      </c>
      <c r="BD124" s="279" t="s">
        <v>772</v>
      </c>
      <c r="BE124" s="279" t="s">
        <v>772</v>
      </c>
      <c r="BF124" s="279" t="s">
        <v>772</v>
      </c>
      <c r="BG124" s="279" t="s">
        <v>772</v>
      </c>
      <c r="BH124" s="279" t="s">
        <v>772</v>
      </c>
      <c r="BI124" s="279" t="s">
        <v>772</v>
      </c>
      <c r="BJ124" s="279" t="s">
        <v>772</v>
      </c>
      <c r="BK124" s="279" t="s">
        <v>772</v>
      </c>
      <c r="BL124" s="279" t="s">
        <v>772</v>
      </c>
      <c r="BM124" s="279" t="s">
        <v>772</v>
      </c>
      <c r="BN124" s="279" t="s">
        <v>772</v>
      </c>
      <c r="BO124" s="279" t="s">
        <v>772</v>
      </c>
      <c r="BP124" s="279" t="s">
        <v>772</v>
      </c>
      <c r="BQ124" s="279" t="s">
        <v>772</v>
      </c>
      <c r="BR124" s="279" t="s">
        <v>772</v>
      </c>
      <c r="BS124" s="279" t="s">
        <v>772</v>
      </c>
      <c r="BT124" s="279" t="s">
        <v>772</v>
      </c>
      <c r="BU124" s="279" t="s">
        <v>772</v>
      </c>
      <c r="BV124" s="279" t="s">
        <v>772</v>
      </c>
      <c r="BW124" s="279" t="s">
        <v>772</v>
      </c>
      <c r="BX124" s="279" t="s">
        <v>772</v>
      </c>
      <c r="BY124" s="279" t="s">
        <v>772</v>
      </c>
      <c r="BZ124" s="279" t="s">
        <v>772</v>
      </c>
      <c r="CA124" s="279" t="s">
        <v>772</v>
      </c>
      <c r="CB124" s="279" t="s">
        <v>772</v>
      </c>
      <c r="CC124" s="279" t="s">
        <v>772</v>
      </c>
      <c r="CD124" s="279" t="s">
        <v>772</v>
      </c>
      <c r="CE124" s="279" t="s">
        <v>772</v>
      </c>
      <c r="CF124" s="279">
        <v>2.76</v>
      </c>
      <c r="CG124" s="279" t="s">
        <v>772</v>
      </c>
      <c r="CH124" s="279">
        <v>0.54</v>
      </c>
      <c r="CI124" s="279" t="s">
        <v>772</v>
      </c>
      <c r="CJ124" s="279">
        <v>0.14000000000000001</v>
      </c>
      <c r="CK124" s="279" t="s">
        <v>772</v>
      </c>
      <c r="CL124" s="279" t="s">
        <v>772</v>
      </c>
      <c r="CM124" s="279" t="s">
        <v>772</v>
      </c>
      <c r="CN124" s="279">
        <v>0.84</v>
      </c>
      <c r="CO124" s="279">
        <v>0.24</v>
      </c>
      <c r="CP124" s="279">
        <v>1.3599999999999999</v>
      </c>
      <c r="CQ124" s="279">
        <v>1.38</v>
      </c>
      <c r="CR124" s="279">
        <v>2.08</v>
      </c>
      <c r="CS124" s="279" t="s">
        <v>772</v>
      </c>
      <c r="CT124" s="279">
        <v>5.339999999999999</v>
      </c>
      <c r="CU124" s="279">
        <f>IFERROR(VLOOKUP(A124,'fat-01-24'!A:C,3,FALSE),"")</f>
        <v>1.4</v>
      </c>
      <c r="CV124" s="279" t="str">
        <f>IFERROR(VLOOKUP(A124,'fat-02-24'!A:C,3,FALSE),"")</f>
        <v/>
      </c>
      <c r="CW124" s="279">
        <f>IFERROR(VLOOKUP(A124,'fat-03-24'!A:C,3,FALSE),"")</f>
        <v>2.14</v>
      </c>
      <c r="CX124" s="279">
        <f>IFERROR(VLOOKUP(A124,'fat-04-24'!A:C,3,FALSE),"")</f>
        <v>0.80500000000000005</v>
      </c>
      <c r="CY124" s="279">
        <f>IFERROR(VLOOKUP(A124,'fat-05-24'!A:C,3,FALSE),"")</f>
        <v>1.84</v>
      </c>
      <c r="CZ124" s="279">
        <f>IFERROR(VLOOKUP(A124,'fat-06-24'!A:C,3,FALSE),"")</f>
        <v>0.84</v>
      </c>
      <c r="DA124" s="279">
        <f>IFERROR(VLOOKUP(A124,'fat-07-24'!A:C,3,FALSE),"")</f>
        <v>3.0599999999999996</v>
      </c>
      <c r="DB124" s="279">
        <f>IFERROR(VLOOKUP(A124,'fat-08-24'!A:D,3,FALSE),"")</f>
        <v>0.4</v>
      </c>
      <c r="DC124" s="279">
        <f>IFERROR(VLOOKUP(A124,'fat-09-24'!A:C,3,FALSE),"")</f>
        <v>0.14000000000000001</v>
      </c>
      <c r="DD124" s="279">
        <f>IFERROR(VLOOKUP(A124,'fat-10-24'!A:C,3,FALSE),"")</f>
        <v>5.26</v>
      </c>
      <c r="DE124" s="279">
        <f>IFERROR(VLOOKUP(A124,'fat-11-24'!A:C,3,FALSE),"")</f>
        <v>0.6</v>
      </c>
      <c r="DF124" s="279">
        <f>IFERROR(VLOOKUP(A124,'fat-12-24'!A:D,3,FALSE),"")</f>
        <v>2.3780000000000001</v>
      </c>
      <c r="DG124" s="279">
        <f>IFERROR(VLOOKUP(A124,'fat-01-25'!A:D,3,FALSE),"")</f>
        <v>0.1</v>
      </c>
      <c r="DH124" s="279">
        <f>IFERROR(VLOOKUP(A124,'fat-02-25'!A:D,3,FALSE),"")</f>
        <v>0.72</v>
      </c>
      <c r="DI124" s="279">
        <f>IFERROR(VLOOKUP(A124,'fat-03-25'!A:C,3,FALSE),"")</f>
        <v>5.8420000000000005</v>
      </c>
      <c r="DJ124" s="279">
        <f>IFERROR(VLOOKUP(A124,'fat-04-25'!A:C,3,FALSE),"")</f>
        <v>0.54</v>
      </c>
      <c r="DK124" s="279">
        <f>IFERROR(VLOOKUP(A124,'fat-02-25'!A:C,3,FALSE),"")</f>
        <v>0.72</v>
      </c>
      <c r="DL124" s="279">
        <f>IFERROR(VLOOKUP(A124,'fat-06-25'!A:C,3,FALSE),"")</f>
        <v>0.7</v>
      </c>
      <c r="DM124" s="279">
        <f>IFERROR(VLOOKUP(A124,'fat-05-25'!A:C,3,FALSE),"")</f>
        <v>3.3800000000000003</v>
      </c>
      <c r="DN124" s="279">
        <f>IFERROR(VLOOKUP(A124,'fat-08-25'!A:C,3,FALSE),"")</f>
        <v>0.1</v>
      </c>
      <c r="DO124" s="279">
        <f>IFERROR(VLOOKUP(A124,'fat-09-25'!A:C,3,FALSE),"")</f>
        <v>3.2960000000000003</v>
      </c>
      <c r="DP124" s="279">
        <f>IFERROR(VLOOKUP(A124,'fat-10-25'!A:C,3,FALSE),"")</f>
        <v>2.08</v>
      </c>
      <c r="DQ124" s="279">
        <f>IFERROR(VLOOKUP(A124,'fat-11-25'!A:D,3,FALSE),"")</f>
        <v>1.52</v>
      </c>
      <c r="DR124" s="279">
        <f>IFERROR(VLOOKUP(A124,'fat-12-25'!A:D,3,FALSE),"")</f>
        <v>0</v>
      </c>
      <c r="DS124" s="279">
        <f>IFERROR(VLOOKUP(A124,'fat-01-26'!A:C,3,FALSE),"")</f>
        <v>1.998</v>
      </c>
      <c r="DT124" s="279">
        <f>IFERROR(VLOOKUP(A124,'fat-02-26'!A:C,3,FALSE),"")</f>
        <v>1.2991999999999999</v>
      </c>
      <c r="DU124" s="279">
        <f>IFERROR(VLOOKUP(A124,'fat-03-26'!A:C,3,FALSE),"")</f>
        <v>1.8404</v>
      </c>
      <c r="DV124" s="279">
        <f>IFERROR(VLOOKUP(A124,'fat-04-26'!A:C,3,FALSE),"")</f>
        <v>1.1013999999999999</v>
      </c>
      <c r="DW124" s="279">
        <f>IFERROR(VLOOKUP(A124,'fat-05-26'!A:C,3,FALSE),"")</f>
        <v>0.74399999999999999</v>
      </c>
      <c r="DX124" s="279">
        <f t="shared" si="18"/>
        <v>1.1638333333333333</v>
      </c>
      <c r="DY124" s="279">
        <f t="shared" si="19"/>
        <v>1.7457499999999999</v>
      </c>
      <c r="DZ124" s="280">
        <v>5</v>
      </c>
      <c r="EA124" s="281">
        <f>VLOOKUP(A124,Estoque!B:I,8,FALSE)</f>
        <v>5.8898000000000001</v>
      </c>
      <c r="EB124" s="34">
        <f>VLOOKUP(A124,Estoque!B:N,13,FALSE)</f>
        <v>0</v>
      </c>
      <c r="EC124" s="34">
        <v>15</v>
      </c>
      <c r="ED124" s="34">
        <v>15</v>
      </c>
    </row>
    <row r="125" spans="1:134" x14ac:dyDescent="0.3">
      <c r="A125" s="394" t="s">
        <v>489</v>
      </c>
      <c r="B125" s="394" t="s">
        <v>490</v>
      </c>
      <c r="C125" s="279">
        <v>0.56000000000000005</v>
      </c>
      <c r="D125" s="279">
        <v>1.0249999999999999</v>
      </c>
      <c r="E125" s="279" t="s">
        <v>772</v>
      </c>
      <c r="F125" s="279">
        <v>1.84</v>
      </c>
      <c r="G125" s="279" t="s">
        <v>772</v>
      </c>
      <c r="H125" s="279" t="s">
        <v>772</v>
      </c>
      <c r="I125" s="279" t="s">
        <v>772</v>
      </c>
      <c r="J125" s="279">
        <v>1.57</v>
      </c>
      <c r="K125" s="279" t="s">
        <v>772</v>
      </c>
      <c r="L125" s="279">
        <v>2.1800000000000002</v>
      </c>
      <c r="M125" s="279">
        <v>1.099</v>
      </c>
      <c r="N125" s="279">
        <v>0.83499999999999996</v>
      </c>
      <c r="O125" s="279" t="s">
        <v>772</v>
      </c>
      <c r="P125" s="279" t="s">
        <v>772</v>
      </c>
      <c r="Q125" s="279">
        <v>1.97</v>
      </c>
      <c r="R125" s="279" t="s">
        <v>772</v>
      </c>
      <c r="S125" s="279" t="s">
        <v>772</v>
      </c>
      <c r="T125" s="279">
        <v>0.48499999999999999</v>
      </c>
      <c r="U125" s="279">
        <v>1.915</v>
      </c>
      <c r="V125" s="279">
        <v>0.46</v>
      </c>
      <c r="W125" s="279">
        <v>2.875</v>
      </c>
      <c r="X125" s="279" t="s">
        <v>772</v>
      </c>
      <c r="Y125" s="279" t="s">
        <v>772</v>
      </c>
      <c r="Z125" s="279" t="s">
        <v>772</v>
      </c>
      <c r="AA125" s="279" t="s">
        <v>772</v>
      </c>
      <c r="AB125" s="279" t="s">
        <v>772</v>
      </c>
      <c r="AC125" s="279" t="s">
        <v>772</v>
      </c>
      <c r="AD125" s="279">
        <v>0.35899999999999999</v>
      </c>
      <c r="AE125" s="279">
        <v>0.155</v>
      </c>
      <c r="AF125" s="279" t="s">
        <v>772</v>
      </c>
      <c r="AG125" s="279" t="s">
        <v>772</v>
      </c>
      <c r="AH125" s="279">
        <v>2.3E-2</v>
      </c>
      <c r="AI125" s="279">
        <v>0.97</v>
      </c>
      <c r="AJ125" s="279" t="s">
        <v>772</v>
      </c>
      <c r="AK125" s="279" t="s">
        <v>772</v>
      </c>
      <c r="AL125" s="279" t="s">
        <v>772</v>
      </c>
      <c r="AM125" s="279" t="s">
        <v>772</v>
      </c>
      <c r="AN125" s="279">
        <v>3.8650000000000002</v>
      </c>
      <c r="AO125" s="279">
        <v>2.6669999999999998</v>
      </c>
      <c r="AP125" s="279" t="s">
        <v>772</v>
      </c>
      <c r="AQ125" s="279">
        <v>0.55600000000000005</v>
      </c>
      <c r="AR125" s="279" t="s">
        <v>772</v>
      </c>
      <c r="AS125" s="279">
        <v>0.18</v>
      </c>
      <c r="AT125" s="279">
        <v>0.54</v>
      </c>
      <c r="AU125" s="279">
        <v>5.8520000000000003</v>
      </c>
      <c r="AV125" s="279">
        <v>3.3130000000000002</v>
      </c>
      <c r="AW125" s="279">
        <v>2.7229999999999999</v>
      </c>
      <c r="AX125" s="279">
        <v>1.4339999999999999</v>
      </c>
      <c r="AY125" s="279" t="s">
        <v>772</v>
      </c>
      <c r="AZ125" s="279">
        <v>0.09</v>
      </c>
      <c r="BA125" s="279">
        <v>3.44</v>
      </c>
      <c r="BB125" s="279" t="s">
        <v>772</v>
      </c>
      <c r="BC125" s="279">
        <v>0.13</v>
      </c>
      <c r="BD125" s="279">
        <v>0.04</v>
      </c>
      <c r="BE125" s="279">
        <v>3.9350000000000001</v>
      </c>
      <c r="BF125" s="279" t="s">
        <v>772</v>
      </c>
      <c r="BG125" s="279">
        <v>1.57</v>
      </c>
      <c r="BH125" s="279" t="s">
        <v>772</v>
      </c>
      <c r="BI125" s="279" t="s">
        <v>772</v>
      </c>
      <c r="BJ125" s="279">
        <v>2.48</v>
      </c>
      <c r="BK125" s="279">
        <v>1.8049999999999999</v>
      </c>
      <c r="BL125" s="279">
        <v>0.56999999999999995</v>
      </c>
      <c r="BM125" s="279">
        <v>0.28999999999999998</v>
      </c>
      <c r="BN125" s="279" t="s">
        <v>772</v>
      </c>
      <c r="BO125" s="279">
        <v>0.64500000000000002</v>
      </c>
      <c r="BP125" s="279">
        <v>0.48499999999999999</v>
      </c>
      <c r="BQ125" s="279">
        <v>1.28</v>
      </c>
      <c r="BR125" s="279">
        <v>2.09</v>
      </c>
      <c r="BS125" s="279" t="s">
        <v>772</v>
      </c>
      <c r="BT125" s="279" t="s">
        <v>772</v>
      </c>
      <c r="BU125" s="279" t="s">
        <v>772</v>
      </c>
      <c r="BV125" s="279" t="s">
        <v>772</v>
      </c>
      <c r="BW125" s="279" t="s">
        <v>772</v>
      </c>
      <c r="BX125" s="279" t="s">
        <v>772</v>
      </c>
      <c r="BY125" s="279" t="s">
        <v>772</v>
      </c>
      <c r="BZ125" s="279">
        <v>5.3159999999999998</v>
      </c>
      <c r="CA125" s="279">
        <v>0.99</v>
      </c>
      <c r="CB125" s="279" t="s">
        <v>772</v>
      </c>
      <c r="CC125" s="279" t="s">
        <v>772</v>
      </c>
      <c r="CD125" s="279" t="s">
        <v>772</v>
      </c>
      <c r="CE125" s="279" t="s">
        <v>772</v>
      </c>
      <c r="CF125" s="279">
        <v>0.41400000000000003</v>
      </c>
      <c r="CG125" s="279">
        <v>1.2650000000000001</v>
      </c>
      <c r="CH125" s="279">
        <v>2.9670000000000001</v>
      </c>
      <c r="CI125" s="279">
        <v>0.68899999999999995</v>
      </c>
      <c r="CJ125" s="279" t="s">
        <v>772</v>
      </c>
      <c r="CK125" s="279">
        <v>1.081</v>
      </c>
      <c r="CL125" s="279">
        <v>9.1600000000000001E-2</v>
      </c>
      <c r="CM125" s="279">
        <v>2.7829999999999999</v>
      </c>
      <c r="CN125" s="279">
        <v>2.1619999999999999</v>
      </c>
      <c r="CO125" s="279">
        <v>0.82799999999999996</v>
      </c>
      <c r="CP125" s="279" t="s">
        <v>772</v>
      </c>
      <c r="CQ125" s="279">
        <v>6.3620000000000001</v>
      </c>
      <c r="CR125" s="279">
        <v>1.2649999999999999</v>
      </c>
      <c r="CS125" s="279">
        <v>1.5409999999999999</v>
      </c>
      <c r="CT125" s="279">
        <v>0.57299999999999995</v>
      </c>
      <c r="CU125" s="279">
        <f>IFERROR(VLOOKUP(A125,'fat-01-24'!A:C,3,FALSE),"")</f>
        <v>5.8550000000000004</v>
      </c>
      <c r="CV125" s="279">
        <f>IFERROR(VLOOKUP(A125,'fat-02-24'!A:C,3,FALSE),"")</f>
        <v>1.5179999999999998</v>
      </c>
      <c r="CW125" s="279">
        <f>IFERROR(VLOOKUP(A125,'fat-03-24'!A:C,3,FALSE),"")</f>
        <v>2.714</v>
      </c>
      <c r="CX125" s="279">
        <f>IFERROR(VLOOKUP(A125,'fat-04-24'!A:C,3,FALSE),"")</f>
        <v>1.4259999999999999</v>
      </c>
      <c r="CY125" s="279">
        <f>IFERROR(VLOOKUP(A125,'fat-05-24'!A:C,3,FALSE),"")</f>
        <v>0.14100000000000001</v>
      </c>
      <c r="CZ125" s="279">
        <f>IFERROR(VLOOKUP(A125,'fat-06-24'!A:C,3,FALSE),"")</f>
        <v>2.1619999999999999</v>
      </c>
      <c r="DA125" s="279">
        <f>IFERROR(VLOOKUP(A125,'fat-07-24'!A:C,3,FALSE),"")</f>
        <v>1.8859999999999999</v>
      </c>
      <c r="DB125" s="279">
        <f>IFERROR(VLOOKUP(A125,'fat-08-24'!A:D,3,FALSE),"")</f>
        <v>2.323</v>
      </c>
      <c r="DC125" s="279">
        <f>IFERROR(VLOOKUP(A125,'fat-09-24'!A:C,3,FALSE),"")</f>
        <v>6.2100000000000009</v>
      </c>
      <c r="DD125" s="279">
        <f>IFERROR(VLOOKUP(A125,'fat-10-24'!A:C,3,FALSE),"")</f>
        <v>1.7249999999999999</v>
      </c>
      <c r="DE125" s="279">
        <f>IFERROR(VLOOKUP(A125,'fat-11-24'!A:C,3,FALSE),"")</f>
        <v>0.41399999999999998</v>
      </c>
      <c r="DF125" s="279">
        <f>IFERROR(VLOOKUP(A125,'fat-12-24'!A:D,3,FALSE),"")</f>
        <v>0.69</v>
      </c>
      <c r="DG125" s="279">
        <f>IFERROR(VLOOKUP(A125,'fat-01-25'!A:D,3,FALSE),"")</f>
        <v>2.9669999999999996</v>
      </c>
      <c r="DH125" s="279">
        <f>IFERROR(VLOOKUP(A125,'fat-02-25'!A:D,3,FALSE),"")</f>
        <v>2.024</v>
      </c>
      <c r="DI125" s="279">
        <f>IFERROR(VLOOKUP(A125,'fat-03-25'!A:C,3,FALSE),"")</f>
        <v>0</v>
      </c>
      <c r="DJ125" s="279">
        <f>IFERROR(VLOOKUP(A125,'fat-04-25'!A:C,3,FALSE),"")</f>
        <v>0</v>
      </c>
      <c r="DK125" s="279">
        <f>IFERROR(VLOOKUP(A125,'fat-02-25'!A:C,3,FALSE),"")</f>
        <v>2.024</v>
      </c>
      <c r="DL125" s="279">
        <f>IFERROR(VLOOKUP(A125,'fat-06-25'!A:C,3,FALSE),"")</f>
        <v>0</v>
      </c>
      <c r="DM125" s="279">
        <f>IFERROR(VLOOKUP(A125,'fat-05-25'!A:C,3,FALSE),"")</f>
        <v>0</v>
      </c>
      <c r="DN125" s="279">
        <f>IFERROR(VLOOKUP(A125,'fat-08-25'!A:C,3,FALSE),"")</f>
        <v>0</v>
      </c>
      <c r="DO125" s="279">
        <f>IFERROR(VLOOKUP(A125,'fat-09-25'!A:C,3,FALSE),"")</f>
        <v>7.4549999999999992</v>
      </c>
      <c r="DP125" s="279">
        <f>IFERROR(VLOOKUP(A125,'fat-10-25'!A:C,3,FALSE),"")</f>
        <v>0.69</v>
      </c>
      <c r="DQ125" s="279">
        <f>IFERROR(VLOOKUP(A125,'fat-11-25'!A:D,3,FALSE),"")</f>
        <v>0.13800000000000001</v>
      </c>
      <c r="DR125" s="279">
        <f>IFERROR(VLOOKUP(A125,'fat-12-25'!A:D,3,FALSE),"")</f>
        <v>2.3355999999999999</v>
      </c>
      <c r="DS125" s="279">
        <f>IFERROR(VLOOKUP(A125,'fat-01-26'!A:C,3,FALSE),"")</f>
        <v>7.0000000000000007E-2</v>
      </c>
      <c r="DT125" s="279">
        <f>IFERROR(VLOOKUP(A125,'fat-02-26'!A:C,3,FALSE),"")</f>
        <v>3.6340000000000003</v>
      </c>
      <c r="DU125" s="279" t="str">
        <f>IFERROR(VLOOKUP(A125,'fat-03-26'!A:C,3,FALSE),"")</f>
        <v/>
      </c>
      <c r="DV125" s="279">
        <f>IFERROR(VLOOKUP(A125,'fat-04-26'!A:C,3,FALSE),"")</f>
        <v>2.875</v>
      </c>
      <c r="DW125" s="279">
        <f>IFERROR(VLOOKUP(A125,'fat-05-26'!A:C,3,FALSE),"")</f>
        <v>4.1399999999999997</v>
      </c>
      <c r="DX125" s="279">
        <f t="shared" si="18"/>
        <v>2.1757666666666666</v>
      </c>
      <c r="DY125" s="279">
        <f t="shared" si="19"/>
        <v>3.2636499999999997</v>
      </c>
      <c r="DZ125" s="280">
        <v>5</v>
      </c>
      <c r="EA125" s="281">
        <f>VLOOKUP(A125,Estoque!B:I,8,FALSE)</f>
        <v>6.4189999999999996</v>
      </c>
      <c r="EB125" s="34">
        <f>VLOOKUP(A125,Estoque!B:N,13,FALSE)</f>
        <v>0</v>
      </c>
      <c r="EC125" s="34">
        <v>30</v>
      </c>
      <c r="ED125" s="34">
        <v>30</v>
      </c>
    </row>
    <row r="126" spans="1:134" x14ac:dyDescent="0.3">
      <c r="A126" s="394" t="s">
        <v>491</v>
      </c>
      <c r="B126" s="394" t="s">
        <v>132</v>
      </c>
      <c r="C126" s="279">
        <v>18.43</v>
      </c>
      <c r="D126" s="279">
        <v>11.277699999999999</v>
      </c>
      <c r="E126" s="279">
        <v>13.959899999999999</v>
      </c>
      <c r="F126" s="279">
        <v>6.8440000000000003</v>
      </c>
      <c r="G126" s="279">
        <v>4.8760000000000003</v>
      </c>
      <c r="H126" s="279">
        <v>2.2850000000000001</v>
      </c>
      <c r="I126" s="279">
        <v>6.468</v>
      </c>
      <c r="J126" s="279">
        <v>9.7797999999999998</v>
      </c>
      <c r="K126" s="279">
        <v>7.2519999999999998</v>
      </c>
      <c r="L126" s="279">
        <v>11.324999999999999</v>
      </c>
      <c r="M126" s="279">
        <v>2.1644000000000001</v>
      </c>
      <c r="N126" s="279">
        <v>16.914999999999999</v>
      </c>
      <c r="O126" s="279">
        <v>4.4130000000000003</v>
      </c>
      <c r="P126" s="279">
        <v>2.0960000000000001</v>
      </c>
      <c r="Q126" s="279">
        <v>5.1829999999999998</v>
      </c>
      <c r="R126" s="279">
        <v>0.245</v>
      </c>
      <c r="S126" s="279">
        <v>7.6070000000000002</v>
      </c>
      <c r="T126" s="279">
        <v>2.17</v>
      </c>
      <c r="U126" s="279">
        <v>11.0823</v>
      </c>
      <c r="V126" s="279">
        <v>1.76</v>
      </c>
      <c r="W126" s="279">
        <v>5.968</v>
      </c>
      <c r="X126" s="279">
        <v>7.516</v>
      </c>
      <c r="Y126" s="279">
        <v>4.4302999999999999</v>
      </c>
      <c r="Z126" s="279">
        <v>3.1629999999999998</v>
      </c>
      <c r="AA126" s="279">
        <v>12.353999999999999</v>
      </c>
      <c r="AB126" s="279">
        <v>2.2109999999999999</v>
      </c>
      <c r="AC126" s="279">
        <v>0.53300000000000003</v>
      </c>
      <c r="AD126" s="279">
        <v>24.317</v>
      </c>
      <c r="AE126" s="279">
        <v>4.6589999999999998</v>
      </c>
      <c r="AF126" s="279">
        <v>11.218</v>
      </c>
      <c r="AG126" s="279">
        <v>6.601</v>
      </c>
      <c r="AH126" s="279">
        <v>13.119</v>
      </c>
      <c r="AI126" s="279">
        <v>5.73</v>
      </c>
      <c r="AJ126" s="279">
        <v>13.851000000000001</v>
      </c>
      <c r="AK126" s="279">
        <v>4.3129999999999997</v>
      </c>
      <c r="AL126" s="279">
        <v>11.131</v>
      </c>
      <c r="AM126" s="279">
        <v>9.7279999999999998</v>
      </c>
      <c r="AN126" s="279">
        <v>14.5047</v>
      </c>
      <c r="AO126" s="279">
        <v>5.4710000000000001</v>
      </c>
      <c r="AP126" s="279">
        <v>29.427</v>
      </c>
      <c r="AQ126" s="279">
        <v>9.7219999999999995</v>
      </c>
      <c r="AR126" s="279">
        <v>13.525</v>
      </c>
      <c r="AS126" s="279">
        <v>31.946999999999999</v>
      </c>
      <c r="AT126" s="279">
        <v>13.083</v>
      </c>
      <c r="AU126" s="279">
        <v>24.614000000000001</v>
      </c>
      <c r="AV126" s="279">
        <v>10.943</v>
      </c>
      <c r="AW126" s="279">
        <v>10.507999999999999</v>
      </c>
      <c r="AX126" s="279">
        <v>13.054</v>
      </c>
      <c r="AY126" s="279">
        <v>2.089</v>
      </c>
      <c r="AZ126" s="279">
        <v>5.5339999999999998</v>
      </c>
      <c r="BA126" s="279">
        <v>14.754</v>
      </c>
      <c r="BB126" s="279">
        <v>2.4569999999999999</v>
      </c>
      <c r="BC126" s="279">
        <v>14.959</v>
      </c>
      <c r="BD126" s="279">
        <v>7.04</v>
      </c>
      <c r="BE126" s="279">
        <v>9.06</v>
      </c>
      <c r="BF126" s="279">
        <v>15.760999999999999</v>
      </c>
      <c r="BG126" s="279">
        <v>11.2094</v>
      </c>
      <c r="BH126" s="279">
        <v>3.0419999999999998</v>
      </c>
      <c r="BI126" s="279">
        <v>7.8259999999999996</v>
      </c>
      <c r="BJ126" s="279">
        <v>13.183</v>
      </c>
      <c r="BK126" s="279">
        <v>10.0441</v>
      </c>
      <c r="BL126" s="279">
        <v>2.5078</v>
      </c>
      <c r="BM126" s="279">
        <v>24.839700000000001</v>
      </c>
      <c r="BN126" s="279">
        <v>19.2347</v>
      </c>
      <c r="BO126" s="279">
        <v>14.779</v>
      </c>
      <c r="BP126" s="279">
        <v>6.0069999999999997</v>
      </c>
      <c r="BQ126" s="279">
        <v>25.3414</v>
      </c>
      <c r="BR126" s="279">
        <v>11.429</v>
      </c>
      <c r="BS126" s="279">
        <v>27.837</v>
      </c>
      <c r="BT126" s="279">
        <v>10.0922</v>
      </c>
      <c r="BU126" s="279">
        <v>16.065000000000001</v>
      </c>
      <c r="BV126" s="279">
        <v>21.5441</v>
      </c>
      <c r="BW126" s="279">
        <v>8.9649999999999999</v>
      </c>
      <c r="BX126" s="279">
        <v>21.594999999999999</v>
      </c>
      <c r="BY126" s="279">
        <v>18.21</v>
      </c>
      <c r="BZ126" s="279">
        <v>17.364999999999998</v>
      </c>
      <c r="CA126" s="279">
        <v>30.359000000000002</v>
      </c>
      <c r="CB126" s="279">
        <v>10.336</v>
      </c>
      <c r="CC126" s="279">
        <v>10.772000000000002</v>
      </c>
      <c r="CD126" s="279">
        <v>6.6159999999999997</v>
      </c>
      <c r="CE126" s="279" t="s">
        <v>772</v>
      </c>
      <c r="CF126" s="279" t="s">
        <v>772</v>
      </c>
      <c r="CG126" s="279" t="s">
        <v>772</v>
      </c>
      <c r="CH126" s="279" t="s">
        <v>772</v>
      </c>
      <c r="CI126" s="279" t="s">
        <v>772</v>
      </c>
      <c r="CJ126" s="279">
        <v>1.3334999999999999</v>
      </c>
      <c r="CK126" s="279" t="s">
        <v>772</v>
      </c>
      <c r="CL126" s="279" t="s">
        <v>772</v>
      </c>
      <c r="CM126" s="279" t="s">
        <v>772</v>
      </c>
      <c r="CN126" s="279" t="s">
        <v>772</v>
      </c>
      <c r="CO126" s="279" t="s">
        <v>772</v>
      </c>
      <c r="CP126" s="279" t="s">
        <v>772</v>
      </c>
      <c r="CQ126" s="279" t="s">
        <v>772</v>
      </c>
      <c r="CR126" s="279" t="s">
        <v>772</v>
      </c>
      <c r="CS126" s="279" t="s">
        <v>772</v>
      </c>
      <c r="CT126" s="279" t="s">
        <v>772</v>
      </c>
      <c r="CU126" s="279" t="str">
        <f>IFERROR(VLOOKUP(A126,'fat-01-24'!A:C,3,FALSE),"")</f>
        <v/>
      </c>
      <c r="CV126" s="279" t="str">
        <f>IFERROR(VLOOKUP(A126,'fat-02-24'!A:C,3,FALSE),"")</f>
        <v/>
      </c>
      <c r="CW126" s="279" t="str">
        <f>IFERROR(VLOOKUP(A126,'fat-03-24'!A:C,3,FALSE),"")</f>
        <v/>
      </c>
      <c r="CX126" s="279" t="str">
        <f>IFERROR(VLOOKUP(A126,'fat-04-24'!A:C,3,FALSE),"")</f>
        <v/>
      </c>
      <c r="CY126" s="279" t="str">
        <f>IFERROR(VLOOKUP(A126,'fat-05-24'!A:C,3,FALSE),"")</f>
        <v/>
      </c>
      <c r="CZ126" s="279" t="str">
        <f>IFERROR(VLOOKUP(A126,'fat-06-24'!A:C,3,FALSE),"")</f>
        <v/>
      </c>
      <c r="DA126" s="279" t="str">
        <f>IFERROR(VLOOKUP(A126,'fat-07-24'!A:C,3,FALSE),"")</f>
        <v/>
      </c>
      <c r="DB126" s="279" t="str">
        <f>IFERROR(VLOOKUP(A126,'fat-08-24'!A:D,3,FALSE),"")</f>
        <v/>
      </c>
      <c r="DC126" s="279" t="str">
        <f>IFERROR(VLOOKUP(A126,'fat-09-24'!A:C,3,FALSE),"")</f>
        <v/>
      </c>
      <c r="DD126" s="279" t="str">
        <f>IFERROR(VLOOKUP(A126,'fat-10-24'!A:C,3,FALSE),"")</f>
        <v/>
      </c>
      <c r="DE126" s="279" t="str">
        <f>IFERROR(VLOOKUP(A126,'fat-11-24'!A:C,3,FALSE),"")</f>
        <v/>
      </c>
      <c r="DF126" s="279" t="str">
        <f>IFERROR(VLOOKUP(A126,'fat-12-24'!A:D,3,FALSE),"")</f>
        <v/>
      </c>
      <c r="DG126" s="279" t="str">
        <f>IFERROR(VLOOKUP(A126,'fat-01-25'!A:D,3,FALSE),"")</f>
        <v/>
      </c>
      <c r="DH126" s="279" t="str">
        <f>IFERROR(VLOOKUP(A126,'fat-02-25'!A:D,3,FALSE),"")</f>
        <v/>
      </c>
      <c r="DI126" s="279" t="str">
        <f>IFERROR(VLOOKUP(A126,'fat-03-25'!A:C,3,FALSE),"")</f>
        <v/>
      </c>
      <c r="DJ126" s="279" t="str">
        <f>IFERROR(VLOOKUP(A126,'fat-04-25'!A:C,3,FALSE),"")</f>
        <v/>
      </c>
      <c r="DK126" s="279" t="str">
        <f>IFERROR(VLOOKUP(A126,'fat-02-25'!A:C,3,FALSE),"")</f>
        <v/>
      </c>
      <c r="DL126" s="279" t="str">
        <f>IFERROR(VLOOKUP(A126,'fat-06-25'!A:C,3,FALSE),"")</f>
        <v/>
      </c>
      <c r="DM126" s="279" t="str">
        <f>IFERROR(VLOOKUP(A126,'fat-05-25'!A:C,3,FALSE),"")</f>
        <v/>
      </c>
      <c r="DN126" s="279" t="str">
        <f>IFERROR(VLOOKUP(A126,'fat-08-25'!A:C,3,FALSE),"")</f>
        <v/>
      </c>
      <c r="DO126" s="279" t="str">
        <f>IFERROR(VLOOKUP(A126,'fat-09-25'!A:C,3,FALSE),"")</f>
        <v/>
      </c>
      <c r="DP126" s="279" t="str">
        <f>IFERROR(VLOOKUP(A126,'fat-10-25'!A:C,3,FALSE),"")</f>
        <v/>
      </c>
      <c r="DQ126" s="279" t="str">
        <f>IFERROR(VLOOKUP(A126,'fat-11-25'!A:D,3,FALSE),"")</f>
        <v/>
      </c>
      <c r="DR126" s="279" t="str">
        <f>IFERROR(VLOOKUP(A126,'fat-12-25'!A:D,3,FALSE),"")</f>
        <v/>
      </c>
      <c r="DS126" s="279" t="str">
        <f>IFERROR(VLOOKUP(A126,'fat-01-26'!A:C,3,FALSE),"")</f>
        <v/>
      </c>
      <c r="DT126" s="279" t="str">
        <f>IFERROR(VLOOKUP(A126,'fat-02-26'!A:C,3,FALSE),"")</f>
        <v/>
      </c>
      <c r="DU126" s="279" t="str">
        <f>IFERROR(VLOOKUP(A126,'fat-03-26'!A:C,3,FALSE),"")</f>
        <v/>
      </c>
      <c r="DV126" s="279" t="str">
        <f>IFERROR(VLOOKUP(A126,'fat-04-26'!A:C,3,FALSE),"")</f>
        <v/>
      </c>
      <c r="DW126" s="279" t="str">
        <f>IFERROR(VLOOKUP(A126,'fat-05-26'!A:C,3,FALSE),"")</f>
        <v/>
      </c>
      <c r="DX126" s="279">
        <f t="shared" si="18"/>
        <v>0</v>
      </c>
      <c r="DY126" s="279">
        <f t="shared" si="19"/>
        <v>0</v>
      </c>
      <c r="DZ126" s="280"/>
      <c r="EA126" s="281"/>
      <c r="EB126" s="34" t="e">
        <f>VLOOKUP(A126,Estoque!B:N,13,FALSE)</f>
        <v>#N/A</v>
      </c>
      <c r="EC126" s="34">
        <v>29</v>
      </c>
      <c r="ED126" s="34">
        <v>19</v>
      </c>
    </row>
    <row r="127" spans="1:134" x14ac:dyDescent="0.3">
      <c r="A127" s="394" t="s">
        <v>131</v>
      </c>
      <c r="B127" s="394" t="s">
        <v>132</v>
      </c>
      <c r="C127" s="279" t="s">
        <v>772</v>
      </c>
      <c r="D127" s="279" t="s">
        <v>772</v>
      </c>
      <c r="E127" s="279" t="s">
        <v>772</v>
      </c>
      <c r="F127" s="279" t="s">
        <v>772</v>
      </c>
      <c r="G127" s="279" t="s">
        <v>772</v>
      </c>
      <c r="H127" s="279" t="s">
        <v>772</v>
      </c>
      <c r="I127" s="279" t="s">
        <v>772</v>
      </c>
      <c r="J127" s="279" t="s">
        <v>772</v>
      </c>
      <c r="K127" s="279" t="s">
        <v>772</v>
      </c>
      <c r="L127" s="279" t="s">
        <v>772</v>
      </c>
      <c r="M127" s="279" t="s">
        <v>772</v>
      </c>
      <c r="N127" s="279" t="s">
        <v>772</v>
      </c>
      <c r="O127" s="279" t="s">
        <v>772</v>
      </c>
      <c r="P127" s="279" t="s">
        <v>772</v>
      </c>
      <c r="Q127" s="279" t="s">
        <v>772</v>
      </c>
      <c r="R127" s="279" t="s">
        <v>772</v>
      </c>
      <c r="S127" s="279" t="s">
        <v>772</v>
      </c>
      <c r="T127" s="279" t="s">
        <v>772</v>
      </c>
      <c r="U127" s="279" t="s">
        <v>772</v>
      </c>
      <c r="V127" s="279" t="s">
        <v>772</v>
      </c>
      <c r="W127" s="279" t="s">
        <v>772</v>
      </c>
      <c r="X127" s="279" t="s">
        <v>772</v>
      </c>
      <c r="Y127" s="279" t="s">
        <v>772</v>
      </c>
      <c r="Z127" s="279" t="s">
        <v>772</v>
      </c>
      <c r="AA127" s="279" t="s">
        <v>772</v>
      </c>
      <c r="AB127" s="279" t="s">
        <v>772</v>
      </c>
      <c r="AC127" s="279" t="s">
        <v>772</v>
      </c>
      <c r="AD127" s="279" t="s">
        <v>772</v>
      </c>
      <c r="AE127" s="279" t="s">
        <v>772</v>
      </c>
      <c r="AF127" s="279" t="s">
        <v>772</v>
      </c>
      <c r="AG127" s="279" t="s">
        <v>772</v>
      </c>
      <c r="AH127" s="279" t="s">
        <v>772</v>
      </c>
      <c r="AI127" s="279" t="s">
        <v>772</v>
      </c>
      <c r="AJ127" s="279" t="s">
        <v>772</v>
      </c>
      <c r="AK127" s="279" t="s">
        <v>772</v>
      </c>
      <c r="AL127" s="279" t="s">
        <v>772</v>
      </c>
      <c r="AM127" s="279" t="s">
        <v>772</v>
      </c>
      <c r="AN127" s="279" t="s">
        <v>772</v>
      </c>
      <c r="AO127" s="279" t="s">
        <v>772</v>
      </c>
      <c r="AP127" s="279" t="s">
        <v>772</v>
      </c>
      <c r="AQ127" s="279" t="s">
        <v>772</v>
      </c>
      <c r="AR127" s="279" t="s">
        <v>772</v>
      </c>
      <c r="AS127" s="279" t="s">
        <v>772</v>
      </c>
      <c r="AT127" s="279" t="s">
        <v>772</v>
      </c>
      <c r="AU127" s="279" t="s">
        <v>772</v>
      </c>
      <c r="AV127" s="279" t="s">
        <v>772</v>
      </c>
      <c r="AW127" s="279" t="s">
        <v>772</v>
      </c>
      <c r="AX127" s="279" t="s">
        <v>772</v>
      </c>
      <c r="AY127" s="279" t="s">
        <v>772</v>
      </c>
      <c r="AZ127" s="279" t="s">
        <v>772</v>
      </c>
      <c r="BA127" s="279" t="s">
        <v>772</v>
      </c>
      <c r="BB127" s="279" t="s">
        <v>772</v>
      </c>
      <c r="BC127" s="279" t="s">
        <v>772</v>
      </c>
      <c r="BD127" s="279" t="s">
        <v>772</v>
      </c>
      <c r="BE127" s="279" t="s">
        <v>772</v>
      </c>
      <c r="BF127" s="279" t="s">
        <v>772</v>
      </c>
      <c r="BG127" s="279" t="s">
        <v>772</v>
      </c>
      <c r="BH127" s="279" t="s">
        <v>772</v>
      </c>
      <c r="BI127" s="279" t="s">
        <v>772</v>
      </c>
      <c r="BJ127" s="279" t="s">
        <v>772</v>
      </c>
      <c r="BK127" s="279" t="s">
        <v>772</v>
      </c>
      <c r="BL127" s="279" t="s">
        <v>772</v>
      </c>
      <c r="BM127" s="279" t="s">
        <v>772</v>
      </c>
      <c r="BN127" s="279" t="s">
        <v>772</v>
      </c>
      <c r="BO127" s="279" t="s">
        <v>772</v>
      </c>
      <c r="BP127" s="279" t="s">
        <v>772</v>
      </c>
      <c r="BQ127" s="279" t="s">
        <v>772</v>
      </c>
      <c r="BR127" s="279" t="s">
        <v>772</v>
      </c>
      <c r="BS127" s="279" t="s">
        <v>772</v>
      </c>
      <c r="BT127" s="279" t="s">
        <v>772</v>
      </c>
      <c r="BU127" s="279" t="s">
        <v>772</v>
      </c>
      <c r="BV127" s="279" t="s">
        <v>772</v>
      </c>
      <c r="BW127" s="279" t="s">
        <v>772</v>
      </c>
      <c r="BX127" s="279" t="s">
        <v>772</v>
      </c>
      <c r="BY127" s="279" t="s">
        <v>772</v>
      </c>
      <c r="BZ127" s="279" t="s">
        <v>772</v>
      </c>
      <c r="CA127" s="279" t="s">
        <v>772</v>
      </c>
      <c r="CB127" s="279" t="s">
        <v>772</v>
      </c>
      <c r="CC127" s="279" t="s">
        <v>772</v>
      </c>
      <c r="CD127" s="279">
        <v>17.935400000000005</v>
      </c>
      <c r="CE127" s="279">
        <v>30.103999999999996</v>
      </c>
      <c r="CF127" s="279">
        <v>22.313600000000001</v>
      </c>
      <c r="CG127" s="279">
        <v>20.108199999999997</v>
      </c>
      <c r="CH127" s="279">
        <v>24.176400000000001</v>
      </c>
      <c r="CI127" s="279">
        <v>27.884699999999999</v>
      </c>
      <c r="CJ127" s="279">
        <v>15.144799314128942</v>
      </c>
      <c r="CK127" s="279">
        <v>11.710099999999999</v>
      </c>
      <c r="CL127" s="279">
        <v>15.408199999999997</v>
      </c>
      <c r="CM127" s="279">
        <v>26.492599999999996</v>
      </c>
      <c r="CN127" s="279">
        <v>12.079499999999999</v>
      </c>
      <c r="CO127" s="279">
        <v>29.221899999999998</v>
      </c>
      <c r="CP127" s="279">
        <v>28.729200000000002</v>
      </c>
      <c r="CQ127" s="279">
        <v>26.282399999999999</v>
      </c>
      <c r="CR127" s="279">
        <v>55.912000000000006</v>
      </c>
      <c r="CS127" s="279">
        <v>22.174900000000008</v>
      </c>
      <c r="CT127" s="279">
        <v>8.5505999999999993</v>
      </c>
      <c r="CU127" s="279">
        <f>IFERROR(VLOOKUP(A127,'fat-01-24'!A:C,3,FALSE),"")</f>
        <v>37.756200000000014</v>
      </c>
      <c r="CV127" s="279">
        <f>IFERROR(VLOOKUP(A127,'fat-02-24'!A:C,3,FALSE),"")</f>
        <v>28.139099999999996</v>
      </c>
      <c r="CW127" s="279">
        <f>IFERROR(VLOOKUP(A127,'fat-03-24'!A:C,3,FALSE),"")</f>
        <v>32.757799999999989</v>
      </c>
      <c r="CX127" s="279">
        <f>IFERROR(VLOOKUP(A127,'fat-04-24'!A:C,3,FALSE),"")</f>
        <v>39.561399999999999</v>
      </c>
      <c r="CY127" s="279">
        <f>IFERROR(VLOOKUP(A127,'fat-05-24'!A:C,3,FALSE),"")</f>
        <v>17.718300000000003</v>
      </c>
      <c r="CZ127" s="279">
        <f>IFERROR(VLOOKUP(A127,'fat-06-24'!A:C,3,FALSE),"")</f>
        <v>12.079499999999999</v>
      </c>
      <c r="DA127" s="279">
        <f>IFERROR(VLOOKUP(A127,'fat-07-24'!A:C,3,FALSE),"")</f>
        <v>57.754600000000003</v>
      </c>
      <c r="DB127" s="279">
        <f>IFERROR(VLOOKUP(A127,'fat-08-24'!A:D,3,FALSE),"")</f>
        <v>26.291799999999999</v>
      </c>
      <c r="DC127" s="279">
        <f>IFERROR(VLOOKUP(A127,'fat-09-24'!A:C,3,FALSE),"")</f>
        <v>35.498199999999997</v>
      </c>
      <c r="DD127" s="279">
        <f>IFERROR(VLOOKUP(A127,'fat-10-24'!A:C,3,FALSE),"")</f>
        <v>14.3283</v>
      </c>
      <c r="DE127" s="279">
        <f>IFERROR(VLOOKUP(A127,'fat-11-24'!A:C,3,FALSE),"")</f>
        <v>22.088999999999999</v>
      </c>
      <c r="DF127" s="279">
        <f>IFERROR(VLOOKUP(A127,'fat-12-24'!A:D,3,FALSE),"")</f>
        <v>38.216999999999999</v>
      </c>
      <c r="DG127" s="279">
        <f>IFERROR(VLOOKUP(A127,'fat-01-25'!A:D,3,FALSE),"")</f>
        <v>17.986899999999999</v>
      </c>
      <c r="DH127" s="279">
        <f>IFERROR(VLOOKUP(A127,'fat-02-25'!A:D,3,FALSE),"")</f>
        <v>20.467800000000008</v>
      </c>
      <c r="DI127" s="279">
        <f>IFERROR(VLOOKUP(A127,'fat-03-25'!A:C,3,FALSE),"")</f>
        <v>19.680299999999999</v>
      </c>
      <c r="DJ127" s="279">
        <f>IFERROR(VLOOKUP(A127,'fat-04-25'!A:C,3,FALSE),"")</f>
        <v>10.741100000000001</v>
      </c>
      <c r="DK127" s="279">
        <f>IFERROR(VLOOKUP(A127,'fat-02-25'!A:C,3,FALSE),"")</f>
        <v>20.467800000000008</v>
      </c>
      <c r="DL127" s="279">
        <f>IFERROR(VLOOKUP(A127,'fat-06-25'!A:C,3,FALSE),"")</f>
        <v>26.998457971014492</v>
      </c>
      <c r="DM127" s="279">
        <f>IFERROR(VLOOKUP(A127,'fat-05-25'!A:C,3,FALSE),"")</f>
        <v>22.696999999999999</v>
      </c>
      <c r="DN127" s="279">
        <f>IFERROR(VLOOKUP(A127,'fat-08-25'!A:C,3,FALSE),"")</f>
        <v>24.275400000000001</v>
      </c>
      <c r="DO127" s="279">
        <f>IFERROR(VLOOKUP(A127,'fat-09-25'!A:C,3,FALSE),"")</f>
        <v>26.919500000000003</v>
      </c>
      <c r="DP127" s="279">
        <f>IFERROR(VLOOKUP(A127,'fat-10-25'!A:C,3,FALSE),"")</f>
        <v>43.782699999999998</v>
      </c>
      <c r="DQ127" s="279">
        <f>IFERROR(VLOOKUP(A127,'fat-11-25'!A:D,3,FALSE),"")</f>
        <v>8.5017999999999994</v>
      </c>
      <c r="DR127" s="279">
        <f>IFERROR(VLOOKUP(A127,'fat-12-25'!A:D,3,FALSE),"")</f>
        <v>20.122799999999998</v>
      </c>
      <c r="DS127" s="279">
        <f>IFERROR(VLOOKUP(A127,'fat-01-26'!A:C,3,FALSE),"")</f>
        <v>39.370700508777254</v>
      </c>
      <c r="DT127" s="279">
        <f>IFERROR(VLOOKUP(A127,'fat-02-26'!A:C,3,FALSE),"")</f>
        <v>24.000699999999998</v>
      </c>
      <c r="DU127" s="279">
        <f>IFERROR(VLOOKUP(A127,'fat-03-26'!A:C,3,FALSE),"")</f>
        <v>26.252700000000004</v>
      </c>
      <c r="DV127" s="279">
        <f>IFERROR(VLOOKUP(A127,'fat-04-26'!A:C,3,FALSE),"")</f>
        <v>28.754099999999998</v>
      </c>
      <c r="DW127" s="279">
        <f>IFERROR(VLOOKUP(A127,'fat-05-26'!A:C,3,FALSE),"")</f>
        <v>20.508900000000001</v>
      </c>
      <c r="DX127" s="279">
        <f t="shared" si="18"/>
        <v>26.501650084796211</v>
      </c>
      <c r="DY127" s="279">
        <f t="shared" si="19"/>
        <v>39.752475127194316</v>
      </c>
      <c r="DZ127" s="280"/>
      <c r="EA127" s="281">
        <f>VLOOKUP(A127,Estoque!B:I,8,FALSE)</f>
        <v>-5.8250000000000002</v>
      </c>
      <c r="EB127" s="34">
        <f>VLOOKUP(A127,Estoque!B:N,13,FALSE)</f>
        <v>35</v>
      </c>
      <c r="EC127" s="34">
        <v>30</v>
      </c>
      <c r="ED127" s="34">
        <v>20</v>
      </c>
    </row>
    <row r="128" spans="1:134" x14ac:dyDescent="0.3">
      <c r="A128" s="394" t="s">
        <v>129</v>
      </c>
      <c r="B128" s="394" t="s">
        <v>130</v>
      </c>
      <c r="C128" s="279">
        <v>4.4610000000000003</v>
      </c>
      <c r="D128" s="279">
        <v>2.7210000000000001</v>
      </c>
      <c r="E128" s="279">
        <v>4.8000000000000001E-2</v>
      </c>
      <c r="F128" s="279">
        <v>2.6509999999999998</v>
      </c>
      <c r="G128" s="279">
        <v>0.312</v>
      </c>
      <c r="H128" s="279">
        <v>0.92200000000000004</v>
      </c>
      <c r="I128" s="279">
        <v>3.1753</v>
      </c>
      <c r="J128" s="279">
        <v>3.1</v>
      </c>
      <c r="K128" s="279">
        <v>1.84</v>
      </c>
      <c r="L128" s="279">
        <v>0.14499999999999999</v>
      </c>
      <c r="M128" s="279">
        <v>2.9470000000000001</v>
      </c>
      <c r="N128" s="279">
        <v>0.219</v>
      </c>
      <c r="O128" s="279">
        <v>2.153</v>
      </c>
      <c r="P128" s="279">
        <v>5.1760000000000002</v>
      </c>
      <c r="Q128" s="279" t="s">
        <v>772</v>
      </c>
      <c r="R128" s="279" t="s">
        <v>772</v>
      </c>
      <c r="S128" s="279">
        <v>0.94</v>
      </c>
      <c r="T128" s="279">
        <v>3.8250000000000002</v>
      </c>
      <c r="U128" s="279">
        <v>6.51</v>
      </c>
      <c r="V128" s="279">
        <v>1.226</v>
      </c>
      <c r="W128" s="279">
        <v>2.601</v>
      </c>
      <c r="X128" s="279">
        <v>2.1720000000000002</v>
      </c>
      <c r="Y128" s="279">
        <v>2.11</v>
      </c>
      <c r="Z128" s="279">
        <v>1.8819999999999999</v>
      </c>
      <c r="AA128" s="279">
        <v>1.125</v>
      </c>
      <c r="AB128" s="279">
        <v>0.72299999999999998</v>
      </c>
      <c r="AC128" s="279">
        <v>3.1259999999999999</v>
      </c>
      <c r="AD128" s="279">
        <v>2.06</v>
      </c>
      <c r="AE128" s="279">
        <v>1.7749999999999999</v>
      </c>
      <c r="AF128" s="279">
        <v>3.355</v>
      </c>
      <c r="AG128" s="279">
        <v>0.28799999999999998</v>
      </c>
      <c r="AH128" s="279">
        <v>3.1480000000000001</v>
      </c>
      <c r="AI128" s="279">
        <v>6.62</v>
      </c>
      <c r="AJ128" s="279">
        <v>3.125</v>
      </c>
      <c r="AK128" s="279">
        <v>3.625</v>
      </c>
      <c r="AL128" s="279">
        <v>17.54</v>
      </c>
      <c r="AM128" s="279">
        <v>6.3650000000000002</v>
      </c>
      <c r="AN128" s="279">
        <v>4.8000000000000001E-2</v>
      </c>
      <c r="AO128" s="279">
        <v>8.7870000000000008</v>
      </c>
      <c r="AP128" s="279">
        <v>0.26300000000000001</v>
      </c>
      <c r="AQ128" s="279">
        <v>6.0730000000000004</v>
      </c>
      <c r="AR128" s="279">
        <v>12.128</v>
      </c>
      <c r="AS128" s="279">
        <v>3.5640000000000001</v>
      </c>
      <c r="AT128" s="279">
        <v>5.7619999999999996</v>
      </c>
      <c r="AU128" s="279">
        <v>7.4720000000000004</v>
      </c>
      <c r="AV128" s="279">
        <v>16.207000000000001</v>
      </c>
      <c r="AW128" s="279">
        <v>7.4450000000000003</v>
      </c>
      <c r="AX128" s="279">
        <v>9.2360000000000007</v>
      </c>
      <c r="AY128" s="279">
        <v>3.202</v>
      </c>
      <c r="AZ128" s="279">
        <v>8.9350000000000005</v>
      </c>
      <c r="BA128" s="279">
        <v>6.4379999999999997</v>
      </c>
      <c r="BB128" s="279">
        <v>7.3239999999999998</v>
      </c>
      <c r="BC128" s="279">
        <v>4.6900000000000004</v>
      </c>
      <c r="BD128" s="279">
        <v>20.143000000000001</v>
      </c>
      <c r="BE128" s="279">
        <v>2.806</v>
      </c>
      <c r="BF128" s="279">
        <v>17.657</v>
      </c>
      <c r="BG128" s="279">
        <v>8.2140000000000004</v>
      </c>
      <c r="BH128" s="279">
        <v>1.0960000000000001</v>
      </c>
      <c r="BI128" s="279">
        <v>20.251000000000001</v>
      </c>
      <c r="BJ128" s="279">
        <v>16.911000000000001</v>
      </c>
      <c r="BK128" s="279">
        <v>3.2839999999999998</v>
      </c>
      <c r="BL128" s="279">
        <v>1.1639999999999999</v>
      </c>
      <c r="BM128" s="279">
        <v>16.864999999999998</v>
      </c>
      <c r="BN128" s="279">
        <v>5.4960000000000004</v>
      </c>
      <c r="BO128" s="279">
        <v>15.521000000000001</v>
      </c>
      <c r="BP128" s="279">
        <v>13.316000000000001</v>
      </c>
      <c r="BQ128" s="279">
        <v>23.335999999999999</v>
      </c>
      <c r="BR128" s="279">
        <v>6.4950000000000001</v>
      </c>
      <c r="BS128" s="279">
        <v>24.331</v>
      </c>
      <c r="BT128" s="279">
        <v>11.577999999999999</v>
      </c>
      <c r="BU128" s="279">
        <v>9.7750000000000004</v>
      </c>
      <c r="BV128" s="279">
        <v>1.49</v>
      </c>
      <c r="BW128" s="279">
        <v>7.6849999999999996</v>
      </c>
      <c r="BX128" s="279">
        <v>5.9450000000000003</v>
      </c>
      <c r="BY128" s="279">
        <v>6.08</v>
      </c>
      <c r="BZ128" s="279">
        <v>13.840999999999999</v>
      </c>
      <c r="CA128" s="279">
        <v>18.451000000000001</v>
      </c>
      <c r="CB128" s="279">
        <v>13.452999999999999</v>
      </c>
      <c r="CC128" s="279">
        <v>21.930000000000003</v>
      </c>
      <c r="CD128" s="279">
        <v>23.206099999999999</v>
      </c>
      <c r="CE128" s="279">
        <v>36.1</v>
      </c>
      <c r="CF128" s="279">
        <v>4.6550000000000002</v>
      </c>
      <c r="CG128" s="279">
        <v>47.777000000000015</v>
      </c>
      <c r="CH128" s="279">
        <v>21.890999999999995</v>
      </c>
      <c r="CI128" s="279">
        <v>16.223999999999997</v>
      </c>
      <c r="CJ128" s="279">
        <v>17.203999999999997</v>
      </c>
      <c r="CK128" s="279">
        <v>24.403999999999996</v>
      </c>
      <c r="CL128" s="279">
        <v>12.511000000000001</v>
      </c>
      <c r="CM128" s="279">
        <v>2.968</v>
      </c>
      <c r="CN128" s="279">
        <v>41.186500000000002</v>
      </c>
      <c r="CO128" s="279">
        <v>18.862999999999996</v>
      </c>
      <c r="CP128" s="279">
        <v>13.464</v>
      </c>
      <c r="CQ128" s="279">
        <v>24.067999999999998</v>
      </c>
      <c r="CR128" s="279">
        <v>43.369</v>
      </c>
      <c r="CS128" s="279">
        <v>16.132000000000001</v>
      </c>
      <c r="CT128" s="279">
        <v>14.303999999999998</v>
      </c>
      <c r="CU128" s="279">
        <f>IFERROR(VLOOKUP(A128,'fat-01-24'!A:C,3,FALSE),"")</f>
        <v>25.920000000000005</v>
      </c>
      <c r="CV128" s="279">
        <f>IFERROR(VLOOKUP(A128,'fat-02-24'!A:C,3,FALSE),"")</f>
        <v>29.97</v>
      </c>
      <c r="CW128" s="279">
        <f>IFERROR(VLOOKUP(A128,'fat-03-24'!A:C,3,FALSE),"")</f>
        <v>48.459399999999995</v>
      </c>
      <c r="CX128" s="279">
        <f>IFERROR(VLOOKUP(A128,'fat-04-24'!A:C,3,FALSE),"")</f>
        <v>3.3839999999999999</v>
      </c>
      <c r="CY128" s="279">
        <f>IFERROR(VLOOKUP(A128,'fat-05-24'!A:C,3,FALSE),"")</f>
        <v>17.419000000000004</v>
      </c>
      <c r="CZ128" s="279">
        <f>IFERROR(VLOOKUP(A128,'fat-06-24'!A:C,3,FALSE),"")</f>
        <v>41.186500000000002</v>
      </c>
      <c r="DA128" s="279">
        <f>IFERROR(VLOOKUP(A128,'fat-07-24'!A:C,3,FALSE),"")</f>
        <v>32.976999999999997</v>
      </c>
      <c r="DB128" s="279">
        <f>IFERROR(VLOOKUP(A128,'fat-08-24'!A:D,3,FALSE),"")</f>
        <v>15.757</v>
      </c>
      <c r="DC128" s="279">
        <f>IFERROR(VLOOKUP(A128,'fat-09-24'!A:C,3,FALSE),"")</f>
        <v>18.213999999999999</v>
      </c>
      <c r="DD128" s="279">
        <f>IFERROR(VLOOKUP(A128,'fat-10-24'!A:C,3,FALSE),"")</f>
        <v>27.264000000000003</v>
      </c>
      <c r="DE128" s="279">
        <f>IFERROR(VLOOKUP(A128,'fat-11-24'!A:C,3,FALSE),"")</f>
        <v>-3.7089999999999996</v>
      </c>
      <c r="DF128" s="279">
        <f>IFERROR(VLOOKUP(A128,'fat-12-24'!A:D,3,FALSE),"")</f>
        <v>33.724000000000004</v>
      </c>
      <c r="DG128" s="279">
        <f>IFERROR(VLOOKUP(A128,'fat-01-25'!A:D,3,FALSE),"")</f>
        <v>20.724</v>
      </c>
      <c r="DH128" s="279">
        <f>IFERROR(VLOOKUP(A128,'fat-02-25'!A:D,3,FALSE),"")</f>
        <v>19.669999999999998</v>
      </c>
      <c r="DI128" s="279">
        <f>IFERROR(VLOOKUP(A128,'fat-03-25'!A:C,3,FALSE),"")</f>
        <v>41.427099999999996</v>
      </c>
      <c r="DJ128" s="279">
        <f>IFERROR(VLOOKUP(A128,'fat-04-25'!A:C,3,FALSE),"")</f>
        <v>23.485999999999994</v>
      </c>
      <c r="DK128" s="279">
        <f>IFERROR(VLOOKUP(A128,'fat-02-25'!A:C,3,FALSE),"")</f>
        <v>19.669999999999998</v>
      </c>
      <c r="DL128" s="279">
        <f>IFERROR(VLOOKUP(A128,'fat-06-25'!A:C,3,FALSE),"")</f>
        <v>16.706</v>
      </c>
      <c r="DM128" s="279">
        <f>IFERROR(VLOOKUP(A128,'fat-05-25'!A:C,3,FALSE),"")</f>
        <v>18.45</v>
      </c>
      <c r="DN128" s="279">
        <f>IFERROR(VLOOKUP(A128,'fat-08-25'!A:C,3,FALSE),"")</f>
        <v>22.888999999999996</v>
      </c>
      <c r="DO128" s="279">
        <f>IFERROR(VLOOKUP(A128,'fat-09-25'!A:C,3,FALSE),"")</f>
        <v>23.298999999999999</v>
      </c>
      <c r="DP128" s="279">
        <f>IFERROR(VLOOKUP(A128,'fat-10-25'!A:C,3,FALSE),"")</f>
        <v>73.522999999999996</v>
      </c>
      <c r="DQ128" s="279">
        <f>IFERROR(VLOOKUP(A128,'fat-11-25'!A:D,3,FALSE),"")</f>
        <v>0.91199999999999992</v>
      </c>
      <c r="DR128" s="279">
        <f>IFERROR(VLOOKUP(A128,'fat-12-25'!A:D,3,FALSE),"")</f>
        <v>14.885999999999999</v>
      </c>
      <c r="DS128" s="279">
        <f>IFERROR(VLOOKUP(A128,'fat-01-26'!A:C,3,FALSE),"")</f>
        <v>5.694</v>
      </c>
      <c r="DT128" s="279">
        <f>IFERROR(VLOOKUP(A128,'fat-02-26'!A:C,3,FALSE),"")</f>
        <v>19.25</v>
      </c>
      <c r="DU128" s="279">
        <f>IFERROR(VLOOKUP(A128,'fat-03-26'!A:C,3,FALSE),"")</f>
        <v>46.071999999999996</v>
      </c>
      <c r="DV128" s="279">
        <f>IFERROR(VLOOKUP(A128,'fat-04-26'!A:C,3,FALSE),"")</f>
        <v>27.622</v>
      </c>
      <c r="DW128" s="279">
        <f>IFERROR(VLOOKUP(A128,'fat-05-26'!A:C,3,FALSE),"")</f>
        <v>43.677999999999997</v>
      </c>
      <c r="DX128" s="279">
        <f t="shared" si="18"/>
        <v>26.200333333333333</v>
      </c>
      <c r="DY128" s="279">
        <f t="shared" si="19"/>
        <v>39.3005</v>
      </c>
      <c r="DZ128" s="280"/>
      <c r="EA128" s="281">
        <f>VLOOKUP(A128,Estoque!B:I,8,FALSE)</f>
        <v>14.685</v>
      </c>
      <c r="EB128" s="34">
        <f>VLOOKUP(A128,Estoque!B:N,13,FALSE)</f>
        <v>25</v>
      </c>
    </row>
    <row r="129" spans="1:134" x14ac:dyDescent="0.3">
      <c r="A129" s="394" t="s">
        <v>496</v>
      </c>
      <c r="B129" s="394" t="s">
        <v>497</v>
      </c>
      <c r="C129" s="279">
        <v>3.0880000000000001</v>
      </c>
      <c r="D129" s="279">
        <v>4.6062000000000003</v>
      </c>
      <c r="E129" s="279">
        <v>3.2241</v>
      </c>
      <c r="F129" s="279">
        <v>2.2360000000000002</v>
      </c>
      <c r="G129" s="279" t="s">
        <v>772</v>
      </c>
      <c r="H129" s="279">
        <v>5.1432000000000002</v>
      </c>
      <c r="I129" s="279">
        <v>2.032</v>
      </c>
      <c r="J129" s="279">
        <v>4.5650000000000004</v>
      </c>
      <c r="K129" s="279">
        <v>3.56</v>
      </c>
      <c r="L129" s="279">
        <v>0.53</v>
      </c>
      <c r="M129" s="279">
        <v>3.63</v>
      </c>
      <c r="N129" s="279">
        <v>1.9870000000000001</v>
      </c>
      <c r="O129" s="279">
        <v>0.92500000000000004</v>
      </c>
      <c r="P129" s="279">
        <v>2.923</v>
      </c>
      <c r="Q129" s="279">
        <v>14.737</v>
      </c>
      <c r="R129" s="279">
        <v>3.59</v>
      </c>
      <c r="S129" s="279">
        <v>2.2599999999999998</v>
      </c>
      <c r="T129" s="279" t="s">
        <v>772</v>
      </c>
      <c r="U129" s="279">
        <v>1.56</v>
      </c>
      <c r="V129" s="279">
        <v>10.59</v>
      </c>
      <c r="W129" s="279">
        <v>1.141</v>
      </c>
      <c r="X129" s="279">
        <v>0.59499999999999997</v>
      </c>
      <c r="Y129" s="279">
        <v>1.71</v>
      </c>
      <c r="Z129" s="279">
        <v>7.944</v>
      </c>
      <c r="AA129" s="279">
        <v>3.9849999999999999</v>
      </c>
      <c r="AB129" s="279">
        <v>0.45</v>
      </c>
      <c r="AC129" s="279">
        <v>5.1150000000000002</v>
      </c>
      <c r="AD129" s="279">
        <v>4.4850000000000003</v>
      </c>
      <c r="AE129" s="279">
        <v>2.76</v>
      </c>
      <c r="AF129" s="279">
        <v>0.62</v>
      </c>
      <c r="AG129" s="279">
        <v>1.5589999999999999</v>
      </c>
      <c r="AH129" s="279">
        <v>2.56</v>
      </c>
      <c r="AI129" s="279">
        <v>0.78</v>
      </c>
      <c r="AJ129" s="279">
        <v>2.665</v>
      </c>
      <c r="AK129" s="279">
        <v>3.2440000000000002</v>
      </c>
      <c r="AL129" s="279">
        <v>10.647</v>
      </c>
      <c r="AM129" s="279">
        <v>2.3199999999999998</v>
      </c>
      <c r="AN129" s="279">
        <v>10.9206</v>
      </c>
      <c r="AO129" s="279">
        <v>9.5350000000000001</v>
      </c>
      <c r="AP129" s="279">
        <v>8.4559999999999995</v>
      </c>
      <c r="AQ129" s="279">
        <v>1.385</v>
      </c>
      <c r="AR129" s="279">
        <v>9.0500000000000007</v>
      </c>
      <c r="AS129" s="279">
        <v>7.9649999999999999</v>
      </c>
      <c r="AT129" s="279">
        <v>0.6381</v>
      </c>
      <c r="AU129" s="279">
        <v>7.9884000000000004</v>
      </c>
      <c r="AV129" s="279">
        <v>5.3170000000000002</v>
      </c>
      <c r="AW129" s="279">
        <v>7.0049999999999999</v>
      </c>
      <c r="AX129" s="279">
        <v>1.8240000000000001</v>
      </c>
      <c r="AY129" s="279">
        <v>3.5070000000000001</v>
      </c>
      <c r="AZ129" s="279">
        <v>7.0629999999999997</v>
      </c>
      <c r="BA129" s="279">
        <v>0.55000000000000004</v>
      </c>
      <c r="BB129" s="279">
        <v>1.5549999999999999</v>
      </c>
      <c r="BC129" s="279">
        <v>1.776</v>
      </c>
      <c r="BD129" s="279">
        <v>5.9859999999999998</v>
      </c>
      <c r="BE129" s="279">
        <v>6.45</v>
      </c>
      <c r="BF129" s="279">
        <v>12.49</v>
      </c>
      <c r="BG129" s="279">
        <v>6.2460000000000004</v>
      </c>
      <c r="BH129" s="279">
        <v>8.0830000000000002</v>
      </c>
      <c r="BI129" s="279">
        <v>0.37</v>
      </c>
      <c r="BJ129" s="279">
        <v>10.617000000000001</v>
      </c>
      <c r="BK129" s="279">
        <v>42.816000000000003</v>
      </c>
      <c r="BL129" s="279">
        <v>0.27500000000000002</v>
      </c>
      <c r="BM129" s="279">
        <v>25.835999999999999</v>
      </c>
      <c r="BN129" s="279">
        <v>7.7530000000000001</v>
      </c>
      <c r="BO129" s="279">
        <v>2.41</v>
      </c>
      <c r="BP129" s="279">
        <v>22.541</v>
      </c>
      <c r="BQ129" s="279">
        <v>17.274999999999999</v>
      </c>
      <c r="BR129" s="279">
        <v>7.9279999999999999</v>
      </c>
      <c r="BS129" s="279">
        <v>4.2469999999999999</v>
      </c>
      <c r="BT129" s="279">
        <v>4.43</v>
      </c>
      <c r="BU129" s="279">
        <v>13.573</v>
      </c>
      <c r="BV129" s="279">
        <v>9.3112999999999992</v>
      </c>
      <c r="BW129" s="279">
        <v>6.9109999999999996</v>
      </c>
      <c r="BX129" s="279">
        <v>8.5150000000000006</v>
      </c>
      <c r="BY129" s="279">
        <v>14.808</v>
      </c>
      <c r="BZ129" s="279">
        <v>11.525</v>
      </c>
      <c r="CA129" s="279">
        <v>15.7837</v>
      </c>
      <c r="CB129" s="279">
        <v>11.414</v>
      </c>
      <c r="CC129" s="279">
        <v>14.649000000000001</v>
      </c>
      <c r="CD129" s="279">
        <v>16.223499999999998</v>
      </c>
      <c r="CE129" s="279">
        <v>8.4318000000000008</v>
      </c>
      <c r="CF129" s="279">
        <v>8.460799999999999</v>
      </c>
      <c r="CG129" s="279">
        <v>15.693000000000001</v>
      </c>
      <c r="CH129" s="279">
        <v>3.6069999999999998</v>
      </c>
      <c r="CI129" s="279">
        <v>20.023799999999998</v>
      </c>
      <c r="CJ129" s="279">
        <v>25.92579957820346</v>
      </c>
      <c r="CK129" s="279">
        <v>20.315199999999994</v>
      </c>
      <c r="CL129" s="279">
        <v>3.6496</v>
      </c>
      <c r="CM129" s="279">
        <v>10.551400000000001</v>
      </c>
      <c r="CN129" s="279">
        <v>12.838200000000001</v>
      </c>
      <c r="CO129" s="279">
        <v>15.660399999999999</v>
      </c>
      <c r="CP129" s="279">
        <v>29.183199999999999</v>
      </c>
      <c r="CQ129" s="279">
        <v>30.228399999999993</v>
      </c>
      <c r="CR129" s="279">
        <v>43.208400000000005</v>
      </c>
      <c r="CS129" s="279">
        <v>27.150199999999998</v>
      </c>
      <c r="CT129" s="279">
        <v>10.264799999999999</v>
      </c>
      <c r="CU129" s="279">
        <f>IFERROR(VLOOKUP(A129,'fat-01-24'!A:C,3,FALSE),"")</f>
        <v>25.8156</v>
      </c>
      <c r="CV129" s="279">
        <f>IFERROR(VLOOKUP(A129,'fat-02-24'!A:C,3,FALSE),"")</f>
        <v>14.649099999999999</v>
      </c>
      <c r="CW129" s="279">
        <f>IFERROR(VLOOKUP(A129,'fat-03-24'!A:C,3,FALSE),"")</f>
        <v>19.398200000000003</v>
      </c>
      <c r="CX129" s="279">
        <f>IFERROR(VLOOKUP(A129,'fat-04-24'!A:C,3,FALSE),"")</f>
        <v>33.0473</v>
      </c>
      <c r="CY129" s="279">
        <f>IFERROR(VLOOKUP(A129,'fat-05-24'!A:C,3,FALSE),"")</f>
        <v>11.0921</v>
      </c>
      <c r="CZ129" s="279">
        <f>IFERROR(VLOOKUP(A129,'fat-06-24'!A:C,3,FALSE),"")</f>
        <v>12.838199999999999</v>
      </c>
      <c r="DA129" s="279">
        <f>IFERROR(VLOOKUP(A129,'fat-07-24'!A:C,3,FALSE),"")</f>
        <v>32.316199999999995</v>
      </c>
      <c r="DB129" s="279">
        <f>IFERROR(VLOOKUP(A129,'fat-08-24'!A:D,3,FALSE),"")</f>
        <v>10.903800000000002</v>
      </c>
      <c r="DC129" s="279">
        <f>IFERROR(VLOOKUP(A129,'fat-09-24'!A:C,3,FALSE),"")</f>
        <v>11.865600000000001</v>
      </c>
      <c r="DD129" s="279">
        <f>IFERROR(VLOOKUP(A129,'fat-10-24'!A:C,3,FALSE),"")</f>
        <v>21.329599999999999</v>
      </c>
      <c r="DE129" s="279">
        <f>IFERROR(VLOOKUP(A129,'fat-11-24'!A:C,3,FALSE),"")</f>
        <v>15.319199999999999</v>
      </c>
      <c r="DF129" s="279">
        <f>IFERROR(VLOOKUP(A129,'fat-12-24'!A:D,3,FALSE),"")</f>
        <v>16.569600000000001</v>
      </c>
      <c r="DG129" s="279">
        <f>IFERROR(VLOOKUP(A129,'fat-01-25'!A:D,3,FALSE),"")</f>
        <v>15.551399999999997</v>
      </c>
      <c r="DH129" s="279">
        <f>IFERROR(VLOOKUP(A129,'fat-02-25'!A:D,3,FALSE),"")</f>
        <v>8.1120000000000001</v>
      </c>
      <c r="DI129" s="279">
        <f>IFERROR(VLOOKUP(A129,'fat-03-25'!A:C,3,FALSE),"")</f>
        <v>39.111199999999997</v>
      </c>
      <c r="DJ129" s="279">
        <f>IFERROR(VLOOKUP(A129,'fat-04-25'!A:C,3,FALSE),"")</f>
        <v>23.775599999999997</v>
      </c>
      <c r="DK129" s="279">
        <f>IFERROR(VLOOKUP(A129,'fat-02-25'!A:C,3,FALSE),"")</f>
        <v>8.1120000000000001</v>
      </c>
      <c r="DL129" s="279">
        <f>IFERROR(VLOOKUP(A129,'fat-06-25'!A:C,3,FALSE),"")</f>
        <v>22.757599999999996</v>
      </c>
      <c r="DM129" s="279">
        <f>IFERROR(VLOOKUP(A129,'fat-05-25'!A:C,3,FALSE),"")</f>
        <v>0.39</v>
      </c>
      <c r="DN129" s="279">
        <f>IFERROR(VLOOKUP(A129,'fat-08-25'!A:C,3,FALSE),"")</f>
        <v>27.765200000000004</v>
      </c>
      <c r="DO129" s="279">
        <f>IFERROR(VLOOKUP(A129,'fat-09-25'!A:C,3,FALSE),"")</f>
        <v>30.289400000000001</v>
      </c>
      <c r="DP129" s="279">
        <f>IFERROR(VLOOKUP(A129,'fat-10-25'!A:C,3,FALSE),"")</f>
        <v>13.3316</v>
      </c>
      <c r="DQ129" s="279">
        <f>IFERROR(VLOOKUP(A129,'fat-11-25'!A:D,3,FALSE),"")</f>
        <v>17.047599999999999</v>
      </c>
      <c r="DR129" s="279">
        <f>IFERROR(VLOOKUP(A129,'fat-12-25'!A:D,3,FALSE),"")</f>
        <v>22.892199999999999</v>
      </c>
      <c r="DS129" s="279">
        <f>IFERROR(VLOOKUP(A129,'fat-01-26'!A:C,3,FALSE),"")</f>
        <v>16.837399999999999</v>
      </c>
      <c r="DT129" s="279">
        <f>IFERROR(VLOOKUP(A129,'fat-02-26'!A:C,3,FALSE),"")</f>
        <v>5.6592000000000002</v>
      </c>
      <c r="DU129" s="279">
        <f>IFERROR(VLOOKUP(A129,'fat-03-26'!A:C,3,FALSE),"")</f>
        <v>32.8596</v>
      </c>
      <c r="DV129" s="279">
        <f>IFERROR(VLOOKUP(A129,'fat-04-26'!A:C,3,FALSE),"")</f>
        <v>43.223599999999998</v>
      </c>
      <c r="DW129" s="279">
        <f>IFERROR(VLOOKUP(A129,'fat-05-26'!A:C,3,FALSE),"")</f>
        <v>32.736999999999995</v>
      </c>
      <c r="DX129" s="279">
        <f t="shared" si="18"/>
        <v>25.701499999999999</v>
      </c>
      <c r="DY129" s="279">
        <f t="shared" si="19"/>
        <v>38.552250000000001</v>
      </c>
      <c r="DZ129" s="280"/>
      <c r="EA129" s="281">
        <f>VLOOKUP(A129,Estoque!B:I,8,FALSE)</f>
        <v>18.983599999999999</v>
      </c>
      <c r="EB129" s="34">
        <f>VLOOKUP(A129,Estoque!B:N,13,FALSE)</f>
        <v>20</v>
      </c>
      <c r="EC129" s="34">
        <v>5</v>
      </c>
    </row>
    <row r="130" spans="1:134" x14ac:dyDescent="0.3">
      <c r="A130" s="394" t="s">
        <v>109</v>
      </c>
      <c r="B130" s="394" t="s">
        <v>110</v>
      </c>
      <c r="C130" s="279">
        <v>6.0190999999999999</v>
      </c>
      <c r="D130" s="279">
        <v>9.1609999999999996</v>
      </c>
      <c r="E130" s="279">
        <v>9.7841000000000005</v>
      </c>
      <c r="F130" s="279">
        <v>17.303000000000001</v>
      </c>
      <c r="G130" s="279">
        <v>3.7989999999999999</v>
      </c>
      <c r="H130" s="279">
        <v>2.3039999999999998</v>
      </c>
      <c r="I130" s="279">
        <v>2.661</v>
      </c>
      <c r="J130" s="279">
        <v>5.0949999999999998</v>
      </c>
      <c r="K130" s="279">
        <v>13.055999999999999</v>
      </c>
      <c r="L130" s="279">
        <v>7.101</v>
      </c>
      <c r="M130" s="279">
        <v>4.0810000000000004</v>
      </c>
      <c r="N130" s="279">
        <v>7.8280000000000003</v>
      </c>
      <c r="O130" s="279">
        <v>1.2450000000000001</v>
      </c>
      <c r="P130" s="279">
        <v>4.7135999999999996</v>
      </c>
      <c r="Q130" s="279">
        <v>6.7770000000000001</v>
      </c>
      <c r="R130" s="279">
        <v>2.4689999999999999</v>
      </c>
      <c r="S130" s="279">
        <v>4.2439999999999998</v>
      </c>
      <c r="T130" s="279">
        <v>2.609</v>
      </c>
      <c r="U130" s="279">
        <v>7.4219999999999997</v>
      </c>
      <c r="V130" s="279">
        <v>5.7489999999999997</v>
      </c>
      <c r="W130" s="279">
        <v>5.742</v>
      </c>
      <c r="X130" s="279">
        <v>2.9889999999999999</v>
      </c>
      <c r="Y130" s="279">
        <v>8.3339999999999996</v>
      </c>
      <c r="Z130" s="279">
        <v>2.7654000000000001</v>
      </c>
      <c r="AA130" s="279">
        <v>11.839</v>
      </c>
      <c r="AB130" s="279">
        <v>6.8592000000000004</v>
      </c>
      <c r="AC130" s="279">
        <v>0.998</v>
      </c>
      <c r="AD130" s="279">
        <v>6.7640000000000002</v>
      </c>
      <c r="AE130" s="279">
        <v>8.8849999999999998</v>
      </c>
      <c r="AF130" s="279">
        <v>1.65</v>
      </c>
      <c r="AG130" s="279">
        <v>2.5760000000000001</v>
      </c>
      <c r="AH130" s="279">
        <v>9.6227999999999998</v>
      </c>
      <c r="AI130" s="279">
        <v>2.3490000000000002</v>
      </c>
      <c r="AJ130" s="279">
        <v>12.3146</v>
      </c>
      <c r="AK130" s="279">
        <v>9.9559999999999995</v>
      </c>
      <c r="AL130" s="279">
        <v>15.221</v>
      </c>
      <c r="AM130" s="279">
        <v>9.86</v>
      </c>
      <c r="AN130" s="279">
        <v>4.5620000000000003</v>
      </c>
      <c r="AO130" s="279">
        <v>5.3064</v>
      </c>
      <c r="AP130" s="279">
        <v>14.949</v>
      </c>
      <c r="AQ130" s="279">
        <v>5.5430000000000001</v>
      </c>
      <c r="AR130" s="279">
        <v>8.2579999999999991</v>
      </c>
      <c r="AS130" s="279">
        <v>8.202</v>
      </c>
      <c r="AT130" s="279">
        <v>16.422000000000001</v>
      </c>
      <c r="AU130" s="279">
        <v>9.7390000000000008</v>
      </c>
      <c r="AV130" s="279">
        <v>9.9339999999999993</v>
      </c>
      <c r="AW130" s="279">
        <v>8.7200000000000006</v>
      </c>
      <c r="AX130" s="279">
        <v>8.4960000000000004</v>
      </c>
      <c r="AY130" s="279">
        <v>6.2557999999999998</v>
      </c>
      <c r="AZ130" s="279">
        <v>11.359</v>
      </c>
      <c r="BA130" s="279">
        <v>16.335000000000001</v>
      </c>
      <c r="BB130" s="279">
        <v>6.9740000000000002</v>
      </c>
      <c r="BC130" s="279">
        <v>5.915</v>
      </c>
      <c r="BD130" s="279">
        <v>7.7990000000000004</v>
      </c>
      <c r="BE130" s="279">
        <v>10.288</v>
      </c>
      <c r="BF130" s="279">
        <v>26.649000000000001</v>
      </c>
      <c r="BG130" s="279">
        <v>37.5884</v>
      </c>
      <c r="BH130" s="279">
        <v>18.035399999999999</v>
      </c>
      <c r="BI130" s="279">
        <v>14.114800000000001</v>
      </c>
      <c r="BJ130" s="279">
        <v>21.837399999999999</v>
      </c>
      <c r="BK130" s="279">
        <v>9.7406000000000006</v>
      </c>
      <c r="BL130" s="279">
        <v>53.548400000000001</v>
      </c>
      <c r="BM130" s="279">
        <v>19.782599999999999</v>
      </c>
      <c r="BN130" s="279">
        <v>19.6647</v>
      </c>
      <c r="BO130" s="279">
        <v>14.257</v>
      </c>
      <c r="BP130" s="279">
        <v>19.581</v>
      </c>
      <c r="BQ130" s="279">
        <v>24.977</v>
      </c>
      <c r="BR130" s="279">
        <v>12.3186</v>
      </c>
      <c r="BS130" s="279">
        <v>19.898</v>
      </c>
      <c r="BT130" s="279">
        <v>8.6295999999999999</v>
      </c>
      <c r="BU130" s="279">
        <v>19.665199999999999</v>
      </c>
      <c r="BV130" s="279">
        <v>14.023999999999999</v>
      </c>
      <c r="BW130" s="279">
        <v>9.8469999999999995</v>
      </c>
      <c r="BX130" s="279">
        <v>16.089400000000001</v>
      </c>
      <c r="BY130" s="279">
        <v>23.072600000000001</v>
      </c>
      <c r="BZ130" s="279">
        <v>29.795999999999999</v>
      </c>
      <c r="CA130" s="279">
        <v>18.874199999999998</v>
      </c>
      <c r="CB130" s="279">
        <v>15.39</v>
      </c>
      <c r="CC130" s="279">
        <v>43.61</v>
      </c>
      <c r="CD130" s="279">
        <v>32.910999999999994</v>
      </c>
      <c r="CE130" s="279">
        <v>27.477800000000002</v>
      </c>
      <c r="CF130" s="279">
        <v>20.926999999999996</v>
      </c>
      <c r="CG130" s="279">
        <v>21.9038</v>
      </c>
      <c r="CH130" s="279">
        <v>22.499399999999998</v>
      </c>
      <c r="CI130" s="279">
        <v>17.940600000000003</v>
      </c>
      <c r="CJ130" s="279">
        <v>44.224599999999995</v>
      </c>
      <c r="CK130" s="279">
        <v>33.682200000000002</v>
      </c>
      <c r="CL130" s="279">
        <v>41.376800000000003</v>
      </c>
      <c r="CM130" s="279">
        <v>31.102399999999999</v>
      </c>
      <c r="CN130" s="279">
        <v>19.503800000000002</v>
      </c>
      <c r="CO130" s="279">
        <v>33.679599999999994</v>
      </c>
      <c r="CP130" s="279">
        <v>21.039000000000001</v>
      </c>
      <c r="CQ130" s="279">
        <v>18.017599999999998</v>
      </c>
      <c r="CR130" s="279">
        <v>35.6556</v>
      </c>
      <c r="CS130" s="279">
        <v>18.846800000000005</v>
      </c>
      <c r="CT130" s="279">
        <v>19.239999999999995</v>
      </c>
      <c r="CU130" s="279">
        <f>IFERROR(VLOOKUP(A130,'fat-01-24'!A:C,3,FALSE),"")</f>
        <v>45.784199999999998</v>
      </c>
      <c r="CV130" s="279">
        <f>IFERROR(VLOOKUP(A130,'fat-02-24'!A:C,3,FALSE),"")</f>
        <v>26.150399999999998</v>
      </c>
      <c r="CW130" s="279">
        <f>IFERROR(VLOOKUP(A130,'fat-03-24'!A:C,3,FALSE),"")</f>
        <v>39.196600000000004</v>
      </c>
      <c r="CX130" s="279">
        <f>IFERROR(VLOOKUP(A130,'fat-04-24'!A:C,3,FALSE),"")</f>
        <v>29.017200000000003</v>
      </c>
      <c r="CY130" s="279">
        <f>IFERROR(VLOOKUP(A130,'fat-05-24'!A:C,3,FALSE),"")</f>
        <v>35.556600000000003</v>
      </c>
      <c r="CZ130" s="279">
        <f>IFERROR(VLOOKUP(A130,'fat-06-24'!A:C,3,FALSE),"")</f>
        <v>19.503800000000002</v>
      </c>
      <c r="DA130" s="279">
        <f>IFERROR(VLOOKUP(A130,'fat-07-24'!A:C,3,FALSE),"")</f>
        <v>64.148399999999995</v>
      </c>
      <c r="DB130" s="279">
        <f>IFERROR(VLOOKUP(A130,'fat-08-24'!A:D,3,FALSE),"")</f>
        <v>18.287799999999997</v>
      </c>
      <c r="DC130" s="279">
        <f>IFERROR(VLOOKUP(A130,'fat-09-24'!A:C,3,FALSE),"")</f>
        <v>25.504800000000003</v>
      </c>
      <c r="DD130" s="279">
        <f>IFERROR(VLOOKUP(A130,'fat-10-24'!A:C,3,FALSE),"")</f>
        <v>52.467600000000004</v>
      </c>
      <c r="DE130" s="279">
        <f>IFERROR(VLOOKUP(A130,'fat-11-24'!A:C,3,FALSE),"")</f>
        <v>37.971600000000002</v>
      </c>
      <c r="DF130" s="279">
        <f>IFERROR(VLOOKUP(A130,'fat-12-24'!A:D,3,FALSE),"")</f>
        <v>30.744399999999999</v>
      </c>
      <c r="DG130" s="279">
        <f>IFERROR(VLOOKUP(A130,'fat-01-25'!A:D,3,FALSE),"")</f>
        <v>37.318200000000004</v>
      </c>
      <c r="DH130" s="279">
        <f>IFERROR(VLOOKUP(A130,'fat-02-25'!A:D,3,FALSE),"")</f>
        <v>15.954600000000001</v>
      </c>
      <c r="DI130" s="279">
        <f>IFERROR(VLOOKUP(A130,'fat-03-25'!A:C,3,FALSE),"")</f>
        <v>28.540600000000001</v>
      </c>
      <c r="DJ130" s="279">
        <f>IFERROR(VLOOKUP(A130,'fat-04-25'!A:C,3,FALSE),"")</f>
        <v>41.525199999999998</v>
      </c>
      <c r="DK130" s="279">
        <f>IFERROR(VLOOKUP(A130,'fat-02-25'!A:C,3,FALSE),"")</f>
        <v>15.954600000000001</v>
      </c>
      <c r="DL130" s="279">
        <f>IFERROR(VLOOKUP(A130,'fat-06-25'!A:C,3,FALSE),"")</f>
        <v>15.588171794871794</v>
      </c>
      <c r="DM130" s="279">
        <f>IFERROR(VLOOKUP(A130,'fat-05-25'!A:C,3,FALSE),"")</f>
        <v>18.703600000000002</v>
      </c>
      <c r="DN130" s="279">
        <f>IFERROR(VLOOKUP(A130,'fat-08-25'!A:C,3,FALSE),"")</f>
        <v>52.651399999999988</v>
      </c>
      <c r="DO130" s="279">
        <f>IFERROR(VLOOKUP(A130,'fat-09-25'!A:C,3,FALSE),"")</f>
        <v>56.875199999999992</v>
      </c>
      <c r="DP130" s="279">
        <f>IFERROR(VLOOKUP(A130,'fat-10-25'!A:C,3,FALSE),"")</f>
        <v>27.195200000000007</v>
      </c>
      <c r="DQ130" s="279">
        <f>IFERROR(VLOOKUP(A130,'fat-11-25'!A:D,3,FALSE),"")</f>
        <v>25.097799999999996</v>
      </c>
      <c r="DR130" s="279">
        <f>IFERROR(VLOOKUP(A130,'fat-12-25'!A:D,3,FALSE),"")</f>
        <v>65.216200000000001</v>
      </c>
      <c r="DS130" s="279">
        <f>IFERROR(VLOOKUP(A130,'fat-01-26'!A:C,3,FALSE),"")</f>
        <v>21.424999999999997</v>
      </c>
      <c r="DT130" s="279">
        <f>IFERROR(VLOOKUP(A130,'fat-02-26'!A:C,3,FALSE),"")</f>
        <v>34.391599999999997</v>
      </c>
      <c r="DU130" s="279">
        <f>IFERROR(VLOOKUP(A130,'fat-03-26'!A:C,3,FALSE),"")</f>
        <v>51.745800000000003</v>
      </c>
      <c r="DV130" s="279">
        <f>IFERROR(VLOOKUP(A130,'fat-04-26'!A:C,3,FALSE),"")</f>
        <v>39.194199999999995</v>
      </c>
      <c r="DW130" s="279">
        <f>IFERROR(VLOOKUP(A130,'fat-05-26'!A:C,3,FALSE),"")</f>
        <v>11.164</v>
      </c>
      <c r="DX130" s="279">
        <f t="shared" si="18"/>
        <v>37.189466666666661</v>
      </c>
      <c r="DY130" s="279">
        <f t="shared" si="19"/>
        <v>55.784199999999998</v>
      </c>
      <c r="DZ130" s="280">
        <v>40</v>
      </c>
      <c r="EA130" s="281">
        <f>VLOOKUP(A130,Estoque!B:I,8,FALSE)</f>
        <v>-10.4154</v>
      </c>
      <c r="EB130" s="34">
        <f>VLOOKUP(A130,Estoque!B:N,13,FALSE)</f>
        <v>10</v>
      </c>
    </row>
    <row r="131" spans="1:134" x14ac:dyDescent="0.3">
      <c r="A131" s="394" t="s">
        <v>42</v>
      </c>
      <c r="B131" s="394" t="s">
        <v>43</v>
      </c>
      <c r="C131" s="279" t="s">
        <v>772</v>
      </c>
      <c r="D131" s="279" t="s">
        <v>772</v>
      </c>
      <c r="E131" s="279" t="s">
        <v>772</v>
      </c>
      <c r="F131" s="279" t="s">
        <v>772</v>
      </c>
      <c r="G131" s="279" t="s">
        <v>772</v>
      </c>
      <c r="H131" s="279" t="s">
        <v>772</v>
      </c>
      <c r="I131" s="279" t="s">
        <v>772</v>
      </c>
      <c r="J131" s="279" t="s">
        <v>772</v>
      </c>
      <c r="K131" s="279" t="s">
        <v>772</v>
      </c>
      <c r="L131" s="279" t="s">
        <v>772</v>
      </c>
      <c r="M131" s="279" t="s">
        <v>772</v>
      </c>
      <c r="N131" s="279" t="s">
        <v>772</v>
      </c>
      <c r="O131" s="279" t="s">
        <v>772</v>
      </c>
      <c r="P131" s="279" t="s">
        <v>772</v>
      </c>
      <c r="Q131" s="279" t="s">
        <v>772</v>
      </c>
      <c r="R131" s="279" t="s">
        <v>772</v>
      </c>
      <c r="S131" s="279" t="s">
        <v>772</v>
      </c>
      <c r="T131" s="279" t="s">
        <v>772</v>
      </c>
      <c r="U131" s="279" t="s">
        <v>772</v>
      </c>
      <c r="V131" s="279" t="s">
        <v>772</v>
      </c>
      <c r="W131" s="279" t="s">
        <v>772</v>
      </c>
      <c r="X131" s="279" t="s">
        <v>772</v>
      </c>
      <c r="Y131" s="279" t="s">
        <v>772</v>
      </c>
      <c r="Z131" s="279" t="s">
        <v>772</v>
      </c>
      <c r="AA131" s="279" t="s">
        <v>772</v>
      </c>
      <c r="AB131" s="279" t="s">
        <v>772</v>
      </c>
      <c r="AC131" s="279" t="s">
        <v>772</v>
      </c>
      <c r="AD131" s="279" t="s">
        <v>772</v>
      </c>
      <c r="AE131" s="279" t="s">
        <v>772</v>
      </c>
      <c r="AF131" s="279" t="s">
        <v>772</v>
      </c>
      <c r="AG131" s="279" t="s">
        <v>772</v>
      </c>
      <c r="AH131" s="279" t="s">
        <v>772</v>
      </c>
      <c r="AI131" s="279" t="s">
        <v>772</v>
      </c>
      <c r="AJ131" s="279" t="s">
        <v>772</v>
      </c>
      <c r="AK131" s="279" t="s">
        <v>772</v>
      </c>
      <c r="AL131" s="279" t="s">
        <v>772</v>
      </c>
      <c r="AM131" s="279" t="s">
        <v>772</v>
      </c>
      <c r="AN131" s="279" t="s">
        <v>772</v>
      </c>
      <c r="AO131" s="279" t="s">
        <v>772</v>
      </c>
      <c r="AP131" s="279" t="s">
        <v>772</v>
      </c>
      <c r="AQ131" s="279" t="s">
        <v>772</v>
      </c>
      <c r="AR131" s="279" t="s">
        <v>772</v>
      </c>
      <c r="AS131" s="279" t="s">
        <v>772</v>
      </c>
      <c r="AT131" s="279" t="s">
        <v>772</v>
      </c>
      <c r="AU131" s="279" t="s">
        <v>772</v>
      </c>
      <c r="AV131" s="279" t="s">
        <v>772</v>
      </c>
      <c r="AW131" s="279" t="s">
        <v>772</v>
      </c>
      <c r="AX131" s="279" t="s">
        <v>772</v>
      </c>
      <c r="AY131" s="279" t="s">
        <v>772</v>
      </c>
      <c r="AZ131" s="279" t="s">
        <v>772</v>
      </c>
      <c r="BA131" s="279" t="s">
        <v>772</v>
      </c>
      <c r="BB131" s="279" t="s">
        <v>772</v>
      </c>
      <c r="BC131" s="279" t="s">
        <v>772</v>
      </c>
      <c r="BD131" s="279" t="s">
        <v>772</v>
      </c>
      <c r="BE131" s="279" t="s">
        <v>772</v>
      </c>
      <c r="BF131" s="279" t="s">
        <v>772</v>
      </c>
      <c r="BG131" s="279" t="s">
        <v>772</v>
      </c>
      <c r="BH131" s="279" t="s">
        <v>772</v>
      </c>
      <c r="BI131" s="279" t="s">
        <v>772</v>
      </c>
      <c r="BJ131" s="279" t="s">
        <v>772</v>
      </c>
      <c r="BK131" s="279" t="s">
        <v>772</v>
      </c>
      <c r="BL131" s="279" t="s">
        <v>772</v>
      </c>
      <c r="BM131" s="279" t="s">
        <v>772</v>
      </c>
      <c r="BN131" s="279" t="s">
        <v>772</v>
      </c>
      <c r="BO131" s="279" t="s">
        <v>772</v>
      </c>
      <c r="BP131" s="279" t="s">
        <v>772</v>
      </c>
      <c r="BQ131" s="279" t="s">
        <v>772</v>
      </c>
      <c r="BR131" s="279" t="s">
        <v>772</v>
      </c>
      <c r="BS131" s="279" t="s">
        <v>772</v>
      </c>
      <c r="BT131" s="279" t="s">
        <v>772</v>
      </c>
      <c r="BU131" s="279" t="s">
        <v>772</v>
      </c>
      <c r="BV131" s="279" t="s">
        <v>772</v>
      </c>
      <c r="BW131" s="279" t="s">
        <v>772</v>
      </c>
      <c r="BX131" s="279" t="s">
        <v>772</v>
      </c>
      <c r="BY131" s="279" t="s">
        <v>772</v>
      </c>
      <c r="BZ131" s="279" t="s">
        <v>772</v>
      </c>
      <c r="CA131" s="279" t="s">
        <v>772</v>
      </c>
      <c r="CB131" s="279" t="s">
        <v>772</v>
      </c>
      <c r="CC131" s="279" t="s">
        <v>772</v>
      </c>
      <c r="CD131" s="279">
        <v>10.311299999999999</v>
      </c>
      <c r="CE131" s="279">
        <v>36.776199999999996</v>
      </c>
      <c r="CF131" s="279">
        <v>8.7344000000000008</v>
      </c>
      <c r="CG131" s="279">
        <v>16.608999999999998</v>
      </c>
      <c r="CH131" s="279">
        <v>19.569999999999997</v>
      </c>
      <c r="CI131" s="279">
        <v>10.178000000000001</v>
      </c>
      <c r="CJ131" s="279">
        <v>21.570399999999996</v>
      </c>
      <c r="CK131" s="279">
        <v>3.8106</v>
      </c>
      <c r="CL131" s="279">
        <v>11.408600000000002</v>
      </c>
      <c r="CM131" s="279">
        <v>14.715399999999999</v>
      </c>
      <c r="CN131" s="279">
        <v>2.5337997062380242</v>
      </c>
      <c r="CO131" s="279">
        <v>4.3274000000000008</v>
      </c>
      <c r="CP131" s="279">
        <v>1.8538000000000001</v>
      </c>
      <c r="CQ131" s="279">
        <v>15.446999999999999</v>
      </c>
      <c r="CR131" s="279">
        <v>15.704800000000001</v>
      </c>
      <c r="CS131" s="279">
        <v>10.4688</v>
      </c>
      <c r="CT131" s="279">
        <v>12.033600000000002</v>
      </c>
      <c r="CU131" s="279">
        <f>IFERROR(VLOOKUP(A131,'fat-01-24'!A:C,3,FALSE),"")</f>
        <v>24.853800000000003</v>
      </c>
      <c r="CV131" s="279">
        <f>IFERROR(VLOOKUP(A131,'fat-02-24'!A:C,3,FALSE),"")</f>
        <v>29.597000000000001</v>
      </c>
      <c r="CW131" s="279">
        <f>IFERROR(VLOOKUP(A131,'fat-03-24'!A:C,3,FALSE),"")</f>
        <v>28.179199999999994</v>
      </c>
      <c r="CX131" s="279">
        <f>IFERROR(VLOOKUP(A131,'fat-04-24'!A:C,3,FALSE),"")</f>
        <v>28.034399999999998</v>
      </c>
      <c r="CY131" s="279">
        <f>IFERROR(VLOOKUP(A131,'fat-05-24'!A:C,3,FALSE),"")</f>
        <v>13.9802</v>
      </c>
      <c r="CZ131" s="279">
        <f>IFERROR(VLOOKUP(A131,'fat-06-24'!A:C,3,FALSE),"")</f>
        <v>2.5337997062380246</v>
      </c>
      <c r="DA131" s="279">
        <f>IFERROR(VLOOKUP(A131,'fat-07-24'!A:C,3,FALSE),"")</f>
        <v>16.795199999999998</v>
      </c>
      <c r="DB131" s="279">
        <f>IFERROR(VLOOKUP(A131,'fat-08-24'!A:D,3,FALSE),"")</f>
        <v>10.9772</v>
      </c>
      <c r="DC131" s="279">
        <f>IFERROR(VLOOKUP(A131,'fat-09-24'!A:C,3,FALSE),"")</f>
        <v>13.647200000000002</v>
      </c>
      <c r="DD131" s="279">
        <f>IFERROR(VLOOKUP(A131,'fat-10-24'!A:C,3,FALSE),"")</f>
        <v>13.480199999999996</v>
      </c>
      <c r="DE131" s="279">
        <f>IFERROR(VLOOKUP(A131,'fat-11-24'!A:C,3,FALSE),"")</f>
        <v>3.0289999999999999</v>
      </c>
      <c r="DF131" s="279">
        <f>IFERROR(VLOOKUP(A131,'fat-12-24'!A:D,3,FALSE),"")</f>
        <v>12.980699999999999</v>
      </c>
      <c r="DG131" s="279">
        <f>IFERROR(VLOOKUP(A131,'fat-01-25'!A:D,3,FALSE),"")</f>
        <v>6.3822999999999999</v>
      </c>
      <c r="DH131" s="279">
        <f>IFERROR(VLOOKUP(A131,'fat-02-25'!A:D,3,FALSE),"")</f>
        <v>15.3606</v>
      </c>
      <c r="DI131" s="279">
        <f>IFERROR(VLOOKUP(A131,'fat-03-25'!A:C,3,FALSE),"")</f>
        <v>5.3041999999999998</v>
      </c>
      <c r="DJ131" s="279">
        <f>IFERROR(VLOOKUP(A131,'fat-04-25'!A:C,3,FALSE),"")</f>
        <v>15.9046</v>
      </c>
      <c r="DK131" s="279">
        <f>IFERROR(VLOOKUP(A131,'fat-02-25'!A:C,3,FALSE),"")</f>
        <v>15.3606</v>
      </c>
      <c r="DL131" s="279">
        <f>IFERROR(VLOOKUP(A131,'fat-06-25'!A:C,3,FALSE),"")</f>
        <v>0.5685087499999999</v>
      </c>
      <c r="DM131" s="279">
        <f>IFERROR(VLOOKUP(A131,'fat-05-25'!A:C,3,FALSE),"")</f>
        <v>12.3376</v>
      </c>
      <c r="DN131" s="279">
        <f>IFERROR(VLOOKUP(A131,'fat-08-25'!A:C,3,FALSE),"")</f>
        <v>11.9016</v>
      </c>
      <c r="DO131" s="279">
        <f>IFERROR(VLOOKUP(A131,'fat-09-25'!A:C,3,FALSE),"")</f>
        <v>7.5153999999999996</v>
      </c>
      <c r="DP131" s="279">
        <f>IFERROR(VLOOKUP(A131,'fat-10-25'!A:C,3,FALSE),"")</f>
        <v>9.9775999999999989</v>
      </c>
      <c r="DQ131" s="279">
        <f>IFERROR(VLOOKUP(A131,'fat-11-25'!A:D,3,FALSE),"")</f>
        <v>15.773399999999999</v>
      </c>
      <c r="DR131" s="279">
        <f>IFERROR(VLOOKUP(A131,'fat-12-25'!A:D,3,FALSE),"")</f>
        <v>11.256</v>
      </c>
      <c r="DS131" s="279">
        <f>IFERROR(VLOOKUP(A131,'fat-01-26'!A:C,3,FALSE),"")</f>
        <v>1.2006000000000001</v>
      </c>
      <c r="DT131" s="279">
        <f>IFERROR(VLOOKUP(A131,'fat-02-26'!A:C,3,FALSE),"")</f>
        <v>4.3146999999999993</v>
      </c>
      <c r="DU131" s="279">
        <f>IFERROR(VLOOKUP(A131,'fat-03-26'!A:C,3,FALSE),"")</f>
        <v>8.2202000000000002</v>
      </c>
      <c r="DV131" s="279">
        <f>IFERROR(VLOOKUP(A131,'fat-04-26'!A:C,3,FALSE),"")</f>
        <v>8.3155999999999999</v>
      </c>
      <c r="DW131" s="279">
        <f>IFERROR(VLOOKUP(A131,'fat-05-26'!A:C,3,FALSE),"")</f>
        <v>0.1242</v>
      </c>
      <c r="DX131" s="279">
        <f t="shared" si="18"/>
        <v>5.5718833333333349</v>
      </c>
      <c r="DY131" s="279">
        <f t="shared" si="19"/>
        <v>8.3578250000000018</v>
      </c>
      <c r="DZ131" s="280">
        <v>25</v>
      </c>
      <c r="EA131" s="281">
        <f>VLOOKUP(A131,Estoque!B:I,8,FALSE)</f>
        <v>22.098800000000001</v>
      </c>
      <c r="EB131" s="34">
        <f>VLOOKUP(A131,Estoque!B:N,13,FALSE)</f>
        <v>0</v>
      </c>
      <c r="EC131" s="34">
        <v>10</v>
      </c>
    </row>
    <row r="132" spans="1:134" x14ac:dyDescent="0.3">
      <c r="A132" s="394" t="s">
        <v>785</v>
      </c>
      <c r="B132" s="394" t="s">
        <v>786</v>
      </c>
      <c r="C132" s="279" t="s">
        <v>772</v>
      </c>
      <c r="D132" s="279" t="s">
        <v>772</v>
      </c>
      <c r="E132" s="279" t="s">
        <v>772</v>
      </c>
      <c r="F132" s="279" t="s">
        <v>772</v>
      </c>
      <c r="G132" s="279" t="s">
        <v>772</v>
      </c>
      <c r="H132" s="279" t="s">
        <v>772</v>
      </c>
      <c r="I132" s="279" t="s">
        <v>772</v>
      </c>
      <c r="J132" s="279" t="s">
        <v>772</v>
      </c>
      <c r="K132" s="279" t="s">
        <v>772</v>
      </c>
      <c r="L132" s="279" t="s">
        <v>772</v>
      </c>
      <c r="M132" s="279" t="s">
        <v>772</v>
      </c>
      <c r="N132" s="279" t="s">
        <v>772</v>
      </c>
      <c r="O132" s="279" t="s">
        <v>772</v>
      </c>
      <c r="P132" s="279" t="s">
        <v>772</v>
      </c>
      <c r="Q132" s="279" t="s">
        <v>772</v>
      </c>
      <c r="R132" s="279" t="s">
        <v>772</v>
      </c>
      <c r="S132" s="279" t="s">
        <v>772</v>
      </c>
      <c r="T132" s="279" t="s">
        <v>772</v>
      </c>
      <c r="U132" s="279">
        <v>0.24</v>
      </c>
      <c r="V132" s="279" t="s">
        <v>772</v>
      </c>
      <c r="W132" s="279" t="s">
        <v>772</v>
      </c>
      <c r="X132" s="279" t="s">
        <v>772</v>
      </c>
      <c r="Y132" s="279" t="s">
        <v>772</v>
      </c>
      <c r="Z132" s="279" t="s">
        <v>772</v>
      </c>
      <c r="AA132" s="279" t="s">
        <v>772</v>
      </c>
      <c r="AB132" s="279" t="s">
        <v>772</v>
      </c>
      <c r="AC132" s="279" t="s">
        <v>772</v>
      </c>
      <c r="AD132" s="279" t="s">
        <v>772</v>
      </c>
      <c r="AE132" s="279">
        <v>0.28999999999999998</v>
      </c>
      <c r="AF132" s="279">
        <v>0.23899999999999999</v>
      </c>
      <c r="AG132" s="279" t="s">
        <v>772</v>
      </c>
      <c r="AH132" s="279" t="s">
        <v>772</v>
      </c>
      <c r="AI132" s="279" t="s">
        <v>772</v>
      </c>
      <c r="AJ132" s="279" t="s">
        <v>772</v>
      </c>
      <c r="AK132" s="279" t="s">
        <v>772</v>
      </c>
      <c r="AL132" s="279">
        <v>0.44</v>
      </c>
      <c r="AM132" s="279">
        <v>0.53700000000000003</v>
      </c>
      <c r="AN132" s="279" t="s">
        <v>772</v>
      </c>
      <c r="AO132" s="279" t="s">
        <v>772</v>
      </c>
      <c r="AP132" s="279" t="s">
        <v>772</v>
      </c>
      <c r="AQ132" s="279" t="s">
        <v>772</v>
      </c>
      <c r="AR132" s="279" t="s">
        <v>772</v>
      </c>
      <c r="AS132" s="279" t="s">
        <v>772</v>
      </c>
      <c r="AT132" s="279" t="s">
        <v>772</v>
      </c>
      <c r="AU132" s="279" t="s">
        <v>772</v>
      </c>
      <c r="AV132" s="279" t="s">
        <v>772</v>
      </c>
      <c r="AW132" s="279" t="s">
        <v>772</v>
      </c>
      <c r="AX132" s="279" t="s">
        <v>772</v>
      </c>
      <c r="AY132" s="279" t="s">
        <v>772</v>
      </c>
      <c r="AZ132" s="279" t="s">
        <v>772</v>
      </c>
      <c r="BA132" s="279" t="s">
        <v>772</v>
      </c>
      <c r="BB132" s="279" t="s">
        <v>772</v>
      </c>
      <c r="BC132" s="279" t="s">
        <v>772</v>
      </c>
      <c r="BD132" s="279" t="s">
        <v>772</v>
      </c>
      <c r="BE132" s="279" t="s">
        <v>772</v>
      </c>
      <c r="BF132" s="279" t="s">
        <v>772</v>
      </c>
      <c r="BG132" s="279" t="s">
        <v>772</v>
      </c>
      <c r="BH132" s="279" t="s">
        <v>772</v>
      </c>
      <c r="BI132" s="279" t="s">
        <v>772</v>
      </c>
      <c r="BJ132" s="279">
        <v>1.1419999999999999</v>
      </c>
      <c r="BK132" s="279" t="s">
        <v>772</v>
      </c>
      <c r="BL132" s="279" t="s">
        <v>772</v>
      </c>
      <c r="BM132" s="279" t="s">
        <v>772</v>
      </c>
      <c r="BN132" s="279" t="s">
        <v>772</v>
      </c>
      <c r="BO132" s="279" t="s">
        <v>772</v>
      </c>
      <c r="BP132" s="279" t="s">
        <v>772</v>
      </c>
      <c r="BQ132" s="279" t="s">
        <v>772</v>
      </c>
      <c r="BR132" s="279" t="s">
        <v>772</v>
      </c>
      <c r="BS132" s="279" t="s">
        <v>772</v>
      </c>
      <c r="BT132" s="279" t="s">
        <v>772</v>
      </c>
      <c r="BU132" s="279">
        <v>1.085</v>
      </c>
      <c r="BV132" s="279" t="s">
        <v>772</v>
      </c>
      <c r="BW132" s="279">
        <v>0.76800000000000002</v>
      </c>
      <c r="BX132" s="279" t="s">
        <v>772</v>
      </c>
      <c r="BY132" s="279" t="s">
        <v>772</v>
      </c>
      <c r="BZ132" s="279" t="s">
        <v>772</v>
      </c>
      <c r="CA132" s="279" t="s">
        <v>772</v>
      </c>
      <c r="CB132" s="279">
        <v>2.4460000000000002</v>
      </c>
      <c r="CC132" s="279" t="s">
        <v>772</v>
      </c>
      <c r="CD132" s="279" t="s">
        <v>772</v>
      </c>
      <c r="CE132" s="279" t="s">
        <v>772</v>
      </c>
      <c r="CF132" s="279" t="s">
        <v>772</v>
      </c>
      <c r="CG132" s="279" t="s">
        <v>772</v>
      </c>
      <c r="CH132" s="279" t="s">
        <v>772</v>
      </c>
      <c r="CI132" s="279" t="s">
        <v>772</v>
      </c>
      <c r="CJ132" s="279" t="s">
        <v>772</v>
      </c>
      <c r="CK132" s="279" t="s">
        <v>772</v>
      </c>
      <c r="CL132" s="279" t="s">
        <v>772</v>
      </c>
      <c r="CM132" s="279" t="s">
        <v>772</v>
      </c>
      <c r="CN132" s="279" t="s">
        <v>772</v>
      </c>
      <c r="CO132" s="279" t="s">
        <v>772</v>
      </c>
      <c r="CP132" s="279" t="s">
        <v>772</v>
      </c>
      <c r="CQ132" s="279" t="s">
        <v>772</v>
      </c>
      <c r="CR132" s="279" t="s">
        <v>772</v>
      </c>
      <c r="CS132" s="279" t="s">
        <v>772</v>
      </c>
      <c r="CT132" s="279" t="s">
        <v>772</v>
      </c>
      <c r="CU132" s="279" t="str">
        <f>IFERROR(VLOOKUP(A132,'fat-01-24'!A:C,3,FALSE),"")</f>
        <v/>
      </c>
      <c r="CV132" s="279" t="str">
        <f>IFERROR(VLOOKUP(A132,'fat-02-24'!A:C,3,FALSE),"")</f>
        <v/>
      </c>
      <c r="CW132" s="279" t="str">
        <f>IFERROR(VLOOKUP(A132,'fat-03-24'!A:C,3,FALSE),"")</f>
        <v/>
      </c>
      <c r="CX132" s="279" t="str">
        <f>IFERROR(VLOOKUP(A132,'fat-04-24'!A:C,3,FALSE),"")</f>
        <v/>
      </c>
      <c r="CY132" s="279" t="str">
        <f>IFERROR(VLOOKUP(A132,'fat-05-24'!A:C,3,FALSE),"")</f>
        <v/>
      </c>
      <c r="CZ132" s="279" t="str">
        <f>IFERROR(VLOOKUP(A132,'fat-06-24'!A:C,3,FALSE),"")</f>
        <v/>
      </c>
      <c r="DA132" s="279" t="str">
        <f>IFERROR(VLOOKUP(A132,'fat-07-24'!A:C,3,FALSE),"")</f>
        <v/>
      </c>
      <c r="DB132" s="279" t="str">
        <f>IFERROR(VLOOKUP(A132,'fat-08-24'!A:D,3,FALSE),"")</f>
        <v/>
      </c>
      <c r="DC132" s="279" t="str">
        <f>IFERROR(VLOOKUP(A132,'fat-09-24'!A:C,3,FALSE),"")</f>
        <v/>
      </c>
      <c r="DD132" s="279" t="str">
        <f>IFERROR(VLOOKUP(A132,'fat-10-24'!A:C,3,FALSE),"")</f>
        <v/>
      </c>
      <c r="DE132" s="279" t="str">
        <f>IFERROR(VLOOKUP(A132,'fat-11-24'!A:C,3,FALSE),"")</f>
        <v/>
      </c>
      <c r="DF132" s="279" t="str">
        <f>IFERROR(VLOOKUP(A132,'fat-12-24'!A:D,3,FALSE),"")</f>
        <v/>
      </c>
      <c r="DG132" s="279" t="str">
        <f>IFERROR(VLOOKUP(A132,'fat-01-25'!A:D,3,FALSE),"")</f>
        <v/>
      </c>
      <c r="DH132" s="279" t="str">
        <f>IFERROR(VLOOKUP(A132,'fat-02-25'!A:D,3,FALSE),"")</f>
        <v/>
      </c>
      <c r="DI132" s="279" t="str">
        <f>IFERROR(VLOOKUP(A132,'fat-03-25'!A:C,3,FALSE),"")</f>
        <v/>
      </c>
      <c r="DJ132" s="279" t="str">
        <f>IFERROR(VLOOKUP(A132,'fat-04-25'!A:C,3,FALSE),"")</f>
        <v/>
      </c>
      <c r="DK132" s="279" t="str">
        <f>IFERROR(VLOOKUP(A132,'fat-02-25'!A:C,3,FALSE),"")</f>
        <v/>
      </c>
      <c r="DL132" s="279" t="str">
        <f>IFERROR(VLOOKUP(A132,'fat-06-25'!A:C,3,FALSE),"")</f>
        <v/>
      </c>
      <c r="DM132" s="279" t="str">
        <f>IFERROR(VLOOKUP(A132,'fat-05-25'!A:C,3,FALSE),"")</f>
        <v/>
      </c>
      <c r="DN132" s="279" t="str">
        <f>IFERROR(VLOOKUP(A132,'fat-08-25'!A:C,3,FALSE),"")</f>
        <v/>
      </c>
      <c r="DO132" s="279" t="str">
        <f>IFERROR(VLOOKUP(A132,'fat-09-25'!A:C,3,FALSE),"")</f>
        <v/>
      </c>
      <c r="DP132" s="279" t="str">
        <f>IFERROR(VLOOKUP(A132,'fat-10-25'!A:C,3,FALSE),"")</f>
        <v/>
      </c>
      <c r="DQ132" s="279" t="str">
        <f>IFERROR(VLOOKUP(A132,'fat-11-25'!A:D,3,FALSE),"")</f>
        <v/>
      </c>
      <c r="DR132" s="279" t="str">
        <f>IFERROR(VLOOKUP(A132,'fat-12-25'!A:D,3,FALSE),"")</f>
        <v/>
      </c>
      <c r="DS132" s="279" t="str">
        <f>IFERROR(VLOOKUP(A132,'fat-01-26'!A:C,3,FALSE),"")</f>
        <v/>
      </c>
      <c r="DT132" s="279" t="str">
        <f>IFERROR(VLOOKUP(A132,'fat-02-26'!A:C,3,FALSE),"")</f>
        <v/>
      </c>
      <c r="DU132" s="279" t="str">
        <f>IFERROR(VLOOKUP(A132,'fat-03-26'!A:C,3,FALSE),"")</f>
        <v/>
      </c>
      <c r="DV132" s="279" t="str">
        <f>IFERROR(VLOOKUP(A132,'fat-04-26'!A:C,3,FALSE),"")</f>
        <v/>
      </c>
      <c r="DW132" s="279" t="str">
        <f>IFERROR(VLOOKUP(A132,'fat-05-26'!A:C,3,FALSE),"")</f>
        <v/>
      </c>
      <c r="DX132" s="279">
        <f t="shared" ref="DX132:DX195" si="20">SUM(DR132:DW132)/6</f>
        <v>0</v>
      </c>
      <c r="DY132" s="279">
        <f t="shared" si="19"/>
        <v>0</v>
      </c>
      <c r="DZ132" s="280"/>
      <c r="EA132" s="281"/>
      <c r="EB132" s="34" t="e">
        <f>VLOOKUP(A132,Estoque!B:N,13,FALSE)</f>
        <v>#N/A</v>
      </c>
      <c r="EC132" s="34">
        <v>5</v>
      </c>
    </row>
    <row r="133" spans="1:134" x14ac:dyDescent="0.3">
      <c r="A133" s="394" t="s">
        <v>501</v>
      </c>
      <c r="B133" s="394" t="s">
        <v>502</v>
      </c>
      <c r="C133" s="279" t="s">
        <v>772</v>
      </c>
      <c r="D133" s="279" t="s">
        <v>772</v>
      </c>
      <c r="E133" s="279" t="s">
        <v>772</v>
      </c>
      <c r="F133" s="279" t="s">
        <v>772</v>
      </c>
      <c r="G133" s="279" t="s">
        <v>772</v>
      </c>
      <c r="H133" s="279" t="s">
        <v>772</v>
      </c>
      <c r="I133" s="279" t="s">
        <v>772</v>
      </c>
      <c r="J133" s="279" t="s">
        <v>772</v>
      </c>
      <c r="K133" s="279" t="s">
        <v>772</v>
      </c>
      <c r="L133" s="279" t="s">
        <v>772</v>
      </c>
      <c r="M133" s="279" t="s">
        <v>772</v>
      </c>
      <c r="N133" s="279" t="s">
        <v>772</v>
      </c>
      <c r="O133" s="279" t="s">
        <v>772</v>
      </c>
      <c r="P133" s="279">
        <v>0.63500000000000001</v>
      </c>
      <c r="Q133" s="279">
        <v>0.78</v>
      </c>
      <c r="R133" s="279" t="s">
        <v>772</v>
      </c>
      <c r="S133" s="279" t="s">
        <v>772</v>
      </c>
      <c r="T133" s="279" t="s">
        <v>772</v>
      </c>
      <c r="U133" s="279" t="s">
        <v>772</v>
      </c>
      <c r="V133" s="279">
        <v>4.4800000000000004</v>
      </c>
      <c r="W133" s="279" t="s">
        <v>772</v>
      </c>
      <c r="X133" s="279" t="s">
        <v>772</v>
      </c>
      <c r="Y133" s="279" t="s">
        <v>772</v>
      </c>
      <c r="Z133" s="279" t="s">
        <v>772</v>
      </c>
      <c r="AA133" s="279" t="s">
        <v>772</v>
      </c>
      <c r="AB133" s="279" t="s">
        <v>772</v>
      </c>
      <c r="AC133" s="279" t="s">
        <v>772</v>
      </c>
      <c r="AD133" s="279" t="s">
        <v>772</v>
      </c>
      <c r="AE133" s="279" t="s">
        <v>772</v>
      </c>
      <c r="AF133" s="279" t="s">
        <v>772</v>
      </c>
      <c r="AG133" s="279" t="s">
        <v>772</v>
      </c>
      <c r="AH133" s="279" t="s">
        <v>772</v>
      </c>
      <c r="AI133" s="279" t="s">
        <v>772</v>
      </c>
      <c r="AJ133" s="279" t="s">
        <v>772</v>
      </c>
      <c r="AK133" s="279" t="s">
        <v>772</v>
      </c>
      <c r="AL133" s="279" t="s">
        <v>772</v>
      </c>
      <c r="AM133" s="279" t="s">
        <v>772</v>
      </c>
      <c r="AN133" s="279" t="s">
        <v>772</v>
      </c>
      <c r="AO133" s="279" t="s">
        <v>772</v>
      </c>
      <c r="AP133" s="279" t="s">
        <v>772</v>
      </c>
      <c r="AQ133" s="279" t="s">
        <v>772</v>
      </c>
      <c r="AR133" s="279" t="s">
        <v>772</v>
      </c>
      <c r="AS133" s="279" t="s">
        <v>772</v>
      </c>
      <c r="AT133" s="279" t="s">
        <v>772</v>
      </c>
      <c r="AU133" s="279" t="s">
        <v>772</v>
      </c>
      <c r="AV133" s="279">
        <v>0.70199999999999996</v>
      </c>
      <c r="AW133" s="279" t="s">
        <v>772</v>
      </c>
      <c r="AX133" s="279" t="s">
        <v>772</v>
      </c>
      <c r="AY133" s="279" t="s">
        <v>772</v>
      </c>
      <c r="AZ133" s="279" t="s">
        <v>772</v>
      </c>
      <c r="BA133" s="279" t="s">
        <v>772</v>
      </c>
      <c r="BB133" s="279" t="s">
        <v>772</v>
      </c>
      <c r="BC133" s="279" t="s">
        <v>772</v>
      </c>
      <c r="BD133" s="279" t="s">
        <v>772</v>
      </c>
      <c r="BE133" s="279" t="s">
        <v>772</v>
      </c>
      <c r="BF133" s="279" t="s">
        <v>772</v>
      </c>
      <c r="BG133" s="279" t="s">
        <v>772</v>
      </c>
      <c r="BH133" s="279" t="s">
        <v>772</v>
      </c>
      <c r="BI133" s="279" t="s">
        <v>772</v>
      </c>
      <c r="BJ133" s="279" t="s">
        <v>772</v>
      </c>
      <c r="BK133" s="279" t="s">
        <v>772</v>
      </c>
      <c r="BL133" s="279" t="s">
        <v>772</v>
      </c>
      <c r="BM133" s="279" t="s">
        <v>772</v>
      </c>
      <c r="BN133" s="279" t="s">
        <v>772</v>
      </c>
      <c r="BO133" s="279" t="s">
        <v>772</v>
      </c>
      <c r="BP133" s="279" t="s">
        <v>772</v>
      </c>
      <c r="BQ133" s="279" t="s">
        <v>772</v>
      </c>
      <c r="BR133" s="279" t="s">
        <v>772</v>
      </c>
      <c r="BS133" s="279" t="s">
        <v>772</v>
      </c>
      <c r="BT133" s="279" t="s">
        <v>772</v>
      </c>
      <c r="BU133" s="279" t="s">
        <v>772</v>
      </c>
      <c r="BV133" s="279" t="s">
        <v>772</v>
      </c>
      <c r="BW133" s="279" t="s">
        <v>772</v>
      </c>
      <c r="BX133" s="279" t="s">
        <v>772</v>
      </c>
      <c r="BY133" s="279" t="s">
        <v>772</v>
      </c>
      <c r="BZ133" s="279" t="s">
        <v>772</v>
      </c>
      <c r="CA133" s="279" t="s">
        <v>772</v>
      </c>
      <c r="CB133" s="279" t="s">
        <v>772</v>
      </c>
      <c r="CC133" s="279" t="s">
        <v>772</v>
      </c>
      <c r="CD133" s="279" t="s">
        <v>772</v>
      </c>
      <c r="CE133" s="279" t="s">
        <v>772</v>
      </c>
      <c r="CF133" s="279" t="s">
        <v>772</v>
      </c>
      <c r="CG133" s="279" t="s">
        <v>772</v>
      </c>
      <c r="CH133" s="279" t="s">
        <v>772</v>
      </c>
      <c r="CI133" s="279" t="s">
        <v>772</v>
      </c>
      <c r="CJ133" s="279" t="s">
        <v>772</v>
      </c>
      <c r="CK133" s="279" t="s">
        <v>772</v>
      </c>
      <c r="CL133" s="279" t="s">
        <v>772</v>
      </c>
      <c r="CM133" s="279" t="s">
        <v>772</v>
      </c>
      <c r="CN133" s="279" t="s">
        <v>772</v>
      </c>
      <c r="CO133" s="279" t="s">
        <v>772</v>
      </c>
      <c r="CP133" s="279" t="s">
        <v>772</v>
      </c>
      <c r="CQ133" s="279" t="s">
        <v>772</v>
      </c>
      <c r="CR133" s="279" t="s">
        <v>772</v>
      </c>
      <c r="CS133" s="279" t="s">
        <v>772</v>
      </c>
      <c r="CT133" s="279" t="s">
        <v>772</v>
      </c>
      <c r="CU133" s="279" t="str">
        <f>IFERROR(VLOOKUP(A133,'fat-01-24'!A:C,3,FALSE),"")</f>
        <v/>
      </c>
      <c r="CV133" s="279" t="str">
        <f>IFERROR(VLOOKUP(A133,'fat-02-24'!A:C,3,FALSE),"")</f>
        <v/>
      </c>
      <c r="CW133" s="279">
        <f>IFERROR(VLOOKUP(A133,'fat-03-24'!A:C,3,FALSE),"")</f>
        <v>0.35099999999999998</v>
      </c>
      <c r="CX133" s="279">
        <f>IFERROR(VLOOKUP(A133,'fat-04-24'!A:C,3,FALSE),"")</f>
        <v>1.6379999999999999</v>
      </c>
      <c r="CY133" s="279" t="str">
        <f>IFERROR(VLOOKUP(A133,'fat-05-24'!A:C,3,FALSE),"")</f>
        <v/>
      </c>
      <c r="CZ133" s="279" t="str">
        <f>IFERROR(VLOOKUP(A133,'fat-06-24'!A:C,3,FALSE),"")</f>
        <v/>
      </c>
      <c r="DA133" s="279">
        <f>IFERROR(VLOOKUP(A133,'fat-07-24'!A:C,3,FALSE),"")</f>
        <v>6.8250000000000002</v>
      </c>
      <c r="DB133" s="279">
        <f>IFERROR(VLOOKUP(A133,'fat-08-24'!A:D,3,FALSE),"")</f>
        <v>1.6380000000000001</v>
      </c>
      <c r="DC133" s="279">
        <f>IFERROR(VLOOKUP(A133,'fat-09-24'!A:C,3,FALSE),"")</f>
        <v>1.2790000000000001</v>
      </c>
      <c r="DD133" s="279" t="str">
        <f>IFERROR(VLOOKUP(A133,'fat-10-24'!A:C,3,FALSE),"")</f>
        <v/>
      </c>
      <c r="DE133" s="279" t="str">
        <f>IFERROR(VLOOKUP(A133,'fat-11-24'!A:C,3,FALSE),"")</f>
        <v/>
      </c>
      <c r="DF133" s="279">
        <f>IFERROR(VLOOKUP(A133,'fat-12-24'!A:D,3,FALSE),"")</f>
        <v>0</v>
      </c>
      <c r="DG133" s="279">
        <f>IFERROR(VLOOKUP(A133,'fat-01-25'!A:D,3,FALSE),"")</f>
        <v>0</v>
      </c>
      <c r="DH133" s="279">
        <f>IFERROR(VLOOKUP(A133,'fat-02-25'!A:D,3,FALSE),"")</f>
        <v>0.93600000000000005</v>
      </c>
      <c r="DI133" s="279">
        <f>IFERROR(VLOOKUP(A133,'fat-03-25'!A:C,3,FALSE),"")</f>
        <v>0</v>
      </c>
      <c r="DJ133" s="279">
        <f>IFERROR(VLOOKUP(A133,'fat-04-25'!A:C,3,FALSE),"")</f>
        <v>0</v>
      </c>
      <c r="DK133" s="279">
        <f>IFERROR(VLOOKUP(A133,'fat-02-25'!A:C,3,FALSE),"")</f>
        <v>0.93600000000000005</v>
      </c>
      <c r="DL133" s="279">
        <f>IFERROR(VLOOKUP(A133,'fat-06-25'!A:C,3,FALSE),"")</f>
        <v>0</v>
      </c>
      <c r="DM133" s="279">
        <f>IFERROR(VLOOKUP(A133,'fat-05-25'!A:C,3,FALSE),"")</f>
        <v>0</v>
      </c>
      <c r="DN133" s="279">
        <f>IFERROR(VLOOKUP(A133,'fat-08-25'!A:C,3,FALSE),"")</f>
        <v>0.27300000000000002</v>
      </c>
      <c r="DO133" s="279">
        <f>IFERROR(VLOOKUP(A133,'fat-09-25'!A:C,3,FALSE),"")</f>
        <v>-0.11700000000000001</v>
      </c>
      <c r="DP133" s="279">
        <f>IFERROR(VLOOKUP(A133,'fat-10-25'!A:C,3,FALSE),"")</f>
        <v>4.532</v>
      </c>
      <c r="DQ133" s="279" t="str">
        <f>IFERROR(VLOOKUP(A133,'fat-11-25'!A:D,3,FALSE),"")</f>
        <v/>
      </c>
      <c r="DR133" s="279" t="str">
        <f>IFERROR(VLOOKUP(A133,'fat-12-25'!A:D,3,FALSE),"")</f>
        <v/>
      </c>
      <c r="DS133" s="279" t="str">
        <f>IFERROR(VLOOKUP(A133,'fat-01-26'!A:C,3,FALSE),"")</f>
        <v/>
      </c>
      <c r="DT133" s="279" t="str">
        <f>IFERROR(VLOOKUP(A133,'fat-02-26'!A:C,3,FALSE),"")</f>
        <v/>
      </c>
      <c r="DU133" s="279">
        <f>IFERROR(VLOOKUP(A133,'fat-03-26'!A:C,3,FALSE),"")</f>
        <v>0.27300000000000002</v>
      </c>
      <c r="DV133" s="279" t="str">
        <f>IFERROR(VLOOKUP(A133,'fat-04-26'!A:C,3,FALSE),"")</f>
        <v/>
      </c>
      <c r="DW133" s="279">
        <f>IFERROR(VLOOKUP(A133,'fat-05-26'!A:C,3,FALSE),"")</f>
        <v>0.18540000000000001</v>
      </c>
      <c r="DX133" s="279">
        <f t="shared" si="20"/>
        <v>7.640000000000001E-2</v>
      </c>
      <c r="DY133" s="279">
        <f t="shared" si="19"/>
        <v>0.11460000000000002</v>
      </c>
      <c r="DZ133" s="280"/>
      <c r="EA133" s="281">
        <f>VLOOKUP(A133,Estoque!B:I,8,FALSE)</f>
        <v>-1.7010000000000001</v>
      </c>
      <c r="EB133" s="34">
        <f>VLOOKUP(A133,Estoque!B:N,13,FALSE)</f>
        <v>0</v>
      </c>
    </row>
    <row r="134" spans="1:134" x14ac:dyDescent="0.3">
      <c r="A134" s="394" t="s">
        <v>503</v>
      </c>
      <c r="B134" s="394" t="s">
        <v>504</v>
      </c>
      <c r="C134" s="279" t="s">
        <v>772</v>
      </c>
      <c r="D134" s="279" t="s">
        <v>772</v>
      </c>
      <c r="E134" s="279" t="s">
        <v>772</v>
      </c>
      <c r="F134" s="279" t="s">
        <v>772</v>
      </c>
      <c r="G134" s="279" t="s">
        <v>772</v>
      </c>
      <c r="H134" s="279" t="s">
        <v>772</v>
      </c>
      <c r="I134" s="279" t="s">
        <v>772</v>
      </c>
      <c r="J134" s="279">
        <v>2.1</v>
      </c>
      <c r="K134" s="279" t="s">
        <v>772</v>
      </c>
      <c r="L134" s="279" t="s">
        <v>772</v>
      </c>
      <c r="M134" s="279" t="s">
        <v>772</v>
      </c>
      <c r="N134" s="279" t="s">
        <v>772</v>
      </c>
      <c r="O134" s="279" t="s">
        <v>772</v>
      </c>
      <c r="P134" s="279" t="s">
        <v>772</v>
      </c>
      <c r="Q134" s="279" t="s">
        <v>772</v>
      </c>
      <c r="R134" s="279" t="s">
        <v>772</v>
      </c>
      <c r="S134" s="279" t="s">
        <v>772</v>
      </c>
      <c r="T134" s="279" t="s">
        <v>772</v>
      </c>
      <c r="U134" s="279">
        <v>1.56</v>
      </c>
      <c r="V134" s="279">
        <v>0.89</v>
      </c>
      <c r="W134" s="279" t="s">
        <v>772</v>
      </c>
      <c r="X134" s="279" t="s">
        <v>772</v>
      </c>
      <c r="Y134" s="279" t="s">
        <v>772</v>
      </c>
      <c r="Z134" s="279" t="s">
        <v>772</v>
      </c>
      <c r="AA134" s="279" t="s">
        <v>772</v>
      </c>
      <c r="AB134" s="279" t="s">
        <v>772</v>
      </c>
      <c r="AC134" s="279" t="s">
        <v>772</v>
      </c>
      <c r="AD134" s="279" t="s">
        <v>772</v>
      </c>
      <c r="AE134" s="279" t="s">
        <v>772</v>
      </c>
      <c r="AF134" s="279" t="s">
        <v>772</v>
      </c>
      <c r="AG134" s="279" t="s">
        <v>772</v>
      </c>
      <c r="AH134" s="279" t="s">
        <v>772</v>
      </c>
      <c r="AI134" s="279" t="s">
        <v>772</v>
      </c>
      <c r="AJ134" s="279" t="s">
        <v>772</v>
      </c>
      <c r="AK134" s="279" t="s">
        <v>772</v>
      </c>
      <c r="AL134" s="279" t="s">
        <v>772</v>
      </c>
      <c r="AM134" s="279" t="s">
        <v>772</v>
      </c>
      <c r="AN134" s="279">
        <v>0.39</v>
      </c>
      <c r="AO134" s="279">
        <v>0.33</v>
      </c>
      <c r="AP134" s="279" t="s">
        <v>772</v>
      </c>
      <c r="AQ134" s="279" t="s">
        <v>772</v>
      </c>
      <c r="AR134" s="279" t="s">
        <v>772</v>
      </c>
      <c r="AS134" s="279" t="s">
        <v>772</v>
      </c>
      <c r="AT134" s="279" t="s">
        <v>772</v>
      </c>
      <c r="AU134" s="279" t="s">
        <v>772</v>
      </c>
      <c r="AV134" s="279" t="s">
        <v>772</v>
      </c>
      <c r="AW134" s="279" t="s">
        <v>772</v>
      </c>
      <c r="AX134" s="279" t="s">
        <v>772</v>
      </c>
      <c r="AY134" s="279" t="s">
        <v>772</v>
      </c>
      <c r="AZ134" s="279" t="s">
        <v>772</v>
      </c>
      <c r="BA134" s="279" t="s">
        <v>772</v>
      </c>
      <c r="BB134" s="279" t="s">
        <v>772</v>
      </c>
      <c r="BC134" s="279" t="s">
        <v>772</v>
      </c>
      <c r="BD134" s="279" t="s">
        <v>772</v>
      </c>
      <c r="BE134" s="279" t="s">
        <v>772</v>
      </c>
      <c r="BF134" s="279" t="s">
        <v>772</v>
      </c>
      <c r="BG134" s="279" t="s">
        <v>772</v>
      </c>
      <c r="BH134" s="279" t="s">
        <v>772</v>
      </c>
      <c r="BI134" s="279" t="s">
        <v>772</v>
      </c>
      <c r="BJ134" s="279" t="s">
        <v>772</v>
      </c>
      <c r="BK134" s="279" t="s">
        <v>772</v>
      </c>
      <c r="BL134" s="279" t="s">
        <v>772</v>
      </c>
      <c r="BM134" s="279" t="s">
        <v>772</v>
      </c>
      <c r="BN134" s="279" t="s">
        <v>772</v>
      </c>
      <c r="BO134" s="279" t="s">
        <v>772</v>
      </c>
      <c r="BP134" s="279" t="s">
        <v>772</v>
      </c>
      <c r="BQ134" s="279" t="s">
        <v>772</v>
      </c>
      <c r="BR134" s="279" t="s">
        <v>772</v>
      </c>
      <c r="BS134" s="279" t="s">
        <v>772</v>
      </c>
      <c r="BT134" s="279" t="s">
        <v>772</v>
      </c>
      <c r="BU134" s="279" t="s">
        <v>772</v>
      </c>
      <c r="BV134" s="279" t="s">
        <v>772</v>
      </c>
      <c r="BW134" s="279" t="s">
        <v>772</v>
      </c>
      <c r="BX134" s="279" t="s">
        <v>772</v>
      </c>
      <c r="BY134" s="279" t="s">
        <v>772</v>
      </c>
      <c r="BZ134" s="279" t="s">
        <v>772</v>
      </c>
      <c r="CA134" s="279" t="s">
        <v>772</v>
      </c>
      <c r="CB134" s="279" t="s">
        <v>772</v>
      </c>
      <c r="CC134" s="279" t="s">
        <v>772</v>
      </c>
      <c r="CD134" s="279" t="s">
        <v>772</v>
      </c>
      <c r="CE134" s="279" t="s">
        <v>772</v>
      </c>
      <c r="CF134" s="279" t="s">
        <v>772</v>
      </c>
      <c r="CG134" s="279" t="s">
        <v>772</v>
      </c>
      <c r="CH134" s="279" t="s">
        <v>772</v>
      </c>
      <c r="CI134" s="279" t="s">
        <v>772</v>
      </c>
      <c r="CJ134" s="279" t="s">
        <v>772</v>
      </c>
      <c r="CK134" s="279" t="s">
        <v>772</v>
      </c>
      <c r="CL134" s="279" t="s">
        <v>772</v>
      </c>
      <c r="CM134" s="279" t="s">
        <v>772</v>
      </c>
      <c r="CN134" s="279" t="s">
        <v>772</v>
      </c>
      <c r="CO134" s="279" t="s">
        <v>772</v>
      </c>
      <c r="CP134" s="279" t="s">
        <v>772</v>
      </c>
      <c r="CQ134" s="279" t="s">
        <v>772</v>
      </c>
      <c r="CR134" s="279" t="s">
        <v>772</v>
      </c>
      <c r="CS134" s="279" t="s">
        <v>772</v>
      </c>
      <c r="CT134" s="279" t="s">
        <v>772</v>
      </c>
      <c r="CU134" s="279" t="str">
        <f>IFERROR(VLOOKUP(A134,'fat-01-24'!A:C,3,FALSE),"")</f>
        <v/>
      </c>
      <c r="CV134" s="279" t="str">
        <f>IFERROR(VLOOKUP(A134,'fat-02-24'!A:C,3,FALSE),"")</f>
        <v/>
      </c>
      <c r="CW134" s="279" t="str">
        <f>IFERROR(VLOOKUP(A134,'fat-03-24'!A:C,3,FALSE),"")</f>
        <v/>
      </c>
      <c r="CX134" s="279" t="str">
        <f>IFERROR(VLOOKUP(A134,'fat-04-24'!A:C,3,FALSE),"")</f>
        <v/>
      </c>
      <c r="CY134" s="279" t="str">
        <f>IFERROR(VLOOKUP(A134,'fat-05-24'!A:C,3,FALSE),"")</f>
        <v/>
      </c>
      <c r="CZ134" s="279" t="str">
        <f>IFERROR(VLOOKUP(A134,'fat-06-24'!A:C,3,FALSE),"")</f>
        <v/>
      </c>
      <c r="DA134" s="279" t="str">
        <f>IFERROR(VLOOKUP(A134,'fat-07-24'!A:C,3,FALSE),"")</f>
        <v/>
      </c>
      <c r="DB134" s="279" t="str">
        <f>IFERROR(VLOOKUP(A134,'fat-08-24'!A:D,3,FALSE),"")</f>
        <v/>
      </c>
      <c r="DC134" s="279" t="str">
        <f>IFERROR(VLOOKUP(A134,'fat-09-24'!A:C,3,FALSE),"")</f>
        <v/>
      </c>
      <c r="DD134" s="279" t="str">
        <f>IFERROR(VLOOKUP(A134,'fat-10-24'!A:C,3,FALSE),"")</f>
        <v/>
      </c>
      <c r="DE134" s="279" t="str">
        <f>IFERROR(VLOOKUP(A134,'fat-11-24'!A:C,3,FALSE),"")</f>
        <v/>
      </c>
      <c r="DF134" s="279" t="str">
        <f>IFERROR(VLOOKUP(A134,'fat-12-24'!A:D,3,FALSE),"")</f>
        <v/>
      </c>
      <c r="DG134" s="279" t="str">
        <f>IFERROR(VLOOKUP(A134,'fat-01-25'!A:D,3,FALSE),"")</f>
        <v/>
      </c>
      <c r="DH134" s="279" t="str">
        <f>IFERROR(VLOOKUP(A134,'fat-02-25'!A:D,3,FALSE),"")</f>
        <v/>
      </c>
      <c r="DI134" s="279" t="str">
        <f>IFERROR(VLOOKUP(A134,'fat-03-25'!A:C,3,FALSE),"")</f>
        <v/>
      </c>
      <c r="DJ134" s="279" t="str">
        <f>IFERROR(VLOOKUP(A134,'fat-04-25'!A:C,3,FALSE),"")</f>
        <v/>
      </c>
      <c r="DK134" s="279" t="str">
        <f>IFERROR(VLOOKUP(A134,'fat-02-25'!A:C,3,FALSE),"")</f>
        <v/>
      </c>
      <c r="DL134" s="279">
        <f>IFERROR(VLOOKUP(A134,'fat-06-25'!A:C,3,FALSE),"")</f>
        <v>0.45</v>
      </c>
      <c r="DM134" s="279" t="str">
        <f>IFERROR(VLOOKUP(A134,'fat-05-25'!A:C,3,FALSE),"")</f>
        <v/>
      </c>
      <c r="DN134" s="279">
        <f>IFERROR(VLOOKUP(A134,'fat-08-25'!A:C,3,FALSE),"")</f>
        <v>1.8</v>
      </c>
      <c r="DO134" s="279">
        <f>IFERROR(VLOOKUP(A134,'fat-09-25'!A:C,3,FALSE),"")</f>
        <v>0</v>
      </c>
      <c r="DP134" s="279">
        <f>IFERROR(VLOOKUP(A134,'fat-10-25'!A:C,3,FALSE),"")</f>
        <v>0.23400000000000001</v>
      </c>
      <c r="DQ134" s="279" t="str">
        <f>IFERROR(VLOOKUP(A134,'fat-11-25'!A:D,3,FALSE),"")</f>
        <v/>
      </c>
      <c r="DR134" s="279" t="str">
        <f>IFERROR(VLOOKUP(A134,'fat-12-25'!A:D,3,FALSE),"")</f>
        <v/>
      </c>
      <c r="DS134" s="279" t="str">
        <f>IFERROR(VLOOKUP(A134,'fat-01-26'!A:C,3,FALSE),"")</f>
        <v/>
      </c>
      <c r="DT134" s="279" t="str">
        <f>IFERROR(VLOOKUP(A134,'fat-02-26'!A:C,3,FALSE),"")</f>
        <v/>
      </c>
      <c r="DU134" s="279" t="str">
        <f>IFERROR(VLOOKUP(A134,'fat-03-26'!A:C,3,FALSE),"")</f>
        <v/>
      </c>
      <c r="DV134" s="279" t="str">
        <f>IFERROR(VLOOKUP(A134,'fat-04-26'!A:C,3,FALSE),"")</f>
        <v/>
      </c>
      <c r="DW134" s="279">
        <f>IFERROR(VLOOKUP(A134,'fat-05-26'!A:C,3,FALSE),"")</f>
        <v>1.17</v>
      </c>
      <c r="DX134" s="279">
        <f t="shared" si="20"/>
        <v>0.19499999999999998</v>
      </c>
      <c r="DY134" s="279">
        <f t="shared" si="19"/>
        <v>0.29249999999999998</v>
      </c>
      <c r="DZ134" s="280">
        <v>5</v>
      </c>
      <c r="EA134" s="281">
        <f>VLOOKUP(A134,Estoque!B:I,8,FALSE)</f>
        <v>1.2000000000000011E-2</v>
      </c>
      <c r="EB134" s="34">
        <f>VLOOKUP(A134,Estoque!B:N,13,FALSE)</f>
        <v>0</v>
      </c>
    </row>
    <row r="135" spans="1:134" x14ac:dyDescent="0.3">
      <c r="A135" s="394" t="s">
        <v>787</v>
      </c>
      <c r="B135" s="394" t="s">
        <v>788</v>
      </c>
      <c r="C135" s="279" t="s">
        <v>772</v>
      </c>
      <c r="D135" s="279" t="s">
        <v>772</v>
      </c>
      <c r="E135" s="279" t="s">
        <v>772</v>
      </c>
      <c r="F135" s="279" t="s">
        <v>772</v>
      </c>
      <c r="G135" s="279" t="s">
        <v>772</v>
      </c>
      <c r="H135" s="279" t="s">
        <v>772</v>
      </c>
      <c r="I135" s="279" t="s">
        <v>772</v>
      </c>
      <c r="J135" s="279">
        <v>2.96</v>
      </c>
      <c r="K135" s="279" t="s">
        <v>772</v>
      </c>
      <c r="L135" s="279" t="s">
        <v>772</v>
      </c>
      <c r="M135" s="279" t="s">
        <v>772</v>
      </c>
      <c r="N135" s="279" t="s">
        <v>772</v>
      </c>
      <c r="O135" s="279" t="s">
        <v>772</v>
      </c>
      <c r="P135" s="279">
        <v>6.1749999999999998</v>
      </c>
      <c r="Q135" s="279" t="s">
        <v>772</v>
      </c>
      <c r="R135" s="279" t="s">
        <v>772</v>
      </c>
      <c r="S135" s="279" t="s">
        <v>772</v>
      </c>
      <c r="T135" s="279" t="s">
        <v>772</v>
      </c>
      <c r="U135" s="279">
        <v>1.2849999999999999</v>
      </c>
      <c r="V135" s="279" t="s">
        <v>772</v>
      </c>
      <c r="W135" s="279" t="s">
        <v>772</v>
      </c>
      <c r="X135" s="279" t="s">
        <v>772</v>
      </c>
      <c r="Y135" s="279" t="s">
        <v>772</v>
      </c>
      <c r="Z135" s="279" t="s">
        <v>772</v>
      </c>
      <c r="AA135" s="279" t="s">
        <v>772</v>
      </c>
      <c r="AB135" s="279" t="s">
        <v>772</v>
      </c>
      <c r="AC135" s="279" t="s">
        <v>772</v>
      </c>
      <c r="AD135" s="279" t="s">
        <v>772</v>
      </c>
      <c r="AE135" s="279" t="s">
        <v>772</v>
      </c>
      <c r="AF135" s="279" t="s">
        <v>772</v>
      </c>
      <c r="AG135" s="279" t="s">
        <v>772</v>
      </c>
      <c r="AH135" s="279" t="s">
        <v>772</v>
      </c>
      <c r="AI135" s="279" t="s">
        <v>772</v>
      </c>
      <c r="AJ135" s="279" t="s">
        <v>772</v>
      </c>
      <c r="AK135" s="279" t="s">
        <v>772</v>
      </c>
      <c r="AL135" s="279" t="s">
        <v>772</v>
      </c>
      <c r="AM135" s="279" t="s">
        <v>772</v>
      </c>
      <c r="AN135" s="279" t="s">
        <v>772</v>
      </c>
      <c r="AO135" s="279" t="s">
        <v>772</v>
      </c>
      <c r="AP135" s="279" t="s">
        <v>772</v>
      </c>
      <c r="AQ135" s="279" t="s">
        <v>772</v>
      </c>
      <c r="AR135" s="279" t="s">
        <v>772</v>
      </c>
      <c r="AS135" s="279" t="s">
        <v>772</v>
      </c>
      <c r="AT135" s="279" t="s">
        <v>772</v>
      </c>
      <c r="AU135" s="279" t="s">
        <v>772</v>
      </c>
      <c r="AV135" s="279" t="s">
        <v>772</v>
      </c>
      <c r="AW135" s="279" t="s">
        <v>772</v>
      </c>
      <c r="AX135" s="279" t="s">
        <v>772</v>
      </c>
      <c r="AY135" s="279" t="s">
        <v>772</v>
      </c>
      <c r="AZ135" s="279" t="s">
        <v>772</v>
      </c>
      <c r="BA135" s="279" t="s">
        <v>772</v>
      </c>
      <c r="BB135" s="279" t="s">
        <v>772</v>
      </c>
      <c r="BC135" s="279" t="s">
        <v>772</v>
      </c>
      <c r="BD135" s="279" t="s">
        <v>772</v>
      </c>
      <c r="BE135" s="279" t="s">
        <v>772</v>
      </c>
      <c r="BF135" s="279" t="s">
        <v>772</v>
      </c>
      <c r="BG135" s="279" t="s">
        <v>772</v>
      </c>
      <c r="BH135" s="279" t="s">
        <v>772</v>
      </c>
      <c r="BI135" s="279" t="s">
        <v>772</v>
      </c>
      <c r="BJ135" s="279" t="s">
        <v>772</v>
      </c>
      <c r="BK135" s="279" t="s">
        <v>772</v>
      </c>
      <c r="BL135" s="279" t="s">
        <v>772</v>
      </c>
      <c r="BM135" s="279" t="s">
        <v>772</v>
      </c>
      <c r="BN135" s="279" t="s">
        <v>772</v>
      </c>
      <c r="BO135" s="279" t="s">
        <v>772</v>
      </c>
      <c r="BP135" s="279" t="s">
        <v>772</v>
      </c>
      <c r="BQ135" s="279" t="s">
        <v>772</v>
      </c>
      <c r="BR135" s="279" t="s">
        <v>772</v>
      </c>
      <c r="BS135" s="279" t="s">
        <v>772</v>
      </c>
      <c r="BT135" s="279" t="s">
        <v>772</v>
      </c>
      <c r="BU135" s="279" t="s">
        <v>772</v>
      </c>
      <c r="BV135" s="279" t="s">
        <v>772</v>
      </c>
      <c r="BW135" s="279" t="s">
        <v>772</v>
      </c>
      <c r="BX135" s="279" t="s">
        <v>772</v>
      </c>
      <c r="BY135" s="279" t="s">
        <v>772</v>
      </c>
      <c r="BZ135" s="279" t="s">
        <v>772</v>
      </c>
      <c r="CA135" s="279" t="s">
        <v>772</v>
      </c>
      <c r="CB135" s="279" t="s">
        <v>772</v>
      </c>
      <c r="CC135" s="279" t="s">
        <v>772</v>
      </c>
      <c r="CD135" s="279" t="s">
        <v>772</v>
      </c>
      <c r="CE135" s="279" t="s">
        <v>772</v>
      </c>
      <c r="CF135" s="279" t="s">
        <v>772</v>
      </c>
      <c r="CG135" s="279" t="s">
        <v>772</v>
      </c>
      <c r="CH135" s="279" t="s">
        <v>772</v>
      </c>
      <c r="CI135" s="279" t="s">
        <v>772</v>
      </c>
      <c r="CJ135" s="279" t="s">
        <v>772</v>
      </c>
      <c r="CK135" s="279" t="s">
        <v>772</v>
      </c>
      <c r="CL135" s="279" t="s">
        <v>772</v>
      </c>
      <c r="CM135" s="279" t="s">
        <v>772</v>
      </c>
      <c r="CN135" s="279" t="s">
        <v>772</v>
      </c>
      <c r="CO135" s="279" t="s">
        <v>772</v>
      </c>
      <c r="CP135" s="279" t="s">
        <v>772</v>
      </c>
      <c r="CQ135" s="279" t="s">
        <v>772</v>
      </c>
      <c r="CR135" s="279" t="s">
        <v>772</v>
      </c>
      <c r="CS135" s="279" t="s">
        <v>772</v>
      </c>
      <c r="CT135" s="279" t="s">
        <v>772</v>
      </c>
      <c r="CU135" s="279" t="str">
        <f>IFERROR(VLOOKUP(A135,'fat-01-24'!A:C,3,FALSE),"")</f>
        <v/>
      </c>
      <c r="CV135" s="279" t="str">
        <f>IFERROR(VLOOKUP(A135,'fat-02-24'!A:C,3,FALSE),"")</f>
        <v/>
      </c>
      <c r="CW135" s="279" t="str">
        <f>IFERROR(VLOOKUP(A135,'fat-03-24'!A:C,3,FALSE),"")</f>
        <v/>
      </c>
      <c r="CX135" s="279" t="str">
        <f>IFERROR(VLOOKUP(A135,'fat-04-24'!A:C,3,FALSE),"")</f>
        <v/>
      </c>
      <c r="CY135" s="279" t="str">
        <f>IFERROR(VLOOKUP(A135,'fat-05-24'!A:C,3,FALSE),"")</f>
        <v/>
      </c>
      <c r="CZ135" s="279" t="str">
        <f>IFERROR(VLOOKUP(A135,'fat-06-24'!A:C,3,FALSE),"")</f>
        <v/>
      </c>
      <c r="DA135" s="279" t="str">
        <f>IFERROR(VLOOKUP(A135,'fat-07-24'!A:C,3,FALSE),"")</f>
        <v/>
      </c>
      <c r="DB135" s="279" t="str">
        <f>IFERROR(VLOOKUP(A135,'fat-08-24'!A:D,3,FALSE),"")</f>
        <v/>
      </c>
      <c r="DC135" s="279" t="str">
        <f>IFERROR(VLOOKUP(A135,'fat-09-24'!A:C,3,FALSE),"")</f>
        <v/>
      </c>
      <c r="DD135" s="279" t="str">
        <f>IFERROR(VLOOKUP(A135,'fat-10-24'!A:C,3,FALSE),"")</f>
        <v/>
      </c>
      <c r="DE135" s="279" t="str">
        <f>IFERROR(VLOOKUP(A135,'fat-11-24'!A:C,3,FALSE),"")</f>
        <v/>
      </c>
      <c r="DF135" s="279" t="str">
        <f>IFERROR(VLOOKUP(A135,'fat-12-24'!A:D,3,FALSE),"")</f>
        <v/>
      </c>
      <c r="DG135" s="279" t="str">
        <f>IFERROR(VLOOKUP(A135,'fat-01-25'!A:D,3,FALSE),"")</f>
        <v/>
      </c>
      <c r="DH135" s="279" t="str">
        <f>IFERROR(VLOOKUP(A135,'fat-02-25'!A:D,3,FALSE),"")</f>
        <v/>
      </c>
      <c r="DI135" s="279" t="str">
        <f>IFERROR(VLOOKUP(A135,'fat-03-25'!A:C,3,FALSE),"")</f>
        <v/>
      </c>
      <c r="DJ135" s="279" t="str">
        <f>IFERROR(VLOOKUP(A135,'fat-04-25'!A:C,3,FALSE),"")</f>
        <v/>
      </c>
      <c r="DK135" s="279" t="str">
        <f>IFERROR(VLOOKUP(A135,'fat-02-25'!A:C,3,FALSE),"")</f>
        <v/>
      </c>
      <c r="DL135" s="279" t="str">
        <f>IFERROR(VLOOKUP(A135,'fat-06-25'!A:C,3,FALSE),"")</f>
        <v/>
      </c>
      <c r="DM135" s="279" t="str">
        <f>IFERROR(VLOOKUP(A135,'fat-05-25'!A:C,3,FALSE),"")</f>
        <v/>
      </c>
      <c r="DN135" s="279" t="str">
        <f>IFERROR(VLOOKUP(A135,'fat-08-25'!A:C,3,FALSE),"")</f>
        <v/>
      </c>
      <c r="DO135" s="279" t="str">
        <f>IFERROR(VLOOKUP(A135,'fat-09-25'!A:C,3,FALSE),"")</f>
        <v/>
      </c>
      <c r="DP135" s="279" t="str">
        <f>IFERROR(VLOOKUP(A135,'fat-10-25'!A:C,3,FALSE),"")</f>
        <v/>
      </c>
      <c r="DQ135" s="279" t="str">
        <f>IFERROR(VLOOKUP(A135,'fat-11-25'!A:D,3,FALSE),"")</f>
        <v/>
      </c>
      <c r="DR135" s="279" t="str">
        <f>IFERROR(VLOOKUP(A135,'fat-12-25'!A:D,3,FALSE),"")</f>
        <v/>
      </c>
      <c r="DS135" s="279" t="str">
        <f>IFERROR(VLOOKUP(A135,'fat-01-26'!A:C,3,FALSE),"")</f>
        <v/>
      </c>
      <c r="DT135" s="279" t="str">
        <f>IFERROR(VLOOKUP(A135,'fat-02-26'!A:C,3,FALSE),"")</f>
        <v/>
      </c>
      <c r="DU135" s="279" t="str">
        <f>IFERROR(VLOOKUP(A135,'fat-03-26'!A:C,3,FALSE),"")</f>
        <v/>
      </c>
      <c r="DV135" s="279" t="str">
        <f>IFERROR(VLOOKUP(A135,'fat-04-26'!A:C,3,FALSE),"")</f>
        <v/>
      </c>
      <c r="DW135" s="279" t="str">
        <f>IFERROR(VLOOKUP(A135,'fat-05-26'!A:C,3,FALSE),"")</f>
        <v/>
      </c>
      <c r="DX135" s="279">
        <f t="shared" si="20"/>
        <v>0</v>
      </c>
      <c r="DY135" s="279">
        <f t="shared" si="19"/>
        <v>0</v>
      </c>
      <c r="DZ135" s="280"/>
      <c r="EA135" s="281">
        <f>VLOOKUP(A135,Estoque!B:I,8,FALSE)</f>
        <v>0</v>
      </c>
      <c r="EB135" s="34">
        <f>VLOOKUP(A135,Estoque!B:N,13,FALSE)</f>
        <v>0</v>
      </c>
      <c r="EC135" s="34">
        <v>5</v>
      </c>
    </row>
    <row r="136" spans="1:134" x14ac:dyDescent="0.3">
      <c r="A136" s="394" t="s">
        <v>789</v>
      </c>
      <c r="B136" s="394" t="s">
        <v>790</v>
      </c>
      <c r="C136" s="279" t="s">
        <v>772</v>
      </c>
      <c r="D136" s="279" t="s">
        <v>772</v>
      </c>
      <c r="E136" s="279" t="s">
        <v>772</v>
      </c>
      <c r="F136" s="279" t="s">
        <v>772</v>
      </c>
      <c r="G136" s="279" t="s">
        <v>772</v>
      </c>
      <c r="H136" s="279" t="s">
        <v>772</v>
      </c>
      <c r="I136" s="279" t="s">
        <v>772</v>
      </c>
      <c r="J136" s="279" t="s">
        <v>772</v>
      </c>
      <c r="K136" s="279" t="s">
        <v>772</v>
      </c>
      <c r="L136" s="279" t="s">
        <v>772</v>
      </c>
      <c r="M136" s="279" t="s">
        <v>772</v>
      </c>
      <c r="N136" s="279" t="s">
        <v>772</v>
      </c>
      <c r="O136" s="279" t="s">
        <v>772</v>
      </c>
      <c r="P136" s="279" t="s">
        <v>772</v>
      </c>
      <c r="Q136" s="279" t="s">
        <v>772</v>
      </c>
      <c r="R136" s="279" t="s">
        <v>772</v>
      </c>
      <c r="S136" s="279" t="s">
        <v>772</v>
      </c>
      <c r="T136" s="279" t="s">
        <v>772</v>
      </c>
      <c r="U136" s="279" t="s">
        <v>772</v>
      </c>
      <c r="V136" s="279" t="s">
        <v>772</v>
      </c>
      <c r="W136" s="279" t="s">
        <v>772</v>
      </c>
      <c r="X136" s="279" t="s">
        <v>772</v>
      </c>
      <c r="Y136" s="279" t="s">
        <v>772</v>
      </c>
      <c r="Z136" s="279" t="s">
        <v>772</v>
      </c>
      <c r="AA136" s="279" t="s">
        <v>772</v>
      </c>
      <c r="AB136" s="279" t="s">
        <v>772</v>
      </c>
      <c r="AC136" s="279" t="s">
        <v>772</v>
      </c>
      <c r="AD136" s="279" t="s">
        <v>772</v>
      </c>
      <c r="AE136" s="279" t="s">
        <v>772</v>
      </c>
      <c r="AF136" s="279" t="s">
        <v>772</v>
      </c>
      <c r="AG136" s="279" t="s">
        <v>772</v>
      </c>
      <c r="AH136" s="279" t="s">
        <v>772</v>
      </c>
      <c r="AI136" s="279" t="s">
        <v>772</v>
      </c>
      <c r="AJ136" s="279" t="s">
        <v>772</v>
      </c>
      <c r="AK136" s="279" t="s">
        <v>772</v>
      </c>
      <c r="AL136" s="279" t="s">
        <v>772</v>
      </c>
      <c r="AM136" s="279" t="s">
        <v>772</v>
      </c>
      <c r="AN136" s="279" t="s">
        <v>772</v>
      </c>
      <c r="AO136" s="279" t="s">
        <v>772</v>
      </c>
      <c r="AP136" s="279" t="s">
        <v>772</v>
      </c>
      <c r="AQ136" s="279" t="s">
        <v>772</v>
      </c>
      <c r="AR136" s="279" t="s">
        <v>772</v>
      </c>
      <c r="AS136" s="279" t="s">
        <v>772</v>
      </c>
      <c r="AT136" s="279" t="s">
        <v>772</v>
      </c>
      <c r="AU136" s="279" t="s">
        <v>772</v>
      </c>
      <c r="AV136" s="279" t="s">
        <v>772</v>
      </c>
      <c r="AW136" s="279" t="s">
        <v>772</v>
      </c>
      <c r="AX136" s="279" t="s">
        <v>772</v>
      </c>
      <c r="AY136" s="279" t="s">
        <v>772</v>
      </c>
      <c r="AZ136" s="279" t="s">
        <v>772</v>
      </c>
      <c r="BA136" s="279" t="s">
        <v>772</v>
      </c>
      <c r="BB136" s="279" t="s">
        <v>772</v>
      </c>
      <c r="BC136" s="279" t="s">
        <v>772</v>
      </c>
      <c r="BD136" s="279" t="s">
        <v>772</v>
      </c>
      <c r="BE136" s="279" t="s">
        <v>772</v>
      </c>
      <c r="BF136" s="279" t="s">
        <v>772</v>
      </c>
      <c r="BG136" s="279" t="s">
        <v>772</v>
      </c>
      <c r="BH136" s="279" t="s">
        <v>772</v>
      </c>
      <c r="BI136" s="279" t="s">
        <v>772</v>
      </c>
      <c r="BJ136" s="279" t="s">
        <v>772</v>
      </c>
      <c r="BK136" s="279" t="s">
        <v>772</v>
      </c>
      <c r="BL136" s="279" t="s">
        <v>772</v>
      </c>
      <c r="BM136" s="279" t="s">
        <v>772</v>
      </c>
      <c r="BN136" s="279" t="s">
        <v>772</v>
      </c>
      <c r="BO136" s="279" t="s">
        <v>772</v>
      </c>
      <c r="BP136" s="279" t="s">
        <v>772</v>
      </c>
      <c r="BQ136" s="279" t="s">
        <v>772</v>
      </c>
      <c r="BR136" s="279" t="s">
        <v>772</v>
      </c>
      <c r="BS136" s="279" t="s">
        <v>772</v>
      </c>
      <c r="BT136" s="279" t="s">
        <v>772</v>
      </c>
      <c r="BU136" s="279" t="s">
        <v>772</v>
      </c>
      <c r="BV136" s="279" t="s">
        <v>772</v>
      </c>
      <c r="BW136" s="279" t="s">
        <v>772</v>
      </c>
      <c r="BX136" s="279" t="s">
        <v>772</v>
      </c>
      <c r="BY136" s="279" t="s">
        <v>772</v>
      </c>
      <c r="BZ136" s="279" t="s">
        <v>772</v>
      </c>
      <c r="CA136" s="279" t="s">
        <v>772</v>
      </c>
      <c r="CB136" s="279" t="s">
        <v>772</v>
      </c>
      <c r="CC136" s="279" t="s">
        <v>772</v>
      </c>
      <c r="CD136" s="279" t="s">
        <v>772</v>
      </c>
      <c r="CE136" s="279" t="s">
        <v>772</v>
      </c>
      <c r="CF136" s="279" t="s">
        <v>772</v>
      </c>
      <c r="CG136" s="279" t="s">
        <v>772</v>
      </c>
      <c r="CH136" s="279" t="s">
        <v>772</v>
      </c>
      <c r="CI136" s="279" t="s">
        <v>772</v>
      </c>
      <c r="CJ136" s="279" t="s">
        <v>772</v>
      </c>
      <c r="CK136" s="279" t="s">
        <v>772</v>
      </c>
      <c r="CL136" s="279" t="s">
        <v>772</v>
      </c>
      <c r="CM136" s="279" t="s">
        <v>772</v>
      </c>
      <c r="CN136" s="279" t="s">
        <v>772</v>
      </c>
      <c r="CO136" s="279" t="s">
        <v>772</v>
      </c>
      <c r="CP136" s="279" t="s">
        <v>772</v>
      </c>
      <c r="CQ136" s="279" t="s">
        <v>772</v>
      </c>
      <c r="CR136" s="279" t="s">
        <v>772</v>
      </c>
      <c r="CS136" s="279" t="s">
        <v>772</v>
      </c>
      <c r="CT136" s="279" t="s">
        <v>772</v>
      </c>
      <c r="CU136" s="279" t="str">
        <f>IFERROR(VLOOKUP(A136,'fat-01-24'!A:C,3,FALSE),"")</f>
        <v/>
      </c>
      <c r="CV136" s="279" t="str">
        <f>IFERROR(VLOOKUP(A136,'fat-02-24'!A:C,3,FALSE),"")</f>
        <v/>
      </c>
      <c r="CW136" s="279" t="str">
        <f>IFERROR(VLOOKUP(A136,'fat-03-24'!A:C,3,FALSE),"")</f>
        <v/>
      </c>
      <c r="CX136" s="279" t="str">
        <f>IFERROR(VLOOKUP(A136,'fat-04-24'!A:C,3,FALSE),"")</f>
        <v/>
      </c>
      <c r="CY136" s="279" t="str">
        <f>IFERROR(VLOOKUP(A136,'fat-05-24'!A:C,3,FALSE),"")</f>
        <v/>
      </c>
      <c r="CZ136" s="279" t="str">
        <f>IFERROR(VLOOKUP(A136,'fat-06-24'!A:C,3,FALSE),"")</f>
        <v/>
      </c>
      <c r="DA136" s="279" t="str">
        <f>IFERROR(VLOOKUP(A136,'fat-07-24'!A:C,3,FALSE),"")</f>
        <v/>
      </c>
      <c r="DB136" s="279" t="str">
        <f>IFERROR(VLOOKUP(A136,'fat-08-24'!A:D,3,FALSE),"")</f>
        <v/>
      </c>
      <c r="DC136" s="279" t="str">
        <f>IFERROR(VLOOKUP(A136,'fat-09-24'!A:C,3,FALSE),"")</f>
        <v/>
      </c>
      <c r="DD136" s="279" t="str">
        <f>IFERROR(VLOOKUP(A136,'fat-10-24'!A:C,3,FALSE),"")</f>
        <v/>
      </c>
      <c r="DE136" s="279" t="str">
        <f>IFERROR(VLOOKUP(A136,'fat-11-24'!A:C,3,FALSE),"")</f>
        <v/>
      </c>
      <c r="DF136" s="279" t="str">
        <f>IFERROR(VLOOKUP(A136,'fat-12-24'!A:D,3,FALSE),"")</f>
        <v/>
      </c>
      <c r="DG136" s="279" t="str">
        <f>IFERROR(VLOOKUP(A136,'fat-01-25'!A:D,3,FALSE),"")</f>
        <v/>
      </c>
      <c r="DH136" s="279" t="str">
        <f>IFERROR(VLOOKUP(A136,'fat-02-25'!A:D,3,FALSE),"")</f>
        <v/>
      </c>
      <c r="DI136" s="279" t="str">
        <f>IFERROR(VLOOKUP(A136,'fat-03-25'!A:C,3,FALSE),"")</f>
        <v/>
      </c>
      <c r="DJ136" s="279" t="str">
        <f>IFERROR(VLOOKUP(A136,'fat-04-25'!A:C,3,FALSE),"")</f>
        <v/>
      </c>
      <c r="DK136" s="279" t="str">
        <f>IFERROR(VLOOKUP(A136,'fat-02-25'!A:C,3,FALSE),"")</f>
        <v/>
      </c>
      <c r="DL136" s="279" t="str">
        <f>IFERROR(VLOOKUP(A136,'fat-06-25'!A:C,3,FALSE),"")</f>
        <v/>
      </c>
      <c r="DM136" s="279" t="str">
        <f>IFERROR(VLOOKUP(A136,'fat-05-25'!A:C,3,FALSE),"")</f>
        <v/>
      </c>
      <c r="DN136" s="279" t="str">
        <f>IFERROR(VLOOKUP(A136,'fat-08-25'!A:C,3,FALSE),"")</f>
        <v/>
      </c>
      <c r="DO136" s="279" t="str">
        <f>IFERROR(VLOOKUP(A136,'fat-09-25'!A:C,3,FALSE),"")</f>
        <v/>
      </c>
      <c r="DP136" s="279" t="str">
        <f>IFERROR(VLOOKUP(A136,'fat-10-25'!A:C,3,FALSE),"")</f>
        <v/>
      </c>
      <c r="DQ136" s="279" t="str">
        <f>IFERROR(VLOOKUP(A136,'fat-11-25'!A:D,3,FALSE),"")</f>
        <v/>
      </c>
      <c r="DR136" s="279" t="str">
        <f>IFERROR(VLOOKUP(A136,'fat-12-25'!A:D,3,FALSE),"")</f>
        <v/>
      </c>
      <c r="DS136" s="279" t="str">
        <f>IFERROR(VLOOKUP(A136,'fat-01-26'!A:C,3,FALSE),"")</f>
        <v/>
      </c>
      <c r="DT136" s="279" t="str">
        <f>IFERROR(VLOOKUP(A136,'fat-02-26'!A:C,3,FALSE),"")</f>
        <v/>
      </c>
      <c r="DU136" s="279" t="str">
        <f>IFERROR(VLOOKUP(A136,'fat-03-26'!A:C,3,FALSE),"")</f>
        <v/>
      </c>
      <c r="DV136" s="279" t="str">
        <f>IFERROR(VLOOKUP(A136,'fat-04-26'!A:C,3,FALSE),"")</f>
        <v/>
      </c>
      <c r="DW136" s="279" t="str">
        <f>IFERROR(VLOOKUP(A136,'fat-05-26'!A:C,3,FALSE),"")</f>
        <v/>
      </c>
      <c r="DX136" s="279">
        <f t="shared" si="20"/>
        <v>0</v>
      </c>
      <c r="DY136" s="279">
        <f t="shared" si="19"/>
        <v>0</v>
      </c>
      <c r="DZ136" s="280"/>
      <c r="EA136" s="281">
        <f>VLOOKUP(A136,Estoque!B:I,8,FALSE)</f>
        <v>0</v>
      </c>
      <c r="EB136" s="34">
        <f>VLOOKUP(A136,Estoque!B:N,13,FALSE)</f>
        <v>0</v>
      </c>
      <c r="EC136" s="34">
        <v>15</v>
      </c>
      <c r="ED136" s="34">
        <v>25</v>
      </c>
    </row>
    <row r="137" spans="1:134" x14ac:dyDescent="0.3">
      <c r="A137" s="394" t="s">
        <v>505</v>
      </c>
      <c r="B137" s="394" t="s">
        <v>506</v>
      </c>
      <c r="C137" s="279" t="s">
        <v>772</v>
      </c>
      <c r="D137" s="279" t="s">
        <v>772</v>
      </c>
      <c r="E137" s="279" t="s">
        <v>772</v>
      </c>
      <c r="F137" s="279" t="s">
        <v>772</v>
      </c>
      <c r="G137" s="279" t="s">
        <v>772</v>
      </c>
      <c r="H137" s="279" t="s">
        <v>772</v>
      </c>
      <c r="I137" s="279" t="s">
        <v>772</v>
      </c>
      <c r="J137" s="279" t="s">
        <v>772</v>
      </c>
      <c r="K137" s="279" t="s">
        <v>772</v>
      </c>
      <c r="L137" s="279" t="s">
        <v>772</v>
      </c>
      <c r="M137" s="279" t="s">
        <v>772</v>
      </c>
      <c r="N137" s="279" t="s">
        <v>772</v>
      </c>
      <c r="O137" s="279" t="s">
        <v>772</v>
      </c>
      <c r="P137" s="279" t="s">
        <v>772</v>
      </c>
      <c r="Q137" s="279" t="s">
        <v>772</v>
      </c>
      <c r="R137" s="279" t="s">
        <v>772</v>
      </c>
      <c r="S137" s="279" t="s">
        <v>772</v>
      </c>
      <c r="T137" s="279" t="s">
        <v>772</v>
      </c>
      <c r="U137" s="279" t="s">
        <v>772</v>
      </c>
      <c r="V137" s="279" t="s">
        <v>772</v>
      </c>
      <c r="W137" s="279" t="s">
        <v>772</v>
      </c>
      <c r="X137" s="279" t="s">
        <v>772</v>
      </c>
      <c r="Y137" s="279" t="s">
        <v>772</v>
      </c>
      <c r="Z137" s="279" t="s">
        <v>772</v>
      </c>
      <c r="AA137" s="279" t="s">
        <v>772</v>
      </c>
      <c r="AB137" s="279" t="s">
        <v>772</v>
      </c>
      <c r="AC137" s="279" t="s">
        <v>772</v>
      </c>
      <c r="AD137" s="279" t="s">
        <v>772</v>
      </c>
      <c r="AE137" s="279" t="s">
        <v>772</v>
      </c>
      <c r="AF137" s="279" t="s">
        <v>772</v>
      </c>
      <c r="AG137" s="279" t="s">
        <v>772</v>
      </c>
      <c r="AH137" s="279" t="s">
        <v>772</v>
      </c>
      <c r="AI137" s="279" t="s">
        <v>772</v>
      </c>
      <c r="AJ137" s="279" t="s">
        <v>772</v>
      </c>
      <c r="AK137" s="279" t="s">
        <v>772</v>
      </c>
      <c r="AL137" s="279" t="s">
        <v>772</v>
      </c>
      <c r="AM137" s="279" t="s">
        <v>772</v>
      </c>
      <c r="AN137" s="279" t="s">
        <v>772</v>
      </c>
      <c r="AO137" s="279" t="s">
        <v>772</v>
      </c>
      <c r="AP137" s="279" t="s">
        <v>772</v>
      </c>
      <c r="AQ137" s="279" t="s">
        <v>772</v>
      </c>
      <c r="AR137" s="279" t="s">
        <v>772</v>
      </c>
      <c r="AS137" s="279" t="s">
        <v>772</v>
      </c>
      <c r="AT137" s="279" t="s">
        <v>772</v>
      </c>
      <c r="AU137" s="279" t="s">
        <v>772</v>
      </c>
      <c r="AV137" s="279" t="s">
        <v>772</v>
      </c>
      <c r="AW137" s="279" t="s">
        <v>772</v>
      </c>
      <c r="AX137" s="279" t="s">
        <v>772</v>
      </c>
      <c r="AY137" s="279" t="s">
        <v>772</v>
      </c>
      <c r="AZ137" s="279" t="s">
        <v>772</v>
      </c>
      <c r="BA137" s="279" t="s">
        <v>772</v>
      </c>
      <c r="BB137" s="279" t="s">
        <v>772</v>
      </c>
      <c r="BC137" s="279" t="s">
        <v>772</v>
      </c>
      <c r="BD137" s="279" t="s">
        <v>772</v>
      </c>
      <c r="BE137" s="279" t="s">
        <v>772</v>
      </c>
      <c r="BF137" s="279" t="s">
        <v>772</v>
      </c>
      <c r="BG137" s="279" t="s">
        <v>772</v>
      </c>
      <c r="BH137" s="279" t="s">
        <v>772</v>
      </c>
      <c r="BI137" s="279" t="s">
        <v>772</v>
      </c>
      <c r="BJ137" s="279" t="s">
        <v>772</v>
      </c>
      <c r="BK137" s="279" t="s">
        <v>772</v>
      </c>
      <c r="BL137" s="279" t="s">
        <v>772</v>
      </c>
      <c r="BM137" s="279" t="s">
        <v>772</v>
      </c>
      <c r="BN137" s="279" t="s">
        <v>772</v>
      </c>
      <c r="BO137" s="279" t="s">
        <v>772</v>
      </c>
      <c r="BP137" s="279" t="s">
        <v>772</v>
      </c>
      <c r="BQ137" s="279" t="s">
        <v>772</v>
      </c>
      <c r="BR137" s="279" t="s">
        <v>772</v>
      </c>
      <c r="BS137" s="279" t="s">
        <v>772</v>
      </c>
      <c r="BT137" s="279" t="s">
        <v>772</v>
      </c>
      <c r="BU137" s="279" t="s">
        <v>772</v>
      </c>
      <c r="BV137" s="279" t="s">
        <v>772</v>
      </c>
      <c r="BW137" s="279" t="s">
        <v>772</v>
      </c>
      <c r="BX137" s="279" t="s">
        <v>772</v>
      </c>
      <c r="BY137" s="279" t="s">
        <v>772</v>
      </c>
      <c r="BZ137" s="279" t="s">
        <v>772</v>
      </c>
      <c r="CA137" s="279" t="s">
        <v>772</v>
      </c>
      <c r="CB137" s="279" t="s">
        <v>772</v>
      </c>
      <c r="CC137" s="279" t="s">
        <v>772</v>
      </c>
      <c r="CD137" s="279" t="s">
        <v>772</v>
      </c>
      <c r="CE137" s="279" t="s">
        <v>772</v>
      </c>
      <c r="CF137" s="279" t="s">
        <v>772</v>
      </c>
      <c r="CG137" s="279" t="s">
        <v>772</v>
      </c>
      <c r="CH137" s="279" t="s">
        <v>772</v>
      </c>
      <c r="CI137" s="279" t="s">
        <v>772</v>
      </c>
      <c r="CJ137" s="279" t="s">
        <v>772</v>
      </c>
      <c r="CK137" s="279" t="s">
        <v>772</v>
      </c>
      <c r="CL137" s="279" t="s">
        <v>772</v>
      </c>
      <c r="CM137" s="279" t="s">
        <v>772</v>
      </c>
      <c r="CN137" s="279" t="s">
        <v>772</v>
      </c>
      <c r="CO137" s="279" t="s">
        <v>772</v>
      </c>
      <c r="CP137" s="279" t="s">
        <v>772</v>
      </c>
      <c r="CQ137" s="279" t="s">
        <v>772</v>
      </c>
      <c r="CR137" s="279">
        <v>2.7923999999999998</v>
      </c>
      <c r="CS137" s="279" t="s">
        <v>772</v>
      </c>
      <c r="CT137" s="279" t="s">
        <v>772</v>
      </c>
      <c r="CU137" s="279" t="str">
        <f>IFERROR(VLOOKUP(A137,'fat-01-24'!A:C,3,FALSE),"")</f>
        <v/>
      </c>
      <c r="CV137" s="279" t="str">
        <f>IFERROR(VLOOKUP(A137,'fat-02-24'!A:C,3,FALSE),"")</f>
        <v/>
      </c>
      <c r="CW137" s="279" t="str">
        <f>IFERROR(VLOOKUP(A137,'fat-03-24'!A:C,3,FALSE),"")</f>
        <v/>
      </c>
      <c r="CX137" s="279" t="str">
        <f>IFERROR(VLOOKUP(A137,'fat-04-24'!A:C,3,FALSE),"")</f>
        <v/>
      </c>
      <c r="CY137" s="279" t="str">
        <f>IFERROR(VLOOKUP(A137,'fat-05-24'!A:C,3,FALSE),"")</f>
        <v/>
      </c>
      <c r="CZ137" s="279" t="str">
        <f>IFERROR(VLOOKUP(A137,'fat-06-24'!A:C,3,FALSE),"")</f>
        <v/>
      </c>
      <c r="DA137" s="279" t="str">
        <f>IFERROR(VLOOKUP(A137,'fat-07-24'!A:C,3,FALSE),"")</f>
        <v/>
      </c>
      <c r="DB137" s="279" t="str">
        <f>IFERROR(VLOOKUP(A137,'fat-08-24'!A:D,3,FALSE),"")</f>
        <v/>
      </c>
      <c r="DC137" s="279" t="str">
        <f>IFERROR(VLOOKUP(A137,'fat-09-24'!A:C,3,FALSE),"")</f>
        <v/>
      </c>
      <c r="DD137" s="279" t="str">
        <f>IFERROR(VLOOKUP(A137,'fat-10-24'!A:C,3,FALSE),"")</f>
        <v/>
      </c>
      <c r="DE137" s="279" t="str">
        <f>IFERROR(VLOOKUP(A137,'fat-11-24'!A:C,3,FALSE),"")</f>
        <v/>
      </c>
      <c r="DF137" s="279" t="str">
        <f>IFERROR(VLOOKUP(A137,'fat-12-24'!A:D,3,FALSE),"")</f>
        <v/>
      </c>
      <c r="DG137" s="279" t="str">
        <f>IFERROR(VLOOKUP(A137,'fat-01-25'!A:D,3,FALSE),"")</f>
        <v/>
      </c>
      <c r="DH137" s="279" t="str">
        <f>IFERROR(VLOOKUP(A137,'fat-02-25'!A:D,3,FALSE),"")</f>
        <v/>
      </c>
      <c r="DI137" s="279" t="str">
        <f>IFERROR(VLOOKUP(A137,'fat-03-25'!A:C,3,FALSE),"")</f>
        <v/>
      </c>
      <c r="DJ137" s="279" t="str">
        <f>IFERROR(VLOOKUP(A137,'fat-04-25'!A:C,3,FALSE),"")</f>
        <v/>
      </c>
      <c r="DK137" s="279" t="str">
        <f>IFERROR(VLOOKUP(A137,'fat-02-25'!A:C,3,FALSE),"")</f>
        <v/>
      </c>
      <c r="DL137" s="279">
        <f>IFERROR(VLOOKUP(A137,'fat-06-25'!A:C,3,FALSE),"")</f>
        <v>1.9039999999999999</v>
      </c>
      <c r="DM137" s="279" t="str">
        <f>IFERROR(VLOOKUP(A137,'fat-05-25'!A:C,3,FALSE),"")</f>
        <v/>
      </c>
      <c r="DN137" s="279">
        <f>IFERROR(VLOOKUP(A137,'fat-08-25'!A:C,3,FALSE),"")</f>
        <v>0</v>
      </c>
      <c r="DO137" s="279">
        <f>IFERROR(VLOOKUP(A137,'fat-09-25'!A:C,3,FALSE),"")</f>
        <v>2.0019999999999998</v>
      </c>
      <c r="DP137" s="279">
        <f>IFERROR(VLOOKUP(A137,'fat-10-25'!A:C,3,FALSE),"")</f>
        <v>0</v>
      </c>
      <c r="DQ137" s="279">
        <f>IFERROR(VLOOKUP(A137,'fat-11-25'!A:D,3,FALSE),"")</f>
        <v>0</v>
      </c>
      <c r="DR137" s="279">
        <f>IFERROR(VLOOKUP(A137,'fat-12-25'!A:D,3,FALSE),"")</f>
        <v>3.4000000000000002E-2</v>
      </c>
      <c r="DS137" s="279" t="str">
        <f>IFERROR(VLOOKUP(A137,'fat-01-26'!A:C,3,FALSE),"")</f>
        <v/>
      </c>
      <c r="DT137" s="279">
        <f>IFERROR(VLOOKUP(A137,'fat-02-26'!A:C,3,FALSE),"")</f>
        <v>0.4</v>
      </c>
      <c r="DU137" s="279" t="str">
        <f>IFERROR(VLOOKUP(A137,'fat-03-26'!A:C,3,FALSE),"")</f>
        <v/>
      </c>
      <c r="DV137" s="279" t="str">
        <f>IFERROR(VLOOKUP(A137,'fat-04-26'!A:C,3,FALSE),"")</f>
        <v/>
      </c>
      <c r="DW137" s="279">
        <f>IFERROR(VLOOKUP(A137,'fat-05-26'!A:C,3,FALSE),"")</f>
        <v>3.74</v>
      </c>
      <c r="DX137" s="279">
        <f t="shared" si="20"/>
        <v>0.69566666666666677</v>
      </c>
      <c r="DY137" s="279">
        <f t="shared" si="19"/>
        <v>1.0435000000000001</v>
      </c>
      <c r="DZ137" s="280"/>
      <c r="EA137" s="281">
        <f>VLOOKUP(A137,Estoque!B:I,8,FALSE)</f>
        <v>0.82</v>
      </c>
      <c r="EB137" s="34">
        <f>VLOOKUP(A137,Estoque!B:N,13,FALSE)</f>
        <v>0</v>
      </c>
      <c r="EC137" s="34">
        <v>15</v>
      </c>
      <c r="ED137" s="34">
        <v>20</v>
      </c>
    </row>
    <row r="138" spans="1:134" x14ac:dyDescent="0.3">
      <c r="A138" s="394" t="s">
        <v>507</v>
      </c>
      <c r="B138" s="394" t="s">
        <v>508</v>
      </c>
      <c r="C138" s="279" t="s">
        <v>772</v>
      </c>
      <c r="D138" s="279" t="s">
        <v>772</v>
      </c>
      <c r="E138" s="279" t="s">
        <v>772</v>
      </c>
      <c r="F138" s="279" t="s">
        <v>772</v>
      </c>
      <c r="G138" s="279" t="s">
        <v>772</v>
      </c>
      <c r="H138" s="279" t="s">
        <v>772</v>
      </c>
      <c r="I138" s="279" t="s">
        <v>772</v>
      </c>
      <c r="J138" s="279" t="s">
        <v>772</v>
      </c>
      <c r="K138" s="279" t="s">
        <v>772</v>
      </c>
      <c r="L138" s="279" t="s">
        <v>772</v>
      </c>
      <c r="M138" s="279" t="s">
        <v>772</v>
      </c>
      <c r="N138" s="279" t="s">
        <v>772</v>
      </c>
      <c r="O138" s="279" t="s">
        <v>772</v>
      </c>
      <c r="P138" s="279" t="s">
        <v>772</v>
      </c>
      <c r="Q138" s="279" t="s">
        <v>772</v>
      </c>
      <c r="R138" s="279" t="s">
        <v>772</v>
      </c>
      <c r="S138" s="279" t="s">
        <v>772</v>
      </c>
      <c r="T138" s="279" t="s">
        <v>772</v>
      </c>
      <c r="U138" s="279" t="s">
        <v>772</v>
      </c>
      <c r="V138" s="279" t="s">
        <v>772</v>
      </c>
      <c r="W138" s="279" t="s">
        <v>772</v>
      </c>
      <c r="X138" s="279" t="s">
        <v>772</v>
      </c>
      <c r="Y138" s="279" t="s">
        <v>772</v>
      </c>
      <c r="Z138" s="279" t="s">
        <v>772</v>
      </c>
      <c r="AA138" s="279" t="s">
        <v>772</v>
      </c>
      <c r="AB138" s="279" t="s">
        <v>772</v>
      </c>
      <c r="AC138" s="279" t="s">
        <v>772</v>
      </c>
      <c r="AD138" s="279" t="s">
        <v>772</v>
      </c>
      <c r="AE138" s="279" t="s">
        <v>772</v>
      </c>
      <c r="AF138" s="279" t="s">
        <v>772</v>
      </c>
      <c r="AG138" s="279" t="s">
        <v>772</v>
      </c>
      <c r="AH138" s="279" t="s">
        <v>772</v>
      </c>
      <c r="AI138" s="279" t="s">
        <v>772</v>
      </c>
      <c r="AJ138" s="279" t="s">
        <v>772</v>
      </c>
      <c r="AK138" s="279" t="s">
        <v>772</v>
      </c>
      <c r="AL138" s="279" t="s">
        <v>772</v>
      </c>
      <c r="AM138" s="279" t="s">
        <v>772</v>
      </c>
      <c r="AN138" s="279" t="s">
        <v>772</v>
      </c>
      <c r="AO138" s="279" t="s">
        <v>772</v>
      </c>
      <c r="AP138" s="279" t="s">
        <v>772</v>
      </c>
      <c r="AQ138" s="279" t="s">
        <v>772</v>
      </c>
      <c r="AR138" s="279" t="s">
        <v>772</v>
      </c>
      <c r="AS138" s="279" t="s">
        <v>772</v>
      </c>
      <c r="AT138" s="279" t="s">
        <v>772</v>
      </c>
      <c r="AU138" s="279" t="s">
        <v>772</v>
      </c>
      <c r="AV138" s="279" t="s">
        <v>772</v>
      </c>
      <c r="AW138" s="279" t="s">
        <v>772</v>
      </c>
      <c r="AX138" s="279" t="s">
        <v>772</v>
      </c>
      <c r="AY138" s="279">
        <v>1.74</v>
      </c>
      <c r="AZ138" s="279" t="s">
        <v>772</v>
      </c>
      <c r="BA138" s="279" t="s">
        <v>772</v>
      </c>
      <c r="BB138" s="279" t="s">
        <v>772</v>
      </c>
      <c r="BC138" s="279" t="s">
        <v>772</v>
      </c>
      <c r="BD138" s="279" t="s">
        <v>772</v>
      </c>
      <c r="BE138" s="279" t="s">
        <v>772</v>
      </c>
      <c r="BF138" s="279" t="s">
        <v>772</v>
      </c>
      <c r="BG138" s="279" t="s">
        <v>772</v>
      </c>
      <c r="BH138" s="279" t="s">
        <v>772</v>
      </c>
      <c r="BI138" s="279" t="s">
        <v>772</v>
      </c>
      <c r="BJ138" s="279" t="s">
        <v>772</v>
      </c>
      <c r="BK138" s="279" t="s">
        <v>772</v>
      </c>
      <c r="BL138" s="279" t="s">
        <v>772</v>
      </c>
      <c r="BM138" s="279" t="s">
        <v>772</v>
      </c>
      <c r="BN138" s="279" t="s">
        <v>772</v>
      </c>
      <c r="BO138" s="279" t="s">
        <v>772</v>
      </c>
      <c r="BP138" s="279" t="s">
        <v>772</v>
      </c>
      <c r="BQ138" s="279" t="s">
        <v>772</v>
      </c>
      <c r="BR138" s="279" t="s">
        <v>772</v>
      </c>
      <c r="BS138" s="279" t="s">
        <v>772</v>
      </c>
      <c r="BT138" s="279" t="s">
        <v>772</v>
      </c>
      <c r="BU138" s="279" t="s">
        <v>772</v>
      </c>
      <c r="BV138" s="279" t="s">
        <v>772</v>
      </c>
      <c r="BW138" s="279" t="s">
        <v>772</v>
      </c>
      <c r="BX138" s="279" t="s">
        <v>772</v>
      </c>
      <c r="BY138" s="279" t="s">
        <v>772</v>
      </c>
      <c r="BZ138" s="279" t="s">
        <v>772</v>
      </c>
      <c r="CA138" s="279" t="s">
        <v>772</v>
      </c>
      <c r="CB138" s="279" t="s">
        <v>772</v>
      </c>
      <c r="CC138" s="279" t="s">
        <v>772</v>
      </c>
      <c r="CD138" s="279" t="s">
        <v>772</v>
      </c>
      <c r="CE138" s="279" t="s">
        <v>772</v>
      </c>
      <c r="CF138" s="279" t="s">
        <v>772</v>
      </c>
      <c r="CG138" s="279" t="s">
        <v>772</v>
      </c>
      <c r="CH138" s="279" t="s">
        <v>772</v>
      </c>
      <c r="CI138" s="279" t="s">
        <v>772</v>
      </c>
      <c r="CJ138" s="279" t="s">
        <v>772</v>
      </c>
      <c r="CK138" s="279" t="s">
        <v>772</v>
      </c>
      <c r="CL138" s="279" t="s">
        <v>772</v>
      </c>
      <c r="CM138" s="279" t="s">
        <v>772</v>
      </c>
      <c r="CN138" s="279" t="s">
        <v>772</v>
      </c>
      <c r="CO138" s="279" t="s">
        <v>772</v>
      </c>
      <c r="CP138" s="279" t="s">
        <v>772</v>
      </c>
      <c r="CQ138" s="279" t="s">
        <v>772</v>
      </c>
      <c r="CR138" s="279" t="s">
        <v>772</v>
      </c>
      <c r="CS138" s="279" t="s">
        <v>772</v>
      </c>
      <c r="CT138" s="279" t="s">
        <v>772</v>
      </c>
      <c r="CU138" s="279" t="str">
        <f>IFERROR(VLOOKUP(A138,'fat-01-24'!A:C,3,FALSE),"")</f>
        <v/>
      </c>
      <c r="CV138" s="279" t="str">
        <f>IFERROR(VLOOKUP(A138,'fat-02-24'!A:C,3,FALSE),"")</f>
        <v/>
      </c>
      <c r="CW138" s="279" t="str">
        <f>IFERROR(VLOOKUP(A138,'fat-03-24'!A:C,3,FALSE),"")</f>
        <v/>
      </c>
      <c r="CX138" s="279" t="str">
        <f>IFERROR(VLOOKUP(A138,'fat-04-24'!A:C,3,FALSE),"")</f>
        <v/>
      </c>
      <c r="CY138" s="279" t="str">
        <f>IFERROR(VLOOKUP(A138,'fat-05-24'!A:C,3,FALSE),"")</f>
        <v/>
      </c>
      <c r="CZ138" s="279" t="str">
        <f>IFERROR(VLOOKUP(A138,'fat-06-24'!A:C,3,FALSE),"")</f>
        <v/>
      </c>
      <c r="DA138" s="279" t="str">
        <f>IFERROR(VLOOKUP(A138,'fat-07-24'!A:C,3,FALSE),"")</f>
        <v/>
      </c>
      <c r="DB138" s="279" t="str">
        <f>IFERROR(VLOOKUP(A138,'fat-08-24'!A:D,3,FALSE),"")</f>
        <v/>
      </c>
      <c r="DC138" s="279" t="str">
        <f>IFERROR(VLOOKUP(A138,'fat-09-24'!A:C,3,FALSE),"")</f>
        <v/>
      </c>
      <c r="DD138" s="279" t="str">
        <f>IFERROR(VLOOKUP(A138,'fat-10-24'!A:C,3,FALSE),"")</f>
        <v/>
      </c>
      <c r="DE138" s="279" t="str">
        <f>IFERROR(VLOOKUP(A138,'fat-11-24'!A:C,3,FALSE),"")</f>
        <v/>
      </c>
      <c r="DF138" s="279" t="str">
        <f>IFERROR(VLOOKUP(A138,'fat-12-24'!A:D,3,FALSE),"")</f>
        <v/>
      </c>
      <c r="DG138" s="279" t="str">
        <f>IFERROR(VLOOKUP(A138,'fat-01-25'!A:D,3,FALSE),"")</f>
        <v/>
      </c>
      <c r="DH138" s="279" t="str">
        <f>IFERROR(VLOOKUP(A138,'fat-02-25'!A:D,3,FALSE),"")</f>
        <v/>
      </c>
      <c r="DI138" s="279" t="str">
        <f>IFERROR(VLOOKUP(A138,'fat-03-25'!A:C,3,FALSE),"")</f>
        <v/>
      </c>
      <c r="DJ138" s="279" t="str">
        <f>IFERROR(VLOOKUP(A138,'fat-04-25'!A:C,3,FALSE),"")</f>
        <v/>
      </c>
      <c r="DK138" s="279" t="str">
        <f>IFERROR(VLOOKUP(A138,'fat-02-25'!A:C,3,FALSE),"")</f>
        <v/>
      </c>
      <c r="DL138" s="279" t="str">
        <f>IFERROR(VLOOKUP(A138,'fat-06-25'!A:C,3,FALSE),"")</f>
        <v/>
      </c>
      <c r="DM138" s="279" t="str">
        <f>IFERROR(VLOOKUP(A138,'fat-05-25'!A:C,3,FALSE),"")</f>
        <v/>
      </c>
      <c r="DN138" s="279" t="str">
        <f>IFERROR(VLOOKUP(A138,'fat-08-25'!A:C,3,FALSE),"")</f>
        <v/>
      </c>
      <c r="DO138" s="279" t="str">
        <f>IFERROR(VLOOKUP(A138,'fat-09-25'!A:C,3,FALSE),"")</f>
        <v/>
      </c>
      <c r="DP138" s="279" t="str">
        <f>IFERROR(VLOOKUP(A138,'fat-10-25'!A:C,3,FALSE),"")</f>
        <v/>
      </c>
      <c r="DQ138" s="279" t="str">
        <f>IFERROR(VLOOKUP(A138,'fat-11-25'!A:D,3,FALSE),"")</f>
        <v/>
      </c>
      <c r="DR138" s="279" t="str">
        <f>IFERROR(VLOOKUP(A138,'fat-12-25'!A:D,3,FALSE),"")</f>
        <v/>
      </c>
      <c r="DS138" s="279" t="str">
        <f>IFERROR(VLOOKUP(A138,'fat-01-26'!A:C,3,FALSE),"")</f>
        <v/>
      </c>
      <c r="DT138" s="279" t="str">
        <f>IFERROR(VLOOKUP(A138,'fat-02-26'!A:C,3,FALSE),"")</f>
        <v/>
      </c>
      <c r="DU138" s="279" t="str">
        <f>IFERROR(VLOOKUP(A138,'fat-03-26'!A:C,3,FALSE),"")</f>
        <v/>
      </c>
      <c r="DV138" s="279" t="str">
        <f>IFERROR(VLOOKUP(A138,'fat-04-26'!A:C,3,FALSE),"")</f>
        <v/>
      </c>
      <c r="DW138" s="279" t="str">
        <f>IFERROR(VLOOKUP(A138,'fat-05-26'!A:C,3,FALSE),"")</f>
        <v/>
      </c>
      <c r="DX138" s="279">
        <f t="shared" si="20"/>
        <v>0</v>
      </c>
      <c r="DY138" s="279">
        <f t="shared" si="19"/>
        <v>0</v>
      </c>
      <c r="DZ138" s="280"/>
      <c r="EA138" s="281">
        <f>VLOOKUP(A138,Estoque!B:I,8,FALSE)</f>
        <v>0</v>
      </c>
      <c r="EB138" s="34">
        <f>VLOOKUP(A138,Estoque!B:N,13,FALSE)</f>
        <v>0</v>
      </c>
      <c r="EC138" s="34">
        <v>10</v>
      </c>
    </row>
    <row r="139" spans="1:134" x14ac:dyDescent="0.3">
      <c r="A139" s="394" t="s">
        <v>509</v>
      </c>
      <c r="B139" s="394" t="s">
        <v>146</v>
      </c>
      <c r="C139" s="279" t="s">
        <v>772</v>
      </c>
      <c r="D139" s="279" t="s">
        <v>772</v>
      </c>
      <c r="E139" s="279" t="s">
        <v>772</v>
      </c>
      <c r="F139" s="279" t="s">
        <v>772</v>
      </c>
      <c r="G139" s="279" t="s">
        <v>772</v>
      </c>
      <c r="H139" s="279" t="s">
        <v>772</v>
      </c>
      <c r="I139" s="279">
        <v>0.03</v>
      </c>
      <c r="J139" s="279">
        <v>2.1509999999999998</v>
      </c>
      <c r="K139" s="279">
        <v>6.6050000000000004</v>
      </c>
      <c r="L139" s="279">
        <v>-0.245</v>
      </c>
      <c r="M139" s="279">
        <v>1.3580000000000001</v>
      </c>
      <c r="N139" s="279">
        <v>4.5030000000000001</v>
      </c>
      <c r="O139" s="279">
        <v>1.74</v>
      </c>
      <c r="P139" s="279">
        <v>0.20100000000000001</v>
      </c>
      <c r="Q139" s="279">
        <v>1.6969000000000001</v>
      </c>
      <c r="R139" s="279">
        <v>0.40500000000000003</v>
      </c>
      <c r="S139" s="279">
        <v>1.0249999999999999</v>
      </c>
      <c r="T139" s="279">
        <v>6.5000000000000002E-2</v>
      </c>
      <c r="U139" s="279">
        <v>6.8395000000000001</v>
      </c>
      <c r="V139" s="279">
        <v>1.1639999999999999</v>
      </c>
      <c r="W139" s="279">
        <v>0.60699999999999998</v>
      </c>
      <c r="X139" s="279">
        <v>1.0620000000000001</v>
      </c>
      <c r="Y139" s="279">
        <v>0.06</v>
      </c>
      <c r="Z139" s="279">
        <v>0.27700000000000002</v>
      </c>
      <c r="AA139" s="279">
        <v>0.27700000000000002</v>
      </c>
      <c r="AB139" s="279">
        <v>1.675</v>
      </c>
      <c r="AC139" s="279">
        <v>2.88</v>
      </c>
      <c r="AD139" s="279">
        <v>0.308</v>
      </c>
      <c r="AE139" s="279">
        <v>1.605</v>
      </c>
      <c r="AF139" s="279">
        <v>3.996</v>
      </c>
      <c r="AG139" s="279">
        <v>0.89500000000000002</v>
      </c>
      <c r="AH139" s="279">
        <v>4.8220000000000001</v>
      </c>
      <c r="AI139" s="279">
        <v>0.72099999999999997</v>
      </c>
      <c r="AJ139" s="279">
        <v>0.36299999999999999</v>
      </c>
      <c r="AK139" s="279">
        <v>1.0649999999999999</v>
      </c>
      <c r="AL139" s="279">
        <v>0.155</v>
      </c>
      <c r="AM139" s="279">
        <v>5.83</v>
      </c>
      <c r="AN139" s="279">
        <v>2.2599999999999998</v>
      </c>
      <c r="AO139" s="279">
        <v>5.3310000000000004</v>
      </c>
      <c r="AP139" s="279">
        <v>3.504</v>
      </c>
      <c r="AQ139" s="279">
        <v>5.5369999999999999</v>
      </c>
      <c r="AR139" s="279">
        <v>3.8479999999999999</v>
      </c>
      <c r="AS139" s="279">
        <v>9.7929999999999993</v>
      </c>
      <c r="AT139" s="279">
        <v>7.7469999999999999</v>
      </c>
      <c r="AU139" s="279">
        <v>6.6459999999999999</v>
      </c>
      <c r="AV139" s="279">
        <v>3.9039999999999999</v>
      </c>
      <c r="AW139" s="279">
        <v>9.2690000000000001</v>
      </c>
      <c r="AX139" s="279">
        <v>12.619</v>
      </c>
      <c r="AY139" s="279">
        <v>2.4470000000000001</v>
      </c>
      <c r="AZ139" s="279">
        <v>8.593</v>
      </c>
      <c r="BA139" s="279">
        <v>1.609</v>
      </c>
      <c r="BB139" s="279">
        <v>0.27500000000000002</v>
      </c>
      <c r="BC139" s="279" t="s">
        <v>772</v>
      </c>
      <c r="BD139" s="279">
        <v>14.726000000000001</v>
      </c>
      <c r="BE139" s="279">
        <v>3.617</v>
      </c>
      <c r="BF139" s="279">
        <v>10.845000000000001</v>
      </c>
      <c r="BG139" s="279">
        <v>17.3873</v>
      </c>
      <c r="BH139" s="279">
        <v>7.4999999999999997E-2</v>
      </c>
      <c r="BI139" s="279" t="s">
        <v>772</v>
      </c>
      <c r="BJ139" s="279">
        <v>10.444000000000001</v>
      </c>
      <c r="BK139" s="279">
        <v>18.140999999999998</v>
      </c>
      <c r="BL139" s="279">
        <v>0.17499999999999999</v>
      </c>
      <c r="BM139" s="279">
        <v>5.226</v>
      </c>
      <c r="BN139" s="279">
        <v>12.135199999999999</v>
      </c>
      <c r="BO139" s="279">
        <v>15.388</v>
      </c>
      <c r="BP139" s="279">
        <v>6.6769999999999996</v>
      </c>
      <c r="BQ139" s="279">
        <v>9.6969999999999992</v>
      </c>
      <c r="BR139" s="279">
        <v>3.331</v>
      </c>
      <c r="BS139" s="279">
        <v>1.458</v>
      </c>
      <c r="BT139" s="279">
        <v>4.3137999999999996</v>
      </c>
      <c r="BU139" s="279">
        <v>2.9276</v>
      </c>
      <c r="BV139" s="279">
        <v>6.4195000000000002</v>
      </c>
      <c r="BW139" s="279">
        <v>5.4886999999999997</v>
      </c>
      <c r="BX139" s="279">
        <v>4.4630000000000001</v>
      </c>
      <c r="BY139" s="279">
        <v>8.0195000000000007</v>
      </c>
      <c r="BZ139" s="279">
        <v>6.9382999999999999</v>
      </c>
      <c r="CA139" s="279">
        <v>6.64</v>
      </c>
      <c r="CB139" s="279">
        <v>4.3198999999999996</v>
      </c>
      <c r="CC139" s="279">
        <v>3.3052999999999999</v>
      </c>
      <c r="CD139" s="279">
        <v>5.3329000000000004</v>
      </c>
      <c r="CE139" s="279" t="s">
        <v>772</v>
      </c>
      <c r="CF139" s="279" t="s">
        <v>772</v>
      </c>
      <c r="CG139" s="279" t="s">
        <v>772</v>
      </c>
      <c r="CH139" s="279" t="s">
        <v>772</v>
      </c>
      <c r="CI139" s="279" t="s">
        <v>772</v>
      </c>
      <c r="CJ139" s="279" t="s">
        <v>772</v>
      </c>
      <c r="CK139" s="279" t="s">
        <v>772</v>
      </c>
      <c r="CL139" s="279" t="s">
        <v>772</v>
      </c>
      <c r="CM139" s="279" t="s">
        <v>772</v>
      </c>
      <c r="CN139" s="279" t="s">
        <v>772</v>
      </c>
      <c r="CO139" s="279" t="s">
        <v>772</v>
      </c>
      <c r="CP139" s="279" t="s">
        <v>772</v>
      </c>
      <c r="CQ139" s="279" t="s">
        <v>772</v>
      </c>
      <c r="CR139" s="279" t="s">
        <v>772</v>
      </c>
      <c r="CS139" s="279" t="s">
        <v>772</v>
      </c>
      <c r="CT139" s="279" t="s">
        <v>772</v>
      </c>
      <c r="CU139" s="279" t="str">
        <f>IFERROR(VLOOKUP(A139,'fat-01-24'!A:C,3,FALSE),"")</f>
        <v/>
      </c>
      <c r="CV139" s="279" t="str">
        <f>IFERROR(VLOOKUP(A139,'fat-02-24'!A:C,3,FALSE),"")</f>
        <v/>
      </c>
      <c r="CW139" s="279" t="str">
        <f>IFERROR(VLOOKUP(A139,'fat-03-24'!A:C,3,FALSE),"")</f>
        <v/>
      </c>
      <c r="CX139" s="279" t="str">
        <f>IFERROR(VLOOKUP(A139,'fat-04-24'!A:C,3,FALSE),"")</f>
        <v/>
      </c>
      <c r="CY139" s="279" t="str">
        <f>IFERROR(VLOOKUP(A139,'fat-05-24'!A:C,3,FALSE),"")</f>
        <v/>
      </c>
      <c r="CZ139" s="279" t="str">
        <f>IFERROR(VLOOKUP(A139,'fat-06-24'!A:C,3,FALSE),"")</f>
        <v/>
      </c>
      <c r="DA139" s="279" t="str">
        <f>IFERROR(VLOOKUP(A139,'fat-07-24'!A:C,3,FALSE),"")</f>
        <v/>
      </c>
      <c r="DB139" s="279" t="str">
        <f>IFERROR(VLOOKUP(A139,'fat-08-24'!A:D,3,FALSE),"")</f>
        <v/>
      </c>
      <c r="DC139" s="279" t="str">
        <f>IFERROR(VLOOKUP(A139,'fat-09-24'!A:C,3,FALSE),"")</f>
        <v/>
      </c>
      <c r="DD139" s="279" t="str">
        <f>IFERROR(VLOOKUP(A139,'fat-10-24'!A:C,3,FALSE),"")</f>
        <v/>
      </c>
      <c r="DE139" s="279" t="str">
        <f>IFERROR(VLOOKUP(A139,'fat-11-24'!A:C,3,FALSE),"")</f>
        <v/>
      </c>
      <c r="DF139" s="279" t="str">
        <f>IFERROR(VLOOKUP(A139,'fat-12-24'!A:D,3,FALSE),"")</f>
        <v/>
      </c>
      <c r="DG139" s="279" t="str">
        <f>IFERROR(VLOOKUP(A139,'fat-01-25'!A:D,3,FALSE),"")</f>
        <v/>
      </c>
      <c r="DH139" s="279" t="str">
        <f>IFERROR(VLOOKUP(A139,'fat-02-25'!A:D,3,FALSE),"")</f>
        <v/>
      </c>
      <c r="DI139" s="279" t="str">
        <f>IFERROR(VLOOKUP(A139,'fat-03-25'!A:C,3,FALSE),"")</f>
        <v/>
      </c>
      <c r="DJ139" s="279" t="str">
        <f>IFERROR(VLOOKUP(A139,'fat-04-25'!A:C,3,FALSE),"")</f>
        <v/>
      </c>
      <c r="DK139" s="279" t="str">
        <f>IFERROR(VLOOKUP(A139,'fat-02-25'!A:C,3,FALSE),"")</f>
        <v/>
      </c>
      <c r="DL139" s="279" t="str">
        <f>IFERROR(VLOOKUP(A139,'fat-06-25'!A:C,3,FALSE),"")</f>
        <v/>
      </c>
      <c r="DM139" s="279" t="str">
        <f>IFERROR(VLOOKUP(A139,'fat-05-25'!A:C,3,FALSE),"")</f>
        <v/>
      </c>
      <c r="DN139" s="279" t="str">
        <f>IFERROR(VLOOKUP(A139,'fat-08-25'!A:C,3,FALSE),"")</f>
        <v/>
      </c>
      <c r="DO139" s="279" t="str">
        <f>IFERROR(VLOOKUP(A139,'fat-09-25'!A:C,3,FALSE),"")</f>
        <v/>
      </c>
      <c r="DP139" s="279" t="str">
        <f>IFERROR(VLOOKUP(A139,'fat-10-25'!A:C,3,FALSE),"")</f>
        <v/>
      </c>
      <c r="DQ139" s="279">
        <f>IFERROR(VLOOKUP(A139,'fat-11-25'!A:D,3,FALSE),"")</f>
        <v>0</v>
      </c>
      <c r="DR139" s="279">
        <f>IFERROR(VLOOKUP(A139,'fat-12-25'!A:D,3,FALSE),"")</f>
        <v>1.9342999999999999</v>
      </c>
      <c r="DS139" s="279" t="str">
        <f>IFERROR(VLOOKUP(A139,'fat-01-26'!A:C,3,FALSE),"")</f>
        <v/>
      </c>
      <c r="DT139" s="279" t="str">
        <f>IFERROR(VLOOKUP(A139,'fat-02-26'!A:C,3,FALSE),"")</f>
        <v/>
      </c>
      <c r="DU139" s="279" t="str">
        <f>IFERROR(VLOOKUP(A139,'fat-03-26'!A:C,3,FALSE),"")</f>
        <v/>
      </c>
      <c r="DV139" s="279" t="str">
        <f>IFERROR(VLOOKUP(A139,'fat-04-26'!A:C,3,FALSE),"")</f>
        <v/>
      </c>
      <c r="DW139" s="279" t="str">
        <f>IFERROR(VLOOKUP(A139,'fat-05-26'!A:C,3,FALSE),"")</f>
        <v/>
      </c>
      <c r="DX139" s="279">
        <f t="shared" si="20"/>
        <v>0.3223833333333333</v>
      </c>
      <c r="DY139" s="279">
        <f t="shared" si="19"/>
        <v>0.48357499999999998</v>
      </c>
      <c r="DZ139" s="280"/>
      <c r="EA139" s="281"/>
      <c r="EB139" s="34" t="e">
        <f>VLOOKUP(A139,Estoque!B:N,13,FALSE)</f>
        <v>#N/A</v>
      </c>
      <c r="ED139" s="34">
        <v>15</v>
      </c>
    </row>
    <row r="140" spans="1:134" x14ac:dyDescent="0.3">
      <c r="A140" s="394" t="s">
        <v>145</v>
      </c>
      <c r="B140" s="394" t="s">
        <v>146</v>
      </c>
      <c r="C140" s="279" t="s">
        <v>772</v>
      </c>
      <c r="D140" s="279" t="s">
        <v>772</v>
      </c>
      <c r="E140" s="279" t="s">
        <v>772</v>
      </c>
      <c r="F140" s="279" t="s">
        <v>772</v>
      </c>
      <c r="G140" s="279" t="s">
        <v>772</v>
      </c>
      <c r="H140" s="279" t="s">
        <v>772</v>
      </c>
      <c r="I140" s="279" t="s">
        <v>772</v>
      </c>
      <c r="J140" s="279" t="s">
        <v>772</v>
      </c>
      <c r="K140" s="279" t="s">
        <v>772</v>
      </c>
      <c r="L140" s="279" t="s">
        <v>772</v>
      </c>
      <c r="M140" s="279" t="s">
        <v>772</v>
      </c>
      <c r="N140" s="279" t="s">
        <v>772</v>
      </c>
      <c r="O140" s="279" t="s">
        <v>772</v>
      </c>
      <c r="P140" s="279" t="s">
        <v>772</v>
      </c>
      <c r="Q140" s="279" t="s">
        <v>772</v>
      </c>
      <c r="R140" s="279" t="s">
        <v>772</v>
      </c>
      <c r="S140" s="279" t="s">
        <v>772</v>
      </c>
      <c r="T140" s="279" t="s">
        <v>772</v>
      </c>
      <c r="U140" s="279" t="s">
        <v>772</v>
      </c>
      <c r="V140" s="279" t="s">
        <v>772</v>
      </c>
      <c r="W140" s="279" t="s">
        <v>772</v>
      </c>
      <c r="X140" s="279" t="s">
        <v>772</v>
      </c>
      <c r="Y140" s="279" t="s">
        <v>772</v>
      </c>
      <c r="Z140" s="279" t="s">
        <v>772</v>
      </c>
      <c r="AA140" s="279" t="s">
        <v>772</v>
      </c>
      <c r="AB140" s="279" t="s">
        <v>772</v>
      </c>
      <c r="AC140" s="279" t="s">
        <v>772</v>
      </c>
      <c r="AD140" s="279" t="s">
        <v>772</v>
      </c>
      <c r="AE140" s="279" t="s">
        <v>772</v>
      </c>
      <c r="AF140" s="279" t="s">
        <v>772</v>
      </c>
      <c r="AG140" s="279" t="s">
        <v>772</v>
      </c>
      <c r="AH140" s="279" t="s">
        <v>772</v>
      </c>
      <c r="AI140" s="279" t="s">
        <v>772</v>
      </c>
      <c r="AJ140" s="279" t="s">
        <v>772</v>
      </c>
      <c r="AK140" s="279" t="s">
        <v>772</v>
      </c>
      <c r="AL140" s="279" t="s">
        <v>772</v>
      </c>
      <c r="AM140" s="279" t="s">
        <v>772</v>
      </c>
      <c r="AN140" s="279" t="s">
        <v>772</v>
      </c>
      <c r="AO140" s="279" t="s">
        <v>772</v>
      </c>
      <c r="AP140" s="279" t="s">
        <v>772</v>
      </c>
      <c r="AQ140" s="279" t="s">
        <v>772</v>
      </c>
      <c r="AR140" s="279" t="s">
        <v>772</v>
      </c>
      <c r="AS140" s="279" t="s">
        <v>772</v>
      </c>
      <c r="AT140" s="279" t="s">
        <v>772</v>
      </c>
      <c r="AU140" s="279" t="s">
        <v>772</v>
      </c>
      <c r="AV140" s="279" t="s">
        <v>772</v>
      </c>
      <c r="AW140" s="279" t="s">
        <v>772</v>
      </c>
      <c r="AX140" s="279" t="s">
        <v>772</v>
      </c>
      <c r="AY140" s="279" t="s">
        <v>772</v>
      </c>
      <c r="AZ140" s="279" t="s">
        <v>772</v>
      </c>
      <c r="BA140" s="279" t="s">
        <v>772</v>
      </c>
      <c r="BB140" s="279" t="s">
        <v>772</v>
      </c>
      <c r="BC140" s="279" t="s">
        <v>772</v>
      </c>
      <c r="BD140" s="279" t="s">
        <v>772</v>
      </c>
      <c r="BE140" s="279" t="s">
        <v>772</v>
      </c>
      <c r="BF140" s="279" t="s">
        <v>772</v>
      </c>
      <c r="BG140" s="279" t="s">
        <v>772</v>
      </c>
      <c r="BH140" s="279" t="s">
        <v>772</v>
      </c>
      <c r="BI140" s="279" t="s">
        <v>772</v>
      </c>
      <c r="BJ140" s="279" t="s">
        <v>772</v>
      </c>
      <c r="BK140" s="279" t="s">
        <v>772</v>
      </c>
      <c r="BL140" s="279" t="s">
        <v>772</v>
      </c>
      <c r="BM140" s="279" t="s">
        <v>772</v>
      </c>
      <c r="BN140" s="279" t="s">
        <v>772</v>
      </c>
      <c r="BO140" s="279" t="s">
        <v>772</v>
      </c>
      <c r="BP140" s="279" t="s">
        <v>772</v>
      </c>
      <c r="BQ140" s="279" t="s">
        <v>772</v>
      </c>
      <c r="BR140" s="279" t="s">
        <v>772</v>
      </c>
      <c r="BS140" s="279" t="s">
        <v>772</v>
      </c>
      <c r="BT140" s="279" t="s">
        <v>772</v>
      </c>
      <c r="BU140" s="279" t="s">
        <v>772</v>
      </c>
      <c r="BV140" s="279" t="s">
        <v>772</v>
      </c>
      <c r="BW140" s="279" t="s">
        <v>772</v>
      </c>
      <c r="BX140" s="279" t="s">
        <v>772</v>
      </c>
      <c r="BY140" s="279" t="s">
        <v>772</v>
      </c>
      <c r="BZ140" s="279" t="s">
        <v>772</v>
      </c>
      <c r="CA140" s="279" t="s">
        <v>772</v>
      </c>
      <c r="CB140" s="279" t="s">
        <v>772</v>
      </c>
      <c r="CC140" s="279" t="s">
        <v>772</v>
      </c>
      <c r="CD140" s="279">
        <v>5.2480000000000002</v>
      </c>
      <c r="CE140" s="279">
        <v>0.37080000000000002</v>
      </c>
      <c r="CF140" s="279">
        <v>15.610800000000001</v>
      </c>
      <c r="CG140" s="279">
        <v>0.92949999999999999</v>
      </c>
      <c r="CH140" s="279">
        <v>24.524999999999995</v>
      </c>
      <c r="CI140" s="279">
        <v>12.158899999999997</v>
      </c>
      <c r="CJ140" s="279">
        <v>7.0606000000000009</v>
      </c>
      <c r="CK140" s="279">
        <v>10.187999999999999</v>
      </c>
      <c r="CL140" s="279">
        <v>11.8828</v>
      </c>
      <c r="CM140" s="279">
        <v>11.072499999999998</v>
      </c>
      <c r="CN140" s="279">
        <v>13.262700000000001</v>
      </c>
      <c r="CO140" s="279">
        <v>10.355000000000002</v>
      </c>
      <c r="CP140" s="279">
        <v>8.8464999999999989</v>
      </c>
      <c r="CQ140" s="279">
        <v>2.5405999999999995</v>
      </c>
      <c r="CR140" s="279">
        <v>4.9259000000000004</v>
      </c>
      <c r="CS140" s="279">
        <v>2.6715000000000009</v>
      </c>
      <c r="CT140" s="279">
        <v>0.309</v>
      </c>
      <c r="CU140" s="279" t="str">
        <f>IFERROR(VLOOKUP(A140,'fat-01-24'!A:C,3,FALSE),"")</f>
        <v/>
      </c>
      <c r="CV140" s="279">
        <f>IFERROR(VLOOKUP(A140,'fat-02-24'!A:C,3,FALSE),"")</f>
        <v>16.774100000000001</v>
      </c>
      <c r="CW140" s="279">
        <f>IFERROR(VLOOKUP(A140,'fat-03-24'!A:C,3,FALSE),"")</f>
        <v>14.712599999999998</v>
      </c>
      <c r="CX140" s="279">
        <f>IFERROR(VLOOKUP(A140,'fat-04-24'!A:C,3,FALSE),"")</f>
        <v>34.850999999999999</v>
      </c>
      <c r="CY140" s="279">
        <f>IFERROR(VLOOKUP(A140,'fat-05-24'!A:C,3,FALSE),"")</f>
        <v>7.7870000000000008</v>
      </c>
      <c r="CZ140" s="279">
        <f>IFERROR(VLOOKUP(A140,'fat-06-24'!A:C,3,FALSE),"")</f>
        <v>13.262699999999999</v>
      </c>
      <c r="DA140" s="279" t="str">
        <f>IFERROR(VLOOKUP(A140,'fat-07-24'!A:C,3,FALSE),"")</f>
        <v/>
      </c>
      <c r="DB140" s="279" t="str">
        <f>IFERROR(VLOOKUP(A140,'fat-08-24'!A:D,3,FALSE),"")</f>
        <v/>
      </c>
      <c r="DC140" s="279" t="str">
        <f>IFERROR(VLOOKUP(A140,'fat-09-24'!A:C,3,FALSE),"")</f>
        <v/>
      </c>
      <c r="DD140" s="279" t="str">
        <f>IFERROR(VLOOKUP(A140,'fat-10-24'!A:C,3,FALSE),"")</f>
        <v/>
      </c>
      <c r="DE140" s="279" t="str">
        <f>IFERROR(VLOOKUP(A140,'fat-11-24'!A:C,3,FALSE),"")</f>
        <v/>
      </c>
      <c r="DF140" s="279" t="str">
        <f>IFERROR(VLOOKUP(A140,'fat-12-24'!A:D,3,FALSE),"")</f>
        <v/>
      </c>
      <c r="DG140" s="279" t="str">
        <f>IFERROR(VLOOKUP(A140,'fat-01-25'!A:D,3,FALSE),"")</f>
        <v/>
      </c>
      <c r="DH140" s="279">
        <f>IFERROR(VLOOKUP(A140,'fat-02-25'!A:D,3,FALSE),"")</f>
        <v>5.0534999999999988</v>
      </c>
      <c r="DI140" s="279">
        <f>IFERROR(VLOOKUP(A140,'fat-03-25'!A:C,3,FALSE),"")</f>
        <v>2.5029000000000003</v>
      </c>
      <c r="DJ140" s="279">
        <f>IFERROR(VLOOKUP(A140,'fat-04-25'!A:C,3,FALSE),"")</f>
        <v>0</v>
      </c>
      <c r="DK140" s="279">
        <f>IFERROR(VLOOKUP(A140,'fat-02-25'!A:C,3,FALSE),"")</f>
        <v>5.0534999999999988</v>
      </c>
      <c r="DL140" s="279">
        <f>IFERROR(VLOOKUP(A140,'fat-06-25'!A:C,3,FALSE),"")</f>
        <v>3.3353000000000002</v>
      </c>
      <c r="DM140" s="279">
        <f>IFERROR(VLOOKUP(A140,'fat-05-25'!A:C,3,FALSE),"")</f>
        <v>3.9459</v>
      </c>
      <c r="DN140" s="279">
        <f>IFERROR(VLOOKUP(A140,'fat-08-25'!A:C,3,FALSE),"")</f>
        <v>11.222200000000001</v>
      </c>
      <c r="DO140" s="279">
        <f>IFERROR(VLOOKUP(A140,'fat-09-25'!A:C,3,FALSE),"")</f>
        <v>4.5574999999999992</v>
      </c>
      <c r="DP140" s="279">
        <f>IFERROR(VLOOKUP(A140,'fat-10-25'!A:C,3,FALSE),"")</f>
        <v>1.6786999999999999</v>
      </c>
      <c r="DQ140" s="279">
        <f>IFERROR(VLOOKUP(A140,'fat-11-25'!A:D,3,FALSE),"")</f>
        <v>0</v>
      </c>
      <c r="DR140" s="279">
        <f>IFERROR(VLOOKUP(A140,'fat-12-25'!A:D,3,FALSE),"")</f>
        <v>0.1236</v>
      </c>
      <c r="DS140" s="279">
        <f>IFERROR(VLOOKUP(A140,'fat-01-26'!A:C,3,FALSE),"")</f>
        <v>0.1236</v>
      </c>
      <c r="DT140" s="279" t="str">
        <f>IFERROR(VLOOKUP(A140,'fat-02-26'!A:C,3,FALSE),"")</f>
        <v/>
      </c>
      <c r="DU140" s="279">
        <f>IFERROR(VLOOKUP(A140,'fat-03-26'!A:C,3,FALSE),"")</f>
        <v>9.6145999999999994</v>
      </c>
      <c r="DV140" s="279">
        <f>IFERROR(VLOOKUP(A140,'fat-04-26'!A:C,3,FALSE),"")</f>
        <v>1.4427000000000003</v>
      </c>
      <c r="DW140" s="279">
        <f>IFERROR(VLOOKUP(A140,'fat-05-26'!A:C,3,FALSE),"")</f>
        <v>2.9663999999999997</v>
      </c>
      <c r="DX140" s="279">
        <f t="shared" si="20"/>
        <v>2.3784833333333331</v>
      </c>
      <c r="DY140" s="279">
        <f t="shared" si="19"/>
        <v>3.5677249999999998</v>
      </c>
      <c r="DZ140" s="280"/>
      <c r="EA140" s="281">
        <f>VLOOKUP(A140,Estoque!B:I,8,FALSE)</f>
        <v>-1.0138</v>
      </c>
      <c r="EB140" s="34">
        <f>VLOOKUP(A140,Estoque!B:N,13,FALSE)</f>
        <v>10</v>
      </c>
      <c r="ED140" s="34">
        <v>16</v>
      </c>
    </row>
    <row r="141" spans="1:134" x14ac:dyDescent="0.3">
      <c r="A141" s="394" t="s">
        <v>510</v>
      </c>
      <c r="B141" s="394" t="s">
        <v>511</v>
      </c>
      <c r="C141" s="279" t="s">
        <v>772</v>
      </c>
      <c r="D141" s="279" t="s">
        <v>772</v>
      </c>
      <c r="E141" s="279" t="s">
        <v>772</v>
      </c>
      <c r="F141" s="279" t="s">
        <v>772</v>
      </c>
      <c r="G141" s="279" t="s">
        <v>772</v>
      </c>
      <c r="H141" s="279" t="s">
        <v>772</v>
      </c>
      <c r="I141" s="279" t="s">
        <v>772</v>
      </c>
      <c r="J141" s="279">
        <v>5.1449999999999996</v>
      </c>
      <c r="K141" s="279">
        <v>3.665</v>
      </c>
      <c r="L141" s="279">
        <v>2.9550000000000001</v>
      </c>
      <c r="M141" s="279">
        <v>1.59</v>
      </c>
      <c r="N141" s="279">
        <v>3.8109999999999999</v>
      </c>
      <c r="O141" s="279">
        <v>0.24099999999999999</v>
      </c>
      <c r="P141" s="279">
        <v>0.82499999999999996</v>
      </c>
      <c r="Q141" s="279">
        <v>0.32400000000000001</v>
      </c>
      <c r="R141" s="279" t="s">
        <v>772</v>
      </c>
      <c r="S141" s="279">
        <v>4.1820000000000004</v>
      </c>
      <c r="T141" s="279">
        <v>4.24</v>
      </c>
      <c r="U141" s="279">
        <v>4.13</v>
      </c>
      <c r="V141" s="279">
        <v>0.94699999999999995</v>
      </c>
      <c r="W141" s="279">
        <v>0.2</v>
      </c>
      <c r="X141" s="279">
        <v>7.8E-2</v>
      </c>
      <c r="Y141" s="279">
        <v>3.79</v>
      </c>
      <c r="Z141" s="279">
        <v>1.946</v>
      </c>
      <c r="AA141" s="279">
        <v>2.427</v>
      </c>
      <c r="AB141" s="279">
        <v>1.99</v>
      </c>
      <c r="AC141" s="279">
        <v>1.667</v>
      </c>
      <c r="AD141" s="279">
        <v>2.59</v>
      </c>
      <c r="AE141" s="279">
        <v>1.8149999999999999</v>
      </c>
      <c r="AF141" s="279">
        <v>3.3079999999999998</v>
      </c>
      <c r="AG141" s="279">
        <v>4.1609999999999996</v>
      </c>
      <c r="AH141" s="279">
        <v>3.698</v>
      </c>
      <c r="AI141" s="279">
        <v>3.6779999999999999</v>
      </c>
      <c r="AJ141" s="279">
        <v>1.9219999999999999</v>
      </c>
      <c r="AK141" s="279">
        <v>3.08</v>
      </c>
      <c r="AL141" s="279">
        <v>15.516999999999999</v>
      </c>
      <c r="AM141" s="279">
        <v>5.35</v>
      </c>
      <c r="AN141" s="279">
        <v>4.016</v>
      </c>
      <c r="AO141" s="279">
        <v>8.4570000000000007</v>
      </c>
      <c r="AP141" s="279">
        <v>22.192</v>
      </c>
      <c r="AQ141" s="279">
        <v>4.617</v>
      </c>
      <c r="AR141" s="279">
        <v>4.1719999999999997</v>
      </c>
      <c r="AS141" s="279">
        <v>9.2379999999999995</v>
      </c>
      <c r="AT141" s="279">
        <v>11.313000000000001</v>
      </c>
      <c r="AU141" s="279">
        <v>7.48</v>
      </c>
      <c r="AV141" s="279">
        <v>12.867000000000001</v>
      </c>
      <c r="AW141" s="279">
        <v>7.4580000000000002</v>
      </c>
      <c r="AX141" s="279">
        <v>4.7450000000000001</v>
      </c>
      <c r="AY141" s="279">
        <v>6.82</v>
      </c>
      <c r="AZ141" s="279">
        <v>13.666</v>
      </c>
      <c r="BA141" s="279">
        <v>6.3</v>
      </c>
      <c r="BB141" s="279">
        <v>6.5</v>
      </c>
      <c r="BC141" s="279">
        <v>7.5774999999999997</v>
      </c>
      <c r="BD141" s="279">
        <v>6.2359999999999998</v>
      </c>
      <c r="BE141" s="279">
        <v>3.907</v>
      </c>
      <c r="BF141" s="279">
        <v>2.927</v>
      </c>
      <c r="BG141" s="279">
        <v>23.908000000000001</v>
      </c>
      <c r="BH141" s="279">
        <v>1.8979999999999999</v>
      </c>
      <c r="BI141" s="279">
        <v>0.16</v>
      </c>
      <c r="BJ141" s="279">
        <v>7.44</v>
      </c>
      <c r="BK141" s="279">
        <v>22.492000000000001</v>
      </c>
      <c r="BL141" s="279">
        <v>0.28299999999999997</v>
      </c>
      <c r="BM141" s="279">
        <v>8.4969999999999999</v>
      </c>
      <c r="BN141" s="279">
        <v>5.3719999999999999</v>
      </c>
      <c r="BO141" s="279">
        <v>13.106</v>
      </c>
      <c r="BP141" s="279">
        <v>5.69</v>
      </c>
      <c r="BQ141" s="279">
        <v>13.090999999999999</v>
      </c>
      <c r="BR141" s="279">
        <v>14.16</v>
      </c>
      <c r="BS141" s="279">
        <v>2.1920000000000002</v>
      </c>
      <c r="BT141" s="279">
        <v>8.2690000000000001</v>
      </c>
      <c r="BU141" s="279">
        <v>19.625</v>
      </c>
      <c r="BV141" s="279">
        <v>3.9239999999999999</v>
      </c>
      <c r="BW141" s="279">
        <v>21.503499999999999</v>
      </c>
      <c r="BX141" s="279">
        <v>6.7629999999999999</v>
      </c>
      <c r="BY141" s="279">
        <v>17.757000000000001</v>
      </c>
      <c r="BZ141" s="279">
        <v>10.5731</v>
      </c>
      <c r="CA141" s="279">
        <v>18.395</v>
      </c>
      <c r="CB141" s="279">
        <v>3.6779999999999999</v>
      </c>
      <c r="CC141" s="279">
        <v>2.69</v>
      </c>
      <c r="CD141" s="279">
        <v>10.644</v>
      </c>
      <c r="CE141" s="279">
        <v>7.7729999999999997</v>
      </c>
      <c r="CF141" s="279">
        <v>2.8856000000000002</v>
      </c>
      <c r="CG141" s="279">
        <v>11.287800000000001</v>
      </c>
      <c r="CH141" s="279">
        <v>19.513500000000004</v>
      </c>
      <c r="CI141" s="279">
        <v>12.315999999999999</v>
      </c>
      <c r="CJ141" s="279">
        <v>24.560300000000005</v>
      </c>
      <c r="CK141" s="279">
        <v>1.171</v>
      </c>
      <c r="CL141" s="279">
        <v>5.1014999999999997</v>
      </c>
      <c r="CM141" s="279">
        <v>2.2734999999999994</v>
      </c>
      <c r="CN141" s="279">
        <v>11.488499999999998</v>
      </c>
      <c r="CO141" s="279">
        <v>10.058999999999999</v>
      </c>
      <c r="CP141" s="279">
        <v>8.2309999999999999</v>
      </c>
      <c r="CQ141" s="279">
        <v>3.1344999999999996</v>
      </c>
      <c r="CR141" s="279">
        <v>9.093</v>
      </c>
      <c r="CS141" s="279">
        <v>12.529500000000004</v>
      </c>
      <c r="CT141" s="279">
        <v>9.5874000000000024</v>
      </c>
      <c r="CU141" s="279">
        <f>IFERROR(VLOOKUP(A141,'fat-01-24'!A:C,3,FALSE),"")</f>
        <v>15.0505</v>
      </c>
      <c r="CV141" s="279">
        <f>IFERROR(VLOOKUP(A141,'fat-02-24'!A:C,3,FALSE),"")</f>
        <v>6.2810000000000006</v>
      </c>
      <c r="CW141" s="279">
        <f>IFERROR(VLOOKUP(A141,'fat-03-24'!A:C,3,FALSE),"")</f>
        <v>20.936</v>
      </c>
      <c r="CX141" s="279">
        <f>IFERROR(VLOOKUP(A141,'fat-04-24'!A:C,3,FALSE),"")</f>
        <v>5.1890000000000001</v>
      </c>
      <c r="CY141" s="279">
        <f>IFERROR(VLOOKUP(A141,'fat-05-24'!A:C,3,FALSE),"")</f>
        <v>9.6629999999999985</v>
      </c>
      <c r="CZ141" s="279">
        <f>IFERROR(VLOOKUP(A141,'fat-06-24'!A:C,3,FALSE),"")</f>
        <v>11.488499999999998</v>
      </c>
      <c r="DA141" s="279" t="str">
        <f>IFERROR(VLOOKUP(A141,'fat-07-24'!A:C,3,FALSE),"")</f>
        <v/>
      </c>
      <c r="DB141" s="279" t="str">
        <f>IFERROR(VLOOKUP(A141,'fat-08-24'!A:D,3,FALSE),"")</f>
        <v/>
      </c>
      <c r="DC141" s="279" t="str">
        <f>IFERROR(VLOOKUP(A141,'fat-09-24'!A:C,3,FALSE),"")</f>
        <v/>
      </c>
      <c r="DD141" s="279" t="str">
        <f>IFERROR(VLOOKUP(A141,'fat-10-24'!A:C,3,FALSE),"")</f>
        <v/>
      </c>
      <c r="DE141" s="279" t="str">
        <f>IFERROR(VLOOKUP(A141,'fat-11-24'!A:C,3,FALSE),"")</f>
        <v/>
      </c>
      <c r="DF141" s="279" t="str">
        <f>IFERROR(VLOOKUP(A141,'fat-12-24'!A:D,3,FALSE),"")</f>
        <v/>
      </c>
      <c r="DG141" s="279" t="str">
        <f>IFERROR(VLOOKUP(A141,'fat-01-25'!A:D,3,FALSE),"")</f>
        <v/>
      </c>
      <c r="DH141" s="279">
        <f>IFERROR(VLOOKUP(A141,'fat-02-25'!A:D,3,FALSE),"")</f>
        <v>0.80999999999999994</v>
      </c>
      <c r="DI141" s="279">
        <f>IFERROR(VLOOKUP(A141,'fat-03-25'!A:C,3,FALSE),"")</f>
        <v>4.593</v>
      </c>
      <c r="DJ141" s="279">
        <f>IFERROR(VLOOKUP(A141,'fat-04-25'!A:C,3,FALSE),"")</f>
        <v>1.3938999999999999</v>
      </c>
      <c r="DK141" s="279">
        <f>IFERROR(VLOOKUP(A141,'fat-02-25'!A:C,3,FALSE),"")</f>
        <v>0.80999999999999994</v>
      </c>
      <c r="DL141" s="279">
        <f>IFERROR(VLOOKUP(A141,'fat-06-25'!A:C,3,FALSE),"")</f>
        <v>1.444</v>
      </c>
      <c r="DM141" s="279">
        <f>IFERROR(VLOOKUP(A141,'fat-05-25'!A:C,3,FALSE),"")</f>
        <v>5.1143999999999998</v>
      </c>
      <c r="DN141" s="279">
        <f>IFERROR(VLOOKUP(A141,'fat-08-25'!A:C,3,FALSE),"")</f>
        <v>15.814</v>
      </c>
      <c r="DO141" s="279">
        <f>IFERROR(VLOOKUP(A141,'fat-09-25'!A:C,3,FALSE),"")</f>
        <v>5.0684999999999993</v>
      </c>
      <c r="DP141" s="279">
        <f>IFERROR(VLOOKUP(A141,'fat-10-25'!A:C,3,FALSE),"")</f>
        <v>6.5676000000000005</v>
      </c>
      <c r="DQ141" s="279">
        <f>IFERROR(VLOOKUP(A141,'fat-11-25'!A:D,3,FALSE),"")</f>
        <v>6.0650000000000004</v>
      </c>
      <c r="DR141" s="279">
        <f>IFERROR(VLOOKUP(A141,'fat-12-25'!A:D,3,FALSE),"")</f>
        <v>8.7346000000000004</v>
      </c>
      <c r="DS141" s="279">
        <f>IFERROR(VLOOKUP(A141,'fat-01-26'!A:C,3,FALSE),"")</f>
        <v>16.500899999999998</v>
      </c>
      <c r="DT141" s="279">
        <f>IFERROR(VLOOKUP(A141,'fat-02-26'!A:C,3,FALSE),"")</f>
        <v>20.511700000000001</v>
      </c>
      <c r="DU141" s="279">
        <f>IFERROR(VLOOKUP(A141,'fat-03-26'!A:C,3,FALSE),"")</f>
        <v>5.1870000000000003</v>
      </c>
      <c r="DV141" s="279">
        <f>IFERROR(VLOOKUP(A141,'fat-04-26'!A:C,3,FALSE),"")</f>
        <v>21.675599999999999</v>
      </c>
      <c r="DW141" s="279">
        <f>IFERROR(VLOOKUP(A141,'fat-05-26'!A:C,3,FALSE),"")</f>
        <v>2.3719999999999999</v>
      </c>
      <c r="DX141" s="279">
        <f t="shared" si="20"/>
        <v>12.496966666666665</v>
      </c>
      <c r="DY141" s="279">
        <f t="shared" si="19"/>
        <v>18.745449999999998</v>
      </c>
      <c r="DZ141" s="280">
        <v>5</v>
      </c>
      <c r="EA141" s="281">
        <f>VLOOKUP(A141,Estoque!B:I,8,FALSE)</f>
        <v>-2.4207000000000001</v>
      </c>
      <c r="EB141" s="34">
        <f>VLOOKUP(A141,Estoque!B:N,13,FALSE)</f>
        <v>50</v>
      </c>
    </row>
    <row r="142" spans="1:134" x14ac:dyDescent="0.3">
      <c r="A142" s="394" t="s">
        <v>133</v>
      </c>
      <c r="B142" s="394" t="s">
        <v>134</v>
      </c>
      <c r="C142" s="279" t="s">
        <v>772</v>
      </c>
      <c r="D142" s="279" t="s">
        <v>772</v>
      </c>
      <c r="E142" s="279" t="s">
        <v>772</v>
      </c>
      <c r="F142" s="279" t="s">
        <v>772</v>
      </c>
      <c r="G142" s="279" t="s">
        <v>772</v>
      </c>
      <c r="H142" s="279" t="s">
        <v>772</v>
      </c>
      <c r="I142" s="279" t="s">
        <v>772</v>
      </c>
      <c r="J142" s="279" t="s">
        <v>772</v>
      </c>
      <c r="K142" s="279" t="s">
        <v>772</v>
      </c>
      <c r="L142" s="279" t="s">
        <v>772</v>
      </c>
      <c r="M142" s="279" t="s">
        <v>772</v>
      </c>
      <c r="N142" s="279" t="s">
        <v>772</v>
      </c>
      <c r="O142" s="279" t="s">
        <v>772</v>
      </c>
      <c r="P142" s="279">
        <v>3.5999999999999997E-2</v>
      </c>
      <c r="Q142" s="279" t="s">
        <v>772</v>
      </c>
      <c r="R142" s="279">
        <v>0.22500000000000001</v>
      </c>
      <c r="S142" s="279" t="s">
        <v>772</v>
      </c>
      <c r="T142" s="279" t="s">
        <v>772</v>
      </c>
      <c r="U142" s="279">
        <v>7.22</v>
      </c>
      <c r="V142" s="279">
        <v>0.252</v>
      </c>
      <c r="W142" s="279">
        <v>7.2999999999999995E-2</v>
      </c>
      <c r="X142" s="279" t="s">
        <v>772</v>
      </c>
      <c r="Y142" s="279" t="s">
        <v>772</v>
      </c>
      <c r="Z142" s="279">
        <v>0.108</v>
      </c>
      <c r="AA142" s="279" t="s">
        <v>772</v>
      </c>
      <c r="AB142" s="279">
        <v>9.6859999999999999</v>
      </c>
      <c r="AC142" s="279">
        <v>0.75600000000000001</v>
      </c>
      <c r="AD142" s="279">
        <v>0.36</v>
      </c>
      <c r="AE142" s="279">
        <v>0.36</v>
      </c>
      <c r="AF142" s="279">
        <v>7.1999999999999995E-2</v>
      </c>
      <c r="AG142" s="279">
        <v>0.108</v>
      </c>
      <c r="AH142" s="279">
        <v>1.02</v>
      </c>
      <c r="AI142" s="279" t="s">
        <v>772</v>
      </c>
      <c r="AJ142" s="279">
        <v>1.5109999999999999</v>
      </c>
      <c r="AK142" s="279">
        <v>1.159</v>
      </c>
      <c r="AL142" s="279">
        <v>3.4319999999999999</v>
      </c>
      <c r="AM142" s="279">
        <v>1.4059999999999999</v>
      </c>
      <c r="AN142" s="279">
        <v>3.5129999999999999</v>
      </c>
      <c r="AO142" s="279">
        <v>2.4849999999999999</v>
      </c>
      <c r="AP142" s="279" t="s">
        <v>772</v>
      </c>
      <c r="AQ142" s="279" t="s">
        <v>772</v>
      </c>
      <c r="AR142" s="279" t="s">
        <v>772</v>
      </c>
      <c r="AS142" s="279">
        <v>4.1139000000000001</v>
      </c>
      <c r="AT142" s="279">
        <v>2.1349999999999998</v>
      </c>
      <c r="AU142" s="279">
        <v>-0.14000000000000001</v>
      </c>
      <c r="AV142" s="279" t="s">
        <v>772</v>
      </c>
      <c r="AW142" s="279">
        <v>6.2270000000000003</v>
      </c>
      <c r="AX142" s="279" t="s">
        <v>772</v>
      </c>
      <c r="AY142" s="279">
        <v>8.3559999999999999</v>
      </c>
      <c r="AZ142" s="279">
        <v>7.55</v>
      </c>
      <c r="BA142" s="279">
        <v>5.8150000000000004</v>
      </c>
      <c r="BB142" s="279">
        <v>0.5</v>
      </c>
      <c r="BC142" s="279">
        <v>1.4950000000000001</v>
      </c>
      <c r="BD142" s="279">
        <v>3.77</v>
      </c>
      <c r="BE142" s="279">
        <v>3.7149999999999999</v>
      </c>
      <c r="BF142" s="279">
        <v>3.13</v>
      </c>
      <c r="BG142" s="279">
        <v>7.2960000000000003</v>
      </c>
      <c r="BH142" s="279">
        <v>9.1129999999999995</v>
      </c>
      <c r="BI142" s="279">
        <v>7.08</v>
      </c>
      <c r="BJ142" s="279">
        <v>1.4259999999999999</v>
      </c>
      <c r="BK142" s="279">
        <v>5.2290000000000001</v>
      </c>
      <c r="BL142" s="279">
        <v>1.02</v>
      </c>
      <c r="BM142" s="279">
        <v>6.9249999999999998</v>
      </c>
      <c r="BN142" s="279">
        <v>2.74</v>
      </c>
      <c r="BO142" s="279">
        <v>10.529</v>
      </c>
      <c r="BP142" s="279">
        <v>0.34499999999999997</v>
      </c>
      <c r="BQ142" s="279">
        <v>0.76200000000000001</v>
      </c>
      <c r="BR142" s="279">
        <v>1.6719999999999999</v>
      </c>
      <c r="BS142" s="279">
        <v>4.3730000000000002</v>
      </c>
      <c r="BT142" s="279">
        <v>2.7690000000000001</v>
      </c>
      <c r="BU142" s="279" t="s">
        <v>772</v>
      </c>
      <c r="BV142" s="279">
        <v>12.704000000000001</v>
      </c>
      <c r="BW142" s="279">
        <v>3.246</v>
      </c>
      <c r="BX142" s="279">
        <v>3.77</v>
      </c>
      <c r="BY142" s="279">
        <v>11.539</v>
      </c>
      <c r="BZ142" s="279">
        <v>7.4930000000000003</v>
      </c>
      <c r="CA142" s="279">
        <v>8.173</v>
      </c>
      <c r="CB142" s="279">
        <v>0.90300000000000002</v>
      </c>
      <c r="CC142" s="279">
        <v>15.100999999999999</v>
      </c>
      <c r="CD142" s="279">
        <v>16.052</v>
      </c>
      <c r="CE142" s="279">
        <v>10.493999999999998</v>
      </c>
      <c r="CF142" s="279">
        <v>7.5389999999999997</v>
      </c>
      <c r="CG142" s="279">
        <v>5.1832000000000011</v>
      </c>
      <c r="CH142" s="279">
        <v>4.4569999999999999</v>
      </c>
      <c r="CI142" s="279">
        <v>0.432</v>
      </c>
      <c r="CJ142" s="279">
        <v>8.0629999999999988</v>
      </c>
      <c r="CK142" s="279">
        <v>5.6890000000000001</v>
      </c>
      <c r="CL142" s="279">
        <v>8.8250000000000011</v>
      </c>
      <c r="CM142" s="279" t="s">
        <v>772</v>
      </c>
      <c r="CN142" s="279">
        <v>14.651</v>
      </c>
      <c r="CO142" s="279">
        <v>3.9631999999999996</v>
      </c>
      <c r="CP142" s="279">
        <v>0.29499999999999998</v>
      </c>
      <c r="CQ142" s="279">
        <v>2.774</v>
      </c>
      <c r="CR142" s="279">
        <v>1.9440000000000002</v>
      </c>
      <c r="CS142" s="279">
        <v>14.845000000000001</v>
      </c>
      <c r="CT142" s="279">
        <v>3.6597</v>
      </c>
      <c r="CU142" s="279">
        <f>IFERROR(VLOOKUP(A142,'fat-01-24'!A:C,3,FALSE),"")</f>
        <v>10.2088</v>
      </c>
      <c r="CV142" s="279">
        <f>IFERROR(VLOOKUP(A142,'fat-02-24'!A:C,3,FALSE),"")</f>
        <v>8.1669999999999998</v>
      </c>
      <c r="CW142" s="279">
        <f>IFERROR(VLOOKUP(A142,'fat-03-24'!A:C,3,FALSE),"")</f>
        <v>19.778000000000002</v>
      </c>
      <c r="CX142" s="279">
        <f>IFERROR(VLOOKUP(A142,'fat-04-24'!A:C,3,FALSE),"")</f>
        <v>3.1219999999999999</v>
      </c>
      <c r="CY142" s="279">
        <f>IFERROR(VLOOKUP(A142,'fat-05-24'!A:C,3,FALSE),"")</f>
        <v>8.1</v>
      </c>
      <c r="CZ142" s="279">
        <f>IFERROR(VLOOKUP(A142,'fat-06-24'!A:C,3,FALSE),"")</f>
        <v>14.651000000000002</v>
      </c>
      <c r="DA142" s="279" t="str">
        <f>IFERROR(VLOOKUP(A142,'fat-07-24'!A:C,3,FALSE),"")</f>
        <v/>
      </c>
      <c r="DB142" s="279" t="str">
        <f>IFERROR(VLOOKUP(A142,'fat-08-24'!A:D,3,FALSE),"")</f>
        <v/>
      </c>
      <c r="DC142" s="279" t="str">
        <f>IFERROR(VLOOKUP(A142,'fat-09-24'!A:C,3,FALSE),"")</f>
        <v/>
      </c>
      <c r="DD142" s="279" t="str">
        <f>IFERROR(VLOOKUP(A142,'fat-10-24'!A:C,3,FALSE),"")</f>
        <v/>
      </c>
      <c r="DE142" s="279" t="str">
        <f>IFERROR(VLOOKUP(A142,'fat-11-24'!A:C,3,FALSE),"")</f>
        <v/>
      </c>
      <c r="DF142" s="279" t="str">
        <f>IFERROR(VLOOKUP(A142,'fat-12-24'!A:D,3,FALSE),"")</f>
        <v/>
      </c>
      <c r="DG142" s="279" t="str">
        <f>IFERROR(VLOOKUP(A142,'fat-01-25'!A:D,3,FALSE),"")</f>
        <v/>
      </c>
      <c r="DH142" s="279">
        <f>IFERROR(VLOOKUP(A142,'fat-02-25'!A:D,3,FALSE),"")</f>
        <v>2.8240000000000003</v>
      </c>
      <c r="DI142" s="279">
        <f>IFERROR(VLOOKUP(A142,'fat-03-25'!A:C,3,FALSE),"")</f>
        <v>2.0760000000000001</v>
      </c>
      <c r="DJ142" s="279">
        <f>IFERROR(VLOOKUP(A142,'fat-04-25'!A:C,3,FALSE),"")</f>
        <v>0</v>
      </c>
      <c r="DK142" s="279">
        <f>IFERROR(VLOOKUP(A142,'fat-02-25'!A:C,3,FALSE),"")</f>
        <v>2.8240000000000003</v>
      </c>
      <c r="DL142" s="279">
        <f>IFERROR(VLOOKUP(A142,'fat-06-25'!A:C,3,FALSE),"")</f>
        <v>0.72</v>
      </c>
      <c r="DM142" s="279">
        <f>IFERROR(VLOOKUP(A142,'fat-05-25'!A:C,3,FALSE),"")</f>
        <v>1.6919999999999999</v>
      </c>
      <c r="DN142" s="279">
        <f>IFERROR(VLOOKUP(A142,'fat-08-25'!A:C,3,FALSE),"")</f>
        <v>3.9020000000000001</v>
      </c>
      <c r="DO142" s="279">
        <f>IFERROR(VLOOKUP(A142,'fat-09-25'!A:C,3,FALSE),"")</f>
        <v>6.0870000000000006</v>
      </c>
      <c r="DP142" s="279">
        <f>IFERROR(VLOOKUP(A142,'fat-10-25'!A:C,3,FALSE),"")</f>
        <v>2.2738999999999998</v>
      </c>
      <c r="DQ142" s="279">
        <f>IFERROR(VLOOKUP(A142,'fat-11-25'!A:D,3,FALSE),"")</f>
        <v>0.43199999999999994</v>
      </c>
      <c r="DR142" s="279">
        <f>IFERROR(VLOOKUP(A142,'fat-12-25'!A:D,3,FALSE),"")</f>
        <v>0.21599999999999997</v>
      </c>
      <c r="DS142" s="279">
        <f>IFERROR(VLOOKUP(A142,'fat-01-26'!A:C,3,FALSE),"")</f>
        <v>3.9279999999999999</v>
      </c>
      <c r="DT142" s="279">
        <f>IFERROR(VLOOKUP(A142,'fat-02-26'!A:C,3,FALSE),"")</f>
        <v>10.802</v>
      </c>
      <c r="DU142" s="279">
        <f>IFERROR(VLOOKUP(A142,'fat-03-26'!A:C,3,FALSE),"")</f>
        <v>17.639499999999998</v>
      </c>
      <c r="DV142" s="279">
        <f>IFERROR(VLOOKUP(A142,'fat-04-26'!A:C,3,FALSE),"")</f>
        <v>0.44</v>
      </c>
      <c r="DW142" s="279">
        <f>IFERROR(VLOOKUP(A142,'fat-05-26'!A:C,3,FALSE),"")</f>
        <v>16.042000000000002</v>
      </c>
      <c r="DX142" s="279">
        <f t="shared" si="20"/>
        <v>8.1779166666666665</v>
      </c>
      <c r="DY142" s="279">
        <f t="shared" si="19"/>
        <v>12.266874999999999</v>
      </c>
      <c r="DZ142" s="280"/>
      <c r="EA142" s="281">
        <f>VLOOKUP(A142,Estoque!B:I,8,FALSE)</f>
        <v>12.23</v>
      </c>
      <c r="EB142" s="34">
        <f>VLOOKUP(A142,Estoque!B:N,13,FALSE)</f>
        <v>30</v>
      </c>
      <c r="EC142" s="34">
        <v>10</v>
      </c>
    </row>
    <row r="143" spans="1:134" x14ac:dyDescent="0.3">
      <c r="A143" s="394" t="s">
        <v>514</v>
      </c>
      <c r="B143" s="394" t="s">
        <v>515</v>
      </c>
      <c r="C143" s="279" t="s">
        <v>772</v>
      </c>
      <c r="D143" s="279" t="s">
        <v>772</v>
      </c>
      <c r="E143" s="279" t="s">
        <v>772</v>
      </c>
      <c r="F143" s="279" t="s">
        <v>772</v>
      </c>
      <c r="G143" s="279" t="s">
        <v>772</v>
      </c>
      <c r="H143" s="279" t="s">
        <v>772</v>
      </c>
      <c r="I143" s="279">
        <v>0.38</v>
      </c>
      <c r="J143" s="279">
        <v>2.0950000000000002</v>
      </c>
      <c r="K143" s="279">
        <v>5.25</v>
      </c>
      <c r="L143" s="279">
        <v>0.75</v>
      </c>
      <c r="M143" s="279">
        <v>10.493</v>
      </c>
      <c r="N143" s="279">
        <v>1.915</v>
      </c>
      <c r="O143" s="279">
        <v>1.375</v>
      </c>
      <c r="P143" s="279">
        <v>1.1000000000000001</v>
      </c>
      <c r="Q143" s="279" t="s">
        <v>772</v>
      </c>
      <c r="R143" s="279" t="s">
        <v>772</v>
      </c>
      <c r="S143" s="279">
        <v>3.29</v>
      </c>
      <c r="T143" s="279">
        <v>2.72</v>
      </c>
      <c r="U143" s="279">
        <v>0.82</v>
      </c>
      <c r="V143" s="279">
        <v>1.7529999999999999</v>
      </c>
      <c r="W143" s="279">
        <v>3.4540000000000002</v>
      </c>
      <c r="X143" s="279">
        <v>0.154</v>
      </c>
      <c r="Y143" s="279">
        <v>0.57099999999999995</v>
      </c>
      <c r="Z143" s="279">
        <v>1.0469999999999999</v>
      </c>
      <c r="AA143" s="279">
        <v>0.90600000000000003</v>
      </c>
      <c r="AB143" s="279">
        <v>1.0649999999999999</v>
      </c>
      <c r="AC143" s="279">
        <v>6.6779999999999999</v>
      </c>
      <c r="AD143" s="279" t="s">
        <v>772</v>
      </c>
      <c r="AE143" s="279">
        <v>4.2389999999999999</v>
      </c>
      <c r="AF143" s="279">
        <v>0.33</v>
      </c>
      <c r="AG143" s="279">
        <v>0.995</v>
      </c>
      <c r="AH143" s="279">
        <v>1.423</v>
      </c>
      <c r="AI143" s="279">
        <v>0.40600000000000003</v>
      </c>
      <c r="AJ143" s="279">
        <v>2.9169999999999998</v>
      </c>
      <c r="AK143" s="279">
        <v>4.4329999999999998</v>
      </c>
      <c r="AL143" s="279">
        <v>4.58</v>
      </c>
      <c r="AM143" s="279">
        <v>0.42899999999999999</v>
      </c>
      <c r="AN143" s="279">
        <v>4.2069999999999999</v>
      </c>
      <c r="AO143" s="279">
        <v>1.175</v>
      </c>
      <c r="AP143" s="279">
        <v>0.26500000000000001</v>
      </c>
      <c r="AQ143" s="279">
        <v>4.8550000000000004</v>
      </c>
      <c r="AR143" s="279">
        <v>3.9649999999999999</v>
      </c>
      <c r="AS143" s="279">
        <v>1.4490000000000001</v>
      </c>
      <c r="AT143" s="279">
        <v>1.3009999999999999</v>
      </c>
      <c r="AU143" s="279">
        <v>15.574999999999999</v>
      </c>
      <c r="AV143" s="279">
        <v>2.7389999999999999</v>
      </c>
      <c r="AW143" s="279">
        <v>0.70499999999999996</v>
      </c>
      <c r="AX143" s="279">
        <v>1.794</v>
      </c>
      <c r="AY143" s="279">
        <v>4.0650000000000004</v>
      </c>
      <c r="AZ143" s="279">
        <v>7.7930000000000001</v>
      </c>
      <c r="BA143" s="279">
        <v>4.0220000000000002</v>
      </c>
      <c r="BB143" s="279">
        <v>0.188</v>
      </c>
      <c r="BC143" s="279">
        <v>0.23799999999999999</v>
      </c>
      <c r="BD143" s="279">
        <v>0.38400000000000001</v>
      </c>
      <c r="BE143" s="279">
        <v>5.7990000000000004</v>
      </c>
      <c r="BF143" s="279">
        <v>1.915</v>
      </c>
      <c r="BG143" s="279">
        <v>2.532</v>
      </c>
      <c r="BH143" s="279">
        <v>3.044</v>
      </c>
      <c r="BI143" s="279">
        <v>0.224</v>
      </c>
      <c r="BJ143" s="279">
        <v>2.1850000000000001</v>
      </c>
      <c r="BK143" s="279">
        <v>2.621</v>
      </c>
      <c r="BL143" s="279">
        <v>1.46</v>
      </c>
      <c r="BM143" s="279">
        <v>0.88</v>
      </c>
      <c r="BN143" s="279">
        <v>1.05</v>
      </c>
      <c r="BO143" s="279">
        <v>1.37</v>
      </c>
      <c r="BP143" s="279">
        <v>4.6429999999999998</v>
      </c>
      <c r="BQ143" s="279">
        <v>0.66200000000000003</v>
      </c>
      <c r="BR143" s="279">
        <v>8.7249999999999996</v>
      </c>
      <c r="BS143" s="279">
        <v>6.8689999999999998</v>
      </c>
      <c r="BT143" s="279">
        <v>5.5330000000000004</v>
      </c>
      <c r="BU143" s="279">
        <v>0.89200000000000002</v>
      </c>
      <c r="BV143" s="279">
        <v>0.96399999999999997</v>
      </c>
      <c r="BW143" s="279">
        <v>19.027000000000001</v>
      </c>
      <c r="BX143" s="279">
        <v>6.282</v>
      </c>
      <c r="BY143" s="279">
        <v>0.29099999999999998</v>
      </c>
      <c r="BZ143" s="279">
        <v>7.5019999999999998</v>
      </c>
      <c r="CA143" s="279">
        <v>8.06</v>
      </c>
      <c r="CB143" s="279">
        <v>8.4369999999999994</v>
      </c>
      <c r="CC143" s="279">
        <v>5.6306000000000003</v>
      </c>
      <c r="CD143" s="279">
        <v>10.734000000000002</v>
      </c>
      <c r="CE143" s="279">
        <v>12.901400000000002</v>
      </c>
      <c r="CF143" s="279">
        <v>19.510100000000001</v>
      </c>
      <c r="CG143" s="279">
        <v>20.693199999999997</v>
      </c>
      <c r="CH143" s="279">
        <v>1.5819000000000001</v>
      </c>
      <c r="CI143" s="279">
        <v>0.5726</v>
      </c>
      <c r="CJ143" s="279">
        <v>33.690099999999994</v>
      </c>
      <c r="CK143" s="279">
        <v>13.792000000000002</v>
      </c>
      <c r="CL143" s="279">
        <v>4.1361999999999997</v>
      </c>
      <c r="CM143" s="279">
        <v>14.222599999999998</v>
      </c>
      <c r="CN143" s="279">
        <v>13.088000000000003</v>
      </c>
      <c r="CO143" s="279">
        <v>4.3405000000000005</v>
      </c>
      <c r="CP143" s="279">
        <v>16.896700000000003</v>
      </c>
      <c r="CQ143" s="279">
        <v>4.9853999999999994</v>
      </c>
      <c r="CR143" s="279">
        <v>6.7623999999999995</v>
      </c>
      <c r="CS143" s="279">
        <v>0.33309999999999995</v>
      </c>
      <c r="CT143" s="279">
        <v>0.28620000000000001</v>
      </c>
      <c r="CU143" s="279">
        <f>IFERROR(VLOOKUP(A143,'fat-01-24'!A:C,3,FALSE),"")</f>
        <v>9.5053999999999998</v>
      </c>
      <c r="CV143" s="279">
        <f>IFERROR(VLOOKUP(A143,'fat-02-24'!A:C,3,FALSE),"")</f>
        <v>28.945</v>
      </c>
      <c r="CW143" s="279">
        <f>IFERROR(VLOOKUP(A143,'fat-03-24'!A:C,3,FALSE),"")</f>
        <v>11.2845</v>
      </c>
      <c r="CX143" s="279">
        <f>IFERROR(VLOOKUP(A143,'fat-04-24'!A:C,3,FALSE),"")</f>
        <v>9.2574000000000005</v>
      </c>
      <c r="CY143" s="279">
        <f>IFERROR(VLOOKUP(A143,'fat-05-24'!A:C,3,FALSE),"")</f>
        <v>21.3886</v>
      </c>
      <c r="CZ143" s="279">
        <f>IFERROR(VLOOKUP(A143,'fat-06-24'!A:C,3,FALSE),"")</f>
        <v>13.088000000000001</v>
      </c>
      <c r="DA143" s="279" t="str">
        <f>IFERROR(VLOOKUP(A143,'fat-07-24'!A:C,3,FALSE),"")</f>
        <v/>
      </c>
      <c r="DB143" s="279" t="str">
        <f>IFERROR(VLOOKUP(A143,'fat-08-24'!A:D,3,FALSE),"")</f>
        <v/>
      </c>
      <c r="DC143" s="279" t="str">
        <f>IFERROR(VLOOKUP(A143,'fat-09-24'!A:C,3,FALSE),"")</f>
        <v/>
      </c>
      <c r="DD143" s="279" t="str">
        <f>IFERROR(VLOOKUP(A143,'fat-10-24'!A:C,3,FALSE),"")</f>
        <v/>
      </c>
      <c r="DE143" s="279" t="str">
        <f>IFERROR(VLOOKUP(A143,'fat-11-24'!A:C,3,FALSE),"")</f>
        <v/>
      </c>
      <c r="DF143" s="279" t="str">
        <f>IFERROR(VLOOKUP(A143,'fat-12-24'!A:D,3,FALSE),"")</f>
        <v/>
      </c>
      <c r="DG143" s="279" t="str">
        <f>IFERROR(VLOOKUP(A143,'fat-01-25'!A:D,3,FALSE),"")</f>
        <v/>
      </c>
      <c r="DH143" s="279">
        <f>IFERROR(VLOOKUP(A143,'fat-02-25'!A:D,3,FALSE),"")</f>
        <v>13.511800000000001</v>
      </c>
      <c r="DI143" s="279">
        <f>IFERROR(VLOOKUP(A143,'fat-03-25'!A:C,3,FALSE),"")</f>
        <v>2.6775000000000002</v>
      </c>
      <c r="DJ143" s="279">
        <f>IFERROR(VLOOKUP(A143,'fat-04-25'!A:C,3,FALSE),"")</f>
        <v>2.4327000000000001</v>
      </c>
      <c r="DK143" s="279">
        <f>IFERROR(VLOOKUP(A143,'fat-02-25'!A:C,3,FALSE),"")</f>
        <v>13.511800000000001</v>
      </c>
      <c r="DL143" s="279">
        <f>IFERROR(VLOOKUP(A143,'fat-06-25'!A:C,3,FALSE),"")</f>
        <v>14.664300000000001</v>
      </c>
      <c r="DM143" s="279">
        <f>IFERROR(VLOOKUP(A143,'fat-05-25'!A:C,3,FALSE),"")</f>
        <v>1.2797999999999998</v>
      </c>
      <c r="DN143" s="279">
        <f>IFERROR(VLOOKUP(A143,'fat-08-25'!A:C,3,FALSE),"")</f>
        <v>7.6997</v>
      </c>
      <c r="DO143" s="279">
        <f>IFERROR(VLOOKUP(A143,'fat-09-25'!A:C,3,FALSE),"")</f>
        <v>16.937200000000001</v>
      </c>
      <c r="DP143" s="279">
        <f>IFERROR(VLOOKUP(A143,'fat-10-25'!A:C,3,FALSE),"")</f>
        <v>16.948900000000002</v>
      </c>
      <c r="DQ143" s="279">
        <f>IFERROR(VLOOKUP(A143,'fat-11-25'!A:D,3,FALSE),"")</f>
        <v>5.0003000000000002</v>
      </c>
      <c r="DR143" s="279">
        <f>IFERROR(VLOOKUP(A143,'fat-12-25'!A:D,3,FALSE),"")</f>
        <v>4.8901000000000003</v>
      </c>
      <c r="DS143" s="279">
        <f>IFERROR(VLOOKUP(A143,'fat-01-26'!A:C,3,FALSE),"")</f>
        <v>13.863800679414851</v>
      </c>
      <c r="DT143" s="279">
        <f>IFERROR(VLOOKUP(A143,'fat-02-26'!A:C,3,FALSE),"")</f>
        <v>22.112500000000008</v>
      </c>
      <c r="DU143" s="279">
        <f>IFERROR(VLOOKUP(A143,'fat-03-26'!A:C,3,FALSE),"")</f>
        <v>12.668600000000001</v>
      </c>
      <c r="DV143" s="279">
        <f>IFERROR(VLOOKUP(A143,'fat-04-26'!A:C,3,FALSE),"")</f>
        <v>3.3374999999999999</v>
      </c>
      <c r="DW143" s="279">
        <f>IFERROR(VLOOKUP(A143,'fat-05-26'!A:C,3,FALSE),"")</f>
        <v>20.913300000000003</v>
      </c>
      <c r="DX143" s="279">
        <f t="shared" si="20"/>
        <v>12.96430011323581</v>
      </c>
      <c r="DY143" s="279">
        <f t="shared" si="19"/>
        <v>19.446450169853716</v>
      </c>
      <c r="DZ143" s="280">
        <v>20</v>
      </c>
      <c r="EA143" s="281">
        <f>VLOOKUP(A143,Estoque!B:I,8,FALSE)</f>
        <v>20.109000000000002</v>
      </c>
      <c r="EB143" s="34">
        <f>VLOOKUP(A143,Estoque!B:N,13,FALSE)</f>
        <v>0</v>
      </c>
    </row>
    <row r="144" spans="1:134" x14ac:dyDescent="0.3">
      <c r="A144" s="394" t="s">
        <v>113</v>
      </c>
      <c r="B144" s="394" t="s">
        <v>114</v>
      </c>
      <c r="C144" s="279" t="s">
        <v>772</v>
      </c>
      <c r="D144" s="279" t="s">
        <v>772</v>
      </c>
      <c r="E144" s="279" t="s">
        <v>772</v>
      </c>
      <c r="F144" s="279" t="s">
        <v>772</v>
      </c>
      <c r="G144" s="279" t="s">
        <v>772</v>
      </c>
      <c r="H144" s="279" t="s">
        <v>772</v>
      </c>
      <c r="I144" s="279">
        <v>5.5E-2</v>
      </c>
      <c r="J144" s="279">
        <v>0.32900000000000001</v>
      </c>
      <c r="K144" s="279">
        <v>4.21</v>
      </c>
      <c r="L144" s="279">
        <v>0.73399999999999999</v>
      </c>
      <c r="M144" s="279">
        <v>3.0339999999999998</v>
      </c>
      <c r="N144" s="279">
        <v>2.4790000000000001</v>
      </c>
      <c r="O144" s="279">
        <v>7.7149000000000001</v>
      </c>
      <c r="P144" s="279">
        <v>1.798</v>
      </c>
      <c r="Q144" s="279">
        <v>17.062000000000001</v>
      </c>
      <c r="R144" s="279">
        <v>2.0880000000000001</v>
      </c>
      <c r="S144" s="279">
        <v>0.49299999999999999</v>
      </c>
      <c r="T144" s="279">
        <v>6.12</v>
      </c>
      <c r="U144" s="279">
        <v>6.9260000000000002</v>
      </c>
      <c r="V144" s="279">
        <v>5.8230000000000004</v>
      </c>
      <c r="W144" s="279">
        <v>1.3360000000000001</v>
      </c>
      <c r="X144" s="279">
        <v>4.67</v>
      </c>
      <c r="Y144" s="279">
        <v>-0.16500000000000001</v>
      </c>
      <c r="Z144" s="279">
        <v>2.089</v>
      </c>
      <c r="AA144" s="279">
        <v>5.2009999999999996</v>
      </c>
      <c r="AB144" s="279">
        <v>0.52400000000000002</v>
      </c>
      <c r="AC144" s="279">
        <v>3.49</v>
      </c>
      <c r="AD144" s="279">
        <v>4.1585000000000001</v>
      </c>
      <c r="AE144" s="279">
        <v>1.7050000000000001</v>
      </c>
      <c r="AF144" s="279">
        <v>8.1980000000000004</v>
      </c>
      <c r="AG144" s="279">
        <v>1.998</v>
      </c>
      <c r="AH144" s="279">
        <v>5.1609999999999996</v>
      </c>
      <c r="AI144" s="279">
        <v>1.7490000000000001</v>
      </c>
      <c r="AJ144" s="279">
        <v>10.145</v>
      </c>
      <c r="AK144" s="279">
        <v>5.4039999999999999</v>
      </c>
      <c r="AL144" s="279">
        <v>13.138999999999999</v>
      </c>
      <c r="AM144" s="279">
        <v>17.977</v>
      </c>
      <c r="AN144" s="279">
        <v>11.839</v>
      </c>
      <c r="AO144" s="279">
        <v>12.997999999999999</v>
      </c>
      <c r="AP144" s="279">
        <v>3.4060000000000001</v>
      </c>
      <c r="AQ144" s="279">
        <v>8.5730000000000004</v>
      </c>
      <c r="AR144" s="279">
        <v>2.6120000000000001</v>
      </c>
      <c r="AS144" s="279">
        <v>8.3049999999999997</v>
      </c>
      <c r="AT144" s="279">
        <v>15.587999999999999</v>
      </c>
      <c r="AU144" s="279">
        <v>16.766999999999999</v>
      </c>
      <c r="AV144" s="279">
        <v>5.8819999999999997</v>
      </c>
      <c r="AW144" s="279">
        <v>5.4195000000000002</v>
      </c>
      <c r="AX144" s="279">
        <v>10.266</v>
      </c>
      <c r="AY144" s="279">
        <v>9.5239999999999991</v>
      </c>
      <c r="AZ144" s="279">
        <v>8.9329999999999998</v>
      </c>
      <c r="BA144" s="279">
        <v>11.974</v>
      </c>
      <c r="BB144" s="279">
        <v>4.4550000000000001</v>
      </c>
      <c r="BC144" s="279">
        <v>5.9786999999999999</v>
      </c>
      <c r="BD144" s="279">
        <v>12.638999999999999</v>
      </c>
      <c r="BE144" s="279">
        <v>6.5483000000000002</v>
      </c>
      <c r="BF144" s="279">
        <v>5.19</v>
      </c>
      <c r="BG144" s="279">
        <v>11.076000000000001</v>
      </c>
      <c r="BH144" s="279">
        <v>12.0863</v>
      </c>
      <c r="BI144" s="279">
        <v>0.375</v>
      </c>
      <c r="BJ144" s="279">
        <v>14.2</v>
      </c>
      <c r="BK144" s="279">
        <v>31.710599999999999</v>
      </c>
      <c r="BL144" s="279">
        <v>11.295500000000001</v>
      </c>
      <c r="BM144" s="279">
        <v>10.678000000000001</v>
      </c>
      <c r="BN144" s="279">
        <v>15.087999999999999</v>
      </c>
      <c r="BO144" s="279">
        <v>0.71360000000000001</v>
      </c>
      <c r="BP144" s="279">
        <v>69.865099999999998</v>
      </c>
      <c r="BQ144" s="279">
        <v>24.004000000000001</v>
      </c>
      <c r="BR144" s="279">
        <v>17.866</v>
      </c>
      <c r="BS144" s="279">
        <v>10.710900000000001</v>
      </c>
      <c r="BT144" s="279">
        <v>9.7591999999999999</v>
      </c>
      <c r="BU144" s="279">
        <v>10.3878</v>
      </c>
      <c r="BV144" s="279">
        <v>18.061800000000002</v>
      </c>
      <c r="BW144" s="279">
        <v>17.1145</v>
      </c>
      <c r="BX144" s="279">
        <v>10.4076</v>
      </c>
      <c r="BY144" s="279">
        <v>7.9530000000000003</v>
      </c>
      <c r="BZ144" s="279">
        <v>17.662700000000001</v>
      </c>
      <c r="CA144" s="279">
        <v>30.9512</v>
      </c>
      <c r="CB144" s="279">
        <v>9.9334000000000007</v>
      </c>
      <c r="CC144" s="279">
        <v>43.127099999999999</v>
      </c>
      <c r="CD144" s="279">
        <v>28.322000000000003</v>
      </c>
      <c r="CE144" s="279">
        <v>31.299099999999996</v>
      </c>
      <c r="CF144" s="279">
        <v>26.962600000000002</v>
      </c>
      <c r="CG144" s="279">
        <v>5.1538000000000004</v>
      </c>
      <c r="CH144" s="279">
        <v>18.814399999999999</v>
      </c>
      <c r="CI144" s="279">
        <v>10.634499999999997</v>
      </c>
      <c r="CJ144" s="279">
        <v>30.277600000000007</v>
      </c>
      <c r="CK144" s="279">
        <v>17.941599999999998</v>
      </c>
      <c r="CL144" s="279">
        <v>24.542199999999998</v>
      </c>
      <c r="CM144" s="279">
        <v>18.166700000000002</v>
      </c>
      <c r="CN144" s="279">
        <v>8.2260000000000009</v>
      </c>
      <c r="CO144" s="279">
        <v>2.7132000000000001</v>
      </c>
      <c r="CP144" s="279">
        <v>3.6716000000000002</v>
      </c>
      <c r="CQ144" s="279">
        <v>9.6346000000000007</v>
      </c>
      <c r="CR144" s="279">
        <v>6.7778</v>
      </c>
      <c r="CS144" s="279" t="s">
        <v>772</v>
      </c>
      <c r="CT144" s="279">
        <v>2.5369999999999999</v>
      </c>
      <c r="CU144" s="279">
        <f>IFERROR(VLOOKUP(A144,'fat-01-24'!A:C,3,FALSE),"")</f>
        <v>8.6454000000000004</v>
      </c>
      <c r="CV144" s="279">
        <f>IFERROR(VLOOKUP(A144,'fat-02-24'!A:C,3,FALSE),"")</f>
        <v>70.459000000000003</v>
      </c>
      <c r="CW144" s="279">
        <f>IFERROR(VLOOKUP(A144,'fat-03-24'!A:C,3,FALSE),"")</f>
        <v>16.263599999999997</v>
      </c>
      <c r="CX144" s="279">
        <f>IFERROR(VLOOKUP(A144,'fat-04-24'!A:C,3,FALSE),"")</f>
        <v>16.6828</v>
      </c>
      <c r="CY144" s="279">
        <f>IFERROR(VLOOKUP(A144,'fat-05-24'!A:C,3,FALSE),"")</f>
        <v>40.927300000000002</v>
      </c>
      <c r="CZ144" s="279">
        <f>IFERROR(VLOOKUP(A144,'fat-06-24'!A:C,3,FALSE),"")</f>
        <v>8.2260000000000009</v>
      </c>
      <c r="DA144" s="279" t="str">
        <f>IFERROR(VLOOKUP(A144,'fat-07-24'!A:C,3,FALSE),"")</f>
        <v/>
      </c>
      <c r="DB144" s="279" t="str">
        <f>IFERROR(VLOOKUP(A144,'fat-08-24'!A:D,3,FALSE),"")</f>
        <v/>
      </c>
      <c r="DC144" s="279" t="str">
        <f>IFERROR(VLOOKUP(A144,'fat-09-24'!A:C,3,FALSE),"")</f>
        <v/>
      </c>
      <c r="DD144" s="279" t="str">
        <f>IFERROR(VLOOKUP(A144,'fat-10-24'!A:C,3,FALSE),"")</f>
        <v/>
      </c>
      <c r="DE144" s="279" t="str">
        <f>IFERROR(VLOOKUP(A144,'fat-11-24'!A:C,3,FALSE),"")</f>
        <v/>
      </c>
      <c r="DF144" s="279" t="str">
        <f>IFERROR(VLOOKUP(A144,'fat-12-24'!A:D,3,FALSE),"")</f>
        <v/>
      </c>
      <c r="DG144" s="279" t="str">
        <f>IFERROR(VLOOKUP(A144,'fat-01-25'!A:D,3,FALSE),"")</f>
        <v/>
      </c>
      <c r="DH144" s="279">
        <f>IFERROR(VLOOKUP(A144,'fat-02-25'!A:D,3,FALSE),"")</f>
        <v>13.3154</v>
      </c>
      <c r="DI144" s="279">
        <f>IFERROR(VLOOKUP(A144,'fat-03-25'!A:C,3,FALSE),"")</f>
        <v>3.64</v>
      </c>
      <c r="DJ144" s="279">
        <f>IFERROR(VLOOKUP(A144,'fat-04-25'!A:C,3,FALSE),"")</f>
        <v>6.6281999999999996</v>
      </c>
      <c r="DK144" s="279">
        <f>IFERROR(VLOOKUP(A144,'fat-02-25'!A:C,3,FALSE),"")</f>
        <v>13.3154</v>
      </c>
      <c r="DL144" s="279">
        <f>IFERROR(VLOOKUP(A144,'fat-06-25'!A:C,3,FALSE),"")</f>
        <v>6.516</v>
      </c>
      <c r="DM144" s="279">
        <f>IFERROR(VLOOKUP(A144,'fat-05-25'!A:C,3,FALSE),"")</f>
        <v>5.6992000000000003</v>
      </c>
      <c r="DN144" s="279">
        <f>IFERROR(VLOOKUP(A144,'fat-08-25'!A:C,3,FALSE),"")</f>
        <v>28.317</v>
      </c>
      <c r="DO144" s="279">
        <f>IFERROR(VLOOKUP(A144,'fat-09-25'!A:C,3,FALSE),"")</f>
        <v>25.821999999999999</v>
      </c>
      <c r="DP144" s="279">
        <f>IFERROR(VLOOKUP(A144,'fat-10-25'!A:C,3,FALSE),"")</f>
        <v>12.661600000000002</v>
      </c>
      <c r="DQ144" s="279">
        <f>IFERROR(VLOOKUP(A144,'fat-11-25'!A:D,3,FALSE),"")</f>
        <v>21.0808</v>
      </c>
      <c r="DR144" s="279">
        <f>IFERROR(VLOOKUP(A144,'fat-12-25'!A:D,3,FALSE),"")</f>
        <v>35.509399999999999</v>
      </c>
      <c r="DS144" s="279">
        <f>IFERROR(VLOOKUP(A144,'fat-01-26'!A:C,3,FALSE),"")</f>
        <v>46.3934</v>
      </c>
      <c r="DT144" s="279">
        <f>IFERROR(VLOOKUP(A144,'fat-02-26'!A:C,3,FALSE),"")</f>
        <v>13.583800000000002</v>
      </c>
      <c r="DU144" s="279">
        <f>IFERROR(VLOOKUP(A144,'fat-03-26'!A:C,3,FALSE),"")</f>
        <v>38.531500000000008</v>
      </c>
      <c r="DV144" s="279">
        <f>IFERROR(VLOOKUP(A144,'fat-04-26'!A:C,3,FALSE),"")</f>
        <v>33.6312</v>
      </c>
      <c r="DW144" s="279">
        <f>IFERROR(VLOOKUP(A144,'fat-05-26'!A:C,3,FALSE),"")</f>
        <v>13.043199999999999</v>
      </c>
      <c r="DX144" s="279">
        <f t="shared" si="20"/>
        <v>30.115416666666665</v>
      </c>
      <c r="DY144" s="279">
        <f t="shared" si="19"/>
        <v>45.173124999999992</v>
      </c>
      <c r="DZ144" s="280">
        <v>35</v>
      </c>
      <c r="EA144" s="281">
        <f>VLOOKUP(A144,Estoque!B:I,8,FALSE)</f>
        <v>-11.8424</v>
      </c>
      <c r="EB144" s="34">
        <f>VLOOKUP(A144,Estoque!B:N,13,FALSE)</f>
        <v>15</v>
      </c>
    </row>
    <row r="145" spans="1:135" x14ac:dyDescent="0.3">
      <c r="A145" s="394" t="s">
        <v>518</v>
      </c>
      <c r="B145" s="394" t="s">
        <v>519</v>
      </c>
      <c r="C145" s="279" t="s">
        <v>772</v>
      </c>
      <c r="D145" s="279" t="s">
        <v>772</v>
      </c>
      <c r="E145" s="279" t="s">
        <v>772</v>
      </c>
      <c r="F145" s="279" t="s">
        <v>772</v>
      </c>
      <c r="G145" s="279" t="s">
        <v>772</v>
      </c>
      <c r="H145" s="279" t="s">
        <v>772</v>
      </c>
      <c r="I145" s="279" t="s">
        <v>772</v>
      </c>
      <c r="J145" s="279">
        <v>0.62</v>
      </c>
      <c r="K145" s="279">
        <v>6.1749999999999998</v>
      </c>
      <c r="L145" s="279">
        <v>2.56</v>
      </c>
      <c r="M145" s="279">
        <v>3.7090000000000001</v>
      </c>
      <c r="N145" s="279">
        <v>1.085</v>
      </c>
      <c r="O145" s="279">
        <v>6.7709999999999999</v>
      </c>
      <c r="P145" s="279">
        <v>11.808999999999999</v>
      </c>
      <c r="Q145" s="279">
        <v>3.9049999999999998</v>
      </c>
      <c r="R145" s="279">
        <v>2.4700000000000002</v>
      </c>
      <c r="S145" s="279">
        <v>1.9</v>
      </c>
      <c r="T145" s="279">
        <v>6.3520000000000003</v>
      </c>
      <c r="U145" s="279">
        <v>2.02</v>
      </c>
      <c r="V145" s="279">
        <v>4.625</v>
      </c>
      <c r="W145" s="279">
        <v>0.115</v>
      </c>
      <c r="X145" s="279">
        <v>0</v>
      </c>
      <c r="Y145" s="279">
        <v>0.69799999999999995</v>
      </c>
      <c r="Z145" s="279">
        <v>1.7755000000000001</v>
      </c>
      <c r="AA145" s="279">
        <v>0.127</v>
      </c>
      <c r="AB145" s="279">
        <v>4.9390000000000001</v>
      </c>
      <c r="AC145" s="279">
        <v>0.127</v>
      </c>
      <c r="AD145" s="279">
        <v>2.02</v>
      </c>
      <c r="AE145" s="279">
        <v>3.4849999999999999</v>
      </c>
      <c r="AF145" s="279">
        <v>2.4769999999999999</v>
      </c>
      <c r="AG145" s="279">
        <v>6.7279999999999998</v>
      </c>
      <c r="AH145" s="279">
        <v>5.78</v>
      </c>
      <c r="AI145" s="279">
        <v>0.442</v>
      </c>
      <c r="AJ145" s="279">
        <v>2.605</v>
      </c>
      <c r="AK145" s="279">
        <v>3.2360000000000002</v>
      </c>
      <c r="AL145" s="279">
        <v>3.9590000000000001</v>
      </c>
      <c r="AM145" s="279">
        <v>1.7130000000000001</v>
      </c>
      <c r="AN145" s="279">
        <v>2.5819999999999999</v>
      </c>
      <c r="AO145" s="279">
        <v>4.4939999999999998</v>
      </c>
      <c r="AP145" s="279">
        <v>3.6539999999999999</v>
      </c>
      <c r="AQ145" s="279">
        <v>4.9089999999999998</v>
      </c>
      <c r="AR145" s="279">
        <v>0.99299999999999999</v>
      </c>
      <c r="AS145" s="279">
        <v>5.375</v>
      </c>
      <c r="AT145" s="279">
        <v>4.6399999999999997</v>
      </c>
      <c r="AU145" s="279">
        <v>5.6660000000000004</v>
      </c>
      <c r="AV145" s="279">
        <v>0.36699999999999999</v>
      </c>
      <c r="AW145" s="279">
        <v>1.0569999999999999</v>
      </c>
      <c r="AX145" s="279">
        <v>6.173</v>
      </c>
      <c r="AY145" s="279">
        <v>2.12</v>
      </c>
      <c r="AZ145" s="279">
        <v>8.0429999999999993</v>
      </c>
      <c r="BA145" s="279">
        <v>0.191</v>
      </c>
      <c r="BB145" s="279">
        <v>0.82550000000000001</v>
      </c>
      <c r="BC145" s="279">
        <v>2.29</v>
      </c>
      <c r="BD145" s="279">
        <v>3.92</v>
      </c>
      <c r="BE145" s="279">
        <v>1.052</v>
      </c>
      <c r="BF145" s="279">
        <v>0.82499999999999996</v>
      </c>
      <c r="BG145" s="279">
        <v>5.9630000000000001</v>
      </c>
      <c r="BH145" s="279">
        <v>0.32</v>
      </c>
      <c r="BI145" s="279" t="s">
        <v>772</v>
      </c>
      <c r="BJ145" s="279">
        <v>0.41499999999999998</v>
      </c>
      <c r="BK145" s="279">
        <v>4.0880000000000001</v>
      </c>
      <c r="BL145" s="279" t="s">
        <v>772</v>
      </c>
      <c r="BM145" s="279">
        <v>4.42</v>
      </c>
      <c r="BN145" s="279">
        <v>8.1750000000000007</v>
      </c>
      <c r="BO145" s="279" t="s">
        <v>772</v>
      </c>
      <c r="BP145" s="279">
        <v>66.825000000000003</v>
      </c>
      <c r="BQ145" s="279">
        <v>19.856000000000002</v>
      </c>
      <c r="BR145" s="279">
        <v>16.777999999999999</v>
      </c>
      <c r="BS145" s="279">
        <v>7.2949999999999999</v>
      </c>
      <c r="BT145" s="279">
        <v>1.69</v>
      </c>
      <c r="BU145" s="279">
        <v>7.5819999999999999</v>
      </c>
      <c r="BV145" s="279">
        <v>8.8949999999999996</v>
      </c>
      <c r="BW145" s="279">
        <v>18.231999999999999</v>
      </c>
      <c r="BX145" s="279">
        <v>6.3010000000000002</v>
      </c>
      <c r="BY145" s="279">
        <v>12.688000000000001</v>
      </c>
      <c r="BZ145" s="279">
        <v>3.3809999999999998</v>
      </c>
      <c r="CA145" s="279">
        <v>71.108999999999995</v>
      </c>
      <c r="CB145" s="279">
        <v>7.7439999999999998</v>
      </c>
      <c r="CC145" s="279">
        <v>11.878499999999999</v>
      </c>
      <c r="CD145" s="279">
        <v>8.3224999999999998</v>
      </c>
      <c r="CE145" s="279">
        <v>25.088999999999999</v>
      </c>
      <c r="CF145" s="279">
        <v>16.950500000000002</v>
      </c>
      <c r="CG145" s="279">
        <v>18.422999999999995</v>
      </c>
      <c r="CH145" s="279">
        <v>16.625999999999998</v>
      </c>
      <c r="CI145" s="279">
        <v>14.711499999999999</v>
      </c>
      <c r="CJ145" s="279">
        <v>18.497</v>
      </c>
      <c r="CK145" s="279">
        <v>0.88600000000000001</v>
      </c>
      <c r="CL145" s="279">
        <v>14.7783</v>
      </c>
      <c r="CM145" s="279">
        <v>11.2742</v>
      </c>
      <c r="CN145" s="279">
        <v>8.3985000000000003</v>
      </c>
      <c r="CO145" s="279">
        <v>1.397</v>
      </c>
      <c r="CP145" s="279">
        <v>3.5605000000000002</v>
      </c>
      <c r="CQ145" s="279">
        <v>27.717799999999997</v>
      </c>
      <c r="CR145" s="279">
        <v>2.323</v>
      </c>
      <c r="CS145" s="279">
        <v>4.9000000000000002E-2</v>
      </c>
      <c r="CT145" s="279">
        <v>2.2225000000000001</v>
      </c>
      <c r="CU145" s="279">
        <f>IFERROR(VLOOKUP(A145,'fat-01-24'!A:C,3,FALSE),"")</f>
        <v>7.557000000717526</v>
      </c>
      <c r="CV145" s="279">
        <f>IFERROR(VLOOKUP(A145,'fat-02-24'!A:C,3,FALSE),"")</f>
        <v>21.343499999999999</v>
      </c>
      <c r="CW145" s="279">
        <f>IFERROR(VLOOKUP(A145,'fat-03-24'!A:C,3,FALSE),"")</f>
        <v>2.2572000000000001</v>
      </c>
      <c r="CX145" s="279">
        <f>IFERROR(VLOOKUP(A145,'fat-04-24'!A:C,3,FALSE),"")</f>
        <v>18.291</v>
      </c>
      <c r="CY145" s="279">
        <f>IFERROR(VLOOKUP(A145,'fat-05-24'!A:C,3,FALSE),"")</f>
        <v>20.076499999999999</v>
      </c>
      <c r="CZ145" s="279">
        <f>IFERROR(VLOOKUP(A145,'fat-06-24'!A:C,3,FALSE),"")</f>
        <v>8.3985000000000003</v>
      </c>
      <c r="DA145" s="279" t="str">
        <f>IFERROR(VLOOKUP(A145,'fat-07-24'!A:C,3,FALSE),"")</f>
        <v/>
      </c>
      <c r="DB145" s="279" t="str">
        <f>IFERROR(VLOOKUP(A145,'fat-08-24'!A:D,3,FALSE),"")</f>
        <v/>
      </c>
      <c r="DC145" s="279" t="str">
        <f>IFERROR(VLOOKUP(A145,'fat-09-24'!A:C,3,FALSE),"")</f>
        <v/>
      </c>
      <c r="DD145" s="279" t="str">
        <f>IFERROR(VLOOKUP(A145,'fat-10-24'!A:C,3,FALSE),"")</f>
        <v/>
      </c>
      <c r="DE145" s="279" t="str">
        <f>IFERROR(VLOOKUP(A145,'fat-11-24'!A:C,3,FALSE),"")</f>
        <v/>
      </c>
      <c r="DF145" s="279" t="str">
        <f>IFERROR(VLOOKUP(A145,'fat-12-24'!A:D,3,FALSE),"")</f>
        <v/>
      </c>
      <c r="DG145" s="279" t="str">
        <f>IFERROR(VLOOKUP(A145,'fat-01-25'!A:D,3,FALSE),"")</f>
        <v/>
      </c>
      <c r="DH145" s="279">
        <f>IFERROR(VLOOKUP(A145,'fat-02-25'!A:D,3,FALSE),"")</f>
        <v>5.3320000000000007</v>
      </c>
      <c r="DI145" s="279">
        <f>IFERROR(VLOOKUP(A145,'fat-03-25'!A:C,3,FALSE),"")</f>
        <v>3.7634999999999996</v>
      </c>
      <c r="DJ145" s="279">
        <f>IFERROR(VLOOKUP(A145,'fat-04-25'!A:C,3,FALSE),"")</f>
        <v>11.683999999999999</v>
      </c>
      <c r="DK145" s="279">
        <f>IFERROR(VLOOKUP(A145,'fat-02-25'!A:C,3,FALSE),"")</f>
        <v>5.3320000000000007</v>
      </c>
      <c r="DL145" s="279">
        <f>IFERROR(VLOOKUP(A145,'fat-06-25'!A:C,3,FALSE),"")</f>
        <v>1.899</v>
      </c>
      <c r="DM145" s="279">
        <f>IFERROR(VLOOKUP(A145,'fat-05-25'!A:C,3,FALSE),"")</f>
        <v>3.774</v>
      </c>
      <c r="DN145" s="279">
        <f>IFERROR(VLOOKUP(A145,'fat-08-25'!A:C,3,FALSE),"")</f>
        <v>11.193499999999998</v>
      </c>
      <c r="DO145" s="279">
        <f>IFERROR(VLOOKUP(A145,'fat-09-25'!A:C,3,FALSE),"")</f>
        <v>1.3214999999999999</v>
      </c>
      <c r="DP145" s="279">
        <f>IFERROR(VLOOKUP(A145,'fat-10-25'!A:C,3,FALSE),"")</f>
        <v>9.5250000000000004</v>
      </c>
      <c r="DQ145" s="279">
        <f>IFERROR(VLOOKUP(A145,'fat-11-25'!A:D,3,FALSE),"")</f>
        <v>6.7270000000000012</v>
      </c>
      <c r="DR145" s="279">
        <f>IFERROR(VLOOKUP(A145,'fat-12-25'!A:D,3,FALSE),"")</f>
        <v>2.6035000000000004</v>
      </c>
      <c r="DS145" s="279">
        <f>IFERROR(VLOOKUP(A145,'fat-01-26'!A:C,3,FALSE),"")</f>
        <v>28.612500000000001</v>
      </c>
      <c r="DT145" s="279">
        <f>IFERROR(VLOOKUP(A145,'fat-02-26'!A:C,3,FALSE),"")</f>
        <v>40.247900000000001</v>
      </c>
      <c r="DU145" s="279">
        <f>IFERROR(VLOOKUP(A145,'fat-03-26'!A:C,3,FALSE),"")</f>
        <v>6.4835000000000003</v>
      </c>
      <c r="DV145" s="279">
        <f>IFERROR(VLOOKUP(A145,'fat-04-26'!A:C,3,FALSE),"")</f>
        <v>10.039300000000001</v>
      </c>
      <c r="DW145" s="279">
        <f>IFERROR(VLOOKUP(A145,'fat-05-26'!A:C,3,FALSE),"")</f>
        <v>10.058999999999999</v>
      </c>
      <c r="DX145" s="279">
        <f t="shared" si="20"/>
        <v>16.340949999999999</v>
      </c>
      <c r="DY145" s="279">
        <f t="shared" si="19"/>
        <v>24.511424999999999</v>
      </c>
      <c r="DZ145" s="280">
        <v>10</v>
      </c>
      <c r="EA145" s="281">
        <f>VLOOKUP(A145,Estoque!B:I,8,FALSE)</f>
        <v>4.3417000000000003</v>
      </c>
      <c r="EB145" s="34">
        <f>VLOOKUP(A145,Estoque!B:N,13,FALSE)</f>
        <v>30</v>
      </c>
    </row>
    <row r="146" spans="1:135" x14ac:dyDescent="0.3">
      <c r="A146" s="394" t="s">
        <v>143</v>
      </c>
      <c r="B146" s="394" t="s">
        <v>144</v>
      </c>
      <c r="C146" s="279" t="s">
        <v>772</v>
      </c>
      <c r="D146" s="279" t="s">
        <v>772</v>
      </c>
      <c r="E146" s="279" t="s">
        <v>772</v>
      </c>
      <c r="F146" s="279" t="s">
        <v>772</v>
      </c>
      <c r="G146" s="279" t="s">
        <v>772</v>
      </c>
      <c r="H146" s="279" t="s">
        <v>772</v>
      </c>
      <c r="I146" s="279" t="s">
        <v>772</v>
      </c>
      <c r="J146" s="279" t="s">
        <v>772</v>
      </c>
      <c r="K146" s="279" t="s">
        <v>772</v>
      </c>
      <c r="L146" s="279" t="s">
        <v>772</v>
      </c>
      <c r="M146" s="279" t="s">
        <v>772</v>
      </c>
      <c r="N146" s="279" t="s">
        <v>772</v>
      </c>
      <c r="O146" s="279" t="s">
        <v>772</v>
      </c>
      <c r="P146" s="279" t="s">
        <v>772</v>
      </c>
      <c r="Q146" s="279" t="s">
        <v>772</v>
      </c>
      <c r="R146" s="279" t="s">
        <v>772</v>
      </c>
      <c r="S146" s="279" t="s">
        <v>772</v>
      </c>
      <c r="T146" s="279" t="s">
        <v>772</v>
      </c>
      <c r="U146" s="279" t="s">
        <v>772</v>
      </c>
      <c r="V146" s="279" t="s">
        <v>772</v>
      </c>
      <c r="W146" s="279" t="s">
        <v>772</v>
      </c>
      <c r="X146" s="279" t="s">
        <v>772</v>
      </c>
      <c r="Y146" s="279" t="s">
        <v>772</v>
      </c>
      <c r="Z146" s="279" t="s">
        <v>772</v>
      </c>
      <c r="AA146" s="279" t="s">
        <v>772</v>
      </c>
      <c r="AB146" s="279" t="s">
        <v>772</v>
      </c>
      <c r="AC146" s="279" t="s">
        <v>772</v>
      </c>
      <c r="AD146" s="279" t="s">
        <v>772</v>
      </c>
      <c r="AE146" s="279" t="s">
        <v>772</v>
      </c>
      <c r="AF146" s="279" t="s">
        <v>772</v>
      </c>
      <c r="AG146" s="279" t="s">
        <v>772</v>
      </c>
      <c r="AH146" s="279" t="s">
        <v>772</v>
      </c>
      <c r="AI146" s="279" t="s">
        <v>772</v>
      </c>
      <c r="AJ146" s="279" t="s">
        <v>772</v>
      </c>
      <c r="AK146" s="279" t="s">
        <v>772</v>
      </c>
      <c r="AL146" s="279" t="s">
        <v>772</v>
      </c>
      <c r="AM146" s="279" t="s">
        <v>772</v>
      </c>
      <c r="AN146" s="279" t="s">
        <v>772</v>
      </c>
      <c r="AO146" s="279" t="s">
        <v>772</v>
      </c>
      <c r="AP146" s="279" t="s">
        <v>772</v>
      </c>
      <c r="AQ146" s="279" t="s">
        <v>772</v>
      </c>
      <c r="AR146" s="279" t="s">
        <v>772</v>
      </c>
      <c r="AS146" s="279" t="s">
        <v>772</v>
      </c>
      <c r="AT146" s="279" t="s">
        <v>772</v>
      </c>
      <c r="AU146" s="279" t="s">
        <v>772</v>
      </c>
      <c r="AV146" s="279">
        <v>1.1200000000000001</v>
      </c>
      <c r="AW146" s="279" t="s">
        <v>772</v>
      </c>
      <c r="AX146" s="279" t="s">
        <v>772</v>
      </c>
      <c r="AY146" s="279" t="s">
        <v>772</v>
      </c>
      <c r="AZ146" s="279" t="s">
        <v>772</v>
      </c>
      <c r="BA146" s="279" t="s">
        <v>772</v>
      </c>
      <c r="BB146" s="279" t="s">
        <v>772</v>
      </c>
      <c r="BC146" s="279" t="s">
        <v>772</v>
      </c>
      <c r="BD146" s="279" t="s">
        <v>772</v>
      </c>
      <c r="BE146" s="279" t="s">
        <v>772</v>
      </c>
      <c r="BF146" s="279" t="s">
        <v>772</v>
      </c>
      <c r="BG146" s="279" t="s">
        <v>772</v>
      </c>
      <c r="BH146" s="279" t="s">
        <v>772</v>
      </c>
      <c r="BI146" s="279" t="s">
        <v>772</v>
      </c>
      <c r="BJ146" s="279" t="s">
        <v>772</v>
      </c>
      <c r="BK146" s="279">
        <v>2.5000000000000001E-2</v>
      </c>
      <c r="BL146" s="279" t="s">
        <v>772</v>
      </c>
      <c r="BM146" s="279" t="s">
        <v>772</v>
      </c>
      <c r="BN146" s="279" t="s">
        <v>772</v>
      </c>
      <c r="BO146" s="279" t="s">
        <v>772</v>
      </c>
      <c r="BP146" s="279" t="s">
        <v>772</v>
      </c>
      <c r="BQ146" s="279" t="s">
        <v>772</v>
      </c>
      <c r="BR146" s="279" t="s">
        <v>772</v>
      </c>
      <c r="BS146" s="279" t="s">
        <v>772</v>
      </c>
      <c r="BT146" s="279" t="s">
        <v>772</v>
      </c>
      <c r="BU146" s="279" t="s">
        <v>772</v>
      </c>
      <c r="BV146" s="279">
        <v>3.54</v>
      </c>
      <c r="BW146" s="279" t="s">
        <v>772</v>
      </c>
      <c r="BX146" s="279" t="s">
        <v>772</v>
      </c>
      <c r="BY146" s="279" t="s">
        <v>772</v>
      </c>
      <c r="BZ146" s="279" t="s">
        <v>772</v>
      </c>
      <c r="CA146" s="279" t="s">
        <v>772</v>
      </c>
      <c r="CB146" s="279" t="s">
        <v>772</v>
      </c>
      <c r="CC146" s="279" t="s">
        <v>772</v>
      </c>
      <c r="CD146" s="279" t="s">
        <v>772</v>
      </c>
      <c r="CE146" s="279" t="s">
        <v>772</v>
      </c>
      <c r="CF146" s="279" t="s">
        <v>772</v>
      </c>
      <c r="CG146" s="279" t="s">
        <v>772</v>
      </c>
      <c r="CH146" s="279" t="s">
        <v>772</v>
      </c>
      <c r="CI146" s="279" t="s">
        <v>772</v>
      </c>
      <c r="CJ146" s="279" t="s">
        <v>772</v>
      </c>
      <c r="CK146" s="279" t="s">
        <v>772</v>
      </c>
      <c r="CL146" s="279" t="s">
        <v>772</v>
      </c>
      <c r="CM146" s="279" t="s">
        <v>772</v>
      </c>
      <c r="CN146" s="279" t="s">
        <v>772</v>
      </c>
      <c r="CO146" s="279" t="s">
        <v>772</v>
      </c>
      <c r="CP146" s="279" t="s">
        <v>772</v>
      </c>
      <c r="CQ146" s="279" t="s">
        <v>772</v>
      </c>
      <c r="CR146" s="279" t="s">
        <v>772</v>
      </c>
      <c r="CS146" s="279">
        <v>0.3</v>
      </c>
      <c r="CT146" s="279" t="s">
        <v>772</v>
      </c>
      <c r="CU146" s="279" t="str">
        <f>IFERROR(VLOOKUP(A146,'fat-01-24'!A:C,3,FALSE),"")</f>
        <v/>
      </c>
      <c r="CV146" s="279" t="str">
        <f>IFERROR(VLOOKUP(A146,'fat-02-24'!A:C,3,FALSE),"")</f>
        <v/>
      </c>
      <c r="CW146" s="279" t="str">
        <f>IFERROR(VLOOKUP(A146,'fat-03-24'!A:C,3,FALSE),"")</f>
        <v/>
      </c>
      <c r="CX146" s="279" t="str">
        <f>IFERROR(VLOOKUP(A146,'fat-04-24'!A:C,3,FALSE),"")</f>
        <v/>
      </c>
      <c r="CY146" s="279" t="str">
        <f>IFERROR(VLOOKUP(A146,'fat-05-24'!A:C,3,FALSE),"")</f>
        <v/>
      </c>
      <c r="CZ146" s="279" t="str">
        <f>IFERROR(VLOOKUP(A146,'fat-06-24'!A:C,3,FALSE),"")</f>
        <v/>
      </c>
      <c r="DA146" s="279">
        <f>IFERROR(VLOOKUP(A146,'fat-07-24'!A:C,3,FALSE),"")</f>
        <v>0.1235</v>
      </c>
      <c r="DB146" s="279">
        <f>IFERROR(VLOOKUP(A146,'fat-08-24'!A:D,3,FALSE),"")</f>
        <v>0.57999999999999996</v>
      </c>
      <c r="DC146" s="279" t="str">
        <f>IFERROR(VLOOKUP(A146,'fat-09-24'!A:C,3,FALSE),"")</f>
        <v/>
      </c>
      <c r="DD146" s="279" t="str">
        <f>IFERROR(VLOOKUP(A146,'fat-10-24'!A:C,3,FALSE),"")</f>
        <v/>
      </c>
      <c r="DE146" s="279" t="str">
        <f>IFERROR(VLOOKUP(A146,'fat-11-24'!A:C,3,FALSE),"")</f>
        <v/>
      </c>
      <c r="DF146" s="279">
        <f>IFERROR(VLOOKUP(A146,'fat-12-24'!A:D,3,FALSE),"")</f>
        <v>0</v>
      </c>
      <c r="DG146" s="279">
        <f>IFERROR(VLOOKUP(A146,'fat-01-25'!A:D,3,FALSE),"")</f>
        <v>9.8400000000000001E-2</v>
      </c>
      <c r="DH146" s="279">
        <f>IFERROR(VLOOKUP(A146,'fat-02-25'!A:D,3,FALSE),"")</f>
        <v>0</v>
      </c>
      <c r="DI146" s="279">
        <f>IFERROR(VLOOKUP(A146,'fat-03-25'!A:C,3,FALSE),"")</f>
        <v>0</v>
      </c>
      <c r="DJ146" s="279">
        <f>IFERROR(VLOOKUP(A146,'fat-04-25'!A:C,3,FALSE),"")</f>
        <v>0.3705</v>
      </c>
      <c r="DK146" s="279">
        <f>IFERROR(VLOOKUP(A146,'fat-02-25'!A:C,3,FALSE),"")</f>
        <v>0</v>
      </c>
      <c r="DL146" s="279">
        <f>IFERROR(VLOOKUP(A146,'fat-06-25'!A:C,3,FALSE),"")</f>
        <v>1.7290000000000001</v>
      </c>
      <c r="DM146" s="279">
        <f>IFERROR(VLOOKUP(A146,'fat-05-25'!A:C,3,FALSE),"")</f>
        <v>0.74099999999999999</v>
      </c>
      <c r="DN146" s="279">
        <f>IFERROR(VLOOKUP(A146,'fat-08-25'!A:C,3,FALSE),"")</f>
        <v>0</v>
      </c>
      <c r="DO146" s="279">
        <f>IFERROR(VLOOKUP(A146,'fat-09-25'!A:C,3,FALSE),"")</f>
        <v>0.61749999999999994</v>
      </c>
      <c r="DP146" s="279">
        <f>IFERROR(VLOOKUP(A146,'fat-10-25'!A:C,3,FALSE),"")</f>
        <v>0</v>
      </c>
      <c r="DQ146" s="279">
        <f>IFERROR(VLOOKUP(A146,'fat-11-25'!A:D,3,FALSE),"")</f>
        <v>0.71320000000000006</v>
      </c>
      <c r="DR146" s="279">
        <f>IFERROR(VLOOKUP(A146,'fat-12-25'!A:D,3,FALSE),"")</f>
        <v>0.3397</v>
      </c>
      <c r="DS146" s="279">
        <f>IFERROR(VLOOKUP(A146,'fat-01-26'!A:C,3,FALSE),"")</f>
        <v>0.86449999999999994</v>
      </c>
      <c r="DT146" s="279">
        <f>IFERROR(VLOOKUP(A146,'fat-02-26'!A:C,3,FALSE),"")</f>
        <v>1.9139999999999999</v>
      </c>
      <c r="DU146" s="279" t="str">
        <f>IFERROR(VLOOKUP(A146,'fat-03-26'!A:C,3,FALSE),"")</f>
        <v/>
      </c>
      <c r="DV146" s="279" t="str">
        <f>IFERROR(VLOOKUP(A146,'fat-04-26'!A:C,3,FALSE),"")</f>
        <v/>
      </c>
      <c r="DW146" s="279" t="str">
        <f>IFERROR(VLOOKUP(A146,'fat-05-26'!A:C,3,FALSE),"")</f>
        <v/>
      </c>
      <c r="DX146" s="279">
        <f t="shared" si="20"/>
        <v>0.51969999999999994</v>
      </c>
      <c r="DY146" s="279">
        <f t="shared" si="19"/>
        <v>0.77954999999999997</v>
      </c>
      <c r="DZ146" s="280"/>
      <c r="EA146" s="281">
        <f>VLOOKUP(A146,Estoque!B:I,8,FALSE)</f>
        <v>-0.99309999999999998</v>
      </c>
      <c r="EB146" s="34">
        <f>VLOOKUP(A146,Estoque!B:N,13,FALSE)</f>
        <v>0</v>
      </c>
    </row>
    <row r="147" spans="1:135" x14ac:dyDescent="0.3">
      <c r="A147" s="394" t="s">
        <v>791</v>
      </c>
      <c r="B147" s="394" t="s">
        <v>792</v>
      </c>
      <c r="C147" s="279" t="s">
        <v>772</v>
      </c>
      <c r="D147" s="279" t="s">
        <v>772</v>
      </c>
      <c r="E147" s="279" t="s">
        <v>772</v>
      </c>
      <c r="F147" s="279" t="s">
        <v>772</v>
      </c>
      <c r="G147" s="279" t="s">
        <v>772</v>
      </c>
      <c r="H147" s="279" t="s">
        <v>772</v>
      </c>
      <c r="I147" s="279" t="s">
        <v>772</v>
      </c>
      <c r="J147" s="279" t="s">
        <v>772</v>
      </c>
      <c r="K147" s="279" t="s">
        <v>772</v>
      </c>
      <c r="L147" s="279" t="s">
        <v>772</v>
      </c>
      <c r="M147" s="279" t="s">
        <v>772</v>
      </c>
      <c r="N147" s="279" t="s">
        <v>772</v>
      </c>
      <c r="O147" s="279" t="s">
        <v>772</v>
      </c>
      <c r="P147" s="279">
        <v>0.875</v>
      </c>
      <c r="Q147" s="279">
        <v>0.23499999999999999</v>
      </c>
      <c r="R147" s="279" t="s">
        <v>772</v>
      </c>
      <c r="S147" s="279" t="s">
        <v>772</v>
      </c>
      <c r="T147" s="279" t="s">
        <v>772</v>
      </c>
      <c r="U147" s="279">
        <v>8.5000000000000006E-2</v>
      </c>
      <c r="V147" s="279" t="s">
        <v>772</v>
      </c>
      <c r="W147" s="279" t="s">
        <v>772</v>
      </c>
      <c r="X147" s="279" t="s">
        <v>772</v>
      </c>
      <c r="Y147" s="279" t="s">
        <v>772</v>
      </c>
      <c r="Z147" s="279" t="s">
        <v>772</v>
      </c>
      <c r="AA147" s="279" t="s">
        <v>772</v>
      </c>
      <c r="AB147" s="279" t="s">
        <v>772</v>
      </c>
      <c r="AC147" s="279">
        <v>0.88</v>
      </c>
      <c r="AD147" s="279" t="s">
        <v>772</v>
      </c>
      <c r="AE147" s="279" t="s">
        <v>772</v>
      </c>
      <c r="AF147" s="279" t="s">
        <v>772</v>
      </c>
      <c r="AG147" s="279" t="s">
        <v>772</v>
      </c>
      <c r="AH147" s="279" t="s">
        <v>772</v>
      </c>
      <c r="AI147" s="279" t="s">
        <v>772</v>
      </c>
      <c r="AJ147" s="279" t="s">
        <v>772</v>
      </c>
      <c r="AK147" s="279" t="s">
        <v>772</v>
      </c>
      <c r="AL147" s="279" t="s">
        <v>772</v>
      </c>
      <c r="AM147" s="279" t="s">
        <v>772</v>
      </c>
      <c r="AN147" s="279" t="s">
        <v>772</v>
      </c>
      <c r="AO147" s="279">
        <v>1.5549999999999999</v>
      </c>
      <c r="AP147" s="279" t="s">
        <v>772</v>
      </c>
      <c r="AQ147" s="279" t="s">
        <v>772</v>
      </c>
      <c r="AR147" s="279">
        <v>0.875</v>
      </c>
      <c r="AS147" s="279" t="s">
        <v>772</v>
      </c>
      <c r="AT147" s="279">
        <v>0.93200000000000005</v>
      </c>
      <c r="AU147" s="279" t="s">
        <v>772</v>
      </c>
      <c r="AV147" s="279" t="s">
        <v>772</v>
      </c>
      <c r="AW147" s="279" t="s">
        <v>772</v>
      </c>
      <c r="AX147" s="279">
        <v>1.8240000000000001</v>
      </c>
      <c r="AY147" s="279" t="s">
        <v>772</v>
      </c>
      <c r="AZ147" s="279" t="s">
        <v>772</v>
      </c>
      <c r="BA147" s="279" t="s">
        <v>772</v>
      </c>
      <c r="BB147" s="279" t="s">
        <v>772</v>
      </c>
      <c r="BC147" s="279" t="s">
        <v>772</v>
      </c>
      <c r="BD147" s="279" t="s">
        <v>772</v>
      </c>
      <c r="BE147" s="279" t="s">
        <v>772</v>
      </c>
      <c r="BF147" s="279" t="s">
        <v>772</v>
      </c>
      <c r="BG147" s="279" t="s">
        <v>772</v>
      </c>
      <c r="BH147" s="279" t="s">
        <v>772</v>
      </c>
      <c r="BI147" s="279" t="s">
        <v>772</v>
      </c>
      <c r="BJ147" s="279" t="s">
        <v>772</v>
      </c>
      <c r="BK147" s="279" t="s">
        <v>772</v>
      </c>
      <c r="BL147" s="279" t="s">
        <v>772</v>
      </c>
      <c r="BM147" s="279" t="s">
        <v>772</v>
      </c>
      <c r="BN147" s="279" t="s">
        <v>772</v>
      </c>
      <c r="BO147" s="279" t="s">
        <v>772</v>
      </c>
      <c r="BP147" s="279" t="s">
        <v>772</v>
      </c>
      <c r="BQ147" s="279" t="s">
        <v>772</v>
      </c>
      <c r="BR147" s="279" t="s">
        <v>772</v>
      </c>
      <c r="BS147" s="279">
        <v>1.365</v>
      </c>
      <c r="BT147" s="279" t="s">
        <v>772</v>
      </c>
      <c r="BU147" s="279" t="s">
        <v>772</v>
      </c>
      <c r="BV147" s="279">
        <v>0.81499999999999995</v>
      </c>
      <c r="BW147" s="279" t="s">
        <v>772</v>
      </c>
      <c r="BX147" s="279" t="s">
        <v>772</v>
      </c>
      <c r="BY147" s="279" t="s">
        <v>772</v>
      </c>
      <c r="BZ147" s="279" t="s">
        <v>772</v>
      </c>
      <c r="CA147" s="279">
        <v>1.115</v>
      </c>
      <c r="CB147" s="279" t="s">
        <v>772</v>
      </c>
      <c r="CC147" s="279" t="s">
        <v>772</v>
      </c>
      <c r="CD147" s="279" t="s">
        <v>772</v>
      </c>
      <c r="CE147" s="279" t="s">
        <v>772</v>
      </c>
      <c r="CF147" s="279" t="s">
        <v>772</v>
      </c>
      <c r="CG147" s="279" t="s">
        <v>772</v>
      </c>
      <c r="CH147" s="279" t="s">
        <v>772</v>
      </c>
      <c r="CI147" s="279" t="s">
        <v>772</v>
      </c>
      <c r="CJ147" s="279" t="s">
        <v>772</v>
      </c>
      <c r="CK147" s="279" t="s">
        <v>772</v>
      </c>
      <c r="CL147" s="279" t="s">
        <v>772</v>
      </c>
      <c r="CM147" s="279" t="s">
        <v>772</v>
      </c>
      <c r="CN147" s="279" t="s">
        <v>772</v>
      </c>
      <c r="CO147" s="279" t="s">
        <v>772</v>
      </c>
      <c r="CP147" s="279" t="s">
        <v>772</v>
      </c>
      <c r="CQ147" s="279" t="s">
        <v>772</v>
      </c>
      <c r="CR147" s="279" t="s">
        <v>772</v>
      </c>
      <c r="CS147" s="279" t="s">
        <v>772</v>
      </c>
      <c r="CT147" s="279" t="s">
        <v>772</v>
      </c>
      <c r="CU147" s="279" t="str">
        <f>IFERROR(VLOOKUP(A147,'fat-01-24'!A:C,3,FALSE),"")</f>
        <v/>
      </c>
      <c r="CV147" s="279" t="str">
        <f>IFERROR(VLOOKUP(A147,'fat-02-24'!A:C,3,FALSE),"")</f>
        <v/>
      </c>
      <c r="CW147" s="279" t="str">
        <f>IFERROR(VLOOKUP(A147,'fat-03-24'!A:C,3,FALSE),"")</f>
        <v/>
      </c>
      <c r="CX147" s="279" t="str">
        <f>IFERROR(VLOOKUP(A147,'fat-04-24'!A:C,3,FALSE),"")</f>
        <v/>
      </c>
      <c r="CY147" s="279" t="str">
        <f>IFERROR(VLOOKUP(A147,'fat-05-24'!A:C,3,FALSE),"")</f>
        <v/>
      </c>
      <c r="CZ147" s="279" t="str">
        <f>IFERROR(VLOOKUP(A147,'fat-06-24'!A:C,3,FALSE),"")</f>
        <v/>
      </c>
      <c r="DA147" s="279" t="str">
        <f>IFERROR(VLOOKUP(A147,'fat-07-24'!A:C,3,FALSE),"")</f>
        <v/>
      </c>
      <c r="DB147" s="279" t="str">
        <f>IFERROR(VLOOKUP(A147,'fat-08-24'!A:D,3,FALSE),"")</f>
        <v/>
      </c>
      <c r="DC147" s="279" t="str">
        <f>IFERROR(VLOOKUP(A147,'fat-09-24'!A:C,3,FALSE),"")</f>
        <v/>
      </c>
      <c r="DD147" s="279" t="str">
        <f>IFERROR(VLOOKUP(A147,'fat-10-24'!A:C,3,FALSE),"")</f>
        <v/>
      </c>
      <c r="DE147" s="279" t="str">
        <f>IFERROR(VLOOKUP(A147,'fat-11-24'!A:C,3,FALSE),"")</f>
        <v/>
      </c>
      <c r="DF147" s="279" t="str">
        <f>IFERROR(VLOOKUP(A147,'fat-12-24'!A:D,3,FALSE),"")</f>
        <v/>
      </c>
      <c r="DG147" s="279" t="str">
        <f>IFERROR(VLOOKUP(A147,'fat-01-25'!A:D,3,FALSE),"")</f>
        <v/>
      </c>
      <c r="DH147" s="279" t="str">
        <f>IFERROR(VLOOKUP(A147,'fat-02-25'!A:D,3,FALSE),"")</f>
        <v/>
      </c>
      <c r="DI147" s="279" t="str">
        <f>IFERROR(VLOOKUP(A147,'fat-03-25'!A:C,3,FALSE),"")</f>
        <v/>
      </c>
      <c r="DJ147" s="279" t="str">
        <f>IFERROR(VLOOKUP(A147,'fat-04-25'!A:C,3,FALSE),"")</f>
        <v/>
      </c>
      <c r="DK147" s="279" t="str">
        <f>IFERROR(VLOOKUP(A147,'fat-02-25'!A:C,3,FALSE),"")</f>
        <v/>
      </c>
      <c r="DL147" s="279" t="str">
        <f>IFERROR(VLOOKUP(A147,'fat-06-25'!A:C,3,FALSE),"")</f>
        <v/>
      </c>
      <c r="DM147" s="279" t="str">
        <f>IFERROR(VLOOKUP(A147,'fat-05-25'!A:C,3,FALSE),"")</f>
        <v/>
      </c>
      <c r="DN147" s="279" t="str">
        <f>IFERROR(VLOOKUP(A147,'fat-08-25'!A:C,3,FALSE),"")</f>
        <v/>
      </c>
      <c r="DO147" s="279" t="str">
        <f>IFERROR(VLOOKUP(A147,'fat-09-25'!A:C,3,FALSE),"")</f>
        <v/>
      </c>
      <c r="DP147" s="279" t="str">
        <f>IFERROR(VLOOKUP(A147,'fat-10-25'!A:C,3,FALSE),"")</f>
        <v/>
      </c>
      <c r="DQ147" s="279" t="str">
        <f>IFERROR(VLOOKUP(A147,'fat-11-25'!A:D,3,FALSE),"")</f>
        <v/>
      </c>
      <c r="DR147" s="279" t="str">
        <f>IFERROR(VLOOKUP(A147,'fat-12-25'!A:D,3,FALSE),"")</f>
        <v/>
      </c>
      <c r="DS147" s="279" t="str">
        <f>IFERROR(VLOOKUP(A147,'fat-01-26'!A:C,3,FALSE),"")</f>
        <v/>
      </c>
      <c r="DT147" s="279" t="str">
        <f>IFERROR(VLOOKUP(A147,'fat-02-26'!A:C,3,FALSE),"")</f>
        <v/>
      </c>
      <c r="DU147" s="279" t="str">
        <f>IFERROR(VLOOKUP(A147,'fat-03-26'!A:C,3,FALSE),"")</f>
        <v/>
      </c>
      <c r="DV147" s="279" t="str">
        <f>IFERROR(VLOOKUP(A147,'fat-04-26'!A:C,3,FALSE),"")</f>
        <v/>
      </c>
      <c r="DW147" s="279" t="str">
        <f>IFERROR(VLOOKUP(A147,'fat-05-26'!A:C,3,FALSE),"")</f>
        <v/>
      </c>
      <c r="DX147" s="279">
        <f t="shared" si="20"/>
        <v>0</v>
      </c>
      <c r="DY147" s="279">
        <f t="shared" si="19"/>
        <v>0</v>
      </c>
      <c r="DZ147" s="280"/>
      <c r="EA147" s="281">
        <f>VLOOKUP(A147,Estoque!B:I,8,FALSE)</f>
        <v>0</v>
      </c>
      <c r="EB147" s="34">
        <f>VLOOKUP(A147,Estoque!B:N,13,FALSE)</f>
        <v>0</v>
      </c>
    </row>
    <row r="148" spans="1:135" x14ac:dyDescent="0.3">
      <c r="A148" s="394" t="s">
        <v>520</v>
      </c>
      <c r="B148" s="394" t="s">
        <v>521</v>
      </c>
      <c r="C148" s="279" t="s">
        <v>772</v>
      </c>
      <c r="D148" s="279" t="s">
        <v>772</v>
      </c>
      <c r="E148" s="279" t="s">
        <v>772</v>
      </c>
      <c r="F148" s="279" t="s">
        <v>772</v>
      </c>
      <c r="G148" s="279" t="s">
        <v>772</v>
      </c>
      <c r="H148" s="279" t="s">
        <v>772</v>
      </c>
      <c r="I148" s="279" t="s">
        <v>772</v>
      </c>
      <c r="J148" s="279">
        <v>1.4179999999999999</v>
      </c>
      <c r="K148" s="279" t="s">
        <v>772</v>
      </c>
      <c r="L148" s="279" t="s">
        <v>772</v>
      </c>
      <c r="M148" s="279" t="s">
        <v>772</v>
      </c>
      <c r="N148" s="279">
        <v>0.17499999999999999</v>
      </c>
      <c r="O148" s="279">
        <v>0.23499999999999999</v>
      </c>
      <c r="P148" s="279" t="s">
        <v>772</v>
      </c>
      <c r="Q148" s="279" t="s">
        <v>772</v>
      </c>
      <c r="R148" s="279" t="s">
        <v>772</v>
      </c>
      <c r="S148" s="279" t="s">
        <v>772</v>
      </c>
      <c r="T148" s="279" t="s">
        <v>772</v>
      </c>
      <c r="U148" s="279" t="s">
        <v>772</v>
      </c>
      <c r="V148" s="279" t="s">
        <v>772</v>
      </c>
      <c r="W148" s="279" t="s">
        <v>772</v>
      </c>
      <c r="X148" s="279" t="s">
        <v>772</v>
      </c>
      <c r="Y148" s="279" t="s">
        <v>772</v>
      </c>
      <c r="Z148" s="279" t="s">
        <v>772</v>
      </c>
      <c r="AA148" s="279" t="s">
        <v>772</v>
      </c>
      <c r="AB148" s="279" t="s">
        <v>772</v>
      </c>
      <c r="AC148" s="279" t="s">
        <v>772</v>
      </c>
      <c r="AD148" s="279" t="s">
        <v>772</v>
      </c>
      <c r="AE148" s="279" t="s">
        <v>772</v>
      </c>
      <c r="AF148" s="279" t="s">
        <v>772</v>
      </c>
      <c r="AG148" s="279" t="s">
        <v>772</v>
      </c>
      <c r="AH148" s="279" t="s">
        <v>772</v>
      </c>
      <c r="AI148" s="279" t="s">
        <v>772</v>
      </c>
      <c r="AJ148" s="279" t="s">
        <v>772</v>
      </c>
      <c r="AK148" s="279" t="s">
        <v>772</v>
      </c>
      <c r="AL148" s="279" t="s">
        <v>772</v>
      </c>
      <c r="AM148" s="279" t="s">
        <v>772</v>
      </c>
      <c r="AN148" s="279" t="s">
        <v>772</v>
      </c>
      <c r="AO148" s="279" t="s">
        <v>772</v>
      </c>
      <c r="AP148" s="279" t="s">
        <v>772</v>
      </c>
      <c r="AQ148" s="279" t="s">
        <v>772</v>
      </c>
      <c r="AR148" s="279" t="s">
        <v>772</v>
      </c>
      <c r="AS148" s="279" t="s">
        <v>772</v>
      </c>
      <c r="AT148" s="279" t="s">
        <v>772</v>
      </c>
      <c r="AU148" s="279" t="s">
        <v>772</v>
      </c>
      <c r="AV148" s="279" t="s">
        <v>772</v>
      </c>
      <c r="AW148" s="279" t="s">
        <v>772</v>
      </c>
      <c r="AX148" s="279" t="s">
        <v>772</v>
      </c>
      <c r="AY148" s="279" t="s">
        <v>772</v>
      </c>
      <c r="AZ148" s="279" t="s">
        <v>772</v>
      </c>
      <c r="BA148" s="279" t="s">
        <v>772</v>
      </c>
      <c r="BB148" s="279" t="s">
        <v>772</v>
      </c>
      <c r="BC148" s="279" t="s">
        <v>772</v>
      </c>
      <c r="BD148" s="279" t="s">
        <v>772</v>
      </c>
      <c r="BE148" s="279" t="s">
        <v>772</v>
      </c>
      <c r="BF148" s="279" t="s">
        <v>772</v>
      </c>
      <c r="BG148" s="279" t="s">
        <v>772</v>
      </c>
      <c r="BH148" s="279" t="s">
        <v>772</v>
      </c>
      <c r="BI148" s="279" t="s">
        <v>772</v>
      </c>
      <c r="BJ148" s="279" t="s">
        <v>772</v>
      </c>
      <c r="BK148" s="279" t="s">
        <v>772</v>
      </c>
      <c r="BL148" s="279" t="s">
        <v>772</v>
      </c>
      <c r="BM148" s="279" t="s">
        <v>772</v>
      </c>
      <c r="BN148" s="279" t="s">
        <v>772</v>
      </c>
      <c r="BO148" s="279" t="s">
        <v>772</v>
      </c>
      <c r="BP148" s="279" t="s">
        <v>772</v>
      </c>
      <c r="BQ148" s="279" t="s">
        <v>772</v>
      </c>
      <c r="BR148" s="279" t="s">
        <v>772</v>
      </c>
      <c r="BS148" s="279" t="s">
        <v>772</v>
      </c>
      <c r="BT148" s="279" t="s">
        <v>772</v>
      </c>
      <c r="BU148" s="279" t="s">
        <v>772</v>
      </c>
      <c r="BV148" s="279" t="s">
        <v>772</v>
      </c>
      <c r="BW148" s="279" t="s">
        <v>772</v>
      </c>
      <c r="BX148" s="279" t="s">
        <v>772</v>
      </c>
      <c r="BY148" s="279" t="s">
        <v>772</v>
      </c>
      <c r="BZ148" s="279" t="s">
        <v>772</v>
      </c>
      <c r="CA148" s="279" t="s">
        <v>772</v>
      </c>
      <c r="CB148" s="279" t="s">
        <v>772</v>
      </c>
      <c r="CC148" s="279" t="s">
        <v>772</v>
      </c>
      <c r="CD148" s="279" t="s">
        <v>772</v>
      </c>
      <c r="CE148" s="279" t="s">
        <v>772</v>
      </c>
      <c r="CF148" s="279" t="s">
        <v>772</v>
      </c>
      <c r="CG148" s="279" t="s">
        <v>772</v>
      </c>
      <c r="CH148" s="279" t="s">
        <v>772</v>
      </c>
      <c r="CI148" s="279" t="s">
        <v>772</v>
      </c>
      <c r="CJ148" s="279" t="s">
        <v>772</v>
      </c>
      <c r="CK148" s="279" t="s">
        <v>772</v>
      </c>
      <c r="CL148" s="279" t="s">
        <v>772</v>
      </c>
      <c r="CM148" s="279" t="s">
        <v>772</v>
      </c>
      <c r="CN148" s="279" t="s">
        <v>772</v>
      </c>
      <c r="CO148" s="279" t="s">
        <v>772</v>
      </c>
      <c r="CP148" s="279" t="s">
        <v>772</v>
      </c>
      <c r="CQ148" s="279" t="s">
        <v>772</v>
      </c>
      <c r="CR148" s="279">
        <v>0.16500000000000001</v>
      </c>
      <c r="CS148" s="279" t="s">
        <v>772</v>
      </c>
      <c r="CT148" s="279" t="s">
        <v>772</v>
      </c>
      <c r="CU148" s="279" t="str">
        <f>IFERROR(VLOOKUP(A148,'fat-01-24'!A:C,3,FALSE),"")</f>
        <v/>
      </c>
      <c r="CV148" s="279" t="str">
        <f>IFERROR(VLOOKUP(A148,'fat-02-24'!A:C,3,FALSE),"")</f>
        <v/>
      </c>
      <c r="CW148" s="279" t="str">
        <f>IFERROR(VLOOKUP(A148,'fat-03-24'!A:C,3,FALSE),"")</f>
        <v/>
      </c>
      <c r="CX148" s="279" t="str">
        <f>IFERROR(VLOOKUP(A148,'fat-04-24'!A:C,3,FALSE),"")</f>
        <v/>
      </c>
      <c r="CY148" s="279" t="str">
        <f>IFERROR(VLOOKUP(A148,'fat-05-24'!A:C,3,FALSE),"")</f>
        <v/>
      </c>
      <c r="CZ148" s="279" t="str">
        <f>IFERROR(VLOOKUP(A148,'fat-06-24'!A:C,3,FALSE),"")</f>
        <v/>
      </c>
      <c r="DA148" s="279" t="str">
        <f>IFERROR(VLOOKUP(A148,'fat-07-24'!A:C,3,FALSE),"")</f>
        <v/>
      </c>
      <c r="DB148" s="279" t="str">
        <f>IFERROR(VLOOKUP(A148,'fat-08-24'!A:D,3,FALSE),"")</f>
        <v/>
      </c>
      <c r="DC148" s="279" t="str">
        <f>IFERROR(VLOOKUP(A148,'fat-09-24'!A:C,3,FALSE),"")</f>
        <v/>
      </c>
      <c r="DD148" s="279" t="str">
        <f>IFERROR(VLOOKUP(A148,'fat-10-24'!A:C,3,FALSE),"")</f>
        <v/>
      </c>
      <c r="DE148" s="279" t="str">
        <f>IFERROR(VLOOKUP(A148,'fat-11-24'!A:C,3,FALSE),"")</f>
        <v/>
      </c>
      <c r="DF148" s="279" t="str">
        <f>IFERROR(VLOOKUP(A148,'fat-12-24'!A:D,3,FALSE),"")</f>
        <v/>
      </c>
      <c r="DG148" s="279" t="str">
        <f>IFERROR(VLOOKUP(A148,'fat-01-25'!A:D,3,FALSE),"")</f>
        <v/>
      </c>
      <c r="DH148" s="279">
        <f>IFERROR(VLOOKUP(A148,'fat-02-25'!A:D,3,FALSE),"")</f>
        <v>0</v>
      </c>
      <c r="DI148" s="279">
        <f>IFERROR(VLOOKUP(A148,'fat-03-25'!A:C,3,FALSE),"")</f>
        <v>2.5999999999999996</v>
      </c>
      <c r="DJ148" s="279">
        <f>IFERROR(VLOOKUP(A148,'fat-04-25'!A:C,3,FALSE),"")</f>
        <v>0.45</v>
      </c>
      <c r="DK148" s="279">
        <f>IFERROR(VLOOKUP(A148,'fat-02-25'!A:C,3,FALSE),"")</f>
        <v>0</v>
      </c>
      <c r="DL148" s="279">
        <f>IFERROR(VLOOKUP(A148,'fat-06-25'!A:C,3,FALSE),"")</f>
        <v>0.84</v>
      </c>
      <c r="DM148" s="279">
        <f>IFERROR(VLOOKUP(A148,'fat-05-25'!A:C,3,FALSE),"")</f>
        <v>0.45</v>
      </c>
      <c r="DN148" s="279">
        <f>IFERROR(VLOOKUP(A148,'fat-08-25'!A:C,3,FALSE),"")</f>
        <v>1.26</v>
      </c>
      <c r="DO148" s="279">
        <f>IFERROR(VLOOKUP(A148,'fat-09-25'!A:C,3,FALSE),"")</f>
        <v>1.8</v>
      </c>
      <c r="DP148" s="279">
        <f>IFERROR(VLOOKUP(A148,'fat-10-25'!A:C,3,FALSE),"")</f>
        <v>0</v>
      </c>
      <c r="DQ148" s="279" t="str">
        <f>IFERROR(VLOOKUP(A148,'fat-11-25'!A:D,3,FALSE),"")</f>
        <v/>
      </c>
      <c r="DR148" s="279" t="str">
        <f>IFERROR(VLOOKUP(A148,'fat-12-25'!A:D,3,FALSE),"")</f>
        <v/>
      </c>
      <c r="DS148" s="279" t="str">
        <f>IFERROR(VLOOKUP(A148,'fat-01-26'!A:C,3,FALSE),"")</f>
        <v/>
      </c>
      <c r="DT148" s="279">
        <f>IFERROR(VLOOKUP(A148,'fat-02-26'!A:C,3,FALSE),"")</f>
        <v>3.7800000000000002</v>
      </c>
      <c r="DU148" s="279" t="str">
        <f>IFERROR(VLOOKUP(A148,'fat-03-26'!A:C,3,FALSE),"")</f>
        <v/>
      </c>
      <c r="DV148" s="279">
        <f>IFERROR(VLOOKUP(A148,'fat-04-26'!A:C,3,FALSE),"")</f>
        <v>2.536</v>
      </c>
      <c r="DW148" s="279">
        <f>IFERROR(VLOOKUP(A148,'fat-05-26'!A:C,3,FALSE),"")</f>
        <v>3.87</v>
      </c>
      <c r="DX148" s="279">
        <f t="shared" si="20"/>
        <v>1.6976666666666667</v>
      </c>
      <c r="DY148" s="279">
        <f t="shared" si="19"/>
        <v>2.5465</v>
      </c>
      <c r="DZ148" s="280"/>
      <c r="EA148" s="281">
        <f>VLOOKUP(A148,Estoque!B:I,8,FALSE)</f>
        <v>5.75</v>
      </c>
      <c r="EB148" s="34">
        <f>VLOOKUP(A148,Estoque!B:N,13,FALSE)</f>
        <v>0</v>
      </c>
    </row>
    <row r="149" spans="1:135" x14ac:dyDescent="0.3">
      <c r="A149" s="394" t="s">
        <v>522</v>
      </c>
      <c r="B149" s="394" t="s">
        <v>523</v>
      </c>
      <c r="C149" s="279" t="s">
        <v>772</v>
      </c>
      <c r="D149" s="279" t="s">
        <v>772</v>
      </c>
      <c r="E149" s="279" t="s">
        <v>772</v>
      </c>
      <c r="F149" s="279" t="s">
        <v>772</v>
      </c>
      <c r="G149" s="279" t="s">
        <v>772</v>
      </c>
      <c r="H149" s="279" t="s">
        <v>772</v>
      </c>
      <c r="I149" s="279" t="s">
        <v>772</v>
      </c>
      <c r="J149" s="279" t="s">
        <v>772</v>
      </c>
      <c r="K149" s="279" t="s">
        <v>772</v>
      </c>
      <c r="L149" s="279" t="s">
        <v>772</v>
      </c>
      <c r="M149" s="279" t="s">
        <v>772</v>
      </c>
      <c r="N149" s="279" t="s">
        <v>772</v>
      </c>
      <c r="O149" s="279" t="s">
        <v>772</v>
      </c>
      <c r="P149" s="279" t="s">
        <v>772</v>
      </c>
      <c r="Q149" s="279" t="s">
        <v>772</v>
      </c>
      <c r="R149" s="279" t="s">
        <v>772</v>
      </c>
      <c r="S149" s="279" t="s">
        <v>772</v>
      </c>
      <c r="T149" s="279">
        <v>0.45</v>
      </c>
      <c r="U149" s="279" t="s">
        <v>772</v>
      </c>
      <c r="V149" s="279" t="s">
        <v>772</v>
      </c>
      <c r="W149" s="279" t="s">
        <v>772</v>
      </c>
      <c r="X149" s="279" t="s">
        <v>772</v>
      </c>
      <c r="Y149" s="279" t="s">
        <v>772</v>
      </c>
      <c r="Z149" s="279" t="s">
        <v>772</v>
      </c>
      <c r="AA149" s="279" t="s">
        <v>772</v>
      </c>
      <c r="AB149" s="279" t="s">
        <v>772</v>
      </c>
      <c r="AC149" s="279" t="s">
        <v>772</v>
      </c>
      <c r="AD149" s="279" t="s">
        <v>772</v>
      </c>
      <c r="AE149" s="279" t="s">
        <v>772</v>
      </c>
      <c r="AF149" s="279" t="s">
        <v>772</v>
      </c>
      <c r="AG149" s="279" t="s">
        <v>772</v>
      </c>
      <c r="AH149" s="279" t="s">
        <v>772</v>
      </c>
      <c r="AI149" s="279" t="s">
        <v>772</v>
      </c>
      <c r="AJ149" s="279" t="s">
        <v>772</v>
      </c>
      <c r="AK149" s="279" t="s">
        <v>772</v>
      </c>
      <c r="AL149" s="279" t="s">
        <v>772</v>
      </c>
      <c r="AM149" s="279" t="s">
        <v>772</v>
      </c>
      <c r="AN149" s="279" t="s">
        <v>772</v>
      </c>
      <c r="AO149" s="279" t="s">
        <v>772</v>
      </c>
      <c r="AP149" s="279">
        <v>7.6050000000000004</v>
      </c>
      <c r="AQ149" s="279">
        <v>3.52</v>
      </c>
      <c r="AR149" s="279" t="s">
        <v>772</v>
      </c>
      <c r="AS149" s="279" t="s">
        <v>772</v>
      </c>
      <c r="AT149" s="279" t="s">
        <v>772</v>
      </c>
      <c r="AU149" s="279">
        <v>1.1319999999999999</v>
      </c>
      <c r="AV149" s="279" t="s">
        <v>772</v>
      </c>
      <c r="AW149" s="279" t="s">
        <v>772</v>
      </c>
      <c r="AX149" s="279" t="s">
        <v>772</v>
      </c>
      <c r="AY149" s="279" t="s">
        <v>772</v>
      </c>
      <c r="AZ149" s="279" t="s">
        <v>772</v>
      </c>
      <c r="BA149" s="279" t="s">
        <v>772</v>
      </c>
      <c r="BB149" s="279" t="s">
        <v>772</v>
      </c>
      <c r="BC149" s="279" t="s">
        <v>772</v>
      </c>
      <c r="BD149" s="279" t="s">
        <v>772</v>
      </c>
      <c r="BE149" s="279" t="s">
        <v>772</v>
      </c>
      <c r="BF149" s="279" t="s">
        <v>772</v>
      </c>
      <c r="BG149" s="279" t="s">
        <v>772</v>
      </c>
      <c r="BH149" s="279" t="s">
        <v>772</v>
      </c>
      <c r="BI149" s="279" t="s">
        <v>772</v>
      </c>
      <c r="BJ149" s="279" t="s">
        <v>772</v>
      </c>
      <c r="BK149" s="279" t="s">
        <v>772</v>
      </c>
      <c r="BL149" s="279" t="s">
        <v>772</v>
      </c>
      <c r="BM149" s="279">
        <v>64.819999999999993</v>
      </c>
      <c r="BN149" s="279">
        <v>12.565</v>
      </c>
      <c r="BO149" s="279" t="s">
        <v>772</v>
      </c>
      <c r="BP149" s="279" t="s">
        <v>772</v>
      </c>
      <c r="BQ149" s="279" t="s">
        <v>772</v>
      </c>
      <c r="BR149" s="279" t="s">
        <v>772</v>
      </c>
      <c r="BS149" s="279" t="s">
        <v>772</v>
      </c>
      <c r="BT149" s="279" t="s">
        <v>772</v>
      </c>
      <c r="BU149" s="279" t="s">
        <v>772</v>
      </c>
      <c r="BV149" s="279" t="s">
        <v>772</v>
      </c>
      <c r="BW149" s="279" t="s">
        <v>772</v>
      </c>
      <c r="BX149" s="279" t="s">
        <v>772</v>
      </c>
      <c r="BY149" s="279" t="s">
        <v>772</v>
      </c>
      <c r="BZ149" s="279" t="s">
        <v>772</v>
      </c>
      <c r="CA149" s="279" t="s">
        <v>772</v>
      </c>
      <c r="CB149" s="279" t="s">
        <v>772</v>
      </c>
      <c r="CC149" s="279" t="s">
        <v>772</v>
      </c>
      <c r="CD149" s="279" t="s">
        <v>772</v>
      </c>
      <c r="CE149" s="279" t="s">
        <v>772</v>
      </c>
      <c r="CF149" s="279" t="s">
        <v>772</v>
      </c>
      <c r="CG149" s="279" t="s">
        <v>772</v>
      </c>
      <c r="CH149" s="279" t="s">
        <v>772</v>
      </c>
      <c r="CI149" s="279" t="s">
        <v>772</v>
      </c>
      <c r="CJ149" s="279" t="s">
        <v>772</v>
      </c>
      <c r="CK149" s="279" t="s">
        <v>772</v>
      </c>
      <c r="CL149" s="279" t="s">
        <v>772</v>
      </c>
      <c r="CM149" s="279" t="s">
        <v>772</v>
      </c>
      <c r="CN149" s="279" t="s">
        <v>772</v>
      </c>
      <c r="CO149" s="279" t="s">
        <v>772</v>
      </c>
      <c r="CP149" s="279" t="s">
        <v>772</v>
      </c>
      <c r="CQ149" s="279" t="s">
        <v>772</v>
      </c>
      <c r="CR149" s="279" t="s">
        <v>772</v>
      </c>
      <c r="CS149" s="279" t="s">
        <v>772</v>
      </c>
      <c r="CT149" s="279" t="s">
        <v>772</v>
      </c>
      <c r="CU149" s="279" t="str">
        <f>IFERROR(VLOOKUP(A149,'fat-01-24'!A:C,3,FALSE),"")</f>
        <v/>
      </c>
      <c r="CV149" s="279" t="str">
        <f>IFERROR(VLOOKUP(A149,'fat-02-24'!A:C,3,FALSE),"")</f>
        <v/>
      </c>
      <c r="CW149" s="279">
        <f>IFERROR(VLOOKUP(A149,'fat-03-24'!A:C,3,FALSE),"")</f>
        <v>0.40699999999999997</v>
      </c>
      <c r="CX149" s="279" t="str">
        <f>IFERROR(VLOOKUP(A149,'fat-04-24'!A:C,3,FALSE),"")</f>
        <v/>
      </c>
      <c r="CY149" s="279" t="str">
        <f>IFERROR(VLOOKUP(A149,'fat-05-24'!A:C,3,FALSE),"")</f>
        <v/>
      </c>
      <c r="CZ149" s="279" t="str">
        <f>IFERROR(VLOOKUP(A149,'fat-06-24'!A:C,3,FALSE),"")</f>
        <v/>
      </c>
      <c r="DA149" s="279">
        <f>IFERROR(VLOOKUP(A149,'fat-07-24'!A:C,3,FALSE),"")</f>
        <v>1.073</v>
      </c>
      <c r="DB149" s="279">
        <f>IFERROR(VLOOKUP(A149,'fat-08-24'!A:D,3,FALSE),"")</f>
        <v>5.0030000000000001</v>
      </c>
      <c r="DC149" s="279">
        <f>IFERROR(VLOOKUP(A149,'fat-09-24'!A:C,3,FALSE),"")</f>
        <v>0.29599999999999999</v>
      </c>
      <c r="DD149" s="279" t="str">
        <f>IFERROR(VLOOKUP(A149,'fat-10-24'!A:C,3,FALSE),"")</f>
        <v/>
      </c>
      <c r="DE149" s="279" t="str">
        <f>IFERROR(VLOOKUP(A149,'fat-11-24'!A:C,3,FALSE),"")</f>
        <v/>
      </c>
      <c r="DF149" s="279">
        <f>IFERROR(VLOOKUP(A149,'fat-12-24'!A:D,3,FALSE),"")</f>
        <v>0.999</v>
      </c>
      <c r="DG149" s="279">
        <f>IFERROR(VLOOKUP(A149,'fat-01-25'!A:D,3,FALSE),"")</f>
        <v>3.9219999999999997</v>
      </c>
      <c r="DH149" s="279">
        <f>IFERROR(VLOOKUP(A149,'fat-02-25'!A:D,3,FALSE),"")</f>
        <v>0.74</v>
      </c>
      <c r="DI149" s="279">
        <f>IFERROR(VLOOKUP(A149,'fat-03-25'!A:C,3,FALSE),"")</f>
        <v>29.956</v>
      </c>
      <c r="DJ149" s="279">
        <f>IFERROR(VLOOKUP(A149,'fat-04-25'!A:C,3,FALSE),"")</f>
        <v>3.9220000000000002</v>
      </c>
      <c r="DK149" s="279">
        <f>IFERROR(VLOOKUP(A149,'fat-02-25'!A:C,3,FALSE),"")</f>
        <v>0.74</v>
      </c>
      <c r="DL149" s="279">
        <f>IFERROR(VLOOKUP(A149,'fat-06-25'!A:C,3,FALSE),"")</f>
        <v>0</v>
      </c>
      <c r="DM149" s="279">
        <f>IFERROR(VLOOKUP(A149,'fat-05-25'!A:C,3,FALSE),"")</f>
        <v>0</v>
      </c>
      <c r="DN149" s="279">
        <f>IFERROR(VLOOKUP(A149,'fat-08-25'!A:C,3,FALSE),"")</f>
        <v>0</v>
      </c>
      <c r="DO149" s="279">
        <f>IFERROR(VLOOKUP(A149,'fat-09-25'!A:C,3,FALSE),"")</f>
        <v>0</v>
      </c>
      <c r="DP149" s="279">
        <f>IFERROR(VLOOKUP(A149,'fat-10-25'!A:C,3,FALSE),"")</f>
        <v>0</v>
      </c>
      <c r="DQ149" s="279" t="str">
        <f>IFERROR(VLOOKUP(A149,'fat-11-25'!A:D,3,FALSE),"")</f>
        <v/>
      </c>
      <c r="DR149" s="279" t="str">
        <f>IFERROR(VLOOKUP(A149,'fat-12-25'!A:D,3,FALSE),"")</f>
        <v/>
      </c>
      <c r="DS149" s="279" t="str">
        <f>IFERROR(VLOOKUP(A149,'fat-01-26'!A:C,3,FALSE),"")</f>
        <v/>
      </c>
      <c r="DT149" s="279">
        <f>IFERROR(VLOOKUP(A149,'fat-02-26'!A:C,3,FALSE),"")</f>
        <v>1.48</v>
      </c>
      <c r="DU149" s="279">
        <f>IFERROR(VLOOKUP(A149,'fat-03-26'!A:C,3,FALSE),"")</f>
        <v>1.1100000000000001</v>
      </c>
      <c r="DV149" s="279">
        <f>IFERROR(VLOOKUP(A149,'fat-04-26'!A:C,3,FALSE),"")</f>
        <v>4.625</v>
      </c>
      <c r="DW149" s="279">
        <f>IFERROR(VLOOKUP(A149,'fat-05-26'!A:C,3,FALSE),"")</f>
        <v>8.1000000000000003E-2</v>
      </c>
      <c r="DX149" s="279">
        <f t="shared" si="20"/>
        <v>1.216</v>
      </c>
      <c r="DY149" s="279">
        <f t="shared" si="19"/>
        <v>1.8239999999999998</v>
      </c>
      <c r="DZ149" s="280">
        <v>20</v>
      </c>
      <c r="EA149" s="281">
        <f>VLOOKUP(A149,Estoque!B:I,8,FALSE)</f>
        <v>-0.51170000000000004</v>
      </c>
      <c r="EB149" s="34">
        <f>VLOOKUP(A149,Estoque!B:N,13,FALSE)</f>
        <v>0</v>
      </c>
    </row>
    <row r="150" spans="1:135" x14ac:dyDescent="0.3">
      <c r="A150" s="394" t="s">
        <v>793</v>
      </c>
      <c r="B150" s="394" t="s">
        <v>794</v>
      </c>
      <c r="C150" s="279" t="s">
        <v>772</v>
      </c>
      <c r="D150" s="279" t="s">
        <v>772</v>
      </c>
      <c r="E150" s="279" t="s">
        <v>772</v>
      </c>
      <c r="F150" s="279" t="s">
        <v>772</v>
      </c>
      <c r="G150" s="279" t="s">
        <v>772</v>
      </c>
      <c r="H150" s="279" t="s">
        <v>772</v>
      </c>
      <c r="I150" s="279" t="s">
        <v>772</v>
      </c>
      <c r="J150" s="279" t="s">
        <v>772</v>
      </c>
      <c r="K150" s="279" t="s">
        <v>772</v>
      </c>
      <c r="L150" s="279" t="s">
        <v>772</v>
      </c>
      <c r="M150" s="279" t="s">
        <v>772</v>
      </c>
      <c r="N150" s="279" t="s">
        <v>772</v>
      </c>
      <c r="O150" s="279">
        <v>2.9249999999999998</v>
      </c>
      <c r="P150" s="279">
        <v>1.415</v>
      </c>
      <c r="Q150" s="279" t="s">
        <v>772</v>
      </c>
      <c r="R150" s="279" t="s">
        <v>772</v>
      </c>
      <c r="S150" s="279" t="s">
        <v>772</v>
      </c>
      <c r="T150" s="279">
        <v>0.23400000000000001</v>
      </c>
      <c r="U150" s="279" t="s">
        <v>772</v>
      </c>
      <c r="V150" s="279" t="s">
        <v>772</v>
      </c>
      <c r="W150" s="279">
        <v>0.08</v>
      </c>
      <c r="X150" s="279" t="s">
        <v>772</v>
      </c>
      <c r="Y150" s="279" t="s">
        <v>772</v>
      </c>
      <c r="Z150" s="279" t="s">
        <v>772</v>
      </c>
      <c r="AA150" s="279" t="s">
        <v>772</v>
      </c>
      <c r="AB150" s="279" t="s">
        <v>772</v>
      </c>
      <c r="AC150" s="279" t="s">
        <v>772</v>
      </c>
      <c r="AD150" s="279" t="s">
        <v>772</v>
      </c>
      <c r="AE150" s="279">
        <v>0.67500000000000004</v>
      </c>
      <c r="AF150" s="279" t="s">
        <v>772</v>
      </c>
      <c r="AG150" s="279" t="s">
        <v>772</v>
      </c>
      <c r="AH150" s="279" t="s">
        <v>772</v>
      </c>
      <c r="AI150" s="279" t="s">
        <v>772</v>
      </c>
      <c r="AJ150" s="279" t="s">
        <v>772</v>
      </c>
      <c r="AK150" s="279" t="s">
        <v>772</v>
      </c>
      <c r="AL150" s="279" t="s">
        <v>772</v>
      </c>
      <c r="AM150" s="279" t="s">
        <v>772</v>
      </c>
      <c r="AN150" s="279" t="s">
        <v>772</v>
      </c>
      <c r="AO150" s="279">
        <v>4.7E-2</v>
      </c>
      <c r="AP150" s="279" t="s">
        <v>772</v>
      </c>
      <c r="AQ150" s="279" t="s">
        <v>772</v>
      </c>
      <c r="AR150" s="279" t="s">
        <v>772</v>
      </c>
      <c r="AS150" s="279" t="s">
        <v>772</v>
      </c>
      <c r="AT150" s="279" t="s">
        <v>772</v>
      </c>
      <c r="AU150" s="279" t="s">
        <v>772</v>
      </c>
      <c r="AV150" s="279" t="s">
        <v>772</v>
      </c>
      <c r="AW150" s="279" t="s">
        <v>772</v>
      </c>
      <c r="AX150" s="279">
        <v>0.2</v>
      </c>
      <c r="AY150" s="279" t="s">
        <v>772</v>
      </c>
      <c r="AZ150" s="279" t="s">
        <v>772</v>
      </c>
      <c r="BA150" s="279" t="s">
        <v>772</v>
      </c>
      <c r="BB150" s="279" t="s">
        <v>772</v>
      </c>
      <c r="BC150" s="279" t="s">
        <v>772</v>
      </c>
      <c r="BD150" s="279" t="s">
        <v>772</v>
      </c>
      <c r="BE150" s="279">
        <v>0.6</v>
      </c>
      <c r="BF150" s="279" t="s">
        <v>772</v>
      </c>
      <c r="BG150" s="279" t="s">
        <v>772</v>
      </c>
      <c r="BH150" s="279" t="s">
        <v>772</v>
      </c>
      <c r="BI150" s="279" t="s">
        <v>772</v>
      </c>
      <c r="BJ150" s="279">
        <v>2.38</v>
      </c>
      <c r="BK150" s="279" t="s">
        <v>772</v>
      </c>
      <c r="BL150" s="279" t="s">
        <v>772</v>
      </c>
      <c r="BM150" s="279" t="s">
        <v>772</v>
      </c>
      <c r="BN150" s="279" t="s">
        <v>772</v>
      </c>
      <c r="BO150" s="279" t="s">
        <v>772</v>
      </c>
      <c r="BP150" s="279" t="s">
        <v>772</v>
      </c>
      <c r="BQ150" s="279" t="s">
        <v>772</v>
      </c>
      <c r="BR150" s="279" t="s">
        <v>772</v>
      </c>
      <c r="BS150" s="279" t="s">
        <v>772</v>
      </c>
      <c r="BT150" s="279" t="s">
        <v>772</v>
      </c>
      <c r="BU150" s="279" t="s">
        <v>772</v>
      </c>
      <c r="BV150" s="279" t="s">
        <v>772</v>
      </c>
      <c r="BW150" s="279" t="s">
        <v>772</v>
      </c>
      <c r="BX150" s="279" t="s">
        <v>772</v>
      </c>
      <c r="BY150" s="279" t="s">
        <v>772</v>
      </c>
      <c r="BZ150" s="279" t="s">
        <v>772</v>
      </c>
      <c r="CA150" s="279" t="s">
        <v>772</v>
      </c>
      <c r="CB150" s="279" t="s">
        <v>772</v>
      </c>
      <c r="CC150" s="279" t="s">
        <v>772</v>
      </c>
      <c r="CD150" s="279" t="s">
        <v>772</v>
      </c>
      <c r="CE150" s="279" t="s">
        <v>772</v>
      </c>
      <c r="CF150" s="279" t="s">
        <v>772</v>
      </c>
      <c r="CG150" s="279" t="s">
        <v>772</v>
      </c>
      <c r="CH150" s="279" t="s">
        <v>772</v>
      </c>
      <c r="CI150" s="279" t="s">
        <v>772</v>
      </c>
      <c r="CJ150" s="279" t="s">
        <v>772</v>
      </c>
      <c r="CK150" s="279" t="s">
        <v>772</v>
      </c>
      <c r="CL150" s="279" t="s">
        <v>772</v>
      </c>
      <c r="CM150" s="279" t="s">
        <v>772</v>
      </c>
      <c r="CN150" s="279" t="s">
        <v>772</v>
      </c>
      <c r="CO150" s="279" t="s">
        <v>772</v>
      </c>
      <c r="CP150" s="279" t="s">
        <v>772</v>
      </c>
      <c r="CQ150" s="279" t="s">
        <v>772</v>
      </c>
      <c r="CR150" s="279" t="s">
        <v>772</v>
      </c>
      <c r="CS150" s="279" t="s">
        <v>772</v>
      </c>
      <c r="CT150" s="279" t="s">
        <v>772</v>
      </c>
      <c r="CU150" s="279" t="str">
        <f>IFERROR(VLOOKUP(A150,'fat-01-24'!A:C,3,FALSE),"")</f>
        <v/>
      </c>
      <c r="CV150" s="279" t="str">
        <f>IFERROR(VLOOKUP(A150,'fat-02-24'!A:C,3,FALSE),"")</f>
        <v/>
      </c>
      <c r="CW150" s="279" t="str">
        <f>IFERROR(VLOOKUP(A150,'fat-03-24'!A:C,3,FALSE),"")</f>
        <v/>
      </c>
      <c r="CX150" s="279" t="str">
        <f>IFERROR(VLOOKUP(A150,'fat-04-24'!A:C,3,FALSE),"")</f>
        <v/>
      </c>
      <c r="CY150" s="279" t="str">
        <f>IFERROR(VLOOKUP(A150,'fat-05-24'!A:C,3,FALSE),"")</f>
        <v/>
      </c>
      <c r="CZ150" s="279" t="str">
        <f>IFERROR(VLOOKUP(A150,'fat-06-24'!A:C,3,FALSE),"")</f>
        <v/>
      </c>
      <c r="DA150" s="279" t="str">
        <f>IFERROR(VLOOKUP(A150,'fat-07-24'!A:C,3,FALSE),"")</f>
        <v/>
      </c>
      <c r="DB150" s="279" t="str">
        <f>IFERROR(VLOOKUP(A150,'fat-08-24'!A:D,3,FALSE),"")</f>
        <v/>
      </c>
      <c r="DC150" s="279" t="str">
        <f>IFERROR(VLOOKUP(A150,'fat-09-24'!A:C,3,FALSE),"")</f>
        <v/>
      </c>
      <c r="DD150" s="279" t="str">
        <f>IFERROR(VLOOKUP(A150,'fat-10-24'!A:C,3,FALSE),"")</f>
        <v/>
      </c>
      <c r="DE150" s="279" t="str">
        <f>IFERROR(VLOOKUP(A150,'fat-11-24'!A:C,3,FALSE),"")</f>
        <v/>
      </c>
      <c r="DF150" s="279" t="str">
        <f>IFERROR(VLOOKUP(A150,'fat-12-24'!A:D,3,FALSE),"")</f>
        <v/>
      </c>
      <c r="DG150" s="279" t="str">
        <f>IFERROR(VLOOKUP(A150,'fat-01-25'!A:D,3,FALSE),"")</f>
        <v/>
      </c>
      <c r="DH150" s="279" t="str">
        <f>IFERROR(VLOOKUP(A150,'fat-02-25'!A:D,3,FALSE),"")</f>
        <v/>
      </c>
      <c r="DI150" s="279" t="str">
        <f>IFERROR(VLOOKUP(A150,'fat-03-25'!A:C,3,FALSE),"")</f>
        <v/>
      </c>
      <c r="DJ150" s="279" t="str">
        <f>IFERROR(VLOOKUP(A150,'fat-04-25'!A:C,3,FALSE),"")</f>
        <v/>
      </c>
      <c r="DK150" s="279" t="str">
        <f>IFERROR(VLOOKUP(A150,'fat-02-25'!A:C,3,FALSE),"")</f>
        <v/>
      </c>
      <c r="DL150" s="279" t="str">
        <f>IFERROR(VLOOKUP(A150,'fat-06-25'!A:C,3,FALSE),"")</f>
        <v/>
      </c>
      <c r="DM150" s="279" t="str">
        <f>IFERROR(VLOOKUP(A150,'fat-05-25'!A:C,3,FALSE),"")</f>
        <v/>
      </c>
      <c r="DN150" s="279" t="str">
        <f>IFERROR(VLOOKUP(A150,'fat-08-25'!A:C,3,FALSE),"")</f>
        <v/>
      </c>
      <c r="DO150" s="279" t="str">
        <f>IFERROR(VLOOKUP(A150,'fat-09-25'!A:C,3,FALSE),"")</f>
        <v/>
      </c>
      <c r="DP150" s="279" t="str">
        <f>IFERROR(VLOOKUP(A150,'fat-10-25'!A:C,3,FALSE),"")</f>
        <v/>
      </c>
      <c r="DQ150" s="279" t="str">
        <f>IFERROR(VLOOKUP(A150,'fat-11-25'!A:D,3,FALSE),"")</f>
        <v/>
      </c>
      <c r="DR150" s="279" t="str">
        <f>IFERROR(VLOOKUP(A150,'fat-12-25'!A:D,3,FALSE),"")</f>
        <v/>
      </c>
      <c r="DS150" s="279" t="str">
        <f>IFERROR(VLOOKUP(A150,'fat-01-26'!A:C,3,FALSE),"")</f>
        <v/>
      </c>
      <c r="DT150" s="279">
        <f>IFERROR(VLOOKUP(A150,'fat-02-26'!A:C,3,FALSE),"")</f>
        <v>2.2149999999999999</v>
      </c>
      <c r="DU150" s="279" t="str">
        <f>IFERROR(VLOOKUP(A150,'fat-03-26'!A:C,3,FALSE),"")</f>
        <v/>
      </c>
      <c r="DV150" s="279" t="str">
        <f>IFERROR(VLOOKUP(A150,'fat-04-26'!A:C,3,FALSE),"")</f>
        <v/>
      </c>
      <c r="DW150" s="279" t="str">
        <f>IFERROR(VLOOKUP(A150,'fat-05-26'!A:C,3,FALSE),"")</f>
        <v/>
      </c>
      <c r="DX150" s="279">
        <f t="shared" si="20"/>
        <v>0.36916666666666664</v>
      </c>
      <c r="DY150" s="279">
        <f t="shared" si="19"/>
        <v>0.55374999999999996</v>
      </c>
      <c r="DZ150" s="280"/>
      <c r="EA150" s="281"/>
      <c r="EB150" s="34" t="e">
        <f>VLOOKUP(A150,Estoque!B:N,13,FALSE)</f>
        <v>#N/A</v>
      </c>
      <c r="ED150" s="34">
        <v>15</v>
      </c>
      <c r="EE150" s="34">
        <v>15</v>
      </c>
    </row>
    <row r="151" spans="1:135" x14ac:dyDescent="0.3">
      <c r="A151" s="394" t="s">
        <v>795</v>
      </c>
      <c r="B151" s="394" t="s">
        <v>796</v>
      </c>
      <c r="C151" s="279" t="s">
        <v>772</v>
      </c>
      <c r="D151" s="279" t="s">
        <v>772</v>
      </c>
      <c r="E151" s="279" t="s">
        <v>772</v>
      </c>
      <c r="F151" s="279" t="s">
        <v>772</v>
      </c>
      <c r="G151" s="279" t="s">
        <v>772</v>
      </c>
      <c r="H151" s="279" t="s">
        <v>772</v>
      </c>
      <c r="I151" s="279" t="s">
        <v>772</v>
      </c>
      <c r="J151" s="279" t="s">
        <v>772</v>
      </c>
      <c r="K151" s="279" t="s">
        <v>772</v>
      </c>
      <c r="L151" s="279" t="s">
        <v>772</v>
      </c>
      <c r="M151" s="279" t="s">
        <v>772</v>
      </c>
      <c r="N151" s="279" t="s">
        <v>772</v>
      </c>
      <c r="O151" s="279" t="s">
        <v>772</v>
      </c>
      <c r="P151" s="279" t="s">
        <v>772</v>
      </c>
      <c r="Q151" s="279">
        <v>9.6000000000000002E-2</v>
      </c>
      <c r="R151" s="279" t="s">
        <v>772</v>
      </c>
      <c r="S151" s="279" t="s">
        <v>772</v>
      </c>
      <c r="T151" s="279">
        <v>0.51</v>
      </c>
      <c r="U151" s="279">
        <v>0.76500000000000001</v>
      </c>
      <c r="V151" s="279">
        <v>1.08</v>
      </c>
      <c r="W151" s="279" t="s">
        <v>772</v>
      </c>
      <c r="X151" s="279" t="s">
        <v>772</v>
      </c>
      <c r="Y151" s="279">
        <v>0.1</v>
      </c>
      <c r="Z151" s="279" t="s">
        <v>772</v>
      </c>
      <c r="AA151" s="279" t="s">
        <v>772</v>
      </c>
      <c r="AB151" s="279" t="s">
        <v>772</v>
      </c>
      <c r="AC151" s="279" t="s">
        <v>772</v>
      </c>
      <c r="AD151" s="279" t="s">
        <v>772</v>
      </c>
      <c r="AE151" s="279" t="s">
        <v>772</v>
      </c>
      <c r="AF151" s="279" t="s">
        <v>772</v>
      </c>
      <c r="AG151" s="279" t="s">
        <v>772</v>
      </c>
      <c r="AH151" s="279" t="s">
        <v>772</v>
      </c>
      <c r="AI151" s="279" t="s">
        <v>772</v>
      </c>
      <c r="AJ151" s="279" t="s">
        <v>772</v>
      </c>
      <c r="AK151" s="279" t="s">
        <v>772</v>
      </c>
      <c r="AL151" s="279" t="s">
        <v>772</v>
      </c>
      <c r="AM151" s="279" t="s">
        <v>772</v>
      </c>
      <c r="AN151" s="279">
        <v>0.60399999999999998</v>
      </c>
      <c r="AO151" s="279" t="s">
        <v>772</v>
      </c>
      <c r="AP151" s="279">
        <v>1.41</v>
      </c>
      <c r="AQ151" s="279" t="s">
        <v>772</v>
      </c>
      <c r="AR151" s="279" t="s">
        <v>772</v>
      </c>
      <c r="AS151" s="279">
        <v>2.8849999999999998</v>
      </c>
      <c r="AT151" s="279">
        <v>0.88</v>
      </c>
      <c r="AU151" s="279" t="s">
        <v>772</v>
      </c>
      <c r="AV151" s="279" t="s">
        <v>772</v>
      </c>
      <c r="AW151" s="279" t="s">
        <v>772</v>
      </c>
      <c r="AX151" s="279" t="s">
        <v>772</v>
      </c>
      <c r="AY151" s="279">
        <v>1.9359999999999999</v>
      </c>
      <c r="AZ151" s="279" t="s">
        <v>772</v>
      </c>
      <c r="BA151" s="279" t="s">
        <v>772</v>
      </c>
      <c r="BB151" s="279" t="s">
        <v>772</v>
      </c>
      <c r="BC151" s="279">
        <v>0.47499999999999998</v>
      </c>
      <c r="BD151" s="279" t="s">
        <v>772</v>
      </c>
      <c r="BE151" s="279" t="s">
        <v>772</v>
      </c>
      <c r="BF151" s="279" t="s">
        <v>772</v>
      </c>
      <c r="BG151" s="279" t="s">
        <v>772</v>
      </c>
      <c r="BH151" s="279" t="s">
        <v>772</v>
      </c>
      <c r="BI151" s="279" t="s">
        <v>772</v>
      </c>
      <c r="BJ151" s="279" t="s">
        <v>772</v>
      </c>
      <c r="BK151" s="279">
        <v>0.05</v>
      </c>
      <c r="BL151" s="279" t="s">
        <v>772</v>
      </c>
      <c r="BM151" s="279" t="s">
        <v>772</v>
      </c>
      <c r="BN151" s="279" t="s">
        <v>772</v>
      </c>
      <c r="BO151" s="279" t="s">
        <v>772</v>
      </c>
      <c r="BP151" s="279" t="s">
        <v>772</v>
      </c>
      <c r="BQ151" s="279" t="s">
        <v>772</v>
      </c>
      <c r="BR151" s="279" t="s">
        <v>772</v>
      </c>
      <c r="BS151" s="279" t="s">
        <v>772</v>
      </c>
      <c r="BT151" s="279" t="s">
        <v>772</v>
      </c>
      <c r="BU151" s="279" t="s">
        <v>772</v>
      </c>
      <c r="BV151" s="279" t="s">
        <v>772</v>
      </c>
      <c r="BW151" s="279" t="s">
        <v>772</v>
      </c>
      <c r="BX151" s="279" t="s">
        <v>772</v>
      </c>
      <c r="BY151" s="279" t="s">
        <v>772</v>
      </c>
      <c r="BZ151" s="279" t="s">
        <v>772</v>
      </c>
      <c r="CA151" s="279" t="s">
        <v>772</v>
      </c>
      <c r="CB151" s="279" t="s">
        <v>772</v>
      </c>
      <c r="CC151" s="279" t="s">
        <v>772</v>
      </c>
      <c r="CD151" s="279" t="s">
        <v>772</v>
      </c>
      <c r="CE151" s="279" t="s">
        <v>772</v>
      </c>
      <c r="CF151" s="279" t="s">
        <v>772</v>
      </c>
      <c r="CG151" s="279" t="s">
        <v>772</v>
      </c>
      <c r="CH151" s="279" t="s">
        <v>772</v>
      </c>
      <c r="CI151" s="279" t="s">
        <v>772</v>
      </c>
      <c r="CJ151" s="279" t="s">
        <v>772</v>
      </c>
      <c r="CK151" s="279" t="s">
        <v>772</v>
      </c>
      <c r="CL151" s="279" t="s">
        <v>772</v>
      </c>
      <c r="CM151" s="279" t="s">
        <v>772</v>
      </c>
      <c r="CN151" s="279" t="s">
        <v>772</v>
      </c>
      <c r="CO151" s="279" t="s">
        <v>772</v>
      </c>
      <c r="CP151" s="279" t="s">
        <v>772</v>
      </c>
      <c r="CQ151" s="279" t="s">
        <v>772</v>
      </c>
      <c r="CR151" s="279" t="s">
        <v>772</v>
      </c>
      <c r="CS151" s="279" t="s">
        <v>772</v>
      </c>
      <c r="CT151" s="279" t="s">
        <v>772</v>
      </c>
      <c r="CU151" s="279" t="str">
        <f>IFERROR(VLOOKUP(A151,'fat-01-24'!A:C,3,FALSE),"")</f>
        <v/>
      </c>
      <c r="CV151" s="279" t="str">
        <f>IFERROR(VLOOKUP(A151,'fat-02-24'!A:C,3,FALSE),"")</f>
        <v/>
      </c>
      <c r="CW151" s="279" t="str">
        <f>IFERROR(VLOOKUP(A151,'fat-03-24'!A:C,3,FALSE),"")</f>
        <v/>
      </c>
      <c r="CX151" s="279" t="str">
        <f>IFERROR(VLOOKUP(A151,'fat-04-24'!A:C,3,FALSE),"")</f>
        <v/>
      </c>
      <c r="CY151" s="279" t="str">
        <f>IFERROR(VLOOKUP(A151,'fat-05-24'!A:C,3,FALSE),"")</f>
        <v/>
      </c>
      <c r="CZ151" s="279" t="str">
        <f>IFERROR(VLOOKUP(A151,'fat-06-24'!A:C,3,FALSE),"")</f>
        <v/>
      </c>
      <c r="DA151" s="279" t="str">
        <f>IFERROR(VLOOKUP(A151,'fat-07-24'!A:C,3,FALSE),"")</f>
        <v/>
      </c>
      <c r="DB151" s="279" t="str">
        <f>IFERROR(VLOOKUP(A151,'fat-08-24'!A:D,3,FALSE),"")</f>
        <v/>
      </c>
      <c r="DC151" s="279" t="str">
        <f>IFERROR(VLOOKUP(A151,'fat-09-24'!A:C,3,FALSE),"")</f>
        <v/>
      </c>
      <c r="DD151" s="279" t="str">
        <f>IFERROR(VLOOKUP(A151,'fat-10-24'!A:C,3,FALSE),"")</f>
        <v/>
      </c>
      <c r="DE151" s="279" t="str">
        <f>IFERROR(VLOOKUP(A151,'fat-11-24'!A:C,3,FALSE),"")</f>
        <v/>
      </c>
      <c r="DF151" s="279" t="str">
        <f>IFERROR(VLOOKUP(A151,'fat-12-24'!A:D,3,FALSE),"")</f>
        <v/>
      </c>
      <c r="DG151" s="279" t="str">
        <f>IFERROR(VLOOKUP(A151,'fat-01-25'!A:D,3,FALSE),"")</f>
        <v/>
      </c>
      <c r="DH151" s="279" t="str">
        <f>IFERROR(VLOOKUP(A151,'fat-02-25'!A:D,3,FALSE),"")</f>
        <v/>
      </c>
      <c r="DI151" s="279" t="str">
        <f>IFERROR(VLOOKUP(A151,'fat-03-25'!A:C,3,FALSE),"")</f>
        <v/>
      </c>
      <c r="DJ151" s="279" t="str">
        <f>IFERROR(VLOOKUP(A151,'fat-04-25'!A:C,3,FALSE),"")</f>
        <v/>
      </c>
      <c r="DK151" s="279" t="str">
        <f>IFERROR(VLOOKUP(A151,'fat-02-25'!A:C,3,FALSE),"")</f>
        <v/>
      </c>
      <c r="DL151" s="279" t="str">
        <f>IFERROR(VLOOKUP(A151,'fat-06-25'!A:C,3,FALSE),"")</f>
        <v/>
      </c>
      <c r="DM151" s="279" t="str">
        <f>IFERROR(VLOOKUP(A151,'fat-05-25'!A:C,3,FALSE),"")</f>
        <v/>
      </c>
      <c r="DN151" s="279" t="str">
        <f>IFERROR(VLOOKUP(A151,'fat-08-25'!A:C,3,FALSE),"")</f>
        <v/>
      </c>
      <c r="DO151" s="279" t="str">
        <f>IFERROR(VLOOKUP(A151,'fat-09-25'!A:C,3,FALSE),"")</f>
        <v/>
      </c>
      <c r="DP151" s="279" t="str">
        <f>IFERROR(VLOOKUP(A151,'fat-10-25'!A:C,3,FALSE),"")</f>
        <v/>
      </c>
      <c r="DQ151" s="279" t="str">
        <f>IFERROR(VLOOKUP(A151,'fat-11-25'!A:D,3,FALSE),"")</f>
        <v/>
      </c>
      <c r="DR151" s="279" t="str">
        <f>IFERROR(VLOOKUP(A151,'fat-12-25'!A:D,3,FALSE),"")</f>
        <v/>
      </c>
      <c r="DS151" s="279" t="str">
        <f>IFERROR(VLOOKUP(A151,'fat-01-26'!A:C,3,FALSE),"")</f>
        <v/>
      </c>
      <c r="DT151" s="279" t="str">
        <f>IFERROR(VLOOKUP(A151,'fat-02-26'!A:C,3,FALSE),"")</f>
        <v/>
      </c>
      <c r="DU151" s="279" t="str">
        <f>IFERROR(VLOOKUP(A151,'fat-03-26'!A:C,3,FALSE),"")</f>
        <v/>
      </c>
      <c r="DV151" s="279" t="str">
        <f>IFERROR(VLOOKUP(A151,'fat-04-26'!A:C,3,FALSE),"")</f>
        <v/>
      </c>
      <c r="DW151" s="279" t="str">
        <f>IFERROR(VLOOKUP(A151,'fat-05-26'!A:C,3,FALSE),"")</f>
        <v/>
      </c>
      <c r="DX151" s="279">
        <f t="shared" si="20"/>
        <v>0</v>
      </c>
      <c r="DY151" s="279">
        <f t="shared" si="19"/>
        <v>0</v>
      </c>
      <c r="DZ151" s="280"/>
      <c r="EA151" s="281"/>
      <c r="EB151" s="34" t="e">
        <f>VLOOKUP(A151,Estoque!B:N,13,FALSE)</f>
        <v>#N/A</v>
      </c>
      <c r="EC151" s="34">
        <v>10</v>
      </c>
      <c r="ED151" s="34">
        <v>20</v>
      </c>
    </row>
    <row r="152" spans="1:135" x14ac:dyDescent="0.3">
      <c r="A152" s="394" t="s">
        <v>797</v>
      </c>
      <c r="B152" s="394" t="s">
        <v>798</v>
      </c>
      <c r="C152" s="279" t="s">
        <v>772</v>
      </c>
      <c r="D152" s="279" t="s">
        <v>772</v>
      </c>
      <c r="E152" s="279" t="s">
        <v>772</v>
      </c>
      <c r="F152" s="279" t="s">
        <v>772</v>
      </c>
      <c r="G152" s="279" t="s">
        <v>772</v>
      </c>
      <c r="H152" s="279" t="s">
        <v>772</v>
      </c>
      <c r="I152" s="279" t="s">
        <v>772</v>
      </c>
      <c r="J152" s="279">
        <v>26.87</v>
      </c>
      <c r="K152" s="279">
        <v>0</v>
      </c>
      <c r="L152" s="279" t="s">
        <v>772</v>
      </c>
      <c r="M152" s="279" t="s">
        <v>772</v>
      </c>
      <c r="N152" s="279" t="s">
        <v>772</v>
      </c>
      <c r="O152" s="279" t="s">
        <v>772</v>
      </c>
      <c r="P152" s="279" t="s">
        <v>772</v>
      </c>
      <c r="Q152" s="279" t="s">
        <v>772</v>
      </c>
      <c r="R152" s="279" t="s">
        <v>772</v>
      </c>
      <c r="S152" s="279" t="s">
        <v>772</v>
      </c>
      <c r="T152" s="279" t="s">
        <v>772</v>
      </c>
      <c r="U152" s="279" t="s">
        <v>772</v>
      </c>
      <c r="V152" s="279" t="s">
        <v>772</v>
      </c>
      <c r="W152" s="279" t="s">
        <v>772</v>
      </c>
      <c r="X152" s="279" t="s">
        <v>772</v>
      </c>
      <c r="Y152" s="279" t="s">
        <v>772</v>
      </c>
      <c r="Z152" s="279" t="s">
        <v>772</v>
      </c>
      <c r="AA152" s="279" t="s">
        <v>772</v>
      </c>
      <c r="AB152" s="279" t="s">
        <v>772</v>
      </c>
      <c r="AC152" s="279" t="s">
        <v>772</v>
      </c>
      <c r="AD152" s="279">
        <v>18.864999999999998</v>
      </c>
      <c r="AE152" s="279" t="s">
        <v>772</v>
      </c>
      <c r="AF152" s="279" t="s">
        <v>772</v>
      </c>
      <c r="AG152" s="279">
        <v>0.46200000000000002</v>
      </c>
      <c r="AH152" s="279" t="s">
        <v>772</v>
      </c>
      <c r="AI152" s="279" t="s">
        <v>772</v>
      </c>
      <c r="AJ152" s="279" t="s">
        <v>772</v>
      </c>
      <c r="AK152" s="279" t="s">
        <v>772</v>
      </c>
      <c r="AL152" s="279" t="s">
        <v>772</v>
      </c>
      <c r="AM152" s="279" t="s">
        <v>772</v>
      </c>
      <c r="AN152" s="279" t="s">
        <v>772</v>
      </c>
      <c r="AO152" s="279" t="s">
        <v>772</v>
      </c>
      <c r="AP152" s="279" t="s">
        <v>772</v>
      </c>
      <c r="AQ152" s="279" t="s">
        <v>772</v>
      </c>
      <c r="AR152" s="279" t="s">
        <v>772</v>
      </c>
      <c r="AS152" s="279">
        <v>4.6660000000000004</v>
      </c>
      <c r="AT152" s="279" t="s">
        <v>772</v>
      </c>
      <c r="AU152" s="279" t="s">
        <v>772</v>
      </c>
      <c r="AV152" s="279" t="s">
        <v>772</v>
      </c>
      <c r="AW152" s="279" t="s">
        <v>772</v>
      </c>
      <c r="AX152" s="279" t="s">
        <v>772</v>
      </c>
      <c r="AY152" s="279" t="s">
        <v>772</v>
      </c>
      <c r="AZ152" s="279" t="s">
        <v>772</v>
      </c>
      <c r="BA152" s="279" t="s">
        <v>772</v>
      </c>
      <c r="BB152" s="279" t="s">
        <v>772</v>
      </c>
      <c r="BC152" s="279" t="s">
        <v>772</v>
      </c>
      <c r="BD152" s="279" t="s">
        <v>772</v>
      </c>
      <c r="BE152" s="279" t="s">
        <v>772</v>
      </c>
      <c r="BF152" s="279">
        <v>1.296</v>
      </c>
      <c r="BG152" s="279" t="s">
        <v>772</v>
      </c>
      <c r="BH152" s="279" t="s">
        <v>772</v>
      </c>
      <c r="BI152" s="279" t="s">
        <v>772</v>
      </c>
      <c r="BJ152" s="279" t="s">
        <v>772</v>
      </c>
      <c r="BK152" s="279" t="s">
        <v>772</v>
      </c>
      <c r="BL152" s="279" t="s">
        <v>772</v>
      </c>
      <c r="BM152" s="279" t="s">
        <v>772</v>
      </c>
      <c r="BN152" s="279" t="s">
        <v>772</v>
      </c>
      <c r="BO152" s="279" t="s">
        <v>772</v>
      </c>
      <c r="BP152" s="279" t="s">
        <v>772</v>
      </c>
      <c r="BQ152" s="279" t="s">
        <v>772</v>
      </c>
      <c r="BR152" s="279" t="s">
        <v>772</v>
      </c>
      <c r="BS152" s="279" t="s">
        <v>772</v>
      </c>
      <c r="BT152" s="279" t="s">
        <v>772</v>
      </c>
      <c r="BU152" s="279" t="s">
        <v>772</v>
      </c>
      <c r="BV152" s="279" t="s">
        <v>772</v>
      </c>
      <c r="BW152" s="279" t="s">
        <v>772</v>
      </c>
      <c r="BX152" s="279" t="s">
        <v>772</v>
      </c>
      <c r="BY152" s="279" t="s">
        <v>772</v>
      </c>
      <c r="BZ152" s="279" t="s">
        <v>772</v>
      </c>
      <c r="CA152" s="279" t="s">
        <v>772</v>
      </c>
      <c r="CB152" s="279" t="s">
        <v>772</v>
      </c>
      <c r="CC152" s="279" t="s">
        <v>772</v>
      </c>
      <c r="CD152" s="279" t="s">
        <v>772</v>
      </c>
      <c r="CE152" s="279" t="s">
        <v>772</v>
      </c>
      <c r="CF152" s="279" t="s">
        <v>772</v>
      </c>
      <c r="CG152" s="279" t="s">
        <v>772</v>
      </c>
      <c r="CH152" s="279" t="s">
        <v>772</v>
      </c>
      <c r="CI152" s="279" t="s">
        <v>772</v>
      </c>
      <c r="CJ152" s="279" t="s">
        <v>772</v>
      </c>
      <c r="CK152" s="279" t="s">
        <v>772</v>
      </c>
      <c r="CL152" s="279" t="s">
        <v>772</v>
      </c>
      <c r="CM152" s="279" t="s">
        <v>772</v>
      </c>
      <c r="CN152" s="279" t="s">
        <v>772</v>
      </c>
      <c r="CO152" s="279" t="s">
        <v>772</v>
      </c>
      <c r="CP152" s="279" t="s">
        <v>772</v>
      </c>
      <c r="CQ152" s="279" t="s">
        <v>772</v>
      </c>
      <c r="CR152" s="279" t="s">
        <v>772</v>
      </c>
      <c r="CS152" s="279" t="s">
        <v>772</v>
      </c>
      <c r="CT152" s="279" t="s">
        <v>772</v>
      </c>
      <c r="CU152" s="279" t="str">
        <f>IFERROR(VLOOKUP(A152,'fat-01-24'!A:C,3,FALSE),"")</f>
        <v/>
      </c>
      <c r="CV152" s="279" t="str">
        <f>IFERROR(VLOOKUP(A152,'fat-02-24'!A:C,3,FALSE),"")</f>
        <v/>
      </c>
      <c r="CW152" s="279" t="str">
        <f>IFERROR(VLOOKUP(A152,'fat-03-24'!A:C,3,FALSE),"")</f>
        <v/>
      </c>
      <c r="CX152" s="279" t="str">
        <f>IFERROR(VLOOKUP(A152,'fat-04-24'!A:C,3,FALSE),"")</f>
        <v/>
      </c>
      <c r="CY152" s="279" t="str">
        <f>IFERROR(VLOOKUP(A152,'fat-05-24'!A:C,3,FALSE),"")</f>
        <v/>
      </c>
      <c r="CZ152" s="279" t="str">
        <f>IFERROR(VLOOKUP(A152,'fat-06-24'!A:C,3,FALSE),"")</f>
        <v/>
      </c>
      <c r="DA152" s="279" t="str">
        <f>IFERROR(VLOOKUP(A152,'fat-07-24'!A:C,3,FALSE),"")</f>
        <v/>
      </c>
      <c r="DB152" s="279" t="str">
        <f>IFERROR(VLOOKUP(A152,'fat-08-24'!A:D,3,FALSE),"")</f>
        <v/>
      </c>
      <c r="DC152" s="279" t="str">
        <f>IFERROR(VLOOKUP(A152,'fat-09-24'!A:C,3,FALSE),"")</f>
        <v/>
      </c>
      <c r="DD152" s="279" t="str">
        <f>IFERROR(VLOOKUP(A152,'fat-10-24'!A:C,3,FALSE),"")</f>
        <v/>
      </c>
      <c r="DE152" s="279" t="str">
        <f>IFERROR(VLOOKUP(A152,'fat-11-24'!A:C,3,FALSE),"")</f>
        <v/>
      </c>
      <c r="DF152" s="279" t="str">
        <f>IFERROR(VLOOKUP(A152,'fat-12-24'!A:D,3,FALSE),"")</f>
        <v/>
      </c>
      <c r="DG152" s="279" t="str">
        <f>IFERROR(VLOOKUP(A152,'fat-01-25'!A:D,3,FALSE),"")</f>
        <v/>
      </c>
      <c r="DH152" s="279" t="str">
        <f>IFERROR(VLOOKUP(A152,'fat-02-25'!A:D,3,FALSE),"")</f>
        <v/>
      </c>
      <c r="DI152" s="279" t="str">
        <f>IFERROR(VLOOKUP(A152,'fat-03-25'!A:C,3,FALSE),"")</f>
        <v/>
      </c>
      <c r="DJ152" s="279" t="str">
        <f>IFERROR(VLOOKUP(A152,'fat-04-25'!A:C,3,FALSE),"")</f>
        <v/>
      </c>
      <c r="DK152" s="279" t="str">
        <f>IFERROR(VLOOKUP(A152,'fat-02-25'!A:C,3,FALSE),"")</f>
        <v/>
      </c>
      <c r="DL152" s="279" t="str">
        <f>IFERROR(VLOOKUP(A152,'fat-06-25'!A:C,3,FALSE),"")</f>
        <v/>
      </c>
      <c r="DM152" s="279" t="str">
        <f>IFERROR(VLOOKUP(A152,'fat-05-25'!A:C,3,FALSE),"")</f>
        <v/>
      </c>
      <c r="DN152" s="279" t="str">
        <f>IFERROR(VLOOKUP(A152,'fat-08-25'!A:C,3,FALSE),"")</f>
        <v/>
      </c>
      <c r="DO152" s="279" t="str">
        <f>IFERROR(VLOOKUP(A152,'fat-09-25'!A:C,3,FALSE),"")</f>
        <v/>
      </c>
      <c r="DP152" s="279" t="str">
        <f>IFERROR(VLOOKUP(A152,'fat-10-25'!A:C,3,FALSE),"")</f>
        <v/>
      </c>
      <c r="DQ152" s="279" t="str">
        <f>IFERROR(VLOOKUP(A152,'fat-11-25'!A:D,3,FALSE),"")</f>
        <v/>
      </c>
      <c r="DR152" s="279" t="str">
        <f>IFERROR(VLOOKUP(A152,'fat-12-25'!A:D,3,FALSE),"")</f>
        <v/>
      </c>
      <c r="DS152" s="279" t="str">
        <f>IFERROR(VLOOKUP(A152,'fat-01-26'!A:C,3,FALSE),"")</f>
        <v/>
      </c>
      <c r="DT152" s="279" t="str">
        <f>IFERROR(VLOOKUP(A152,'fat-02-26'!A:C,3,FALSE),"")</f>
        <v/>
      </c>
      <c r="DU152" s="279" t="str">
        <f>IFERROR(VLOOKUP(A152,'fat-03-26'!A:C,3,FALSE),"")</f>
        <v/>
      </c>
      <c r="DV152" s="279" t="str">
        <f>IFERROR(VLOOKUP(A152,'fat-04-26'!A:C,3,FALSE),"")</f>
        <v/>
      </c>
      <c r="DW152" s="279" t="str">
        <f>IFERROR(VLOOKUP(A152,'fat-05-26'!A:C,3,FALSE),"")</f>
        <v/>
      </c>
      <c r="DX152" s="279">
        <f t="shared" si="20"/>
        <v>0</v>
      </c>
      <c r="DY152" s="279">
        <f t="shared" si="19"/>
        <v>0</v>
      </c>
      <c r="DZ152" s="280"/>
      <c r="EA152" s="281"/>
      <c r="EB152" s="34" t="e">
        <f>VLOOKUP(A152,Estoque!B:N,13,FALSE)</f>
        <v>#N/A</v>
      </c>
      <c r="EC152" s="34">
        <v>10</v>
      </c>
      <c r="ED152" s="34">
        <v>10</v>
      </c>
    </row>
    <row r="153" spans="1:135" x14ac:dyDescent="0.3">
      <c r="A153" s="394" t="s">
        <v>799</v>
      </c>
      <c r="B153" s="394" t="s">
        <v>800</v>
      </c>
      <c r="C153" s="279" t="s">
        <v>772</v>
      </c>
      <c r="D153" s="279" t="s">
        <v>772</v>
      </c>
      <c r="E153" s="279" t="s">
        <v>772</v>
      </c>
      <c r="F153" s="279" t="s">
        <v>772</v>
      </c>
      <c r="G153" s="279" t="s">
        <v>772</v>
      </c>
      <c r="H153" s="279" t="s">
        <v>772</v>
      </c>
      <c r="I153" s="279" t="s">
        <v>772</v>
      </c>
      <c r="J153" s="279" t="s">
        <v>772</v>
      </c>
      <c r="K153" s="279" t="s">
        <v>772</v>
      </c>
      <c r="L153" s="279" t="s">
        <v>772</v>
      </c>
      <c r="M153" s="279" t="s">
        <v>772</v>
      </c>
      <c r="N153" s="279" t="s">
        <v>772</v>
      </c>
      <c r="O153" s="279" t="s">
        <v>772</v>
      </c>
      <c r="P153" s="279" t="s">
        <v>772</v>
      </c>
      <c r="Q153" s="279" t="s">
        <v>772</v>
      </c>
      <c r="R153" s="279" t="s">
        <v>772</v>
      </c>
      <c r="S153" s="279" t="s">
        <v>772</v>
      </c>
      <c r="T153" s="279" t="s">
        <v>772</v>
      </c>
      <c r="U153" s="279" t="s">
        <v>772</v>
      </c>
      <c r="V153" s="279" t="s">
        <v>772</v>
      </c>
      <c r="W153" s="279" t="s">
        <v>772</v>
      </c>
      <c r="X153" s="279" t="s">
        <v>772</v>
      </c>
      <c r="Y153" s="279" t="s">
        <v>772</v>
      </c>
      <c r="Z153" s="279" t="s">
        <v>772</v>
      </c>
      <c r="AA153" s="279" t="s">
        <v>772</v>
      </c>
      <c r="AB153" s="279" t="s">
        <v>772</v>
      </c>
      <c r="AC153" s="279" t="s">
        <v>772</v>
      </c>
      <c r="AD153" s="279" t="s">
        <v>772</v>
      </c>
      <c r="AE153" s="279" t="s">
        <v>772</v>
      </c>
      <c r="AF153" s="279" t="s">
        <v>772</v>
      </c>
      <c r="AG153" s="279" t="s">
        <v>772</v>
      </c>
      <c r="AH153" s="279" t="s">
        <v>772</v>
      </c>
      <c r="AI153" s="279" t="s">
        <v>772</v>
      </c>
      <c r="AJ153" s="279" t="s">
        <v>772</v>
      </c>
      <c r="AK153" s="279" t="s">
        <v>772</v>
      </c>
      <c r="AL153" s="279" t="s">
        <v>772</v>
      </c>
      <c r="AM153" s="279" t="s">
        <v>772</v>
      </c>
      <c r="AN153" s="279" t="s">
        <v>772</v>
      </c>
      <c r="AO153" s="279" t="s">
        <v>772</v>
      </c>
      <c r="AP153" s="279" t="s">
        <v>772</v>
      </c>
      <c r="AQ153" s="279" t="s">
        <v>772</v>
      </c>
      <c r="AR153" s="279" t="s">
        <v>772</v>
      </c>
      <c r="AS153" s="279" t="s">
        <v>772</v>
      </c>
      <c r="AT153" s="279" t="s">
        <v>772</v>
      </c>
      <c r="AU153" s="279" t="s">
        <v>772</v>
      </c>
      <c r="AV153" s="279" t="s">
        <v>772</v>
      </c>
      <c r="AW153" s="279" t="s">
        <v>772</v>
      </c>
      <c r="AX153" s="279" t="s">
        <v>772</v>
      </c>
      <c r="AY153" s="279" t="s">
        <v>772</v>
      </c>
      <c r="AZ153" s="279" t="s">
        <v>772</v>
      </c>
      <c r="BA153" s="279" t="s">
        <v>772</v>
      </c>
      <c r="BB153" s="279" t="s">
        <v>772</v>
      </c>
      <c r="BC153" s="279" t="s">
        <v>772</v>
      </c>
      <c r="BD153" s="279" t="s">
        <v>772</v>
      </c>
      <c r="BE153" s="279" t="s">
        <v>772</v>
      </c>
      <c r="BF153" s="279" t="s">
        <v>772</v>
      </c>
      <c r="BG153" s="279" t="s">
        <v>772</v>
      </c>
      <c r="BH153" s="279" t="s">
        <v>772</v>
      </c>
      <c r="BI153" s="279" t="s">
        <v>772</v>
      </c>
      <c r="BJ153" s="279" t="s">
        <v>772</v>
      </c>
      <c r="BK153" s="279" t="s">
        <v>772</v>
      </c>
      <c r="BL153" s="279" t="s">
        <v>772</v>
      </c>
      <c r="BM153" s="279" t="s">
        <v>772</v>
      </c>
      <c r="BN153" s="279" t="s">
        <v>772</v>
      </c>
      <c r="BO153" s="279" t="s">
        <v>772</v>
      </c>
      <c r="BP153" s="279" t="s">
        <v>772</v>
      </c>
      <c r="BQ153" s="279" t="s">
        <v>772</v>
      </c>
      <c r="BR153" s="279" t="s">
        <v>772</v>
      </c>
      <c r="BS153" s="279" t="s">
        <v>772</v>
      </c>
      <c r="BT153" s="279" t="s">
        <v>772</v>
      </c>
      <c r="BU153" s="279" t="s">
        <v>772</v>
      </c>
      <c r="BV153" s="279" t="s">
        <v>772</v>
      </c>
      <c r="BW153" s="279" t="s">
        <v>772</v>
      </c>
      <c r="BX153" s="279" t="s">
        <v>772</v>
      </c>
      <c r="BY153" s="279" t="s">
        <v>772</v>
      </c>
      <c r="BZ153" s="279" t="s">
        <v>772</v>
      </c>
      <c r="CA153" s="279" t="s">
        <v>772</v>
      </c>
      <c r="CB153" s="279" t="s">
        <v>772</v>
      </c>
      <c r="CC153" s="279" t="s">
        <v>772</v>
      </c>
      <c r="CD153" s="279" t="s">
        <v>772</v>
      </c>
      <c r="CE153" s="279" t="s">
        <v>772</v>
      </c>
      <c r="CF153" s="279" t="s">
        <v>772</v>
      </c>
      <c r="CG153" s="279" t="s">
        <v>772</v>
      </c>
      <c r="CH153" s="279" t="s">
        <v>772</v>
      </c>
      <c r="CI153" s="279" t="s">
        <v>772</v>
      </c>
      <c r="CJ153" s="279" t="s">
        <v>772</v>
      </c>
      <c r="CK153" s="279" t="s">
        <v>772</v>
      </c>
      <c r="CL153" s="279" t="s">
        <v>772</v>
      </c>
      <c r="CM153" s="279" t="s">
        <v>772</v>
      </c>
      <c r="CN153" s="279" t="s">
        <v>772</v>
      </c>
      <c r="CO153" s="279" t="s">
        <v>772</v>
      </c>
      <c r="CP153" s="279" t="s">
        <v>772</v>
      </c>
      <c r="CQ153" s="279" t="s">
        <v>772</v>
      </c>
      <c r="CR153" s="279" t="s">
        <v>772</v>
      </c>
      <c r="CS153" s="279" t="s">
        <v>772</v>
      </c>
      <c r="CT153" s="279" t="s">
        <v>772</v>
      </c>
      <c r="CU153" s="279" t="str">
        <f>IFERROR(VLOOKUP(A153,'fat-01-24'!A:C,3,FALSE),"")</f>
        <v/>
      </c>
      <c r="CV153" s="279" t="str">
        <f>IFERROR(VLOOKUP(A153,'fat-02-24'!A:C,3,FALSE),"")</f>
        <v/>
      </c>
      <c r="CW153" s="279" t="str">
        <f>IFERROR(VLOOKUP(A153,'fat-03-24'!A:C,3,FALSE),"")</f>
        <v/>
      </c>
      <c r="CX153" s="279" t="str">
        <f>IFERROR(VLOOKUP(A153,'fat-04-24'!A:C,3,FALSE),"")</f>
        <v/>
      </c>
      <c r="CY153" s="279" t="str">
        <f>IFERROR(VLOOKUP(A153,'fat-05-24'!A:C,3,FALSE),"")</f>
        <v/>
      </c>
      <c r="CZ153" s="279" t="str">
        <f>IFERROR(VLOOKUP(A153,'fat-06-24'!A:C,3,FALSE),"")</f>
        <v/>
      </c>
      <c r="DA153" s="279" t="str">
        <f>IFERROR(VLOOKUP(A153,'fat-07-24'!A:C,3,FALSE),"")</f>
        <v/>
      </c>
      <c r="DB153" s="279" t="str">
        <f>IFERROR(VLOOKUP(A153,'fat-08-24'!A:D,3,FALSE),"")</f>
        <v/>
      </c>
      <c r="DC153" s="279" t="str">
        <f>IFERROR(VLOOKUP(A153,'fat-09-24'!A:C,3,FALSE),"")</f>
        <v/>
      </c>
      <c r="DD153" s="279" t="str">
        <f>IFERROR(VLOOKUP(A153,'fat-10-24'!A:C,3,FALSE),"")</f>
        <v/>
      </c>
      <c r="DE153" s="279" t="str">
        <f>IFERROR(VLOOKUP(A153,'fat-11-24'!A:C,3,FALSE),"")</f>
        <v/>
      </c>
      <c r="DF153" s="279" t="str">
        <f>IFERROR(VLOOKUP(A153,'fat-12-24'!A:D,3,FALSE),"")</f>
        <v/>
      </c>
      <c r="DG153" s="279" t="str">
        <f>IFERROR(VLOOKUP(A153,'fat-01-25'!A:D,3,FALSE),"")</f>
        <v/>
      </c>
      <c r="DH153" s="279" t="str">
        <f>IFERROR(VLOOKUP(A153,'fat-02-25'!A:D,3,FALSE),"")</f>
        <v/>
      </c>
      <c r="DI153" s="279" t="str">
        <f>IFERROR(VLOOKUP(A153,'fat-03-25'!A:C,3,FALSE),"")</f>
        <v/>
      </c>
      <c r="DJ153" s="279" t="str">
        <f>IFERROR(VLOOKUP(A153,'fat-04-25'!A:C,3,FALSE),"")</f>
        <v/>
      </c>
      <c r="DK153" s="279" t="str">
        <f>IFERROR(VLOOKUP(A153,'fat-02-25'!A:C,3,FALSE),"")</f>
        <v/>
      </c>
      <c r="DL153" s="279" t="str">
        <f>IFERROR(VLOOKUP(A153,'fat-06-25'!A:C,3,FALSE),"")</f>
        <v/>
      </c>
      <c r="DM153" s="279" t="str">
        <f>IFERROR(VLOOKUP(A153,'fat-05-25'!A:C,3,FALSE),"")</f>
        <v/>
      </c>
      <c r="DN153" s="279" t="str">
        <f>IFERROR(VLOOKUP(A153,'fat-08-25'!A:C,3,FALSE),"")</f>
        <v/>
      </c>
      <c r="DO153" s="279" t="str">
        <f>IFERROR(VLOOKUP(A153,'fat-09-25'!A:C,3,FALSE),"")</f>
        <v/>
      </c>
      <c r="DP153" s="279" t="str">
        <f>IFERROR(VLOOKUP(A153,'fat-10-25'!A:C,3,FALSE),"")</f>
        <v/>
      </c>
      <c r="DQ153" s="279" t="str">
        <f>IFERROR(VLOOKUP(A153,'fat-11-25'!A:D,3,FALSE),"")</f>
        <v/>
      </c>
      <c r="DR153" s="279" t="str">
        <f>IFERROR(VLOOKUP(A153,'fat-12-25'!A:D,3,FALSE),"")</f>
        <v/>
      </c>
      <c r="DS153" s="279" t="str">
        <f>IFERROR(VLOOKUP(A153,'fat-01-26'!A:C,3,FALSE),"")</f>
        <v/>
      </c>
      <c r="DT153" s="279" t="str">
        <f>IFERROR(VLOOKUP(A153,'fat-02-26'!A:C,3,FALSE),"")</f>
        <v/>
      </c>
      <c r="DU153" s="279" t="str">
        <f>IFERROR(VLOOKUP(A153,'fat-03-26'!A:C,3,FALSE),"")</f>
        <v/>
      </c>
      <c r="DV153" s="279" t="str">
        <f>IFERROR(VLOOKUP(A153,'fat-04-26'!A:C,3,FALSE),"")</f>
        <v/>
      </c>
      <c r="DW153" s="279" t="str">
        <f>IFERROR(VLOOKUP(A153,'fat-05-26'!A:C,3,FALSE),"")</f>
        <v/>
      </c>
      <c r="DX153" s="279">
        <f t="shared" si="20"/>
        <v>0</v>
      </c>
      <c r="DY153" s="279">
        <f t="shared" si="19"/>
        <v>0</v>
      </c>
      <c r="DZ153" s="280"/>
      <c r="EA153" s="281"/>
      <c r="EB153" s="34" t="e">
        <f>VLOOKUP(A153,Estoque!B:N,13,FALSE)</f>
        <v>#N/A</v>
      </c>
    </row>
    <row r="154" spans="1:135" x14ac:dyDescent="0.3">
      <c r="A154" s="394" t="s">
        <v>801</v>
      </c>
      <c r="B154" s="394" t="s">
        <v>802</v>
      </c>
      <c r="C154" s="279" t="s">
        <v>772</v>
      </c>
      <c r="D154" s="279" t="s">
        <v>772</v>
      </c>
      <c r="E154" s="279" t="s">
        <v>772</v>
      </c>
      <c r="F154" s="279" t="s">
        <v>772</v>
      </c>
      <c r="G154" s="279" t="s">
        <v>772</v>
      </c>
      <c r="H154" s="279" t="s">
        <v>772</v>
      </c>
      <c r="I154" s="279" t="s">
        <v>772</v>
      </c>
      <c r="J154" s="279" t="s">
        <v>772</v>
      </c>
      <c r="K154" s="279" t="s">
        <v>772</v>
      </c>
      <c r="L154" s="279" t="s">
        <v>772</v>
      </c>
      <c r="M154" s="279" t="s">
        <v>772</v>
      </c>
      <c r="N154" s="279" t="s">
        <v>772</v>
      </c>
      <c r="O154" s="279" t="s">
        <v>772</v>
      </c>
      <c r="P154" s="279" t="s">
        <v>772</v>
      </c>
      <c r="Q154" s="279">
        <v>1.395</v>
      </c>
      <c r="R154" s="279" t="s">
        <v>772</v>
      </c>
      <c r="S154" s="279" t="s">
        <v>772</v>
      </c>
      <c r="T154" s="279">
        <v>2.3199999999999998</v>
      </c>
      <c r="U154" s="279">
        <v>0.05</v>
      </c>
      <c r="V154" s="279">
        <v>1.105</v>
      </c>
      <c r="W154" s="279" t="s">
        <v>772</v>
      </c>
      <c r="X154" s="279" t="s">
        <v>772</v>
      </c>
      <c r="Y154" s="279" t="s">
        <v>772</v>
      </c>
      <c r="Z154" s="279" t="s">
        <v>772</v>
      </c>
      <c r="AA154" s="279">
        <v>0.1</v>
      </c>
      <c r="AB154" s="279" t="s">
        <v>772</v>
      </c>
      <c r="AC154" s="279" t="s">
        <v>772</v>
      </c>
      <c r="AD154" s="279" t="s">
        <v>772</v>
      </c>
      <c r="AE154" s="279">
        <v>0.76</v>
      </c>
      <c r="AF154" s="279" t="s">
        <v>772</v>
      </c>
      <c r="AG154" s="279" t="s">
        <v>772</v>
      </c>
      <c r="AH154" s="279" t="s">
        <v>772</v>
      </c>
      <c r="AI154" s="279" t="s">
        <v>772</v>
      </c>
      <c r="AJ154" s="279" t="s">
        <v>772</v>
      </c>
      <c r="AK154" s="279" t="s">
        <v>772</v>
      </c>
      <c r="AL154" s="279" t="s">
        <v>772</v>
      </c>
      <c r="AM154" s="279" t="s">
        <v>772</v>
      </c>
      <c r="AN154" s="279" t="s">
        <v>772</v>
      </c>
      <c r="AO154" s="279" t="s">
        <v>772</v>
      </c>
      <c r="AP154" s="279" t="s">
        <v>772</v>
      </c>
      <c r="AQ154" s="279" t="s">
        <v>772</v>
      </c>
      <c r="AR154" s="279" t="s">
        <v>772</v>
      </c>
      <c r="AS154" s="279" t="s">
        <v>772</v>
      </c>
      <c r="AT154" s="279" t="s">
        <v>772</v>
      </c>
      <c r="AU154" s="279" t="s">
        <v>772</v>
      </c>
      <c r="AV154" s="279" t="s">
        <v>772</v>
      </c>
      <c r="AW154" s="279" t="s">
        <v>772</v>
      </c>
      <c r="AX154" s="279" t="s">
        <v>772</v>
      </c>
      <c r="AY154" s="279" t="s">
        <v>772</v>
      </c>
      <c r="AZ154" s="279" t="s">
        <v>772</v>
      </c>
      <c r="BA154" s="279" t="s">
        <v>772</v>
      </c>
      <c r="BB154" s="279" t="s">
        <v>772</v>
      </c>
      <c r="BC154" s="279" t="s">
        <v>772</v>
      </c>
      <c r="BD154" s="279" t="s">
        <v>772</v>
      </c>
      <c r="BE154" s="279" t="s">
        <v>772</v>
      </c>
      <c r="BF154" s="279" t="s">
        <v>772</v>
      </c>
      <c r="BG154" s="279" t="s">
        <v>772</v>
      </c>
      <c r="BH154" s="279" t="s">
        <v>772</v>
      </c>
      <c r="BI154" s="279" t="s">
        <v>772</v>
      </c>
      <c r="BJ154" s="279" t="s">
        <v>772</v>
      </c>
      <c r="BK154" s="279" t="s">
        <v>772</v>
      </c>
      <c r="BL154" s="279" t="s">
        <v>772</v>
      </c>
      <c r="BM154" s="279" t="s">
        <v>772</v>
      </c>
      <c r="BN154" s="279" t="s">
        <v>772</v>
      </c>
      <c r="BO154" s="279" t="s">
        <v>772</v>
      </c>
      <c r="BP154" s="279" t="s">
        <v>772</v>
      </c>
      <c r="BQ154" s="279" t="s">
        <v>772</v>
      </c>
      <c r="BR154" s="279" t="s">
        <v>772</v>
      </c>
      <c r="BS154" s="279" t="s">
        <v>772</v>
      </c>
      <c r="BT154" s="279" t="s">
        <v>772</v>
      </c>
      <c r="BU154" s="279" t="s">
        <v>772</v>
      </c>
      <c r="BV154" s="279" t="s">
        <v>772</v>
      </c>
      <c r="BW154" s="279" t="s">
        <v>772</v>
      </c>
      <c r="BX154" s="279" t="s">
        <v>772</v>
      </c>
      <c r="BY154" s="279" t="s">
        <v>772</v>
      </c>
      <c r="BZ154" s="279" t="s">
        <v>772</v>
      </c>
      <c r="CA154" s="279" t="s">
        <v>772</v>
      </c>
      <c r="CB154" s="279" t="s">
        <v>772</v>
      </c>
      <c r="CC154" s="279" t="s">
        <v>772</v>
      </c>
      <c r="CD154" s="279" t="s">
        <v>772</v>
      </c>
      <c r="CE154" s="279" t="s">
        <v>772</v>
      </c>
      <c r="CF154" s="279" t="s">
        <v>772</v>
      </c>
      <c r="CG154" s="279" t="s">
        <v>772</v>
      </c>
      <c r="CH154" s="279" t="s">
        <v>772</v>
      </c>
      <c r="CI154" s="279" t="s">
        <v>772</v>
      </c>
      <c r="CJ154" s="279" t="s">
        <v>772</v>
      </c>
      <c r="CK154" s="279" t="s">
        <v>772</v>
      </c>
      <c r="CL154" s="279" t="s">
        <v>772</v>
      </c>
      <c r="CM154" s="279" t="s">
        <v>772</v>
      </c>
      <c r="CN154" s="279" t="s">
        <v>772</v>
      </c>
      <c r="CO154" s="279" t="s">
        <v>772</v>
      </c>
      <c r="CP154" s="279" t="s">
        <v>772</v>
      </c>
      <c r="CQ154" s="279" t="s">
        <v>772</v>
      </c>
      <c r="CR154" s="279" t="s">
        <v>772</v>
      </c>
      <c r="CS154" s="279" t="s">
        <v>772</v>
      </c>
      <c r="CT154" s="279" t="s">
        <v>772</v>
      </c>
      <c r="CU154" s="279" t="str">
        <f>IFERROR(VLOOKUP(A154,'fat-01-24'!A:C,3,FALSE),"")</f>
        <v/>
      </c>
      <c r="CV154" s="279" t="str">
        <f>IFERROR(VLOOKUP(A154,'fat-02-24'!A:C,3,FALSE),"")</f>
        <v/>
      </c>
      <c r="CW154" s="279" t="str">
        <f>IFERROR(VLOOKUP(A154,'fat-03-24'!A:C,3,FALSE),"")</f>
        <v/>
      </c>
      <c r="CX154" s="279" t="str">
        <f>IFERROR(VLOOKUP(A154,'fat-04-24'!A:C,3,FALSE),"")</f>
        <v/>
      </c>
      <c r="CY154" s="279" t="str">
        <f>IFERROR(VLOOKUP(A154,'fat-05-24'!A:C,3,FALSE),"")</f>
        <v/>
      </c>
      <c r="CZ154" s="279" t="str">
        <f>IFERROR(VLOOKUP(A154,'fat-06-24'!A:C,3,FALSE),"")</f>
        <v/>
      </c>
      <c r="DA154" s="279" t="str">
        <f>IFERROR(VLOOKUP(A154,'fat-07-24'!A:C,3,FALSE),"")</f>
        <v/>
      </c>
      <c r="DB154" s="279" t="str">
        <f>IFERROR(VLOOKUP(A154,'fat-08-24'!A:D,3,FALSE),"")</f>
        <v/>
      </c>
      <c r="DC154" s="279" t="str">
        <f>IFERROR(VLOOKUP(A154,'fat-09-24'!A:C,3,FALSE),"")</f>
        <v/>
      </c>
      <c r="DD154" s="279" t="str">
        <f>IFERROR(VLOOKUP(A154,'fat-10-24'!A:C,3,FALSE),"")</f>
        <v/>
      </c>
      <c r="DE154" s="279" t="str">
        <f>IFERROR(VLOOKUP(A154,'fat-11-24'!A:C,3,FALSE),"")</f>
        <v/>
      </c>
      <c r="DF154" s="279" t="str">
        <f>IFERROR(VLOOKUP(A154,'fat-12-24'!A:D,3,FALSE),"")</f>
        <v/>
      </c>
      <c r="DG154" s="279" t="str">
        <f>IFERROR(VLOOKUP(A154,'fat-01-25'!A:D,3,FALSE),"")</f>
        <v/>
      </c>
      <c r="DH154" s="279" t="str">
        <f>IFERROR(VLOOKUP(A154,'fat-02-25'!A:D,3,FALSE),"")</f>
        <v/>
      </c>
      <c r="DI154" s="279" t="str">
        <f>IFERROR(VLOOKUP(A154,'fat-03-25'!A:C,3,FALSE),"")</f>
        <v/>
      </c>
      <c r="DJ154" s="279" t="str">
        <f>IFERROR(VLOOKUP(A154,'fat-04-25'!A:C,3,FALSE),"")</f>
        <v/>
      </c>
      <c r="DK154" s="279" t="str">
        <f>IFERROR(VLOOKUP(A154,'fat-02-25'!A:C,3,FALSE),"")</f>
        <v/>
      </c>
      <c r="DL154" s="279" t="str">
        <f>IFERROR(VLOOKUP(A154,'fat-06-25'!A:C,3,FALSE),"")</f>
        <v/>
      </c>
      <c r="DM154" s="279" t="str">
        <f>IFERROR(VLOOKUP(A154,'fat-05-25'!A:C,3,FALSE),"")</f>
        <v/>
      </c>
      <c r="DN154" s="279" t="str">
        <f>IFERROR(VLOOKUP(A154,'fat-08-25'!A:C,3,FALSE),"")</f>
        <v/>
      </c>
      <c r="DO154" s="279" t="str">
        <f>IFERROR(VLOOKUP(A154,'fat-09-25'!A:C,3,FALSE),"")</f>
        <v/>
      </c>
      <c r="DP154" s="279" t="str">
        <f>IFERROR(VLOOKUP(A154,'fat-10-25'!A:C,3,FALSE),"")</f>
        <v/>
      </c>
      <c r="DQ154" s="279" t="str">
        <f>IFERROR(VLOOKUP(A154,'fat-11-25'!A:D,3,FALSE),"")</f>
        <v/>
      </c>
      <c r="DR154" s="279" t="str">
        <f>IFERROR(VLOOKUP(A154,'fat-12-25'!A:D,3,FALSE),"")</f>
        <v/>
      </c>
      <c r="DS154" s="279" t="str">
        <f>IFERROR(VLOOKUP(A154,'fat-01-26'!A:C,3,FALSE),"")</f>
        <v/>
      </c>
      <c r="DT154" s="279" t="str">
        <f>IFERROR(VLOOKUP(A154,'fat-02-26'!A:C,3,FALSE),"")</f>
        <v/>
      </c>
      <c r="DU154" s="279" t="str">
        <f>IFERROR(VLOOKUP(A154,'fat-03-26'!A:C,3,FALSE),"")</f>
        <v/>
      </c>
      <c r="DV154" s="279" t="str">
        <f>IFERROR(VLOOKUP(A154,'fat-04-26'!A:C,3,FALSE),"")</f>
        <v/>
      </c>
      <c r="DW154" s="279" t="str">
        <f>IFERROR(VLOOKUP(A154,'fat-05-26'!A:C,3,FALSE),"")</f>
        <v/>
      </c>
      <c r="DX154" s="279">
        <f t="shared" si="20"/>
        <v>0</v>
      </c>
      <c r="DY154" s="279">
        <f t="shared" si="19"/>
        <v>0</v>
      </c>
      <c r="DZ154" s="280"/>
      <c r="EA154" s="281"/>
      <c r="EB154" s="34" t="e">
        <f>VLOOKUP(A154,Estoque!B:N,13,FALSE)</f>
        <v>#N/A</v>
      </c>
      <c r="EC154" s="34">
        <v>15</v>
      </c>
      <c r="ED154" s="34">
        <v>15</v>
      </c>
    </row>
    <row r="155" spans="1:135" x14ac:dyDescent="0.3">
      <c r="A155" s="394" t="s">
        <v>803</v>
      </c>
      <c r="B155" s="394" t="s">
        <v>804</v>
      </c>
      <c r="C155" s="279" t="s">
        <v>772</v>
      </c>
      <c r="D155" s="279" t="s">
        <v>772</v>
      </c>
      <c r="E155" s="279" t="s">
        <v>772</v>
      </c>
      <c r="F155" s="279" t="s">
        <v>772</v>
      </c>
      <c r="G155" s="279" t="s">
        <v>772</v>
      </c>
      <c r="H155" s="279" t="s">
        <v>772</v>
      </c>
      <c r="I155" s="279" t="s">
        <v>772</v>
      </c>
      <c r="J155" s="279" t="s">
        <v>772</v>
      </c>
      <c r="K155" s="279" t="s">
        <v>772</v>
      </c>
      <c r="L155" s="279" t="s">
        <v>772</v>
      </c>
      <c r="M155" s="279" t="s">
        <v>772</v>
      </c>
      <c r="N155" s="279" t="s">
        <v>772</v>
      </c>
      <c r="O155" s="279" t="s">
        <v>772</v>
      </c>
      <c r="P155" s="279" t="s">
        <v>772</v>
      </c>
      <c r="Q155" s="279" t="s">
        <v>772</v>
      </c>
      <c r="R155" s="279" t="s">
        <v>772</v>
      </c>
      <c r="S155" s="279" t="s">
        <v>772</v>
      </c>
      <c r="T155" s="279" t="s">
        <v>772</v>
      </c>
      <c r="U155" s="279" t="s">
        <v>772</v>
      </c>
      <c r="V155" s="279" t="s">
        <v>772</v>
      </c>
      <c r="W155" s="279" t="s">
        <v>772</v>
      </c>
      <c r="X155" s="279" t="s">
        <v>772</v>
      </c>
      <c r="Y155" s="279" t="s">
        <v>772</v>
      </c>
      <c r="Z155" s="279" t="s">
        <v>772</v>
      </c>
      <c r="AA155" s="279" t="s">
        <v>772</v>
      </c>
      <c r="AB155" s="279" t="s">
        <v>772</v>
      </c>
      <c r="AC155" s="279" t="s">
        <v>772</v>
      </c>
      <c r="AD155" s="279" t="s">
        <v>772</v>
      </c>
      <c r="AE155" s="279" t="s">
        <v>772</v>
      </c>
      <c r="AF155" s="279" t="s">
        <v>772</v>
      </c>
      <c r="AG155" s="279" t="s">
        <v>772</v>
      </c>
      <c r="AH155" s="279" t="s">
        <v>772</v>
      </c>
      <c r="AI155" s="279" t="s">
        <v>772</v>
      </c>
      <c r="AJ155" s="279" t="s">
        <v>772</v>
      </c>
      <c r="AK155" s="279" t="s">
        <v>772</v>
      </c>
      <c r="AL155" s="279" t="s">
        <v>772</v>
      </c>
      <c r="AM155" s="279" t="s">
        <v>772</v>
      </c>
      <c r="AN155" s="279" t="s">
        <v>772</v>
      </c>
      <c r="AO155" s="279" t="s">
        <v>772</v>
      </c>
      <c r="AP155" s="279" t="s">
        <v>772</v>
      </c>
      <c r="AQ155" s="279" t="s">
        <v>772</v>
      </c>
      <c r="AR155" s="279" t="s">
        <v>772</v>
      </c>
      <c r="AS155" s="279" t="s">
        <v>772</v>
      </c>
      <c r="AT155" s="279" t="s">
        <v>772</v>
      </c>
      <c r="AU155" s="279" t="s">
        <v>772</v>
      </c>
      <c r="AV155" s="279" t="s">
        <v>772</v>
      </c>
      <c r="AW155" s="279" t="s">
        <v>772</v>
      </c>
      <c r="AX155" s="279" t="s">
        <v>772</v>
      </c>
      <c r="AY155" s="279" t="s">
        <v>772</v>
      </c>
      <c r="AZ155" s="279" t="s">
        <v>772</v>
      </c>
      <c r="BA155" s="279" t="s">
        <v>772</v>
      </c>
      <c r="BB155" s="279" t="s">
        <v>772</v>
      </c>
      <c r="BC155" s="279" t="s">
        <v>772</v>
      </c>
      <c r="BD155" s="279" t="s">
        <v>772</v>
      </c>
      <c r="BE155" s="279" t="s">
        <v>772</v>
      </c>
      <c r="BF155" s="279" t="s">
        <v>772</v>
      </c>
      <c r="BG155" s="279" t="s">
        <v>772</v>
      </c>
      <c r="BH155" s="279" t="s">
        <v>772</v>
      </c>
      <c r="BI155" s="279" t="s">
        <v>772</v>
      </c>
      <c r="BJ155" s="279" t="s">
        <v>772</v>
      </c>
      <c r="BK155" s="279" t="s">
        <v>772</v>
      </c>
      <c r="BL155" s="279" t="s">
        <v>772</v>
      </c>
      <c r="BM155" s="279" t="s">
        <v>772</v>
      </c>
      <c r="BN155" s="279" t="s">
        <v>772</v>
      </c>
      <c r="BO155" s="279" t="s">
        <v>772</v>
      </c>
      <c r="BP155" s="279" t="s">
        <v>772</v>
      </c>
      <c r="BQ155" s="279" t="s">
        <v>772</v>
      </c>
      <c r="BR155" s="279" t="s">
        <v>772</v>
      </c>
      <c r="BS155" s="279" t="s">
        <v>772</v>
      </c>
      <c r="BT155" s="279" t="s">
        <v>772</v>
      </c>
      <c r="BU155" s="279" t="s">
        <v>772</v>
      </c>
      <c r="BV155" s="279" t="s">
        <v>772</v>
      </c>
      <c r="BW155" s="279" t="s">
        <v>772</v>
      </c>
      <c r="BX155" s="279" t="s">
        <v>772</v>
      </c>
      <c r="BY155" s="279" t="s">
        <v>772</v>
      </c>
      <c r="BZ155" s="279" t="s">
        <v>772</v>
      </c>
      <c r="CA155" s="279" t="s">
        <v>772</v>
      </c>
      <c r="CB155" s="279" t="s">
        <v>772</v>
      </c>
      <c r="CC155" s="279" t="s">
        <v>772</v>
      </c>
      <c r="CD155" s="279" t="s">
        <v>772</v>
      </c>
      <c r="CE155" s="279" t="s">
        <v>772</v>
      </c>
      <c r="CF155" s="279" t="s">
        <v>772</v>
      </c>
      <c r="CG155" s="279" t="s">
        <v>772</v>
      </c>
      <c r="CH155" s="279" t="s">
        <v>772</v>
      </c>
      <c r="CI155" s="279" t="s">
        <v>772</v>
      </c>
      <c r="CJ155" s="279" t="s">
        <v>772</v>
      </c>
      <c r="CK155" s="279" t="s">
        <v>772</v>
      </c>
      <c r="CL155" s="279" t="s">
        <v>772</v>
      </c>
      <c r="CM155" s="279" t="s">
        <v>772</v>
      </c>
      <c r="CN155" s="279" t="s">
        <v>772</v>
      </c>
      <c r="CO155" s="279" t="s">
        <v>772</v>
      </c>
      <c r="CP155" s="279" t="s">
        <v>772</v>
      </c>
      <c r="CQ155" s="279" t="s">
        <v>772</v>
      </c>
      <c r="CR155" s="279" t="s">
        <v>772</v>
      </c>
      <c r="CS155" s="279" t="s">
        <v>772</v>
      </c>
      <c r="CT155" s="279" t="s">
        <v>772</v>
      </c>
      <c r="CU155" s="279" t="str">
        <f>IFERROR(VLOOKUP(A155,'fat-01-24'!A:C,3,FALSE),"")</f>
        <v/>
      </c>
      <c r="CV155" s="279" t="str">
        <f>IFERROR(VLOOKUP(A155,'fat-02-24'!A:C,3,FALSE),"")</f>
        <v/>
      </c>
      <c r="CW155" s="279" t="str">
        <f>IFERROR(VLOOKUP(A155,'fat-03-24'!A:C,3,FALSE),"")</f>
        <v/>
      </c>
      <c r="CX155" s="279" t="str">
        <f>IFERROR(VLOOKUP(A155,'fat-04-24'!A:C,3,FALSE),"")</f>
        <v/>
      </c>
      <c r="CY155" s="279" t="str">
        <f>IFERROR(VLOOKUP(A155,'fat-05-24'!A:C,3,FALSE),"")</f>
        <v/>
      </c>
      <c r="CZ155" s="279" t="str">
        <f>IFERROR(VLOOKUP(A155,'fat-06-24'!A:C,3,FALSE),"")</f>
        <v/>
      </c>
      <c r="DA155" s="279" t="str">
        <f>IFERROR(VLOOKUP(A155,'fat-07-24'!A:C,3,FALSE),"")</f>
        <v/>
      </c>
      <c r="DB155" s="279" t="str">
        <f>IFERROR(VLOOKUP(A155,'fat-08-24'!A:D,3,FALSE),"")</f>
        <v/>
      </c>
      <c r="DC155" s="279" t="str">
        <f>IFERROR(VLOOKUP(A155,'fat-09-24'!A:C,3,FALSE),"")</f>
        <v/>
      </c>
      <c r="DD155" s="279" t="str">
        <f>IFERROR(VLOOKUP(A155,'fat-10-24'!A:C,3,FALSE),"")</f>
        <v/>
      </c>
      <c r="DE155" s="279" t="str">
        <f>IFERROR(VLOOKUP(A155,'fat-11-24'!A:C,3,FALSE),"")</f>
        <v/>
      </c>
      <c r="DF155" s="279" t="str">
        <f>IFERROR(VLOOKUP(A155,'fat-12-24'!A:D,3,FALSE),"")</f>
        <v/>
      </c>
      <c r="DG155" s="279" t="str">
        <f>IFERROR(VLOOKUP(A155,'fat-01-25'!A:D,3,FALSE),"")</f>
        <v/>
      </c>
      <c r="DH155" s="279" t="str">
        <f>IFERROR(VLOOKUP(A155,'fat-02-25'!A:D,3,FALSE),"")</f>
        <v/>
      </c>
      <c r="DI155" s="279" t="str">
        <f>IFERROR(VLOOKUP(A155,'fat-03-25'!A:C,3,FALSE),"")</f>
        <v/>
      </c>
      <c r="DJ155" s="279" t="str">
        <f>IFERROR(VLOOKUP(A155,'fat-04-25'!A:C,3,FALSE),"")</f>
        <v/>
      </c>
      <c r="DK155" s="279" t="str">
        <f>IFERROR(VLOOKUP(A155,'fat-02-25'!A:C,3,FALSE),"")</f>
        <v/>
      </c>
      <c r="DL155" s="279" t="str">
        <f>IFERROR(VLOOKUP(A155,'fat-06-25'!A:C,3,FALSE),"")</f>
        <v/>
      </c>
      <c r="DM155" s="279" t="str">
        <f>IFERROR(VLOOKUP(A155,'fat-05-25'!A:C,3,FALSE),"")</f>
        <v/>
      </c>
      <c r="DN155" s="279" t="str">
        <f>IFERROR(VLOOKUP(A155,'fat-08-25'!A:C,3,FALSE),"")</f>
        <v/>
      </c>
      <c r="DO155" s="279" t="str">
        <f>IFERROR(VLOOKUP(A155,'fat-09-25'!A:C,3,FALSE),"")</f>
        <v/>
      </c>
      <c r="DP155" s="279" t="str">
        <f>IFERROR(VLOOKUP(A155,'fat-10-25'!A:C,3,FALSE),"")</f>
        <v/>
      </c>
      <c r="DQ155" s="279" t="str">
        <f>IFERROR(VLOOKUP(A155,'fat-11-25'!A:D,3,FALSE),"")</f>
        <v/>
      </c>
      <c r="DR155" s="279" t="str">
        <f>IFERROR(VLOOKUP(A155,'fat-12-25'!A:D,3,FALSE),"")</f>
        <v/>
      </c>
      <c r="DS155" s="279" t="str">
        <f>IFERROR(VLOOKUP(A155,'fat-01-26'!A:C,3,FALSE),"")</f>
        <v/>
      </c>
      <c r="DT155" s="279" t="str">
        <f>IFERROR(VLOOKUP(A155,'fat-02-26'!A:C,3,FALSE),"")</f>
        <v/>
      </c>
      <c r="DU155" s="279" t="str">
        <f>IFERROR(VLOOKUP(A155,'fat-03-26'!A:C,3,FALSE),"")</f>
        <v/>
      </c>
      <c r="DV155" s="279" t="str">
        <f>IFERROR(VLOOKUP(A155,'fat-04-26'!A:C,3,FALSE),"")</f>
        <v/>
      </c>
      <c r="DW155" s="279" t="str">
        <f>IFERROR(VLOOKUP(A155,'fat-05-26'!A:C,3,FALSE),"")</f>
        <v/>
      </c>
      <c r="DX155" s="279">
        <f t="shared" si="20"/>
        <v>0</v>
      </c>
      <c r="DY155" s="279">
        <f t="shared" si="19"/>
        <v>0</v>
      </c>
      <c r="DZ155" s="280"/>
      <c r="EA155" s="281">
        <f>VLOOKUP(A155,Estoque!B:I,8,FALSE)</f>
        <v>0</v>
      </c>
      <c r="EB155" s="34">
        <f>VLOOKUP(A155,Estoque!B:N,13,FALSE)</f>
        <v>0</v>
      </c>
    </row>
    <row r="156" spans="1:135" x14ac:dyDescent="0.3">
      <c r="A156" s="394" t="s">
        <v>805</v>
      </c>
      <c r="B156" s="394" t="s">
        <v>806</v>
      </c>
      <c r="C156" s="279" t="s">
        <v>772</v>
      </c>
      <c r="D156" s="279" t="s">
        <v>772</v>
      </c>
      <c r="E156" s="279" t="s">
        <v>772</v>
      </c>
      <c r="F156" s="279" t="s">
        <v>772</v>
      </c>
      <c r="G156" s="279" t="s">
        <v>772</v>
      </c>
      <c r="H156" s="279" t="s">
        <v>772</v>
      </c>
      <c r="I156" s="279" t="s">
        <v>772</v>
      </c>
      <c r="J156" s="279" t="s">
        <v>772</v>
      </c>
      <c r="K156" s="279" t="s">
        <v>772</v>
      </c>
      <c r="L156" s="279" t="s">
        <v>772</v>
      </c>
      <c r="M156" s="279" t="s">
        <v>772</v>
      </c>
      <c r="N156" s="279" t="s">
        <v>772</v>
      </c>
      <c r="O156" s="279" t="s">
        <v>772</v>
      </c>
      <c r="P156" s="279" t="s">
        <v>772</v>
      </c>
      <c r="Q156" s="279" t="s">
        <v>772</v>
      </c>
      <c r="R156" s="279" t="s">
        <v>772</v>
      </c>
      <c r="S156" s="279" t="s">
        <v>772</v>
      </c>
      <c r="T156" s="279" t="s">
        <v>772</v>
      </c>
      <c r="U156" s="279" t="s">
        <v>772</v>
      </c>
      <c r="V156" s="279" t="s">
        <v>772</v>
      </c>
      <c r="W156" s="279" t="s">
        <v>772</v>
      </c>
      <c r="X156" s="279">
        <v>1.62</v>
      </c>
      <c r="Y156" s="279" t="s">
        <v>772</v>
      </c>
      <c r="Z156" s="279" t="s">
        <v>772</v>
      </c>
      <c r="AA156" s="279" t="s">
        <v>772</v>
      </c>
      <c r="AB156" s="279" t="s">
        <v>772</v>
      </c>
      <c r="AC156" s="279" t="s">
        <v>772</v>
      </c>
      <c r="AD156" s="279" t="s">
        <v>772</v>
      </c>
      <c r="AE156" s="279" t="s">
        <v>772</v>
      </c>
      <c r="AF156" s="279" t="s">
        <v>772</v>
      </c>
      <c r="AG156" s="279" t="s">
        <v>772</v>
      </c>
      <c r="AH156" s="279" t="s">
        <v>772</v>
      </c>
      <c r="AI156" s="279" t="s">
        <v>772</v>
      </c>
      <c r="AJ156" s="279" t="s">
        <v>772</v>
      </c>
      <c r="AK156" s="279" t="s">
        <v>772</v>
      </c>
      <c r="AL156" s="279" t="s">
        <v>772</v>
      </c>
      <c r="AM156" s="279" t="s">
        <v>772</v>
      </c>
      <c r="AN156" s="279" t="s">
        <v>772</v>
      </c>
      <c r="AO156" s="279" t="s">
        <v>772</v>
      </c>
      <c r="AP156" s="279" t="s">
        <v>772</v>
      </c>
      <c r="AQ156" s="279" t="s">
        <v>772</v>
      </c>
      <c r="AR156" s="279" t="s">
        <v>772</v>
      </c>
      <c r="AS156" s="279" t="s">
        <v>772</v>
      </c>
      <c r="AT156" s="279" t="s">
        <v>772</v>
      </c>
      <c r="AU156" s="279" t="s">
        <v>772</v>
      </c>
      <c r="AV156" s="279" t="s">
        <v>772</v>
      </c>
      <c r="AW156" s="279" t="s">
        <v>772</v>
      </c>
      <c r="AX156" s="279" t="s">
        <v>772</v>
      </c>
      <c r="AY156" s="279" t="s">
        <v>772</v>
      </c>
      <c r="AZ156" s="279" t="s">
        <v>772</v>
      </c>
      <c r="BA156" s="279" t="s">
        <v>772</v>
      </c>
      <c r="BB156" s="279" t="s">
        <v>772</v>
      </c>
      <c r="BC156" s="279" t="s">
        <v>772</v>
      </c>
      <c r="BD156" s="279" t="s">
        <v>772</v>
      </c>
      <c r="BE156" s="279" t="s">
        <v>772</v>
      </c>
      <c r="BF156" s="279" t="s">
        <v>772</v>
      </c>
      <c r="BG156" s="279" t="s">
        <v>772</v>
      </c>
      <c r="BH156" s="279" t="s">
        <v>772</v>
      </c>
      <c r="BI156" s="279" t="s">
        <v>772</v>
      </c>
      <c r="BJ156" s="279" t="s">
        <v>772</v>
      </c>
      <c r="BK156" s="279" t="s">
        <v>772</v>
      </c>
      <c r="BL156" s="279" t="s">
        <v>772</v>
      </c>
      <c r="BM156" s="279" t="s">
        <v>772</v>
      </c>
      <c r="BN156" s="279" t="s">
        <v>772</v>
      </c>
      <c r="BO156" s="279" t="s">
        <v>772</v>
      </c>
      <c r="BP156" s="279" t="s">
        <v>772</v>
      </c>
      <c r="BQ156" s="279" t="s">
        <v>772</v>
      </c>
      <c r="BR156" s="279" t="s">
        <v>772</v>
      </c>
      <c r="BS156" s="279" t="s">
        <v>772</v>
      </c>
      <c r="BT156" s="279" t="s">
        <v>772</v>
      </c>
      <c r="BU156" s="279" t="s">
        <v>772</v>
      </c>
      <c r="BV156" s="279" t="s">
        <v>772</v>
      </c>
      <c r="BW156" s="279" t="s">
        <v>772</v>
      </c>
      <c r="BX156" s="279" t="s">
        <v>772</v>
      </c>
      <c r="BY156" s="279" t="s">
        <v>772</v>
      </c>
      <c r="BZ156" s="279" t="s">
        <v>772</v>
      </c>
      <c r="CA156" s="279" t="s">
        <v>772</v>
      </c>
      <c r="CB156" s="279" t="s">
        <v>772</v>
      </c>
      <c r="CC156" s="279" t="s">
        <v>772</v>
      </c>
      <c r="CD156" s="279" t="s">
        <v>772</v>
      </c>
      <c r="CE156" s="279" t="s">
        <v>772</v>
      </c>
      <c r="CF156" s="279" t="s">
        <v>772</v>
      </c>
      <c r="CG156" s="279" t="s">
        <v>772</v>
      </c>
      <c r="CH156" s="279" t="s">
        <v>772</v>
      </c>
      <c r="CI156" s="279" t="s">
        <v>772</v>
      </c>
      <c r="CJ156" s="279" t="s">
        <v>772</v>
      </c>
      <c r="CK156" s="279" t="s">
        <v>772</v>
      </c>
      <c r="CL156" s="279" t="s">
        <v>772</v>
      </c>
      <c r="CM156" s="279" t="s">
        <v>772</v>
      </c>
      <c r="CN156" s="279" t="s">
        <v>772</v>
      </c>
      <c r="CO156" s="279" t="s">
        <v>772</v>
      </c>
      <c r="CP156" s="279" t="s">
        <v>772</v>
      </c>
      <c r="CQ156" s="279" t="s">
        <v>772</v>
      </c>
      <c r="CR156" s="279" t="s">
        <v>772</v>
      </c>
      <c r="CS156" s="279" t="s">
        <v>772</v>
      </c>
      <c r="CT156" s="279" t="s">
        <v>772</v>
      </c>
      <c r="CU156" s="279" t="str">
        <f>IFERROR(VLOOKUP(A156,'fat-01-24'!A:C,3,FALSE),"")</f>
        <v/>
      </c>
      <c r="CV156" s="279" t="str">
        <f>IFERROR(VLOOKUP(A156,'fat-02-24'!A:C,3,FALSE),"")</f>
        <v/>
      </c>
      <c r="CW156" s="279" t="str">
        <f>IFERROR(VLOOKUP(A156,'fat-03-24'!A:C,3,FALSE),"")</f>
        <v/>
      </c>
      <c r="CX156" s="279" t="str">
        <f>IFERROR(VLOOKUP(A156,'fat-04-24'!A:C,3,FALSE),"")</f>
        <v/>
      </c>
      <c r="CY156" s="279" t="str">
        <f>IFERROR(VLOOKUP(A156,'fat-05-24'!A:C,3,FALSE),"")</f>
        <v/>
      </c>
      <c r="CZ156" s="279" t="str">
        <f>IFERROR(VLOOKUP(A156,'fat-06-24'!A:C,3,FALSE),"")</f>
        <v/>
      </c>
      <c r="DA156" s="279" t="str">
        <f>IFERROR(VLOOKUP(A156,'fat-07-24'!A:C,3,FALSE),"")</f>
        <v/>
      </c>
      <c r="DB156" s="279" t="str">
        <f>IFERROR(VLOOKUP(A156,'fat-08-24'!A:D,3,FALSE),"")</f>
        <v/>
      </c>
      <c r="DC156" s="279" t="str">
        <f>IFERROR(VLOOKUP(A156,'fat-09-24'!A:C,3,FALSE),"")</f>
        <v/>
      </c>
      <c r="DD156" s="279" t="str">
        <f>IFERROR(VLOOKUP(A156,'fat-10-24'!A:C,3,FALSE),"")</f>
        <v/>
      </c>
      <c r="DE156" s="279" t="str">
        <f>IFERROR(VLOOKUP(A156,'fat-11-24'!A:C,3,FALSE),"")</f>
        <v/>
      </c>
      <c r="DF156" s="279" t="str">
        <f>IFERROR(VLOOKUP(A156,'fat-12-24'!A:D,3,FALSE),"")</f>
        <v/>
      </c>
      <c r="DG156" s="279" t="str">
        <f>IFERROR(VLOOKUP(A156,'fat-01-25'!A:D,3,FALSE),"")</f>
        <v/>
      </c>
      <c r="DH156" s="279" t="str">
        <f>IFERROR(VLOOKUP(A156,'fat-02-25'!A:D,3,FALSE),"")</f>
        <v/>
      </c>
      <c r="DI156" s="279" t="str">
        <f>IFERROR(VLOOKUP(A156,'fat-03-25'!A:C,3,FALSE),"")</f>
        <v/>
      </c>
      <c r="DJ156" s="279" t="str">
        <f>IFERROR(VLOOKUP(A156,'fat-04-25'!A:C,3,FALSE),"")</f>
        <v/>
      </c>
      <c r="DK156" s="279" t="str">
        <f>IFERROR(VLOOKUP(A156,'fat-02-25'!A:C,3,FALSE),"")</f>
        <v/>
      </c>
      <c r="DL156" s="279" t="str">
        <f>IFERROR(VLOOKUP(A156,'fat-06-25'!A:C,3,FALSE),"")</f>
        <v/>
      </c>
      <c r="DM156" s="279" t="str">
        <f>IFERROR(VLOOKUP(A156,'fat-05-25'!A:C,3,FALSE),"")</f>
        <v/>
      </c>
      <c r="DN156" s="279" t="str">
        <f>IFERROR(VLOOKUP(A156,'fat-08-25'!A:C,3,FALSE),"")</f>
        <v/>
      </c>
      <c r="DO156" s="279" t="str">
        <f>IFERROR(VLOOKUP(A156,'fat-09-25'!A:C,3,FALSE),"")</f>
        <v/>
      </c>
      <c r="DP156" s="279" t="str">
        <f>IFERROR(VLOOKUP(A156,'fat-10-25'!A:C,3,FALSE),"")</f>
        <v/>
      </c>
      <c r="DQ156" s="279" t="str">
        <f>IFERROR(VLOOKUP(A156,'fat-11-25'!A:D,3,FALSE),"")</f>
        <v/>
      </c>
      <c r="DR156" s="279" t="str">
        <f>IFERROR(VLOOKUP(A156,'fat-12-25'!A:D,3,FALSE),"")</f>
        <v/>
      </c>
      <c r="DS156" s="279" t="str">
        <f>IFERROR(VLOOKUP(A156,'fat-01-26'!A:C,3,FALSE),"")</f>
        <v/>
      </c>
      <c r="DT156" s="279" t="str">
        <f>IFERROR(VLOOKUP(A156,'fat-02-26'!A:C,3,FALSE),"")</f>
        <v/>
      </c>
      <c r="DU156" s="279" t="str">
        <f>IFERROR(VLOOKUP(A156,'fat-03-26'!A:C,3,FALSE),"")</f>
        <v/>
      </c>
      <c r="DV156" s="279" t="str">
        <f>IFERROR(VLOOKUP(A156,'fat-04-26'!A:C,3,FALSE),"")</f>
        <v/>
      </c>
      <c r="DW156" s="279" t="str">
        <f>IFERROR(VLOOKUP(A156,'fat-05-26'!A:C,3,FALSE),"")</f>
        <v/>
      </c>
      <c r="DX156" s="279">
        <f t="shared" si="20"/>
        <v>0</v>
      </c>
      <c r="DY156" s="279">
        <f t="shared" si="19"/>
        <v>0</v>
      </c>
      <c r="DZ156" s="280"/>
      <c r="EA156" s="281"/>
      <c r="EB156" s="34" t="e">
        <f>VLOOKUP(A156,Estoque!B:N,13,FALSE)</f>
        <v>#N/A</v>
      </c>
      <c r="EC156" s="34">
        <v>5</v>
      </c>
      <c r="ED156" s="34">
        <v>5</v>
      </c>
    </row>
    <row r="157" spans="1:135" x14ac:dyDescent="0.3">
      <c r="A157" s="394" t="s">
        <v>526</v>
      </c>
      <c r="B157" s="394" t="s">
        <v>527</v>
      </c>
      <c r="C157" s="279" t="s">
        <v>772</v>
      </c>
      <c r="D157" s="279" t="s">
        <v>772</v>
      </c>
      <c r="E157" s="279" t="s">
        <v>772</v>
      </c>
      <c r="F157" s="279" t="s">
        <v>772</v>
      </c>
      <c r="G157" s="279" t="s">
        <v>772</v>
      </c>
      <c r="H157" s="279" t="s">
        <v>772</v>
      </c>
      <c r="I157" s="279" t="s">
        <v>772</v>
      </c>
      <c r="J157" s="279" t="s">
        <v>772</v>
      </c>
      <c r="K157" s="279" t="s">
        <v>772</v>
      </c>
      <c r="L157" s="279" t="s">
        <v>772</v>
      </c>
      <c r="M157" s="279" t="s">
        <v>772</v>
      </c>
      <c r="N157" s="279" t="s">
        <v>772</v>
      </c>
      <c r="O157" s="279" t="s">
        <v>772</v>
      </c>
      <c r="P157" s="279" t="s">
        <v>772</v>
      </c>
      <c r="Q157" s="279" t="s">
        <v>772</v>
      </c>
      <c r="R157" s="279" t="s">
        <v>772</v>
      </c>
      <c r="S157" s="279" t="s">
        <v>772</v>
      </c>
      <c r="T157" s="279" t="s">
        <v>772</v>
      </c>
      <c r="U157" s="279" t="s">
        <v>772</v>
      </c>
      <c r="V157" s="279" t="s">
        <v>772</v>
      </c>
      <c r="W157" s="279" t="s">
        <v>772</v>
      </c>
      <c r="X157" s="279" t="s">
        <v>772</v>
      </c>
      <c r="Y157" s="279" t="s">
        <v>772</v>
      </c>
      <c r="Z157" s="279" t="s">
        <v>772</v>
      </c>
      <c r="AA157" s="279" t="s">
        <v>772</v>
      </c>
      <c r="AB157" s="279" t="s">
        <v>772</v>
      </c>
      <c r="AC157" s="279" t="s">
        <v>772</v>
      </c>
      <c r="AD157" s="279" t="s">
        <v>772</v>
      </c>
      <c r="AE157" s="279" t="s">
        <v>772</v>
      </c>
      <c r="AF157" s="279" t="s">
        <v>772</v>
      </c>
      <c r="AG157" s="279" t="s">
        <v>772</v>
      </c>
      <c r="AH157" s="279" t="s">
        <v>772</v>
      </c>
      <c r="AI157" s="279" t="s">
        <v>772</v>
      </c>
      <c r="AJ157" s="279" t="s">
        <v>772</v>
      </c>
      <c r="AK157" s="279" t="s">
        <v>772</v>
      </c>
      <c r="AL157" s="279" t="s">
        <v>772</v>
      </c>
      <c r="AM157" s="279" t="s">
        <v>772</v>
      </c>
      <c r="AN157" s="279" t="s">
        <v>772</v>
      </c>
      <c r="AO157" s="279" t="s">
        <v>772</v>
      </c>
      <c r="AP157" s="279" t="s">
        <v>772</v>
      </c>
      <c r="AQ157" s="279" t="s">
        <v>772</v>
      </c>
      <c r="AR157" s="279" t="s">
        <v>772</v>
      </c>
      <c r="AS157" s="279" t="s">
        <v>772</v>
      </c>
      <c r="AT157" s="279" t="s">
        <v>772</v>
      </c>
      <c r="AU157" s="279" t="s">
        <v>772</v>
      </c>
      <c r="AV157" s="279" t="s">
        <v>772</v>
      </c>
      <c r="AW157" s="279" t="s">
        <v>772</v>
      </c>
      <c r="AX157" s="279" t="s">
        <v>772</v>
      </c>
      <c r="AY157" s="279" t="s">
        <v>772</v>
      </c>
      <c r="AZ157" s="279" t="s">
        <v>772</v>
      </c>
      <c r="BA157" s="279" t="s">
        <v>772</v>
      </c>
      <c r="BB157" s="279" t="s">
        <v>772</v>
      </c>
      <c r="BC157" s="279" t="s">
        <v>772</v>
      </c>
      <c r="BD157" s="279">
        <v>1.22</v>
      </c>
      <c r="BE157" s="279" t="s">
        <v>772</v>
      </c>
      <c r="BF157" s="279" t="s">
        <v>772</v>
      </c>
      <c r="BG157" s="279">
        <v>2.2200000000000002</v>
      </c>
      <c r="BH157" s="279" t="s">
        <v>772</v>
      </c>
      <c r="BI157" s="279" t="s">
        <v>772</v>
      </c>
      <c r="BJ157" s="279" t="s">
        <v>772</v>
      </c>
      <c r="BK157" s="279" t="s">
        <v>772</v>
      </c>
      <c r="BL157" s="279" t="s">
        <v>772</v>
      </c>
      <c r="BM157" s="279" t="s">
        <v>772</v>
      </c>
      <c r="BN157" s="279" t="s">
        <v>772</v>
      </c>
      <c r="BO157" s="279" t="s">
        <v>772</v>
      </c>
      <c r="BP157" s="279" t="s">
        <v>772</v>
      </c>
      <c r="BQ157" s="279" t="s">
        <v>772</v>
      </c>
      <c r="BR157" s="279" t="s">
        <v>772</v>
      </c>
      <c r="BS157" s="279" t="s">
        <v>772</v>
      </c>
      <c r="BT157" s="279" t="s">
        <v>772</v>
      </c>
      <c r="BU157" s="279" t="s">
        <v>772</v>
      </c>
      <c r="BV157" s="279" t="s">
        <v>772</v>
      </c>
      <c r="BW157" s="279" t="s">
        <v>772</v>
      </c>
      <c r="BX157" s="279" t="s">
        <v>772</v>
      </c>
      <c r="BY157" s="279" t="s">
        <v>772</v>
      </c>
      <c r="BZ157" s="279" t="s">
        <v>772</v>
      </c>
      <c r="CA157" s="279" t="s">
        <v>772</v>
      </c>
      <c r="CB157" s="279" t="s">
        <v>772</v>
      </c>
      <c r="CC157" s="279" t="s">
        <v>772</v>
      </c>
      <c r="CD157" s="279" t="s">
        <v>772</v>
      </c>
      <c r="CE157" s="279" t="s">
        <v>772</v>
      </c>
      <c r="CF157" s="279" t="s">
        <v>772</v>
      </c>
      <c r="CG157" s="279" t="s">
        <v>772</v>
      </c>
      <c r="CH157" s="279" t="s">
        <v>772</v>
      </c>
      <c r="CI157" s="279" t="s">
        <v>772</v>
      </c>
      <c r="CJ157" s="279" t="s">
        <v>772</v>
      </c>
      <c r="CK157" s="279">
        <v>7.0049999999999999</v>
      </c>
      <c r="CL157" s="279">
        <v>0.38940000000000002</v>
      </c>
      <c r="CM157" s="279" t="s">
        <v>772</v>
      </c>
      <c r="CN157" s="279" t="s">
        <v>772</v>
      </c>
      <c r="CO157" s="279" t="s">
        <v>772</v>
      </c>
      <c r="CP157" s="279" t="s">
        <v>772</v>
      </c>
      <c r="CQ157" s="279" t="s">
        <v>772</v>
      </c>
      <c r="CR157" s="279" t="s">
        <v>772</v>
      </c>
      <c r="CS157" s="279" t="s">
        <v>772</v>
      </c>
      <c r="CT157" s="279" t="s">
        <v>772</v>
      </c>
      <c r="CU157" s="279" t="str">
        <f>IFERROR(VLOOKUP(A157,'fat-01-24'!A:C,3,FALSE),"")</f>
        <v/>
      </c>
      <c r="CV157" s="279">
        <f>IFERROR(VLOOKUP(A157,'fat-02-24'!A:C,3,FALSE),"")</f>
        <v>13.763</v>
      </c>
      <c r="CW157" s="279" t="str">
        <f>IFERROR(VLOOKUP(A157,'fat-03-24'!A:C,3,FALSE),"")</f>
        <v/>
      </c>
      <c r="CX157" s="279" t="str">
        <f>IFERROR(VLOOKUP(A157,'fat-04-24'!A:C,3,FALSE),"")</f>
        <v/>
      </c>
      <c r="CY157" s="279" t="str">
        <f>IFERROR(VLOOKUP(A157,'fat-05-24'!A:C,3,FALSE),"")</f>
        <v/>
      </c>
      <c r="CZ157" s="279" t="str">
        <f>IFERROR(VLOOKUP(A157,'fat-06-24'!A:C,3,FALSE),"")</f>
        <v/>
      </c>
      <c r="DA157" s="279" t="str">
        <f>IFERROR(VLOOKUP(A157,'fat-07-24'!A:C,3,FALSE),"")</f>
        <v/>
      </c>
      <c r="DB157" s="279" t="str">
        <f>IFERROR(VLOOKUP(A157,'fat-08-24'!A:D,3,FALSE),"")</f>
        <v/>
      </c>
      <c r="DC157" s="279" t="str">
        <f>IFERROR(VLOOKUP(A157,'fat-09-24'!A:C,3,FALSE),"")</f>
        <v/>
      </c>
      <c r="DD157" s="279" t="str">
        <f>IFERROR(VLOOKUP(A157,'fat-10-24'!A:C,3,FALSE),"")</f>
        <v/>
      </c>
      <c r="DE157" s="279" t="str">
        <f>IFERROR(VLOOKUP(A157,'fat-11-24'!A:C,3,FALSE),"")</f>
        <v/>
      </c>
      <c r="DF157" s="279" t="str">
        <f>IFERROR(VLOOKUP(A157,'fat-12-24'!A:D,3,FALSE),"")</f>
        <v/>
      </c>
      <c r="DG157" s="279" t="str">
        <f>IFERROR(VLOOKUP(A157,'fat-01-25'!A:D,3,FALSE),"")</f>
        <v/>
      </c>
      <c r="DH157" s="279">
        <f>IFERROR(VLOOKUP(A157,'fat-02-25'!A:D,3,FALSE),"")</f>
        <v>0</v>
      </c>
      <c r="DI157" s="279">
        <f>IFERROR(VLOOKUP(A157,'fat-03-25'!A:C,3,FALSE),"")</f>
        <v>0.23760000000000001</v>
      </c>
      <c r="DJ157" s="279">
        <f>IFERROR(VLOOKUP(A157,'fat-04-25'!A:C,3,FALSE),"")</f>
        <v>0</v>
      </c>
      <c r="DK157" s="279">
        <f>IFERROR(VLOOKUP(A157,'fat-02-25'!A:C,3,FALSE),"")</f>
        <v>0</v>
      </c>
      <c r="DL157" s="279">
        <f>IFERROR(VLOOKUP(A157,'fat-06-25'!A:C,3,FALSE),"")</f>
        <v>0.4224</v>
      </c>
      <c r="DM157" s="279">
        <f>IFERROR(VLOOKUP(A157,'fat-05-25'!A:C,3,FALSE),"")</f>
        <v>0</v>
      </c>
      <c r="DN157" s="279">
        <f>IFERROR(VLOOKUP(A157,'fat-08-25'!A:C,3,FALSE),"")</f>
        <v>2.64</v>
      </c>
      <c r="DO157" s="279">
        <f>IFERROR(VLOOKUP(A157,'fat-09-25'!A:C,3,FALSE),"")</f>
        <v>0.7</v>
      </c>
      <c r="DP157" s="279">
        <f>IFERROR(VLOOKUP(A157,'fat-10-25'!A:C,3,FALSE),"")</f>
        <v>0</v>
      </c>
      <c r="DQ157" s="279">
        <f>IFERROR(VLOOKUP(A157,'fat-11-25'!A:D,3,FALSE),"")</f>
        <v>0.76200000000000001</v>
      </c>
      <c r="DR157" s="279">
        <f>IFERROR(VLOOKUP(A157,'fat-12-25'!A:D,3,FALSE),"")</f>
        <v>0</v>
      </c>
      <c r="DS157" s="279" t="str">
        <f>IFERROR(VLOOKUP(A157,'fat-01-26'!A:C,3,FALSE),"")</f>
        <v/>
      </c>
      <c r="DT157" s="279" t="str">
        <f>IFERROR(VLOOKUP(A157,'fat-02-26'!A:C,3,FALSE),"")</f>
        <v/>
      </c>
      <c r="DU157" s="279" t="str">
        <f>IFERROR(VLOOKUP(A157,'fat-03-26'!A:C,3,FALSE),"")</f>
        <v/>
      </c>
      <c r="DV157" s="279" t="str">
        <f>IFERROR(VLOOKUP(A157,'fat-04-26'!A:C,3,FALSE),"")</f>
        <v/>
      </c>
      <c r="DW157" s="279" t="str">
        <f>IFERROR(VLOOKUP(A157,'fat-05-26'!A:C,3,FALSE),"")</f>
        <v/>
      </c>
      <c r="DX157" s="279">
        <f t="shared" si="20"/>
        <v>0</v>
      </c>
      <c r="DY157" s="279">
        <f t="shared" si="19"/>
        <v>0</v>
      </c>
      <c r="DZ157" s="280"/>
      <c r="EA157" s="281">
        <f>VLOOKUP(A157,Estoque!B:I,8,FALSE)</f>
        <v>0</v>
      </c>
      <c r="EB157" s="34">
        <f>VLOOKUP(A157,Estoque!B:N,13,FALSE)</f>
        <v>0</v>
      </c>
    </row>
    <row r="158" spans="1:135" x14ac:dyDescent="0.3">
      <c r="A158" s="394" t="s">
        <v>528</v>
      </c>
      <c r="B158" s="394" t="s">
        <v>529</v>
      </c>
      <c r="C158" s="279" t="s">
        <v>772</v>
      </c>
      <c r="D158" s="279" t="s">
        <v>772</v>
      </c>
      <c r="E158" s="279" t="s">
        <v>772</v>
      </c>
      <c r="F158" s="279" t="s">
        <v>772</v>
      </c>
      <c r="G158" s="279" t="s">
        <v>772</v>
      </c>
      <c r="H158" s="279" t="s">
        <v>772</v>
      </c>
      <c r="I158" s="279" t="s">
        <v>772</v>
      </c>
      <c r="J158" s="279" t="s">
        <v>772</v>
      </c>
      <c r="K158" s="279" t="s">
        <v>772</v>
      </c>
      <c r="L158" s="279" t="s">
        <v>772</v>
      </c>
      <c r="M158" s="279" t="s">
        <v>772</v>
      </c>
      <c r="N158" s="279" t="s">
        <v>772</v>
      </c>
      <c r="O158" s="279" t="s">
        <v>772</v>
      </c>
      <c r="P158" s="279" t="s">
        <v>772</v>
      </c>
      <c r="Q158" s="279" t="s">
        <v>772</v>
      </c>
      <c r="R158" s="279" t="s">
        <v>772</v>
      </c>
      <c r="S158" s="279" t="s">
        <v>772</v>
      </c>
      <c r="T158" s="279" t="s">
        <v>772</v>
      </c>
      <c r="U158" s="279" t="s">
        <v>772</v>
      </c>
      <c r="V158" s="279" t="s">
        <v>772</v>
      </c>
      <c r="W158" s="279" t="s">
        <v>772</v>
      </c>
      <c r="X158" s="279" t="s">
        <v>772</v>
      </c>
      <c r="Y158" s="279" t="s">
        <v>772</v>
      </c>
      <c r="Z158" s="279" t="s">
        <v>772</v>
      </c>
      <c r="AA158" s="279" t="s">
        <v>772</v>
      </c>
      <c r="AB158" s="279" t="s">
        <v>772</v>
      </c>
      <c r="AC158" s="279" t="s">
        <v>772</v>
      </c>
      <c r="AD158" s="279" t="s">
        <v>772</v>
      </c>
      <c r="AE158" s="279" t="s">
        <v>772</v>
      </c>
      <c r="AF158" s="279" t="s">
        <v>772</v>
      </c>
      <c r="AG158" s="279" t="s">
        <v>772</v>
      </c>
      <c r="AH158" s="279" t="s">
        <v>772</v>
      </c>
      <c r="AI158" s="279" t="s">
        <v>772</v>
      </c>
      <c r="AJ158" s="279" t="s">
        <v>772</v>
      </c>
      <c r="AK158" s="279" t="s">
        <v>772</v>
      </c>
      <c r="AL158" s="279" t="s">
        <v>772</v>
      </c>
      <c r="AM158" s="279" t="s">
        <v>772</v>
      </c>
      <c r="AN158" s="279" t="s">
        <v>772</v>
      </c>
      <c r="AO158" s="279" t="s">
        <v>772</v>
      </c>
      <c r="AP158" s="279" t="s">
        <v>772</v>
      </c>
      <c r="AQ158" s="279" t="s">
        <v>772</v>
      </c>
      <c r="AR158" s="279" t="s">
        <v>772</v>
      </c>
      <c r="AS158" s="279" t="s">
        <v>772</v>
      </c>
      <c r="AT158" s="279" t="s">
        <v>772</v>
      </c>
      <c r="AU158" s="279" t="s">
        <v>772</v>
      </c>
      <c r="AV158" s="279" t="s">
        <v>772</v>
      </c>
      <c r="AW158" s="279" t="s">
        <v>772</v>
      </c>
      <c r="AX158" s="279" t="s">
        <v>772</v>
      </c>
      <c r="AY158" s="279" t="s">
        <v>772</v>
      </c>
      <c r="AZ158" s="279" t="s">
        <v>772</v>
      </c>
      <c r="BA158" s="279" t="s">
        <v>772</v>
      </c>
      <c r="BB158" s="279" t="s">
        <v>772</v>
      </c>
      <c r="BC158" s="279" t="s">
        <v>772</v>
      </c>
      <c r="BD158" s="279" t="s">
        <v>772</v>
      </c>
      <c r="BE158" s="279" t="s">
        <v>772</v>
      </c>
      <c r="BF158" s="279" t="s">
        <v>772</v>
      </c>
      <c r="BG158" s="279" t="s">
        <v>772</v>
      </c>
      <c r="BH158" s="279" t="s">
        <v>772</v>
      </c>
      <c r="BI158" s="279" t="s">
        <v>772</v>
      </c>
      <c r="BJ158" s="279" t="s">
        <v>772</v>
      </c>
      <c r="BK158" s="279">
        <v>10.036</v>
      </c>
      <c r="BL158" s="279" t="s">
        <v>772</v>
      </c>
      <c r="BM158" s="279" t="s">
        <v>772</v>
      </c>
      <c r="BN158" s="279">
        <v>9.9350000000000005</v>
      </c>
      <c r="BO158" s="279" t="s">
        <v>772</v>
      </c>
      <c r="BP158" s="279" t="s">
        <v>772</v>
      </c>
      <c r="BQ158" s="279" t="s">
        <v>772</v>
      </c>
      <c r="BR158" s="279" t="s">
        <v>772</v>
      </c>
      <c r="BS158" s="279" t="s">
        <v>772</v>
      </c>
      <c r="BT158" s="279" t="s">
        <v>772</v>
      </c>
      <c r="BU158" s="279" t="s">
        <v>772</v>
      </c>
      <c r="BV158" s="279" t="s">
        <v>772</v>
      </c>
      <c r="BW158" s="279" t="s">
        <v>772</v>
      </c>
      <c r="BX158" s="279">
        <v>2.2240000000000002</v>
      </c>
      <c r="BY158" s="279" t="s">
        <v>772</v>
      </c>
      <c r="BZ158" s="279" t="s">
        <v>772</v>
      </c>
      <c r="CA158" s="279" t="s">
        <v>772</v>
      </c>
      <c r="CB158" s="279" t="s">
        <v>772</v>
      </c>
      <c r="CC158" s="279" t="s">
        <v>772</v>
      </c>
      <c r="CD158" s="279" t="s">
        <v>772</v>
      </c>
      <c r="CE158" s="279" t="s">
        <v>772</v>
      </c>
      <c r="CF158" s="279">
        <v>0.26840000000000003</v>
      </c>
      <c r="CG158" s="279" t="s">
        <v>772</v>
      </c>
      <c r="CH158" s="279" t="s">
        <v>772</v>
      </c>
      <c r="CI158" s="279" t="s">
        <v>772</v>
      </c>
      <c r="CJ158" s="279">
        <v>1.22</v>
      </c>
      <c r="CK158" s="279">
        <v>20.5946</v>
      </c>
      <c r="CL158" s="279">
        <v>15.004999999999999</v>
      </c>
      <c r="CM158" s="279" t="s">
        <v>772</v>
      </c>
      <c r="CN158" s="279" t="s">
        <v>772</v>
      </c>
      <c r="CO158" s="279" t="s">
        <v>772</v>
      </c>
      <c r="CP158" s="279" t="s">
        <v>772</v>
      </c>
      <c r="CQ158" s="279" t="s">
        <v>772</v>
      </c>
      <c r="CR158" s="279" t="s">
        <v>772</v>
      </c>
      <c r="CS158" s="279" t="s">
        <v>772</v>
      </c>
      <c r="CT158" s="279">
        <v>1.22</v>
      </c>
      <c r="CU158" s="279" t="str">
        <f>IFERROR(VLOOKUP(A158,'fat-01-24'!A:C,3,FALSE),"")</f>
        <v/>
      </c>
      <c r="CV158" s="279">
        <f>IFERROR(VLOOKUP(A158,'fat-02-24'!A:C,3,FALSE),"")</f>
        <v>21.04</v>
      </c>
      <c r="CW158" s="279" t="str">
        <f>IFERROR(VLOOKUP(A158,'fat-03-24'!A:C,3,FALSE),"")</f>
        <v/>
      </c>
      <c r="CX158" s="279" t="str">
        <f>IFERROR(VLOOKUP(A158,'fat-04-24'!A:C,3,FALSE),"")</f>
        <v/>
      </c>
      <c r="CY158" s="279" t="str">
        <f>IFERROR(VLOOKUP(A158,'fat-05-24'!A:C,3,FALSE),"")</f>
        <v/>
      </c>
      <c r="CZ158" s="279" t="str">
        <f>IFERROR(VLOOKUP(A158,'fat-06-24'!A:C,3,FALSE),"")</f>
        <v/>
      </c>
      <c r="DA158" s="279" t="str">
        <f>IFERROR(VLOOKUP(A158,'fat-07-24'!A:C,3,FALSE),"")</f>
        <v/>
      </c>
      <c r="DB158" s="279" t="str">
        <f>IFERROR(VLOOKUP(A158,'fat-08-24'!A:D,3,FALSE),"")</f>
        <v/>
      </c>
      <c r="DC158" s="279">
        <f>IFERROR(VLOOKUP(A158,'fat-09-24'!A:C,3,FALSE),"")</f>
        <v>1.1819999999999999</v>
      </c>
      <c r="DD158" s="279">
        <f>IFERROR(VLOOKUP(A158,'fat-10-24'!A:C,3,FALSE),"")</f>
        <v>2.6349999999999998</v>
      </c>
      <c r="DE158" s="279">
        <f>IFERROR(VLOOKUP(A158,'fat-11-24'!A:C,3,FALSE),"")</f>
        <v>2.37</v>
      </c>
      <c r="DF158" s="279">
        <f>IFERROR(VLOOKUP(A158,'fat-12-24'!A:D,3,FALSE),"")</f>
        <v>7.63</v>
      </c>
      <c r="DG158" s="279">
        <f>IFERROR(VLOOKUP(A158,'fat-01-25'!A:D,3,FALSE),"")</f>
        <v>2.4500000000000002</v>
      </c>
      <c r="DH158" s="279">
        <f>IFERROR(VLOOKUP(A158,'fat-02-25'!A:D,3,FALSE),"")</f>
        <v>9.6971999999999987</v>
      </c>
      <c r="DI158" s="279">
        <f>IFERROR(VLOOKUP(A158,'fat-03-25'!A:C,3,FALSE),"")</f>
        <v>0.1464</v>
      </c>
      <c r="DJ158" s="279">
        <f>IFERROR(VLOOKUP(A158,'fat-04-25'!A:C,3,FALSE),"")</f>
        <v>0</v>
      </c>
      <c r="DK158" s="279">
        <f>IFERROR(VLOOKUP(A158,'fat-02-25'!A:C,3,FALSE),"")</f>
        <v>9.6971999999999987</v>
      </c>
      <c r="DL158" s="279">
        <f>IFERROR(VLOOKUP(A158,'fat-06-25'!A:C,3,FALSE),"")</f>
        <v>11.356</v>
      </c>
      <c r="DM158" s="279">
        <f>IFERROR(VLOOKUP(A158,'fat-05-25'!A:C,3,FALSE),"")</f>
        <v>0</v>
      </c>
      <c r="DN158" s="279">
        <f>IFERROR(VLOOKUP(A158,'fat-08-25'!A:C,3,FALSE),"")</f>
        <v>18.732800000000001</v>
      </c>
      <c r="DO158" s="279">
        <f>IFERROR(VLOOKUP(A158,'fat-09-25'!A:C,3,FALSE),"")</f>
        <v>1.4079999999999999</v>
      </c>
      <c r="DP158" s="279">
        <f>IFERROR(VLOOKUP(A158,'fat-10-25'!A:C,3,FALSE),"")</f>
        <v>0</v>
      </c>
      <c r="DQ158" s="279">
        <f>IFERROR(VLOOKUP(A158,'fat-11-25'!A:D,3,FALSE),"")</f>
        <v>0</v>
      </c>
      <c r="DR158" s="279">
        <f>IFERROR(VLOOKUP(A158,'fat-12-25'!A:D,3,FALSE),"")</f>
        <v>-1.48</v>
      </c>
      <c r="DS158" s="279" t="str">
        <f>IFERROR(VLOOKUP(A158,'fat-01-26'!A:C,3,FALSE),"")</f>
        <v/>
      </c>
      <c r="DT158" s="279" t="str">
        <f>IFERROR(VLOOKUP(A158,'fat-02-26'!A:C,3,FALSE),"")</f>
        <v/>
      </c>
      <c r="DU158" s="279" t="str">
        <f>IFERROR(VLOOKUP(A158,'fat-03-26'!A:C,3,FALSE),"")</f>
        <v/>
      </c>
      <c r="DV158" s="279">
        <f>IFERROR(VLOOKUP(A158,'fat-04-26'!A:C,3,FALSE),"")</f>
        <v>3.3049999999999997</v>
      </c>
      <c r="DW158" s="279">
        <f>IFERROR(VLOOKUP(A158,'fat-05-26'!A:C,3,FALSE),"")</f>
        <v>0.32940000000000003</v>
      </c>
      <c r="DX158" s="279">
        <f t="shared" si="20"/>
        <v>0.35906666666666665</v>
      </c>
      <c r="DY158" s="279">
        <f t="shared" si="19"/>
        <v>0.53859999999999997</v>
      </c>
      <c r="DZ158" s="280">
        <v>15</v>
      </c>
      <c r="EA158" s="281">
        <f>VLOOKUP(A158,Estoque!B:I,8,FALSE)</f>
        <v>1.7876000000000001</v>
      </c>
      <c r="EB158" s="34">
        <f>VLOOKUP(A158,Estoque!B:N,13,FALSE)</f>
        <v>0</v>
      </c>
    </row>
    <row r="159" spans="1:135" x14ac:dyDescent="0.3">
      <c r="A159" s="394" t="s">
        <v>534</v>
      </c>
      <c r="B159" s="394" t="s">
        <v>535</v>
      </c>
      <c r="C159" s="279">
        <v>5.1840000000000002</v>
      </c>
      <c r="D159" s="279" t="s">
        <v>772</v>
      </c>
      <c r="E159" s="279" t="s">
        <v>772</v>
      </c>
      <c r="F159" s="279" t="s">
        <v>772</v>
      </c>
      <c r="G159" s="279" t="s">
        <v>772</v>
      </c>
      <c r="H159" s="279" t="s">
        <v>772</v>
      </c>
      <c r="I159" s="279" t="s">
        <v>772</v>
      </c>
      <c r="J159" s="279" t="s">
        <v>772</v>
      </c>
      <c r="K159" s="279" t="s">
        <v>772</v>
      </c>
      <c r="L159" s="279" t="s">
        <v>772</v>
      </c>
      <c r="M159" s="279" t="s">
        <v>772</v>
      </c>
      <c r="N159" s="279" t="s">
        <v>772</v>
      </c>
      <c r="O159" s="279" t="s">
        <v>772</v>
      </c>
      <c r="P159" s="279" t="s">
        <v>772</v>
      </c>
      <c r="Q159" s="279" t="s">
        <v>772</v>
      </c>
      <c r="R159" s="279" t="s">
        <v>772</v>
      </c>
      <c r="S159" s="279" t="s">
        <v>772</v>
      </c>
      <c r="T159" s="279" t="s">
        <v>772</v>
      </c>
      <c r="U159" s="279" t="s">
        <v>772</v>
      </c>
      <c r="V159" s="279" t="s">
        <v>772</v>
      </c>
      <c r="W159" s="279" t="s">
        <v>772</v>
      </c>
      <c r="X159" s="279" t="s">
        <v>772</v>
      </c>
      <c r="Y159" s="279" t="s">
        <v>772</v>
      </c>
      <c r="Z159" s="279" t="s">
        <v>772</v>
      </c>
      <c r="AA159" s="279" t="s">
        <v>772</v>
      </c>
      <c r="AB159" s="279" t="s">
        <v>772</v>
      </c>
      <c r="AC159" s="279" t="s">
        <v>772</v>
      </c>
      <c r="AD159" s="279" t="s">
        <v>772</v>
      </c>
      <c r="AE159" s="279" t="s">
        <v>772</v>
      </c>
      <c r="AF159" s="279" t="s">
        <v>772</v>
      </c>
      <c r="AG159" s="279" t="s">
        <v>772</v>
      </c>
      <c r="AH159" s="279" t="s">
        <v>772</v>
      </c>
      <c r="AI159" s="279" t="s">
        <v>772</v>
      </c>
      <c r="AJ159" s="279" t="s">
        <v>772</v>
      </c>
      <c r="AK159" s="279" t="s">
        <v>772</v>
      </c>
      <c r="AL159" s="279" t="s">
        <v>772</v>
      </c>
      <c r="AM159" s="279" t="s">
        <v>772</v>
      </c>
      <c r="AN159" s="279" t="s">
        <v>772</v>
      </c>
      <c r="AO159" s="279" t="s">
        <v>772</v>
      </c>
      <c r="AP159" s="279" t="s">
        <v>772</v>
      </c>
      <c r="AQ159" s="279" t="s">
        <v>772</v>
      </c>
      <c r="AR159" s="279" t="s">
        <v>772</v>
      </c>
      <c r="AS159" s="279" t="s">
        <v>772</v>
      </c>
      <c r="AT159" s="279" t="s">
        <v>772</v>
      </c>
      <c r="AU159" s="279" t="s">
        <v>772</v>
      </c>
      <c r="AV159" s="279" t="s">
        <v>772</v>
      </c>
      <c r="AW159" s="279" t="s">
        <v>772</v>
      </c>
      <c r="AX159" s="279" t="s">
        <v>772</v>
      </c>
      <c r="AY159" s="279" t="s">
        <v>772</v>
      </c>
      <c r="AZ159" s="279" t="s">
        <v>772</v>
      </c>
      <c r="BA159" s="279" t="s">
        <v>772</v>
      </c>
      <c r="BB159" s="279" t="s">
        <v>772</v>
      </c>
      <c r="BC159" s="279" t="s">
        <v>772</v>
      </c>
      <c r="BD159" s="279" t="s">
        <v>772</v>
      </c>
      <c r="BE159" s="279" t="s">
        <v>772</v>
      </c>
      <c r="BF159" s="279" t="s">
        <v>772</v>
      </c>
      <c r="BG159" s="279" t="s">
        <v>772</v>
      </c>
      <c r="BH159" s="279" t="s">
        <v>772</v>
      </c>
      <c r="BI159" s="279" t="s">
        <v>772</v>
      </c>
      <c r="BJ159" s="279" t="s">
        <v>772</v>
      </c>
      <c r="BK159" s="279" t="s">
        <v>772</v>
      </c>
      <c r="BL159" s="279" t="s">
        <v>772</v>
      </c>
      <c r="BM159" s="279" t="s">
        <v>772</v>
      </c>
      <c r="BN159" s="279" t="s">
        <v>772</v>
      </c>
      <c r="BO159" s="279" t="s">
        <v>772</v>
      </c>
      <c r="BP159" s="279" t="s">
        <v>772</v>
      </c>
      <c r="BQ159" s="279" t="s">
        <v>772</v>
      </c>
      <c r="BR159" s="279" t="s">
        <v>772</v>
      </c>
      <c r="BS159" s="279" t="s">
        <v>772</v>
      </c>
      <c r="BT159" s="279" t="s">
        <v>772</v>
      </c>
      <c r="BU159" s="279" t="s">
        <v>772</v>
      </c>
      <c r="BV159" s="279" t="s">
        <v>772</v>
      </c>
      <c r="BW159" s="279" t="s">
        <v>772</v>
      </c>
      <c r="BX159" s="279" t="s">
        <v>772</v>
      </c>
      <c r="BY159" s="279" t="s">
        <v>772</v>
      </c>
      <c r="BZ159" s="279" t="s">
        <v>772</v>
      </c>
      <c r="CA159" s="279" t="s">
        <v>772</v>
      </c>
      <c r="CB159" s="279" t="s">
        <v>772</v>
      </c>
      <c r="CC159" s="279" t="s">
        <v>772</v>
      </c>
      <c r="CD159" s="279" t="s">
        <v>772</v>
      </c>
      <c r="CE159" s="279" t="s">
        <v>772</v>
      </c>
      <c r="CF159" s="279" t="s">
        <v>772</v>
      </c>
      <c r="CG159" s="279" t="s">
        <v>772</v>
      </c>
      <c r="CH159" s="279" t="s">
        <v>772</v>
      </c>
      <c r="CI159" s="279" t="s">
        <v>772</v>
      </c>
      <c r="CJ159" s="279" t="s">
        <v>772</v>
      </c>
      <c r="CK159" s="279" t="s">
        <v>772</v>
      </c>
      <c r="CL159" s="279" t="s">
        <v>772</v>
      </c>
      <c r="CM159" s="279" t="s">
        <v>772</v>
      </c>
      <c r="CN159" s="279" t="s">
        <v>772</v>
      </c>
      <c r="CO159" s="279" t="s">
        <v>772</v>
      </c>
      <c r="CP159" s="279" t="s">
        <v>772</v>
      </c>
      <c r="CQ159" s="279" t="s">
        <v>772</v>
      </c>
      <c r="CR159" s="279" t="s">
        <v>772</v>
      </c>
      <c r="CS159" s="279" t="s">
        <v>772</v>
      </c>
      <c r="CT159" s="279" t="s">
        <v>772</v>
      </c>
      <c r="CU159" s="279" t="str">
        <f>IFERROR(VLOOKUP(A159,'fat-01-24'!A:C,3,FALSE),"")</f>
        <v/>
      </c>
      <c r="CV159" s="279" t="str">
        <f>IFERROR(VLOOKUP(A159,'fat-02-24'!A:C,3,FALSE),"")</f>
        <v/>
      </c>
      <c r="CW159" s="279" t="str">
        <f>IFERROR(VLOOKUP(A159,'fat-03-24'!A:C,3,FALSE),"")</f>
        <v/>
      </c>
      <c r="CX159" s="279" t="str">
        <f>IFERROR(VLOOKUP(A159,'fat-04-24'!A:C,3,FALSE),"")</f>
        <v/>
      </c>
      <c r="CY159" s="279" t="str">
        <f>IFERROR(VLOOKUP(A159,'fat-05-24'!A:C,3,FALSE),"")</f>
        <v/>
      </c>
      <c r="CZ159" s="279" t="str">
        <f>IFERROR(VLOOKUP(A159,'fat-06-24'!A:C,3,FALSE),"")</f>
        <v/>
      </c>
      <c r="DA159" s="279">
        <f>IFERROR(VLOOKUP(A159,'fat-07-24'!A:C,3,FALSE),"")</f>
        <v>3.73</v>
      </c>
      <c r="DB159" s="279" t="str">
        <f>IFERROR(VLOOKUP(A159,'fat-08-24'!A:D,3,FALSE),"")</f>
        <v/>
      </c>
      <c r="DC159" s="279" t="str">
        <f>IFERROR(VLOOKUP(A159,'fat-09-24'!A:C,3,FALSE),"")</f>
        <v/>
      </c>
      <c r="DD159" s="279" t="str">
        <f>IFERROR(VLOOKUP(A159,'fat-10-24'!A:C,3,FALSE),"")</f>
        <v/>
      </c>
      <c r="DE159" s="279" t="str">
        <f>IFERROR(VLOOKUP(A159,'fat-11-24'!A:C,3,FALSE),"")</f>
        <v/>
      </c>
      <c r="DF159" s="279" t="str">
        <f>IFERROR(VLOOKUP(A159,'fat-12-24'!A:D,3,FALSE),"")</f>
        <v/>
      </c>
      <c r="DG159" s="279" t="str">
        <f>IFERROR(VLOOKUP(A159,'fat-01-25'!A:D,3,FALSE),"")</f>
        <v/>
      </c>
      <c r="DH159" s="279" t="str">
        <f>IFERROR(VLOOKUP(A159,'fat-02-25'!A:D,3,FALSE),"")</f>
        <v/>
      </c>
      <c r="DI159" s="279" t="str">
        <f>IFERROR(VLOOKUP(A159,'fat-03-25'!A:C,3,FALSE),"")</f>
        <v/>
      </c>
      <c r="DJ159" s="279" t="str">
        <f>IFERROR(VLOOKUP(A159,'fat-04-25'!A:C,3,FALSE),"")</f>
        <v/>
      </c>
      <c r="DK159" s="279" t="str">
        <f>IFERROR(VLOOKUP(A159,'fat-02-25'!A:C,3,FALSE),"")</f>
        <v/>
      </c>
      <c r="DL159" s="279">
        <f>IFERROR(VLOOKUP(A159,'fat-06-25'!A:C,3,FALSE),"")</f>
        <v>0.34</v>
      </c>
      <c r="DM159" s="279" t="str">
        <f>IFERROR(VLOOKUP(A159,'fat-05-25'!A:C,3,FALSE),"")</f>
        <v/>
      </c>
      <c r="DN159" s="279">
        <f>IFERROR(VLOOKUP(A159,'fat-08-25'!A:C,3,FALSE),"")</f>
        <v>0</v>
      </c>
      <c r="DO159" s="279">
        <f>IFERROR(VLOOKUP(A159,'fat-09-25'!A:C,3,FALSE),"")</f>
        <v>0</v>
      </c>
      <c r="DP159" s="279">
        <f>IFERROR(VLOOKUP(A159,'fat-10-25'!A:C,3,FALSE),"")</f>
        <v>0</v>
      </c>
      <c r="DQ159" s="279">
        <f>IFERROR(VLOOKUP(A159,'fat-11-25'!A:D,3,FALSE),"")</f>
        <v>1.68</v>
      </c>
      <c r="DR159" s="279">
        <f>IFERROR(VLOOKUP(A159,'fat-12-25'!A:D,3,FALSE),"")</f>
        <v>0</v>
      </c>
      <c r="DS159" s="279" t="str">
        <f>IFERROR(VLOOKUP(A159,'fat-01-26'!A:C,3,FALSE),"")</f>
        <v/>
      </c>
      <c r="DT159" s="279" t="str">
        <f>IFERROR(VLOOKUP(A159,'fat-02-26'!A:C,3,FALSE),"")</f>
        <v/>
      </c>
      <c r="DU159" s="279" t="str">
        <f>IFERROR(VLOOKUP(A159,'fat-03-26'!A:C,3,FALSE),"")</f>
        <v/>
      </c>
      <c r="DV159" s="279" t="str">
        <f>IFERROR(VLOOKUP(A159,'fat-04-26'!A:C,3,FALSE),"")</f>
        <v/>
      </c>
      <c r="DW159" s="279" t="str">
        <f>IFERROR(VLOOKUP(A159,'fat-05-26'!A:C,3,FALSE),"")</f>
        <v/>
      </c>
      <c r="DX159" s="279">
        <f t="shared" si="20"/>
        <v>0</v>
      </c>
      <c r="DY159" s="279">
        <f t="shared" si="19"/>
        <v>0</v>
      </c>
      <c r="DZ159" s="280"/>
      <c r="EA159" s="281">
        <f>VLOOKUP(A159,Estoque!B:I,8,FALSE)</f>
        <v>0</v>
      </c>
      <c r="EB159" s="34">
        <f>VLOOKUP(A159,Estoque!B:N,13,FALSE)</f>
        <v>0</v>
      </c>
    </row>
    <row r="160" spans="1:135" x14ac:dyDescent="0.3">
      <c r="A160" s="394" t="s">
        <v>536</v>
      </c>
      <c r="B160" s="394" t="s">
        <v>537</v>
      </c>
      <c r="C160" s="279" t="s">
        <v>772</v>
      </c>
      <c r="D160" s="279" t="s">
        <v>772</v>
      </c>
      <c r="E160" s="279" t="s">
        <v>772</v>
      </c>
      <c r="F160" s="279" t="s">
        <v>772</v>
      </c>
      <c r="G160" s="279" t="s">
        <v>772</v>
      </c>
      <c r="H160" s="279" t="s">
        <v>772</v>
      </c>
      <c r="I160" s="279" t="s">
        <v>772</v>
      </c>
      <c r="J160" s="279" t="s">
        <v>772</v>
      </c>
      <c r="K160" s="279" t="s">
        <v>772</v>
      </c>
      <c r="L160" s="279" t="s">
        <v>772</v>
      </c>
      <c r="M160" s="279" t="s">
        <v>772</v>
      </c>
      <c r="N160" s="279" t="s">
        <v>772</v>
      </c>
      <c r="O160" s="279" t="s">
        <v>772</v>
      </c>
      <c r="P160" s="279" t="s">
        <v>772</v>
      </c>
      <c r="Q160" s="279" t="s">
        <v>772</v>
      </c>
      <c r="R160" s="279" t="s">
        <v>772</v>
      </c>
      <c r="S160" s="279" t="s">
        <v>772</v>
      </c>
      <c r="T160" s="279" t="s">
        <v>772</v>
      </c>
      <c r="U160" s="279" t="s">
        <v>772</v>
      </c>
      <c r="V160" s="279" t="s">
        <v>772</v>
      </c>
      <c r="W160" s="279" t="s">
        <v>772</v>
      </c>
      <c r="X160" s="279" t="s">
        <v>772</v>
      </c>
      <c r="Y160" s="279" t="s">
        <v>772</v>
      </c>
      <c r="Z160" s="279" t="s">
        <v>772</v>
      </c>
      <c r="AA160" s="279" t="s">
        <v>772</v>
      </c>
      <c r="AB160" s="279" t="s">
        <v>772</v>
      </c>
      <c r="AC160" s="279" t="s">
        <v>772</v>
      </c>
      <c r="AD160" s="279" t="s">
        <v>772</v>
      </c>
      <c r="AE160" s="279" t="s">
        <v>772</v>
      </c>
      <c r="AF160" s="279" t="s">
        <v>772</v>
      </c>
      <c r="AG160" s="279" t="s">
        <v>772</v>
      </c>
      <c r="AH160" s="279" t="s">
        <v>772</v>
      </c>
      <c r="AI160" s="279" t="s">
        <v>772</v>
      </c>
      <c r="AJ160" s="279" t="s">
        <v>772</v>
      </c>
      <c r="AK160" s="279" t="s">
        <v>772</v>
      </c>
      <c r="AL160" s="279" t="s">
        <v>772</v>
      </c>
      <c r="AM160" s="279" t="s">
        <v>772</v>
      </c>
      <c r="AN160" s="279" t="s">
        <v>772</v>
      </c>
      <c r="AO160" s="279" t="s">
        <v>772</v>
      </c>
      <c r="AP160" s="279" t="s">
        <v>772</v>
      </c>
      <c r="AQ160" s="279" t="s">
        <v>772</v>
      </c>
      <c r="AR160" s="279" t="s">
        <v>772</v>
      </c>
      <c r="AS160" s="279" t="s">
        <v>772</v>
      </c>
      <c r="AT160" s="279" t="s">
        <v>772</v>
      </c>
      <c r="AU160" s="279" t="s">
        <v>772</v>
      </c>
      <c r="AV160" s="279" t="s">
        <v>772</v>
      </c>
      <c r="AW160" s="279" t="s">
        <v>772</v>
      </c>
      <c r="AX160" s="279" t="s">
        <v>772</v>
      </c>
      <c r="AY160" s="279" t="s">
        <v>772</v>
      </c>
      <c r="AZ160" s="279" t="s">
        <v>772</v>
      </c>
      <c r="BA160" s="279" t="s">
        <v>772</v>
      </c>
      <c r="BB160" s="279" t="s">
        <v>772</v>
      </c>
      <c r="BC160" s="279" t="s">
        <v>772</v>
      </c>
      <c r="BD160" s="279" t="s">
        <v>772</v>
      </c>
      <c r="BE160" s="279" t="s">
        <v>772</v>
      </c>
      <c r="BF160" s="279" t="s">
        <v>772</v>
      </c>
      <c r="BG160" s="279" t="s">
        <v>772</v>
      </c>
      <c r="BH160" s="279" t="s">
        <v>772</v>
      </c>
      <c r="BI160" s="279" t="s">
        <v>772</v>
      </c>
      <c r="BJ160" s="279" t="s">
        <v>772</v>
      </c>
      <c r="BK160" s="279" t="s">
        <v>772</v>
      </c>
      <c r="BL160" s="279">
        <v>2.8650000000000002</v>
      </c>
      <c r="BM160" s="279" t="s">
        <v>772</v>
      </c>
      <c r="BN160" s="279" t="s">
        <v>772</v>
      </c>
      <c r="BO160" s="279">
        <v>1.0149999999999999</v>
      </c>
      <c r="BP160" s="279">
        <v>1.96</v>
      </c>
      <c r="BQ160" s="279" t="s">
        <v>772</v>
      </c>
      <c r="BR160" s="279" t="s">
        <v>772</v>
      </c>
      <c r="BS160" s="279" t="s">
        <v>772</v>
      </c>
      <c r="BT160" s="279" t="s">
        <v>772</v>
      </c>
      <c r="BU160" s="279">
        <v>1.21</v>
      </c>
      <c r="BV160" s="279" t="s">
        <v>772</v>
      </c>
      <c r="BW160" s="279" t="s">
        <v>772</v>
      </c>
      <c r="BX160" s="279" t="s">
        <v>772</v>
      </c>
      <c r="BY160" s="279" t="s">
        <v>772</v>
      </c>
      <c r="BZ160" s="279" t="s">
        <v>772</v>
      </c>
      <c r="CA160" s="279" t="s">
        <v>772</v>
      </c>
      <c r="CB160" s="279" t="s">
        <v>772</v>
      </c>
      <c r="CC160" s="279" t="s">
        <v>772</v>
      </c>
      <c r="CD160" s="279" t="s">
        <v>772</v>
      </c>
      <c r="CE160" s="279" t="s">
        <v>772</v>
      </c>
      <c r="CF160" s="279" t="s">
        <v>772</v>
      </c>
      <c r="CG160" s="279" t="s">
        <v>772</v>
      </c>
      <c r="CH160" s="279" t="s">
        <v>772</v>
      </c>
      <c r="CI160" s="279" t="s">
        <v>772</v>
      </c>
      <c r="CJ160" s="279" t="s">
        <v>772</v>
      </c>
      <c r="CK160" s="279" t="s">
        <v>772</v>
      </c>
      <c r="CL160" s="279" t="s">
        <v>772</v>
      </c>
      <c r="CM160" s="279" t="s">
        <v>772</v>
      </c>
      <c r="CN160" s="279" t="s">
        <v>772</v>
      </c>
      <c r="CO160" s="279" t="s">
        <v>772</v>
      </c>
      <c r="CP160" s="279" t="s">
        <v>772</v>
      </c>
      <c r="CQ160" s="279" t="s">
        <v>772</v>
      </c>
      <c r="CR160" s="279" t="s">
        <v>772</v>
      </c>
      <c r="CS160" s="279">
        <v>1.8839999999999999</v>
      </c>
      <c r="CT160" s="279" t="s">
        <v>772</v>
      </c>
      <c r="CU160" s="279" t="str">
        <f>IFERROR(VLOOKUP(A160,'fat-01-24'!A:C,3,FALSE),"")</f>
        <v/>
      </c>
      <c r="CV160" s="279">
        <f>IFERROR(VLOOKUP(A160,'fat-02-24'!A:C,3,FALSE),"")</f>
        <v>0.72599999999999998</v>
      </c>
      <c r="CW160" s="279" t="str">
        <f>IFERROR(VLOOKUP(A160,'fat-03-24'!A:C,3,FALSE),"")</f>
        <v/>
      </c>
      <c r="CX160" s="279" t="str">
        <f>IFERROR(VLOOKUP(A160,'fat-04-24'!A:C,3,FALSE),"")</f>
        <v/>
      </c>
      <c r="CY160" s="279" t="str">
        <f>IFERROR(VLOOKUP(A160,'fat-05-24'!A:C,3,FALSE),"")</f>
        <v/>
      </c>
      <c r="CZ160" s="279" t="str">
        <f>IFERROR(VLOOKUP(A160,'fat-06-24'!A:C,3,FALSE),"")</f>
        <v/>
      </c>
      <c r="DA160" s="279" t="str">
        <f>IFERROR(VLOOKUP(A160,'fat-07-24'!A:C,3,FALSE),"")</f>
        <v/>
      </c>
      <c r="DB160" s="279" t="str">
        <f>IFERROR(VLOOKUP(A160,'fat-08-24'!A:D,3,FALSE),"")</f>
        <v/>
      </c>
      <c r="DC160" s="279" t="str">
        <f>IFERROR(VLOOKUP(A160,'fat-09-24'!A:C,3,FALSE),"")</f>
        <v/>
      </c>
      <c r="DD160" s="279" t="str">
        <f>IFERROR(VLOOKUP(A160,'fat-10-24'!A:C,3,FALSE),"")</f>
        <v/>
      </c>
      <c r="DE160" s="279" t="str">
        <f>IFERROR(VLOOKUP(A160,'fat-11-24'!A:C,3,FALSE),"")</f>
        <v/>
      </c>
      <c r="DF160" s="279" t="str">
        <f>IFERROR(VLOOKUP(A160,'fat-12-24'!A:D,3,FALSE),"")</f>
        <v/>
      </c>
      <c r="DG160" s="279" t="str">
        <f>IFERROR(VLOOKUP(A160,'fat-01-25'!A:D,3,FALSE),"")</f>
        <v/>
      </c>
      <c r="DH160" s="279" t="str">
        <f>IFERROR(VLOOKUP(A160,'fat-02-25'!A:D,3,FALSE),"")</f>
        <v/>
      </c>
      <c r="DI160" s="279" t="str">
        <f>IFERROR(VLOOKUP(A160,'fat-03-25'!A:C,3,FALSE),"")</f>
        <v/>
      </c>
      <c r="DJ160" s="279" t="str">
        <f>IFERROR(VLOOKUP(A160,'fat-04-25'!A:C,3,FALSE),"")</f>
        <v/>
      </c>
      <c r="DK160" s="279" t="str">
        <f>IFERROR(VLOOKUP(A160,'fat-02-25'!A:C,3,FALSE),"")</f>
        <v/>
      </c>
      <c r="DL160" s="279" t="str">
        <f>IFERROR(VLOOKUP(A160,'fat-06-25'!A:C,3,FALSE),"")</f>
        <v/>
      </c>
      <c r="DM160" s="279" t="str">
        <f>IFERROR(VLOOKUP(A160,'fat-05-25'!A:C,3,FALSE),"")</f>
        <v/>
      </c>
      <c r="DN160" s="279" t="str">
        <f>IFERROR(VLOOKUP(A160,'fat-08-25'!A:C,3,FALSE),"")</f>
        <v/>
      </c>
      <c r="DO160" s="279" t="str">
        <f>IFERROR(VLOOKUP(A160,'fat-09-25'!A:C,3,FALSE),"")</f>
        <v/>
      </c>
      <c r="DP160" s="279" t="str">
        <f>IFERROR(VLOOKUP(A160,'fat-10-25'!A:C,3,FALSE),"")</f>
        <v/>
      </c>
      <c r="DQ160" s="279" t="str">
        <f>IFERROR(VLOOKUP(A160,'fat-11-25'!A:D,3,FALSE),"")</f>
        <v/>
      </c>
      <c r="DR160" s="279" t="str">
        <f>IFERROR(VLOOKUP(A160,'fat-12-25'!A:D,3,FALSE),"")</f>
        <v/>
      </c>
      <c r="DS160" s="279" t="str">
        <f>IFERROR(VLOOKUP(A160,'fat-01-26'!A:C,3,FALSE),"")</f>
        <v/>
      </c>
      <c r="DT160" s="279" t="str">
        <f>IFERROR(VLOOKUP(A160,'fat-02-26'!A:C,3,FALSE),"")</f>
        <v/>
      </c>
      <c r="DU160" s="279" t="str">
        <f>IFERROR(VLOOKUP(A160,'fat-03-26'!A:C,3,FALSE),"")</f>
        <v/>
      </c>
      <c r="DV160" s="279" t="str">
        <f>IFERROR(VLOOKUP(A160,'fat-04-26'!A:C,3,FALSE),"")</f>
        <v/>
      </c>
      <c r="DW160" s="279" t="str">
        <f>IFERROR(VLOOKUP(A160,'fat-05-26'!A:C,3,FALSE),"")</f>
        <v/>
      </c>
      <c r="DX160" s="279">
        <f t="shared" si="20"/>
        <v>0</v>
      </c>
      <c r="DY160" s="279">
        <f t="shared" si="19"/>
        <v>0</v>
      </c>
      <c r="DZ160" s="280"/>
      <c r="EA160" s="281">
        <f>VLOOKUP(A160,Estoque!B:I,8,FALSE)</f>
        <v>0</v>
      </c>
      <c r="EB160" s="34">
        <f>VLOOKUP(A160,Estoque!B:N,13,FALSE)</f>
        <v>0</v>
      </c>
    </row>
    <row r="161" spans="1:132" x14ac:dyDescent="0.3">
      <c r="A161" s="394" t="s">
        <v>542</v>
      </c>
      <c r="B161" s="394" t="s">
        <v>543</v>
      </c>
      <c r="C161" s="279" t="s">
        <v>772</v>
      </c>
      <c r="D161" s="279" t="s">
        <v>772</v>
      </c>
      <c r="E161" s="279" t="s">
        <v>772</v>
      </c>
      <c r="F161" s="279" t="s">
        <v>772</v>
      </c>
      <c r="G161" s="279" t="s">
        <v>772</v>
      </c>
      <c r="H161" s="279" t="s">
        <v>772</v>
      </c>
      <c r="I161" s="279" t="s">
        <v>772</v>
      </c>
      <c r="J161" s="279" t="s">
        <v>772</v>
      </c>
      <c r="K161" s="279" t="s">
        <v>772</v>
      </c>
      <c r="L161" s="279" t="s">
        <v>772</v>
      </c>
      <c r="M161" s="279" t="s">
        <v>772</v>
      </c>
      <c r="N161" s="279" t="s">
        <v>772</v>
      </c>
      <c r="O161" s="279" t="s">
        <v>772</v>
      </c>
      <c r="P161" s="279" t="s">
        <v>772</v>
      </c>
      <c r="Q161" s="279" t="s">
        <v>772</v>
      </c>
      <c r="R161" s="279" t="s">
        <v>772</v>
      </c>
      <c r="S161" s="279" t="s">
        <v>772</v>
      </c>
      <c r="T161" s="279" t="s">
        <v>772</v>
      </c>
      <c r="U161" s="279" t="s">
        <v>772</v>
      </c>
      <c r="V161" s="279" t="s">
        <v>772</v>
      </c>
      <c r="W161" s="279" t="s">
        <v>772</v>
      </c>
      <c r="X161" s="279" t="s">
        <v>772</v>
      </c>
      <c r="Y161" s="279" t="s">
        <v>772</v>
      </c>
      <c r="Z161" s="279" t="s">
        <v>772</v>
      </c>
      <c r="AA161" s="279" t="s">
        <v>772</v>
      </c>
      <c r="AB161" s="279" t="s">
        <v>772</v>
      </c>
      <c r="AC161" s="279" t="s">
        <v>772</v>
      </c>
      <c r="AD161" s="279" t="s">
        <v>772</v>
      </c>
      <c r="AE161" s="279" t="s">
        <v>772</v>
      </c>
      <c r="AF161" s="279" t="s">
        <v>772</v>
      </c>
      <c r="AG161" s="279" t="s">
        <v>772</v>
      </c>
      <c r="AH161" s="279" t="s">
        <v>772</v>
      </c>
      <c r="AI161" s="279" t="s">
        <v>772</v>
      </c>
      <c r="AJ161" s="279" t="s">
        <v>772</v>
      </c>
      <c r="AK161" s="279" t="s">
        <v>772</v>
      </c>
      <c r="AL161" s="279" t="s">
        <v>772</v>
      </c>
      <c r="AM161" s="279" t="s">
        <v>772</v>
      </c>
      <c r="AN161" s="279" t="s">
        <v>772</v>
      </c>
      <c r="AO161" s="279" t="s">
        <v>772</v>
      </c>
      <c r="AP161" s="279" t="s">
        <v>772</v>
      </c>
      <c r="AQ161" s="279" t="s">
        <v>772</v>
      </c>
      <c r="AR161" s="279" t="s">
        <v>772</v>
      </c>
      <c r="AS161" s="279" t="s">
        <v>772</v>
      </c>
      <c r="AT161" s="279" t="s">
        <v>772</v>
      </c>
      <c r="AU161" s="279" t="s">
        <v>772</v>
      </c>
      <c r="AV161" s="279" t="s">
        <v>772</v>
      </c>
      <c r="AW161" s="279" t="s">
        <v>772</v>
      </c>
      <c r="AX161" s="279" t="s">
        <v>772</v>
      </c>
      <c r="AY161" s="279" t="s">
        <v>772</v>
      </c>
      <c r="AZ161" s="279" t="s">
        <v>772</v>
      </c>
      <c r="BA161" s="279" t="s">
        <v>772</v>
      </c>
      <c r="BB161" s="279" t="s">
        <v>772</v>
      </c>
      <c r="BC161" s="279" t="s">
        <v>772</v>
      </c>
      <c r="BD161" s="279" t="s">
        <v>772</v>
      </c>
      <c r="BE161" s="279" t="s">
        <v>772</v>
      </c>
      <c r="BF161" s="279" t="s">
        <v>772</v>
      </c>
      <c r="BG161" s="279" t="s">
        <v>772</v>
      </c>
      <c r="BH161" s="279" t="s">
        <v>772</v>
      </c>
      <c r="BI161" s="279" t="s">
        <v>772</v>
      </c>
      <c r="BJ161" s="279" t="s">
        <v>772</v>
      </c>
      <c r="BK161" s="279" t="s">
        <v>772</v>
      </c>
      <c r="BL161" s="279" t="s">
        <v>772</v>
      </c>
      <c r="BM161" s="279" t="s">
        <v>772</v>
      </c>
      <c r="BN161" s="279" t="s">
        <v>772</v>
      </c>
      <c r="BO161" s="279" t="s">
        <v>772</v>
      </c>
      <c r="BP161" s="279" t="s">
        <v>772</v>
      </c>
      <c r="BQ161" s="279" t="s">
        <v>772</v>
      </c>
      <c r="BR161" s="279" t="s">
        <v>772</v>
      </c>
      <c r="BS161" s="279" t="s">
        <v>772</v>
      </c>
      <c r="BT161" s="279" t="s">
        <v>772</v>
      </c>
      <c r="BU161" s="279" t="s">
        <v>772</v>
      </c>
      <c r="BV161" s="279" t="s">
        <v>772</v>
      </c>
      <c r="BW161" s="279" t="s">
        <v>772</v>
      </c>
      <c r="BX161" s="279" t="s">
        <v>772</v>
      </c>
      <c r="BY161" s="279" t="s">
        <v>772</v>
      </c>
      <c r="BZ161" s="279" t="s">
        <v>772</v>
      </c>
      <c r="CA161" s="279" t="s">
        <v>772</v>
      </c>
      <c r="CB161" s="279" t="s">
        <v>772</v>
      </c>
      <c r="CC161" s="279" t="s">
        <v>772</v>
      </c>
      <c r="CD161" s="279" t="s">
        <v>772</v>
      </c>
      <c r="CE161" s="279" t="s">
        <v>772</v>
      </c>
      <c r="CF161" s="279" t="s">
        <v>772</v>
      </c>
      <c r="CG161" s="279" t="s">
        <v>772</v>
      </c>
      <c r="CH161" s="279" t="s">
        <v>772</v>
      </c>
      <c r="CI161" s="279" t="s">
        <v>772</v>
      </c>
      <c r="CJ161" s="279" t="s">
        <v>772</v>
      </c>
      <c r="CK161" s="279" t="s">
        <v>772</v>
      </c>
      <c r="CL161" s="279" t="s">
        <v>772</v>
      </c>
      <c r="CM161" s="279" t="s">
        <v>772</v>
      </c>
      <c r="CN161" s="279" t="s">
        <v>772</v>
      </c>
      <c r="CO161" s="279" t="s">
        <v>772</v>
      </c>
      <c r="CP161" s="279" t="s">
        <v>772</v>
      </c>
      <c r="CQ161" s="279" t="s">
        <v>772</v>
      </c>
      <c r="CR161" s="279" t="s">
        <v>772</v>
      </c>
      <c r="CS161" s="279" t="s">
        <v>772</v>
      </c>
      <c r="CT161" s="279" t="s">
        <v>772</v>
      </c>
      <c r="CU161" s="279" t="str">
        <f>IFERROR(VLOOKUP(A161,'fat-01-24'!A:C,3,FALSE),"")</f>
        <v/>
      </c>
      <c r="CV161" s="279" t="str">
        <f>IFERROR(VLOOKUP(A161,'fat-02-24'!A:C,3,FALSE),"")</f>
        <v/>
      </c>
      <c r="CW161" s="279" t="str">
        <f>IFERROR(VLOOKUP(A161,'fat-03-24'!A:C,3,FALSE),"")</f>
        <v/>
      </c>
      <c r="CX161" s="279" t="str">
        <f>IFERROR(VLOOKUP(A161,'fat-04-24'!A:C,3,FALSE),"")</f>
        <v/>
      </c>
      <c r="CY161" s="279" t="str">
        <f>IFERROR(VLOOKUP(A161,'fat-05-24'!A:C,3,FALSE),"")</f>
        <v/>
      </c>
      <c r="CZ161" s="279" t="str">
        <f>IFERROR(VLOOKUP(A161,'fat-06-24'!A:C,3,FALSE),"")</f>
        <v/>
      </c>
      <c r="DA161" s="279" t="str">
        <f>IFERROR(VLOOKUP(A161,'fat-07-24'!A:C,3,FALSE),"")</f>
        <v/>
      </c>
      <c r="DB161" s="279" t="str">
        <f>IFERROR(VLOOKUP(A161,'fat-08-24'!A:D,3,FALSE),"")</f>
        <v/>
      </c>
      <c r="DC161" s="279" t="str">
        <f>IFERROR(VLOOKUP(A161,'fat-09-24'!A:C,3,FALSE),"")</f>
        <v/>
      </c>
      <c r="DD161" s="279" t="str">
        <f>IFERROR(VLOOKUP(A161,'fat-10-24'!A:C,3,FALSE),"")</f>
        <v/>
      </c>
      <c r="DE161" s="279" t="str">
        <f>IFERROR(VLOOKUP(A161,'fat-11-24'!A:C,3,FALSE),"")</f>
        <v/>
      </c>
      <c r="DF161" s="279">
        <f>IFERROR(VLOOKUP(A161,'fat-12-24'!A:D,3,FALSE),"")</f>
        <v>1.18</v>
      </c>
      <c r="DG161" s="279">
        <f>IFERROR(VLOOKUP(A161,'fat-01-25'!A:D,3,FALSE),"")</f>
        <v>1.5104</v>
      </c>
      <c r="DH161" s="279" t="str">
        <f>IFERROR(VLOOKUP(A161,'fat-02-25'!A:D,3,FALSE),"")</f>
        <v/>
      </c>
      <c r="DI161" s="279" t="str">
        <f>IFERROR(VLOOKUP(A161,'fat-03-25'!A:C,3,FALSE),"")</f>
        <v/>
      </c>
      <c r="DJ161" s="279" t="str">
        <f>IFERROR(VLOOKUP(A161,'fat-04-25'!A:C,3,FALSE),"")</f>
        <v/>
      </c>
      <c r="DK161" s="279" t="str">
        <f>IFERROR(VLOOKUP(A161,'fat-02-25'!A:C,3,FALSE),"")</f>
        <v/>
      </c>
      <c r="DL161" s="279">
        <f>IFERROR(VLOOKUP(A161,'fat-06-25'!A:C,3,FALSE),"")</f>
        <v>0</v>
      </c>
      <c r="DM161" s="279" t="str">
        <f>IFERROR(VLOOKUP(A161,'fat-05-25'!A:C,3,FALSE),"")</f>
        <v/>
      </c>
      <c r="DN161" s="279">
        <f>IFERROR(VLOOKUP(A161,'fat-08-25'!A:C,3,FALSE),"")</f>
        <v>0</v>
      </c>
      <c r="DO161" s="279">
        <f>IFERROR(VLOOKUP(A161,'fat-09-25'!A:C,3,FALSE),"")</f>
        <v>0</v>
      </c>
      <c r="DP161" s="279">
        <f>IFERROR(VLOOKUP(A161,'fat-10-25'!A:C,3,FALSE),"")</f>
        <v>0</v>
      </c>
      <c r="DQ161" s="279" t="str">
        <f>IFERROR(VLOOKUP(A161,'fat-11-25'!A:D,3,FALSE),"")</f>
        <v/>
      </c>
      <c r="DR161" s="279" t="str">
        <f>IFERROR(VLOOKUP(A161,'fat-12-25'!A:D,3,FALSE),"")</f>
        <v/>
      </c>
      <c r="DS161" s="279" t="str">
        <f>IFERROR(VLOOKUP(A161,'fat-01-26'!A:C,3,FALSE),"")</f>
        <v/>
      </c>
      <c r="DT161" s="279" t="str">
        <f>IFERROR(VLOOKUP(A161,'fat-02-26'!A:C,3,FALSE),"")</f>
        <v/>
      </c>
      <c r="DU161" s="279" t="str">
        <f>IFERROR(VLOOKUP(A161,'fat-03-26'!A:C,3,FALSE),"")</f>
        <v/>
      </c>
      <c r="DV161" s="279" t="str">
        <f>IFERROR(VLOOKUP(A161,'fat-04-26'!A:C,3,FALSE),"")</f>
        <v/>
      </c>
      <c r="DW161" s="279" t="str">
        <f>IFERROR(VLOOKUP(A161,'fat-05-26'!A:C,3,FALSE),"")</f>
        <v/>
      </c>
      <c r="DX161" s="279">
        <f t="shared" si="20"/>
        <v>0</v>
      </c>
      <c r="DY161" s="279">
        <f t="shared" si="19"/>
        <v>0</v>
      </c>
      <c r="DZ161" s="280"/>
      <c r="EA161" s="281">
        <f>VLOOKUP(A161,Estoque!B:I,8,FALSE)</f>
        <v>0</v>
      </c>
      <c r="EB161" s="34">
        <f>VLOOKUP(A161,Estoque!B:N,13,FALSE)</f>
        <v>0</v>
      </c>
    </row>
    <row r="162" spans="1:132" x14ac:dyDescent="0.3">
      <c r="A162" s="394" t="s">
        <v>546</v>
      </c>
      <c r="B162" s="394" t="s">
        <v>547</v>
      </c>
      <c r="C162" s="279" t="s">
        <v>772</v>
      </c>
      <c r="D162" s="279" t="s">
        <v>772</v>
      </c>
      <c r="E162" s="279" t="s">
        <v>772</v>
      </c>
      <c r="F162" s="279" t="s">
        <v>772</v>
      </c>
      <c r="G162" s="279" t="s">
        <v>772</v>
      </c>
      <c r="H162" s="279" t="s">
        <v>772</v>
      </c>
      <c r="I162" s="279" t="s">
        <v>772</v>
      </c>
      <c r="J162" s="279" t="s">
        <v>772</v>
      </c>
      <c r="K162" s="279" t="s">
        <v>772</v>
      </c>
      <c r="L162" s="279" t="s">
        <v>772</v>
      </c>
      <c r="M162" s="279" t="s">
        <v>772</v>
      </c>
      <c r="N162" s="279" t="s">
        <v>772</v>
      </c>
      <c r="O162" s="279" t="s">
        <v>772</v>
      </c>
      <c r="P162" s="279" t="s">
        <v>772</v>
      </c>
      <c r="Q162" s="279" t="s">
        <v>772</v>
      </c>
      <c r="R162" s="279" t="s">
        <v>772</v>
      </c>
      <c r="S162" s="279" t="s">
        <v>772</v>
      </c>
      <c r="T162" s="279" t="s">
        <v>772</v>
      </c>
      <c r="U162" s="279" t="s">
        <v>772</v>
      </c>
      <c r="V162" s="279" t="s">
        <v>772</v>
      </c>
      <c r="W162" s="279" t="s">
        <v>772</v>
      </c>
      <c r="X162" s="279" t="s">
        <v>772</v>
      </c>
      <c r="Y162" s="279" t="s">
        <v>772</v>
      </c>
      <c r="Z162" s="279" t="s">
        <v>772</v>
      </c>
      <c r="AA162" s="279" t="s">
        <v>772</v>
      </c>
      <c r="AB162" s="279" t="s">
        <v>772</v>
      </c>
      <c r="AC162" s="279" t="s">
        <v>772</v>
      </c>
      <c r="AD162" s="279" t="s">
        <v>772</v>
      </c>
      <c r="AE162" s="279" t="s">
        <v>772</v>
      </c>
      <c r="AF162" s="279" t="s">
        <v>772</v>
      </c>
      <c r="AG162" s="279" t="s">
        <v>772</v>
      </c>
      <c r="AH162" s="279" t="s">
        <v>772</v>
      </c>
      <c r="AI162" s="279" t="s">
        <v>772</v>
      </c>
      <c r="AJ162" s="279" t="s">
        <v>772</v>
      </c>
      <c r="AK162" s="279" t="s">
        <v>772</v>
      </c>
      <c r="AL162" s="279" t="s">
        <v>772</v>
      </c>
      <c r="AM162" s="279" t="s">
        <v>772</v>
      </c>
      <c r="AN162" s="279" t="s">
        <v>772</v>
      </c>
      <c r="AO162" s="279" t="s">
        <v>772</v>
      </c>
      <c r="AP162" s="279" t="s">
        <v>772</v>
      </c>
      <c r="AQ162" s="279" t="s">
        <v>772</v>
      </c>
      <c r="AR162" s="279" t="s">
        <v>772</v>
      </c>
      <c r="AS162" s="279" t="s">
        <v>772</v>
      </c>
      <c r="AT162" s="279" t="s">
        <v>772</v>
      </c>
      <c r="AU162" s="279" t="s">
        <v>772</v>
      </c>
      <c r="AV162" s="279" t="s">
        <v>772</v>
      </c>
      <c r="AW162" s="279" t="s">
        <v>772</v>
      </c>
      <c r="AX162" s="279" t="s">
        <v>772</v>
      </c>
      <c r="AY162" s="279" t="s">
        <v>772</v>
      </c>
      <c r="AZ162" s="279" t="s">
        <v>772</v>
      </c>
      <c r="BA162" s="279" t="s">
        <v>772</v>
      </c>
      <c r="BB162" s="279" t="s">
        <v>772</v>
      </c>
      <c r="BC162" s="279" t="s">
        <v>772</v>
      </c>
      <c r="BD162" s="279" t="s">
        <v>772</v>
      </c>
      <c r="BE162" s="279" t="s">
        <v>772</v>
      </c>
      <c r="BF162" s="279" t="s">
        <v>772</v>
      </c>
      <c r="BG162" s="279" t="s">
        <v>772</v>
      </c>
      <c r="BH162" s="279" t="s">
        <v>772</v>
      </c>
      <c r="BI162" s="279" t="s">
        <v>772</v>
      </c>
      <c r="BJ162" s="279" t="s">
        <v>772</v>
      </c>
      <c r="BK162" s="279" t="s">
        <v>772</v>
      </c>
      <c r="BL162" s="279" t="s">
        <v>772</v>
      </c>
      <c r="BM162" s="279" t="s">
        <v>772</v>
      </c>
      <c r="BN162" s="279" t="s">
        <v>772</v>
      </c>
      <c r="BO162" s="279" t="s">
        <v>772</v>
      </c>
      <c r="BP162" s="279" t="s">
        <v>772</v>
      </c>
      <c r="BQ162" s="279" t="s">
        <v>772</v>
      </c>
      <c r="BR162" s="279" t="s">
        <v>772</v>
      </c>
      <c r="BS162" s="279" t="s">
        <v>772</v>
      </c>
      <c r="BT162" s="279" t="s">
        <v>772</v>
      </c>
      <c r="BU162" s="279" t="s">
        <v>772</v>
      </c>
      <c r="BV162" s="279" t="s">
        <v>772</v>
      </c>
      <c r="BW162" s="279" t="s">
        <v>772</v>
      </c>
      <c r="BX162" s="279" t="s">
        <v>772</v>
      </c>
      <c r="BY162" s="279" t="s">
        <v>772</v>
      </c>
      <c r="BZ162" s="279" t="s">
        <v>772</v>
      </c>
      <c r="CA162" s="279" t="s">
        <v>772</v>
      </c>
      <c r="CB162" s="279" t="s">
        <v>772</v>
      </c>
      <c r="CC162" s="279" t="s">
        <v>772</v>
      </c>
      <c r="CD162" s="279" t="s">
        <v>772</v>
      </c>
      <c r="CE162" s="279" t="s">
        <v>772</v>
      </c>
      <c r="CF162" s="279" t="s">
        <v>772</v>
      </c>
      <c r="CG162" s="279" t="s">
        <v>772</v>
      </c>
      <c r="CH162" s="279" t="s">
        <v>772</v>
      </c>
      <c r="CI162" s="279" t="s">
        <v>772</v>
      </c>
      <c r="CJ162" s="279" t="s">
        <v>772</v>
      </c>
      <c r="CK162" s="279" t="s">
        <v>772</v>
      </c>
      <c r="CL162" s="279" t="s">
        <v>772</v>
      </c>
      <c r="CM162" s="279" t="s">
        <v>772</v>
      </c>
      <c r="CN162" s="279" t="s">
        <v>772</v>
      </c>
      <c r="CO162" s="279">
        <v>1.052</v>
      </c>
      <c r="CP162" s="279" t="s">
        <v>772</v>
      </c>
      <c r="CQ162" s="279" t="s">
        <v>772</v>
      </c>
      <c r="CR162" s="279" t="s">
        <v>772</v>
      </c>
      <c r="CS162" s="279" t="s">
        <v>772</v>
      </c>
      <c r="CT162" s="279" t="s">
        <v>772</v>
      </c>
      <c r="CU162" s="279" t="str">
        <f>IFERROR(VLOOKUP(A162,'fat-01-24'!A:C,3,FALSE),"")</f>
        <v/>
      </c>
      <c r="CV162" s="279" t="str">
        <f>IFERROR(VLOOKUP(A162,'fat-02-24'!A:C,3,FALSE),"")</f>
        <v/>
      </c>
      <c r="CW162" s="279" t="str">
        <f>IFERROR(VLOOKUP(A162,'fat-03-24'!A:C,3,FALSE),"")</f>
        <v/>
      </c>
      <c r="CX162" s="279" t="str">
        <f>IFERROR(VLOOKUP(A162,'fat-04-24'!A:C,3,FALSE),"")</f>
        <v/>
      </c>
      <c r="CY162" s="279" t="str">
        <f>IFERROR(VLOOKUP(A162,'fat-05-24'!A:C,3,FALSE),"")</f>
        <v/>
      </c>
      <c r="CZ162" s="279" t="str">
        <f>IFERROR(VLOOKUP(A162,'fat-06-24'!A:C,3,FALSE),"")</f>
        <v/>
      </c>
      <c r="DA162" s="279" t="str">
        <f>IFERROR(VLOOKUP(A162,'fat-07-24'!A:C,3,FALSE),"")</f>
        <v/>
      </c>
      <c r="DB162" s="279" t="str">
        <f>IFERROR(VLOOKUP(A162,'fat-08-24'!A:D,3,FALSE),"")</f>
        <v/>
      </c>
      <c r="DC162" s="279" t="str">
        <f>IFERROR(VLOOKUP(A162,'fat-09-24'!A:C,3,FALSE),"")</f>
        <v/>
      </c>
      <c r="DD162" s="279" t="str">
        <f>IFERROR(VLOOKUP(A162,'fat-10-24'!A:C,3,FALSE),"")</f>
        <v/>
      </c>
      <c r="DE162" s="279" t="str">
        <f>IFERROR(VLOOKUP(A162,'fat-11-24'!A:C,3,FALSE),"")</f>
        <v/>
      </c>
      <c r="DF162" s="279" t="str">
        <f>IFERROR(VLOOKUP(A162,'fat-12-24'!A:D,3,FALSE),"")</f>
        <v/>
      </c>
      <c r="DG162" s="279" t="str">
        <f>IFERROR(VLOOKUP(A162,'fat-01-25'!A:D,3,FALSE),"")</f>
        <v/>
      </c>
      <c r="DH162" s="279" t="str">
        <f>IFERROR(VLOOKUP(A162,'fat-02-25'!A:D,3,FALSE),"")</f>
        <v/>
      </c>
      <c r="DI162" s="279" t="str">
        <f>IFERROR(VLOOKUP(A162,'fat-03-25'!A:C,3,FALSE),"")</f>
        <v/>
      </c>
      <c r="DJ162" s="279" t="str">
        <f>IFERROR(VLOOKUP(A162,'fat-04-25'!A:C,3,FALSE),"")</f>
        <v/>
      </c>
      <c r="DK162" s="279" t="str">
        <f>IFERROR(VLOOKUP(A162,'fat-02-25'!A:C,3,FALSE),"")</f>
        <v/>
      </c>
      <c r="DL162" s="279">
        <f>IFERROR(VLOOKUP(A162,'fat-06-25'!A:C,3,FALSE),"")</f>
        <v>0</v>
      </c>
      <c r="DM162" s="279" t="str">
        <f>IFERROR(VLOOKUP(A162,'fat-05-25'!A:C,3,FALSE),"")</f>
        <v/>
      </c>
      <c r="DN162" s="279">
        <f>IFERROR(VLOOKUP(A162,'fat-08-25'!A:C,3,FALSE),"")</f>
        <v>0</v>
      </c>
      <c r="DO162" s="279">
        <f>IFERROR(VLOOKUP(A162,'fat-09-25'!A:C,3,FALSE),"")</f>
        <v>2.77</v>
      </c>
      <c r="DP162" s="279">
        <f>IFERROR(VLOOKUP(A162,'fat-10-25'!A:C,3,FALSE),"")</f>
        <v>0</v>
      </c>
      <c r="DQ162" s="279" t="str">
        <f>IFERROR(VLOOKUP(A162,'fat-11-25'!A:D,3,FALSE),"")</f>
        <v/>
      </c>
      <c r="DR162" s="279" t="str">
        <f>IFERROR(VLOOKUP(A162,'fat-12-25'!A:D,3,FALSE),"")</f>
        <v/>
      </c>
      <c r="DS162" s="279" t="str">
        <f>IFERROR(VLOOKUP(A162,'fat-01-26'!A:C,3,FALSE),"")</f>
        <v/>
      </c>
      <c r="DT162" s="279" t="str">
        <f>IFERROR(VLOOKUP(A162,'fat-02-26'!A:C,3,FALSE),"")</f>
        <v/>
      </c>
      <c r="DU162" s="279" t="str">
        <f>IFERROR(VLOOKUP(A162,'fat-03-26'!A:C,3,FALSE),"")</f>
        <v/>
      </c>
      <c r="DV162" s="279" t="str">
        <f>IFERROR(VLOOKUP(A162,'fat-04-26'!A:C,3,FALSE),"")</f>
        <v/>
      </c>
      <c r="DW162" s="279" t="str">
        <f>IFERROR(VLOOKUP(A162,'fat-05-26'!A:C,3,FALSE),"")</f>
        <v/>
      </c>
      <c r="DX162" s="279">
        <f t="shared" si="20"/>
        <v>0</v>
      </c>
      <c r="DY162" s="279">
        <f t="shared" si="19"/>
        <v>0</v>
      </c>
      <c r="DZ162" s="280"/>
      <c r="EA162" s="281">
        <f>VLOOKUP(A162,Estoque!B:I,8,FALSE)</f>
        <v>0</v>
      </c>
      <c r="EB162" s="34">
        <f>VLOOKUP(A162,Estoque!B:N,13,FALSE)</f>
        <v>0</v>
      </c>
    </row>
    <row r="163" spans="1:132" x14ac:dyDescent="0.3">
      <c r="A163" s="394" t="s">
        <v>548</v>
      </c>
      <c r="B163" s="394" t="s">
        <v>807</v>
      </c>
      <c r="C163" s="279" t="s">
        <v>772</v>
      </c>
      <c r="D163" s="279" t="s">
        <v>772</v>
      </c>
      <c r="E163" s="279" t="s">
        <v>772</v>
      </c>
      <c r="F163" s="279" t="s">
        <v>772</v>
      </c>
      <c r="G163" s="279" t="s">
        <v>772</v>
      </c>
      <c r="H163" s="279" t="s">
        <v>772</v>
      </c>
      <c r="I163" s="279" t="s">
        <v>772</v>
      </c>
      <c r="J163" s="279" t="s">
        <v>772</v>
      </c>
      <c r="K163" s="279" t="s">
        <v>772</v>
      </c>
      <c r="L163" s="279" t="s">
        <v>772</v>
      </c>
      <c r="M163" s="279" t="s">
        <v>772</v>
      </c>
      <c r="N163" s="279" t="s">
        <v>772</v>
      </c>
      <c r="O163" s="279" t="s">
        <v>772</v>
      </c>
      <c r="P163" s="279" t="s">
        <v>772</v>
      </c>
      <c r="Q163" s="279" t="s">
        <v>772</v>
      </c>
      <c r="R163" s="279" t="s">
        <v>772</v>
      </c>
      <c r="S163" s="279" t="s">
        <v>772</v>
      </c>
      <c r="T163" s="279" t="s">
        <v>772</v>
      </c>
      <c r="U163" s="279" t="s">
        <v>772</v>
      </c>
      <c r="V163" s="279" t="s">
        <v>772</v>
      </c>
      <c r="W163" s="279" t="s">
        <v>772</v>
      </c>
      <c r="X163" s="279" t="s">
        <v>772</v>
      </c>
      <c r="Y163" s="279" t="s">
        <v>772</v>
      </c>
      <c r="Z163" s="279" t="s">
        <v>772</v>
      </c>
      <c r="AA163" s="279" t="s">
        <v>772</v>
      </c>
      <c r="AB163" s="279" t="s">
        <v>772</v>
      </c>
      <c r="AC163" s="279" t="s">
        <v>772</v>
      </c>
      <c r="AD163" s="279" t="s">
        <v>772</v>
      </c>
      <c r="AE163" s="279" t="s">
        <v>772</v>
      </c>
      <c r="AF163" s="279" t="s">
        <v>772</v>
      </c>
      <c r="AG163" s="279" t="s">
        <v>772</v>
      </c>
      <c r="AH163" s="279" t="s">
        <v>772</v>
      </c>
      <c r="AI163" s="279" t="s">
        <v>772</v>
      </c>
      <c r="AJ163" s="279" t="s">
        <v>772</v>
      </c>
      <c r="AK163" s="279" t="s">
        <v>772</v>
      </c>
      <c r="AL163" s="279" t="s">
        <v>772</v>
      </c>
      <c r="AM163" s="279" t="s">
        <v>772</v>
      </c>
      <c r="AN163" s="279" t="s">
        <v>772</v>
      </c>
      <c r="AO163" s="279" t="s">
        <v>772</v>
      </c>
      <c r="AP163" s="279" t="s">
        <v>772</v>
      </c>
      <c r="AQ163" s="279" t="s">
        <v>772</v>
      </c>
      <c r="AR163" s="279" t="s">
        <v>772</v>
      </c>
      <c r="AS163" s="279" t="s">
        <v>772</v>
      </c>
      <c r="AT163" s="279" t="s">
        <v>772</v>
      </c>
      <c r="AU163" s="279" t="s">
        <v>772</v>
      </c>
      <c r="AV163" s="279" t="s">
        <v>772</v>
      </c>
      <c r="AW163" s="279" t="s">
        <v>772</v>
      </c>
      <c r="AX163" s="279" t="s">
        <v>772</v>
      </c>
      <c r="AY163" s="279" t="s">
        <v>772</v>
      </c>
      <c r="AZ163" s="279" t="s">
        <v>772</v>
      </c>
      <c r="BA163" s="279" t="s">
        <v>772</v>
      </c>
      <c r="BB163" s="279" t="s">
        <v>772</v>
      </c>
      <c r="BC163" s="279" t="s">
        <v>772</v>
      </c>
      <c r="BD163" s="279" t="s">
        <v>772</v>
      </c>
      <c r="BE163" s="279" t="s">
        <v>772</v>
      </c>
      <c r="BF163" s="279" t="s">
        <v>772</v>
      </c>
      <c r="BG163" s="279" t="s">
        <v>772</v>
      </c>
      <c r="BH163" s="279" t="s">
        <v>772</v>
      </c>
      <c r="BI163" s="279" t="s">
        <v>772</v>
      </c>
      <c r="BJ163" s="279" t="s">
        <v>772</v>
      </c>
      <c r="BK163" s="279" t="s">
        <v>772</v>
      </c>
      <c r="BL163" s="279" t="s">
        <v>772</v>
      </c>
      <c r="BM163" s="279" t="s">
        <v>772</v>
      </c>
      <c r="BN163" s="279" t="s">
        <v>772</v>
      </c>
      <c r="BO163" s="279" t="s">
        <v>772</v>
      </c>
      <c r="BP163" s="279" t="s">
        <v>772</v>
      </c>
      <c r="BQ163" s="279" t="s">
        <v>772</v>
      </c>
      <c r="BR163" s="279" t="s">
        <v>772</v>
      </c>
      <c r="BS163" s="279" t="s">
        <v>772</v>
      </c>
      <c r="BT163" s="279" t="s">
        <v>772</v>
      </c>
      <c r="BU163" s="279" t="s">
        <v>772</v>
      </c>
      <c r="BV163" s="279" t="s">
        <v>772</v>
      </c>
      <c r="BW163" s="279" t="s">
        <v>772</v>
      </c>
      <c r="BX163" s="279" t="s">
        <v>772</v>
      </c>
      <c r="BY163" s="279" t="s">
        <v>772</v>
      </c>
      <c r="BZ163" s="279" t="s">
        <v>772</v>
      </c>
      <c r="CA163" s="279" t="s">
        <v>772</v>
      </c>
      <c r="CB163" s="279" t="s">
        <v>772</v>
      </c>
      <c r="CC163" s="279" t="s">
        <v>772</v>
      </c>
      <c r="CD163" s="279" t="s">
        <v>772</v>
      </c>
      <c r="CE163" s="279" t="s">
        <v>772</v>
      </c>
      <c r="CF163" s="279" t="s">
        <v>772</v>
      </c>
      <c r="CG163" s="279" t="s">
        <v>772</v>
      </c>
      <c r="CH163" s="279" t="s">
        <v>772</v>
      </c>
      <c r="CI163" s="279" t="s">
        <v>772</v>
      </c>
      <c r="CJ163" s="279" t="s">
        <v>772</v>
      </c>
      <c r="CK163" s="279" t="s">
        <v>772</v>
      </c>
      <c r="CL163" s="279" t="s">
        <v>772</v>
      </c>
      <c r="CM163" s="279" t="s">
        <v>772</v>
      </c>
      <c r="CN163" s="279" t="s">
        <v>772</v>
      </c>
      <c r="CO163" s="279" t="s">
        <v>772</v>
      </c>
      <c r="CP163" s="279" t="s">
        <v>772</v>
      </c>
      <c r="CQ163" s="279" t="s">
        <v>772</v>
      </c>
      <c r="CR163" s="279" t="s">
        <v>772</v>
      </c>
      <c r="CS163" s="279" t="s">
        <v>772</v>
      </c>
      <c r="CT163" s="279" t="s">
        <v>772</v>
      </c>
      <c r="CU163" s="279" t="str">
        <f>IFERROR(VLOOKUP(A163,'fat-01-24'!A:C,3,FALSE),"")</f>
        <v/>
      </c>
      <c r="CV163" s="279" t="str">
        <f>IFERROR(VLOOKUP(A163,'fat-02-24'!A:C,3,FALSE),"")</f>
        <v/>
      </c>
      <c r="CW163" s="279" t="str">
        <f>IFERROR(VLOOKUP(A163,'fat-03-24'!A:C,3,FALSE),"")</f>
        <v/>
      </c>
      <c r="CX163" s="279" t="str">
        <f>IFERROR(VLOOKUP(A163,'fat-04-24'!A:C,3,FALSE),"")</f>
        <v/>
      </c>
      <c r="CY163" s="279" t="str">
        <f>IFERROR(VLOOKUP(A163,'fat-05-24'!A:C,3,FALSE),"")</f>
        <v/>
      </c>
      <c r="CZ163" s="279" t="str">
        <f>IFERROR(VLOOKUP(A163,'fat-06-24'!A:C,3,FALSE),"")</f>
        <v/>
      </c>
      <c r="DA163" s="279" t="str">
        <f>IFERROR(VLOOKUP(A163,'fat-07-24'!A:C,3,FALSE),"")</f>
        <v/>
      </c>
      <c r="DB163" s="279" t="str">
        <f>IFERROR(VLOOKUP(A163,'fat-08-24'!A:D,3,FALSE),"")</f>
        <v/>
      </c>
      <c r="DC163" s="279" t="str">
        <f>IFERROR(VLOOKUP(A163,'fat-09-24'!A:C,3,FALSE),"")</f>
        <v/>
      </c>
      <c r="DD163" s="279" t="str">
        <f>IFERROR(VLOOKUP(A163,'fat-10-24'!A:C,3,FALSE),"")</f>
        <v/>
      </c>
      <c r="DE163" s="279" t="str">
        <f>IFERROR(VLOOKUP(A163,'fat-11-24'!A:C,3,FALSE),"")</f>
        <v/>
      </c>
      <c r="DF163" s="279" t="str">
        <f>IFERROR(VLOOKUP(A163,'fat-12-24'!A:D,3,FALSE),"")</f>
        <v/>
      </c>
      <c r="DG163" s="279" t="str">
        <f>IFERROR(VLOOKUP(A163,'fat-01-25'!A:D,3,FALSE),"")</f>
        <v/>
      </c>
      <c r="DH163" s="279" t="str">
        <f>IFERROR(VLOOKUP(A163,'fat-02-25'!A:D,3,FALSE),"")</f>
        <v/>
      </c>
      <c r="DI163" s="279" t="str">
        <f>IFERROR(VLOOKUP(A163,'fat-03-25'!A:C,3,FALSE),"")</f>
        <v/>
      </c>
      <c r="DJ163" s="279" t="str">
        <f>IFERROR(VLOOKUP(A163,'fat-04-25'!A:C,3,FALSE),"")</f>
        <v/>
      </c>
      <c r="DK163" s="279" t="str">
        <f>IFERROR(VLOOKUP(A163,'fat-02-25'!A:C,3,FALSE),"")</f>
        <v/>
      </c>
      <c r="DL163" s="279" t="str">
        <f>IFERROR(VLOOKUP(A163,'fat-06-25'!A:C,3,FALSE),"")</f>
        <v/>
      </c>
      <c r="DM163" s="279" t="str">
        <f>IFERROR(VLOOKUP(A163,'fat-05-25'!A:C,3,FALSE),"")</f>
        <v/>
      </c>
      <c r="DN163" s="279" t="str">
        <f>IFERROR(VLOOKUP(A163,'fat-08-25'!A:C,3,FALSE),"")</f>
        <v/>
      </c>
      <c r="DO163" s="279" t="str">
        <f>IFERROR(VLOOKUP(A163,'fat-09-25'!A:C,3,FALSE),"")</f>
        <v/>
      </c>
      <c r="DP163" s="279" t="str">
        <f>IFERROR(VLOOKUP(A163,'fat-10-25'!A:C,3,FALSE),"")</f>
        <v/>
      </c>
      <c r="DQ163" s="279" t="str">
        <f>IFERROR(VLOOKUP(A163,'fat-11-25'!A:D,3,FALSE),"")</f>
        <v/>
      </c>
      <c r="DR163" s="279" t="str">
        <f>IFERROR(VLOOKUP(A163,'fat-12-25'!A:D,3,FALSE),"")</f>
        <v/>
      </c>
      <c r="DS163" s="279" t="str">
        <f>IFERROR(VLOOKUP(A163,'fat-01-26'!A:C,3,FALSE),"")</f>
        <v/>
      </c>
      <c r="DT163" s="279" t="str">
        <f>IFERROR(VLOOKUP(A163,'fat-02-26'!A:C,3,FALSE),"")</f>
        <v/>
      </c>
      <c r="DU163" s="279" t="str">
        <f>IFERROR(VLOOKUP(A163,'fat-03-26'!A:C,3,FALSE),"")</f>
        <v/>
      </c>
      <c r="DV163" s="279" t="str">
        <f>IFERROR(VLOOKUP(A163,'fat-04-26'!A:C,3,FALSE),"")</f>
        <v/>
      </c>
      <c r="DW163" s="279" t="str">
        <f>IFERROR(VLOOKUP(A163,'fat-05-26'!A:C,3,FALSE),"")</f>
        <v/>
      </c>
      <c r="DX163" s="279">
        <f t="shared" si="20"/>
        <v>0</v>
      </c>
      <c r="DY163" s="279">
        <f t="shared" si="19"/>
        <v>0</v>
      </c>
      <c r="DZ163" s="280"/>
      <c r="EA163" s="281">
        <f>VLOOKUP(A163,Estoque!B:I,8,FALSE)</f>
        <v>0</v>
      </c>
      <c r="EB163" s="34">
        <f>VLOOKUP(A163,Estoque!B:N,13,FALSE)</f>
        <v>0</v>
      </c>
    </row>
    <row r="164" spans="1:132" x14ac:dyDescent="0.3">
      <c r="A164" s="394" t="s">
        <v>808</v>
      </c>
      <c r="B164" s="394" t="s">
        <v>809</v>
      </c>
      <c r="C164" s="279" t="s">
        <v>772</v>
      </c>
      <c r="D164" s="279" t="s">
        <v>772</v>
      </c>
      <c r="E164" s="279" t="s">
        <v>772</v>
      </c>
      <c r="F164" s="279" t="s">
        <v>772</v>
      </c>
      <c r="G164" s="279" t="s">
        <v>772</v>
      </c>
      <c r="H164" s="279" t="s">
        <v>772</v>
      </c>
      <c r="I164" s="279" t="s">
        <v>772</v>
      </c>
      <c r="J164" s="279" t="s">
        <v>772</v>
      </c>
      <c r="K164" s="279" t="s">
        <v>772</v>
      </c>
      <c r="L164" s="279" t="s">
        <v>772</v>
      </c>
      <c r="M164" s="279" t="s">
        <v>772</v>
      </c>
      <c r="N164" s="279" t="s">
        <v>772</v>
      </c>
      <c r="O164" s="279" t="s">
        <v>772</v>
      </c>
      <c r="P164" s="279" t="s">
        <v>772</v>
      </c>
      <c r="Q164" s="279" t="s">
        <v>772</v>
      </c>
      <c r="R164" s="279" t="s">
        <v>772</v>
      </c>
      <c r="S164" s="279" t="s">
        <v>772</v>
      </c>
      <c r="T164" s="279" t="s">
        <v>772</v>
      </c>
      <c r="U164" s="279" t="s">
        <v>772</v>
      </c>
      <c r="V164" s="279" t="s">
        <v>772</v>
      </c>
      <c r="W164" s="279" t="s">
        <v>772</v>
      </c>
      <c r="X164" s="279" t="s">
        <v>772</v>
      </c>
      <c r="Y164" s="279" t="s">
        <v>772</v>
      </c>
      <c r="Z164" s="279" t="s">
        <v>772</v>
      </c>
      <c r="AA164" s="279" t="s">
        <v>772</v>
      </c>
      <c r="AB164" s="279" t="s">
        <v>772</v>
      </c>
      <c r="AC164" s="279" t="s">
        <v>772</v>
      </c>
      <c r="AD164" s="279" t="s">
        <v>772</v>
      </c>
      <c r="AE164" s="279" t="s">
        <v>772</v>
      </c>
      <c r="AF164" s="279" t="s">
        <v>772</v>
      </c>
      <c r="AG164" s="279" t="s">
        <v>772</v>
      </c>
      <c r="AH164" s="279" t="s">
        <v>772</v>
      </c>
      <c r="AI164" s="279" t="s">
        <v>772</v>
      </c>
      <c r="AJ164" s="279" t="s">
        <v>772</v>
      </c>
      <c r="AK164" s="279" t="s">
        <v>772</v>
      </c>
      <c r="AL164" s="279" t="s">
        <v>772</v>
      </c>
      <c r="AM164" s="279" t="s">
        <v>772</v>
      </c>
      <c r="AN164" s="279" t="s">
        <v>772</v>
      </c>
      <c r="AO164" s="279" t="s">
        <v>772</v>
      </c>
      <c r="AP164" s="279" t="s">
        <v>772</v>
      </c>
      <c r="AQ164" s="279" t="s">
        <v>772</v>
      </c>
      <c r="AR164" s="279" t="s">
        <v>772</v>
      </c>
      <c r="AS164" s="279" t="s">
        <v>772</v>
      </c>
      <c r="AT164" s="279" t="s">
        <v>772</v>
      </c>
      <c r="AU164" s="279" t="s">
        <v>772</v>
      </c>
      <c r="AV164" s="279" t="s">
        <v>772</v>
      </c>
      <c r="AW164" s="279" t="s">
        <v>772</v>
      </c>
      <c r="AX164" s="279" t="s">
        <v>772</v>
      </c>
      <c r="AY164" s="279" t="s">
        <v>772</v>
      </c>
      <c r="AZ164" s="279" t="s">
        <v>772</v>
      </c>
      <c r="BA164" s="279" t="s">
        <v>772</v>
      </c>
      <c r="BB164" s="279" t="s">
        <v>772</v>
      </c>
      <c r="BC164" s="279" t="s">
        <v>772</v>
      </c>
      <c r="BD164" s="279" t="s">
        <v>772</v>
      </c>
      <c r="BE164" s="279" t="s">
        <v>772</v>
      </c>
      <c r="BF164" s="279" t="s">
        <v>772</v>
      </c>
      <c r="BG164" s="279" t="s">
        <v>772</v>
      </c>
      <c r="BH164" s="279" t="s">
        <v>772</v>
      </c>
      <c r="BI164" s="279" t="s">
        <v>772</v>
      </c>
      <c r="BJ164" s="279" t="s">
        <v>772</v>
      </c>
      <c r="BK164" s="279" t="s">
        <v>772</v>
      </c>
      <c r="BL164" s="279" t="s">
        <v>772</v>
      </c>
      <c r="BM164" s="279" t="s">
        <v>772</v>
      </c>
      <c r="BN164" s="279" t="s">
        <v>772</v>
      </c>
      <c r="BO164" s="279" t="s">
        <v>772</v>
      </c>
      <c r="BP164" s="279" t="s">
        <v>772</v>
      </c>
      <c r="BQ164" s="279" t="s">
        <v>772</v>
      </c>
      <c r="BR164" s="279" t="s">
        <v>772</v>
      </c>
      <c r="BS164" s="279" t="s">
        <v>772</v>
      </c>
      <c r="BT164" s="279" t="s">
        <v>772</v>
      </c>
      <c r="BU164" s="279" t="s">
        <v>772</v>
      </c>
      <c r="BV164" s="279" t="s">
        <v>772</v>
      </c>
      <c r="BW164" s="279" t="s">
        <v>772</v>
      </c>
      <c r="BX164" s="279" t="s">
        <v>772</v>
      </c>
      <c r="BY164" s="279" t="s">
        <v>772</v>
      </c>
      <c r="BZ164" s="279" t="s">
        <v>772</v>
      </c>
      <c r="CA164" s="279" t="s">
        <v>772</v>
      </c>
      <c r="CB164" s="279" t="s">
        <v>772</v>
      </c>
      <c r="CC164" s="279" t="s">
        <v>772</v>
      </c>
      <c r="CD164" s="279" t="s">
        <v>772</v>
      </c>
      <c r="CE164" s="279" t="s">
        <v>772</v>
      </c>
      <c r="CF164" s="279" t="s">
        <v>772</v>
      </c>
      <c r="CG164" s="279" t="s">
        <v>772</v>
      </c>
      <c r="CH164" s="279" t="s">
        <v>772</v>
      </c>
      <c r="CI164" s="279" t="s">
        <v>772</v>
      </c>
      <c r="CJ164" s="279" t="s">
        <v>772</v>
      </c>
      <c r="CK164" s="279" t="s">
        <v>772</v>
      </c>
      <c r="CL164" s="279" t="s">
        <v>772</v>
      </c>
      <c r="CM164" s="279" t="s">
        <v>772</v>
      </c>
      <c r="CN164" s="279" t="s">
        <v>772</v>
      </c>
      <c r="CO164" s="279" t="s">
        <v>772</v>
      </c>
      <c r="CP164" s="279" t="s">
        <v>772</v>
      </c>
      <c r="CQ164" s="279" t="s">
        <v>772</v>
      </c>
      <c r="CR164" s="279" t="s">
        <v>772</v>
      </c>
      <c r="CS164" s="279" t="s">
        <v>772</v>
      </c>
      <c r="CT164" s="279" t="s">
        <v>772</v>
      </c>
      <c r="CU164" s="279" t="str">
        <f>IFERROR(VLOOKUP(A164,'fat-01-24'!A:C,3,FALSE),"")</f>
        <v/>
      </c>
      <c r="CV164" s="279" t="str">
        <f>IFERROR(VLOOKUP(A164,'fat-02-24'!A:C,3,FALSE),"")</f>
        <v/>
      </c>
      <c r="CW164" s="279" t="str">
        <f>IFERROR(VLOOKUP(A164,'fat-03-24'!A:C,3,FALSE),"")</f>
        <v/>
      </c>
      <c r="CX164" s="279" t="str">
        <f>IFERROR(VLOOKUP(A164,'fat-04-24'!A:C,3,FALSE),"")</f>
        <v/>
      </c>
      <c r="CY164" s="279" t="str">
        <f>IFERROR(VLOOKUP(A164,'fat-05-24'!A:C,3,FALSE),"")</f>
        <v/>
      </c>
      <c r="CZ164" s="279" t="str">
        <f>IFERROR(VLOOKUP(A164,'fat-06-24'!A:C,3,FALSE),"")</f>
        <v/>
      </c>
      <c r="DA164" s="279" t="str">
        <f>IFERROR(VLOOKUP(A164,'fat-07-24'!A:C,3,FALSE),"")</f>
        <v/>
      </c>
      <c r="DB164" s="279" t="str">
        <f>IFERROR(VLOOKUP(A164,'fat-08-24'!A:D,3,FALSE),"")</f>
        <v/>
      </c>
      <c r="DC164" s="279" t="str">
        <f>IFERROR(VLOOKUP(A164,'fat-09-24'!A:C,3,FALSE),"")</f>
        <v/>
      </c>
      <c r="DD164" s="279" t="str">
        <f>IFERROR(VLOOKUP(A164,'fat-10-24'!A:C,3,FALSE),"")</f>
        <v/>
      </c>
      <c r="DE164" s="279" t="str">
        <f>IFERROR(VLOOKUP(A164,'fat-11-24'!A:C,3,FALSE),"")</f>
        <v/>
      </c>
      <c r="DF164" s="279" t="str">
        <f>IFERROR(VLOOKUP(A164,'fat-12-24'!A:D,3,FALSE),"")</f>
        <v/>
      </c>
      <c r="DG164" s="279" t="str">
        <f>IFERROR(VLOOKUP(A164,'fat-01-25'!A:D,3,FALSE),"")</f>
        <v/>
      </c>
      <c r="DH164" s="279" t="str">
        <f>IFERROR(VLOOKUP(A164,'fat-02-25'!A:D,3,FALSE),"")</f>
        <v/>
      </c>
      <c r="DI164" s="279" t="str">
        <f>IFERROR(VLOOKUP(A164,'fat-03-25'!A:C,3,FALSE),"")</f>
        <v/>
      </c>
      <c r="DJ164" s="279" t="str">
        <f>IFERROR(VLOOKUP(A164,'fat-04-25'!A:C,3,FALSE),"")</f>
        <v/>
      </c>
      <c r="DK164" s="279" t="str">
        <f>IFERROR(VLOOKUP(A164,'fat-02-25'!A:C,3,FALSE),"")</f>
        <v/>
      </c>
      <c r="DL164" s="279" t="str">
        <f>IFERROR(VLOOKUP(A164,'fat-06-25'!A:C,3,FALSE),"")</f>
        <v/>
      </c>
      <c r="DM164" s="279" t="str">
        <f>IFERROR(VLOOKUP(A164,'fat-05-25'!A:C,3,FALSE),"")</f>
        <v/>
      </c>
      <c r="DN164" s="279" t="str">
        <f>IFERROR(VLOOKUP(A164,'fat-08-25'!A:C,3,FALSE),"")</f>
        <v/>
      </c>
      <c r="DO164" s="279" t="str">
        <f>IFERROR(VLOOKUP(A164,'fat-09-25'!A:C,3,FALSE),"")</f>
        <v/>
      </c>
      <c r="DP164" s="279" t="str">
        <f>IFERROR(VLOOKUP(A164,'fat-10-25'!A:C,3,FALSE),"")</f>
        <v/>
      </c>
      <c r="DQ164" s="279" t="str">
        <f>IFERROR(VLOOKUP(A164,'fat-11-25'!A:D,3,FALSE),"")</f>
        <v/>
      </c>
      <c r="DR164" s="279" t="str">
        <f>IFERROR(VLOOKUP(A164,'fat-12-25'!A:D,3,FALSE),"")</f>
        <v/>
      </c>
      <c r="DS164" s="279" t="str">
        <f>IFERROR(VLOOKUP(A164,'fat-01-26'!A:C,3,FALSE),"")</f>
        <v/>
      </c>
      <c r="DT164" s="279" t="str">
        <f>IFERROR(VLOOKUP(A164,'fat-02-26'!A:C,3,FALSE),"")</f>
        <v/>
      </c>
      <c r="DU164" s="279" t="str">
        <f>IFERROR(VLOOKUP(A164,'fat-03-26'!A:C,3,FALSE),"")</f>
        <v/>
      </c>
      <c r="DV164" s="279" t="str">
        <f>IFERROR(VLOOKUP(A164,'fat-04-26'!A:C,3,FALSE),"")</f>
        <v/>
      </c>
      <c r="DW164" s="279" t="str">
        <f>IFERROR(VLOOKUP(A164,'fat-05-26'!A:C,3,FALSE),"")</f>
        <v/>
      </c>
      <c r="DX164" s="279">
        <f t="shared" si="20"/>
        <v>0</v>
      </c>
      <c r="DY164" s="279">
        <f t="shared" si="19"/>
        <v>0</v>
      </c>
      <c r="DZ164" s="280"/>
      <c r="EA164" s="281">
        <f>VLOOKUP(A164,Estoque!B:I,8,FALSE)</f>
        <v>0</v>
      </c>
      <c r="EB164" s="34">
        <f>VLOOKUP(A164,Estoque!B:N,13,FALSE)</f>
        <v>0</v>
      </c>
    </row>
    <row r="165" spans="1:132" x14ac:dyDescent="0.3">
      <c r="A165" s="394" t="s">
        <v>552</v>
      </c>
      <c r="B165" s="394" t="s">
        <v>554</v>
      </c>
      <c r="C165" s="279" t="s">
        <v>772</v>
      </c>
      <c r="D165" s="279" t="s">
        <v>772</v>
      </c>
      <c r="E165" s="279" t="s">
        <v>772</v>
      </c>
      <c r="F165" s="279" t="s">
        <v>772</v>
      </c>
      <c r="G165" s="279" t="s">
        <v>772</v>
      </c>
      <c r="H165" s="279" t="s">
        <v>772</v>
      </c>
      <c r="I165" s="279" t="s">
        <v>772</v>
      </c>
      <c r="J165" s="279" t="s">
        <v>772</v>
      </c>
      <c r="K165" s="279" t="s">
        <v>772</v>
      </c>
      <c r="L165" s="279" t="s">
        <v>772</v>
      </c>
      <c r="M165" s="279" t="s">
        <v>772</v>
      </c>
      <c r="N165" s="279" t="s">
        <v>772</v>
      </c>
      <c r="O165" s="279" t="s">
        <v>772</v>
      </c>
      <c r="P165" s="279" t="s">
        <v>772</v>
      </c>
      <c r="Q165" s="279" t="s">
        <v>772</v>
      </c>
      <c r="R165" s="279" t="s">
        <v>772</v>
      </c>
      <c r="S165" s="279" t="s">
        <v>772</v>
      </c>
      <c r="T165" s="279" t="s">
        <v>772</v>
      </c>
      <c r="U165" s="279" t="s">
        <v>772</v>
      </c>
      <c r="V165" s="279" t="s">
        <v>772</v>
      </c>
      <c r="W165" s="279" t="s">
        <v>772</v>
      </c>
      <c r="X165" s="279" t="s">
        <v>772</v>
      </c>
      <c r="Y165" s="279" t="s">
        <v>772</v>
      </c>
      <c r="Z165" s="279" t="s">
        <v>772</v>
      </c>
      <c r="AA165" s="279" t="s">
        <v>772</v>
      </c>
      <c r="AB165" s="279" t="s">
        <v>772</v>
      </c>
      <c r="AC165" s="279" t="s">
        <v>772</v>
      </c>
      <c r="AD165" s="279" t="s">
        <v>772</v>
      </c>
      <c r="AE165" s="279" t="s">
        <v>772</v>
      </c>
      <c r="AF165" s="279" t="s">
        <v>772</v>
      </c>
      <c r="AG165" s="279" t="s">
        <v>772</v>
      </c>
      <c r="AH165" s="279" t="s">
        <v>772</v>
      </c>
      <c r="AI165" s="279" t="s">
        <v>772</v>
      </c>
      <c r="AJ165" s="279" t="s">
        <v>772</v>
      </c>
      <c r="AK165" s="279" t="s">
        <v>772</v>
      </c>
      <c r="AL165" s="279" t="s">
        <v>772</v>
      </c>
      <c r="AM165" s="279" t="s">
        <v>772</v>
      </c>
      <c r="AN165" s="279" t="s">
        <v>772</v>
      </c>
      <c r="AO165" s="279" t="s">
        <v>772</v>
      </c>
      <c r="AP165" s="279" t="s">
        <v>772</v>
      </c>
      <c r="AQ165" s="279" t="s">
        <v>772</v>
      </c>
      <c r="AR165" s="279" t="s">
        <v>772</v>
      </c>
      <c r="AS165" s="279" t="s">
        <v>772</v>
      </c>
      <c r="AT165" s="279" t="s">
        <v>772</v>
      </c>
      <c r="AU165" s="279" t="s">
        <v>772</v>
      </c>
      <c r="AV165" s="279" t="s">
        <v>772</v>
      </c>
      <c r="AW165" s="279" t="s">
        <v>772</v>
      </c>
      <c r="AX165" s="279" t="s">
        <v>772</v>
      </c>
      <c r="AY165" s="279" t="s">
        <v>772</v>
      </c>
      <c r="AZ165" s="279" t="s">
        <v>772</v>
      </c>
      <c r="BA165" s="279" t="s">
        <v>772</v>
      </c>
      <c r="BB165" s="279" t="s">
        <v>772</v>
      </c>
      <c r="BC165" s="279" t="s">
        <v>772</v>
      </c>
      <c r="BD165" s="279" t="s">
        <v>772</v>
      </c>
      <c r="BE165" s="279" t="s">
        <v>772</v>
      </c>
      <c r="BF165" s="279" t="s">
        <v>772</v>
      </c>
      <c r="BG165" s="279" t="s">
        <v>772</v>
      </c>
      <c r="BH165" s="279" t="s">
        <v>772</v>
      </c>
      <c r="BI165" s="279" t="s">
        <v>772</v>
      </c>
      <c r="BJ165" s="279" t="s">
        <v>772</v>
      </c>
      <c r="BK165" s="279" t="s">
        <v>772</v>
      </c>
      <c r="BL165" s="279" t="s">
        <v>772</v>
      </c>
      <c r="BM165" s="279" t="s">
        <v>772</v>
      </c>
      <c r="BN165" s="279" t="s">
        <v>772</v>
      </c>
      <c r="BO165" s="279" t="s">
        <v>772</v>
      </c>
      <c r="BP165" s="279" t="s">
        <v>772</v>
      </c>
      <c r="BQ165" s="279" t="s">
        <v>772</v>
      </c>
      <c r="BR165" s="279" t="s">
        <v>772</v>
      </c>
      <c r="BS165" s="279">
        <v>9.1359999999999992</v>
      </c>
      <c r="BT165" s="279" t="s">
        <v>772</v>
      </c>
      <c r="BU165" s="279" t="s">
        <v>772</v>
      </c>
      <c r="BV165" s="279" t="s">
        <v>772</v>
      </c>
      <c r="BW165" s="279">
        <v>16.338000000000001</v>
      </c>
      <c r="BX165" s="279" t="s">
        <v>772</v>
      </c>
      <c r="BY165" s="279" t="s">
        <v>772</v>
      </c>
      <c r="BZ165" s="279" t="s">
        <v>772</v>
      </c>
      <c r="CA165" s="279" t="s">
        <v>772</v>
      </c>
      <c r="CB165" s="279" t="s">
        <v>772</v>
      </c>
      <c r="CC165" s="279" t="s">
        <v>772</v>
      </c>
      <c r="CD165" s="279" t="s">
        <v>772</v>
      </c>
      <c r="CE165" s="279" t="s">
        <v>772</v>
      </c>
      <c r="CF165" s="279" t="s">
        <v>772</v>
      </c>
      <c r="CG165" s="279" t="s">
        <v>772</v>
      </c>
      <c r="CH165" s="279" t="s">
        <v>772</v>
      </c>
      <c r="CI165" s="279">
        <v>10.472000000000001</v>
      </c>
      <c r="CJ165" s="279" t="s">
        <v>772</v>
      </c>
      <c r="CK165" s="279" t="s">
        <v>772</v>
      </c>
      <c r="CL165" s="279" t="s">
        <v>772</v>
      </c>
      <c r="CM165" s="279" t="s">
        <v>772</v>
      </c>
      <c r="CN165" s="279" t="s">
        <v>772</v>
      </c>
      <c r="CO165" s="279" t="s">
        <v>772</v>
      </c>
      <c r="CP165" s="279" t="s">
        <v>772</v>
      </c>
      <c r="CQ165" s="279">
        <v>1.58</v>
      </c>
      <c r="CR165" s="279" t="s">
        <v>772</v>
      </c>
      <c r="CS165" s="279" t="s">
        <v>772</v>
      </c>
      <c r="CT165" s="279" t="s">
        <v>772</v>
      </c>
      <c r="CU165" s="279" t="str">
        <f>IFERROR(VLOOKUP(A165,'fat-01-24'!A:C,3,FALSE),"")</f>
        <v/>
      </c>
      <c r="CV165" s="279" t="str">
        <f>IFERROR(VLOOKUP(A165,'fat-02-24'!A:C,3,FALSE),"")</f>
        <v/>
      </c>
      <c r="CW165" s="279" t="str">
        <f>IFERROR(VLOOKUP(A165,'fat-03-24'!A:C,3,FALSE),"")</f>
        <v/>
      </c>
      <c r="CX165" s="279" t="str">
        <f>IFERROR(VLOOKUP(A165,'fat-04-24'!A:C,3,FALSE),"")</f>
        <v/>
      </c>
      <c r="CY165" s="279" t="str">
        <f>IFERROR(VLOOKUP(A165,'fat-05-24'!A:C,3,FALSE),"")</f>
        <v/>
      </c>
      <c r="CZ165" s="279" t="str">
        <f>IFERROR(VLOOKUP(A165,'fat-06-24'!A:C,3,FALSE),"")</f>
        <v/>
      </c>
      <c r="DA165" s="279" t="str">
        <f>IFERROR(VLOOKUP(A165,'fat-07-24'!A:C,3,FALSE),"")</f>
        <v/>
      </c>
      <c r="DB165" s="279" t="str">
        <f>IFERROR(VLOOKUP(A165,'fat-08-24'!A:D,3,FALSE),"")</f>
        <v/>
      </c>
      <c r="DC165" s="279" t="str">
        <f>IFERROR(VLOOKUP(A165,'fat-09-24'!A:C,3,FALSE),"")</f>
        <v/>
      </c>
      <c r="DD165" s="279" t="str">
        <f>IFERROR(VLOOKUP(A165,'fat-10-24'!A:C,3,FALSE),"")</f>
        <v/>
      </c>
      <c r="DE165" s="279" t="str">
        <f>IFERROR(VLOOKUP(A165,'fat-11-24'!A:C,3,FALSE),"")</f>
        <v/>
      </c>
      <c r="DF165" s="279" t="str">
        <f>IFERROR(VLOOKUP(A165,'fat-12-24'!A:D,3,FALSE),"")</f>
        <v/>
      </c>
      <c r="DG165" s="279" t="str">
        <f>IFERROR(VLOOKUP(A165,'fat-01-25'!A:D,3,FALSE),"")</f>
        <v/>
      </c>
      <c r="DH165" s="279" t="str">
        <f>IFERROR(VLOOKUP(A165,'fat-02-25'!A:D,3,FALSE),"")</f>
        <v/>
      </c>
      <c r="DI165" s="279" t="str">
        <f>IFERROR(VLOOKUP(A165,'fat-03-25'!A:C,3,FALSE),"")</f>
        <v/>
      </c>
      <c r="DJ165" s="279" t="str">
        <f>IFERROR(VLOOKUP(A165,'fat-04-25'!A:C,3,FALSE),"")</f>
        <v/>
      </c>
      <c r="DK165" s="279" t="str">
        <f>IFERROR(VLOOKUP(A165,'fat-02-25'!A:C,3,FALSE),"")</f>
        <v/>
      </c>
      <c r="DL165" s="279" t="str">
        <f>IFERROR(VLOOKUP(A165,'fat-06-25'!A:C,3,FALSE),"")</f>
        <v/>
      </c>
      <c r="DM165" s="279" t="str">
        <f>IFERROR(VLOOKUP(A165,'fat-05-25'!A:C,3,FALSE),"")</f>
        <v/>
      </c>
      <c r="DN165" s="279" t="str">
        <f>IFERROR(VLOOKUP(A165,'fat-08-25'!A:C,3,FALSE),"")</f>
        <v/>
      </c>
      <c r="DO165" s="279" t="str">
        <f>IFERROR(VLOOKUP(A165,'fat-09-25'!A:C,3,FALSE),"")</f>
        <v/>
      </c>
      <c r="DP165" s="279" t="str">
        <f>IFERROR(VLOOKUP(A165,'fat-10-25'!A:C,3,FALSE),"")</f>
        <v/>
      </c>
      <c r="DQ165" s="279" t="str">
        <f>IFERROR(VLOOKUP(A165,'fat-11-25'!A:D,3,FALSE),"")</f>
        <v/>
      </c>
      <c r="DR165" s="279" t="str">
        <f>IFERROR(VLOOKUP(A165,'fat-12-25'!A:D,3,FALSE),"")</f>
        <v/>
      </c>
      <c r="DS165" s="279" t="str">
        <f>IFERROR(VLOOKUP(A165,'fat-01-26'!A:C,3,FALSE),"")</f>
        <v/>
      </c>
      <c r="DT165" s="279" t="str">
        <f>IFERROR(VLOOKUP(A165,'fat-02-26'!A:C,3,FALSE),"")</f>
        <v/>
      </c>
      <c r="DU165" s="279" t="str">
        <f>IFERROR(VLOOKUP(A165,'fat-03-26'!A:C,3,FALSE),"")</f>
        <v/>
      </c>
      <c r="DV165" s="279" t="str">
        <f>IFERROR(VLOOKUP(A165,'fat-04-26'!A:C,3,FALSE),"")</f>
        <v/>
      </c>
      <c r="DW165" s="279" t="str">
        <f>IFERROR(VLOOKUP(A165,'fat-05-26'!A:C,3,FALSE),"")</f>
        <v/>
      </c>
      <c r="DX165" s="279">
        <f t="shared" si="20"/>
        <v>0</v>
      </c>
      <c r="DY165" s="279">
        <f t="shared" si="19"/>
        <v>0</v>
      </c>
      <c r="DZ165" s="280"/>
      <c r="EA165" s="281">
        <f>VLOOKUP(A165,Estoque!B:I,8,FALSE)</f>
        <v>0</v>
      </c>
      <c r="EB165" s="34">
        <f>VLOOKUP(A165,Estoque!B:N,13,FALSE)</f>
        <v>0</v>
      </c>
    </row>
    <row r="166" spans="1:132" x14ac:dyDescent="0.3">
      <c r="A166" s="394" t="s">
        <v>105</v>
      </c>
      <c r="B166" s="394" t="s">
        <v>106</v>
      </c>
      <c r="C166" s="279" t="s">
        <v>772</v>
      </c>
      <c r="D166" s="279" t="s">
        <v>772</v>
      </c>
      <c r="E166" s="279" t="s">
        <v>772</v>
      </c>
      <c r="F166" s="279" t="s">
        <v>772</v>
      </c>
      <c r="G166" s="279" t="s">
        <v>772</v>
      </c>
      <c r="H166" s="279" t="s">
        <v>772</v>
      </c>
      <c r="I166" s="279" t="s">
        <v>772</v>
      </c>
      <c r="J166" s="279" t="s">
        <v>772</v>
      </c>
      <c r="K166" s="279" t="s">
        <v>772</v>
      </c>
      <c r="L166" s="279" t="s">
        <v>772</v>
      </c>
      <c r="M166" s="279" t="s">
        <v>772</v>
      </c>
      <c r="N166" s="279" t="s">
        <v>772</v>
      </c>
      <c r="O166" s="279" t="s">
        <v>772</v>
      </c>
      <c r="P166" s="279" t="s">
        <v>772</v>
      </c>
      <c r="Q166" s="279" t="s">
        <v>772</v>
      </c>
      <c r="R166" s="279" t="s">
        <v>772</v>
      </c>
      <c r="S166" s="279" t="s">
        <v>772</v>
      </c>
      <c r="T166" s="279" t="s">
        <v>772</v>
      </c>
      <c r="U166" s="279" t="s">
        <v>772</v>
      </c>
      <c r="V166" s="279" t="s">
        <v>772</v>
      </c>
      <c r="W166" s="279" t="s">
        <v>772</v>
      </c>
      <c r="X166" s="279" t="s">
        <v>772</v>
      </c>
      <c r="Y166" s="279" t="s">
        <v>772</v>
      </c>
      <c r="Z166" s="279" t="s">
        <v>772</v>
      </c>
      <c r="AA166" s="279" t="s">
        <v>772</v>
      </c>
      <c r="AB166" s="279" t="s">
        <v>772</v>
      </c>
      <c r="AC166" s="279" t="s">
        <v>772</v>
      </c>
      <c r="AD166" s="279" t="s">
        <v>772</v>
      </c>
      <c r="AE166" s="279" t="s">
        <v>772</v>
      </c>
      <c r="AF166" s="279" t="s">
        <v>772</v>
      </c>
      <c r="AG166" s="279" t="s">
        <v>772</v>
      </c>
      <c r="AH166" s="279" t="s">
        <v>772</v>
      </c>
      <c r="AI166" s="279" t="s">
        <v>772</v>
      </c>
      <c r="AJ166" s="279" t="s">
        <v>772</v>
      </c>
      <c r="AK166" s="279" t="s">
        <v>772</v>
      </c>
      <c r="AL166" s="279" t="s">
        <v>772</v>
      </c>
      <c r="AM166" s="279" t="s">
        <v>772</v>
      </c>
      <c r="AN166" s="279" t="s">
        <v>772</v>
      </c>
      <c r="AO166" s="279" t="s">
        <v>772</v>
      </c>
      <c r="AP166" s="279" t="s">
        <v>772</v>
      </c>
      <c r="AQ166" s="279" t="s">
        <v>772</v>
      </c>
      <c r="AR166" s="279" t="s">
        <v>772</v>
      </c>
      <c r="AS166" s="279" t="s">
        <v>772</v>
      </c>
      <c r="AT166" s="279" t="s">
        <v>772</v>
      </c>
      <c r="AU166" s="279" t="s">
        <v>772</v>
      </c>
      <c r="AV166" s="279" t="s">
        <v>772</v>
      </c>
      <c r="AW166" s="279" t="s">
        <v>772</v>
      </c>
      <c r="AX166" s="279" t="s">
        <v>772</v>
      </c>
      <c r="AY166" s="279" t="s">
        <v>772</v>
      </c>
      <c r="AZ166" s="279" t="s">
        <v>772</v>
      </c>
      <c r="BA166" s="279" t="s">
        <v>772</v>
      </c>
      <c r="BB166" s="279" t="s">
        <v>772</v>
      </c>
      <c r="BC166" s="279" t="s">
        <v>772</v>
      </c>
      <c r="BD166" s="279" t="s">
        <v>772</v>
      </c>
      <c r="BE166" s="279" t="s">
        <v>772</v>
      </c>
      <c r="BF166" s="279" t="s">
        <v>772</v>
      </c>
      <c r="BG166" s="279" t="s">
        <v>772</v>
      </c>
      <c r="BH166" s="279" t="s">
        <v>772</v>
      </c>
      <c r="BI166" s="279" t="s">
        <v>772</v>
      </c>
      <c r="BJ166" s="279" t="s">
        <v>772</v>
      </c>
      <c r="BK166" s="279" t="s">
        <v>772</v>
      </c>
      <c r="BL166" s="279" t="s">
        <v>772</v>
      </c>
      <c r="BM166" s="279" t="s">
        <v>772</v>
      </c>
      <c r="BN166" s="279" t="s">
        <v>772</v>
      </c>
      <c r="BO166" s="279" t="s">
        <v>772</v>
      </c>
      <c r="BP166" s="279" t="s">
        <v>772</v>
      </c>
      <c r="BQ166" s="279" t="s">
        <v>772</v>
      </c>
      <c r="BR166" s="279" t="s">
        <v>772</v>
      </c>
      <c r="BS166" s="279">
        <v>6.88</v>
      </c>
      <c r="BT166" s="279" t="s">
        <v>772</v>
      </c>
      <c r="BU166" s="279" t="s">
        <v>772</v>
      </c>
      <c r="BV166" s="279" t="s">
        <v>772</v>
      </c>
      <c r="BW166" s="279" t="s">
        <v>772</v>
      </c>
      <c r="BX166" s="279" t="s">
        <v>772</v>
      </c>
      <c r="BY166" s="279" t="s">
        <v>772</v>
      </c>
      <c r="BZ166" s="279" t="s">
        <v>772</v>
      </c>
      <c r="CA166" s="279" t="s">
        <v>772</v>
      </c>
      <c r="CB166" s="279" t="s">
        <v>772</v>
      </c>
      <c r="CC166" s="279" t="s">
        <v>772</v>
      </c>
      <c r="CD166" s="279" t="s">
        <v>772</v>
      </c>
      <c r="CE166" s="279" t="s">
        <v>772</v>
      </c>
      <c r="CF166" s="279" t="s">
        <v>772</v>
      </c>
      <c r="CG166" s="279" t="s">
        <v>772</v>
      </c>
      <c r="CH166" s="279" t="s">
        <v>772</v>
      </c>
      <c r="CI166" s="279" t="s">
        <v>772</v>
      </c>
      <c r="CJ166" s="279" t="s">
        <v>772</v>
      </c>
      <c r="CK166" s="279" t="s">
        <v>772</v>
      </c>
      <c r="CL166" s="279" t="s">
        <v>772</v>
      </c>
      <c r="CM166" s="279" t="s">
        <v>772</v>
      </c>
      <c r="CN166" s="279" t="s">
        <v>772</v>
      </c>
      <c r="CO166" s="279" t="s">
        <v>772</v>
      </c>
      <c r="CP166" s="279" t="s">
        <v>772</v>
      </c>
      <c r="CQ166" s="279" t="s">
        <v>772</v>
      </c>
      <c r="CR166" s="279" t="s">
        <v>772</v>
      </c>
      <c r="CS166" s="279" t="s">
        <v>772</v>
      </c>
      <c r="CT166" s="279" t="s">
        <v>772</v>
      </c>
      <c r="CU166" s="279" t="str">
        <f>IFERROR(VLOOKUP(A166,'fat-01-24'!A:C,3,FALSE),"")</f>
        <v/>
      </c>
      <c r="CV166" s="279" t="str">
        <f>IFERROR(VLOOKUP(A166,'fat-02-24'!A:C,3,FALSE),"")</f>
        <v/>
      </c>
      <c r="CW166" s="279" t="str">
        <f>IFERROR(VLOOKUP(A166,'fat-03-24'!A:C,3,FALSE),"")</f>
        <v/>
      </c>
      <c r="CX166" s="279" t="str">
        <f>IFERROR(VLOOKUP(A166,'fat-04-24'!A:C,3,FALSE),"")</f>
        <v/>
      </c>
      <c r="CY166" s="279">
        <f>IFERROR(VLOOKUP(A166,'fat-05-24'!A:C,3,FALSE),"")</f>
        <v>0.95799999999999996</v>
      </c>
      <c r="CZ166" s="279" t="str">
        <f>IFERROR(VLOOKUP(A166,'fat-06-24'!A:C,3,FALSE),"")</f>
        <v/>
      </c>
      <c r="DA166" s="279" t="str">
        <f>IFERROR(VLOOKUP(A166,'fat-07-24'!A:C,3,FALSE),"")</f>
        <v/>
      </c>
      <c r="DB166" s="279" t="str">
        <f>IFERROR(VLOOKUP(A166,'fat-08-24'!A:D,3,FALSE),"")</f>
        <v/>
      </c>
      <c r="DC166" s="279" t="str">
        <f>IFERROR(VLOOKUP(A166,'fat-09-24'!A:C,3,FALSE),"")</f>
        <v/>
      </c>
      <c r="DD166" s="279" t="str">
        <f>IFERROR(VLOOKUP(A166,'fat-10-24'!A:C,3,FALSE),"")</f>
        <v/>
      </c>
      <c r="DE166" s="279" t="str">
        <f>IFERROR(VLOOKUP(A166,'fat-11-24'!A:C,3,FALSE),"")</f>
        <v/>
      </c>
      <c r="DF166" s="279" t="str">
        <f>IFERROR(VLOOKUP(A166,'fat-12-24'!A:D,3,FALSE),"")</f>
        <v/>
      </c>
      <c r="DG166" s="279" t="str">
        <f>IFERROR(VLOOKUP(A166,'fat-01-25'!A:D,3,FALSE),"")</f>
        <v/>
      </c>
      <c r="DH166" s="279" t="str">
        <f>IFERROR(VLOOKUP(A166,'fat-02-25'!A:D,3,FALSE),"")</f>
        <v/>
      </c>
      <c r="DI166" s="279" t="str">
        <f>IFERROR(VLOOKUP(A166,'fat-03-25'!A:C,3,FALSE),"")</f>
        <v/>
      </c>
      <c r="DJ166" s="279" t="str">
        <f>IFERROR(VLOOKUP(A166,'fat-04-25'!A:C,3,FALSE),"")</f>
        <v/>
      </c>
      <c r="DK166" s="279" t="str">
        <f>IFERROR(VLOOKUP(A166,'fat-02-25'!A:C,3,FALSE),"")</f>
        <v/>
      </c>
      <c r="DL166" s="279" t="str">
        <f>IFERROR(VLOOKUP(A166,'fat-06-25'!A:C,3,FALSE),"")</f>
        <v/>
      </c>
      <c r="DM166" s="279" t="str">
        <f>IFERROR(VLOOKUP(A166,'fat-05-25'!A:C,3,FALSE),"")</f>
        <v/>
      </c>
      <c r="DN166" s="279" t="str">
        <f>IFERROR(VLOOKUP(A166,'fat-08-25'!A:C,3,FALSE),"")</f>
        <v/>
      </c>
      <c r="DO166" s="279" t="str">
        <f>IFERROR(VLOOKUP(A166,'fat-09-25'!A:C,3,FALSE),"")</f>
        <v/>
      </c>
      <c r="DP166" s="279" t="str">
        <f>IFERROR(VLOOKUP(A166,'fat-10-25'!A:C,3,FALSE),"")</f>
        <v/>
      </c>
      <c r="DQ166" s="279" t="str">
        <f>IFERROR(VLOOKUP(A166,'fat-11-25'!A:D,3,FALSE),"")</f>
        <v/>
      </c>
      <c r="DR166" s="279" t="str">
        <f>IFERROR(VLOOKUP(A166,'fat-12-25'!A:D,3,FALSE),"")</f>
        <v/>
      </c>
      <c r="DS166" s="279" t="str">
        <f>IFERROR(VLOOKUP(A166,'fat-01-26'!A:C,3,FALSE),"")</f>
        <v/>
      </c>
      <c r="DT166" s="279" t="str">
        <f>IFERROR(VLOOKUP(A166,'fat-02-26'!A:C,3,FALSE),"")</f>
        <v/>
      </c>
      <c r="DU166" s="279" t="str">
        <f>IFERROR(VLOOKUP(A166,'fat-03-26'!A:C,3,FALSE),"")</f>
        <v/>
      </c>
      <c r="DV166" s="279" t="str">
        <f>IFERROR(VLOOKUP(A166,'fat-04-26'!A:C,3,FALSE),"")</f>
        <v/>
      </c>
      <c r="DW166" s="279" t="str">
        <f>IFERROR(VLOOKUP(A166,'fat-05-26'!A:C,3,FALSE),"")</f>
        <v/>
      </c>
      <c r="DX166" s="279">
        <f t="shared" si="20"/>
        <v>0</v>
      </c>
      <c r="DY166" s="279">
        <f t="shared" si="19"/>
        <v>0</v>
      </c>
      <c r="DZ166" s="280"/>
      <c r="EA166" s="281">
        <f>VLOOKUP(A166,Estoque!B:I,8,FALSE)</f>
        <v>0</v>
      </c>
      <c r="EB166" s="34">
        <f>VLOOKUP(A166,Estoque!B:N,13,FALSE)</f>
        <v>0</v>
      </c>
    </row>
    <row r="167" spans="1:132" x14ac:dyDescent="0.3">
      <c r="A167" s="394" t="s">
        <v>810</v>
      </c>
      <c r="B167" s="394" t="s">
        <v>811</v>
      </c>
      <c r="C167" s="279" t="s">
        <v>772</v>
      </c>
      <c r="D167" s="279" t="s">
        <v>772</v>
      </c>
      <c r="E167" s="279" t="s">
        <v>772</v>
      </c>
      <c r="F167" s="279" t="s">
        <v>772</v>
      </c>
      <c r="G167" s="279" t="s">
        <v>772</v>
      </c>
      <c r="H167" s="279" t="s">
        <v>772</v>
      </c>
      <c r="I167" s="279" t="s">
        <v>772</v>
      </c>
      <c r="J167" s="279" t="s">
        <v>772</v>
      </c>
      <c r="K167" s="279" t="s">
        <v>772</v>
      </c>
      <c r="L167" s="279" t="s">
        <v>772</v>
      </c>
      <c r="M167" s="279" t="s">
        <v>772</v>
      </c>
      <c r="N167" s="279" t="s">
        <v>772</v>
      </c>
      <c r="O167" s="279" t="s">
        <v>772</v>
      </c>
      <c r="P167" s="279" t="s">
        <v>772</v>
      </c>
      <c r="Q167" s="279" t="s">
        <v>772</v>
      </c>
      <c r="R167" s="279" t="s">
        <v>772</v>
      </c>
      <c r="S167" s="279" t="s">
        <v>772</v>
      </c>
      <c r="T167" s="279" t="s">
        <v>772</v>
      </c>
      <c r="U167" s="279" t="s">
        <v>772</v>
      </c>
      <c r="V167" s="279" t="s">
        <v>772</v>
      </c>
      <c r="W167" s="279" t="s">
        <v>772</v>
      </c>
      <c r="X167" s="279" t="s">
        <v>772</v>
      </c>
      <c r="Y167" s="279" t="s">
        <v>772</v>
      </c>
      <c r="Z167" s="279" t="s">
        <v>772</v>
      </c>
      <c r="AA167" s="279" t="s">
        <v>772</v>
      </c>
      <c r="AB167" s="279" t="s">
        <v>772</v>
      </c>
      <c r="AC167" s="279" t="s">
        <v>772</v>
      </c>
      <c r="AD167" s="279" t="s">
        <v>772</v>
      </c>
      <c r="AE167" s="279" t="s">
        <v>772</v>
      </c>
      <c r="AF167" s="279" t="s">
        <v>772</v>
      </c>
      <c r="AG167" s="279" t="s">
        <v>772</v>
      </c>
      <c r="AH167" s="279" t="s">
        <v>772</v>
      </c>
      <c r="AI167" s="279" t="s">
        <v>772</v>
      </c>
      <c r="AJ167" s="279" t="s">
        <v>772</v>
      </c>
      <c r="AK167" s="279" t="s">
        <v>772</v>
      </c>
      <c r="AL167" s="279" t="s">
        <v>772</v>
      </c>
      <c r="AM167" s="279" t="s">
        <v>772</v>
      </c>
      <c r="AN167" s="279" t="s">
        <v>772</v>
      </c>
      <c r="AO167" s="279" t="s">
        <v>772</v>
      </c>
      <c r="AP167" s="279" t="s">
        <v>772</v>
      </c>
      <c r="AQ167" s="279" t="s">
        <v>772</v>
      </c>
      <c r="AR167" s="279" t="s">
        <v>772</v>
      </c>
      <c r="AS167" s="279" t="s">
        <v>772</v>
      </c>
      <c r="AT167" s="279" t="s">
        <v>772</v>
      </c>
      <c r="AU167" s="279" t="s">
        <v>772</v>
      </c>
      <c r="AV167" s="279" t="s">
        <v>772</v>
      </c>
      <c r="AW167" s="279" t="s">
        <v>772</v>
      </c>
      <c r="AX167" s="279" t="s">
        <v>772</v>
      </c>
      <c r="AY167" s="279" t="s">
        <v>772</v>
      </c>
      <c r="AZ167" s="279" t="s">
        <v>772</v>
      </c>
      <c r="BA167" s="279" t="s">
        <v>772</v>
      </c>
      <c r="BB167" s="279" t="s">
        <v>772</v>
      </c>
      <c r="BC167" s="279" t="s">
        <v>772</v>
      </c>
      <c r="BD167" s="279" t="s">
        <v>772</v>
      </c>
      <c r="BE167" s="279" t="s">
        <v>772</v>
      </c>
      <c r="BF167" s="279">
        <v>8.3350000000000009</v>
      </c>
      <c r="BG167" s="279" t="s">
        <v>772</v>
      </c>
      <c r="BH167" s="279" t="s">
        <v>772</v>
      </c>
      <c r="BI167" s="279" t="s">
        <v>772</v>
      </c>
      <c r="BJ167" s="279" t="s">
        <v>772</v>
      </c>
      <c r="BK167" s="279" t="s">
        <v>772</v>
      </c>
      <c r="BL167" s="279" t="s">
        <v>772</v>
      </c>
      <c r="BM167" s="279" t="s">
        <v>772</v>
      </c>
      <c r="BN167" s="279" t="s">
        <v>772</v>
      </c>
      <c r="BO167" s="279" t="s">
        <v>772</v>
      </c>
      <c r="BP167" s="279" t="s">
        <v>772</v>
      </c>
      <c r="BQ167" s="279" t="s">
        <v>772</v>
      </c>
      <c r="BR167" s="279" t="s">
        <v>772</v>
      </c>
      <c r="BS167" s="279" t="s">
        <v>772</v>
      </c>
      <c r="BT167" s="279" t="s">
        <v>772</v>
      </c>
      <c r="BU167" s="279" t="s">
        <v>772</v>
      </c>
      <c r="BV167" s="279" t="s">
        <v>772</v>
      </c>
      <c r="BW167" s="279" t="s">
        <v>772</v>
      </c>
      <c r="BX167" s="279" t="s">
        <v>772</v>
      </c>
      <c r="BY167" s="279" t="s">
        <v>772</v>
      </c>
      <c r="BZ167" s="279" t="s">
        <v>772</v>
      </c>
      <c r="CA167" s="279" t="s">
        <v>772</v>
      </c>
      <c r="CB167" s="279" t="s">
        <v>772</v>
      </c>
      <c r="CC167" s="279" t="s">
        <v>772</v>
      </c>
      <c r="CD167" s="279" t="s">
        <v>772</v>
      </c>
      <c r="CE167" s="279" t="s">
        <v>772</v>
      </c>
      <c r="CF167" s="279" t="s">
        <v>772</v>
      </c>
      <c r="CG167" s="279" t="s">
        <v>772</v>
      </c>
      <c r="CH167" s="279" t="s">
        <v>772</v>
      </c>
      <c r="CI167" s="279" t="s">
        <v>772</v>
      </c>
      <c r="CJ167" s="279" t="s">
        <v>772</v>
      </c>
      <c r="CK167" s="279" t="s">
        <v>772</v>
      </c>
      <c r="CL167" s="279" t="s">
        <v>772</v>
      </c>
      <c r="CM167" s="279" t="s">
        <v>772</v>
      </c>
      <c r="CN167" s="279" t="s">
        <v>772</v>
      </c>
      <c r="CO167" s="279" t="s">
        <v>772</v>
      </c>
      <c r="CP167" s="279" t="s">
        <v>772</v>
      </c>
      <c r="CQ167" s="279" t="s">
        <v>772</v>
      </c>
      <c r="CR167" s="279" t="s">
        <v>772</v>
      </c>
      <c r="CS167" s="279" t="s">
        <v>772</v>
      </c>
      <c r="CT167" s="279" t="s">
        <v>772</v>
      </c>
      <c r="CU167" s="279" t="str">
        <f>IFERROR(VLOOKUP(A167,'fat-01-24'!A:C,3,FALSE),"")</f>
        <v/>
      </c>
      <c r="CV167" s="279" t="str">
        <f>IFERROR(VLOOKUP(A167,'fat-02-24'!A:C,3,FALSE),"")</f>
        <v/>
      </c>
      <c r="CW167" s="279" t="str">
        <f>IFERROR(VLOOKUP(A167,'fat-03-24'!A:C,3,FALSE),"")</f>
        <v/>
      </c>
      <c r="CX167" s="279" t="str">
        <f>IFERROR(VLOOKUP(A167,'fat-04-24'!A:C,3,FALSE),"")</f>
        <v/>
      </c>
      <c r="CY167" s="279" t="str">
        <f>IFERROR(VLOOKUP(A167,'fat-05-24'!A:C,3,FALSE),"")</f>
        <v/>
      </c>
      <c r="CZ167" s="279" t="str">
        <f>IFERROR(VLOOKUP(A167,'fat-06-24'!A:C,3,FALSE),"")</f>
        <v/>
      </c>
      <c r="DA167" s="279" t="str">
        <f>IFERROR(VLOOKUP(A167,'fat-07-24'!A:C,3,FALSE),"")</f>
        <v/>
      </c>
      <c r="DB167" s="279" t="str">
        <f>IFERROR(VLOOKUP(A167,'fat-08-24'!A:D,3,FALSE),"")</f>
        <v/>
      </c>
      <c r="DC167" s="279" t="str">
        <f>IFERROR(VLOOKUP(A167,'fat-09-24'!A:C,3,FALSE),"")</f>
        <v/>
      </c>
      <c r="DD167" s="279" t="str">
        <f>IFERROR(VLOOKUP(A167,'fat-10-24'!A:C,3,FALSE),"")</f>
        <v/>
      </c>
      <c r="DE167" s="279" t="str">
        <f>IFERROR(VLOOKUP(A167,'fat-11-24'!A:C,3,FALSE),"")</f>
        <v/>
      </c>
      <c r="DF167" s="279" t="str">
        <f>IFERROR(VLOOKUP(A167,'fat-12-24'!A:D,3,FALSE),"")</f>
        <v/>
      </c>
      <c r="DG167" s="279" t="str">
        <f>IFERROR(VLOOKUP(A167,'fat-01-25'!A:D,3,FALSE),"")</f>
        <v/>
      </c>
      <c r="DH167" s="279" t="str">
        <f>IFERROR(VLOOKUP(A167,'fat-02-25'!A:D,3,FALSE),"")</f>
        <v/>
      </c>
      <c r="DI167" s="279" t="str">
        <f>IFERROR(VLOOKUP(A167,'fat-03-25'!A:C,3,FALSE),"")</f>
        <v/>
      </c>
      <c r="DJ167" s="279" t="str">
        <f>IFERROR(VLOOKUP(A167,'fat-04-25'!A:C,3,FALSE),"")</f>
        <v/>
      </c>
      <c r="DK167" s="279" t="str">
        <f>IFERROR(VLOOKUP(A167,'fat-02-25'!A:C,3,FALSE),"")</f>
        <v/>
      </c>
      <c r="DL167" s="279" t="str">
        <f>IFERROR(VLOOKUP(A167,'fat-06-25'!A:C,3,FALSE),"")</f>
        <v/>
      </c>
      <c r="DM167" s="279" t="str">
        <f>IFERROR(VLOOKUP(A167,'fat-05-25'!A:C,3,FALSE),"")</f>
        <v/>
      </c>
      <c r="DN167" s="279" t="str">
        <f>IFERROR(VLOOKUP(A167,'fat-08-25'!A:C,3,FALSE),"")</f>
        <v/>
      </c>
      <c r="DO167" s="279" t="str">
        <f>IFERROR(VLOOKUP(A167,'fat-09-25'!A:C,3,FALSE),"")</f>
        <v/>
      </c>
      <c r="DP167" s="279" t="str">
        <f>IFERROR(VLOOKUP(A167,'fat-10-25'!A:C,3,FALSE),"")</f>
        <v/>
      </c>
      <c r="DQ167" s="279" t="str">
        <f>IFERROR(VLOOKUP(A167,'fat-11-25'!A:D,3,FALSE),"")</f>
        <v/>
      </c>
      <c r="DR167" s="279" t="str">
        <f>IFERROR(VLOOKUP(A167,'fat-12-25'!A:D,3,FALSE),"")</f>
        <v/>
      </c>
      <c r="DS167" s="279" t="str">
        <f>IFERROR(VLOOKUP(A167,'fat-01-26'!A:C,3,FALSE),"")</f>
        <v/>
      </c>
      <c r="DT167" s="279" t="str">
        <f>IFERROR(VLOOKUP(A167,'fat-02-26'!A:C,3,FALSE),"")</f>
        <v/>
      </c>
      <c r="DU167" s="279" t="str">
        <f>IFERROR(VLOOKUP(A167,'fat-03-26'!A:C,3,FALSE),"")</f>
        <v/>
      </c>
      <c r="DV167" s="279" t="str">
        <f>IFERROR(VLOOKUP(A167,'fat-04-26'!A:C,3,FALSE),"")</f>
        <v/>
      </c>
      <c r="DW167" s="279" t="str">
        <f>IFERROR(VLOOKUP(A167,'fat-05-26'!A:C,3,FALSE),"")</f>
        <v/>
      </c>
      <c r="DX167" s="279">
        <f t="shared" si="20"/>
        <v>0</v>
      </c>
      <c r="DY167" s="279">
        <f t="shared" si="19"/>
        <v>0</v>
      </c>
      <c r="DZ167" s="280"/>
      <c r="EA167" s="281">
        <f>VLOOKUP(A167,Estoque!B:I,8,FALSE)</f>
        <v>0</v>
      </c>
      <c r="EB167" s="34">
        <f>VLOOKUP(A167,Estoque!B:N,13,FALSE)</f>
        <v>0</v>
      </c>
    </row>
    <row r="168" spans="1:132" x14ac:dyDescent="0.3">
      <c r="A168" s="394" t="s">
        <v>563</v>
      </c>
      <c r="B168" s="394" t="s">
        <v>812</v>
      </c>
      <c r="C168" s="279" t="s">
        <v>772</v>
      </c>
      <c r="D168" s="279" t="s">
        <v>772</v>
      </c>
      <c r="E168" s="279" t="s">
        <v>772</v>
      </c>
      <c r="F168" s="279" t="s">
        <v>772</v>
      </c>
      <c r="G168" s="279" t="s">
        <v>772</v>
      </c>
      <c r="H168" s="279" t="s">
        <v>772</v>
      </c>
      <c r="I168" s="279" t="s">
        <v>772</v>
      </c>
      <c r="J168" s="279" t="s">
        <v>772</v>
      </c>
      <c r="K168" s="279" t="s">
        <v>772</v>
      </c>
      <c r="L168" s="279" t="s">
        <v>772</v>
      </c>
      <c r="M168" s="279" t="s">
        <v>772</v>
      </c>
      <c r="N168" s="279" t="s">
        <v>772</v>
      </c>
      <c r="O168" s="279" t="s">
        <v>772</v>
      </c>
      <c r="P168" s="279" t="s">
        <v>772</v>
      </c>
      <c r="Q168" s="279" t="s">
        <v>772</v>
      </c>
      <c r="R168" s="279" t="s">
        <v>772</v>
      </c>
      <c r="S168" s="279" t="s">
        <v>772</v>
      </c>
      <c r="T168" s="279" t="s">
        <v>772</v>
      </c>
      <c r="U168" s="279" t="s">
        <v>772</v>
      </c>
      <c r="V168" s="279" t="s">
        <v>772</v>
      </c>
      <c r="W168" s="279" t="s">
        <v>772</v>
      </c>
      <c r="X168" s="279" t="s">
        <v>772</v>
      </c>
      <c r="Y168" s="279" t="s">
        <v>772</v>
      </c>
      <c r="Z168" s="279" t="s">
        <v>772</v>
      </c>
      <c r="AA168" s="279" t="s">
        <v>772</v>
      </c>
      <c r="AB168" s="279" t="s">
        <v>772</v>
      </c>
      <c r="AC168" s="279" t="s">
        <v>772</v>
      </c>
      <c r="AD168" s="279" t="s">
        <v>772</v>
      </c>
      <c r="AE168" s="279" t="s">
        <v>772</v>
      </c>
      <c r="AF168" s="279" t="s">
        <v>772</v>
      </c>
      <c r="AG168" s="279" t="s">
        <v>772</v>
      </c>
      <c r="AH168" s="279" t="s">
        <v>772</v>
      </c>
      <c r="AI168" s="279" t="s">
        <v>772</v>
      </c>
      <c r="AJ168" s="279" t="s">
        <v>772</v>
      </c>
      <c r="AK168" s="279" t="s">
        <v>772</v>
      </c>
      <c r="AL168" s="279" t="s">
        <v>772</v>
      </c>
      <c r="AM168" s="279" t="s">
        <v>772</v>
      </c>
      <c r="AN168" s="279" t="s">
        <v>772</v>
      </c>
      <c r="AO168" s="279" t="s">
        <v>772</v>
      </c>
      <c r="AP168" s="279" t="s">
        <v>772</v>
      </c>
      <c r="AQ168" s="279" t="s">
        <v>772</v>
      </c>
      <c r="AR168" s="279" t="s">
        <v>772</v>
      </c>
      <c r="AS168" s="279" t="s">
        <v>772</v>
      </c>
      <c r="AT168" s="279" t="s">
        <v>772</v>
      </c>
      <c r="AU168" s="279" t="s">
        <v>772</v>
      </c>
      <c r="AV168" s="279" t="s">
        <v>772</v>
      </c>
      <c r="AW168" s="279" t="s">
        <v>772</v>
      </c>
      <c r="AX168" s="279" t="s">
        <v>772</v>
      </c>
      <c r="AY168" s="279" t="s">
        <v>772</v>
      </c>
      <c r="AZ168" s="279" t="s">
        <v>772</v>
      </c>
      <c r="BA168" s="279" t="s">
        <v>772</v>
      </c>
      <c r="BB168" s="279" t="s">
        <v>772</v>
      </c>
      <c r="BC168" s="279" t="s">
        <v>772</v>
      </c>
      <c r="BD168" s="279" t="s">
        <v>772</v>
      </c>
      <c r="BE168" s="279" t="s">
        <v>772</v>
      </c>
      <c r="BF168" s="279" t="s">
        <v>772</v>
      </c>
      <c r="BG168" s="279" t="s">
        <v>772</v>
      </c>
      <c r="BH168" s="279" t="s">
        <v>772</v>
      </c>
      <c r="BI168" s="279" t="s">
        <v>772</v>
      </c>
      <c r="BJ168" s="279" t="s">
        <v>772</v>
      </c>
      <c r="BK168" s="279" t="s">
        <v>772</v>
      </c>
      <c r="BL168" s="279" t="s">
        <v>772</v>
      </c>
      <c r="BM168" s="279" t="s">
        <v>772</v>
      </c>
      <c r="BN168" s="279" t="s">
        <v>772</v>
      </c>
      <c r="BO168" s="279" t="s">
        <v>772</v>
      </c>
      <c r="BP168" s="279" t="s">
        <v>772</v>
      </c>
      <c r="BQ168" s="279" t="s">
        <v>772</v>
      </c>
      <c r="BR168" s="279" t="s">
        <v>772</v>
      </c>
      <c r="BS168" s="279" t="s">
        <v>772</v>
      </c>
      <c r="BT168" s="279" t="s">
        <v>772</v>
      </c>
      <c r="BU168" s="279" t="s">
        <v>772</v>
      </c>
      <c r="BV168" s="279" t="s">
        <v>772</v>
      </c>
      <c r="BW168" s="279">
        <v>13.994</v>
      </c>
      <c r="BX168" s="279" t="s">
        <v>772</v>
      </c>
      <c r="BY168" s="279" t="s">
        <v>772</v>
      </c>
      <c r="BZ168" s="279" t="s">
        <v>772</v>
      </c>
      <c r="CA168" s="279" t="s">
        <v>772</v>
      </c>
      <c r="CB168" s="279" t="s">
        <v>772</v>
      </c>
      <c r="CC168" s="279" t="s">
        <v>772</v>
      </c>
      <c r="CD168" s="279" t="s">
        <v>772</v>
      </c>
      <c r="CE168" s="279" t="s">
        <v>772</v>
      </c>
      <c r="CF168" s="279" t="s">
        <v>772</v>
      </c>
      <c r="CG168" s="279" t="s">
        <v>772</v>
      </c>
      <c r="CH168" s="279">
        <v>7.7275999999999998</v>
      </c>
      <c r="CI168" s="279" t="s">
        <v>772</v>
      </c>
      <c r="CJ168" s="279">
        <v>2.8043999999999998</v>
      </c>
      <c r="CK168" s="279" t="s">
        <v>772</v>
      </c>
      <c r="CL168" s="279" t="s">
        <v>772</v>
      </c>
      <c r="CM168" s="279" t="s">
        <v>772</v>
      </c>
      <c r="CN168" s="279" t="s">
        <v>772</v>
      </c>
      <c r="CO168" s="279" t="s">
        <v>772</v>
      </c>
      <c r="CP168" s="279">
        <v>1.5</v>
      </c>
      <c r="CQ168" s="279">
        <v>0.36</v>
      </c>
      <c r="CR168" s="279" t="s">
        <v>772</v>
      </c>
      <c r="CS168" s="279" t="s">
        <v>772</v>
      </c>
      <c r="CT168" s="279" t="s">
        <v>772</v>
      </c>
      <c r="CU168" s="279" t="str">
        <f>IFERROR(VLOOKUP(A168,'fat-01-24'!A:C,3,FALSE),"")</f>
        <v/>
      </c>
      <c r="CV168" s="279" t="str">
        <f>IFERROR(VLOOKUP(A168,'fat-02-24'!A:C,3,FALSE),"")</f>
        <v/>
      </c>
      <c r="CW168" s="279" t="str">
        <f>IFERROR(VLOOKUP(A168,'fat-03-24'!A:C,3,FALSE),"")</f>
        <v/>
      </c>
      <c r="CX168" s="279" t="str">
        <f>IFERROR(VLOOKUP(A168,'fat-04-24'!A:C,3,FALSE),"")</f>
        <v/>
      </c>
      <c r="CY168" s="279" t="str">
        <f>IFERROR(VLOOKUP(A168,'fat-05-24'!A:C,3,FALSE),"")</f>
        <v/>
      </c>
      <c r="CZ168" s="279" t="str">
        <f>IFERROR(VLOOKUP(A168,'fat-06-24'!A:C,3,FALSE),"")</f>
        <v/>
      </c>
      <c r="DA168" s="279" t="str">
        <f>IFERROR(VLOOKUP(A168,'fat-07-24'!A:C,3,FALSE),"")</f>
        <v/>
      </c>
      <c r="DB168" s="279" t="str">
        <f>IFERROR(VLOOKUP(A168,'fat-08-24'!A:D,3,FALSE),"")</f>
        <v/>
      </c>
      <c r="DC168" s="279" t="str">
        <f>IFERROR(VLOOKUP(A168,'fat-09-24'!A:C,3,FALSE),"")</f>
        <v/>
      </c>
      <c r="DD168" s="279" t="str">
        <f>IFERROR(VLOOKUP(A168,'fat-10-24'!A:C,3,FALSE),"")</f>
        <v/>
      </c>
      <c r="DE168" s="279" t="str">
        <f>IFERROR(VLOOKUP(A168,'fat-11-24'!A:C,3,FALSE),"")</f>
        <v/>
      </c>
      <c r="DF168" s="279" t="str">
        <f>IFERROR(VLOOKUP(A168,'fat-12-24'!A:D,3,FALSE),"")</f>
        <v/>
      </c>
      <c r="DG168" s="279" t="str">
        <f>IFERROR(VLOOKUP(A168,'fat-01-25'!A:D,3,FALSE),"")</f>
        <v/>
      </c>
      <c r="DH168" s="279" t="str">
        <f>IFERROR(VLOOKUP(A168,'fat-02-25'!A:D,3,FALSE),"")</f>
        <v/>
      </c>
      <c r="DI168" s="279" t="str">
        <f>IFERROR(VLOOKUP(A168,'fat-03-25'!A:C,3,FALSE),"")</f>
        <v/>
      </c>
      <c r="DJ168" s="279" t="str">
        <f>IFERROR(VLOOKUP(A168,'fat-04-25'!A:C,3,FALSE),"")</f>
        <v/>
      </c>
      <c r="DK168" s="279" t="str">
        <f>IFERROR(VLOOKUP(A168,'fat-02-25'!A:C,3,FALSE),"")</f>
        <v/>
      </c>
      <c r="DL168" s="279" t="str">
        <f>IFERROR(VLOOKUP(A168,'fat-06-25'!A:C,3,FALSE),"")</f>
        <v/>
      </c>
      <c r="DM168" s="279" t="str">
        <f>IFERROR(VLOOKUP(A168,'fat-05-25'!A:C,3,FALSE),"")</f>
        <v/>
      </c>
      <c r="DN168" s="279" t="str">
        <f>IFERROR(VLOOKUP(A168,'fat-08-25'!A:C,3,FALSE),"")</f>
        <v/>
      </c>
      <c r="DO168" s="279" t="str">
        <f>IFERROR(VLOOKUP(A168,'fat-09-25'!A:C,3,FALSE),"")</f>
        <v/>
      </c>
      <c r="DP168" s="279" t="str">
        <f>IFERROR(VLOOKUP(A168,'fat-10-25'!A:C,3,FALSE),"")</f>
        <v/>
      </c>
      <c r="DQ168" s="279" t="str">
        <f>IFERROR(VLOOKUP(A168,'fat-11-25'!A:D,3,FALSE),"")</f>
        <v/>
      </c>
      <c r="DR168" s="279" t="str">
        <f>IFERROR(VLOOKUP(A168,'fat-12-25'!A:D,3,FALSE),"")</f>
        <v/>
      </c>
      <c r="DS168" s="279" t="str">
        <f>IFERROR(VLOOKUP(A168,'fat-01-26'!A:C,3,FALSE),"")</f>
        <v/>
      </c>
      <c r="DT168" s="279" t="str">
        <f>IFERROR(VLOOKUP(A168,'fat-02-26'!A:C,3,FALSE),"")</f>
        <v/>
      </c>
      <c r="DU168" s="279" t="str">
        <f>IFERROR(VLOOKUP(A168,'fat-03-26'!A:C,3,FALSE),"")</f>
        <v/>
      </c>
      <c r="DV168" s="279" t="str">
        <f>IFERROR(VLOOKUP(A168,'fat-04-26'!A:C,3,FALSE),"")</f>
        <v/>
      </c>
      <c r="DW168" s="279" t="str">
        <f>IFERROR(VLOOKUP(A168,'fat-05-26'!A:C,3,FALSE),"")</f>
        <v/>
      </c>
      <c r="DX168" s="279">
        <f t="shared" si="20"/>
        <v>0</v>
      </c>
      <c r="DY168" s="279">
        <f t="shared" si="19"/>
        <v>0</v>
      </c>
      <c r="DZ168" s="280"/>
      <c r="EA168" s="281">
        <f>VLOOKUP(A168,Estoque!B:I,8,FALSE)</f>
        <v>0</v>
      </c>
      <c r="EB168" s="34">
        <f>VLOOKUP(A168,Estoque!B:N,13,FALSE)</f>
        <v>0</v>
      </c>
    </row>
    <row r="169" spans="1:132" x14ac:dyDescent="0.3">
      <c r="A169" s="394" t="s">
        <v>569</v>
      </c>
      <c r="B169" s="394" t="s">
        <v>570</v>
      </c>
      <c r="C169" s="279" t="s">
        <v>772</v>
      </c>
      <c r="D169" s="279" t="s">
        <v>772</v>
      </c>
      <c r="E169" s="279" t="s">
        <v>772</v>
      </c>
      <c r="F169" s="279" t="s">
        <v>772</v>
      </c>
      <c r="G169" s="279" t="s">
        <v>772</v>
      </c>
      <c r="H169" s="279" t="s">
        <v>772</v>
      </c>
      <c r="I169" s="279" t="s">
        <v>772</v>
      </c>
      <c r="J169" s="279" t="s">
        <v>772</v>
      </c>
      <c r="K169" s="279" t="s">
        <v>772</v>
      </c>
      <c r="L169" s="279" t="s">
        <v>772</v>
      </c>
      <c r="M169" s="279" t="s">
        <v>772</v>
      </c>
      <c r="N169" s="279" t="s">
        <v>772</v>
      </c>
      <c r="O169" s="279" t="s">
        <v>772</v>
      </c>
      <c r="P169" s="279" t="s">
        <v>772</v>
      </c>
      <c r="Q169" s="279" t="s">
        <v>772</v>
      </c>
      <c r="R169" s="279" t="s">
        <v>772</v>
      </c>
      <c r="S169" s="279" t="s">
        <v>772</v>
      </c>
      <c r="T169" s="279" t="s">
        <v>772</v>
      </c>
      <c r="U169" s="279" t="s">
        <v>772</v>
      </c>
      <c r="V169" s="279" t="s">
        <v>772</v>
      </c>
      <c r="W169" s="279" t="s">
        <v>772</v>
      </c>
      <c r="X169" s="279" t="s">
        <v>772</v>
      </c>
      <c r="Y169" s="279" t="s">
        <v>772</v>
      </c>
      <c r="Z169" s="279" t="s">
        <v>772</v>
      </c>
      <c r="AA169" s="279" t="s">
        <v>772</v>
      </c>
      <c r="AB169" s="279" t="s">
        <v>772</v>
      </c>
      <c r="AC169" s="279" t="s">
        <v>772</v>
      </c>
      <c r="AD169" s="279" t="s">
        <v>772</v>
      </c>
      <c r="AE169" s="279" t="s">
        <v>772</v>
      </c>
      <c r="AF169" s="279" t="s">
        <v>772</v>
      </c>
      <c r="AG169" s="279" t="s">
        <v>772</v>
      </c>
      <c r="AH169" s="279" t="s">
        <v>772</v>
      </c>
      <c r="AI169" s="279" t="s">
        <v>772</v>
      </c>
      <c r="AJ169" s="279" t="s">
        <v>772</v>
      </c>
      <c r="AK169" s="279" t="s">
        <v>772</v>
      </c>
      <c r="AL169" s="279" t="s">
        <v>772</v>
      </c>
      <c r="AM169" s="279" t="s">
        <v>772</v>
      </c>
      <c r="AN169" s="279" t="s">
        <v>772</v>
      </c>
      <c r="AO169" s="279" t="s">
        <v>772</v>
      </c>
      <c r="AP169" s="279" t="s">
        <v>772</v>
      </c>
      <c r="AQ169" s="279" t="s">
        <v>772</v>
      </c>
      <c r="AR169" s="279" t="s">
        <v>772</v>
      </c>
      <c r="AS169" s="279" t="s">
        <v>772</v>
      </c>
      <c r="AT169" s="279" t="s">
        <v>772</v>
      </c>
      <c r="AU169" s="279" t="s">
        <v>772</v>
      </c>
      <c r="AV169" s="279" t="s">
        <v>772</v>
      </c>
      <c r="AW169" s="279" t="s">
        <v>772</v>
      </c>
      <c r="AX169" s="279" t="s">
        <v>772</v>
      </c>
      <c r="AY169" s="279" t="s">
        <v>772</v>
      </c>
      <c r="AZ169" s="279" t="s">
        <v>772</v>
      </c>
      <c r="BA169" s="279" t="s">
        <v>772</v>
      </c>
      <c r="BB169" s="279" t="s">
        <v>772</v>
      </c>
      <c r="BC169" s="279" t="s">
        <v>772</v>
      </c>
      <c r="BD169" s="279" t="s">
        <v>772</v>
      </c>
      <c r="BE169" s="279" t="s">
        <v>772</v>
      </c>
      <c r="BF169" s="279" t="s">
        <v>772</v>
      </c>
      <c r="BG169" s="279" t="s">
        <v>772</v>
      </c>
      <c r="BH169" s="279" t="s">
        <v>772</v>
      </c>
      <c r="BI169" s="279" t="s">
        <v>772</v>
      </c>
      <c r="BJ169" s="279" t="s">
        <v>772</v>
      </c>
      <c r="BK169" s="279" t="s">
        <v>772</v>
      </c>
      <c r="BL169" s="279" t="s">
        <v>772</v>
      </c>
      <c r="BM169" s="279" t="s">
        <v>772</v>
      </c>
      <c r="BN169" s="279" t="s">
        <v>772</v>
      </c>
      <c r="BO169" s="279" t="s">
        <v>772</v>
      </c>
      <c r="BP169" s="279" t="s">
        <v>772</v>
      </c>
      <c r="BQ169" s="279" t="s">
        <v>772</v>
      </c>
      <c r="BR169" s="279">
        <v>11.061999999999999</v>
      </c>
      <c r="BS169" s="279" t="s">
        <v>772</v>
      </c>
      <c r="BT169" s="279" t="s">
        <v>772</v>
      </c>
      <c r="BU169" s="279" t="s">
        <v>772</v>
      </c>
      <c r="BV169" s="279" t="s">
        <v>772</v>
      </c>
      <c r="BW169" s="279" t="s">
        <v>772</v>
      </c>
      <c r="BX169" s="279" t="s">
        <v>772</v>
      </c>
      <c r="BY169" s="279" t="s">
        <v>772</v>
      </c>
      <c r="BZ169" s="279" t="s">
        <v>772</v>
      </c>
      <c r="CA169" s="279" t="s">
        <v>772</v>
      </c>
      <c r="CB169" s="279" t="s">
        <v>772</v>
      </c>
      <c r="CC169" s="279" t="s">
        <v>772</v>
      </c>
      <c r="CD169" s="279" t="s">
        <v>772</v>
      </c>
      <c r="CE169" s="279" t="s">
        <v>772</v>
      </c>
      <c r="CF169" s="279" t="s">
        <v>772</v>
      </c>
      <c r="CG169" s="279" t="s">
        <v>772</v>
      </c>
      <c r="CH169" s="279" t="s">
        <v>772</v>
      </c>
      <c r="CI169" s="279" t="s">
        <v>772</v>
      </c>
      <c r="CJ169" s="279" t="s">
        <v>772</v>
      </c>
      <c r="CK169" s="279" t="s">
        <v>772</v>
      </c>
      <c r="CL169" s="279" t="s">
        <v>772</v>
      </c>
      <c r="CM169" s="279" t="s">
        <v>772</v>
      </c>
      <c r="CN169" s="279" t="s">
        <v>772</v>
      </c>
      <c r="CO169" s="279" t="s">
        <v>772</v>
      </c>
      <c r="CP169" s="279">
        <v>2.2440000000000002</v>
      </c>
      <c r="CQ169" s="279">
        <v>7.1999999999999995E-2</v>
      </c>
      <c r="CR169" s="279" t="s">
        <v>772</v>
      </c>
      <c r="CS169" s="279" t="s">
        <v>772</v>
      </c>
      <c r="CT169" s="279" t="s">
        <v>772</v>
      </c>
      <c r="CU169" s="279" t="str">
        <f>IFERROR(VLOOKUP(A169,'fat-01-24'!A:C,3,FALSE),"")</f>
        <v/>
      </c>
      <c r="CV169" s="279" t="str">
        <f>IFERROR(VLOOKUP(A169,'fat-02-24'!A:C,3,FALSE),"")</f>
        <v/>
      </c>
      <c r="CW169" s="279" t="str">
        <f>IFERROR(VLOOKUP(A169,'fat-03-24'!A:C,3,FALSE),"")</f>
        <v/>
      </c>
      <c r="CX169" s="279" t="str">
        <f>IFERROR(VLOOKUP(A169,'fat-04-24'!A:C,3,FALSE),"")</f>
        <v/>
      </c>
      <c r="CY169" s="279">
        <f>IFERROR(VLOOKUP(A169,'fat-05-24'!A:C,3,FALSE),"")</f>
        <v>9.0579999999999998</v>
      </c>
      <c r="CZ169" s="279" t="str">
        <f>IFERROR(VLOOKUP(A169,'fat-06-24'!A:C,3,FALSE),"")</f>
        <v/>
      </c>
      <c r="DA169" s="279" t="str">
        <f>IFERROR(VLOOKUP(A169,'fat-07-24'!A:C,3,FALSE),"")</f>
        <v/>
      </c>
      <c r="DB169" s="279">
        <f>IFERROR(VLOOKUP(A169,'fat-08-24'!A:D,3,FALSE),"")</f>
        <v>1.268</v>
      </c>
      <c r="DC169" s="279" t="str">
        <f>IFERROR(VLOOKUP(A169,'fat-09-24'!A:C,3,FALSE),"")</f>
        <v/>
      </c>
      <c r="DD169" s="279" t="str">
        <f>IFERROR(VLOOKUP(A169,'fat-10-24'!A:C,3,FALSE),"")</f>
        <v/>
      </c>
      <c r="DE169" s="279" t="str">
        <f>IFERROR(VLOOKUP(A169,'fat-11-24'!A:C,3,FALSE),"")</f>
        <v/>
      </c>
      <c r="DF169" s="279" t="str">
        <f>IFERROR(VLOOKUP(A169,'fat-12-24'!A:D,3,FALSE),"")</f>
        <v/>
      </c>
      <c r="DG169" s="279" t="str">
        <f>IFERROR(VLOOKUP(A169,'fat-01-25'!A:D,3,FALSE),"")</f>
        <v/>
      </c>
      <c r="DH169" s="279">
        <f>IFERROR(VLOOKUP(A169,'fat-02-25'!A:D,3,FALSE),"")</f>
        <v>0</v>
      </c>
      <c r="DI169" s="279">
        <f>IFERROR(VLOOKUP(A169,'fat-03-25'!A:C,3,FALSE),"")</f>
        <v>0</v>
      </c>
      <c r="DJ169" s="279">
        <f>IFERROR(VLOOKUP(A169,'fat-04-25'!A:C,3,FALSE),"")</f>
        <v>3.6219999999999999</v>
      </c>
      <c r="DK169" s="279">
        <f>IFERROR(VLOOKUP(A169,'fat-02-25'!A:C,3,FALSE),"")</f>
        <v>0</v>
      </c>
      <c r="DL169" s="279">
        <f>IFERROR(VLOOKUP(A169,'fat-06-25'!A:C,3,FALSE),"")</f>
        <v>3.9220000000000002</v>
      </c>
      <c r="DM169" s="279">
        <f>IFERROR(VLOOKUP(A169,'fat-05-25'!A:C,3,FALSE),"")</f>
        <v>0</v>
      </c>
      <c r="DN169" s="279">
        <f>IFERROR(VLOOKUP(A169,'fat-08-25'!A:C,3,FALSE),"")</f>
        <v>0</v>
      </c>
      <c r="DO169" s="279">
        <f>IFERROR(VLOOKUP(A169,'fat-09-25'!A:C,3,FALSE),"")</f>
        <v>0</v>
      </c>
      <c r="DP169" s="279">
        <f>IFERROR(VLOOKUP(A169,'fat-10-25'!A:C,3,FALSE),"")</f>
        <v>0</v>
      </c>
      <c r="DQ169" s="279" t="str">
        <f>IFERROR(VLOOKUP(A169,'fat-11-25'!A:D,3,FALSE),"")</f>
        <v/>
      </c>
      <c r="DR169" s="279" t="str">
        <f>IFERROR(VLOOKUP(A169,'fat-12-25'!A:D,3,FALSE),"")</f>
        <v/>
      </c>
      <c r="DS169" s="279" t="str">
        <f>IFERROR(VLOOKUP(A169,'fat-01-26'!A:C,3,FALSE),"")</f>
        <v/>
      </c>
      <c r="DT169" s="279" t="str">
        <f>IFERROR(VLOOKUP(A169,'fat-02-26'!A:C,3,FALSE),"")</f>
        <v/>
      </c>
      <c r="DU169" s="279" t="str">
        <f>IFERROR(VLOOKUP(A169,'fat-03-26'!A:C,3,FALSE),"")</f>
        <v/>
      </c>
      <c r="DV169" s="279" t="str">
        <f>IFERROR(VLOOKUP(A169,'fat-04-26'!A:C,3,FALSE),"")</f>
        <v/>
      </c>
      <c r="DW169" s="279" t="str">
        <f>IFERROR(VLOOKUP(A169,'fat-05-26'!A:C,3,FALSE),"")</f>
        <v/>
      </c>
      <c r="DX169" s="279">
        <f t="shared" si="20"/>
        <v>0</v>
      </c>
      <c r="DY169" s="279">
        <f t="shared" si="19"/>
        <v>0</v>
      </c>
      <c r="DZ169" s="280"/>
      <c r="EA169" s="281">
        <f>VLOOKUP(A169,Estoque!B:I,8,FALSE)</f>
        <v>0</v>
      </c>
      <c r="EB169" s="34">
        <f>VLOOKUP(A169,Estoque!B:N,13,FALSE)</f>
        <v>0</v>
      </c>
    </row>
    <row r="170" spans="1:132" x14ac:dyDescent="0.3">
      <c r="A170" s="394" t="s">
        <v>571</v>
      </c>
      <c r="B170" s="394" t="s">
        <v>572</v>
      </c>
      <c r="C170" s="279" t="s">
        <v>772</v>
      </c>
      <c r="D170" s="279" t="s">
        <v>772</v>
      </c>
      <c r="E170" s="279" t="s">
        <v>772</v>
      </c>
      <c r="F170" s="279" t="s">
        <v>772</v>
      </c>
      <c r="G170" s="279" t="s">
        <v>772</v>
      </c>
      <c r="H170" s="279" t="s">
        <v>772</v>
      </c>
      <c r="I170" s="279" t="s">
        <v>772</v>
      </c>
      <c r="J170" s="279" t="s">
        <v>772</v>
      </c>
      <c r="K170" s="279" t="s">
        <v>772</v>
      </c>
      <c r="L170" s="279" t="s">
        <v>772</v>
      </c>
      <c r="M170" s="279" t="s">
        <v>772</v>
      </c>
      <c r="N170" s="279" t="s">
        <v>772</v>
      </c>
      <c r="O170" s="279" t="s">
        <v>772</v>
      </c>
      <c r="P170" s="279" t="s">
        <v>772</v>
      </c>
      <c r="Q170" s="279" t="s">
        <v>772</v>
      </c>
      <c r="R170" s="279" t="s">
        <v>772</v>
      </c>
      <c r="S170" s="279" t="s">
        <v>772</v>
      </c>
      <c r="T170" s="279" t="s">
        <v>772</v>
      </c>
      <c r="U170" s="279" t="s">
        <v>772</v>
      </c>
      <c r="V170" s="279" t="s">
        <v>772</v>
      </c>
      <c r="W170" s="279" t="s">
        <v>772</v>
      </c>
      <c r="X170" s="279" t="s">
        <v>772</v>
      </c>
      <c r="Y170" s="279" t="s">
        <v>772</v>
      </c>
      <c r="Z170" s="279" t="s">
        <v>772</v>
      </c>
      <c r="AA170" s="279" t="s">
        <v>772</v>
      </c>
      <c r="AB170" s="279" t="s">
        <v>772</v>
      </c>
      <c r="AC170" s="279" t="s">
        <v>772</v>
      </c>
      <c r="AD170" s="279" t="s">
        <v>772</v>
      </c>
      <c r="AE170" s="279" t="s">
        <v>772</v>
      </c>
      <c r="AF170" s="279" t="s">
        <v>772</v>
      </c>
      <c r="AG170" s="279" t="s">
        <v>772</v>
      </c>
      <c r="AH170" s="279" t="s">
        <v>772</v>
      </c>
      <c r="AI170" s="279" t="s">
        <v>772</v>
      </c>
      <c r="AJ170" s="279" t="s">
        <v>772</v>
      </c>
      <c r="AK170" s="279" t="s">
        <v>772</v>
      </c>
      <c r="AL170" s="279" t="s">
        <v>772</v>
      </c>
      <c r="AM170" s="279" t="s">
        <v>772</v>
      </c>
      <c r="AN170" s="279" t="s">
        <v>772</v>
      </c>
      <c r="AO170" s="279" t="s">
        <v>772</v>
      </c>
      <c r="AP170" s="279" t="s">
        <v>772</v>
      </c>
      <c r="AQ170" s="279" t="s">
        <v>772</v>
      </c>
      <c r="AR170" s="279" t="s">
        <v>772</v>
      </c>
      <c r="AS170" s="279" t="s">
        <v>772</v>
      </c>
      <c r="AT170" s="279" t="s">
        <v>772</v>
      </c>
      <c r="AU170" s="279" t="s">
        <v>772</v>
      </c>
      <c r="AV170" s="279" t="s">
        <v>772</v>
      </c>
      <c r="AW170" s="279" t="s">
        <v>772</v>
      </c>
      <c r="AX170" s="279" t="s">
        <v>772</v>
      </c>
      <c r="AY170" s="279" t="s">
        <v>772</v>
      </c>
      <c r="AZ170" s="279" t="s">
        <v>772</v>
      </c>
      <c r="BA170" s="279" t="s">
        <v>772</v>
      </c>
      <c r="BB170" s="279" t="s">
        <v>772</v>
      </c>
      <c r="BC170" s="279" t="s">
        <v>772</v>
      </c>
      <c r="BD170" s="279" t="s">
        <v>772</v>
      </c>
      <c r="BE170" s="279" t="s">
        <v>772</v>
      </c>
      <c r="BF170" s="279">
        <v>32.322000000000003</v>
      </c>
      <c r="BG170" s="279" t="s">
        <v>772</v>
      </c>
      <c r="BH170" s="279" t="s">
        <v>772</v>
      </c>
      <c r="BI170" s="279" t="s">
        <v>772</v>
      </c>
      <c r="BJ170" s="279" t="s">
        <v>772</v>
      </c>
      <c r="BK170" s="279" t="s">
        <v>772</v>
      </c>
      <c r="BL170" s="279" t="s">
        <v>772</v>
      </c>
      <c r="BM170" s="279" t="s">
        <v>772</v>
      </c>
      <c r="BN170" s="279" t="s">
        <v>772</v>
      </c>
      <c r="BO170" s="279" t="s">
        <v>772</v>
      </c>
      <c r="BP170" s="279" t="s">
        <v>772</v>
      </c>
      <c r="BQ170" s="279" t="s">
        <v>772</v>
      </c>
      <c r="BR170" s="279" t="s">
        <v>772</v>
      </c>
      <c r="BS170" s="279" t="s">
        <v>772</v>
      </c>
      <c r="BT170" s="279" t="s">
        <v>772</v>
      </c>
      <c r="BU170" s="279" t="s">
        <v>772</v>
      </c>
      <c r="BV170" s="279" t="s">
        <v>772</v>
      </c>
      <c r="BW170" s="279" t="s">
        <v>772</v>
      </c>
      <c r="BX170" s="279" t="s">
        <v>772</v>
      </c>
      <c r="BY170" s="279" t="s">
        <v>772</v>
      </c>
      <c r="BZ170" s="279" t="s">
        <v>772</v>
      </c>
      <c r="CA170" s="279" t="s">
        <v>772</v>
      </c>
      <c r="CB170" s="279" t="s">
        <v>772</v>
      </c>
      <c r="CC170" s="279" t="s">
        <v>772</v>
      </c>
      <c r="CD170" s="279" t="s">
        <v>772</v>
      </c>
      <c r="CE170" s="279" t="s">
        <v>772</v>
      </c>
      <c r="CF170" s="279" t="s">
        <v>772</v>
      </c>
      <c r="CG170" s="279" t="s">
        <v>772</v>
      </c>
      <c r="CH170" s="279" t="s">
        <v>772</v>
      </c>
      <c r="CI170" s="279" t="s">
        <v>772</v>
      </c>
      <c r="CJ170" s="279" t="s">
        <v>772</v>
      </c>
      <c r="CK170" s="279" t="s">
        <v>772</v>
      </c>
      <c r="CL170" s="279" t="s">
        <v>772</v>
      </c>
      <c r="CM170" s="279" t="s">
        <v>772</v>
      </c>
      <c r="CN170" s="279" t="s">
        <v>772</v>
      </c>
      <c r="CO170" s="279" t="s">
        <v>772</v>
      </c>
      <c r="CP170" s="279" t="s">
        <v>772</v>
      </c>
      <c r="CQ170" s="279" t="s">
        <v>772</v>
      </c>
      <c r="CR170" s="279" t="s">
        <v>772</v>
      </c>
      <c r="CS170" s="279" t="s">
        <v>772</v>
      </c>
      <c r="CT170" s="279" t="s">
        <v>772</v>
      </c>
      <c r="CU170" s="279" t="str">
        <f>IFERROR(VLOOKUP(A170,'fat-01-24'!A:C,3,FALSE),"")</f>
        <v/>
      </c>
      <c r="CV170" s="279" t="str">
        <f>IFERROR(VLOOKUP(A170,'fat-02-24'!A:C,3,FALSE),"")</f>
        <v/>
      </c>
      <c r="CW170" s="279" t="str">
        <f>IFERROR(VLOOKUP(A170,'fat-03-24'!A:C,3,FALSE),"")</f>
        <v/>
      </c>
      <c r="CX170" s="279" t="str">
        <f>IFERROR(VLOOKUP(A170,'fat-04-24'!A:C,3,FALSE),"")</f>
        <v/>
      </c>
      <c r="CY170" s="279" t="str">
        <f>IFERROR(VLOOKUP(A170,'fat-05-24'!A:C,3,FALSE),"")</f>
        <v/>
      </c>
      <c r="CZ170" s="279" t="str">
        <f>IFERROR(VLOOKUP(A170,'fat-06-24'!A:C,3,FALSE),"")</f>
        <v/>
      </c>
      <c r="DA170" s="279" t="str">
        <f>IFERROR(VLOOKUP(A170,'fat-07-24'!A:C,3,FALSE),"")</f>
        <v/>
      </c>
      <c r="DB170" s="279" t="str">
        <f>IFERROR(VLOOKUP(A170,'fat-08-24'!A:D,3,FALSE),"")</f>
        <v/>
      </c>
      <c r="DC170" s="279" t="str">
        <f>IFERROR(VLOOKUP(A170,'fat-09-24'!A:C,3,FALSE),"")</f>
        <v/>
      </c>
      <c r="DD170" s="279" t="str">
        <f>IFERROR(VLOOKUP(A170,'fat-10-24'!A:C,3,FALSE),"")</f>
        <v/>
      </c>
      <c r="DE170" s="279" t="str">
        <f>IFERROR(VLOOKUP(A170,'fat-11-24'!A:C,3,FALSE),"")</f>
        <v/>
      </c>
      <c r="DF170" s="279" t="str">
        <f>IFERROR(VLOOKUP(A170,'fat-12-24'!A:D,3,FALSE),"")</f>
        <v/>
      </c>
      <c r="DG170" s="279" t="str">
        <f>IFERROR(VLOOKUP(A170,'fat-01-25'!A:D,3,FALSE),"")</f>
        <v/>
      </c>
      <c r="DH170" s="279" t="str">
        <f>IFERROR(VLOOKUP(A170,'fat-02-25'!A:D,3,FALSE),"")</f>
        <v/>
      </c>
      <c r="DI170" s="279" t="str">
        <f>IFERROR(VLOOKUP(A170,'fat-03-25'!A:C,3,FALSE),"")</f>
        <v/>
      </c>
      <c r="DJ170" s="279" t="str">
        <f>IFERROR(VLOOKUP(A170,'fat-04-25'!A:C,3,FALSE),"")</f>
        <v/>
      </c>
      <c r="DK170" s="279" t="str">
        <f>IFERROR(VLOOKUP(A170,'fat-02-25'!A:C,3,FALSE),"")</f>
        <v/>
      </c>
      <c r="DL170" s="279" t="str">
        <f>IFERROR(VLOOKUP(A170,'fat-06-25'!A:C,3,FALSE),"")</f>
        <v/>
      </c>
      <c r="DM170" s="279" t="str">
        <f>IFERROR(VLOOKUP(A170,'fat-05-25'!A:C,3,FALSE),"")</f>
        <v/>
      </c>
      <c r="DN170" s="279" t="str">
        <f>IFERROR(VLOOKUP(A170,'fat-08-25'!A:C,3,FALSE),"")</f>
        <v/>
      </c>
      <c r="DO170" s="279" t="str">
        <f>IFERROR(VLOOKUP(A170,'fat-09-25'!A:C,3,FALSE),"")</f>
        <v/>
      </c>
      <c r="DP170" s="279" t="str">
        <f>IFERROR(VLOOKUP(A170,'fat-10-25'!A:C,3,FALSE),"")</f>
        <v/>
      </c>
      <c r="DQ170" s="279" t="str">
        <f>IFERROR(VLOOKUP(A170,'fat-11-25'!A:D,3,FALSE),"")</f>
        <v/>
      </c>
      <c r="DR170" s="279" t="str">
        <f>IFERROR(VLOOKUP(A170,'fat-12-25'!A:D,3,FALSE),"")</f>
        <v/>
      </c>
      <c r="DS170" s="279" t="str">
        <f>IFERROR(VLOOKUP(A170,'fat-01-26'!A:C,3,FALSE),"")</f>
        <v/>
      </c>
      <c r="DT170" s="279">
        <f>IFERROR(VLOOKUP(A170,'fat-02-26'!A:C,3,FALSE),"")</f>
        <v>0.98199999999999998</v>
      </c>
      <c r="DU170" s="279" t="str">
        <f>IFERROR(VLOOKUP(A170,'fat-03-26'!A:C,3,FALSE),"")</f>
        <v/>
      </c>
      <c r="DV170" s="279" t="str">
        <f>IFERROR(VLOOKUP(A170,'fat-04-26'!A:C,3,FALSE),"")</f>
        <v/>
      </c>
      <c r="DW170" s="279" t="str">
        <f>IFERROR(VLOOKUP(A170,'fat-05-26'!A:C,3,FALSE),"")</f>
        <v/>
      </c>
      <c r="DX170" s="279">
        <f t="shared" si="20"/>
        <v>0.16366666666666665</v>
      </c>
      <c r="DY170" s="279">
        <f t="shared" si="19"/>
        <v>0.2455</v>
      </c>
      <c r="DZ170" s="280"/>
      <c r="EA170" s="281">
        <f>VLOOKUP(A170,Estoque!B:I,8,FALSE)</f>
        <v>0</v>
      </c>
      <c r="EB170" s="34">
        <f>VLOOKUP(A170,Estoque!B:N,13,FALSE)</f>
        <v>0</v>
      </c>
    </row>
    <row r="171" spans="1:132" x14ac:dyDescent="0.3">
      <c r="A171" s="394" t="s">
        <v>813</v>
      </c>
      <c r="B171" s="394" t="s">
        <v>578</v>
      </c>
      <c r="C171" s="279" t="s">
        <v>772</v>
      </c>
      <c r="D171" s="279" t="s">
        <v>772</v>
      </c>
      <c r="E171" s="279" t="s">
        <v>772</v>
      </c>
      <c r="F171" s="279" t="s">
        <v>772</v>
      </c>
      <c r="G171" s="279" t="s">
        <v>772</v>
      </c>
      <c r="H171" s="279" t="s">
        <v>772</v>
      </c>
      <c r="I171" s="279" t="s">
        <v>772</v>
      </c>
      <c r="J171" s="279" t="s">
        <v>772</v>
      </c>
      <c r="K171" s="279" t="s">
        <v>772</v>
      </c>
      <c r="L171" s="279" t="s">
        <v>772</v>
      </c>
      <c r="M171" s="279" t="s">
        <v>772</v>
      </c>
      <c r="N171" s="279" t="s">
        <v>772</v>
      </c>
      <c r="O171" s="279" t="s">
        <v>772</v>
      </c>
      <c r="P171" s="279" t="s">
        <v>772</v>
      </c>
      <c r="Q171" s="279" t="s">
        <v>772</v>
      </c>
      <c r="R171" s="279" t="s">
        <v>772</v>
      </c>
      <c r="S171" s="279" t="s">
        <v>772</v>
      </c>
      <c r="T171" s="279" t="s">
        <v>772</v>
      </c>
      <c r="U171" s="279" t="s">
        <v>772</v>
      </c>
      <c r="V171" s="279" t="s">
        <v>772</v>
      </c>
      <c r="W171" s="279" t="s">
        <v>772</v>
      </c>
      <c r="X171" s="279" t="s">
        <v>772</v>
      </c>
      <c r="Y171" s="279" t="s">
        <v>772</v>
      </c>
      <c r="Z171" s="279" t="s">
        <v>772</v>
      </c>
      <c r="AA171" s="279" t="s">
        <v>772</v>
      </c>
      <c r="AB171" s="279" t="s">
        <v>772</v>
      </c>
      <c r="AC171" s="279" t="s">
        <v>772</v>
      </c>
      <c r="AD171" s="279" t="s">
        <v>772</v>
      </c>
      <c r="AE171" s="279" t="s">
        <v>772</v>
      </c>
      <c r="AF171" s="279" t="s">
        <v>772</v>
      </c>
      <c r="AG171" s="279" t="s">
        <v>772</v>
      </c>
      <c r="AH171" s="279" t="s">
        <v>772</v>
      </c>
      <c r="AI171" s="279" t="s">
        <v>772</v>
      </c>
      <c r="AJ171" s="279" t="s">
        <v>772</v>
      </c>
      <c r="AK171" s="279" t="s">
        <v>772</v>
      </c>
      <c r="AL171" s="279" t="s">
        <v>772</v>
      </c>
      <c r="AM171" s="279" t="s">
        <v>772</v>
      </c>
      <c r="AN171" s="279" t="s">
        <v>772</v>
      </c>
      <c r="AO171" s="279" t="s">
        <v>772</v>
      </c>
      <c r="AP171" s="279" t="s">
        <v>772</v>
      </c>
      <c r="AQ171" s="279" t="s">
        <v>772</v>
      </c>
      <c r="AR171" s="279" t="s">
        <v>772</v>
      </c>
      <c r="AS171" s="279" t="s">
        <v>772</v>
      </c>
      <c r="AT171" s="279" t="s">
        <v>772</v>
      </c>
      <c r="AU171" s="279" t="s">
        <v>772</v>
      </c>
      <c r="AV171" s="279" t="s">
        <v>772</v>
      </c>
      <c r="AW171" s="279" t="s">
        <v>772</v>
      </c>
      <c r="AX171" s="279" t="s">
        <v>772</v>
      </c>
      <c r="AY171" s="279" t="s">
        <v>772</v>
      </c>
      <c r="AZ171" s="279" t="s">
        <v>772</v>
      </c>
      <c r="BA171" s="279" t="s">
        <v>772</v>
      </c>
      <c r="BB171" s="279" t="s">
        <v>772</v>
      </c>
      <c r="BC171" s="279" t="s">
        <v>772</v>
      </c>
      <c r="BD171" s="279" t="s">
        <v>772</v>
      </c>
      <c r="BE171" s="279" t="s">
        <v>772</v>
      </c>
      <c r="BF171" s="279" t="s">
        <v>772</v>
      </c>
      <c r="BG171" s="279" t="s">
        <v>772</v>
      </c>
      <c r="BH171" s="279" t="s">
        <v>772</v>
      </c>
      <c r="BI171" s="279" t="s">
        <v>772</v>
      </c>
      <c r="BJ171" s="279" t="s">
        <v>772</v>
      </c>
      <c r="BK171" s="279" t="s">
        <v>772</v>
      </c>
      <c r="BL171" s="279" t="s">
        <v>772</v>
      </c>
      <c r="BM171" s="279" t="s">
        <v>772</v>
      </c>
      <c r="BN171" s="279" t="s">
        <v>772</v>
      </c>
      <c r="BO171" s="279" t="s">
        <v>772</v>
      </c>
      <c r="BP171" s="279" t="s">
        <v>772</v>
      </c>
      <c r="BQ171" s="279" t="s">
        <v>772</v>
      </c>
      <c r="BR171" s="279" t="s">
        <v>772</v>
      </c>
      <c r="BS171" s="279">
        <v>2.1120000000000001</v>
      </c>
      <c r="BT171" s="279" t="s">
        <v>772</v>
      </c>
      <c r="BU171" s="279" t="s">
        <v>772</v>
      </c>
      <c r="BV171" s="279" t="s">
        <v>772</v>
      </c>
      <c r="BW171" s="279">
        <v>11.465</v>
      </c>
      <c r="BX171" s="279" t="s">
        <v>772</v>
      </c>
      <c r="BY171" s="279" t="s">
        <v>772</v>
      </c>
      <c r="BZ171" s="279" t="s">
        <v>772</v>
      </c>
      <c r="CA171" s="279" t="s">
        <v>772</v>
      </c>
      <c r="CB171" s="279" t="s">
        <v>772</v>
      </c>
      <c r="CC171" s="279" t="s">
        <v>772</v>
      </c>
      <c r="CD171" s="279" t="s">
        <v>772</v>
      </c>
      <c r="CE171" s="279" t="s">
        <v>772</v>
      </c>
      <c r="CF171" s="279" t="s">
        <v>772</v>
      </c>
      <c r="CG171" s="279" t="s">
        <v>772</v>
      </c>
      <c r="CH171" s="279" t="s">
        <v>772</v>
      </c>
      <c r="CI171" s="279">
        <v>6.7528000000000006</v>
      </c>
      <c r="CJ171" s="279" t="s">
        <v>772</v>
      </c>
      <c r="CK171" s="279" t="s">
        <v>772</v>
      </c>
      <c r="CL171" s="279" t="s">
        <v>772</v>
      </c>
      <c r="CM171" s="279" t="s">
        <v>772</v>
      </c>
      <c r="CN171" s="279" t="s">
        <v>772</v>
      </c>
      <c r="CO171" s="279" t="s">
        <v>772</v>
      </c>
      <c r="CP171" s="279" t="s">
        <v>772</v>
      </c>
      <c r="CQ171" s="279" t="s">
        <v>772</v>
      </c>
      <c r="CR171" s="279">
        <v>1.44</v>
      </c>
      <c r="CS171" s="279" t="s">
        <v>772</v>
      </c>
      <c r="CT171" s="279" t="s">
        <v>772</v>
      </c>
      <c r="CU171" s="279" t="str">
        <f>IFERROR(VLOOKUP(A171,'fat-01-24'!A:C,3,FALSE),"")</f>
        <v/>
      </c>
      <c r="CV171" s="279" t="str">
        <f>IFERROR(VLOOKUP(A171,'fat-02-24'!A:C,3,FALSE),"")</f>
        <v/>
      </c>
      <c r="CW171" s="279" t="str">
        <f>IFERROR(VLOOKUP(A171,'fat-03-24'!A:C,3,FALSE),"")</f>
        <v/>
      </c>
      <c r="CX171" s="279" t="str">
        <f>IFERROR(VLOOKUP(A171,'fat-04-24'!A:C,3,FALSE),"")</f>
        <v/>
      </c>
      <c r="CY171" s="279" t="str">
        <f>IFERROR(VLOOKUP(A171,'fat-05-24'!A:C,3,FALSE),"")</f>
        <v/>
      </c>
      <c r="CZ171" s="279" t="str">
        <f>IFERROR(VLOOKUP(A171,'fat-06-24'!A:C,3,FALSE),"")</f>
        <v/>
      </c>
      <c r="DA171" s="279" t="str">
        <f>IFERROR(VLOOKUP(A171,'fat-07-24'!A:C,3,FALSE),"")</f>
        <v/>
      </c>
      <c r="DB171" s="279">
        <f>IFERROR(VLOOKUP(A171,'fat-08-24'!A:D,3,FALSE),"")</f>
        <v>0.52200000000000002</v>
      </c>
      <c r="DC171" s="279" t="str">
        <f>IFERROR(VLOOKUP(A171,'fat-09-24'!A:C,3,FALSE),"")</f>
        <v/>
      </c>
      <c r="DD171" s="279" t="str">
        <f>IFERROR(VLOOKUP(A171,'fat-10-24'!A:C,3,FALSE),"")</f>
        <v/>
      </c>
      <c r="DE171" s="279" t="str">
        <f>IFERROR(VLOOKUP(A171,'fat-11-24'!A:C,3,FALSE),"")</f>
        <v/>
      </c>
      <c r="DF171" s="279" t="str">
        <f>IFERROR(VLOOKUP(A171,'fat-12-24'!A:D,3,FALSE),"")</f>
        <v/>
      </c>
      <c r="DG171" s="279" t="str">
        <f>IFERROR(VLOOKUP(A171,'fat-01-25'!A:D,3,FALSE),"")</f>
        <v/>
      </c>
      <c r="DH171" s="279" t="str">
        <f>IFERROR(VLOOKUP(A171,'fat-02-25'!A:D,3,FALSE),"")</f>
        <v/>
      </c>
      <c r="DI171" s="279" t="str">
        <f>IFERROR(VLOOKUP(A171,'fat-03-25'!A:C,3,FALSE),"")</f>
        <v/>
      </c>
      <c r="DJ171" s="279" t="str">
        <f>IFERROR(VLOOKUP(A171,'fat-04-25'!A:C,3,FALSE),"")</f>
        <v/>
      </c>
      <c r="DK171" s="279" t="str">
        <f>IFERROR(VLOOKUP(A171,'fat-02-25'!A:C,3,FALSE),"")</f>
        <v/>
      </c>
      <c r="DL171" s="279" t="str">
        <f>IFERROR(VLOOKUP(A171,'fat-06-25'!A:C,3,FALSE),"")</f>
        <v/>
      </c>
      <c r="DM171" s="279" t="str">
        <f>IFERROR(VLOOKUP(A171,'fat-05-25'!A:C,3,FALSE),"")</f>
        <v/>
      </c>
      <c r="DN171" s="279" t="str">
        <f>IFERROR(VLOOKUP(A171,'fat-08-25'!A:C,3,FALSE),"")</f>
        <v/>
      </c>
      <c r="DO171" s="279" t="str">
        <f>IFERROR(VLOOKUP(A171,'fat-09-25'!A:C,3,FALSE),"")</f>
        <v/>
      </c>
      <c r="DP171" s="279" t="str">
        <f>IFERROR(VLOOKUP(A171,'fat-10-25'!A:C,3,FALSE),"")</f>
        <v/>
      </c>
      <c r="DQ171" s="279">
        <f>IFERROR(VLOOKUP(A171,'fat-11-25'!A:D,3,FALSE),"")</f>
        <v>0.3614</v>
      </c>
      <c r="DR171" s="279">
        <f>IFERROR(VLOOKUP(A171,'fat-12-25'!A:D,3,FALSE),"")</f>
        <v>0</v>
      </c>
      <c r="DS171" s="279" t="str">
        <f>IFERROR(VLOOKUP(A171,'fat-01-26'!A:C,3,FALSE),"")</f>
        <v/>
      </c>
      <c r="DT171" s="279" t="str">
        <f>IFERROR(VLOOKUP(A171,'fat-02-26'!A:C,3,FALSE),"")</f>
        <v/>
      </c>
      <c r="DU171" s="279" t="str">
        <f>IFERROR(VLOOKUP(A171,'fat-03-26'!A:C,3,FALSE),"")</f>
        <v/>
      </c>
      <c r="DV171" s="279" t="str">
        <f>IFERROR(VLOOKUP(A171,'fat-04-26'!A:C,3,FALSE),"")</f>
        <v/>
      </c>
      <c r="DW171" s="279" t="str">
        <f>IFERROR(VLOOKUP(A171,'fat-05-26'!A:C,3,FALSE),"")</f>
        <v/>
      </c>
      <c r="DX171" s="279">
        <f t="shared" si="20"/>
        <v>0</v>
      </c>
      <c r="DY171" s="279">
        <f t="shared" ref="DY171:DY179" si="21">DX171/30*45</f>
        <v>0</v>
      </c>
      <c r="DZ171" s="280"/>
      <c r="EA171" s="281">
        <f>VLOOKUP(A171,Estoque!B:I,8,FALSE)</f>
        <v>0</v>
      </c>
      <c r="EB171" s="34">
        <f>VLOOKUP(A171,Estoque!B:N,13,FALSE)</f>
        <v>0</v>
      </c>
    </row>
    <row r="172" spans="1:132" x14ac:dyDescent="0.3">
      <c r="A172" s="394" t="s">
        <v>586</v>
      </c>
      <c r="B172" s="394" t="s">
        <v>814</v>
      </c>
      <c r="C172" s="279" t="s">
        <v>772</v>
      </c>
      <c r="D172" s="279" t="s">
        <v>772</v>
      </c>
      <c r="E172" s="279" t="s">
        <v>772</v>
      </c>
      <c r="F172" s="279" t="s">
        <v>772</v>
      </c>
      <c r="G172" s="279" t="s">
        <v>772</v>
      </c>
      <c r="H172" s="279" t="s">
        <v>772</v>
      </c>
      <c r="I172" s="279" t="s">
        <v>772</v>
      </c>
      <c r="J172" s="279" t="s">
        <v>772</v>
      </c>
      <c r="K172" s="279" t="s">
        <v>772</v>
      </c>
      <c r="L172" s="279" t="s">
        <v>772</v>
      </c>
      <c r="M172" s="279" t="s">
        <v>772</v>
      </c>
      <c r="N172" s="279" t="s">
        <v>772</v>
      </c>
      <c r="O172" s="279" t="s">
        <v>772</v>
      </c>
      <c r="P172" s="279" t="s">
        <v>772</v>
      </c>
      <c r="Q172" s="279" t="s">
        <v>772</v>
      </c>
      <c r="R172" s="279" t="s">
        <v>772</v>
      </c>
      <c r="S172" s="279" t="s">
        <v>772</v>
      </c>
      <c r="T172" s="279" t="s">
        <v>772</v>
      </c>
      <c r="U172" s="279" t="s">
        <v>772</v>
      </c>
      <c r="V172" s="279" t="s">
        <v>772</v>
      </c>
      <c r="W172" s="279" t="s">
        <v>772</v>
      </c>
      <c r="X172" s="279" t="s">
        <v>772</v>
      </c>
      <c r="Y172" s="279" t="s">
        <v>772</v>
      </c>
      <c r="Z172" s="279" t="s">
        <v>772</v>
      </c>
      <c r="AA172" s="279" t="s">
        <v>772</v>
      </c>
      <c r="AB172" s="279" t="s">
        <v>772</v>
      </c>
      <c r="AC172" s="279" t="s">
        <v>772</v>
      </c>
      <c r="AD172" s="279" t="s">
        <v>772</v>
      </c>
      <c r="AE172" s="279" t="s">
        <v>772</v>
      </c>
      <c r="AF172" s="279" t="s">
        <v>772</v>
      </c>
      <c r="AG172" s="279" t="s">
        <v>772</v>
      </c>
      <c r="AH172" s="279" t="s">
        <v>772</v>
      </c>
      <c r="AI172" s="279" t="s">
        <v>772</v>
      </c>
      <c r="AJ172" s="279" t="s">
        <v>772</v>
      </c>
      <c r="AK172" s="279" t="s">
        <v>772</v>
      </c>
      <c r="AL172" s="279" t="s">
        <v>772</v>
      </c>
      <c r="AM172" s="279" t="s">
        <v>772</v>
      </c>
      <c r="AN172" s="279" t="s">
        <v>772</v>
      </c>
      <c r="AO172" s="279" t="s">
        <v>772</v>
      </c>
      <c r="AP172" s="279" t="s">
        <v>772</v>
      </c>
      <c r="AQ172" s="279" t="s">
        <v>772</v>
      </c>
      <c r="AR172" s="279" t="s">
        <v>772</v>
      </c>
      <c r="AS172" s="279" t="s">
        <v>772</v>
      </c>
      <c r="AT172" s="279" t="s">
        <v>772</v>
      </c>
      <c r="AU172" s="279" t="s">
        <v>772</v>
      </c>
      <c r="AV172" s="279" t="s">
        <v>772</v>
      </c>
      <c r="AW172" s="279" t="s">
        <v>772</v>
      </c>
      <c r="AX172" s="279" t="s">
        <v>772</v>
      </c>
      <c r="AY172" s="279" t="s">
        <v>772</v>
      </c>
      <c r="AZ172" s="279" t="s">
        <v>772</v>
      </c>
      <c r="BA172" s="279" t="s">
        <v>772</v>
      </c>
      <c r="BB172" s="279" t="s">
        <v>772</v>
      </c>
      <c r="BC172" s="279" t="s">
        <v>772</v>
      </c>
      <c r="BD172" s="279" t="s">
        <v>772</v>
      </c>
      <c r="BE172" s="279" t="s">
        <v>772</v>
      </c>
      <c r="BF172" s="279" t="s">
        <v>772</v>
      </c>
      <c r="BG172" s="279" t="s">
        <v>772</v>
      </c>
      <c r="BH172" s="279" t="s">
        <v>772</v>
      </c>
      <c r="BI172" s="279" t="s">
        <v>772</v>
      </c>
      <c r="BJ172" s="279" t="s">
        <v>772</v>
      </c>
      <c r="BK172" s="279" t="s">
        <v>772</v>
      </c>
      <c r="BL172" s="279" t="s">
        <v>772</v>
      </c>
      <c r="BM172" s="279" t="s">
        <v>772</v>
      </c>
      <c r="BN172" s="279" t="s">
        <v>772</v>
      </c>
      <c r="BO172" s="279" t="s">
        <v>772</v>
      </c>
      <c r="BP172" s="279">
        <v>20.821999999999999</v>
      </c>
      <c r="BQ172" s="279" t="s">
        <v>772</v>
      </c>
      <c r="BR172" s="279" t="s">
        <v>772</v>
      </c>
      <c r="BS172" s="279" t="s">
        <v>772</v>
      </c>
      <c r="BT172" s="279" t="s">
        <v>772</v>
      </c>
      <c r="BU172" s="279" t="s">
        <v>772</v>
      </c>
      <c r="BV172" s="279" t="s">
        <v>772</v>
      </c>
      <c r="BW172" s="279" t="s">
        <v>772</v>
      </c>
      <c r="BX172" s="279" t="s">
        <v>772</v>
      </c>
      <c r="BY172" s="279" t="s">
        <v>772</v>
      </c>
      <c r="BZ172" s="279" t="s">
        <v>772</v>
      </c>
      <c r="CA172" s="279" t="s">
        <v>772</v>
      </c>
      <c r="CB172" s="279" t="s">
        <v>772</v>
      </c>
      <c r="CC172" s="279" t="s">
        <v>772</v>
      </c>
      <c r="CD172" s="279" t="s">
        <v>772</v>
      </c>
      <c r="CE172" s="279" t="s">
        <v>772</v>
      </c>
      <c r="CF172" s="279" t="s">
        <v>772</v>
      </c>
      <c r="CG172" s="279" t="s">
        <v>772</v>
      </c>
      <c r="CH172" s="279" t="s">
        <v>772</v>
      </c>
      <c r="CI172" s="279" t="s">
        <v>772</v>
      </c>
      <c r="CJ172" s="279" t="s">
        <v>772</v>
      </c>
      <c r="CK172" s="279" t="s">
        <v>772</v>
      </c>
      <c r="CL172" s="279" t="s">
        <v>772</v>
      </c>
      <c r="CM172" s="279" t="s">
        <v>772</v>
      </c>
      <c r="CN172" s="279" t="s">
        <v>772</v>
      </c>
      <c r="CO172" s="279" t="s">
        <v>772</v>
      </c>
      <c r="CP172" s="279">
        <v>1.53</v>
      </c>
      <c r="CQ172" s="279" t="s">
        <v>772</v>
      </c>
      <c r="CR172" s="279" t="s">
        <v>772</v>
      </c>
      <c r="CS172" s="279" t="s">
        <v>772</v>
      </c>
      <c r="CT172" s="279" t="s">
        <v>772</v>
      </c>
      <c r="CU172" s="279" t="str">
        <f>IFERROR(VLOOKUP(A172,'fat-01-24'!A:C,3,FALSE),"")</f>
        <v/>
      </c>
      <c r="CV172" s="279" t="str">
        <f>IFERROR(VLOOKUP(A172,'fat-02-24'!A:C,3,FALSE),"")</f>
        <v/>
      </c>
      <c r="CW172" s="279" t="str">
        <f>IFERROR(VLOOKUP(A172,'fat-03-24'!A:C,3,FALSE),"")</f>
        <v/>
      </c>
      <c r="CX172" s="279" t="str">
        <f>IFERROR(VLOOKUP(A172,'fat-04-24'!A:C,3,FALSE),"")</f>
        <v/>
      </c>
      <c r="CY172" s="279" t="str">
        <f>IFERROR(VLOOKUP(A172,'fat-05-24'!A:C,3,FALSE),"")</f>
        <v/>
      </c>
      <c r="CZ172" s="279" t="str">
        <f>IFERROR(VLOOKUP(A172,'fat-06-24'!A:C,3,FALSE),"")</f>
        <v/>
      </c>
      <c r="DA172" s="279" t="str">
        <f>IFERROR(VLOOKUP(A172,'fat-07-24'!A:C,3,FALSE),"")</f>
        <v/>
      </c>
      <c r="DB172" s="279" t="str">
        <f>IFERROR(VLOOKUP(A172,'fat-08-24'!A:D,3,FALSE),"")</f>
        <v/>
      </c>
      <c r="DC172" s="279" t="str">
        <f>IFERROR(VLOOKUP(A172,'fat-09-24'!A:C,3,FALSE),"")</f>
        <v/>
      </c>
      <c r="DD172" s="279" t="str">
        <f>IFERROR(VLOOKUP(A172,'fat-10-24'!A:C,3,FALSE),"")</f>
        <v/>
      </c>
      <c r="DE172" s="279" t="str">
        <f>IFERROR(VLOOKUP(A172,'fat-11-24'!A:C,3,FALSE),"")</f>
        <v/>
      </c>
      <c r="DF172" s="279" t="str">
        <f>IFERROR(VLOOKUP(A172,'fat-12-24'!A:D,3,FALSE),"")</f>
        <v/>
      </c>
      <c r="DG172" s="279" t="str">
        <f>IFERROR(VLOOKUP(A172,'fat-01-25'!A:D,3,FALSE),"")</f>
        <v/>
      </c>
      <c r="DH172" s="279" t="str">
        <f>IFERROR(VLOOKUP(A172,'fat-02-25'!A:D,3,FALSE),"")</f>
        <v/>
      </c>
      <c r="DI172" s="279" t="str">
        <f>IFERROR(VLOOKUP(A172,'fat-03-25'!A:C,3,FALSE),"")</f>
        <v/>
      </c>
      <c r="DJ172" s="279" t="str">
        <f>IFERROR(VLOOKUP(A172,'fat-04-25'!A:C,3,FALSE),"")</f>
        <v/>
      </c>
      <c r="DK172" s="279" t="str">
        <f>IFERROR(VLOOKUP(A172,'fat-02-25'!A:C,3,FALSE),"")</f>
        <v/>
      </c>
      <c r="DL172" s="279" t="str">
        <f>IFERROR(VLOOKUP(A172,'fat-06-25'!A:C,3,FALSE),"")</f>
        <v/>
      </c>
      <c r="DM172" s="279" t="str">
        <f>IFERROR(VLOOKUP(A172,'fat-05-25'!A:C,3,FALSE),"")</f>
        <v/>
      </c>
      <c r="DN172" s="279" t="str">
        <f>IFERROR(VLOOKUP(A172,'fat-08-25'!A:C,3,FALSE),"")</f>
        <v/>
      </c>
      <c r="DO172" s="279" t="str">
        <f>IFERROR(VLOOKUP(A172,'fat-09-25'!A:C,3,FALSE),"")</f>
        <v/>
      </c>
      <c r="DP172" s="279" t="str">
        <f>IFERROR(VLOOKUP(A172,'fat-10-25'!A:C,3,FALSE),"")</f>
        <v/>
      </c>
      <c r="DQ172" s="279" t="str">
        <f>IFERROR(VLOOKUP(A172,'fat-11-25'!A:D,3,FALSE),"")</f>
        <v/>
      </c>
      <c r="DR172" s="279" t="str">
        <f>IFERROR(VLOOKUP(A172,'fat-12-25'!A:D,3,FALSE),"")</f>
        <v/>
      </c>
      <c r="DS172" s="279" t="str">
        <f>IFERROR(VLOOKUP(A172,'fat-01-26'!A:C,3,FALSE),"")</f>
        <v/>
      </c>
      <c r="DT172" s="279" t="str">
        <f>IFERROR(VLOOKUP(A172,'fat-02-26'!A:C,3,FALSE),"")</f>
        <v/>
      </c>
      <c r="DU172" s="279" t="str">
        <f>IFERROR(VLOOKUP(A172,'fat-03-26'!A:C,3,FALSE),"")</f>
        <v/>
      </c>
      <c r="DV172" s="279" t="str">
        <f>IFERROR(VLOOKUP(A172,'fat-04-26'!A:C,3,FALSE),"")</f>
        <v/>
      </c>
      <c r="DW172" s="279" t="str">
        <f>IFERROR(VLOOKUP(A172,'fat-05-26'!A:C,3,FALSE),"")</f>
        <v/>
      </c>
      <c r="DX172" s="279">
        <f t="shared" si="20"/>
        <v>0</v>
      </c>
      <c r="DY172" s="279">
        <f t="shared" si="21"/>
        <v>0</v>
      </c>
      <c r="DZ172" s="280"/>
      <c r="EA172" s="281">
        <f>VLOOKUP(A172,Estoque!B:I,8,FALSE)</f>
        <v>0</v>
      </c>
      <c r="EB172" s="34">
        <f>VLOOKUP(A172,Estoque!B:N,13,FALSE)</f>
        <v>0</v>
      </c>
    </row>
    <row r="173" spans="1:132" x14ac:dyDescent="0.3">
      <c r="A173" s="394" t="s">
        <v>588</v>
      </c>
      <c r="B173" s="394" t="s">
        <v>589</v>
      </c>
      <c r="C173" s="279" t="s">
        <v>772</v>
      </c>
      <c r="D173" s="279" t="s">
        <v>772</v>
      </c>
      <c r="E173" s="279" t="s">
        <v>772</v>
      </c>
      <c r="F173" s="279" t="s">
        <v>772</v>
      </c>
      <c r="G173" s="279" t="s">
        <v>772</v>
      </c>
      <c r="H173" s="279" t="s">
        <v>772</v>
      </c>
      <c r="I173" s="279" t="s">
        <v>772</v>
      </c>
      <c r="J173" s="279" t="s">
        <v>772</v>
      </c>
      <c r="K173" s="279" t="s">
        <v>772</v>
      </c>
      <c r="L173" s="279" t="s">
        <v>772</v>
      </c>
      <c r="M173" s="279" t="s">
        <v>772</v>
      </c>
      <c r="N173" s="279" t="s">
        <v>772</v>
      </c>
      <c r="O173" s="279" t="s">
        <v>772</v>
      </c>
      <c r="P173" s="279" t="s">
        <v>772</v>
      </c>
      <c r="Q173" s="279" t="s">
        <v>772</v>
      </c>
      <c r="R173" s="279" t="s">
        <v>772</v>
      </c>
      <c r="S173" s="279" t="s">
        <v>772</v>
      </c>
      <c r="T173" s="279" t="s">
        <v>772</v>
      </c>
      <c r="U173" s="279" t="s">
        <v>772</v>
      </c>
      <c r="V173" s="279" t="s">
        <v>772</v>
      </c>
      <c r="W173" s="279" t="s">
        <v>772</v>
      </c>
      <c r="X173" s="279" t="s">
        <v>772</v>
      </c>
      <c r="Y173" s="279" t="s">
        <v>772</v>
      </c>
      <c r="Z173" s="279" t="s">
        <v>772</v>
      </c>
      <c r="AA173" s="279" t="s">
        <v>772</v>
      </c>
      <c r="AB173" s="279" t="s">
        <v>772</v>
      </c>
      <c r="AC173" s="279" t="s">
        <v>772</v>
      </c>
      <c r="AD173" s="279" t="s">
        <v>772</v>
      </c>
      <c r="AE173" s="279" t="s">
        <v>772</v>
      </c>
      <c r="AF173" s="279" t="s">
        <v>772</v>
      </c>
      <c r="AG173" s="279" t="s">
        <v>772</v>
      </c>
      <c r="AH173" s="279" t="s">
        <v>772</v>
      </c>
      <c r="AI173" s="279" t="s">
        <v>772</v>
      </c>
      <c r="AJ173" s="279" t="s">
        <v>772</v>
      </c>
      <c r="AK173" s="279" t="s">
        <v>772</v>
      </c>
      <c r="AL173" s="279" t="s">
        <v>772</v>
      </c>
      <c r="AM173" s="279" t="s">
        <v>772</v>
      </c>
      <c r="AN173" s="279" t="s">
        <v>772</v>
      </c>
      <c r="AO173" s="279" t="s">
        <v>772</v>
      </c>
      <c r="AP173" s="279" t="s">
        <v>772</v>
      </c>
      <c r="AQ173" s="279" t="s">
        <v>772</v>
      </c>
      <c r="AR173" s="279" t="s">
        <v>772</v>
      </c>
      <c r="AS173" s="279" t="s">
        <v>772</v>
      </c>
      <c r="AT173" s="279" t="s">
        <v>772</v>
      </c>
      <c r="AU173" s="279" t="s">
        <v>772</v>
      </c>
      <c r="AV173" s="279" t="s">
        <v>772</v>
      </c>
      <c r="AW173" s="279" t="s">
        <v>772</v>
      </c>
      <c r="AX173" s="279" t="s">
        <v>772</v>
      </c>
      <c r="AY173" s="279" t="s">
        <v>772</v>
      </c>
      <c r="AZ173" s="279" t="s">
        <v>772</v>
      </c>
      <c r="BA173" s="279" t="s">
        <v>772</v>
      </c>
      <c r="BB173" s="279" t="s">
        <v>772</v>
      </c>
      <c r="BC173" s="279" t="s">
        <v>772</v>
      </c>
      <c r="BD173" s="279" t="s">
        <v>772</v>
      </c>
      <c r="BE173" s="279" t="s">
        <v>772</v>
      </c>
      <c r="BF173" s="279" t="s">
        <v>772</v>
      </c>
      <c r="BG173" s="279" t="s">
        <v>772</v>
      </c>
      <c r="BH173" s="279" t="s">
        <v>772</v>
      </c>
      <c r="BI173" s="279" t="s">
        <v>772</v>
      </c>
      <c r="BJ173" s="279" t="s">
        <v>772</v>
      </c>
      <c r="BK173" s="279" t="s">
        <v>772</v>
      </c>
      <c r="BL173" s="279" t="s">
        <v>772</v>
      </c>
      <c r="BM173" s="279" t="s">
        <v>772</v>
      </c>
      <c r="BN173" s="279" t="s">
        <v>772</v>
      </c>
      <c r="BO173" s="279" t="s">
        <v>772</v>
      </c>
      <c r="BP173" s="279">
        <v>17.271999999999998</v>
      </c>
      <c r="BQ173" s="279" t="s">
        <v>772</v>
      </c>
      <c r="BR173" s="279" t="s">
        <v>772</v>
      </c>
      <c r="BS173" s="279" t="s">
        <v>772</v>
      </c>
      <c r="BT173" s="279" t="s">
        <v>772</v>
      </c>
      <c r="BU173" s="279" t="s">
        <v>772</v>
      </c>
      <c r="BV173" s="279" t="s">
        <v>772</v>
      </c>
      <c r="BW173" s="279" t="s">
        <v>772</v>
      </c>
      <c r="BX173" s="279" t="s">
        <v>772</v>
      </c>
      <c r="BY173" s="279" t="s">
        <v>772</v>
      </c>
      <c r="BZ173" s="279" t="s">
        <v>772</v>
      </c>
      <c r="CA173" s="279" t="s">
        <v>772</v>
      </c>
      <c r="CB173" s="279" t="s">
        <v>772</v>
      </c>
      <c r="CC173" s="279" t="s">
        <v>772</v>
      </c>
      <c r="CD173" s="279" t="s">
        <v>772</v>
      </c>
      <c r="CE173" s="279" t="s">
        <v>772</v>
      </c>
      <c r="CF173" s="279" t="s">
        <v>772</v>
      </c>
      <c r="CG173" s="279" t="s">
        <v>772</v>
      </c>
      <c r="CH173" s="279" t="s">
        <v>772</v>
      </c>
      <c r="CI173" s="279" t="s">
        <v>772</v>
      </c>
      <c r="CJ173" s="279" t="s">
        <v>772</v>
      </c>
      <c r="CK173" s="279" t="s">
        <v>772</v>
      </c>
      <c r="CL173" s="279" t="s">
        <v>772</v>
      </c>
      <c r="CM173" s="279" t="s">
        <v>772</v>
      </c>
      <c r="CN173" s="279" t="s">
        <v>772</v>
      </c>
      <c r="CO173" s="279" t="s">
        <v>772</v>
      </c>
      <c r="CP173" s="279" t="s">
        <v>772</v>
      </c>
      <c r="CQ173" s="279" t="s">
        <v>772</v>
      </c>
      <c r="CR173" s="279" t="s">
        <v>772</v>
      </c>
      <c r="CS173" s="279" t="s">
        <v>772</v>
      </c>
      <c r="CT173" s="279" t="s">
        <v>772</v>
      </c>
      <c r="CU173" s="279" t="str">
        <f>IFERROR(VLOOKUP(A173,'fat-01-24'!A:C,3,FALSE),"")</f>
        <v/>
      </c>
      <c r="CV173" s="279" t="str">
        <f>IFERROR(VLOOKUP(A173,'fat-02-24'!A:C,3,FALSE),"")</f>
        <v/>
      </c>
      <c r="CW173" s="279" t="str">
        <f>IFERROR(VLOOKUP(A173,'fat-03-24'!A:C,3,FALSE),"")</f>
        <v/>
      </c>
      <c r="CX173" s="279" t="str">
        <f>IFERROR(VLOOKUP(A173,'fat-04-24'!A:C,3,FALSE),"")</f>
        <v/>
      </c>
      <c r="CY173" s="279" t="str">
        <f>IFERROR(VLOOKUP(A173,'fat-05-24'!A:C,3,FALSE),"")</f>
        <v/>
      </c>
      <c r="CZ173" s="279" t="str">
        <f>IFERROR(VLOOKUP(A173,'fat-06-24'!A:C,3,FALSE),"")</f>
        <v/>
      </c>
      <c r="DA173" s="279" t="str">
        <f>IFERROR(VLOOKUP(A173,'fat-07-24'!A:C,3,FALSE),"")</f>
        <v/>
      </c>
      <c r="DB173" s="279" t="str">
        <f>IFERROR(VLOOKUP(A173,'fat-08-24'!A:D,3,FALSE),"")</f>
        <v/>
      </c>
      <c r="DC173" s="279" t="str">
        <f>IFERROR(VLOOKUP(A173,'fat-09-24'!A:C,3,FALSE),"")</f>
        <v/>
      </c>
      <c r="DD173" s="279" t="str">
        <f>IFERROR(VLOOKUP(A173,'fat-10-24'!A:C,3,FALSE),"")</f>
        <v/>
      </c>
      <c r="DE173" s="279" t="str">
        <f>IFERROR(VLOOKUP(A173,'fat-11-24'!A:C,3,FALSE),"")</f>
        <v/>
      </c>
      <c r="DF173" s="279" t="str">
        <f>IFERROR(VLOOKUP(A173,'fat-12-24'!A:D,3,FALSE),"")</f>
        <v/>
      </c>
      <c r="DG173" s="279" t="str">
        <f>IFERROR(VLOOKUP(A173,'fat-01-25'!A:D,3,FALSE),"")</f>
        <v/>
      </c>
      <c r="DH173" s="279" t="str">
        <f>IFERROR(VLOOKUP(A173,'fat-02-25'!A:D,3,FALSE),"")</f>
        <v/>
      </c>
      <c r="DI173" s="279" t="str">
        <f>IFERROR(VLOOKUP(A173,'fat-03-25'!A:C,3,FALSE),"")</f>
        <v/>
      </c>
      <c r="DJ173" s="279" t="str">
        <f>IFERROR(VLOOKUP(A173,'fat-04-25'!A:C,3,FALSE),"")</f>
        <v/>
      </c>
      <c r="DK173" s="279" t="str">
        <f>IFERROR(VLOOKUP(A173,'fat-02-25'!A:C,3,FALSE),"")</f>
        <v/>
      </c>
      <c r="DL173" s="279" t="str">
        <f>IFERROR(VLOOKUP(A173,'fat-06-25'!A:C,3,FALSE),"")</f>
        <v/>
      </c>
      <c r="DM173" s="279" t="str">
        <f>IFERROR(VLOOKUP(A173,'fat-05-25'!A:C,3,FALSE),"")</f>
        <v/>
      </c>
      <c r="DN173" s="279" t="str">
        <f>IFERROR(VLOOKUP(A173,'fat-08-25'!A:C,3,FALSE),"")</f>
        <v/>
      </c>
      <c r="DO173" s="279" t="str">
        <f>IFERROR(VLOOKUP(A173,'fat-09-25'!A:C,3,FALSE),"")</f>
        <v/>
      </c>
      <c r="DP173" s="279" t="str">
        <f>IFERROR(VLOOKUP(A173,'fat-10-25'!A:C,3,FALSE),"")</f>
        <v/>
      </c>
      <c r="DQ173" s="279" t="str">
        <f>IFERROR(VLOOKUP(A173,'fat-11-25'!A:D,3,FALSE),"")</f>
        <v/>
      </c>
      <c r="DR173" s="279" t="str">
        <f>IFERROR(VLOOKUP(A173,'fat-12-25'!A:D,3,FALSE),"")</f>
        <v/>
      </c>
      <c r="DS173" s="279" t="str">
        <f>IFERROR(VLOOKUP(A173,'fat-01-26'!A:C,3,FALSE),"")</f>
        <v/>
      </c>
      <c r="DT173" s="279" t="str">
        <f>IFERROR(VLOOKUP(A173,'fat-02-26'!A:C,3,FALSE),"")</f>
        <v/>
      </c>
      <c r="DU173" s="279" t="str">
        <f>IFERROR(VLOOKUP(A173,'fat-03-26'!A:C,3,FALSE),"")</f>
        <v/>
      </c>
      <c r="DV173" s="279" t="str">
        <f>IFERROR(VLOOKUP(A173,'fat-04-26'!A:C,3,FALSE),"")</f>
        <v/>
      </c>
      <c r="DW173" s="279" t="str">
        <f>IFERROR(VLOOKUP(A173,'fat-05-26'!A:C,3,FALSE),"")</f>
        <v/>
      </c>
      <c r="DX173" s="279">
        <f t="shared" si="20"/>
        <v>0</v>
      </c>
      <c r="DY173" s="279">
        <f t="shared" si="21"/>
        <v>0</v>
      </c>
      <c r="DZ173" s="280"/>
      <c r="EA173" s="281">
        <f>VLOOKUP(A173,Estoque!B:I,8,FALSE)</f>
        <v>0</v>
      </c>
      <c r="EB173" s="34">
        <f>VLOOKUP(A173,Estoque!B:N,13,FALSE)</f>
        <v>0</v>
      </c>
    </row>
    <row r="174" spans="1:132" x14ac:dyDescent="0.3">
      <c r="A174" s="394" t="s">
        <v>590</v>
      </c>
      <c r="B174" s="394" t="s">
        <v>591</v>
      </c>
      <c r="C174" s="279" t="s">
        <v>772</v>
      </c>
      <c r="D174" s="279" t="s">
        <v>772</v>
      </c>
      <c r="E174" s="279" t="s">
        <v>772</v>
      </c>
      <c r="F174" s="279" t="s">
        <v>772</v>
      </c>
      <c r="G174" s="279" t="s">
        <v>772</v>
      </c>
      <c r="H174" s="279" t="s">
        <v>772</v>
      </c>
      <c r="I174" s="279" t="s">
        <v>772</v>
      </c>
      <c r="J174" s="279" t="s">
        <v>772</v>
      </c>
      <c r="K174" s="279" t="s">
        <v>772</v>
      </c>
      <c r="L174" s="279" t="s">
        <v>772</v>
      </c>
      <c r="M174" s="279" t="s">
        <v>772</v>
      </c>
      <c r="N174" s="279" t="s">
        <v>772</v>
      </c>
      <c r="O174" s="279" t="s">
        <v>772</v>
      </c>
      <c r="P174" s="279" t="s">
        <v>772</v>
      </c>
      <c r="Q174" s="279" t="s">
        <v>772</v>
      </c>
      <c r="R174" s="279" t="s">
        <v>772</v>
      </c>
      <c r="S174" s="279" t="s">
        <v>772</v>
      </c>
      <c r="T174" s="279" t="s">
        <v>772</v>
      </c>
      <c r="U174" s="279" t="s">
        <v>772</v>
      </c>
      <c r="V174" s="279" t="s">
        <v>772</v>
      </c>
      <c r="W174" s="279" t="s">
        <v>772</v>
      </c>
      <c r="X174" s="279" t="s">
        <v>772</v>
      </c>
      <c r="Y174" s="279" t="s">
        <v>772</v>
      </c>
      <c r="Z174" s="279" t="s">
        <v>772</v>
      </c>
      <c r="AA174" s="279" t="s">
        <v>772</v>
      </c>
      <c r="AB174" s="279" t="s">
        <v>772</v>
      </c>
      <c r="AC174" s="279" t="s">
        <v>772</v>
      </c>
      <c r="AD174" s="279" t="s">
        <v>772</v>
      </c>
      <c r="AE174" s="279" t="s">
        <v>772</v>
      </c>
      <c r="AF174" s="279" t="s">
        <v>772</v>
      </c>
      <c r="AG174" s="279" t="s">
        <v>772</v>
      </c>
      <c r="AH174" s="279" t="s">
        <v>772</v>
      </c>
      <c r="AI174" s="279" t="s">
        <v>772</v>
      </c>
      <c r="AJ174" s="279" t="s">
        <v>772</v>
      </c>
      <c r="AK174" s="279" t="s">
        <v>772</v>
      </c>
      <c r="AL174" s="279" t="s">
        <v>772</v>
      </c>
      <c r="AM174" s="279" t="s">
        <v>772</v>
      </c>
      <c r="AN174" s="279" t="s">
        <v>772</v>
      </c>
      <c r="AO174" s="279" t="s">
        <v>772</v>
      </c>
      <c r="AP174" s="279" t="s">
        <v>772</v>
      </c>
      <c r="AQ174" s="279" t="s">
        <v>772</v>
      </c>
      <c r="AR174" s="279" t="s">
        <v>772</v>
      </c>
      <c r="AS174" s="279" t="s">
        <v>772</v>
      </c>
      <c r="AT174" s="279" t="s">
        <v>772</v>
      </c>
      <c r="AU174" s="279" t="s">
        <v>772</v>
      </c>
      <c r="AV174" s="279" t="s">
        <v>772</v>
      </c>
      <c r="AW174" s="279" t="s">
        <v>772</v>
      </c>
      <c r="AX174" s="279" t="s">
        <v>772</v>
      </c>
      <c r="AY174" s="279" t="s">
        <v>772</v>
      </c>
      <c r="AZ174" s="279" t="s">
        <v>772</v>
      </c>
      <c r="BA174" s="279" t="s">
        <v>772</v>
      </c>
      <c r="BB174" s="279">
        <v>6.28</v>
      </c>
      <c r="BC174" s="279" t="s">
        <v>772</v>
      </c>
      <c r="BD174" s="279" t="s">
        <v>772</v>
      </c>
      <c r="BE174" s="279" t="s">
        <v>772</v>
      </c>
      <c r="BF174" s="279" t="s">
        <v>772</v>
      </c>
      <c r="BG174" s="279" t="s">
        <v>772</v>
      </c>
      <c r="BH174" s="279" t="s">
        <v>772</v>
      </c>
      <c r="BI174" s="279" t="s">
        <v>772</v>
      </c>
      <c r="BJ174" s="279" t="s">
        <v>772</v>
      </c>
      <c r="BK174" s="279" t="s">
        <v>772</v>
      </c>
      <c r="BL174" s="279" t="s">
        <v>772</v>
      </c>
      <c r="BM174" s="279" t="s">
        <v>772</v>
      </c>
      <c r="BN174" s="279" t="s">
        <v>772</v>
      </c>
      <c r="BO174" s="279" t="s">
        <v>772</v>
      </c>
      <c r="BP174" s="279" t="s">
        <v>772</v>
      </c>
      <c r="BQ174" s="279" t="s">
        <v>772</v>
      </c>
      <c r="BR174" s="279" t="s">
        <v>772</v>
      </c>
      <c r="BS174" s="279" t="s">
        <v>772</v>
      </c>
      <c r="BT174" s="279" t="s">
        <v>772</v>
      </c>
      <c r="BU174" s="279" t="s">
        <v>772</v>
      </c>
      <c r="BV174" s="279" t="s">
        <v>772</v>
      </c>
      <c r="BW174" s="279" t="s">
        <v>772</v>
      </c>
      <c r="BX174" s="279" t="s">
        <v>772</v>
      </c>
      <c r="BY174" s="279" t="s">
        <v>772</v>
      </c>
      <c r="BZ174" s="279" t="s">
        <v>772</v>
      </c>
      <c r="CA174" s="279" t="s">
        <v>772</v>
      </c>
      <c r="CB174" s="279" t="s">
        <v>772</v>
      </c>
      <c r="CC174" s="279" t="s">
        <v>772</v>
      </c>
      <c r="CD174" s="279" t="s">
        <v>772</v>
      </c>
      <c r="CE174" s="279" t="s">
        <v>772</v>
      </c>
      <c r="CF174" s="279" t="s">
        <v>772</v>
      </c>
      <c r="CG174" s="279" t="s">
        <v>772</v>
      </c>
      <c r="CH174" s="279" t="s">
        <v>772</v>
      </c>
      <c r="CI174" s="279" t="s">
        <v>772</v>
      </c>
      <c r="CJ174" s="279">
        <v>4.4325000000000001</v>
      </c>
      <c r="CK174" s="279" t="s">
        <v>772</v>
      </c>
      <c r="CL174" s="279" t="s">
        <v>772</v>
      </c>
      <c r="CM174" s="279" t="s">
        <v>772</v>
      </c>
      <c r="CN174" s="279" t="s">
        <v>772</v>
      </c>
      <c r="CO174" s="279" t="s">
        <v>772</v>
      </c>
      <c r="CP174" s="279" t="s">
        <v>772</v>
      </c>
      <c r="CQ174" s="279" t="s">
        <v>772</v>
      </c>
      <c r="CR174" s="279" t="s">
        <v>772</v>
      </c>
      <c r="CS174" s="279" t="s">
        <v>772</v>
      </c>
      <c r="CT174" s="279" t="s">
        <v>772</v>
      </c>
      <c r="CU174" s="279" t="str">
        <f>IFERROR(VLOOKUP(A174,'fat-01-24'!A:C,3,FALSE),"")</f>
        <v/>
      </c>
      <c r="CV174" s="279" t="str">
        <f>IFERROR(VLOOKUP(A174,'fat-02-24'!A:C,3,FALSE),"")</f>
        <v/>
      </c>
      <c r="CW174" s="279" t="str">
        <f>IFERROR(VLOOKUP(A174,'fat-03-24'!A:C,3,FALSE),"")</f>
        <v/>
      </c>
      <c r="CX174" s="279" t="str">
        <f>IFERROR(VLOOKUP(A174,'fat-04-24'!A:C,3,FALSE),"")</f>
        <v/>
      </c>
      <c r="CY174" s="279" t="str">
        <f>IFERROR(VLOOKUP(A174,'fat-05-24'!A:C,3,FALSE),"")</f>
        <v/>
      </c>
      <c r="CZ174" s="279" t="str">
        <f>IFERROR(VLOOKUP(A174,'fat-06-24'!A:C,3,FALSE),"")</f>
        <v/>
      </c>
      <c r="DA174" s="279" t="str">
        <f>IFERROR(VLOOKUP(A174,'fat-07-24'!A:C,3,FALSE),"")</f>
        <v/>
      </c>
      <c r="DB174" s="279" t="str">
        <f>IFERROR(VLOOKUP(A174,'fat-08-24'!A:D,3,FALSE),"")</f>
        <v/>
      </c>
      <c r="DC174" s="279" t="str">
        <f>IFERROR(VLOOKUP(A174,'fat-09-24'!A:C,3,FALSE),"")</f>
        <v/>
      </c>
      <c r="DD174" s="279" t="str">
        <f>IFERROR(VLOOKUP(A174,'fat-10-24'!A:C,3,FALSE),"")</f>
        <v/>
      </c>
      <c r="DE174" s="279" t="str">
        <f>IFERROR(VLOOKUP(A174,'fat-11-24'!A:C,3,FALSE),"")</f>
        <v/>
      </c>
      <c r="DF174" s="279" t="str">
        <f>IFERROR(VLOOKUP(A174,'fat-12-24'!A:D,3,FALSE),"")</f>
        <v/>
      </c>
      <c r="DG174" s="279" t="str">
        <f>IFERROR(VLOOKUP(A174,'fat-01-25'!A:D,3,FALSE),"")</f>
        <v/>
      </c>
      <c r="DH174" s="279">
        <f>IFERROR(VLOOKUP(A174,'fat-02-25'!A:D,3,FALSE),"")</f>
        <v>0</v>
      </c>
      <c r="DI174" s="279">
        <f>IFERROR(VLOOKUP(A174,'fat-03-25'!A:C,3,FALSE),"")</f>
        <v>0</v>
      </c>
      <c r="DJ174" s="279">
        <f>IFERROR(VLOOKUP(A174,'fat-04-25'!A:C,3,FALSE),"")</f>
        <v>1.7899999999999999E-2</v>
      </c>
      <c r="DK174" s="279">
        <f>IFERROR(VLOOKUP(A174,'fat-02-25'!A:C,3,FALSE),"")</f>
        <v>0</v>
      </c>
      <c r="DL174" s="279">
        <f>IFERROR(VLOOKUP(A174,'fat-06-25'!A:C,3,FALSE),"")</f>
        <v>0</v>
      </c>
      <c r="DM174" s="279">
        <f>IFERROR(VLOOKUP(A174,'fat-05-25'!A:C,3,FALSE),"")</f>
        <v>0</v>
      </c>
      <c r="DN174" s="279">
        <f>IFERROR(VLOOKUP(A174,'fat-08-25'!A:C,3,FALSE),"")</f>
        <v>0</v>
      </c>
      <c r="DO174" s="279">
        <f>IFERROR(VLOOKUP(A174,'fat-09-25'!A:C,3,FALSE),"")</f>
        <v>0</v>
      </c>
      <c r="DP174" s="279">
        <f>IFERROR(VLOOKUP(A174,'fat-10-25'!A:C,3,FALSE),"")</f>
        <v>0</v>
      </c>
      <c r="DQ174" s="279" t="str">
        <f>IFERROR(VLOOKUP(A174,'fat-11-25'!A:D,3,FALSE),"")</f>
        <v/>
      </c>
      <c r="DR174" s="279" t="str">
        <f>IFERROR(VLOOKUP(A174,'fat-12-25'!A:D,3,FALSE),"")</f>
        <v/>
      </c>
      <c r="DS174" s="279" t="str">
        <f>IFERROR(VLOOKUP(A174,'fat-01-26'!A:C,3,FALSE),"")</f>
        <v/>
      </c>
      <c r="DT174" s="279" t="str">
        <f>IFERROR(VLOOKUP(A174,'fat-02-26'!A:C,3,FALSE),"")</f>
        <v/>
      </c>
      <c r="DU174" s="279" t="str">
        <f>IFERROR(VLOOKUP(A174,'fat-03-26'!A:C,3,FALSE),"")</f>
        <v/>
      </c>
      <c r="DV174" s="279" t="str">
        <f>IFERROR(VLOOKUP(A174,'fat-04-26'!A:C,3,FALSE),"")</f>
        <v/>
      </c>
      <c r="DW174" s="279" t="str">
        <f>IFERROR(VLOOKUP(A174,'fat-05-26'!A:C,3,FALSE),"")</f>
        <v/>
      </c>
      <c r="DX174" s="279">
        <f t="shared" si="20"/>
        <v>0</v>
      </c>
      <c r="DY174" s="279">
        <f t="shared" si="21"/>
        <v>0</v>
      </c>
      <c r="DZ174" s="280"/>
      <c r="EA174" s="281">
        <f>VLOOKUP(A174,Estoque!B:I,8,FALSE)</f>
        <v>0</v>
      </c>
      <c r="EB174" s="34">
        <f>VLOOKUP(A174,Estoque!B:N,13,FALSE)</f>
        <v>0</v>
      </c>
    </row>
    <row r="175" spans="1:132" x14ac:dyDescent="0.3">
      <c r="A175" s="394" t="s">
        <v>592</v>
      </c>
      <c r="B175" s="394" t="s">
        <v>815</v>
      </c>
      <c r="C175" s="279" t="s">
        <v>772</v>
      </c>
      <c r="D175" s="279" t="s">
        <v>772</v>
      </c>
      <c r="E175" s="279" t="s">
        <v>772</v>
      </c>
      <c r="F175" s="279" t="s">
        <v>772</v>
      </c>
      <c r="G175" s="279" t="s">
        <v>772</v>
      </c>
      <c r="H175" s="279" t="s">
        <v>772</v>
      </c>
      <c r="I175" s="279" t="s">
        <v>772</v>
      </c>
      <c r="J175" s="279" t="s">
        <v>772</v>
      </c>
      <c r="K175" s="279" t="s">
        <v>772</v>
      </c>
      <c r="L175" s="279" t="s">
        <v>772</v>
      </c>
      <c r="M175" s="279" t="s">
        <v>772</v>
      </c>
      <c r="N175" s="279" t="s">
        <v>772</v>
      </c>
      <c r="O175" s="279" t="s">
        <v>772</v>
      </c>
      <c r="P175" s="279" t="s">
        <v>772</v>
      </c>
      <c r="Q175" s="279" t="s">
        <v>772</v>
      </c>
      <c r="R175" s="279" t="s">
        <v>772</v>
      </c>
      <c r="S175" s="279" t="s">
        <v>772</v>
      </c>
      <c r="T175" s="279" t="s">
        <v>772</v>
      </c>
      <c r="U175" s="279" t="s">
        <v>772</v>
      </c>
      <c r="V175" s="279" t="s">
        <v>772</v>
      </c>
      <c r="W175" s="279" t="s">
        <v>772</v>
      </c>
      <c r="X175" s="279" t="s">
        <v>772</v>
      </c>
      <c r="Y175" s="279" t="s">
        <v>772</v>
      </c>
      <c r="Z175" s="279" t="s">
        <v>772</v>
      </c>
      <c r="AA175" s="279" t="s">
        <v>772</v>
      </c>
      <c r="AB175" s="279" t="s">
        <v>772</v>
      </c>
      <c r="AC175" s="279" t="s">
        <v>772</v>
      </c>
      <c r="AD175" s="279" t="s">
        <v>772</v>
      </c>
      <c r="AE175" s="279" t="s">
        <v>772</v>
      </c>
      <c r="AF175" s="279" t="s">
        <v>772</v>
      </c>
      <c r="AG175" s="279" t="s">
        <v>772</v>
      </c>
      <c r="AH175" s="279" t="s">
        <v>772</v>
      </c>
      <c r="AI175" s="279" t="s">
        <v>772</v>
      </c>
      <c r="AJ175" s="279" t="s">
        <v>772</v>
      </c>
      <c r="AK175" s="279" t="s">
        <v>772</v>
      </c>
      <c r="AL175" s="279" t="s">
        <v>772</v>
      </c>
      <c r="AM175" s="279" t="s">
        <v>772</v>
      </c>
      <c r="AN175" s="279" t="s">
        <v>772</v>
      </c>
      <c r="AO175" s="279" t="s">
        <v>772</v>
      </c>
      <c r="AP175" s="279" t="s">
        <v>772</v>
      </c>
      <c r="AQ175" s="279" t="s">
        <v>772</v>
      </c>
      <c r="AR175" s="279" t="s">
        <v>772</v>
      </c>
      <c r="AS175" s="279" t="s">
        <v>772</v>
      </c>
      <c r="AT175" s="279" t="s">
        <v>772</v>
      </c>
      <c r="AU175" s="279" t="s">
        <v>772</v>
      </c>
      <c r="AV175" s="279" t="s">
        <v>772</v>
      </c>
      <c r="AW175" s="279" t="s">
        <v>772</v>
      </c>
      <c r="AX175" s="279" t="s">
        <v>772</v>
      </c>
      <c r="AY175" s="279" t="s">
        <v>772</v>
      </c>
      <c r="AZ175" s="279" t="s">
        <v>772</v>
      </c>
      <c r="BA175" s="279" t="s">
        <v>772</v>
      </c>
      <c r="BB175" s="279" t="s">
        <v>772</v>
      </c>
      <c r="BC175" s="279" t="s">
        <v>772</v>
      </c>
      <c r="BD175" s="279" t="s">
        <v>772</v>
      </c>
      <c r="BE175" s="279" t="s">
        <v>772</v>
      </c>
      <c r="BF175" s="279" t="s">
        <v>772</v>
      </c>
      <c r="BG175" s="279" t="s">
        <v>772</v>
      </c>
      <c r="BH175" s="279" t="s">
        <v>772</v>
      </c>
      <c r="BI175" s="279" t="s">
        <v>772</v>
      </c>
      <c r="BJ175" s="279" t="s">
        <v>772</v>
      </c>
      <c r="BK175" s="279" t="s">
        <v>772</v>
      </c>
      <c r="BL175" s="279" t="s">
        <v>772</v>
      </c>
      <c r="BM175" s="279" t="s">
        <v>772</v>
      </c>
      <c r="BN175" s="279" t="s">
        <v>772</v>
      </c>
      <c r="BO175" s="279" t="s">
        <v>772</v>
      </c>
      <c r="BP175" s="279" t="s">
        <v>772</v>
      </c>
      <c r="BQ175" s="279" t="s">
        <v>772</v>
      </c>
      <c r="BR175" s="279" t="s">
        <v>772</v>
      </c>
      <c r="BS175" s="279" t="s">
        <v>772</v>
      </c>
      <c r="BT175" s="279" t="s">
        <v>772</v>
      </c>
      <c r="BU175" s="279" t="s">
        <v>772</v>
      </c>
      <c r="BV175" s="279" t="s">
        <v>772</v>
      </c>
      <c r="BW175" s="279" t="s">
        <v>772</v>
      </c>
      <c r="BX175" s="279" t="s">
        <v>772</v>
      </c>
      <c r="BY175" s="279" t="s">
        <v>772</v>
      </c>
      <c r="BZ175" s="279" t="s">
        <v>772</v>
      </c>
      <c r="CA175" s="279" t="s">
        <v>772</v>
      </c>
      <c r="CB175" s="279" t="s">
        <v>772</v>
      </c>
      <c r="CC175" s="279" t="s">
        <v>772</v>
      </c>
      <c r="CD175" s="279" t="s">
        <v>772</v>
      </c>
      <c r="CE175" s="279" t="s">
        <v>772</v>
      </c>
      <c r="CF175" s="279" t="s">
        <v>772</v>
      </c>
      <c r="CG175" s="279" t="s">
        <v>772</v>
      </c>
      <c r="CH175" s="279" t="s">
        <v>772</v>
      </c>
      <c r="CI175" s="279" t="s">
        <v>772</v>
      </c>
      <c r="CJ175" s="279" t="s">
        <v>772</v>
      </c>
      <c r="CK175" s="279" t="s">
        <v>772</v>
      </c>
      <c r="CL175" s="279" t="s">
        <v>772</v>
      </c>
      <c r="CM175" s="279" t="s">
        <v>772</v>
      </c>
      <c r="CN175" s="279" t="s">
        <v>772</v>
      </c>
      <c r="CO175" s="279" t="s">
        <v>772</v>
      </c>
      <c r="CP175" s="279" t="s">
        <v>772</v>
      </c>
      <c r="CQ175" s="279">
        <v>1.2</v>
      </c>
      <c r="CR175" s="279" t="s">
        <v>772</v>
      </c>
      <c r="CS175" s="279" t="s">
        <v>772</v>
      </c>
      <c r="CT175" s="279" t="s">
        <v>772</v>
      </c>
      <c r="CU175" s="279" t="str">
        <f>IFERROR(VLOOKUP(A175,'fat-01-24'!A:C,3,FALSE),"")</f>
        <v/>
      </c>
      <c r="CV175" s="279" t="str">
        <f>IFERROR(VLOOKUP(A175,'fat-02-24'!A:C,3,FALSE),"")</f>
        <v/>
      </c>
      <c r="CW175" s="279" t="str">
        <f>IFERROR(VLOOKUP(A175,'fat-03-24'!A:C,3,FALSE),"")</f>
        <v/>
      </c>
      <c r="CX175" s="279" t="str">
        <f>IFERROR(VLOOKUP(A175,'fat-04-24'!A:C,3,FALSE),"")</f>
        <v/>
      </c>
      <c r="CY175" s="279" t="str">
        <f>IFERROR(VLOOKUP(A175,'fat-05-24'!A:C,3,FALSE),"")</f>
        <v/>
      </c>
      <c r="CZ175" s="279" t="str">
        <f>IFERROR(VLOOKUP(A175,'fat-06-24'!A:C,3,FALSE),"")</f>
        <v/>
      </c>
      <c r="DA175" s="279" t="str">
        <f>IFERROR(VLOOKUP(A175,'fat-07-24'!A:C,3,FALSE),"")</f>
        <v/>
      </c>
      <c r="DB175" s="279">
        <f>IFERROR(VLOOKUP(A175,'fat-08-24'!A:D,3,FALSE),"")</f>
        <v>0.47499999999999998</v>
      </c>
      <c r="DC175" s="279" t="str">
        <f>IFERROR(VLOOKUP(A175,'fat-09-24'!A:C,3,FALSE),"")</f>
        <v/>
      </c>
      <c r="DD175" s="279" t="str">
        <f>IFERROR(VLOOKUP(A175,'fat-10-24'!A:C,3,FALSE),"")</f>
        <v/>
      </c>
      <c r="DE175" s="279" t="str">
        <f>IFERROR(VLOOKUP(A175,'fat-11-24'!A:C,3,FALSE),"")</f>
        <v/>
      </c>
      <c r="DF175" s="279" t="str">
        <f>IFERROR(VLOOKUP(A175,'fat-12-24'!A:D,3,FALSE),"")</f>
        <v/>
      </c>
      <c r="DG175" s="279" t="str">
        <f>IFERROR(VLOOKUP(A175,'fat-01-25'!A:D,3,FALSE),"")</f>
        <v/>
      </c>
      <c r="DH175" s="279" t="str">
        <f>IFERROR(VLOOKUP(A175,'fat-02-25'!A:D,3,FALSE),"")</f>
        <v/>
      </c>
      <c r="DI175" s="279" t="str">
        <f>IFERROR(VLOOKUP(A175,'fat-03-25'!A:C,3,FALSE),"")</f>
        <v/>
      </c>
      <c r="DJ175" s="279" t="str">
        <f>IFERROR(VLOOKUP(A175,'fat-04-25'!A:C,3,FALSE),"")</f>
        <v/>
      </c>
      <c r="DK175" s="279" t="str">
        <f>IFERROR(VLOOKUP(A175,'fat-02-25'!A:C,3,FALSE),"")</f>
        <v/>
      </c>
      <c r="DL175" s="279" t="str">
        <f>IFERROR(VLOOKUP(A175,'fat-06-25'!A:C,3,FALSE),"")</f>
        <v/>
      </c>
      <c r="DM175" s="279" t="str">
        <f>IFERROR(VLOOKUP(A175,'fat-05-25'!A:C,3,FALSE),"")</f>
        <v/>
      </c>
      <c r="DN175" s="279" t="str">
        <f>IFERROR(VLOOKUP(A175,'fat-08-25'!A:C,3,FALSE),"")</f>
        <v/>
      </c>
      <c r="DO175" s="279" t="str">
        <f>IFERROR(VLOOKUP(A175,'fat-09-25'!A:C,3,FALSE),"")</f>
        <v/>
      </c>
      <c r="DP175" s="279" t="str">
        <f>IFERROR(VLOOKUP(A175,'fat-10-25'!A:C,3,FALSE),"")</f>
        <v/>
      </c>
      <c r="DQ175" s="279" t="str">
        <f>IFERROR(VLOOKUP(A175,'fat-11-25'!A:D,3,FALSE),"")</f>
        <v/>
      </c>
      <c r="DR175" s="279" t="str">
        <f>IFERROR(VLOOKUP(A175,'fat-12-25'!A:D,3,FALSE),"")</f>
        <v/>
      </c>
      <c r="DS175" s="279" t="str">
        <f>IFERROR(VLOOKUP(A175,'fat-01-26'!A:C,3,FALSE),"")</f>
        <v/>
      </c>
      <c r="DT175" s="279" t="str">
        <f>IFERROR(VLOOKUP(A175,'fat-02-26'!A:C,3,FALSE),"")</f>
        <v/>
      </c>
      <c r="DU175" s="279" t="str">
        <f>IFERROR(VLOOKUP(A175,'fat-03-26'!A:C,3,FALSE),"")</f>
        <v/>
      </c>
      <c r="DV175" s="279" t="str">
        <f>IFERROR(VLOOKUP(A175,'fat-04-26'!A:C,3,FALSE),"")</f>
        <v/>
      </c>
      <c r="DW175" s="279" t="str">
        <f>IFERROR(VLOOKUP(A175,'fat-05-26'!A:C,3,FALSE),"")</f>
        <v/>
      </c>
      <c r="DX175" s="279">
        <f t="shared" si="20"/>
        <v>0</v>
      </c>
      <c r="DY175" s="279">
        <f t="shared" si="21"/>
        <v>0</v>
      </c>
      <c r="DZ175" s="280"/>
      <c r="EA175" s="281">
        <f>VLOOKUP(A175,Estoque!B:I,8,FALSE)</f>
        <v>0</v>
      </c>
      <c r="EB175" s="34">
        <f>VLOOKUP(A175,Estoque!B:N,13,FALSE)</f>
        <v>0</v>
      </c>
    </row>
    <row r="176" spans="1:132" x14ac:dyDescent="0.3">
      <c r="A176" s="394" t="s">
        <v>596</v>
      </c>
      <c r="B176" s="394" t="s">
        <v>597</v>
      </c>
      <c r="C176" s="279" t="s">
        <v>772</v>
      </c>
      <c r="D176" s="279" t="s">
        <v>772</v>
      </c>
      <c r="E176" s="279" t="s">
        <v>772</v>
      </c>
      <c r="F176" s="279" t="s">
        <v>772</v>
      </c>
      <c r="G176" s="279" t="s">
        <v>772</v>
      </c>
      <c r="H176" s="279" t="s">
        <v>772</v>
      </c>
      <c r="I176" s="279" t="s">
        <v>772</v>
      </c>
      <c r="J176" s="279" t="s">
        <v>772</v>
      </c>
      <c r="K176" s="279" t="s">
        <v>772</v>
      </c>
      <c r="L176" s="279" t="s">
        <v>772</v>
      </c>
      <c r="M176" s="279" t="s">
        <v>772</v>
      </c>
      <c r="N176" s="279" t="s">
        <v>772</v>
      </c>
      <c r="O176" s="279" t="s">
        <v>772</v>
      </c>
      <c r="P176" s="279" t="s">
        <v>772</v>
      </c>
      <c r="Q176" s="279" t="s">
        <v>772</v>
      </c>
      <c r="R176" s="279" t="s">
        <v>772</v>
      </c>
      <c r="S176" s="279" t="s">
        <v>772</v>
      </c>
      <c r="T176" s="279" t="s">
        <v>772</v>
      </c>
      <c r="U176" s="279" t="s">
        <v>772</v>
      </c>
      <c r="V176" s="279" t="s">
        <v>772</v>
      </c>
      <c r="W176" s="279" t="s">
        <v>772</v>
      </c>
      <c r="X176" s="279" t="s">
        <v>772</v>
      </c>
      <c r="Y176" s="279" t="s">
        <v>772</v>
      </c>
      <c r="Z176" s="279" t="s">
        <v>772</v>
      </c>
      <c r="AA176" s="279" t="s">
        <v>772</v>
      </c>
      <c r="AB176" s="279" t="s">
        <v>772</v>
      </c>
      <c r="AC176" s="279" t="s">
        <v>772</v>
      </c>
      <c r="AD176" s="279" t="s">
        <v>772</v>
      </c>
      <c r="AE176" s="279" t="s">
        <v>772</v>
      </c>
      <c r="AF176" s="279" t="s">
        <v>772</v>
      </c>
      <c r="AG176" s="279" t="s">
        <v>772</v>
      </c>
      <c r="AH176" s="279" t="s">
        <v>772</v>
      </c>
      <c r="AI176" s="279" t="s">
        <v>772</v>
      </c>
      <c r="AJ176" s="279" t="s">
        <v>772</v>
      </c>
      <c r="AK176" s="279" t="s">
        <v>772</v>
      </c>
      <c r="AL176" s="279" t="s">
        <v>772</v>
      </c>
      <c r="AM176" s="279" t="s">
        <v>772</v>
      </c>
      <c r="AN176" s="279" t="s">
        <v>772</v>
      </c>
      <c r="AO176" s="279" t="s">
        <v>772</v>
      </c>
      <c r="AP176" s="279" t="s">
        <v>772</v>
      </c>
      <c r="AQ176" s="279" t="s">
        <v>772</v>
      </c>
      <c r="AR176" s="279" t="s">
        <v>772</v>
      </c>
      <c r="AS176" s="279" t="s">
        <v>772</v>
      </c>
      <c r="AT176" s="279" t="s">
        <v>772</v>
      </c>
      <c r="AU176" s="279" t="s">
        <v>772</v>
      </c>
      <c r="AV176" s="279" t="s">
        <v>772</v>
      </c>
      <c r="AW176" s="279" t="s">
        <v>772</v>
      </c>
      <c r="AX176" s="279" t="s">
        <v>772</v>
      </c>
      <c r="AY176" s="279" t="s">
        <v>772</v>
      </c>
      <c r="AZ176" s="279" t="s">
        <v>772</v>
      </c>
      <c r="BA176" s="279" t="s">
        <v>772</v>
      </c>
      <c r="BB176" s="279">
        <v>4.21</v>
      </c>
      <c r="BC176" s="279" t="s">
        <v>772</v>
      </c>
      <c r="BD176" s="279" t="s">
        <v>772</v>
      </c>
      <c r="BE176" s="279" t="s">
        <v>772</v>
      </c>
      <c r="BF176" s="279" t="s">
        <v>772</v>
      </c>
      <c r="BG176" s="279" t="s">
        <v>772</v>
      </c>
      <c r="BH176" s="279" t="s">
        <v>772</v>
      </c>
      <c r="BI176" s="279" t="s">
        <v>772</v>
      </c>
      <c r="BJ176" s="279" t="s">
        <v>772</v>
      </c>
      <c r="BK176" s="279" t="s">
        <v>772</v>
      </c>
      <c r="BL176" s="279" t="s">
        <v>772</v>
      </c>
      <c r="BM176" s="279" t="s">
        <v>772</v>
      </c>
      <c r="BN176" s="279" t="s">
        <v>772</v>
      </c>
      <c r="BO176" s="279" t="s">
        <v>772</v>
      </c>
      <c r="BP176" s="279" t="s">
        <v>772</v>
      </c>
      <c r="BQ176" s="279" t="s">
        <v>772</v>
      </c>
      <c r="BR176" s="279" t="s">
        <v>772</v>
      </c>
      <c r="BS176" s="279" t="s">
        <v>772</v>
      </c>
      <c r="BT176" s="279" t="s">
        <v>772</v>
      </c>
      <c r="BU176" s="279" t="s">
        <v>772</v>
      </c>
      <c r="BV176" s="279" t="s">
        <v>772</v>
      </c>
      <c r="BW176" s="279" t="s">
        <v>772</v>
      </c>
      <c r="BX176" s="279" t="s">
        <v>772</v>
      </c>
      <c r="BY176" s="279" t="s">
        <v>772</v>
      </c>
      <c r="BZ176" s="279" t="s">
        <v>772</v>
      </c>
      <c r="CA176" s="279" t="s">
        <v>772</v>
      </c>
      <c r="CB176" s="279" t="s">
        <v>772</v>
      </c>
      <c r="CC176" s="279" t="s">
        <v>772</v>
      </c>
      <c r="CD176" s="279" t="s">
        <v>772</v>
      </c>
      <c r="CE176" s="279" t="s">
        <v>772</v>
      </c>
      <c r="CF176" s="279" t="s">
        <v>772</v>
      </c>
      <c r="CG176" s="279" t="s">
        <v>772</v>
      </c>
      <c r="CH176" s="279" t="s">
        <v>772</v>
      </c>
      <c r="CI176" s="279" t="s">
        <v>772</v>
      </c>
      <c r="CJ176" s="279" t="s">
        <v>772</v>
      </c>
      <c r="CK176" s="279" t="s">
        <v>772</v>
      </c>
      <c r="CL176" s="279" t="s">
        <v>772</v>
      </c>
      <c r="CM176" s="279" t="s">
        <v>772</v>
      </c>
      <c r="CN176" s="279" t="s">
        <v>772</v>
      </c>
      <c r="CO176" s="279" t="s">
        <v>772</v>
      </c>
      <c r="CP176" s="279" t="s">
        <v>772</v>
      </c>
      <c r="CQ176" s="279" t="s">
        <v>772</v>
      </c>
      <c r="CR176" s="279" t="s">
        <v>772</v>
      </c>
      <c r="CS176" s="279" t="s">
        <v>772</v>
      </c>
      <c r="CT176" s="279" t="s">
        <v>772</v>
      </c>
      <c r="CU176" s="279" t="str">
        <f>IFERROR(VLOOKUP(A176,'fat-01-24'!A:C,3,FALSE),"")</f>
        <v/>
      </c>
      <c r="CV176" s="279" t="str">
        <f>IFERROR(VLOOKUP(A176,'fat-02-24'!A:C,3,FALSE),"")</f>
        <v/>
      </c>
      <c r="CW176" s="279" t="str">
        <f>IFERROR(VLOOKUP(A176,'fat-03-24'!A:C,3,FALSE),"")</f>
        <v/>
      </c>
      <c r="CX176" s="279" t="str">
        <f>IFERROR(VLOOKUP(A176,'fat-04-24'!A:C,3,FALSE),"")</f>
        <v/>
      </c>
      <c r="CY176" s="279" t="str">
        <f>IFERROR(VLOOKUP(A176,'fat-05-24'!A:C,3,FALSE),"")</f>
        <v/>
      </c>
      <c r="CZ176" s="279" t="str">
        <f>IFERROR(VLOOKUP(A176,'fat-06-24'!A:C,3,FALSE),"")</f>
        <v/>
      </c>
      <c r="DA176" s="279" t="str">
        <f>IFERROR(VLOOKUP(A176,'fat-07-24'!A:C,3,FALSE),"")</f>
        <v/>
      </c>
      <c r="DB176" s="279" t="str">
        <f>IFERROR(VLOOKUP(A176,'fat-08-24'!A:D,3,FALSE),"")</f>
        <v/>
      </c>
      <c r="DC176" s="279" t="str">
        <f>IFERROR(VLOOKUP(A176,'fat-09-24'!A:C,3,FALSE),"")</f>
        <v/>
      </c>
      <c r="DD176" s="279" t="str">
        <f>IFERROR(VLOOKUP(A176,'fat-10-24'!A:C,3,FALSE),"")</f>
        <v/>
      </c>
      <c r="DE176" s="279" t="str">
        <f>IFERROR(VLOOKUP(A176,'fat-11-24'!A:C,3,FALSE),"")</f>
        <v/>
      </c>
      <c r="DF176" s="279" t="str">
        <f>IFERROR(VLOOKUP(A176,'fat-12-24'!A:D,3,FALSE),"")</f>
        <v/>
      </c>
      <c r="DG176" s="279" t="str">
        <f>IFERROR(VLOOKUP(A176,'fat-01-25'!A:D,3,FALSE),"")</f>
        <v/>
      </c>
      <c r="DH176" s="279">
        <f>IFERROR(VLOOKUP(A176,'fat-02-25'!A:D,3,FALSE),"")</f>
        <v>0</v>
      </c>
      <c r="DI176" s="279">
        <f>IFERROR(VLOOKUP(A176,'fat-03-25'!A:C,3,FALSE),"")</f>
        <v>0</v>
      </c>
      <c r="DJ176" s="279">
        <f>IFERROR(VLOOKUP(A176,'fat-04-25'!A:C,3,FALSE),"")</f>
        <v>0</v>
      </c>
      <c r="DK176" s="279">
        <f>IFERROR(VLOOKUP(A176,'fat-02-25'!A:C,3,FALSE),"")</f>
        <v>0</v>
      </c>
      <c r="DL176" s="279">
        <f>IFERROR(VLOOKUP(A176,'fat-06-25'!A:C,3,FALSE),"")</f>
        <v>0</v>
      </c>
      <c r="DM176" s="279">
        <f>IFERROR(VLOOKUP(A176,'fat-05-25'!A:C,3,FALSE),"")</f>
        <v>0.504</v>
      </c>
      <c r="DN176" s="279">
        <f>IFERROR(VLOOKUP(A176,'fat-08-25'!A:C,3,FALSE),"")</f>
        <v>0</v>
      </c>
      <c r="DO176" s="279">
        <f>IFERROR(VLOOKUP(A176,'fat-09-25'!A:C,3,FALSE),"")</f>
        <v>0</v>
      </c>
      <c r="DP176" s="279">
        <f>IFERROR(VLOOKUP(A176,'fat-10-25'!A:C,3,FALSE),"")</f>
        <v>0</v>
      </c>
      <c r="DQ176" s="279" t="str">
        <f>IFERROR(VLOOKUP(A176,'fat-11-25'!A:D,3,FALSE),"")</f>
        <v/>
      </c>
      <c r="DR176" s="279" t="str">
        <f>IFERROR(VLOOKUP(A176,'fat-12-25'!A:D,3,FALSE),"")</f>
        <v/>
      </c>
      <c r="DS176" s="279" t="str">
        <f>IFERROR(VLOOKUP(A176,'fat-01-26'!A:C,3,FALSE),"")</f>
        <v/>
      </c>
      <c r="DT176" s="279" t="str">
        <f>IFERROR(VLOOKUP(A176,'fat-02-26'!A:C,3,FALSE),"")</f>
        <v/>
      </c>
      <c r="DU176" s="279" t="str">
        <f>IFERROR(VLOOKUP(A176,'fat-03-26'!A:C,3,FALSE),"")</f>
        <v/>
      </c>
      <c r="DV176" s="279">
        <f>IFERROR(VLOOKUP(A176,'fat-04-26'!A:C,3,FALSE),"")</f>
        <v>0.10299999999999999</v>
      </c>
      <c r="DW176" s="279" t="str">
        <f>IFERROR(VLOOKUP(A176,'fat-05-26'!A:C,3,FALSE),"")</f>
        <v/>
      </c>
      <c r="DX176" s="279">
        <f t="shared" si="20"/>
        <v>1.7166666666666667E-2</v>
      </c>
      <c r="DY176" s="279">
        <f t="shared" si="21"/>
        <v>2.5750000000000002E-2</v>
      </c>
      <c r="DZ176" s="280"/>
      <c r="EA176" s="281">
        <f>VLOOKUP(A176,Estoque!B:I,8,FALSE)</f>
        <v>1.8895999999999999</v>
      </c>
      <c r="EB176" s="34">
        <f>VLOOKUP(A176,Estoque!B:N,13,FALSE)</f>
        <v>0</v>
      </c>
    </row>
    <row r="177" spans="1:132" ht="15" thickBot="1" x14ac:dyDescent="0.35">
      <c r="A177" s="395" t="s">
        <v>602</v>
      </c>
      <c r="B177" s="395" t="s">
        <v>604</v>
      </c>
      <c r="C177" s="279">
        <v>4.2409999999999997</v>
      </c>
      <c r="D177" s="279" t="s">
        <v>772</v>
      </c>
      <c r="E177" s="279" t="s">
        <v>772</v>
      </c>
      <c r="F177" s="279" t="s">
        <v>772</v>
      </c>
      <c r="G177" s="279" t="s">
        <v>772</v>
      </c>
      <c r="H177" s="279" t="s">
        <v>772</v>
      </c>
      <c r="I177" s="279" t="s">
        <v>772</v>
      </c>
      <c r="J177" s="279" t="s">
        <v>772</v>
      </c>
      <c r="K177" s="279" t="s">
        <v>772</v>
      </c>
      <c r="L177" s="279" t="s">
        <v>772</v>
      </c>
      <c r="M177" s="279" t="s">
        <v>772</v>
      </c>
      <c r="N177" s="279" t="s">
        <v>772</v>
      </c>
      <c r="O177" s="279" t="s">
        <v>772</v>
      </c>
      <c r="P177" s="279" t="s">
        <v>772</v>
      </c>
      <c r="Q177" s="279" t="s">
        <v>772</v>
      </c>
      <c r="R177" s="279" t="s">
        <v>772</v>
      </c>
      <c r="S177" s="279" t="s">
        <v>772</v>
      </c>
      <c r="T177" s="279" t="s">
        <v>772</v>
      </c>
      <c r="U177" s="279" t="s">
        <v>772</v>
      </c>
      <c r="V177" s="279" t="s">
        <v>772</v>
      </c>
      <c r="W177" s="279" t="s">
        <v>772</v>
      </c>
      <c r="X177" s="279" t="s">
        <v>772</v>
      </c>
      <c r="Y177" s="279" t="s">
        <v>772</v>
      </c>
      <c r="Z177" s="279" t="s">
        <v>772</v>
      </c>
      <c r="AA177" s="279" t="s">
        <v>772</v>
      </c>
      <c r="AB177" s="279" t="s">
        <v>772</v>
      </c>
      <c r="AC177" s="279" t="s">
        <v>772</v>
      </c>
      <c r="AD177" s="279" t="s">
        <v>772</v>
      </c>
      <c r="AE177" s="279" t="s">
        <v>772</v>
      </c>
      <c r="AF177" s="279" t="s">
        <v>772</v>
      </c>
      <c r="AG177" s="279" t="s">
        <v>772</v>
      </c>
      <c r="AH177" s="279" t="s">
        <v>772</v>
      </c>
      <c r="AI177" s="279" t="s">
        <v>772</v>
      </c>
      <c r="AJ177" s="279" t="s">
        <v>772</v>
      </c>
      <c r="AK177" s="279" t="s">
        <v>772</v>
      </c>
      <c r="AL177" s="279" t="s">
        <v>772</v>
      </c>
      <c r="AM177" s="279" t="s">
        <v>772</v>
      </c>
      <c r="AN177" s="279" t="s">
        <v>772</v>
      </c>
      <c r="AO177" s="279" t="s">
        <v>772</v>
      </c>
      <c r="AP177" s="279" t="s">
        <v>772</v>
      </c>
      <c r="AQ177" s="279" t="s">
        <v>772</v>
      </c>
      <c r="AR177" s="279" t="s">
        <v>772</v>
      </c>
      <c r="AS177" s="279" t="s">
        <v>772</v>
      </c>
      <c r="AT177" s="279" t="s">
        <v>772</v>
      </c>
      <c r="AU177" s="279" t="s">
        <v>772</v>
      </c>
      <c r="AV177" s="279" t="s">
        <v>772</v>
      </c>
      <c r="AW177" s="279" t="s">
        <v>772</v>
      </c>
      <c r="AX177" s="279" t="s">
        <v>772</v>
      </c>
      <c r="AY177" s="279" t="s">
        <v>772</v>
      </c>
      <c r="AZ177" s="279" t="s">
        <v>772</v>
      </c>
      <c r="BA177" s="279">
        <v>13.9</v>
      </c>
      <c r="BB177" s="279" t="s">
        <v>772</v>
      </c>
      <c r="BC177" s="279" t="s">
        <v>772</v>
      </c>
      <c r="BD177" s="279" t="s">
        <v>772</v>
      </c>
      <c r="BE177" s="279" t="s">
        <v>772</v>
      </c>
      <c r="BF177" s="279" t="s">
        <v>772</v>
      </c>
      <c r="BG177" s="279" t="s">
        <v>772</v>
      </c>
      <c r="BH177" s="279" t="s">
        <v>772</v>
      </c>
      <c r="BI177" s="279">
        <v>2.0099999999999998</v>
      </c>
      <c r="BJ177" s="279" t="s">
        <v>772</v>
      </c>
      <c r="BK177" s="279" t="s">
        <v>772</v>
      </c>
      <c r="BL177" s="279">
        <v>0.69</v>
      </c>
      <c r="BM177" s="279" t="s">
        <v>772</v>
      </c>
      <c r="BN177" s="279" t="s">
        <v>772</v>
      </c>
      <c r="BO177" s="279" t="s">
        <v>772</v>
      </c>
      <c r="BP177" s="279" t="s">
        <v>772</v>
      </c>
      <c r="BQ177" s="279" t="s">
        <v>772</v>
      </c>
      <c r="BR177" s="279" t="s">
        <v>772</v>
      </c>
      <c r="BS177" s="279" t="s">
        <v>772</v>
      </c>
      <c r="BT177" s="279" t="s">
        <v>772</v>
      </c>
      <c r="BU177" s="279">
        <v>0.44</v>
      </c>
      <c r="BV177" s="279" t="s">
        <v>772</v>
      </c>
      <c r="BW177" s="279" t="s">
        <v>772</v>
      </c>
      <c r="BX177" s="279" t="s">
        <v>772</v>
      </c>
      <c r="BY177" s="279" t="s">
        <v>772</v>
      </c>
      <c r="BZ177" s="279" t="s">
        <v>772</v>
      </c>
      <c r="CA177" s="279" t="s">
        <v>772</v>
      </c>
      <c r="CB177" s="279" t="s">
        <v>772</v>
      </c>
      <c r="CC177" s="279" t="s">
        <v>772</v>
      </c>
      <c r="CD177" s="279" t="s">
        <v>772</v>
      </c>
      <c r="CE177" s="279" t="s">
        <v>772</v>
      </c>
      <c r="CF177" s="279" t="s">
        <v>772</v>
      </c>
      <c r="CG177" s="279" t="s">
        <v>772</v>
      </c>
      <c r="CH177" s="279" t="s">
        <v>772</v>
      </c>
      <c r="CI177" s="279" t="s">
        <v>772</v>
      </c>
      <c r="CJ177" s="279" t="s">
        <v>772</v>
      </c>
      <c r="CK177" s="279" t="s">
        <v>772</v>
      </c>
      <c r="CL177" s="279" t="s">
        <v>772</v>
      </c>
      <c r="CM177" s="279" t="s">
        <v>772</v>
      </c>
      <c r="CN177" s="279" t="s">
        <v>772</v>
      </c>
      <c r="CO177" s="279" t="s">
        <v>772</v>
      </c>
      <c r="CP177" s="279">
        <v>9.9039999999999981</v>
      </c>
      <c r="CQ177" s="279" t="s">
        <v>772</v>
      </c>
      <c r="CR177" s="279" t="s">
        <v>772</v>
      </c>
      <c r="CS177" s="279" t="s">
        <v>772</v>
      </c>
      <c r="CT177" s="279" t="s">
        <v>772</v>
      </c>
      <c r="CU177" s="279" t="str">
        <f>IFERROR(VLOOKUP(A177,'fat-01-24'!A:C,3,FALSE),"")</f>
        <v/>
      </c>
      <c r="CV177" s="279" t="str">
        <f>IFERROR(VLOOKUP(A177,'fat-02-24'!A:C,3,FALSE),"")</f>
        <v/>
      </c>
      <c r="CW177" s="279" t="str">
        <f>IFERROR(VLOOKUP(A177,'fat-03-24'!A:C,3,FALSE),"")</f>
        <v/>
      </c>
      <c r="CX177" s="279" t="str">
        <f>IFERROR(VLOOKUP(A177,'fat-04-24'!A:C,3,FALSE),"")</f>
        <v/>
      </c>
      <c r="CY177" s="279" t="str">
        <f>IFERROR(VLOOKUP(A177,'fat-05-24'!A:C,3,FALSE),"")</f>
        <v/>
      </c>
      <c r="CZ177" s="279" t="str">
        <f>IFERROR(VLOOKUP(A177,'fat-06-24'!A:C,3,FALSE),"")</f>
        <v/>
      </c>
      <c r="DA177" s="279" t="str">
        <f>IFERROR(VLOOKUP(A177,'fat-07-24'!A:C,3,FALSE),"")</f>
        <v/>
      </c>
      <c r="DB177" s="279">
        <f>IFERROR(VLOOKUP(A177,'fat-08-24'!A:D,3,FALSE),"")</f>
        <v>22.245999999999999</v>
      </c>
      <c r="DC177" s="279" t="str">
        <f>IFERROR(VLOOKUP(A177,'fat-09-24'!A:C,3,FALSE),"")</f>
        <v/>
      </c>
      <c r="DD177" s="279" t="str">
        <f>IFERROR(VLOOKUP(A177,'fat-10-24'!A:C,3,FALSE),"")</f>
        <v/>
      </c>
      <c r="DE177" s="279" t="str">
        <f>IFERROR(VLOOKUP(A177,'fat-11-24'!A:C,3,FALSE),"")</f>
        <v/>
      </c>
      <c r="DF177" s="279" t="str">
        <f>IFERROR(VLOOKUP(A177,'fat-12-24'!A:D,3,FALSE),"")</f>
        <v/>
      </c>
      <c r="DG177" s="279" t="str">
        <f>IFERROR(VLOOKUP(A177,'fat-01-25'!A:D,3,FALSE),"")</f>
        <v/>
      </c>
      <c r="DH177" s="279" t="str">
        <f>IFERROR(VLOOKUP(A177,'fat-02-25'!A:D,3,FALSE),"")</f>
        <v/>
      </c>
      <c r="DI177" s="279" t="str">
        <f>IFERROR(VLOOKUP(A177,'fat-03-25'!A:C,3,FALSE),"")</f>
        <v/>
      </c>
      <c r="DJ177" s="279" t="str">
        <f>IFERROR(VLOOKUP(A177,'fat-04-25'!A:C,3,FALSE),"")</f>
        <v/>
      </c>
      <c r="DK177" s="279" t="str">
        <f>IFERROR(VLOOKUP(A177,'fat-02-25'!A:C,3,FALSE),"")</f>
        <v/>
      </c>
      <c r="DL177" s="279" t="str">
        <f>IFERROR(VLOOKUP(A177,'fat-06-25'!A:C,3,FALSE),"")</f>
        <v/>
      </c>
      <c r="DM177" s="279" t="str">
        <f>IFERROR(VLOOKUP(A177,'fat-05-25'!A:C,3,FALSE),"")</f>
        <v/>
      </c>
      <c r="DN177" s="279" t="str">
        <f>IFERROR(VLOOKUP(A177,'fat-08-25'!A:C,3,FALSE),"")</f>
        <v/>
      </c>
      <c r="DO177" s="279" t="str">
        <f>IFERROR(VLOOKUP(A177,'fat-09-25'!A:C,3,FALSE),"")</f>
        <v/>
      </c>
      <c r="DP177" s="279" t="str">
        <f>IFERROR(VLOOKUP(A177,'fat-10-25'!A:C,3,FALSE),"")</f>
        <v/>
      </c>
      <c r="DQ177" s="279" t="str">
        <f>IFERROR(VLOOKUP(A177,'fat-11-25'!A:D,3,FALSE),"")</f>
        <v/>
      </c>
      <c r="DR177" s="279" t="str">
        <f>IFERROR(VLOOKUP(A177,'fat-12-25'!A:D,3,FALSE),"")</f>
        <v/>
      </c>
      <c r="DS177" s="279" t="str">
        <f>IFERROR(VLOOKUP(A177,'fat-01-26'!A:C,3,FALSE),"")</f>
        <v/>
      </c>
      <c r="DT177" s="279" t="str">
        <f>IFERROR(VLOOKUP(A177,'fat-02-26'!A:C,3,FALSE),"")</f>
        <v/>
      </c>
      <c r="DU177" s="279" t="str">
        <f>IFERROR(VLOOKUP(A177,'fat-03-26'!A:C,3,FALSE),"")</f>
        <v/>
      </c>
      <c r="DV177" s="279" t="str">
        <f>IFERROR(VLOOKUP(A177,'fat-04-26'!A:C,3,FALSE),"")</f>
        <v/>
      </c>
      <c r="DW177" s="279" t="str">
        <f>IFERROR(VLOOKUP(A177,'fat-05-26'!A:C,3,FALSE),"")</f>
        <v/>
      </c>
      <c r="DX177" s="279">
        <f t="shared" si="20"/>
        <v>0</v>
      </c>
      <c r="DY177" s="279">
        <f t="shared" si="21"/>
        <v>0</v>
      </c>
      <c r="DZ177" s="280"/>
      <c r="EA177" s="281">
        <f>VLOOKUP(A177,Estoque!B:I,8,FALSE)</f>
        <v>0.32</v>
      </c>
      <c r="EB177" s="34">
        <f>VLOOKUP(A177,Estoque!B:N,13,FALSE)</f>
        <v>0</v>
      </c>
    </row>
    <row r="178" spans="1:132" x14ac:dyDescent="0.3">
      <c r="A178" s="394" t="s">
        <v>617</v>
      </c>
      <c r="B178" s="394" t="s">
        <v>618</v>
      </c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  <c r="AA178" s="279"/>
      <c r="AB178" s="279"/>
      <c r="AC178" s="279"/>
      <c r="AD178" s="279"/>
      <c r="AE178" s="279"/>
      <c r="AF178" s="279"/>
      <c r="AG178" s="279"/>
      <c r="AH178" s="279"/>
      <c r="AI178" s="279"/>
      <c r="AJ178" s="279"/>
      <c r="AK178" s="279"/>
      <c r="AL178" s="279"/>
      <c r="AM178" s="279"/>
      <c r="AN178" s="279"/>
      <c r="AO178" s="279"/>
      <c r="AP178" s="279"/>
      <c r="AQ178" s="279"/>
      <c r="AR178" s="279"/>
      <c r="AS178" s="279"/>
      <c r="AT178" s="279"/>
      <c r="AU178" s="279"/>
      <c r="AV178" s="279"/>
      <c r="AW178" s="279"/>
      <c r="AX178" s="279"/>
      <c r="AY178" s="279"/>
      <c r="AZ178" s="279"/>
      <c r="BA178" s="279"/>
      <c r="BB178" s="279"/>
      <c r="BC178" s="279"/>
      <c r="BD178" s="279"/>
      <c r="BE178" s="279"/>
      <c r="BF178" s="279"/>
      <c r="BG178" s="279"/>
      <c r="BH178" s="279"/>
      <c r="BI178" s="279"/>
      <c r="BJ178" s="279"/>
      <c r="BK178" s="279"/>
      <c r="BL178" s="279"/>
      <c r="BM178" s="279"/>
      <c r="BN178" s="279"/>
      <c r="BO178" s="279"/>
      <c r="BP178" s="279"/>
      <c r="BQ178" s="279"/>
      <c r="BR178" s="279"/>
      <c r="BS178" s="279"/>
      <c r="BT178" s="279"/>
      <c r="BU178" s="279" t="str">
        <f>IFERROR(VLOOKUP(A178,#REF!,3,FALSE),"")</f>
        <v/>
      </c>
      <c r="BV178" s="279" t="str">
        <f>IFERROR(VLOOKUP(A178,#REF!,3,FALSE),"")</f>
        <v/>
      </c>
      <c r="BW178" s="279" t="s">
        <v>772</v>
      </c>
      <c r="BX178" s="279">
        <v>2.9220000000000002</v>
      </c>
      <c r="BY178" s="279" t="s">
        <v>772</v>
      </c>
      <c r="BZ178" s="279" t="s">
        <v>772</v>
      </c>
      <c r="CA178" s="279" t="s">
        <v>772</v>
      </c>
      <c r="CB178" s="279" t="s">
        <v>772</v>
      </c>
      <c r="CC178" s="279" t="s">
        <v>772</v>
      </c>
      <c r="CD178" s="279" t="s">
        <v>772</v>
      </c>
      <c r="CE178" s="279" t="s">
        <v>772</v>
      </c>
      <c r="CF178" s="279" t="s">
        <v>772</v>
      </c>
      <c r="CG178" s="279" t="s">
        <v>772</v>
      </c>
      <c r="CH178" s="279" t="s">
        <v>772</v>
      </c>
      <c r="CI178" s="279" t="s">
        <v>772</v>
      </c>
      <c r="CJ178" s="279">
        <v>2.2694999999999999</v>
      </c>
      <c r="CK178" s="279" t="s">
        <v>772</v>
      </c>
      <c r="CL178" s="279" t="s">
        <v>772</v>
      </c>
      <c r="CM178" s="279" t="s">
        <v>772</v>
      </c>
      <c r="CN178" s="279" t="s">
        <v>772</v>
      </c>
      <c r="CO178" s="279" t="s">
        <v>772</v>
      </c>
      <c r="CP178" s="279" t="s">
        <v>772</v>
      </c>
      <c r="CQ178" s="279" t="s">
        <v>772</v>
      </c>
      <c r="CR178" s="279" t="s">
        <v>772</v>
      </c>
      <c r="CS178" s="279" t="s">
        <v>772</v>
      </c>
      <c r="CT178" s="279" t="s">
        <v>772</v>
      </c>
      <c r="CU178" s="279" t="str">
        <f>IFERROR(VLOOKUP(A178,'fat-01-24'!A:C,3,FALSE),"")</f>
        <v/>
      </c>
      <c r="CV178" s="279" t="str">
        <f>IFERROR(VLOOKUP(A178,'fat-02-24'!A:C,3,FALSE),"")</f>
        <v/>
      </c>
      <c r="CW178" s="279" t="str">
        <f>IFERROR(VLOOKUP(A178,'fat-03-24'!A:C,3,FALSE),"")</f>
        <v/>
      </c>
      <c r="CX178" s="279" t="str">
        <f>IFERROR(VLOOKUP(A178,'fat-04-24'!A:C,3,FALSE),"")</f>
        <v/>
      </c>
      <c r="CY178" s="279" t="str">
        <f>IFERROR(VLOOKUP(A178,'fat-05-24'!A:C,3,FALSE),"")</f>
        <v/>
      </c>
      <c r="CZ178" s="279" t="str">
        <f>IFERROR(VLOOKUP(A178,'fat-06-24'!A:C,3,FALSE),"")</f>
        <v/>
      </c>
      <c r="DA178" s="279" t="str">
        <f>IFERROR(VLOOKUP(A178,'fat-07-24'!A:C,3,FALSE),"")</f>
        <v/>
      </c>
      <c r="DB178" s="279" t="str">
        <f>IFERROR(VLOOKUP(A178,'fat-08-24'!A:D,3,FALSE),"")</f>
        <v/>
      </c>
      <c r="DC178" s="279" t="str">
        <f>IFERROR(VLOOKUP(A178,'fat-09-24'!A:C,3,FALSE),"")</f>
        <v/>
      </c>
      <c r="DD178" s="279" t="str">
        <f>IFERROR(VLOOKUP(A178,'fat-10-24'!A:C,3,FALSE),"")</f>
        <v/>
      </c>
      <c r="DE178" s="279" t="str">
        <f>IFERROR(VLOOKUP(A178,'fat-11-24'!A:C,3,FALSE),"")</f>
        <v/>
      </c>
      <c r="DF178" s="279" t="str">
        <f>IFERROR(VLOOKUP(A178,'fat-12-24'!A:D,3,FALSE),"")</f>
        <v/>
      </c>
      <c r="DG178" s="279" t="str">
        <f>IFERROR(VLOOKUP(A178,'fat-01-25'!A:D,3,FALSE),"")</f>
        <v/>
      </c>
      <c r="DH178" s="279" t="str">
        <f>IFERROR(VLOOKUP(A178,'fat-02-25'!A:D,3,FALSE),"")</f>
        <v/>
      </c>
      <c r="DI178" s="279" t="str">
        <f>IFERROR(VLOOKUP(A178,'fat-03-25'!A:C,3,FALSE),"")</f>
        <v/>
      </c>
      <c r="DJ178" s="279" t="str">
        <f>IFERROR(VLOOKUP(A178,'fat-04-25'!A:C,3,FALSE),"")</f>
        <v/>
      </c>
      <c r="DK178" s="279" t="str">
        <f>IFERROR(VLOOKUP(A178,'fat-02-25'!A:C,3,FALSE),"")</f>
        <v/>
      </c>
      <c r="DL178" s="279" t="str">
        <f>IFERROR(VLOOKUP(A178,'fat-06-25'!A:C,3,FALSE),"")</f>
        <v/>
      </c>
      <c r="DM178" s="279" t="str">
        <f>IFERROR(VLOOKUP(A178,'fat-05-25'!A:C,3,FALSE),"")</f>
        <v/>
      </c>
      <c r="DN178" s="279" t="str">
        <f>IFERROR(VLOOKUP(A178,'fat-08-25'!A:C,3,FALSE),"")</f>
        <v/>
      </c>
      <c r="DO178" s="279" t="str">
        <f>IFERROR(VLOOKUP(A178,'fat-09-25'!A:C,3,FALSE),"")</f>
        <v/>
      </c>
      <c r="DP178" s="279" t="str">
        <f>IFERROR(VLOOKUP(A178,'fat-10-25'!A:C,3,FALSE),"")</f>
        <v/>
      </c>
      <c r="DQ178" s="279" t="str">
        <f>IFERROR(VLOOKUP(A178,'fat-11-25'!A:D,3,FALSE),"")</f>
        <v/>
      </c>
      <c r="DR178" s="279" t="str">
        <f>IFERROR(VLOOKUP(A178,'fat-12-25'!A:D,3,FALSE),"")</f>
        <v/>
      </c>
      <c r="DS178" s="279" t="str">
        <f>IFERROR(VLOOKUP(A178,'fat-01-26'!A:C,3,FALSE),"")</f>
        <v/>
      </c>
      <c r="DT178" s="279" t="str">
        <f>IFERROR(VLOOKUP(A178,'fat-02-26'!A:C,3,FALSE),"")</f>
        <v/>
      </c>
      <c r="DU178" s="279" t="str">
        <f>IFERROR(VLOOKUP(A178,'fat-03-26'!A:C,3,FALSE),"")</f>
        <v/>
      </c>
      <c r="DV178" s="279" t="str">
        <f>IFERROR(VLOOKUP(A178,'fat-04-26'!A:C,3,FALSE),"")</f>
        <v/>
      </c>
      <c r="DW178" s="279" t="str">
        <f>IFERROR(VLOOKUP(A178,'fat-05-26'!A:C,3,FALSE),"")</f>
        <v/>
      </c>
      <c r="DX178" s="279">
        <f t="shared" si="20"/>
        <v>0</v>
      </c>
      <c r="DY178" s="279">
        <f t="shared" si="21"/>
        <v>0</v>
      </c>
      <c r="DZ178" s="280"/>
      <c r="EA178" s="281">
        <f>VLOOKUP(A178,Estoque!B:I,8,FALSE)</f>
        <v>0</v>
      </c>
      <c r="EB178" s="34"/>
    </row>
    <row r="179" spans="1:132" ht="15" thickBot="1" x14ac:dyDescent="0.35">
      <c r="A179" s="395" t="s">
        <v>816</v>
      </c>
      <c r="B179" s="395" t="s">
        <v>817</v>
      </c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  <c r="AA179" s="279"/>
      <c r="AB179" s="279"/>
      <c r="AC179" s="279"/>
      <c r="AD179" s="279"/>
      <c r="AE179" s="279"/>
      <c r="AF179" s="279"/>
      <c r="AG179" s="279"/>
      <c r="AH179" s="279"/>
      <c r="AI179" s="279"/>
      <c r="AJ179" s="279"/>
      <c r="AK179" s="279"/>
      <c r="AL179" s="279"/>
      <c r="AM179" s="279"/>
      <c r="AN179" s="279"/>
      <c r="AO179" s="279"/>
      <c r="AP179" s="279"/>
      <c r="AQ179" s="279"/>
      <c r="AR179" s="279"/>
      <c r="AS179" s="279"/>
      <c r="AT179" s="279"/>
      <c r="AU179" s="279"/>
      <c r="AV179" s="279"/>
      <c r="AW179" s="279"/>
      <c r="AX179" s="279"/>
      <c r="AY179" s="279"/>
      <c r="AZ179" s="279"/>
      <c r="BA179" s="279"/>
      <c r="BB179" s="279"/>
      <c r="BC179" s="279"/>
      <c r="BD179" s="279"/>
      <c r="BE179" s="279"/>
      <c r="BF179" s="279"/>
      <c r="BG179" s="279"/>
      <c r="BH179" s="279"/>
      <c r="BI179" s="279"/>
      <c r="BJ179" s="279"/>
      <c r="BK179" s="279"/>
      <c r="BL179" s="279"/>
      <c r="BM179" s="279"/>
      <c r="BN179" s="279"/>
      <c r="BO179" s="279"/>
      <c r="BP179" s="279"/>
      <c r="BQ179" s="279"/>
      <c r="BR179" s="279"/>
      <c r="BS179" s="279"/>
      <c r="BT179" s="279"/>
      <c r="BU179" s="279" t="str">
        <f>IFERROR(VLOOKUP(A179,#REF!,3,FALSE),"")</f>
        <v/>
      </c>
      <c r="BV179" s="279" t="str">
        <f>IFERROR(VLOOKUP(A179,#REF!,3,FALSE),"")</f>
        <v/>
      </c>
      <c r="BW179" s="279" t="s">
        <v>772</v>
      </c>
      <c r="BX179" s="279">
        <v>1.9179999999999999</v>
      </c>
      <c r="BY179" s="279" t="s">
        <v>772</v>
      </c>
      <c r="BZ179" s="279" t="s">
        <v>772</v>
      </c>
      <c r="CA179" s="279" t="s">
        <v>772</v>
      </c>
      <c r="CB179" s="279" t="s">
        <v>772</v>
      </c>
      <c r="CC179" s="279" t="s">
        <v>772</v>
      </c>
      <c r="CD179" s="279" t="s">
        <v>772</v>
      </c>
      <c r="CE179" s="279" t="s">
        <v>772</v>
      </c>
      <c r="CF179" s="279" t="s">
        <v>772</v>
      </c>
      <c r="CG179" s="279" t="s">
        <v>772</v>
      </c>
      <c r="CH179" s="279" t="s">
        <v>772</v>
      </c>
      <c r="CI179" s="279" t="s">
        <v>772</v>
      </c>
      <c r="CJ179" s="279" t="s">
        <v>772</v>
      </c>
      <c r="CK179" s="279" t="s">
        <v>772</v>
      </c>
      <c r="CL179" s="279" t="s">
        <v>772</v>
      </c>
      <c r="CM179" s="279" t="s">
        <v>772</v>
      </c>
      <c r="CN179" s="279" t="s">
        <v>772</v>
      </c>
      <c r="CO179" s="279" t="s">
        <v>772</v>
      </c>
      <c r="CP179" s="279" t="s">
        <v>772</v>
      </c>
      <c r="CQ179" s="279" t="s">
        <v>772</v>
      </c>
      <c r="CR179" s="279" t="s">
        <v>772</v>
      </c>
      <c r="CS179" s="279" t="s">
        <v>772</v>
      </c>
      <c r="CT179" s="279" t="s">
        <v>772</v>
      </c>
      <c r="CU179" s="279" t="str">
        <f>IFERROR(VLOOKUP(A179,'fat-01-24'!A:C,3,FALSE),"")</f>
        <v/>
      </c>
      <c r="CV179" s="279" t="str">
        <f>IFERROR(VLOOKUP(A179,'fat-02-24'!A:C,3,FALSE),"")</f>
        <v/>
      </c>
      <c r="CW179" s="279" t="str">
        <f>IFERROR(VLOOKUP(A179,'fat-03-24'!A:C,3,FALSE),"")</f>
        <v/>
      </c>
      <c r="CX179" s="279" t="str">
        <f>IFERROR(VLOOKUP(A179,'fat-04-24'!A:C,3,FALSE),"")</f>
        <v/>
      </c>
      <c r="CY179" s="279" t="str">
        <f>IFERROR(VLOOKUP(A179,'fat-05-24'!A:C,3,FALSE),"")</f>
        <v/>
      </c>
      <c r="CZ179" s="279" t="str">
        <f>IFERROR(VLOOKUP(A179,'fat-06-24'!A:C,3,FALSE),"")</f>
        <v/>
      </c>
      <c r="DA179" s="279" t="str">
        <f>IFERROR(VLOOKUP(A179,'fat-07-24'!A:C,3,FALSE),"")</f>
        <v/>
      </c>
      <c r="DB179" s="279" t="str">
        <f>IFERROR(VLOOKUP(A179,'fat-08-24'!A:D,3,FALSE),"")</f>
        <v/>
      </c>
      <c r="DC179" s="279" t="str">
        <f>IFERROR(VLOOKUP(A179,'fat-09-24'!A:C,3,FALSE),"")</f>
        <v/>
      </c>
      <c r="DD179" s="279" t="str">
        <f>IFERROR(VLOOKUP(A179,'fat-10-24'!A:C,3,FALSE),"")</f>
        <v/>
      </c>
      <c r="DE179" s="279" t="str">
        <f>IFERROR(VLOOKUP(A179,'fat-11-24'!A:C,3,FALSE),"")</f>
        <v/>
      </c>
      <c r="DF179" s="279" t="str">
        <f>IFERROR(VLOOKUP(A179,'fat-12-24'!A:D,3,FALSE),"")</f>
        <v/>
      </c>
      <c r="DG179" s="279" t="str">
        <f>IFERROR(VLOOKUP(A179,'fat-01-25'!A:D,3,FALSE),"")</f>
        <v/>
      </c>
      <c r="DH179" s="279" t="str">
        <f>IFERROR(VLOOKUP(A179,'fat-02-25'!A:D,3,FALSE),"")</f>
        <v/>
      </c>
      <c r="DI179" s="279" t="str">
        <f>IFERROR(VLOOKUP(A179,'fat-03-25'!A:C,3,FALSE),"")</f>
        <v/>
      </c>
      <c r="DJ179" s="279" t="str">
        <f>IFERROR(VLOOKUP(A179,'fat-04-25'!A:C,3,FALSE),"")</f>
        <v/>
      </c>
      <c r="DK179" s="279" t="str">
        <f>IFERROR(VLOOKUP(A179,'fat-02-25'!A:C,3,FALSE),"")</f>
        <v/>
      </c>
      <c r="DL179" s="279" t="str">
        <f>IFERROR(VLOOKUP(A179,'fat-06-25'!A:C,3,FALSE),"")</f>
        <v/>
      </c>
      <c r="DM179" s="279" t="str">
        <f>IFERROR(VLOOKUP(A179,'fat-05-25'!A:C,3,FALSE),"")</f>
        <v/>
      </c>
      <c r="DN179" s="279" t="str">
        <f>IFERROR(VLOOKUP(A179,'fat-08-25'!A:C,3,FALSE),"")</f>
        <v/>
      </c>
      <c r="DO179" s="279" t="str">
        <f>IFERROR(VLOOKUP(A179,'fat-09-25'!A:C,3,FALSE),"")</f>
        <v/>
      </c>
      <c r="DP179" s="279" t="str">
        <f>IFERROR(VLOOKUP(A179,'fat-10-25'!A:C,3,FALSE),"")</f>
        <v/>
      </c>
      <c r="DQ179" s="279" t="str">
        <f>IFERROR(VLOOKUP(A179,'fat-11-25'!A:D,3,FALSE),"")</f>
        <v/>
      </c>
      <c r="DR179" s="279" t="str">
        <f>IFERROR(VLOOKUP(A179,'fat-12-25'!A:D,3,FALSE),"")</f>
        <v/>
      </c>
      <c r="DS179" s="279" t="str">
        <f>IFERROR(VLOOKUP(A179,'fat-01-26'!A:C,3,FALSE),"")</f>
        <v/>
      </c>
      <c r="DT179" s="279" t="str">
        <f>IFERROR(VLOOKUP(A179,'fat-02-26'!A:C,3,FALSE),"")</f>
        <v/>
      </c>
      <c r="DU179" s="279" t="str">
        <f>IFERROR(VLOOKUP(A179,'fat-03-26'!A:C,3,FALSE),"")</f>
        <v/>
      </c>
      <c r="DV179" s="279" t="str">
        <f>IFERROR(VLOOKUP(A179,'fat-04-26'!A:C,3,FALSE),"")</f>
        <v/>
      </c>
      <c r="DW179" s="279" t="str">
        <f>IFERROR(VLOOKUP(A179,'fat-05-26'!A:C,3,FALSE),"")</f>
        <v/>
      </c>
      <c r="DX179" s="279">
        <f t="shared" si="20"/>
        <v>0</v>
      </c>
      <c r="DY179" s="279">
        <f t="shared" si="21"/>
        <v>0</v>
      </c>
      <c r="DZ179" s="280"/>
      <c r="EA179" s="281">
        <f>VLOOKUP(A179,Estoque!B:I,8,FALSE)</f>
        <v>0</v>
      </c>
      <c r="EB179" s="34"/>
    </row>
    <row r="180" spans="1:132" ht="15" thickBot="1" x14ac:dyDescent="0.35">
      <c r="A180" s="395" t="s">
        <v>198</v>
      </c>
      <c r="B180" s="395" t="s">
        <v>199</v>
      </c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79"/>
      <c r="AH180" s="279"/>
      <c r="AI180" s="279"/>
      <c r="AJ180" s="279"/>
      <c r="AK180" s="279"/>
      <c r="AL180" s="279"/>
      <c r="AM180" s="279"/>
      <c r="AN180" s="279"/>
      <c r="AO180" s="279"/>
      <c r="AP180" s="279"/>
      <c r="AQ180" s="279"/>
      <c r="AR180" s="279"/>
      <c r="AS180" s="279"/>
      <c r="AT180" s="279"/>
      <c r="AU180" s="279"/>
      <c r="AV180" s="279"/>
      <c r="AW180" s="279"/>
      <c r="AX180" s="279"/>
      <c r="AY180" s="279"/>
      <c r="AZ180" s="279"/>
      <c r="BA180" s="279"/>
      <c r="BB180" s="279"/>
      <c r="BC180" s="279"/>
      <c r="BD180" s="279"/>
      <c r="BE180" s="279"/>
      <c r="BF180" s="279"/>
      <c r="BG180" s="279"/>
      <c r="BH180" s="279"/>
      <c r="BI180" s="279"/>
      <c r="BJ180" s="279"/>
      <c r="BK180" s="279"/>
      <c r="BL180" s="279"/>
      <c r="BM180" s="279"/>
      <c r="BN180" s="279"/>
      <c r="BO180" s="279"/>
      <c r="BP180" s="279"/>
      <c r="BQ180" s="279"/>
      <c r="BR180" s="279"/>
      <c r="BS180" s="279"/>
      <c r="BT180" s="279"/>
      <c r="BU180" s="279" t="str">
        <f>IFERROR(VLOOKUP(A180,#REF!,3,FALSE),"")</f>
        <v/>
      </c>
      <c r="BV180" s="279" t="str">
        <f>IFERROR(VLOOKUP(A180,#REF!,3,FALSE),"")</f>
        <v/>
      </c>
      <c r="BW180" s="279" t="s">
        <v>772</v>
      </c>
      <c r="BX180" s="279" t="s">
        <v>772</v>
      </c>
      <c r="BY180" s="279" t="s">
        <v>772</v>
      </c>
      <c r="BZ180" s="279" t="s">
        <v>772</v>
      </c>
      <c r="CA180" s="279" t="s">
        <v>772</v>
      </c>
      <c r="CB180" s="279" t="s">
        <v>772</v>
      </c>
      <c r="CC180" s="279" t="s">
        <v>772</v>
      </c>
      <c r="CD180" s="279" t="s">
        <v>772</v>
      </c>
      <c r="CE180" s="279" t="s">
        <v>772</v>
      </c>
      <c r="CF180" s="279">
        <v>1.0580000000000001</v>
      </c>
      <c r="CG180" s="279" t="s">
        <v>772</v>
      </c>
      <c r="CH180" s="279" t="s">
        <v>772</v>
      </c>
      <c r="CI180" s="279" t="s">
        <v>772</v>
      </c>
      <c r="CJ180" s="279" t="s">
        <v>772</v>
      </c>
      <c r="CK180" s="279">
        <v>0.85499999999999998</v>
      </c>
      <c r="CL180" s="279" t="s">
        <v>772</v>
      </c>
      <c r="CM180" s="279" t="s">
        <v>772</v>
      </c>
      <c r="CN180" s="279" t="s">
        <v>772</v>
      </c>
      <c r="CO180" s="279">
        <v>0.40649999999999997</v>
      </c>
      <c r="CP180" s="279">
        <v>0.43359999999999999</v>
      </c>
      <c r="CQ180" s="279">
        <v>0.75880000000000003</v>
      </c>
      <c r="CR180" s="279" t="s">
        <v>772</v>
      </c>
      <c r="CS180" s="279">
        <v>0.73170000000000002</v>
      </c>
      <c r="CT180" s="279">
        <v>0.65039999999999998</v>
      </c>
      <c r="CU180" s="279" t="str">
        <f>IFERROR(VLOOKUP(A180,'fat-01-24'!A:C,3,FALSE),"")</f>
        <v/>
      </c>
      <c r="CV180" s="279" t="str">
        <f>IFERROR(VLOOKUP(A180,'fat-02-24'!A:C,3,FALSE),"")</f>
        <v/>
      </c>
      <c r="CW180" s="279" t="str">
        <f>IFERROR(VLOOKUP(A180,'fat-03-24'!A:C,3,FALSE),"")</f>
        <v/>
      </c>
      <c r="CX180" s="279" t="str">
        <f>IFERROR(VLOOKUP(A180,'fat-04-24'!A:C,3,FALSE),"")</f>
        <v/>
      </c>
      <c r="CY180" s="279" t="str">
        <f>IFERROR(VLOOKUP(A180,'fat-05-24'!A:C,3,FALSE),"")</f>
        <v/>
      </c>
      <c r="CZ180" s="279" t="str">
        <f>IFERROR(VLOOKUP(A180,'fat-06-24'!A:C,3,FALSE),"")</f>
        <v/>
      </c>
      <c r="DA180" s="279" t="str">
        <f>IFERROR(VLOOKUP(A180,'fat-07-24'!A:C,3,FALSE),"")</f>
        <v/>
      </c>
      <c r="DB180" s="279" t="str">
        <f>IFERROR(VLOOKUP(A180,'fat-08-24'!A:D,3,FALSE),"")</f>
        <v/>
      </c>
      <c r="DC180" s="279" t="str">
        <f>IFERROR(VLOOKUP(A180,'fat-09-24'!A:C,3,FALSE),"")</f>
        <v/>
      </c>
      <c r="DD180" s="279" t="str">
        <f>IFERROR(VLOOKUP(A180,'fat-10-24'!A:C,3,FALSE),"")</f>
        <v/>
      </c>
      <c r="DE180" s="279" t="str">
        <f>IFERROR(VLOOKUP(A180,'fat-11-24'!A:C,3,FALSE),"")</f>
        <v/>
      </c>
      <c r="DF180" s="279" t="str">
        <f>IFERROR(VLOOKUP(A180,'fat-12-24'!A:D,3,FALSE),"")</f>
        <v/>
      </c>
      <c r="DG180" s="279" t="str">
        <f>IFERROR(VLOOKUP(A180,'fat-01-25'!A:D,3,FALSE),"")</f>
        <v/>
      </c>
      <c r="DH180" s="279" t="str">
        <f>IFERROR(VLOOKUP(A180,'fat-02-25'!A:D,3,FALSE),"")</f>
        <v/>
      </c>
      <c r="DI180" s="279" t="str">
        <f>IFERROR(VLOOKUP(A180,'fat-03-25'!A:C,3,FALSE),"")</f>
        <v/>
      </c>
      <c r="DJ180" s="279" t="str">
        <f>IFERROR(VLOOKUP(A180,'fat-04-25'!A:C,3,FALSE),"")</f>
        <v/>
      </c>
      <c r="DK180" s="279" t="str">
        <f>IFERROR(VLOOKUP(A180,'fat-02-25'!A:C,3,FALSE),"")</f>
        <v/>
      </c>
      <c r="DL180" s="279" t="str">
        <f>IFERROR(VLOOKUP(A180,'fat-06-25'!A:C,3,FALSE),"")</f>
        <v/>
      </c>
      <c r="DM180" s="279" t="str">
        <f>IFERROR(VLOOKUP(A180,'fat-05-25'!A:C,3,FALSE),"")</f>
        <v/>
      </c>
      <c r="DN180" s="279" t="str">
        <f>IFERROR(VLOOKUP(A180,'fat-08-25'!A:C,3,FALSE),"")</f>
        <v/>
      </c>
      <c r="DO180" s="279" t="str">
        <f>IFERROR(VLOOKUP(A180,'fat-09-25'!A:C,3,FALSE),"")</f>
        <v/>
      </c>
      <c r="DP180" s="279" t="str">
        <f>IFERROR(VLOOKUP(A180,'fat-10-25'!A:C,3,FALSE),"")</f>
        <v/>
      </c>
      <c r="DQ180" s="279" t="str">
        <f>IFERROR(VLOOKUP(A180,'fat-11-25'!A:D,3,FALSE),"")</f>
        <v/>
      </c>
      <c r="DR180" s="279" t="str">
        <f>IFERROR(VLOOKUP(A180,'fat-12-25'!A:D,3,FALSE),"")</f>
        <v/>
      </c>
      <c r="DS180" s="279" t="str">
        <f>IFERROR(VLOOKUP(A180,'fat-01-26'!A:C,3,FALSE),"")</f>
        <v/>
      </c>
      <c r="DT180" s="279" t="str">
        <f>IFERROR(VLOOKUP(A180,'fat-02-26'!A:C,3,FALSE),"")</f>
        <v/>
      </c>
      <c r="DU180" s="279" t="str">
        <f>IFERROR(VLOOKUP(A180,'fat-03-26'!A:C,3,FALSE),"")</f>
        <v/>
      </c>
      <c r="DV180" s="279" t="str">
        <f>IFERROR(VLOOKUP(A180,'fat-04-26'!A:C,3,FALSE),"")</f>
        <v/>
      </c>
      <c r="DW180" s="279" t="str">
        <f>IFERROR(VLOOKUP(A180,'fat-05-26'!A:C,3,FALSE),"")</f>
        <v/>
      </c>
      <c r="DX180" s="279">
        <f t="shared" si="20"/>
        <v>0</v>
      </c>
      <c r="DY180" s="279">
        <f t="shared" ref="DY180:DY211" si="22">DX180/30*45</f>
        <v>0</v>
      </c>
      <c r="DZ180" s="280"/>
      <c r="EA180" s="281">
        <f>VLOOKUP(A180,Estoque!B:I,8,FALSE)</f>
        <v>0</v>
      </c>
      <c r="EB180" s="34"/>
    </row>
    <row r="181" spans="1:132" x14ac:dyDescent="0.3">
      <c r="A181" s="397" t="s">
        <v>205</v>
      </c>
      <c r="B181" s="397" t="s">
        <v>818</v>
      </c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  <c r="AA181" s="279"/>
      <c r="AB181" s="279"/>
      <c r="AC181" s="279"/>
      <c r="AD181" s="279"/>
      <c r="AE181" s="279"/>
      <c r="AF181" s="279"/>
      <c r="AG181" s="279"/>
      <c r="AH181" s="279"/>
      <c r="AI181" s="279"/>
      <c r="AJ181" s="279"/>
      <c r="AK181" s="279"/>
      <c r="AL181" s="279"/>
      <c r="AM181" s="279"/>
      <c r="AN181" s="279"/>
      <c r="AO181" s="279"/>
      <c r="AP181" s="279"/>
      <c r="AQ181" s="279"/>
      <c r="AR181" s="279"/>
      <c r="AS181" s="279"/>
      <c r="AT181" s="279"/>
      <c r="AU181" s="279"/>
      <c r="AV181" s="279"/>
      <c r="AW181" s="279"/>
      <c r="AX181" s="279"/>
      <c r="AY181" s="279"/>
      <c r="AZ181" s="279"/>
      <c r="BA181" s="279"/>
      <c r="BB181" s="279"/>
      <c r="BC181" s="279"/>
      <c r="BD181" s="279"/>
      <c r="BE181" s="279"/>
      <c r="BF181" s="279"/>
      <c r="BG181" s="279"/>
      <c r="BH181" s="279"/>
      <c r="BI181" s="279"/>
      <c r="BJ181" s="279"/>
      <c r="BK181" s="279"/>
      <c r="BL181" s="279"/>
      <c r="BM181" s="279"/>
      <c r="BN181" s="279"/>
      <c r="BO181" s="279"/>
      <c r="BP181" s="279"/>
      <c r="BQ181" s="279"/>
      <c r="BR181" s="279"/>
      <c r="BS181" s="279"/>
      <c r="BT181" s="279"/>
      <c r="BU181" s="279"/>
      <c r="BV181" s="279"/>
      <c r="BW181" s="279"/>
      <c r="BX181" s="279"/>
      <c r="BY181" s="279"/>
      <c r="BZ181" s="279"/>
      <c r="CA181" s="279"/>
      <c r="CB181" s="279"/>
      <c r="CC181" s="279" t="str">
        <f>IFERROR(VLOOKUP(A181,#REF!,3,FALSE),"")</f>
        <v/>
      </c>
      <c r="CD181" s="279" t="str">
        <f>IFERROR(VLOOKUP(A181,#REF!,3,FALSE),"")</f>
        <v/>
      </c>
      <c r="CE181" s="279" t="str">
        <f>IFERROR(VLOOKUP(A181,#REF!,3,FALSE),"")</f>
        <v/>
      </c>
      <c r="CF181" s="279" t="str">
        <f>IFERROR(VLOOKUP(A181,#REF!,3,FALSE),"")</f>
        <v/>
      </c>
      <c r="CG181" s="279" t="str">
        <f>IFERROR(VLOOKUP(A181,#REF!,3,FALSE),"")</f>
        <v/>
      </c>
      <c r="CH181" s="279" t="str">
        <f>IFERROR(VLOOKUP(A181,#REF!,3,FALSE),"")</f>
        <v/>
      </c>
      <c r="CI181" s="279" t="str">
        <f>IFERROR(VLOOKUP(A181,'fat-01-23'!A:C,3,FALSE),"")</f>
        <v/>
      </c>
      <c r="CJ181" s="279" t="str">
        <f>IFERROR(VLOOKUP(A181,'fat-02-23'!A:C,3,FALSE),"")</f>
        <v/>
      </c>
      <c r="CK181" s="279" t="str">
        <f>IFERROR(VLOOKUP(A181,'fat-03-23'!A:C,3,FALSE),"")</f>
        <v/>
      </c>
      <c r="CL181" s="279" t="str">
        <f>IFERROR(VLOOKUP(A181,'fat-04-23'!A:C,3,FALSE),"")</f>
        <v/>
      </c>
      <c r="CM181" s="279" t="str">
        <f>IFERROR(VLOOKUP(A181,'fat-05-23'!A:C,3,FALSE),"")</f>
        <v/>
      </c>
      <c r="CN181" s="279" t="str">
        <f>IFERROR(VLOOKUP(A181,'fat-06-23'!A:C,3,FALSE),"")</f>
        <v/>
      </c>
      <c r="CO181" s="279" t="str">
        <f>IFERROR(VLOOKUP(A181,'fat-07-23'!A:C,3,FALSE),"")</f>
        <v/>
      </c>
      <c r="CP181" s="279" t="str">
        <f>IFERROR(VLOOKUP(A181,'fat-08-23'!A:C,3,FALSE),"")</f>
        <v/>
      </c>
      <c r="CQ181" s="279" t="str">
        <f>IFERROR(VLOOKUP(A181,'fat-09-23'!A:C,3,FALSE),"")</f>
        <v/>
      </c>
      <c r="CR181" s="279">
        <f>IFERROR(VLOOKUP(A181,'fat-10-23'!A:C,3,FALSE),"")</f>
        <v>2.0640000000000001</v>
      </c>
      <c r="CS181" s="279">
        <f>IFERROR(VLOOKUP(A181,'fat-11-23'!A:C,3,FALSE),"")</f>
        <v>1.032</v>
      </c>
      <c r="CT181" s="279" t="str">
        <f>IFERROR(VLOOKUP(A181,'fat-12-23'!A:C,3,FALSE),"")</f>
        <v/>
      </c>
      <c r="CU181" s="279" t="str">
        <f>IFERROR(VLOOKUP(A181,'fat-01-24'!A:C,3,FALSE),"")</f>
        <v/>
      </c>
      <c r="CV181" s="279" t="str">
        <f>IFERROR(VLOOKUP(A181,'fat-02-24'!A:C,3,FALSE),"")</f>
        <v/>
      </c>
      <c r="CW181" s="279" t="str">
        <f>IFERROR(VLOOKUP(A181,'fat-03-24'!A:C,3,FALSE),"")</f>
        <v/>
      </c>
      <c r="CX181" s="279" t="str">
        <f>IFERROR(VLOOKUP(A181,'fat-04-24'!A:C,3,FALSE),"")</f>
        <v/>
      </c>
      <c r="CY181" s="279" t="str">
        <f>IFERROR(VLOOKUP(A181,'fat-05-24'!A:C,3,FALSE),"")</f>
        <v/>
      </c>
      <c r="CZ181" s="279" t="str">
        <f>IFERROR(VLOOKUP(A181,'fat-06-24'!A:C,3,FALSE),"")</f>
        <v/>
      </c>
      <c r="DA181" s="279" t="str">
        <f>IFERROR(VLOOKUP(A181,'fat-07-24'!A:C,3,FALSE),"")</f>
        <v/>
      </c>
      <c r="DB181" s="279" t="str">
        <f>IFERROR(VLOOKUP(A181,'fat-08-24'!A:D,3,FALSE),"")</f>
        <v/>
      </c>
      <c r="DC181" s="279" t="str">
        <f>IFERROR(VLOOKUP(A181,'fat-09-24'!A:C,3,FALSE),"")</f>
        <v/>
      </c>
      <c r="DD181" s="279" t="str">
        <f>IFERROR(VLOOKUP(A181,'fat-10-24'!A:C,3,FALSE),"")</f>
        <v/>
      </c>
      <c r="DE181" s="279" t="str">
        <f>IFERROR(VLOOKUP(A181,'fat-11-24'!A:C,3,FALSE),"")</f>
        <v/>
      </c>
      <c r="DF181" s="279" t="str">
        <f>IFERROR(VLOOKUP(A181,'fat-12-24'!A:D,3,FALSE),"")</f>
        <v/>
      </c>
      <c r="DG181" s="279" t="str">
        <f>IFERROR(VLOOKUP(A181,'fat-01-25'!A:D,3,FALSE),"")</f>
        <v/>
      </c>
      <c r="DH181" s="279" t="str">
        <f>IFERROR(VLOOKUP(A181,'fat-02-25'!A:D,3,FALSE),"")</f>
        <v/>
      </c>
      <c r="DI181" s="279" t="str">
        <f>IFERROR(VLOOKUP(A181,'fat-03-25'!A:C,3,FALSE),"")</f>
        <v/>
      </c>
      <c r="DJ181" s="279" t="str">
        <f>IFERROR(VLOOKUP(A181,'fat-04-25'!A:C,3,FALSE),"")</f>
        <v/>
      </c>
      <c r="DK181" s="279" t="str">
        <f>IFERROR(VLOOKUP(A181,'fat-02-25'!A:C,3,FALSE),"")</f>
        <v/>
      </c>
      <c r="DL181" s="279" t="str">
        <f>IFERROR(VLOOKUP(A181,'fat-06-25'!A:C,3,FALSE),"")</f>
        <v/>
      </c>
      <c r="DM181" s="279" t="str">
        <f>IFERROR(VLOOKUP(A181,'fat-05-25'!A:C,3,FALSE),"")</f>
        <v/>
      </c>
      <c r="DN181" s="279" t="str">
        <f>IFERROR(VLOOKUP(A181,'fat-08-25'!A:C,3,FALSE),"")</f>
        <v/>
      </c>
      <c r="DO181" s="279" t="str">
        <f>IFERROR(VLOOKUP(A181,'fat-09-25'!A:C,3,FALSE),"")</f>
        <v/>
      </c>
      <c r="DP181" s="279" t="str">
        <f>IFERROR(VLOOKUP(A181,'fat-10-25'!A:C,3,FALSE),"")</f>
        <v/>
      </c>
      <c r="DQ181" s="279" t="str">
        <f>IFERROR(VLOOKUP(A181,'fat-11-25'!A:D,3,FALSE),"")</f>
        <v/>
      </c>
      <c r="DR181" s="279" t="str">
        <f>IFERROR(VLOOKUP(A181,'fat-12-25'!A:D,3,FALSE),"")</f>
        <v/>
      </c>
      <c r="DS181" s="279" t="str">
        <f>IFERROR(VLOOKUP(A181,'fat-01-26'!A:C,3,FALSE),"")</f>
        <v/>
      </c>
      <c r="DT181" s="279" t="str">
        <f>IFERROR(VLOOKUP(A181,'fat-02-26'!A:C,3,FALSE),"")</f>
        <v/>
      </c>
      <c r="DU181" s="279" t="str">
        <f>IFERROR(VLOOKUP(A181,'fat-03-26'!A:C,3,FALSE),"")</f>
        <v/>
      </c>
      <c r="DV181" s="279" t="str">
        <f>IFERROR(VLOOKUP(A181,'fat-04-26'!A:C,3,FALSE),"")</f>
        <v/>
      </c>
      <c r="DW181" s="279" t="str">
        <f>IFERROR(VLOOKUP(A181,'fat-05-26'!A:C,3,FALSE),"")</f>
        <v/>
      </c>
      <c r="DX181" s="279">
        <f t="shared" si="20"/>
        <v>0</v>
      </c>
      <c r="DY181" s="279">
        <f t="shared" si="22"/>
        <v>0</v>
      </c>
      <c r="DZ181" s="280"/>
      <c r="EA181" s="281">
        <f>VLOOKUP(A181,Estoque!B:I,8,FALSE)</f>
        <v>0</v>
      </c>
      <c r="EB181" s="34"/>
    </row>
    <row r="182" spans="1:132" x14ac:dyDescent="0.3">
      <c r="A182" s="397" t="s">
        <v>221</v>
      </c>
      <c r="B182" s="397" t="s">
        <v>819</v>
      </c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  <c r="AA182" s="279"/>
      <c r="AB182" s="279"/>
      <c r="AC182" s="279"/>
      <c r="AD182" s="279"/>
      <c r="AE182" s="279"/>
      <c r="AF182" s="279"/>
      <c r="AG182" s="279"/>
      <c r="AH182" s="279"/>
      <c r="AI182" s="279"/>
      <c r="AJ182" s="279"/>
      <c r="AK182" s="279"/>
      <c r="AL182" s="279"/>
      <c r="AM182" s="279"/>
      <c r="AN182" s="279"/>
      <c r="AO182" s="279"/>
      <c r="AP182" s="279"/>
      <c r="AQ182" s="279"/>
      <c r="AR182" s="279"/>
      <c r="AS182" s="279"/>
      <c r="AT182" s="279"/>
      <c r="AU182" s="279"/>
      <c r="AV182" s="279"/>
      <c r="AW182" s="279"/>
      <c r="AX182" s="279"/>
      <c r="AY182" s="279"/>
      <c r="AZ182" s="279"/>
      <c r="BA182" s="279"/>
      <c r="BB182" s="279"/>
      <c r="BC182" s="279"/>
      <c r="BD182" s="279"/>
      <c r="BE182" s="279"/>
      <c r="BF182" s="279"/>
      <c r="BG182" s="279"/>
      <c r="BH182" s="279"/>
      <c r="BI182" s="279"/>
      <c r="BJ182" s="279"/>
      <c r="BK182" s="279"/>
      <c r="BL182" s="279"/>
      <c r="BM182" s="279"/>
      <c r="BN182" s="279"/>
      <c r="BO182" s="279"/>
      <c r="BP182" s="279"/>
      <c r="BQ182" s="279"/>
      <c r="BR182" s="279"/>
      <c r="BS182" s="279"/>
      <c r="BT182" s="279"/>
      <c r="BU182" s="279"/>
      <c r="BV182" s="279"/>
      <c r="BW182" s="279"/>
      <c r="BX182" s="279"/>
      <c r="BY182" s="279"/>
      <c r="BZ182" s="279"/>
      <c r="CA182" s="279"/>
      <c r="CB182" s="279"/>
      <c r="CC182" s="279" t="str">
        <f>IFERROR(VLOOKUP(A182,#REF!,3,FALSE),"")</f>
        <v/>
      </c>
      <c r="CD182" s="279" t="str">
        <f>IFERROR(VLOOKUP(A182,#REF!,3,FALSE),"")</f>
        <v/>
      </c>
      <c r="CE182" s="279" t="str">
        <f>IFERROR(VLOOKUP(A182,#REF!,3,FALSE),"")</f>
        <v/>
      </c>
      <c r="CF182" s="279" t="str">
        <f>IFERROR(VLOOKUP(A182,#REF!,3,FALSE),"")</f>
        <v/>
      </c>
      <c r="CG182" s="279" t="str">
        <f>IFERROR(VLOOKUP(A182,#REF!,3,FALSE),"")</f>
        <v/>
      </c>
      <c r="CH182" s="279" t="str">
        <f>IFERROR(VLOOKUP(A182,#REF!,3,FALSE),"")</f>
        <v/>
      </c>
      <c r="CI182" s="279" t="str">
        <f>IFERROR(VLOOKUP(A182,'fat-01-23'!A:C,3,FALSE),"")</f>
        <v/>
      </c>
      <c r="CJ182" s="279" t="str">
        <f>IFERROR(VLOOKUP(A182,'fat-02-23'!A:C,3,FALSE),"")</f>
        <v/>
      </c>
      <c r="CK182" s="279" t="str">
        <f>IFERROR(VLOOKUP(A182,'fat-03-23'!A:C,3,FALSE),"")</f>
        <v/>
      </c>
      <c r="CL182" s="279" t="str">
        <f>IFERROR(VLOOKUP(A182,'fat-04-23'!A:C,3,FALSE),"")</f>
        <v/>
      </c>
      <c r="CM182" s="279" t="str">
        <f>IFERROR(VLOOKUP(A182,'fat-05-23'!A:C,3,FALSE),"")</f>
        <v/>
      </c>
      <c r="CN182" s="279" t="str">
        <f>IFERROR(VLOOKUP(A182,'fat-06-23'!A:C,3,FALSE),"")</f>
        <v/>
      </c>
      <c r="CO182" s="279" t="str">
        <f>IFERROR(VLOOKUP(A182,'fat-07-23'!A:C,3,FALSE),"")</f>
        <v/>
      </c>
      <c r="CP182" s="279">
        <f>IFERROR(VLOOKUP(A182,'fat-08-23'!A:C,3,FALSE),"")</f>
        <v>0.50600000000000001</v>
      </c>
      <c r="CQ182" s="279">
        <f>IFERROR(VLOOKUP(A182,'fat-09-23'!A:C,3,FALSE),"")</f>
        <v>3.65</v>
      </c>
      <c r="CR182" s="279" t="str">
        <f>IFERROR(VLOOKUP(A182,'fat-10-23'!A:C,3,FALSE),"")</f>
        <v/>
      </c>
      <c r="CS182" s="279" t="str">
        <f>IFERROR(VLOOKUP(A182,'fat-11-23'!A:C,3,FALSE),"")</f>
        <v/>
      </c>
      <c r="CT182" s="279" t="str">
        <f>IFERROR(VLOOKUP(A182,'fat-12-23'!A:C,3,FALSE),"")</f>
        <v/>
      </c>
      <c r="CU182" s="279" t="str">
        <f>IFERROR(VLOOKUP(A182,'fat-01-24'!A:C,3,FALSE),"")</f>
        <v/>
      </c>
      <c r="CV182" s="279" t="str">
        <f>IFERROR(VLOOKUP(A182,'fat-02-24'!A:C,3,FALSE),"")</f>
        <v/>
      </c>
      <c r="CW182" s="279" t="str">
        <f>IFERROR(VLOOKUP(A182,'fat-03-24'!A:C,3,FALSE),"")</f>
        <v/>
      </c>
      <c r="CX182" s="279" t="str">
        <f>IFERROR(VLOOKUP(A182,'fat-04-24'!A:C,3,FALSE),"")</f>
        <v/>
      </c>
      <c r="CY182" s="279" t="str">
        <f>IFERROR(VLOOKUP(A182,'fat-05-24'!A:C,3,FALSE),"")</f>
        <v/>
      </c>
      <c r="CZ182" s="279" t="str">
        <f>IFERROR(VLOOKUP(A182,'fat-06-24'!A:C,3,FALSE),"")</f>
        <v/>
      </c>
      <c r="DA182" s="279" t="str">
        <f>IFERROR(VLOOKUP(A182,'fat-07-24'!A:C,3,FALSE),"")</f>
        <v/>
      </c>
      <c r="DB182" s="279" t="str">
        <f>IFERROR(VLOOKUP(A182,'fat-08-24'!A:D,3,FALSE),"")</f>
        <v/>
      </c>
      <c r="DC182" s="279" t="str">
        <f>IFERROR(VLOOKUP(A182,'fat-09-24'!A:C,3,FALSE),"")</f>
        <v/>
      </c>
      <c r="DD182" s="279" t="str">
        <f>IFERROR(VLOOKUP(A182,'fat-10-24'!A:C,3,FALSE),"")</f>
        <v/>
      </c>
      <c r="DE182" s="279" t="str">
        <f>IFERROR(VLOOKUP(A182,'fat-11-24'!A:C,3,FALSE),"")</f>
        <v/>
      </c>
      <c r="DF182" s="279" t="str">
        <f>IFERROR(VLOOKUP(A182,'fat-12-24'!A:D,3,FALSE),"")</f>
        <v/>
      </c>
      <c r="DG182" s="279" t="str">
        <f>IFERROR(VLOOKUP(A182,'fat-01-25'!A:D,3,FALSE),"")</f>
        <v/>
      </c>
      <c r="DH182" s="279" t="str">
        <f>IFERROR(VLOOKUP(A182,'fat-02-25'!A:D,3,FALSE),"")</f>
        <v/>
      </c>
      <c r="DI182" s="279" t="str">
        <f>IFERROR(VLOOKUP(A182,'fat-03-25'!A:C,3,FALSE),"")</f>
        <v/>
      </c>
      <c r="DJ182" s="279" t="str">
        <f>IFERROR(VLOOKUP(A182,'fat-04-25'!A:C,3,FALSE),"")</f>
        <v/>
      </c>
      <c r="DK182" s="279" t="str">
        <f>IFERROR(VLOOKUP(A182,'fat-02-25'!A:C,3,FALSE),"")</f>
        <v/>
      </c>
      <c r="DL182" s="279" t="str">
        <f>IFERROR(VLOOKUP(A182,'fat-06-25'!A:C,3,FALSE),"")</f>
        <v/>
      </c>
      <c r="DM182" s="279" t="str">
        <f>IFERROR(VLOOKUP(A182,'fat-05-25'!A:C,3,FALSE),"")</f>
        <v/>
      </c>
      <c r="DN182" s="279" t="str">
        <f>IFERROR(VLOOKUP(A182,'fat-08-25'!A:C,3,FALSE),"")</f>
        <v/>
      </c>
      <c r="DO182" s="279" t="str">
        <f>IFERROR(VLOOKUP(A182,'fat-09-25'!A:C,3,FALSE),"")</f>
        <v/>
      </c>
      <c r="DP182" s="279" t="str">
        <f>IFERROR(VLOOKUP(A182,'fat-10-25'!A:C,3,FALSE),"")</f>
        <v/>
      </c>
      <c r="DQ182" s="279" t="str">
        <f>IFERROR(VLOOKUP(A182,'fat-11-25'!A:D,3,FALSE),"")</f>
        <v/>
      </c>
      <c r="DR182" s="279" t="str">
        <f>IFERROR(VLOOKUP(A182,'fat-12-25'!A:D,3,FALSE),"")</f>
        <v/>
      </c>
      <c r="DS182" s="279" t="str">
        <f>IFERROR(VLOOKUP(A182,'fat-01-26'!A:C,3,FALSE),"")</f>
        <v/>
      </c>
      <c r="DT182" s="279" t="str">
        <f>IFERROR(VLOOKUP(A182,'fat-02-26'!A:C,3,FALSE),"")</f>
        <v/>
      </c>
      <c r="DU182" s="279" t="str">
        <f>IFERROR(VLOOKUP(A182,'fat-03-26'!A:C,3,FALSE),"")</f>
        <v/>
      </c>
      <c r="DV182" s="279" t="str">
        <f>IFERROR(VLOOKUP(A182,'fat-04-26'!A:C,3,FALSE),"")</f>
        <v/>
      </c>
      <c r="DW182" s="279" t="str">
        <f>IFERROR(VLOOKUP(A182,'fat-05-26'!A:C,3,FALSE),"")</f>
        <v/>
      </c>
      <c r="DX182" s="279">
        <f t="shared" si="20"/>
        <v>0</v>
      </c>
      <c r="DY182" s="279">
        <f t="shared" si="22"/>
        <v>0</v>
      </c>
      <c r="DZ182" s="280"/>
      <c r="EA182" s="281">
        <f>VLOOKUP(A182,Estoque!B:I,8,FALSE)</f>
        <v>0</v>
      </c>
      <c r="EB182" s="34"/>
    </row>
    <row r="183" spans="1:132" x14ac:dyDescent="0.3">
      <c r="A183" s="397" t="s">
        <v>629</v>
      </c>
      <c r="B183" s="397" t="s">
        <v>630</v>
      </c>
      <c r="C183" s="279" t="s">
        <v>772</v>
      </c>
      <c r="D183" s="279" t="s">
        <v>772</v>
      </c>
      <c r="E183" s="279" t="s">
        <v>772</v>
      </c>
      <c r="F183" s="279" t="s">
        <v>772</v>
      </c>
      <c r="G183" s="279" t="s">
        <v>772</v>
      </c>
      <c r="H183" s="279" t="s">
        <v>772</v>
      </c>
      <c r="I183" s="279" t="s">
        <v>772</v>
      </c>
      <c r="J183" s="279" t="s">
        <v>772</v>
      </c>
      <c r="K183" s="279" t="s">
        <v>772</v>
      </c>
      <c r="L183" s="279" t="s">
        <v>772</v>
      </c>
      <c r="M183" s="279" t="s">
        <v>772</v>
      </c>
      <c r="N183" s="279" t="s">
        <v>772</v>
      </c>
      <c r="O183" s="279" t="s">
        <v>772</v>
      </c>
      <c r="P183" s="279" t="s">
        <v>772</v>
      </c>
      <c r="Q183" s="279" t="s">
        <v>772</v>
      </c>
      <c r="R183" s="279" t="s">
        <v>772</v>
      </c>
      <c r="S183" s="279" t="s">
        <v>772</v>
      </c>
      <c r="T183" s="279" t="s">
        <v>772</v>
      </c>
      <c r="U183" s="279" t="s">
        <v>772</v>
      </c>
      <c r="V183" s="279" t="s">
        <v>772</v>
      </c>
      <c r="W183" s="279" t="s">
        <v>772</v>
      </c>
      <c r="X183" s="279" t="s">
        <v>772</v>
      </c>
      <c r="Y183" s="279" t="s">
        <v>772</v>
      </c>
      <c r="Z183" s="279" t="str">
        <f>IFERROR(VLOOKUP(A183,#REF!,3,FALSE),"")</f>
        <v/>
      </c>
      <c r="AA183" s="279" t="s">
        <v>772</v>
      </c>
      <c r="AB183" s="279" t="s">
        <v>772</v>
      </c>
      <c r="AC183" s="279" t="s">
        <v>772</v>
      </c>
      <c r="AD183" s="279" t="s">
        <v>772</v>
      </c>
      <c r="AE183" s="279" t="s">
        <v>772</v>
      </c>
      <c r="AF183" s="279" t="s">
        <v>772</v>
      </c>
      <c r="AG183" s="279" t="s">
        <v>772</v>
      </c>
      <c r="AH183" s="279" t="s">
        <v>772</v>
      </c>
      <c r="AI183" s="279" t="s">
        <v>772</v>
      </c>
      <c r="AJ183" s="279" t="s">
        <v>772</v>
      </c>
      <c r="AK183" s="279" t="s">
        <v>772</v>
      </c>
      <c r="AL183" s="279" t="s">
        <v>772</v>
      </c>
      <c r="AM183" s="279" t="s">
        <v>772</v>
      </c>
      <c r="AN183" s="279" t="s">
        <v>772</v>
      </c>
      <c r="AO183" s="279" t="s">
        <v>772</v>
      </c>
      <c r="AP183" s="279" t="s">
        <v>772</v>
      </c>
      <c r="AQ183" s="279" t="s">
        <v>772</v>
      </c>
      <c r="AR183" s="279" t="s">
        <v>772</v>
      </c>
      <c r="AS183" s="279" t="s">
        <v>772</v>
      </c>
      <c r="AT183" s="279" t="s">
        <v>772</v>
      </c>
      <c r="AU183" s="279" t="s">
        <v>772</v>
      </c>
      <c r="AV183" s="279" t="s">
        <v>772</v>
      </c>
      <c r="AW183" s="279" t="s">
        <v>772</v>
      </c>
      <c r="AX183" s="279" t="s">
        <v>772</v>
      </c>
      <c r="AY183" s="279" t="str">
        <f>IFERROR(VLOOKUP(A183,#REF!,3,FALSE),"")</f>
        <v/>
      </c>
      <c r="AZ183" s="279" t="str">
        <f>IFERROR(VLOOKUP(A183,#REF!,3,FALSE),"")</f>
        <v/>
      </c>
      <c r="BA183" s="279" t="str">
        <f>IFERROR(VLOOKUP(A183,#REF!,3,FALSE),"")</f>
        <v/>
      </c>
      <c r="BB183" s="279" t="str">
        <f>IFERROR(VLOOKUP(A183,#REF!,3,FALSE),"")</f>
        <v/>
      </c>
      <c r="BC183" s="279" t="str">
        <f>IFERROR(VLOOKUP(A183,#REF!,3,FALSE),"")</f>
        <v/>
      </c>
      <c r="BD183" s="279" t="str">
        <f>IFERROR(VLOOKUP(A183,#REF!,3,FALSE),"")</f>
        <v/>
      </c>
      <c r="BE183" s="279" t="str">
        <f>IFERROR(VLOOKUP(A183,#REF!,3,FALSE),"")</f>
        <v/>
      </c>
      <c r="BF183" s="279" t="str">
        <f>IFERROR(VLOOKUP(A183,#REF!,3,FALSE),"")</f>
        <v/>
      </c>
      <c r="BG183" s="279" t="str">
        <f>IFERROR(VLOOKUP(A183,#REF!,3,FALSE),"")</f>
        <v/>
      </c>
      <c r="BH183" s="279" t="str">
        <f>IFERROR(VLOOKUP(A183,#REF!,3,FALSE),"")</f>
        <v/>
      </c>
      <c r="BI183" s="279" t="str">
        <f>IFERROR(VLOOKUP(A183,#REF!,3,FALSE),"")</f>
        <v/>
      </c>
      <c r="BJ183" s="279" t="str">
        <f>IFERROR(VLOOKUP(A183,#REF!,3,FALSE),"")</f>
        <v/>
      </c>
      <c r="BK183" s="279" t="str">
        <f>IFERROR(VLOOKUP(A183,#REF!,3,FALSE),"")</f>
        <v/>
      </c>
      <c r="BL183" s="279" t="str">
        <f>IFERROR(VLOOKUP(A183,#REF!,3,FALSE),"")</f>
        <v/>
      </c>
      <c r="BM183" s="279" t="str">
        <f>IFERROR(VLOOKUP(A183,#REF!,3,FALSE),"")</f>
        <v/>
      </c>
      <c r="BN183" s="279" t="str">
        <f>IFERROR(VLOOKUP(A183,#REF!,3,FALSE),"")</f>
        <v/>
      </c>
      <c r="BO183" s="279" t="str">
        <f>IFERROR(VLOOKUP(A183,#REF!,3,FALSE),"")</f>
        <v/>
      </c>
      <c r="BP183" s="279" t="str">
        <f>IFERROR(VLOOKUP(A183,#REF!,3,FALSE),"")</f>
        <v/>
      </c>
      <c r="BQ183" s="279" t="str">
        <f>IFERROR(VLOOKUP(A183,#REF!,3,FALSE),"")</f>
        <v/>
      </c>
      <c r="BR183" s="279" t="str">
        <f>IFERROR(VLOOKUP(A183,#REF!,3,FALSE),"")</f>
        <v/>
      </c>
      <c r="BS183" s="279" t="str">
        <f>IFERROR(VLOOKUP(A183,#REF!,3,FALSE),"")</f>
        <v/>
      </c>
      <c r="BT183" s="279" t="str">
        <f>IFERROR(VLOOKUP(A183,#REF!,3,FALSE),"")</f>
        <v/>
      </c>
      <c r="BU183" s="279" t="str">
        <f>IFERROR(VLOOKUP(A183,#REF!,3,FALSE),"")</f>
        <v/>
      </c>
      <c r="BV183" s="279" t="str">
        <f>IFERROR(VLOOKUP(A183,#REF!,3,FALSE),"")</f>
        <v/>
      </c>
      <c r="BW183" s="279" t="str">
        <f>IFERROR(VLOOKUP(A183,#REF!,3,FALSE),"")</f>
        <v/>
      </c>
      <c r="BX183" s="279" t="str">
        <f>IFERROR(VLOOKUP(A183,#REF!,3,FALSE),"")</f>
        <v/>
      </c>
      <c r="BY183" s="279" t="str">
        <f>IFERROR(VLOOKUP(A183,#REF!,3,FALSE),"")</f>
        <v/>
      </c>
      <c r="BZ183" s="279" t="str">
        <f>IFERROR(VLOOKUP(A183,#REF!,3,FALSE),"")</f>
        <v/>
      </c>
      <c r="CA183" s="279" t="str">
        <f>IFERROR(VLOOKUP(A183,#REF!,3,FALSE),"")</f>
        <v/>
      </c>
      <c r="CB183" s="279" t="str">
        <f>IFERROR(VLOOKUP(A183,#REF!,3,FALSE),"")</f>
        <v/>
      </c>
      <c r="CC183" s="279" t="str">
        <f>IFERROR(VLOOKUP(A183,#REF!,3,FALSE),"")</f>
        <v/>
      </c>
      <c r="CD183" s="279" t="str">
        <f>IFERROR(VLOOKUP(A183,#REF!,3,FALSE),"")</f>
        <v/>
      </c>
      <c r="CE183" s="279" t="str">
        <f>IFERROR(VLOOKUP(A183,#REF!,3,FALSE),"")</f>
        <v/>
      </c>
      <c r="CF183" s="279" t="str">
        <f>IFERROR(VLOOKUP(A183,#REF!,3,FALSE),"")</f>
        <v/>
      </c>
      <c r="CG183" s="279" t="str">
        <f>IFERROR(VLOOKUP(A183,#REF!,3,FALSE),"")</f>
        <v/>
      </c>
      <c r="CH183" s="279" t="str">
        <f>IFERROR(VLOOKUP(A183,#REF!,3,FALSE),"")</f>
        <v/>
      </c>
      <c r="CI183" s="279" t="str">
        <f>IFERROR(VLOOKUP(A183,'fat-01-23'!A:C,3,FALSE),"")</f>
        <v/>
      </c>
      <c r="CJ183" s="279" t="str">
        <f>IFERROR(VLOOKUP(A183,'fat-02-23'!A:C,3,FALSE),"")</f>
        <v/>
      </c>
      <c r="CK183" s="279" t="str">
        <f>IFERROR(VLOOKUP(A183,'fat-03-23'!A:C,3,FALSE),"")</f>
        <v/>
      </c>
      <c r="CL183" s="279" t="str">
        <f>IFERROR(VLOOKUP(A183,'fat-04-23'!A:C,3,FALSE),"")</f>
        <v/>
      </c>
      <c r="CM183" s="279" t="str">
        <f>IFERROR(VLOOKUP(A183,'fat-05-23'!A:C,3,FALSE),"")</f>
        <v/>
      </c>
      <c r="CN183" s="279" t="str">
        <f>IFERROR(VLOOKUP(A183,'fat-06-23'!A:C,3,FALSE),"")</f>
        <v/>
      </c>
      <c r="CO183" s="279" t="str">
        <f>IFERROR(VLOOKUP(A183,'fat-07-23'!A:C,3,FALSE),"")</f>
        <v/>
      </c>
      <c r="CP183" s="279" t="str">
        <f>IFERROR(VLOOKUP(A183,'fat-08-23'!A:C,3,FALSE),"")</f>
        <v/>
      </c>
      <c r="CQ183" s="279" t="str">
        <f>IFERROR(VLOOKUP(A183,'fat-09-23'!A:C,3,FALSE),"")</f>
        <v/>
      </c>
      <c r="CR183" s="279" t="str">
        <f>IFERROR(VLOOKUP(A183,'fat-10-23'!A:C,3,FALSE),"")</f>
        <v/>
      </c>
      <c r="CS183" s="279" t="str">
        <f>IFERROR(VLOOKUP(A183,'fat-11-23'!A:C,3,FALSE),"")</f>
        <v/>
      </c>
      <c r="CT183" s="279" t="str">
        <f>IFERROR(VLOOKUP(A183,'fat-12-23'!A:C,3,FALSE),"")</f>
        <v/>
      </c>
      <c r="CU183" s="279" t="str">
        <f>IFERROR(VLOOKUP(A183,'fat-01-24'!A:C,3,FALSE),"")</f>
        <v/>
      </c>
      <c r="CV183" s="279" t="str">
        <f>IFERROR(VLOOKUP(A183,'fat-02-24'!A:C,3,FALSE),"")</f>
        <v/>
      </c>
      <c r="CW183" s="279" t="str">
        <f>IFERROR(VLOOKUP(A183,'fat-03-24'!A:C,3,FALSE),"")</f>
        <v/>
      </c>
      <c r="CX183" s="279" t="str">
        <f>IFERROR(VLOOKUP(A183,'fat-04-24'!A:C,3,FALSE),"")</f>
        <v/>
      </c>
      <c r="CY183" s="279" t="str">
        <f>IFERROR(VLOOKUP(A183,'fat-05-24'!A:C,3,FALSE),"")</f>
        <v/>
      </c>
      <c r="CZ183" s="279" t="str">
        <f>IFERROR(VLOOKUP(A183,'fat-06-24'!A:C,3,FALSE),"")</f>
        <v/>
      </c>
      <c r="DA183" s="279" t="str">
        <f>IFERROR(VLOOKUP(A183,'fat-07-24'!A:C,3,FALSE),"")</f>
        <v/>
      </c>
      <c r="DB183" s="279" t="str">
        <f>IFERROR(VLOOKUP(A183,'fat-08-24'!A:D,3,FALSE),"")</f>
        <v/>
      </c>
      <c r="DC183" s="279" t="str">
        <f>IFERROR(VLOOKUP(A183,'fat-09-24'!A:C,3,FALSE),"")</f>
        <v/>
      </c>
      <c r="DD183" s="279" t="str">
        <f>IFERROR(VLOOKUP(A183,'fat-10-24'!A:C,3,FALSE),"")</f>
        <v/>
      </c>
      <c r="DE183" s="279" t="str">
        <f>IFERROR(VLOOKUP(A183,'fat-11-24'!A:C,3,FALSE),"")</f>
        <v/>
      </c>
      <c r="DF183" s="279" t="str">
        <f>IFERROR(VLOOKUP(A183,'fat-12-24'!A:D,3,FALSE),"")</f>
        <v/>
      </c>
      <c r="DG183" s="279" t="str">
        <f>IFERROR(VLOOKUP(A183,'fat-01-25'!A:D,3,FALSE),"")</f>
        <v/>
      </c>
      <c r="DH183" s="279" t="str">
        <f>IFERROR(VLOOKUP(A183,'fat-02-25'!A:D,3,FALSE),"")</f>
        <v/>
      </c>
      <c r="DI183" s="279" t="str">
        <f>IFERROR(VLOOKUP(A183,'fat-03-25'!A:C,3,FALSE),"")</f>
        <v/>
      </c>
      <c r="DJ183" s="279" t="str">
        <f>IFERROR(VLOOKUP(A183,'fat-04-25'!A:C,3,FALSE),"")</f>
        <v/>
      </c>
      <c r="DK183" s="279" t="str">
        <f>IFERROR(VLOOKUP(A183,'fat-02-25'!A:C,3,FALSE),"")</f>
        <v/>
      </c>
      <c r="DL183" s="279" t="str">
        <f>IFERROR(VLOOKUP(A183,'fat-06-25'!A:C,3,FALSE),"")</f>
        <v/>
      </c>
      <c r="DM183" s="279" t="str">
        <f>IFERROR(VLOOKUP(A183,'fat-05-25'!A:C,3,FALSE),"")</f>
        <v/>
      </c>
      <c r="DN183" s="279" t="str">
        <f>IFERROR(VLOOKUP(A183,'fat-08-25'!A:C,3,FALSE),"")</f>
        <v/>
      </c>
      <c r="DO183" s="279" t="str">
        <f>IFERROR(VLOOKUP(A183,'fat-09-25'!A:C,3,FALSE),"")</f>
        <v/>
      </c>
      <c r="DP183" s="279" t="str">
        <f>IFERROR(VLOOKUP(A183,'fat-10-25'!A:C,3,FALSE),"")</f>
        <v/>
      </c>
      <c r="DQ183" s="279" t="str">
        <f>IFERROR(VLOOKUP(A183,'fat-11-25'!A:D,3,FALSE),"")</f>
        <v/>
      </c>
      <c r="DR183" s="279" t="str">
        <f>IFERROR(VLOOKUP(A183,'fat-12-25'!A:D,3,FALSE),"")</f>
        <v/>
      </c>
      <c r="DS183" s="279" t="str">
        <f>IFERROR(VLOOKUP(A183,'fat-01-26'!A:C,3,FALSE),"")</f>
        <v/>
      </c>
      <c r="DT183" s="279" t="str">
        <f>IFERROR(VLOOKUP(A183,'fat-02-26'!A:C,3,FALSE),"")</f>
        <v/>
      </c>
      <c r="DU183" s="279" t="str">
        <f>IFERROR(VLOOKUP(A183,'fat-03-26'!A:C,3,FALSE),"")</f>
        <v/>
      </c>
      <c r="DV183" s="279" t="str">
        <f>IFERROR(VLOOKUP(A183,'fat-04-26'!A:C,3,FALSE),"")</f>
        <v/>
      </c>
      <c r="DW183" s="279" t="str">
        <f>IFERROR(VLOOKUP(A183,'fat-05-26'!A:C,3,FALSE),"")</f>
        <v/>
      </c>
      <c r="DX183" s="279">
        <f t="shared" si="20"/>
        <v>0</v>
      </c>
      <c r="DY183" s="279">
        <f t="shared" si="22"/>
        <v>0</v>
      </c>
      <c r="DZ183" s="280"/>
      <c r="EA183" s="281">
        <f>VLOOKUP(A183,Estoque!B:I,8,FALSE)</f>
        <v>0</v>
      </c>
      <c r="EB183" s="34">
        <f>VLOOKUP(A183,Estoque!B:N,13,FALSE)</f>
        <v>0</v>
      </c>
    </row>
    <row r="184" spans="1:132" x14ac:dyDescent="0.3">
      <c r="A184" s="394" t="s">
        <v>820</v>
      </c>
      <c r="B184" s="394" t="s">
        <v>821</v>
      </c>
      <c r="C184" s="279" t="s">
        <v>772</v>
      </c>
      <c r="D184" s="279" t="s">
        <v>772</v>
      </c>
      <c r="E184" s="279" t="s">
        <v>772</v>
      </c>
      <c r="F184" s="279" t="s">
        <v>772</v>
      </c>
      <c r="G184" s="279" t="s">
        <v>772</v>
      </c>
      <c r="H184" s="279" t="s">
        <v>772</v>
      </c>
      <c r="I184" s="279" t="s">
        <v>772</v>
      </c>
      <c r="J184" s="279" t="s">
        <v>772</v>
      </c>
      <c r="K184" s="279" t="s">
        <v>772</v>
      </c>
      <c r="L184" s="279" t="s">
        <v>772</v>
      </c>
      <c r="M184" s="279" t="s">
        <v>772</v>
      </c>
      <c r="N184" s="279" t="s">
        <v>772</v>
      </c>
      <c r="O184" s="279" t="s">
        <v>772</v>
      </c>
      <c r="P184" s="279" t="s">
        <v>772</v>
      </c>
      <c r="Q184" s="279" t="s">
        <v>772</v>
      </c>
      <c r="R184" s="279" t="s">
        <v>772</v>
      </c>
      <c r="S184" s="279" t="s">
        <v>772</v>
      </c>
      <c r="T184" s="279" t="s">
        <v>772</v>
      </c>
      <c r="U184" s="279" t="s">
        <v>772</v>
      </c>
      <c r="V184" s="279" t="s">
        <v>772</v>
      </c>
      <c r="W184" s="279" t="s">
        <v>772</v>
      </c>
      <c r="X184" s="279" t="s">
        <v>772</v>
      </c>
      <c r="Y184" s="279" t="s">
        <v>772</v>
      </c>
      <c r="Z184" s="279" t="str">
        <f>IFERROR(VLOOKUP(A184,#REF!,3,FALSE),"")</f>
        <v/>
      </c>
      <c r="AA184" s="279" t="s">
        <v>772</v>
      </c>
      <c r="AB184" s="279" t="s">
        <v>772</v>
      </c>
      <c r="AC184" s="279" t="s">
        <v>772</v>
      </c>
      <c r="AD184" s="279" t="s">
        <v>772</v>
      </c>
      <c r="AE184" s="279" t="s">
        <v>772</v>
      </c>
      <c r="AF184" s="279" t="s">
        <v>772</v>
      </c>
      <c r="AG184" s="279" t="s">
        <v>772</v>
      </c>
      <c r="AH184" s="279" t="s">
        <v>772</v>
      </c>
      <c r="AI184" s="279" t="s">
        <v>772</v>
      </c>
      <c r="AJ184" s="279" t="s">
        <v>772</v>
      </c>
      <c r="AK184" s="279" t="s">
        <v>772</v>
      </c>
      <c r="AL184" s="279" t="s">
        <v>772</v>
      </c>
      <c r="AM184" s="279" t="s">
        <v>772</v>
      </c>
      <c r="AN184" s="279" t="s">
        <v>772</v>
      </c>
      <c r="AO184" s="279" t="s">
        <v>772</v>
      </c>
      <c r="AP184" s="279" t="s">
        <v>772</v>
      </c>
      <c r="AQ184" s="279" t="s">
        <v>772</v>
      </c>
      <c r="AR184" s="279" t="s">
        <v>772</v>
      </c>
      <c r="AS184" s="279" t="s">
        <v>772</v>
      </c>
      <c r="AT184" s="279" t="s">
        <v>772</v>
      </c>
      <c r="AU184" s="279" t="s">
        <v>772</v>
      </c>
      <c r="AV184" s="279" t="s">
        <v>772</v>
      </c>
      <c r="AW184" s="279" t="s">
        <v>772</v>
      </c>
      <c r="AX184" s="279" t="s">
        <v>772</v>
      </c>
      <c r="AY184" s="279" t="str">
        <f>IFERROR(VLOOKUP(A184,#REF!,3,FALSE),"")</f>
        <v/>
      </c>
      <c r="AZ184" s="279" t="str">
        <f>IFERROR(VLOOKUP(A184,#REF!,3,FALSE),"")</f>
        <v/>
      </c>
      <c r="BA184" s="279" t="str">
        <f>IFERROR(VLOOKUP(A184,#REF!,3,FALSE),"")</f>
        <v/>
      </c>
      <c r="BB184" s="279" t="str">
        <f>IFERROR(VLOOKUP(A184,#REF!,3,FALSE),"")</f>
        <v/>
      </c>
      <c r="BC184" s="279" t="str">
        <f>IFERROR(VLOOKUP(A184,#REF!,3,FALSE),"")</f>
        <v/>
      </c>
      <c r="BD184" s="279" t="str">
        <f>IFERROR(VLOOKUP(A184,#REF!,3,FALSE),"")</f>
        <v/>
      </c>
      <c r="BE184" s="279" t="str">
        <f>IFERROR(VLOOKUP(A184,#REF!,3,FALSE),"")</f>
        <v/>
      </c>
      <c r="BF184" s="279" t="str">
        <f>IFERROR(VLOOKUP(A184,#REF!,3,FALSE),"")</f>
        <v/>
      </c>
      <c r="BG184" s="279" t="str">
        <f>IFERROR(VLOOKUP(A184,#REF!,3,FALSE),"")</f>
        <v/>
      </c>
      <c r="BH184" s="279" t="str">
        <f>IFERROR(VLOOKUP(A184,#REF!,3,FALSE),"")</f>
        <v/>
      </c>
      <c r="BI184" s="279" t="str">
        <f>IFERROR(VLOOKUP(A184,#REF!,3,FALSE),"")</f>
        <v/>
      </c>
      <c r="BJ184" s="279" t="str">
        <f>IFERROR(VLOOKUP(A184,#REF!,3,FALSE),"")</f>
        <v/>
      </c>
      <c r="BK184" s="279" t="str">
        <f>IFERROR(VLOOKUP(A184,#REF!,3,FALSE),"")</f>
        <v/>
      </c>
      <c r="BL184" s="279" t="str">
        <f>IFERROR(VLOOKUP(A184,#REF!,3,FALSE),"")</f>
        <v/>
      </c>
      <c r="BM184" s="279" t="str">
        <f>IFERROR(VLOOKUP(A184,#REF!,3,FALSE),"")</f>
        <v/>
      </c>
      <c r="BN184" s="279" t="str">
        <f>IFERROR(VLOOKUP(A184,#REF!,3,FALSE),"")</f>
        <v/>
      </c>
      <c r="BO184" s="279" t="str">
        <f>IFERROR(VLOOKUP(A184,#REF!,3,FALSE),"")</f>
        <v/>
      </c>
      <c r="BP184" s="279" t="str">
        <f>IFERROR(VLOOKUP(A184,#REF!,3,FALSE),"")</f>
        <v/>
      </c>
      <c r="BQ184" s="279" t="str">
        <f>IFERROR(VLOOKUP(A184,#REF!,3,FALSE),"")</f>
        <v/>
      </c>
      <c r="BR184" s="279" t="str">
        <f>IFERROR(VLOOKUP(A184,#REF!,3,FALSE),"")</f>
        <v/>
      </c>
      <c r="BS184" s="279" t="str">
        <f>IFERROR(VLOOKUP(A184,#REF!,3,FALSE),"")</f>
        <v/>
      </c>
      <c r="BT184" s="279" t="str">
        <f>IFERROR(VLOOKUP(A184,#REF!,3,FALSE),"")</f>
        <v/>
      </c>
      <c r="BU184" s="279" t="str">
        <f>IFERROR(VLOOKUP(A184,#REF!,3,FALSE),"")</f>
        <v/>
      </c>
      <c r="BV184" s="279" t="str">
        <f>IFERROR(VLOOKUP(A184,#REF!,3,FALSE),"")</f>
        <v/>
      </c>
      <c r="BW184" s="279" t="str">
        <f>IFERROR(VLOOKUP(A184,#REF!,3,FALSE),"")</f>
        <v/>
      </c>
      <c r="BX184" s="279" t="str">
        <f>IFERROR(VLOOKUP(A184,#REF!,3,FALSE),"")</f>
        <v/>
      </c>
      <c r="BY184" s="279" t="str">
        <f>IFERROR(VLOOKUP(A184,#REF!,3,FALSE),"")</f>
        <v/>
      </c>
      <c r="BZ184" s="279" t="str">
        <f>IFERROR(VLOOKUP(A184,#REF!,3,FALSE),"")</f>
        <v/>
      </c>
      <c r="CA184" s="279" t="str">
        <f>IFERROR(VLOOKUP(A184,#REF!,3,FALSE),"")</f>
        <v/>
      </c>
      <c r="CB184" s="279" t="str">
        <f>IFERROR(VLOOKUP(A184,#REF!,3,FALSE),"")</f>
        <v/>
      </c>
      <c r="CC184" s="279" t="str">
        <f>IFERROR(VLOOKUP(A184,#REF!,3,FALSE),"")</f>
        <v/>
      </c>
      <c r="CD184" s="279" t="str">
        <f>IFERROR(VLOOKUP(A184,#REF!,3,FALSE),"")</f>
        <v/>
      </c>
      <c r="CE184" s="279" t="str">
        <f>IFERROR(VLOOKUP(A184,#REF!,3,FALSE),"")</f>
        <v/>
      </c>
      <c r="CF184" s="279" t="str">
        <f>IFERROR(VLOOKUP(A184,#REF!,3,FALSE),"")</f>
        <v/>
      </c>
      <c r="CG184" s="279" t="str">
        <f>IFERROR(VLOOKUP(A184,#REF!,3,FALSE),"")</f>
        <v/>
      </c>
      <c r="CH184" s="279" t="str">
        <f>IFERROR(VLOOKUP(A184,#REF!,3,FALSE),"")</f>
        <v/>
      </c>
      <c r="CI184" s="279" t="str">
        <f>IFERROR(VLOOKUP(A184,'fat-01-23'!A:C,3,FALSE),"")</f>
        <v/>
      </c>
      <c r="CJ184" s="279" t="str">
        <f>IFERROR(VLOOKUP(A184,'fat-02-23'!A:C,3,FALSE),"")</f>
        <v/>
      </c>
      <c r="CK184" s="279" t="str">
        <f>IFERROR(VLOOKUP(A184,'fat-03-23'!A:C,3,FALSE),"")</f>
        <v/>
      </c>
      <c r="CL184" s="279" t="str">
        <f>IFERROR(VLOOKUP(A184,'fat-04-23'!A:C,3,FALSE),"")</f>
        <v/>
      </c>
      <c r="CM184" s="279" t="str">
        <f>IFERROR(VLOOKUP(A184,'fat-05-23'!A:C,3,FALSE),"")</f>
        <v/>
      </c>
      <c r="CN184" s="279" t="str">
        <f>IFERROR(VLOOKUP(A184,'fat-06-23'!A:C,3,FALSE),"")</f>
        <v/>
      </c>
      <c r="CO184" s="279" t="str">
        <f>IFERROR(VLOOKUP(A184,'fat-07-23'!A:C,3,FALSE),"")</f>
        <v/>
      </c>
      <c r="CP184" s="279" t="str">
        <f>IFERROR(VLOOKUP(A184,'fat-08-23'!A:C,3,FALSE),"")</f>
        <v/>
      </c>
      <c r="CQ184" s="279" t="str">
        <f>IFERROR(VLOOKUP(A184,'fat-09-23'!A:C,3,FALSE),"")</f>
        <v/>
      </c>
      <c r="CR184" s="279" t="str">
        <f>IFERROR(VLOOKUP(A184,'fat-10-23'!A:C,3,FALSE),"")</f>
        <v/>
      </c>
      <c r="CS184" s="279" t="str">
        <f>IFERROR(VLOOKUP(A184,'fat-11-23'!A:C,3,FALSE),"")</f>
        <v/>
      </c>
      <c r="CT184" s="279" t="str">
        <f>IFERROR(VLOOKUP(A184,'fat-12-23'!A:C,3,FALSE),"")</f>
        <v/>
      </c>
      <c r="CU184" s="279" t="str">
        <f>IFERROR(VLOOKUP(A184,'fat-01-24'!A:C,3,FALSE),"")</f>
        <v/>
      </c>
      <c r="CV184" s="279" t="str">
        <f>IFERROR(VLOOKUP(A184,'fat-02-24'!A:C,3,FALSE),"")</f>
        <v/>
      </c>
      <c r="CW184" s="279" t="str">
        <f>IFERROR(VLOOKUP(A184,'fat-03-24'!A:C,3,FALSE),"")</f>
        <v/>
      </c>
      <c r="CX184" s="279" t="str">
        <f>IFERROR(VLOOKUP(A184,'fat-04-24'!A:C,3,FALSE),"")</f>
        <v/>
      </c>
      <c r="CY184" s="279" t="str">
        <f>IFERROR(VLOOKUP(A184,'fat-05-24'!A:C,3,FALSE),"")</f>
        <v/>
      </c>
      <c r="CZ184" s="279" t="str">
        <f>IFERROR(VLOOKUP(A184,'fat-06-24'!A:C,3,FALSE),"")</f>
        <v/>
      </c>
      <c r="DA184" s="279" t="str">
        <f>IFERROR(VLOOKUP(A184,'fat-07-24'!A:C,3,FALSE),"")</f>
        <v/>
      </c>
      <c r="DB184" s="279" t="str">
        <f>IFERROR(VLOOKUP(A184,'fat-08-24'!A:D,3,FALSE),"")</f>
        <v/>
      </c>
      <c r="DC184" s="279" t="str">
        <f>IFERROR(VLOOKUP(A184,'fat-09-24'!A:C,3,FALSE),"")</f>
        <v/>
      </c>
      <c r="DD184" s="279" t="str">
        <f>IFERROR(VLOOKUP(A184,'fat-10-24'!A:C,3,FALSE),"")</f>
        <v/>
      </c>
      <c r="DE184" s="279" t="str">
        <f>IFERROR(VLOOKUP(A184,'fat-11-24'!A:C,3,FALSE),"")</f>
        <v/>
      </c>
      <c r="DF184" s="279" t="str">
        <f>IFERROR(VLOOKUP(A184,'fat-12-24'!A:D,3,FALSE),"")</f>
        <v/>
      </c>
      <c r="DG184" s="279" t="str">
        <f>IFERROR(VLOOKUP(A184,'fat-01-25'!A:D,3,FALSE),"")</f>
        <v/>
      </c>
      <c r="DH184" s="279" t="str">
        <f>IFERROR(VLOOKUP(A184,'fat-02-25'!A:D,3,FALSE),"")</f>
        <v/>
      </c>
      <c r="DI184" s="279" t="str">
        <f>IFERROR(VLOOKUP(A184,'fat-03-25'!A:C,3,FALSE),"")</f>
        <v/>
      </c>
      <c r="DJ184" s="279" t="str">
        <f>IFERROR(VLOOKUP(A184,'fat-04-25'!A:C,3,FALSE),"")</f>
        <v/>
      </c>
      <c r="DK184" s="279" t="str">
        <f>IFERROR(VLOOKUP(A184,'fat-02-25'!A:C,3,FALSE),"")</f>
        <v/>
      </c>
      <c r="DL184" s="279" t="str">
        <f>IFERROR(VLOOKUP(A184,'fat-06-25'!A:C,3,FALSE),"")</f>
        <v/>
      </c>
      <c r="DM184" s="279" t="str">
        <f>IFERROR(VLOOKUP(A184,'fat-05-25'!A:C,3,FALSE),"")</f>
        <v/>
      </c>
      <c r="DN184" s="279" t="str">
        <f>IFERROR(VLOOKUP(A184,'fat-08-25'!A:C,3,FALSE),"")</f>
        <v/>
      </c>
      <c r="DO184" s="279" t="str">
        <f>IFERROR(VLOOKUP(A184,'fat-09-25'!A:C,3,FALSE),"")</f>
        <v/>
      </c>
      <c r="DP184" s="279" t="str">
        <f>IFERROR(VLOOKUP(A184,'fat-10-25'!A:C,3,FALSE),"")</f>
        <v/>
      </c>
      <c r="DQ184" s="279" t="str">
        <f>IFERROR(VLOOKUP(A184,'fat-11-25'!A:D,3,FALSE),"")</f>
        <v/>
      </c>
      <c r="DR184" s="279" t="str">
        <f>IFERROR(VLOOKUP(A184,'fat-12-25'!A:D,3,FALSE),"")</f>
        <v/>
      </c>
      <c r="DS184" s="279" t="str">
        <f>IFERROR(VLOOKUP(A184,'fat-01-26'!A:C,3,FALSE),"")</f>
        <v/>
      </c>
      <c r="DT184" s="279" t="str">
        <f>IFERROR(VLOOKUP(A184,'fat-02-26'!A:C,3,FALSE),"")</f>
        <v/>
      </c>
      <c r="DU184" s="279" t="str">
        <f>IFERROR(VLOOKUP(A184,'fat-03-26'!A:C,3,FALSE),"")</f>
        <v/>
      </c>
      <c r="DV184" s="279" t="str">
        <f>IFERROR(VLOOKUP(A184,'fat-04-26'!A:C,3,FALSE),"")</f>
        <v/>
      </c>
      <c r="DW184" s="279" t="str">
        <f>IFERROR(VLOOKUP(A184,'fat-05-26'!A:C,3,FALSE),"")</f>
        <v/>
      </c>
      <c r="DX184" s="279">
        <f t="shared" si="20"/>
        <v>0</v>
      </c>
      <c r="DY184" s="279">
        <f t="shared" si="22"/>
        <v>0</v>
      </c>
      <c r="DZ184" s="280"/>
      <c r="EA184" s="281">
        <f>VLOOKUP(A184,Estoque!B:I,8,FALSE)</f>
        <v>0</v>
      </c>
      <c r="EB184" s="34">
        <f>VLOOKUP(A184,Estoque!B:N,13,FALSE)</f>
        <v>0</v>
      </c>
    </row>
    <row r="185" spans="1:132" x14ac:dyDescent="0.3">
      <c r="A185" s="394" t="s">
        <v>822</v>
      </c>
      <c r="B185" s="394" t="s">
        <v>823</v>
      </c>
      <c r="C185" s="279" t="s">
        <v>772</v>
      </c>
      <c r="D185" s="279" t="s">
        <v>772</v>
      </c>
      <c r="E185" s="279" t="s">
        <v>772</v>
      </c>
      <c r="F185" s="279" t="s">
        <v>772</v>
      </c>
      <c r="G185" s="279" t="s">
        <v>772</v>
      </c>
      <c r="H185" s="279" t="s">
        <v>772</v>
      </c>
      <c r="I185" s="279" t="s">
        <v>772</v>
      </c>
      <c r="J185" s="279" t="s">
        <v>772</v>
      </c>
      <c r="K185" s="279" t="s">
        <v>772</v>
      </c>
      <c r="L185" s="279" t="s">
        <v>772</v>
      </c>
      <c r="M185" s="279" t="s">
        <v>772</v>
      </c>
      <c r="N185" s="279" t="s">
        <v>772</v>
      </c>
      <c r="O185" s="279" t="s">
        <v>772</v>
      </c>
      <c r="P185" s="279" t="s">
        <v>772</v>
      </c>
      <c r="Q185" s="279" t="s">
        <v>772</v>
      </c>
      <c r="R185" s="279" t="s">
        <v>772</v>
      </c>
      <c r="S185" s="279" t="s">
        <v>772</v>
      </c>
      <c r="T185" s="279" t="s">
        <v>772</v>
      </c>
      <c r="U185" s="279" t="s">
        <v>772</v>
      </c>
      <c r="V185" s="279" t="s">
        <v>772</v>
      </c>
      <c r="W185" s="279" t="s">
        <v>772</v>
      </c>
      <c r="X185" s="279" t="s">
        <v>772</v>
      </c>
      <c r="Y185" s="279" t="s">
        <v>772</v>
      </c>
      <c r="Z185" s="279" t="str">
        <f>IFERROR(VLOOKUP(A185,#REF!,3,FALSE),"")</f>
        <v/>
      </c>
      <c r="AA185" s="279" t="s">
        <v>772</v>
      </c>
      <c r="AB185" s="279" t="s">
        <v>772</v>
      </c>
      <c r="AC185" s="279" t="s">
        <v>772</v>
      </c>
      <c r="AD185" s="279" t="s">
        <v>772</v>
      </c>
      <c r="AE185" s="279" t="s">
        <v>772</v>
      </c>
      <c r="AF185" s="279" t="s">
        <v>772</v>
      </c>
      <c r="AG185" s="279" t="s">
        <v>772</v>
      </c>
      <c r="AH185" s="279" t="s">
        <v>772</v>
      </c>
      <c r="AI185" s="279" t="s">
        <v>772</v>
      </c>
      <c r="AJ185" s="279" t="s">
        <v>772</v>
      </c>
      <c r="AK185" s="279" t="s">
        <v>772</v>
      </c>
      <c r="AL185" s="279" t="s">
        <v>772</v>
      </c>
      <c r="AM185" s="279" t="s">
        <v>772</v>
      </c>
      <c r="AN185" s="279" t="s">
        <v>772</v>
      </c>
      <c r="AO185" s="279" t="s">
        <v>772</v>
      </c>
      <c r="AP185" s="279" t="s">
        <v>772</v>
      </c>
      <c r="AQ185" s="279" t="s">
        <v>772</v>
      </c>
      <c r="AR185" s="279" t="s">
        <v>772</v>
      </c>
      <c r="AS185" s="279" t="s">
        <v>772</v>
      </c>
      <c r="AT185" s="279" t="s">
        <v>772</v>
      </c>
      <c r="AU185" s="279" t="s">
        <v>772</v>
      </c>
      <c r="AV185" s="279" t="s">
        <v>772</v>
      </c>
      <c r="AW185" s="279" t="s">
        <v>772</v>
      </c>
      <c r="AX185" s="279" t="s">
        <v>772</v>
      </c>
      <c r="AY185" s="279" t="str">
        <f>IFERROR(VLOOKUP(A185,#REF!,3,FALSE),"")</f>
        <v/>
      </c>
      <c r="AZ185" s="279" t="str">
        <f>IFERROR(VLOOKUP(A185,#REF!,3,FALSE),"")</f>
        <v/>
      </c>
      <c r="BA185" s="279" t="str">
        <f>IFERROR(VLOOKUP(A185,#REF!,3,FALSE),"")</f>
        <v/>
      </c>
      <c r="BB185" s="279" t="str">
        <f>IFERROR(VLOOKUP(A185,#REF!,3,FALSE),"")</f>
        <v/>
      </c>
      <c r="BC185" s="279" t="str">
        <f>IFERROR(VLOOKUP(A185,#REF!,3,FALSE),"")</f>
        <v/>
      </c>
      <c r="BD185" s="279" t="str">
        <f>IFERROR(VLOOKUP(A185,#REF!,3,FALSE),"")</f>
        <v/>
      </c>
      <c r="BE185" s="279" t="str">
        <f>IFERROR(VLOOKUP(A185,#REF!,3,FALSE),"")</f>
        <v/>
      </c>
      <c r="BF185" s="279" t="str">
        <f>IFERROR(VLOOKUP(A185,#REF!,3,FALSE),"")</f>
        <v/>
      </c>
      <c r="BG185" s="279" t="str">
        <f>IFERROR(VLOOKUP(A185,#REF!,3,FALSE),"")</f>
        <v/>
      </c>
      <c r="BH185" s="279" t="str">
        <f>IFERROR(VLOOKUP(A185,#REF!,3,FALSE),"")</f>
        <v/>
      </c>
      <c r="BI185" s="279" t="str">
        <f>IFERROR(VLOOKUP(A185,#REF!,3,FALSE),"")</f>
        <v/>
      </c>
      <c r="BJ185" s="279" t="str">
        <f>IFERROR(VLOOKUP(A185,#REF!,3,FALSE),"")</f>
        <v/>
      </c>
      <c r="BK185" s="279" t="str">
        <f>IFERROR(VLOOKUP(A185,#REF!,3,FALSE),"")</f>
        <v/>
      </c>
      <c r="BL185" s="279" t="str">
        <f>IFERROR(VLOOKUP(A185,#REF!,3,FALSE),"")</f>
        <v/>
      </c>
      <c r="BM185" s="279" t="str">
        <f>IFERROR(VLOOKUP(A185,#REF!,3,FALSE),"")</f>
        <v/>
      </c>
      <c r="BN185" s="279" t="str">
        <f>IFERROR(VLOOKUP(A185,#REF!,3,FALSE),"")</f>
        <v/>
      </c>
      <c r="BO185" s="279" t="str">
        <f>IFERROR(VLOOKUP(A185,#REF!,3,FALSE),"")</f>
        <v/>
      </c>
      <c r="BP185" s="279" t="str">
        <f>IFERROR(VLOOKUP(A185,#REF!,3,FALSE),"")</f>
        <v/>
      </c>
      <c r="BQ185" s="279" t="str">
        <f>IFERROR(VLOOKUP(A185,#REF!,3,FALSE),"")</f>
        <v/>
      </c>
      <c r="BR185" s="279" t="str">
        <f>IFERROR(VLOOKUP(A185,#REF!,3,FALSE),"")</f>
        <v/>
      </c>
      <c r="BS185" s="279" t="str">
        <f>IFERROR(VLOOKUP(A185,#REF!,3,FALSE),"")</f>
        <v/>
      </c>
      <c r="BT185" s="279" t="str">
        <f>IFERROR(VLOOKUP(A185,#REF!,3,FALSE),"")</f>
        <v/>
      </c>
      <c r="BU185" s="279" t="str">
        <f>IFERROR(VLOOKUP(A185,#REF!,3,FALSE),"")</f>
        <v/>
      </c>
      <c r="BV185" s="279" t="str">
        <f>IFERROR(VLOOKUP(A185,#REF!,3,FALSE),"")</f>
        <v/>
      </c>
      <c r="BW185" s="279" t="str">
        <f>IFERROR(VLOOKUP(A185,#REF!,3,FALSE),"")</f>
        <v/>
      </c>
      <c r="BX185" s="279" t="str">
        <f>IFERROR(VLOOKUP(A185,#REF!,3,FALSE),"")</f>
        <v/>
      </c>
      <c r="BY185" s="279" t="str">
        <f>IFERROR(VLOOKUP(A185,#REF!,3,FALSE),"")</f>
        <v/>
      </c>
      <c r="BZ185" s="279" t="str">
        <f>IFERROR(VLOOKUP(A185,#REF!,3,FALSE),"")</f>
        <v/>
      </c>
      <c r="CA185" s="279" t="str">
        <f>IFERROR(VLOOKUP(A185,#REF!,3,FALSE),"")</f>
        <v/>
      </c>
      <c r="CB185" s="279" t="str">
        <f>IFERROR(VLOOKUP(A185,#REF!,3,FALSE),"")</f>
        <v/>
      </c>
      <c r="CC185" s="279" t="str">
        <f>IFERROR(VLOOKUP(A185,#REF!,3,FALSE),"")</f>
        <v/>
      </c>
      <c r="CD185" s="279" t="str">
        <f>IFERROR(VLOOKUP(A185,#REF!,3,FALSE),"")</f>
        <v/>
      </c>
      <c r="CE185" s="279" t="str">
        <f>IFERROR(VLOOKUP(A185,#REF!,3,FALSE),"")</f>
        <v/>
      </c>
      <c r="CF185" s="279" t="str">
        <f>IFERROR(VLOOKUP(A185,#REF!,3,FALSE),"")</f>
        <v/>
      </c>
      <c r="CG185" s="279" t="str">
        <f>IFERROR(VLOOKUP(A185,#REF!,3,FALSE),"")</f>
        <v/>
      </c>
      <c r="CH185" s="279" t="str">
        <f>IFERROR(VLOOKUP(A185,#REF!,3,FALSE),"")</f>
        <v/>
      </c>
      <c r="CI185" s="279" t="str">
        <f>IFERROR(VLOOKUP(A185,'fat-01-23'!A:C,3,FALSE),"")</f>
        <v/>
      </c>
      <c r="CJ185" s="279" t="str">
        <f>IFERROR(VLOOKUP(A185,'fat-02-23'!A:C,3,FALSE),"")</f>
        <v/>
      </c>
      <c r="CK185" s="279" t="str">
        <f>IFERROR(VLOOKUP(A185,'fat-03-23'!A:C,3,FALSE),"")</f>
        <v/>
      </c>
      <c r="CL185" s="279" t="str">
        <f>IFERROR(VLOOKUP(A185,'fat-04-23'!A:C,3,FALSE),"")</f>
        <v/>
      </c>
      <c r="CM185" s="279" t="str">
        <f>IFERROR(VLOOKUP(A185,'fat-05-23'!A:C,3,FALSE),"")</f>
        <v/>
      </c>
      <c r="CN185" s="279" t="str">
        <f>IFERROR(VLOOKUP(A185,'fat-06-23'!A:C,3,FALSE),"")</f>
        <v/>
      </c>
      <c r="CO185" s="279" t="str">
        <f>IFERROR(VLOOKUP(A185,'fat-07-23'!A:C,3,FALSE),"")</f>
        <v/>
      </c>
      <c r="CP185" s="279" t="str">
        <f>IFERROR(VLOOKUP(A185,'fat-08-23'!A:C,3,FALSE),"")</f>
        <v/>
      </c>
      <c r="CQ185" s="279" t="str">
        <f>IFERROR(VLOOKUP(A185,'fat-09-23'!A:C,3,FALSE),"")</f>
        <v/>
      </c>
      <c r="CR185" s="279" t="str">
        <f>IFERROR(VLOOKUP(A185,'fat-10-23'!A:C,3,FALSE),"")</f>
        <v/>
      </c>
      <c r="CS185" s="279" t="str">
        <f>IFERROR(VLOOKUP(A185,'fat-11-23'!A:C,3,FALSE),"")</f>
        <v/>
      </c>
      <c r="CT185" s="279" t="str">
        <f>IFERROR(VLOOKUP(A185,'fat-12-23'!A:C,3,FALSE),"")</f>
        <v/>
      </c>
      <c r="CU185" s="279" t="str">
        <f>IFERROR(VLOOKUP(A185,'fat-01-24'!A:C,3,FALSE),"")</f>
        <v/>
      </c>
      <c r="CV185" s="279" t="str">
        <f>IFERROR(VLOOKUP(A185,'fat-02-24'!A:C,3,FALSE),"")</f>
        <v/>
      </c>
      <c r="CW185" s="279" t="str">
        <f>IFERROR(VLOOKUP(A185,'fat-03-24'!A:C,3,FALSE),"")</f>
        <v/>
      </c>
      <c r="CX185" s="279" t="str">
        <f>IFERROR(VLOOKUP(A185,'fat-04-24'!A:C,3,FALSE),"")</f>
        <v/>
      </c>
      <c r="CY185" s="279" t="str">
        <f>IFERROR(VLOOKUP(A185,'fat-05-24'!A:C,3,FALSE),"")</f>
        <v/>
      </c>
      <c r="CZ185" s="279" t="str">
        <f>IFERROR(VLOOKUP(A185,'fat-06-24'!A:C,3,FALSE),"")</f>
        <v/>
      </c>
      <c r="DA185" s="279" t="str">
        <f>IFERROR(VLOOKUP(A185,'fat-07-24'!A:C,3,FALSE),"")</f>
        <v/>
      </c>
      <c r="DB185" s="279" t="str">
        <f>IFERROR(VLOOKUP(A185,'fat-08-24'!A:D,3,FALSE),"")</f>
        <v/>
      </c>
      <c r="DC185" s="279" t="str">
        <f>IFERROR(VLOOKUP(A185,'fat-09-24'!A:C,3,FALSE),"")</f>
        <v/>
      </c>
      <c r="DD185" s="279" t="str">
        <f>IFERROR(VLOOKUP(A185,'fat-10-24'!A:C,3,FALSE),"")</f>
        <v/>
      </c>
      <c r="DE185" s="279" t="str">
        <f>IFERROR(VLOOKUP(A185,'fat-11-24'!A:C,3,FALSE),"")</f>
        <v/>
      </c>
      <c r="DF185" s="279" t="str">
        <f>IFERROR(VLOOKUP(A185,'fat-12-24'!A:D,3,FALSE),"")</f>
        <v/>
      </c>
      <c r="DG185" s="279" t="str">
        <f>IFERROR(VLOOKUP(A185,'fat-01-25'!A:D,3,FALSE),"")</f>
        <v/>
      </c>
      <c r="DH185" s="279" t="str">
        <f>IFERROR(VLOOKUP(A185,'fat-02-25'!A:D,3,FALSE),"")</f>
        <v/>
      </c>
      <c r="DI185" s="279" t="str">
        <f>IFERROR(VLOOKUP(A185,'fat-03-25'!A:C,3,FALSE),"")</f>
        <v/>
      </c>
      <c r="DJ185" s="279" t="str">
        <f>IFERROR(VLOOKUP(A185,'fat-04-25'!A:C,3,FALSE),"")</f>
        <v/>
      </c>
      <c r="DK185" s="279" t="str">
        <f>IFERROR(VLOOKUP(A185,'fat-02-25'!A:C,3,FALSE),"")</f>
        <v/>
      </c>
      <c r="DL185" s="279" t="str">
        <f>IFERROR(VLOOKUP(A185,'fat-06-25'!A:C,3,FALSE),"")</f>
        <v/>
      </c>
      <c r="DM185" s="279" t="str">
        <f>IFERROR(VLOOKUP(A185,'fat-05-25'!A:C,3,FALSE),"")</f>
        <v/>
      </c>
      <c r="DN185" s="279" t="str">
        <f>IFERROR(VLOOKUP(A185,'fat-08-25'!A:C,3,FALSE),"")</f>
        <v/>
      </c>
      <c r="DO185" s="279" t="str">
        <f>IFERROR(VLOOKUP(A185,'fat-09-25'!A:C,3,FALSE),"")</f>
        <v/>
      </c>
      <c r="DP185" s="279" t="str">
        <f>IFERROR(VLOOKUP(A185,'fat-10-25'!A:C,3,FALSE),"")</f>
        <v/>
      </c>
      <c r="DQ185" s="279" t="str">
        <f>IFERROR(VLOOKUP(A185,'fat-11-25'!A:D,3,FALSE),"")</f>
        <v/>
      </c>
      <c r="DR185" s="279" t="str">
        <f>IFERROR(VLOOKUP(A185,'fat-12-25'!A:D,3,FALSE),"")</f>
        <v/>
      </c>
      <c r="DS185" s="279" t="str">
        <f>IFERROR(VLOOKUP(A185,'fat-01-26'!A:C,3,FALSE),"")</f>
        <v/>
      </c>
      <c r="DT185" s="279" t="str">
        <f>IFERROR(VLOOKUP(A185,'fat-02-26'!A:C,3,FALSE),"")</f>
        <v/>
      </c>
      <c r="DU185" s="279" t="str">
        <f>IFERROR(VLOOKUP(A185,'fat-03-26'!A:C,3,FALSE),"")</f>
        <v/>
      </c>
      <c r="DV185" s="279" t="str">
        <f>IFERROR(VLOOKUP(A185,'fat-04-26'!A:C,3,FALSE),"")</f>
        <v/>
      </c>
      <c r="DW185" s="279" t="str">
        <f>IFERROR(VLOOKUP(A185,'fat-05-26'!A:C,3,FALSE),"")</f>
        <v/>
      </c>
      <c r="DX185" s="279">
        <f t="shared" si="20"/>
        <v>0</v>
      </c>
      <c r="DY185" s="279">
        <f t="shared" si="22"/>
        <v>0</v>
      </c>
      <c r="DZ185" s="280"/>
      <c r="EA185" s="281">
        <f>VLOOKUP(A185,Estoque!B:I,8,FALSE)</f>
        <v>0</v>
      </c>
      <c r="EB185" s="34">
        <f>VLOOKUP(A185,Estoque!B:N,13,FALSE)</f>
        <v>0</v>
      </c>
    </row>
    <row r="186" spans="1:132" x14ac:dyDescent="0.3">
      <c r="A186" s="394" t="s">
        <v>824</v>
      </c>
      <c r="B186" s="394" t="s">
        <v>825</v>
      </c>
      <c r="C186" s="279" t="s">
        <v>772</v>
      </c>
      <c r="D186" s="279" t="s">
        <v>772</v>
      </c>
      <c r="E186" s="279" t="s">
        <v>772</v>
      </c>
      <c r="F186" s="279" t="s">
        <v>772</v>
      </c>
      <c r="G186" s="279" t="s">
        <v>772</v>
      </c>
      <c r="H186" s="279" t="s">
        <v>772</v>
      </c>
      <c r="I186" s="279" t="s">
        <v>772</v>
      </c>
      <c r="J186" s="279" t="s">
        <v>772</v>
      </c>
      <c r="K186" s="279" t="s">
        <v>772</v>
      </c>
      <c r="L186" s="279" t="s">
        <v>772</v>
      </c>
      <c r="M186" s="279" t="s">
        <v>772</v>
      </c>
      <c r="N186" s="279" t="s">
        <v>772</v>
      </c>
      <c r="O186" s="279" t="s">
        <v>772</v>
      </c>
      <c r="P186" s="279" t="s">
        <v>772</v>
      </c>
      <c r="Q186" s="279" t="s">
        <v>772</v>
      </c>
      <c r="R186" s="279" t="s">
        <v>772</v>
      </c>
      <c r="S186" s="279" t="s">
        <v>772</v>
      </c>
      <c r="T186" s="279" t="s">
        <v>772</v>
      </c>
      <c r="U186" s="279" t="s">
        <v>772</v>
      </c>
      <c r="V186" s="279" t="s">
        <v>772</v>
      </c>
      <c r="W186" s="279" t="s">
        <v>772</v>
      </c>
      <c r="X186" s="279" t="s">
        <v>772</v>
      </c>
      <c r="Y186" s="279" t="s">
        <v>772</v>
      </c>
      <c r="Z186" s="279" t="str">
        <f>IFERROR(VLOOKUP(A186,#REF!,3,FALSE),"")</f>
        <v/>
      </c>
      <c r="AA186" s="279" t="s">
        <v>772</v>
      </c>
      <c r="AB186" s="279" t="s">
        <v>772</v>
      </c>
      <c r="AC186" s="279" t="s">
        <v>772</v>
      </c>
      <c r="AD186" s="279" t="s">
        <v>772</v>
      </c>
      <c r="AE186" s="279" t="s">
        <v>772</v>
      </c>
      <c r="AF186" s="279" t="s">
        <v>772</v>
      </c>
      <c r="AG186" s="279" t="s">
        <v>772</v>
      </c>
      <c r="AH186" s="279" t="s">
        <v>772</v>
      </c>
      <c r="AI186" s="279" t="s">
        <v>772</v>
      </c>
      <c r="AJ186" s="279" t="s">
        <v>772</v>
      </c>
      <c r="AK186" s="279" t="s">
        <v>772</v>
      </c>
      <c r="AL186" s="279" t="s">
        <v>772</v>
      </c>
      <c r="AM186" s="279" t="s">
        <v>772</v>
      </c>
      <c r="AN186" s="279" t="s">
        <v>772</v>
      </c>
      <c r="AO186" s="279" t="s">
        <v>772</v>
      </c>
      <c r="AP186" s="279" t="s">
        <v>772</v>
      </c>
      <c r="AQ186" s="279" t="s">
        <v>772</v>
      </c>
      <c r="AR186" s="279" t="s">
        <v>772</v>
      </c>
      <c r="AS186" s="279" t="s">
        <v>772</v>
      </c>
      <c r="AT186" s="279" t="s">
        <v>772</v>
      </c>
      <c r="AU186" s="279" t="s">
        <v>772</v>
      </c>
      <c r="AV186" s="279" t="s">
        <v>772</v>
      </c>
      <c r="AW186" s="279" t="s">
        <v>772</v>
      </c>
      <c r="AX186" s="279" t="s">
        <v>772</v>
      </c>
      <c r="AY186" s="279" t="str">
        <f>IFERROR(VLOOKUP(A186,#REF!,3,FALSE),"")</f>
        <v/>
      </c>
      <c r="AZ186" s="279" t="str">
        <f>IFERROR(VLOOKUP(A186,#REF!,3,FALSE),"")</f>
        <v/>
      </c>
      <c r="BA186" s="279" t="str">
        <f>IFERROR(VLOOKUP(A186,#REF!,3,FALSE),"")</f>
        <v/>
      </c>
      <c r="BB186" s="279" t="str">
        <f>IFERROR(VLOOKUP(A186,#REF!,3,FALSE),"")</f>
        <v/>
      </c>
      <c r="BC186" s="279" t="str">
        <f>IFERROR(VLOOKUP(A186,#REF!,3,FALSE),"")</f>
        <v/>
      </c>
      <c r="BD186" s="279" t="str">
        <f>IFERROR(VLOOKUP(A186,#REF!,3,FALSE),"")</f>
        <v/>
      </c>
      <c r="BE186" s="279" t="str">
        <f>IFERROR(VLOOKUP(A186,#REF!,3,FALSE),"")</f>
        <v/>
      </c>
      <c r="BF186" s="279" t="str">
        <f>IFERROR(VLOOKUP(A186,#REF!,3,FALSE),"")</f>
        <v/>
      </c>
      <c r="BG186" s="279" t="str">
        <f>IFERROR(VLOOKUP(A186,#REF!,3,FALSE),"")</f>
        <v/>
      </c>
      <c r="BH186" s="279" t="str">
        <f>IFERROR(VLOOKUP(A186,#REF!,3,FALSE),"")</f>
        <v/>
      </c>
      <c r="BI186" s="279" t="str">
        <f>IFERROR(VLOOKUP(A186,#REF!,3,FALSE),"")</f>
        <v/>
      </c>
      <c r="BJ186" s="279" t="str">
        <f>IFERROR(VLOOKUP(A186,#REF!,3,FALSE),"")</f>
        <v/>
      </c>
      <c r="BK186" s="279" t="str">
        <f>IFERROR(VLOOKUP(A186,#REF!,3,FALSE),"")</f>
        <v/>
      </c>
      <c r="BL186" s="279" t="str">
        <f>IFERROR(VLOOKUP(A186,#REF!,3,FALSE),"")</f>
        <v/>
      </c>
      <c r="BM186" s="279" t="str">
        <f>IFERROR(VLOOKUP(A186,#REF!,3,FALSE),"")</f>
        <v/>
      </c>
      <c r="BN186" s="279" t="str">
        <f>IFERROR(VLOOKUP(A186,#REF!,3,FALSE),"")</f>
        <v/>
      </c>
      <c r="BO186" s="279" t="str">
        <f>IFERROR(VLOOKUP(A186,#REF!,3,FALSE),"")</f>
        <v/>
      </c>
      <c r="BP186" s="279" t="str">
        <f>IFERROR(VLOOKUP(A186,#REF!,3,FALSE),"")</f>
        <v/>
      </c>
      <c r="BQ186" s="279" t="str">
        <f>IFERROR(VLOOKUP(A186,#REF!,3,FALSE),"")</f>
        <v/>
      </c>
      <c r="BR186" s="279" t="str">
        <f>IFERROR(VLOOKUP(A186,#REF!,3,FALSE),"")</f>
        <v/>
      </c>
      <c r="BS186" s="279" t="str">
        <f>IFERROR(VLOOKUP(A186,#REF!,3,FALSE),"")</f>
        <v/>
      </c>
      <c r="BT186" s="279" t="str">
        <f>IFERROR(VLOOKUP(A186,#REF!,3,FALSE),"")</f>
        <v/>
      </c>
      <c r="BU186" s="279" t="str">
        <f>IFERROR(VLOOKUP(A186,#REF!,3,FALSE),"")</f>
        <v/>
      </c>
      <c r="BV186" s="279" t="str">
        <f>IFERROR(VLOOKUP(A186,#REF!,3,FALSE),"")</f>
        <v/>
      </c>
      <c r="BW186" s="279" t="str">
        <f>IFERROR(VLOOKUP(A186,#REF!,3,FALSE),"")</f>
        <v/>
      </c>
      <c r="BX186" s="279" t="str">
        <f>IFERROR(VLOOKUP(A186,#REF!,3,FALSE),"")</f>
        <v/>
      </c>
      <c r="BY186" s="279" t="str">
        <f>IFERROR(VLOOKUP(A186,#REF!,3,FALSE),"")</f>
        <v/>
      </c>
      <c r="BZ186" s="279" t="str">
        <f>IFERROR(VLOOKUP(A186,#REF!,3,FALSE),"")</f>
        <v/>
      </c>
      <c r="CA186" s="279" t="str">
        <f>IFERROR(VLOOKUP(A186,#REF!,3,FALSE),"")</f>
        <v/>
      </c>
      <c r="CB186" s="279" t="str">
        <f>IFERROR(VLOOKUP(A186,#REF!,3,FALSE),"")</f>
        <v/>
      </c>
      <c r="CC186" s="279" t="str">
        <f>IFERROR(VLOOKUP(A186,#REF!,3,FALSE),"")</f>
        <v/>
      </c>
      <c r="CD186" s="279" t="str">
        <f>IFERROR(VLOOKUP(A186,#REF!,3,FALSE),"")</f>
        <v/>
      </c>
      <c r="CE186" s="279" t="str">
        <f>IFERROR(VLOOKUP(A186,#REF!,3,FALSE),"")</f>
        <v/>
      </c>
      <c r="CF186" s="279" t="str">
        <f>IFERROR(VLOOKUP(A186,#REF!,3,FALSE),"")</f>
        <v/>
      </c>
      <c r="CG186" s="279" t="str">
        <f>IFERROR(VLOOKUP(A186,#REF!,3,FALSE),"")</f>
        <v/>
      </c>
      <c r="CH186" s="279" t="str">
        <f>IFERROR(VLOOKUP(A186,#REF!,3,FALSE),"")</f>
        <v/>
      </c>
      <c r="CI186" s="279" t="str">
        <f>IFERROR(VLOOKUP(A186,'fat-01-23'!A:C,3,FALSE),"")</f>
        <v/>
      </c>
      <c r="CJ186" s="279" t="str">
        <f>IFERROR(VLOOKUP(A186,'fat-02-23'!A:C,3,FALSE),"")</f>
        <v/>
      </c>
      <c r="CK186" s="279" t="str">
        <f>IFERROR(VLOOKUP(A186,'fat-03-23'!A:C,3,FALSE),"")</f>
        <v/>
      </c>
      <c r="CL186" s="279" t="str">
        <f>IFERROR(VLOOKUP(A186,'fat-04-23'!A:C,3,FALSE),"")</f>
        <v/>
      </c>
      <c r="CM186" s="279" t="str">
        <f>IFERROR(VLOOKUP(A186,'fat-05-23'!A:C,3,FALSE),"")</f>
        <v/>
      </c>
      <c r="CN186" s="279" t="str">
        <f>IFERROR(VLOOKUP(A186,'fat-06-23'!A:C,3,FALSE),"")</f>
        <v/>
      </c>
      <c r="CO186" s="279" t="str">
        <f>IFERROR(VLOOKUP(A186,'fat-07-23'!A:C,3,FALSE),"")</f>
        <v/>
      </c>
      <c r="CP186" s="279" t="str">
        <f>IFERROR(VLOOKUP(A186,'fat-08-23'!A:C,3,FALSE),"")</f>
        <v/>
      </c>
      <c r="CQ186" s="279" t="str">
        <f>IFERROR(VLOOKUP(A186,'fat-09-23'!A:C,3,FALSE),"")</f>
        <v/>
      </c>
      <c r="CR186" s="279" t="str">
        <f>IFERROR(VLOOKUP(A186,'fat-10-23'!A:C,3,FALSE),"")</f>
        <v/>
      </c>
      <c r="CS186" s="279" t="str">
        <f>IFERROR(VLOOKUP(A186,'fat-11-23'!A:C,3,FALSE),"")</f>
        <v/>
      </c>
      <c r="CT186" s="279" t="str">
        <f>IFERROR(VLOOKUP(A186,'fat-12-23'!A:C,3,FALSE),"")</f>
        <v/>
      </c>
      <c r="CU186" s="279" t="str">
        <f>IFERROR(VLOOKUP(A186,'fat-01-24'!A:C,3,FALSE),"")</f>
        <v/>
      </c>
      <c r="CV186" s="279" t="str">
        <f>IFERROR(VLOOKUP(A186,'fat-02-24'!A:C,3,FALSE),"")</f>
        <v/>
      </c>
      <c r="CW186" s="279" t="str">
        <f>IFERROR(VLOOKUP(A186,'fat-03-24'!A:C,3,FALSE),"")</f>
        <v/>
      </c>
      <c r="CX186" s="279" t="str">
        <f>IFERROR(VLOOKUP(A186,'fat-04-24'!A:C,3,FALSE),"")</f>
        <v/>
      </c>
      <c r="CY186" s="279" t="str">
        <f>IFERROR(VLOOKUP(A186,'fat-05-24'!A:C,3,FALSE),"")</f>
        <v/>
      </c>
      <c r="CZ186" s="279" t="str">
        <f>IFERROR(VLOOKUP(A186,'fat-06-24'!A:C,3,FALSE),"")</f>
        <v/>
      </c>
      <c r="DA186" s="279" t="str">
        <f>IFERROR(VLOOKUP(A186,'fat-07-24'!A:C,3,FALSE),"")</f>
        <v/>
      </c>
      <c r="DB186" s="279" t="str">
        <f>IFERROR(VLOOKUP(A186,'fat-08-24'!A:D,3,FALSE),"")</f>
        <v/>
      </c>
      <c r="DC186" s="279" t="str">
        <f>IFERROR(VLOOKUP(A186,'fat-09-24'!A:C,3,FALSE),"")</f>
        <v/>
      </c>
      <c r="DD186" s="279" t="str">
        <f>IFERROR(VLOOKUP(A186,'fat-10-24'!A:C,3,FALSE),"")</f>
        <v/>
      </c>
      <c r="DE186" s="279" t="str">
        <f>IFERROR(VLOOKUP(A186,'fat-11-24'!A:C,3,FALSE),"")</f>
        <v/>
      </c>
      <c r="DF186" s="279" t="str">
        <f>IFERROR(VLOOKUP(A186,'fat-12-24'!A:D,3,FALSE),"")</f>
        <v/>
      </c>
      <c r="DG186" s="279" t="str">
        <f>IFERROR(VLOOKUP(A186,'fat-01-25'!A:D,3,FALSE),"")</f>
        <v/>
      </c>
      <c r="DH186" s="279" t="str">
        <f>IFERROR(VLOOKUP(A186,'fat-02-25'!A:D,3,FALSE),"")</f>
        <v/>
      </c>
      <c r="DI186" s="279" t="str">
        <f>IFERROR(VLOOKUP(A186,'fat-03-25'!A:C,3,FALSE),"")</f>
        <v/>
      </c>
      <c r="DJ186" s="279" t="str">
        <f>IFERROR(VLOOKUP(A186,'fat-04-25'!A:C,3,FALSE),"")</f>
        <v/>
      </c>
      <c r="DK186" s="279" t="str">
        <f>IFERROR(VLOOKUP(A186,'fat-02-25'!A:C,3,FALSE),"")</f>
        <v/>
      </c>
      <c r="DL186" s="279" t="str">
        <f>IFERROR(VLOOKUP(A186,'fat-06-25'!A:C,3,FALSE),"")</f>
        <v/>
      </c>
      <c r="DM186" s="279" t="str">
        <f>IFERROR(VLOOKUP(A186,'fat-05-25'!A:C,3,FALSE),"")</f>
        <v/>
      </c>
      <c r="DN186" s="279" t="str">
        <f>IFERROR(VLOOKUP(A186,'fat-08-25'!A:C,3,FALSE),"")</f>
        <v/>
      </c>
      <c r="DO186" s="279" t="str">
        <f>IFERROR(VLOOKUP(A186,'fat-09-25'!A:C,3,FALSE),"")</f>
        <v/>
      </c>
      <c r="DP186" s="279" t="str">
        <f>IFERROR(VLOOKUP(A186,'fat-10-25'!A:C,3,FALSE),"")</f>
        <v/>
      </c>
      <c r="DQ186" s="279" t="str">
        <f>IFERROR(VLOOKUP(A186,'fat-11-25'!A:D,3,FALSE),"")</f>
        <v/>
      </c>
      <c r="DR186" s="279" t="str">
        <f>IFERROR(VLOOKUP(A186,'fat-12-25'!A:D,3,FALSE),"")</f>
        <v/>
      </c>
      <c r="DS186" s="279" t="str">
        <f>IFERROR(VLOOKUP(A186,'fat-01-26'!A:C,3,FALSE),"")</f>
        <v/>
      </c>
      <c r="DT186" s="279" t="str">
        <f>IFERROR(VLOOKUP(A186,'fat-02-26'!A:C,3,FALSE),"")</f>
        <v/>
      </c>
      <c r="DU186" s="279" t="str">
        <f>IFERROR(VLOOKUP(A186,'fat-03-26'!A:C,3,FALSE),"")</f>
        <v/>
      </c>
      <c r="DV186" s="279" t="str">
        <f>IFERROR(VLOOKUP(A186,'fat-04-26'!A:C,3,FALSE),"")</f>
        <v/>
      </c>
      <c r="DW186" s="279" t="str">
        <f>IFERROR(VLOOKUP(A186,'fat-05-26'!A:C,3,FALSE),"")</f>
        <v/>
      </c>
      <c r="DX186" s="279">
        <f t="shared" si="20"/>
        <v>0</v>
      </c>
      <c r="DY186" s="279">
        <f t="shared" si="22"/>
        <v>0</v>
      </c>
      <c r="DZ186" s="280"/>
      <c r="EA186" s="281">
        <f>VLOOKUP(A186,Estoque!B:I,8,FALSE)</f>
        <v>0</v>
      </c>
      <c r="EB186" s="34">
        <f>VLOOKUP(A186,Estoque!B:N,13,FALSE)</f>
        <v>0</v>
      </c>
    </row>
    <row r="187" spans="1:132" x14ac:dyDescent="0.3">
      <c r="A187" s="394" t="s">
        <v>826</v>
      </c>
      <c r="B187" s="394" t="s">
        <v>827</v>
      </c>
      <c r="C187" s="279" t="s">
        <v>772</v>
      </c>
      <c r="D187" s="279" t="s">
        <v>772</v>
      </c>
      <c r="E187" s="279" t="s">
        <v>772</v>
      </c>
      <c r="F187" s="279" t="s">
        <v>772</v>
      </c>
      <c r="G187" s="279" t="s">
        <v>772</v>
      </c>
      <c r="H187" s="279" t="s">
        <v>772</v>
      </c>
      <c r="I187" s="279" t="s">
        <v>772</v>
      </c>
      <c r="J187" s="279" t="s">
        <v>772</v>
      </c>
      <c r="K187" s="279">
        <v>4.9800000000000004</v>
      </c>
      <c r="L187" s="279" t="s">
        <v>772</v>
      </c>
      <c r="M187" s="279" t="s">
        <v>772</v>
      </c>
      <c r="N187" s="279" t="s">
        <v>772</v>
      </c>
      <c r="O187" s="279" t="s">
        <v>772</v>
      </c>
      <c r="P187" s="279" t="s">
        <v>772</v>
      </c>
      <c r="Q187" s="279" t="s">
        <v>772</v>
      </c>
      <c r="R187" s="279" t="s">
        <v>772</v>
      </c>
      <c r="S187" s="279" t="s">
        <v>772</v>
      </c>
      <c r="T187" s="279" t="s">
        <v>772</v>
      </c>
      <c r="U187" s="279" t="s">
        <v>772</v>
      </c>
      <c r="V187" s="279">
        <v>0.32500000000000001</v>
      </c>
      <c r="W187" s="279" t="s">
        <v>772</v>
      </c>
      <c r="X187" s="279">
        <v>2.7E-2</v>
      </c>
      <c r="Y187" s="279" t="s">
        <v>772</v>
      </c>
      <c r="Z187" s="279" t="str">
        <f>IFERROR(VLOOKUP(A187,#REF!,3,FALSE),"")</f>
        <v/>
      </c>
      <c r="AA187" s="279" t="s">
        <v>772</v>
      </c>
      <c r="AB187" s="279" t="s">
        <v>772</v>
      </c>
      <c r="AC187" s="279" t="s">
        <v>772</v>
      </c>
      <c r="AD187" s="279" t="s">
        <v>772</v>
      </c>
      <c r="AE187" s="279" t="s">
        <v>772</v>
      </c>
      <c r="AF187" s="279" t="s">
        <v>772</v>
      </c>
      <c r="AG187" s="279" t="s">
        <v>772</v>
      </c>
      <c r="AH187" s="279" t="s">
        <v>772</v>
      </c>
      <c r="AI187" s="279" t="s">
        <v>772</v>
      </c>
      <c r="AJ187" s="279" t="s">
        <v>772</v>
      </c>
      <c r="AK187" s="279" t="s">
        <v>772</v>
      </c>
      <c r="AL187" s="279" t="s">
        <v>772</v>
      </c>
      <c r="AM187" s="279" t="s">
        <v>772</v>
      </c>
      <c r="AN187" s="279">
        <v>5.3920000000000003</v>
      </c>
      <c r="AO187" s="279">
        <v>0.22</v>
      </c>
      <c r="AP187" s="279" t="s">
        <v>772</v>
      </c>
      <c r="AQ187" s="279" t="s">
        <v>772</v>
      </c>
      <c r="AR187" s="279">
        <v>6.5000000000000002E-2</v>
      </c>
      <c r="AS187" s="279" t="s">
        <v>772</v>
      </c>
      <c r="AT187" s="279" t="s">
        <v>772</v>
      </c>
      <c r="AU187" s="279" t="s">
        <v>772</v>
      </c>
      <c r="AV187" s="279" t="s">
        <v>772</v>
      </c>
      <c r="AW187" s="279" t="s">
        <v>772</v>
      </c>
      <c r="AX187" s="279" t="s">
        <v>772</v>
      </c>
      <c r="AY187" s="279" t="str">
        <f>IFERROR(VLOOKUP(A187,#REF!,3,FALSE),"")</f>
        <v/>
      </c>
      <c r="AZ187" s="279" t="str">
        <f>IFERROR(VLOOKUP(A187,#REF!,3,FALSE),"")</f>
        <v/>
      </c>
      <c r="BA187" s="279" t="str">
        <f>IFERROR(VLOOKUP(A187,#REF!,3,FALSE),"")</f>
        <v/>
      </c>
      <c r="BB187" s="279" t="str">
        <f>IFERROR(VLOOKUP(A187,#REF!,3,FALSE),"")</f>
        <v/>
      </c>
      <c r="BC187" s="279" t="str">
        <f>IFERROR(VLOOKUP(A187,#REF!,3,FALSE),"")</f>
        <v/>
      </c>
      <c r="BD187" s="279" t="str">
        <f>IFERROR(VLOOKUP(A187,#REF!,3,FALSE),"")</f>
        <v/>
      </c>
      <c r="BE187" s="279" t="str">
        <f>IFERROR(VLOOKUP(A187,#REF!,3,FALSE),"")</f>
        <v/>
      </c>
      <c r="BF187" s="279" t="str">
        <f>IFERROR(VLOOKUP(A187,#REF!,3,FALSE),"")</f>
        <v/>
      </c>
      <c r="BG187" s="279" t="str">
        <f>IFERROR(VLOOKUP(A187,#REF!,3,FALSE),"")</f>
        <v/>
      </c>
      <c r="BH187" s="279" t="str">
        <f>IFERROR(VLOOKUP(A187,#REF!,3,FALSE),"")</f>
        <v/>
      </c>
      <c r="BI187" s="279" t="str">
        <f>IFERROR(VLOOKUP(A187,#REF!,3,FALSE),"")</f>
        <v/>
      </c>
      <c r="BJ187" s="279" t="str">
        <f>IFERROR(VLOOKUP(A187,#REF!,3,FALSE),"")</f>
        <v/>
      </c>
      <c r="BK187" s="279" t="str">
        <f>IFERROR(VLOOKUP(A187,#REF!,3,FALSE),"")</f>
        <v/>
      </c>
      <c r="BL187" s="279" t="str">
        <f>IFERROR(VLOOKUP(A187,#REF!,3,FALSE),"")</f>
        <v/>
      </c>
      <c r="BM187" s="279" t="str">
        <f>IFERROR(VLOOKUP(A187,#REF!,3,FALSE),"")</f>
        <v/>
      </c>
      <c r="BN187" s="279" t="str">
        <f>IFERROR(VLOOKUP(A187,#REF!,3,FALSE),"")</f>
        <v/>
      </c>
      <c r="BO187" s="279" t="str">
        <f>IFERROR(VLOOKUP(A187,#REF!,3,FALSE),"")</f>
        <v/>
      </c>
      <c r="BP187" s="279" t="str">
        <f>IFERROR(VLOOKUP(A187,#REF!,3,FALSE),"")</f>
        <v/>
      </c>
      <c r="BQ187" s="279" t="str">
        <f>IFERROR(VLOOKUP(A187,#REF!,3,FALSE),"")</f>
        <v/>
      </c>
      <c r="BR187" s="279" t="str">
        <f>IFERROR(VLOOKUP(A187,#REF!,3,FALSE),"")</f>
        <v/>
      </c>
      <c r="BS187" s="279" t="str">
        <f>IFERROR(VLOOKUP(A187,#REF!,3,FALSE),"")</f>
        <v/>
      </c>
      <c r="BT187" s="279" t="str">
        <f>IFERROR(VLOOKUP(A187,#REF!,3,FALSE),"")</f>
        <v/>
      </c>
      <c r="BU187" s="279" t="str">
        <f>IFERROR(VLOOKUP(A187,#REF!,3,FALSE),"")</f>
        <v/>
      </c>
      <c r="BV187" s="279" t="str">
        <f>IFERROR(VLOOKUP(A187,#REF!,3,FALSE),"")</f>
        <v/>
      </c>
      <c r="BW187" s="279" t="str">
        <f>IFERROR(VLOOKUP(A187,#REF!,3,FALSE),"")</f>
        <v/>
      </c>
      <c r="BX187" s="279" t="str">
        <f>IFERROR(VLOOKUP(A187,#REF!,3,FALSE),"")</f>
        <v/>
      </c>
      <c r="BY187" s="279" t="str">
        <f>IFERROR(VLOOKUP(A187,#REF!,3,FALSE),"")</f>
        <v/>
      </c>
      <c r="BZ187" s="279" t="str">
        <f>IFERROR(VLOOKUP(A187,#REF!,3,FALSE),"")</f>
        <v/>
      </c>
      <c r="CA187" s="279" t="str">
        <f>IFERROR(VLOOKUP(A187,#REF!,3,FALSE),"")</f>
        <v/>
      </c>
      <c r="CB187" s="279" t="str">
        <f>IFERROR(VLOOKUP(A187,#REF!,3,FALSE),"")</f>
        <v/>
      </c>
      <c r="CC187" s="279" t="str">
        <f>IFERROR(VLOOKUP(A187,#REF!,3,FALSE),"")</f>
        <v/>
      </c>
      <c r="CD187" s="279" t="str">
        <f>IFERROR(VLOOKUP(A187,#REF!,3,FALSE),"")</f>
        <v/>
      </c>
      <c r="CE187" s="279" t="str">
        <f>IFERROR(VLOOKUP(A187,#REF!,3,FALSE),"")</f>
        <v/>
      </c>
      <c r="CF187" s="279" t="str">
        <f>IFERROR(VLOOKUP(A187,#REF!,3,FALSE),"")</f>
        <v/>
      </c>
      <c r="CG187" s="279" t="str">
        <f>IFERROR(VLOOKUP(A187,#REF!,3,FALSE),"")</f>
        <v/>
      </c>
      <c r="CH187" s="279" t="str">
        <f>IFERROR(VLOOKUP(A187,#REF!,3,FALSE),"")</f>
        <v/>
      </c>
      <c r="CI187" s="279" t="str">
        <f>IFERROR(VLOOKUP(A187,'fat-01-23'!A:C,3,FALSE),"")</f>
        <v/>
      </c>
      <c r="CJ187" s="279" t="str">
        <f>IFERROR(VLOOKUP(A187,'fat-02-23'!A:C,3,FALSE),"")</f>
        <v/>
      </c>
      <c r="CK187" s="279" t="str">
        <f>IFERROR(VLOOKUP(A187,'fat-03-23'!A:C,3,FALSE),"")</f>
        <v/>
      </c>
      <c r="CL187" s="279" t="str">
        <f>IFERROR(VLOOKUP(A187,'fat-04-23'!A:C,3,FALSE),"")</f>
        <v/>
      </c>
      <c r="CM187" s="279" t="str">
        <f>IFERROR(VLOOKUP(A187,'fat-05-23'!A:C,3,FALSE),"")</f>
        <v/>
      </c>
      <c r="CN187" s="279" t="str">
        <f>IFERROR(VLOOKUP(A187,'fat-06-23'!A:C,3,FALSE),"")</f>
        <v/>
      </c>
      <c r="CO187" s="279" t="str">
        <f>IFERROR(VLOOKUP(A187,'fat-07-23'!A:C,3,FALSE),"")</f>
        <v/>
      </c>
      <c r="CP187" s="279" t="str">
        <f>IFERROR(VLOOKUP(A187,'fat-08-23'!A:C,3,FALSE),"")</f>
        <v/>
      </c>
      <c r="CQ187" s="279" t="str">
        <f>IFERROR(VLOOKUP(A187,'fat-09-23'!A:C,3,FALSE),"")</f>
        <v/>
      </c>
      <c r="CR187" s="279" t="str">
        <f>IFERROR(VLOOKUP(A187,'fat-10-23'!A:C,3,FALSE),"")</f>
        <v/>
      </c>
      <c r="CS187" s="279" t="str">
        <f>IFERROR(VLOOKUP(A187,'fat-11-23'!A:C,3,FALSE),"")</f>
        <v/>
      </c>
      <c r="CT187" s="279" t="str">
        <f>IFERROR(VLOOKUP(A187,'fat-12-23'!A:C,3,FALSE),"")</f>
        <v/>
      </c>
      <c r="CU187" s="279" t="str">
        <f>IFERROR(VLOOKUP(A187,'fat-01-24'!A:C,3,FALSE),"")</f>
        <v/>
      </c>
      <c r="CV187" s="279" t="str">
        <f>IFERROR(VLOOKUP(A187,'fat-02-24'!A:C,3,FALSE),"")</f>
        <v/>
      </c>
      <c r="CW187" s="279" t="str">
        <f>IFERROR(VLOOKUP(A187,'fat-03-24'!A:C,3,FALSE),"")</f>
        <v/>
      </c>
      <c r="CX187" s="279" t="str">
        <f>IFERROR(VLOOKUP(A187,'fat-04-24'!A:C,3,FALSE),"")</f>
        <v/>
      </c>
      <c r="CY187" s="279" t="str">
        <f>IFERROR(VLOOKUP(A187,'fat-05-24'!A:C,3,FALSE),"")</f>
        <v/>
      </c>
      <c r="CZ187" s="279" t="str">
        <f>IFERROR(VLOOKUP(A187,'fat-06-24'!A:C,3,FALSE),"")</f>
        <v/>
      </c>
      <c r="DA187" s="279" t="str">
        <f>IFERROR(VLOOKUP(A187,'fat-07-24'!A:C,3,FALSE),"")</f>
        <v/>
      </c>
      <c r="DB187" s="279" t="str">
        <f>IFERROR(VLOOKUP(A187,'fat-08-24'!A:D,3,FALSE),"")</f>
        <v/>
      </c>
      <c r="DC187" s="279" t="str">
        <f>IFERROR(VLOOKUP(A187,'fat-09-24'!A:C,3,FALSE),"")</f>
        <v/>
      </c>
      <c r="DD187" s="279" t="str">
        <f>IFERROR(VLOOKUP(A187,'fat-10-24'!A:C,3,FALSE),"")</f>
        <v/>
      </c>
      <c r="DE187" s="279" t="str">
        <f>IFERROR(VLOOKUP(A187,'fat-11-24'!A:C,3,FALSE),"")</f>
        <v/>
      </c>
      <c r="DF187" s="279" t="str">
        <f>IFERROR(VLOOKUP(A187,'fat-12-24'!A:D,3,FALSE),"")</f>
        <v/>
      </c>
      <c r="DG187" s="279" t="str">
        <f>IFERROR(VLOOKUP(A187,'fat-01-25'!A:D,3,FALSE),"")</f>
        <v/>
      </c>
      <c r="DH187" s="279" t="str">
        <f>IFERROR(VLOOKUP(A187,'fat-02-25'!A:D,3,FALSE),"")</f>
        <v/>
      </c>
      <c r="DI187" s="279" t="str">
        <f>IFERROR(VLOOKUP(A187,'fat-03-25'!A:C,3,FALSE),"")</f>
        <v/>
      </c>
      <c r="DJ187" s="279" t="str">
        <f>IFERROR(VLOOKUP(A187,'fat-04-25'!A:C,3,FALSE),"")</f>
        <v/>
      </c>
      <c r="DK187" s="279" t="str">
        <f>IFERROR(VLOOKUP(A187,'fat-02-25'!A:C,3,FALSE),"")</f>
        <v/>
      </c>
      <c r="DL187" s="279" t="str">
        <f>IFERROR(VLOOKUP(A187,'fat-06-25'!A:C,3,FALSE),"")</f>
        <v/>
      </c>
      <c r="DM187" s="279" t="str">
        <f>IFERROR(VLOOKUP(A187,'fat-05-25'!A:C,3,FALSE),"")</f>
        <v/>
      </c>
      <c r="DN187" s="279" t="str">
        <f>IFERROR(VLOOKUP(A187,'fat-08-25'!A:C,3,FALSE),"")</f>
        <v/>
      </c>
      <c r="DO187" s="279" t="str">
        <f>IFERROR(VLOOKUP(A187,'fat-09-25'!A:C,3,FALSE),"")</f>
        <v/>
      </c>
      <c r="DP187" s="279" t="str">
        <f>IFERROR(VLOOKUP(A187,'fat-10-25'!A:C,3,FALSE),"")</f>
        <v/>
      </c>
      <c r="DQ187" s="279" t="str">
        <f>IFERROR(VLOOKUP(A187,'fat-11-25'!A:D,3,FALSE),"")</f>
        <v/>
      </c>
      <c r="DR187" s="279" t="str">
        <f>IFERROR(VLOOKUP(A187,'fat-12-25'!A:D,3,FALSE),"")</f>
        <v/>
      </c>
      <c r="DS187" s="279" t="str">
        <f>IFERROR(VLOOKUP(A187,'fat-01-26'!A:C,3,FALSE),"")</f>
        <v/>
      </c>
      <c r="DT187" s="279" t="str">
        <f>IFERROR(VLOOKUP(A187,'fat-02-26'!A:C,3,FALSE),"")</f>
        <v/>
      </c>
      <c r="DU187" s="279" t="str">
        <f>IFERROR(VLOOKUP(A187,'fat-03-26'!A:C,3,FALSE),"")</f>
        <v/>
      </c>
      <c r="DV187" s="279" t="str">
        <f>IFERROR(VLOOKUP(A187,'fat-04-26'!A:C,3,FALSE),"")</f>
        <v/>
      </c>
      <c r="DW187" s="279" t="str">
        <f>IFERROR(VLOOKUP(A187,'fat-05-26'!A:C,3,FALSE),"")</f>
        <v/>
      </c>
      <c r="DX187" s="279">
        <f t="shared" si="20"/>
        <v>0</v>
      </c>
      <c r="DY187" s="279">
        <f t="shared" si="22"/>
        <v>0</v>
      </c>
      <c r="DZ187" s="280"/>
      <c r="EA187" s="281">
        <f>VLOOKUP(A187,Estoque!B:I,8,FALSE)</f>
        <v>0</v>
      </c>
      <c r="EB187" s="34">
        <f>VLOOKUP(A187,Estoque!B:N,13,FALSE)</f>
        <v>0</v>
      </c>
    </row>
    <row r="188" spans="1:132" x14ac:dyDescent="0.3">
      <c r="A188" s="394" t="s">
        <v>828</v>
      </c>
      <c r="B188" s="394" t="s">
        <v>829</v>
      </c>
      <c r="C188" s="279" t="s">
        <v>772</v>
      </c>
      <c r="D188" s="279" t="s">
        <v>772</v>
      </c>
      <c r="E188" s="279" t="s">
        <v>772</v>
      </c>
      <c r="F188" s="279" t="s">
        <v>772</v>
      </c>
      <c r="G188" s="279" t="s">
        <v>772</v>
      </c>
      <c r="H188" s="279" t="s">
        <v>772</v>
      </c>
      <c r="I188" s="279" t="s">
        <v>772</v>
      </c>
      <c r="J188" s="279" t="s">
        <v>772</v>
      </c>
      <c r="K188" s="279" t="s">
        <v>772</v>
      </c>
      <c r="L188" s="279" t="s">
        <v>772</v>
      </c>
      <c r="M188" s="279" t="s">
        <v>772</v>
      </c>
      <c r="N188" s="279" t="s">
        <v>772</v>
      </c>
      <c r="O188" s="279" t="s">
        <v>772</v>
      </c>
      <c r="P188" s="279" t="s">
        <v>772</v>
      </c>
      <c r="Q188" s="279" t="s">
        <v>772</v>
      </c>
      <c r="R188" s="279" t="s">
        <v>772</v>
      </c>
      <c r="S188" s="279" t="s">
        <v>772</v>
      </c>
      <c r="T188" s="279" t="s">
        <v>772</v>
      </c>
      <c r="U188" s="279" t="s">
        <v>772</v>
      </c>
      <c r="V188" s="279" t="s">
        <v>772</v>
      </c>
      <c r="W188" s="279" t="s">
        <v>772</v>
      </c>
      <c r="X188" s="279" t="s">
        <v>772</v>
      </c>
      <c r="Y188" s="279" t="s">
        <v>772</v>
      </c>
      <c r="Z188" s="279" t="str">
        <f>IFERROR(VLOOKUP(A188,#REF!,3,FALSE),"")</f>
        <v/>
      </c>
      <c r="AA188" s="279" t="s">
        <v>772</v>
      </c>
      <c r="AB188" s="279" t="s">
        <v>772</v>
      </c>
      <c r="AC188" s="279" t="s">
        <v>772</v>
      </c>
      <c r="AD188" s="279" t="s">
        <v>772</v>
      </c>
      <c r="AE188" s="279" t="s">
        <v>772</v>
      </c>
      <c r="AF188" s="279" t="s">
        <v>772</v>
      </c>
      <c r="AG188" s="279" t="s">
        <v>772</v>
      </c>
      <c r="AH188" s="279" t="s">
        <v>772</v>
      </c>
      <c r="AI188" s="279" t="s">
        <v>772</v>
      </c>
      <c r="AJ188" s="279" t="s">
        <v>772</v>
      </c>
      <c r="AK188" s="279" t="s">
        <v>772</v>
      </c>
      <c r="AL188" s="279" t="s">
        <v>772</v>
      </c>
      <c r="AM188" s="279" t="s">
        <v>772</v>
      </c>
      <c r="AN188" s="279" t="s">
        <v>772</v>
      </c>
      <c r="AO188" s="279" t="s">
        <v>772</v>
      </c>
      <c r="AP188" s="279" t="s">
        <v>772</v>
      </c>
      <c r="AQ188" s="279" t="s">
        <v>772</v>
      </c>
      <c r="AR188" s="279" t="s">
        <v>772</v>
      </c>
      <c r="AS188" s="279" t="s">
        <v>772</v>
      </c>
      <c r="AT188" s="279" t="s">
        <v>772</v>
      </c>
      <c r="AU188" s="279" t="s">
        <v>772</v>
      </c>
      <c r="AV188" s="279" t="s">
        <v>772</v>
      </c>
      <c r="AW188" s="279" t="s">
        <v>772</v>
      </c>
      <c r="AX188" s="279" t="s">
        <v>772</v>
      </c>
      <c r="AY188" s="279" t="str">
        <f>IFERROR(VLOOKUP(A188,#REF!,3,FALSE),"")</f>
        <v/>
      </c>
      <c r="AZ188" s="279" t="str">
        <f>IFERROR(VLOOKUP(A188,#REF!,3,FALSE),"")</f>
        <v/>
      </c>
      <c r="BA188" s="279" t="str">
        <f>IFERROR(VLOOKUP(A188,#REF!,3,FALSE),"")</f>
        <v/>
      </c>
      <c r="BB188" s="279" t="str">
        <f>IFERROR(VLOOKUP(A188,#REF!,3,FALSE),"")</f>
        <v/>
      </c>
      <c r="BC188" s="279" t="str">
        <f>IFERROR(VLOOKUP(A188,#REF!,3,FALSE),"")</f>
        <v/>
      </c>
      <c r="BD188" s="279" t="str">
        <f>IFERROR(VLOOKUP(A188,#REF!,3,FALSE),"")</f>
        <v/>
      </c>
      <c r="BE188" s="279" t="str">
        <f>IFERROR(VLOOKUP(A188,#REF!,3,FALSE),"")</f>
        <v/>
      </c>
      <c r="BF188" s="279" t="str">
        <f>IFERROR(VLOOKUP(A188,#REF!,3,FALSE),"")</f>
        <v/>
      </c>
      <c r="BG188" s="279" t="str">
        <f>IFERROR(VLOOKUP(A188,#REF!,3,FALSE),"")</f>
        <v/>
      </c>
      <c r="BH188" s="279" t="str">
        <f>IFERROR(VLOOKUP(A188,#REF!,3,FALSE),"")</f>
        <v/>
      </c>
      <c r="BI188" s="279" t="str">
        <f>IFERROR(VLOOKUP(A188,#REF!,3,FALSE),"")</f>
        <v/>
      </c>
      <c r="BJ188" s="279" t="str">
        <f>IFERROR(VLOOKUP(A188,#REF!,3,FALSE),"")</f>
        <v/>
      </c>
      <c r="BK188" s="279" t="str">
        <f>IFERROR(VLOOKUP(A188,#REF!,3,FALSE),"")</f>
        <v/>
      </c>
      <c r="BL188" s="279" t="str">
        <f>IFERROR(VLOOKUP(A188,#REF!,3,FALSE),"")</f>
        <v/>
      </c>
      <c r="BM188" s="279" t="str">
        <f>IFERROR(VLOOKUP(A188,#REF!,3,FALSE),"")</f>
        <v/>
      </c>
      <c r="BN188" s="279" t="str">
        <f>IFERROR(VLOOKUP(A188,#REF!,3,FALSE),"")</f>
        <v/>
      </c>
      <c r="BO188" s="279" t="str">
        <f>IFERROR(VLOOKUP(A188,#REF!,3,FALSE),"")</f>
        <v/>
      </c>
      <c r="BP188" s="279" t="str">
        <f>IFERROR(VLOOKUP(A188,#REF!,3,FALSE),"")</f>
        <v/>
      </c>
      <c r="BQ188" s="279" t="str">
        <f>IFERROR(VLOOKUP(A188,#REF!,3,FALSE),"")</f>
        <v/>
      </c>
      <c r="BR188" s="279" t="str">
        <f>IFERROR(VLOOKUP(A188,#REF!,3,FALSE),"")</f>
        <v/>
      </c>
      <c r="BS188" s="279" t="str">
        <f>IFERROR(VLOOKUP(A188,#REF!,3,FALSE),"")</f>
        <v/>
      </c>
      <c r="BT188" s="279" t="str">
        <f>IFERROR(VLOOKUP(A188,#REF!,3,FALSE),"")</f>
        <v/>
      </c>
      <c r="BU188" s="279" t="str">
        <f>IFERROR(VLOOKUP(A188,#REF!,3,FALSE),"")</f>
        <v/>
      </c>
      <c r="BV188" s="279" t="str">
        <f>IFERROR(VLOOKUP(A188,#REF!,3,FALSE),"")</f>
        <v/>
      </c>
      <c r="BW188" s="279" t="str">
        <f>IFERROR(VLOOKUP(A188,#REF!,3,FALSE),"")</f>
        <v/>
      </c>
      <c r="BX188" s="279" t="str">
        <f>IFERROR(VLOOKUP(A188,#REF!,3,FALSE),"")</f>
        <v/>
      </c>
      <c r="BY188" s="279" t="str">
        <f>IFERROR(VLOOKUP(A188,#REF!,3,FALSE),"")</f>
        <v/>
      </c>
      <c r="BZ188" s="279" t="str">
        <f>IFERROR(VLOOKUP(A188,#REF!,3,FALSE),"")</f>
        <v/>
      </c>
      <c r="CA188" s="279" t="str">
        <f>IFERROR(VLOOKUP(A188,#REF!,3,FALSE),"")</f>
        <v/>
      </c>
      <c r="CB188" s="279" t="str">
        <f>IFERROR(VLOOKUP(A188,#REF!,3,FALSE),"")</f>
        <v/>
      </c>
      <c r="CC188" s="279" t="str">
        <f>IFERROR(VLOOKUP(A188,#REF!,3,FALSE),"")</f>
        <v/>
      </c>
      <c r="CD188" s="279" t="str">
        <f>IFERROR(VLOOKUP(A188,#REF!,3,FALSE),"")</f>
        <v/>
      </c>
      <c r="CE188" s="279" t="str">
        <f>IFERROR(VLOOKUP(A188,#REF!,3,FALSE),"")</f>
        <v/>
      </c>
      <c r="CF188" s="279" t="str">
        <f>IFERROR(VLOOKUP(A188,#REF!,3,FALSE),"")</f>
        <v/>
      </c>
      <c r="CG188" s="279" t="str">
        <f>IFERROR(VLOOKUP(A188,#REF!,3,FALSE),"")</f>
        <v/>
      </c>
      <c r="CH188" s="279" t="str">
        <f>IFERROR(VLOOKUP(A188,#REF!,3,FALSE),"")</f>
        <v/>
      </c>
      <c r="CI188" s="279" t="str">
        <f>IFERROR(VLOOKUP(A188,'fat-01-23'!A:C,3,FALSE),"")</f>
        <v/>
      </c>
      <c r="CJ188" s="279" t="str">
        <f>IFERROR(VLOOKUP(A188,'fat-02-23'!A:C,3,FALSE),"")</f>
        <v/>
      </c>
      <c r="CK188" s="279" t="str">
        <f>IFERROR(VLOOKUP(A188,'fat-03-23'!A:C,3,FALSE),"")</f>
        <v/>
      </c>
      <c r="CL188" s="279" t="str">
        <f>IFERROR(VLOOKUP(A188,'fat-04-23'!A:C,3,FALSE),"")</f>
        <v/>
      </c>
      <c r="CM188" s="279" t="str">
        <f>IFERROR(VLOOKUP(A188,'fat-05-23'!A:C,3,FALSE),"")</f>
        <v/>
      </c>
      <c r="CN188" s="279" t="str">
        <f>IFERROR(VLOOKUP(A188,'fat-06-23'!A:C,3,FALSE),"")</f>
        <v/>
      </c>
      <c r="CO188" s="279" t="str">
        <f>IFERROR(VLOOKUP(A188,'fat-07-23'!A:C,3,FALSE),"")</f>
        <v/>
      </c>
      <c r="CP188" s="279" t="str">
        <f>IFERROR(VLOOKUP(A188,'fat-08-23'!A:C,3,FALSE),"")</f>
        <v/>
      </c>
      <c r="CQ188" s="279" t="str">
        <f>IFERROR(VLOOKUP(A188,'fat-09-23'!A:C,3,FALSE),"")</f>
        <v/>
      </c>
      <c r="CR188" s="279" t="str">
        <f>IFERROR(VLOOKUP(A188,'fat-10-23'!A:C,3,FALSE),"")</f>
        <v/>
      </c>
      <c r="CS188" s="279" t="str">
        <f>IFERROR(VLOOKUP(A188,'fat-11-23'!A:C,3,FALSE),"")</f>
        <v/>
      </c>
      <c r="CT188" s="279" t="str">
        <f>IFERROR(VLOOKUP(A188,'fat-12-23'!A:C,3,FALSE),"")</f>
        <v/>
      </c>
      <c r="CU188" s="279" t="str">
        <f>IFERROR(VLOOKUP(A188,'fat-01-24'!A:C,3,FALSE),"")</f>
        <v/>
      </c>
      <c r="CV188" s="279" t="str">
        <f>IFERROR(VLOOKUP(A188,'fat-02-24'!A:C,3,FALSE),"")</f>
        <v/>
      </c>
      <c r="CW188" s="279" t="str">
        <f>IFERROR(VLOOKUP(A188,'fat-03-24'!A:C,3,FALSE),"")</f>
        <v/>
      </c>
      <c r="CX188" s="279" t="str">
        <f>IFERROR(VLOOKUP(A188,'fat-04-24'!A:C,3,FALSE),"")</f>
        <v/>
      </c>
      <c r="CY188" s="279" t="str">
        <f>IFERROR(VLOOKUP(A188,'fat-05-24'!A:C,3,FALSE),"")</f>
        <v/>
      </c>
      <c r="CZ188" s="279" t="str">
        <f>IFERROR(VLOOKUP(A188,'fat-06-24'!A:C,3,FALSE),"")</f>
        <v/>
      </c>
      <c r="DA188" s="279" t="str">
        <f>IFERROR(VLOOKUP(A188,'fat-07-24'!A:C,3,FALSE),"")</f>
        <v/>
      </c>
      <c r="DB188" s="279" t="str">
        <f>IFERROR(VLOOKUP(A188,'fat-08-24'!A:D,3,FALSE),"")</f>
        <v/>
      </c>
      <c r="DC188" s="279" t="str">
        <f>IFERROR(VLOOKUP(A188,'fat-09-24'!A:C,3,FALSE),"")</f>
        <v/>
      </c>
      <c r="DD188" s="279" t="str">
        <f>IFERROR(VLOOKUP(A188,'fat-10-24'!A:C,3,FALSE),"")</f>
        <v/>
      </c>
      <c r="DE188" s="279" t="str">
        <f>IFERROR(VLOOKUP(A188,'fat-11-24'!A:C,3,FALSE),"")</f>
        <v/>
      </c>
      <c r="DF188" s="279" t="str">
        <f>IFERROR(VLOOKUP(A188,'fat-12-24'!A:D,3,FALSE),"")</f>
        <v/>
      </c>
      <c r="DG188" s="279" t="str">
        <f>IFERROR(VLOOKUP(A188,'fat-01-25'!A:D,3,FALSE),"")</f>
        <v/>
      </c>
      <c r="DH188" s="279" t="str">
        <f>IFERROR(VLOOKUP(A188,'fat-02-25'!A:D,3,FALSE),"")</f>
        <v/>
      </c>
      <c r="DI188" s="279" t="str">
        <f>IFERROR(VLOOKUP(A188,'fat-03-25'!A:C,3,FALSE),"")</f>
        <v/>
      </c>
      <c r="DJ188" s="279" t="str">
        <f>IFERROR(VLOOKUP(A188,'fat-04-25'!A:C,3,FALSE),"")</f>
        <v/>
      </c>
      <c r="DK188" s="279" t="str">
        <f>IFERROR(VLOOKUP(A188,'fat-02-25'!A:C,3,FALSE),"")</f>
        <v/>
      </c>
      <c r="DL188" s="279" t="str">
        <f>IFERROR(VLOOKUP(A188,'fat-06-25'!A:C,3,FALSE),"")</f>
        <v/>
      </c>
      <c r="DM188" s="279" t="str">
        <f>IFERROR(VLOOKUP(A188,'fat-05-25'!A:C,3,FALSE),"")</f>
        <v/>
      </c>
      <c r="DN188" s="279" t="str">
        <f>IFERROR(VLOOKUP(A188,'fat-08-25'!A:C,3,FALSE),"")</f>
        <v/>
      </c>
      <c r="DO188" s="279" t="str">
        <f>IFERROR(VLOOKUP(A188,'fat-09-25'!A:C,3,FALSE),"")</f>
        <v/>
      </c>
      <c r="DP188" s="279" t="str">
        <f>IFERROR(VLOOKUP(A188,'fat-10-25'!A:C,3,FALSE),"")</f>
        <v/>
      </c>
      <c r="DQ188" s="279" t="str">
        <f>IFERROR(VLOOKUP(A188,'fat-11-25'!A:D,3,FALSE),"")</f>
        <v/>
      </c>
      <c r="DR188" s="279" t="str">
        <f>IFERROR(VLOOKUP(A188,'fat-12-25'!A:D,3,FALSE),"")</f>
        <v/>
      </c>
      <c r="DS188" s="279" t="str">
        <f>IFERROR(VLOOKUP(A188,'fat-01-26'!A:C,3,FALSE),"")</f>
        <v/>
      </c>
      <c r="DT188" s="279" t="str">
        <f>IFERROR(VLOOKUP(A188,'fat-02-26'!A:C,3,FALSE),"")</f>
        <v/>
      </c>
      <c r="DU188" s="279" t="str">
        <f>IFERROR(VLOOKUP(A188,'fat-03-26'!A:C,3,FALSE),"")</f>
        <v/>
      </c>
      <c r="DV188" s="279" t="str">
        <f>IFERROR(VLOOKUP(A188,'fat-04-26'!A:C,3,FALSE),"")</f>
        <v/>
      </c>
      <c r="DW188" s="279" t="str">
        <f>IFERROR(VLOOKUP(A188,'fat-05-26'!A:C,3,FALSE),"")</f>
        <v/>
      </c>
      <c r="DX188" s="279">
        <f t="shared" si="20"/>
        <v>0</v>
      </c>
      <c r="DY188" s="279">
        <f t="shared" si="22"/>
        <v>0</v>
      </c>
      <c r="DZ188" s="280"/>
      <c r="EA188" s="281">
        <f>VLOOKUP(A188,Estoque!B:I,8,FALSE)</f>
        <v>0</v>
      </c>
      <c r="EB188" s="34">
        <f>VLOOKUP(A188,Estoque!B:N,13,FALSE)</f>
        <v>0</v>
      </c>
    </row>
    <row r="189" spans="1:132" x14ac:dyDescent="0.3">
      <c r="A189" s="394" t="s">
        <v>633</v>
      </c>
      <c r="B189" s="394" t="s">
        <v>830</v>
      </c>
      <c r="C189" s="279" t="s">
        <v>772</v>
      </c>
      <c r="D189" s="279" t="s">
        <v>772</v>
      </c>
      <c r="E189" s="279" t="s">
        <v>772</v>
      </c>
      <c r="F189" s="279" t="s">
        <v>772</v>
      </c>
      <c r="G189" s="279" t="s">
        <v>772</v>
      </c>
      <c r="H189" s="279" t="s">
        <v>772</v>
      </c>
      <c r="I189" s="279" t="s">
        <v>772</v>
      </c>
      <c r="J189" s="279" t="s">
        <v>772</v>
      </c>
      <c r="K189" s="279" t="s">
        <v>772</v>
      </c>
      <c r="L189" s="279" t="s">
        <v>772</v>
      </c>
      <c r="M189" s="279" t="s">
        <v>772</v>
      </c>
      <c r="N189" s="279" t="s">
        <v>772</v>
      </c>
      <c r="O189" s="279" t="s">
        <v>772</v>
      </c>
      <c r="P189" s="279" t="s">
        <v>772</v>
      </c>
      <c r="Q189" s="279" t="s">
        <v>772</v>
      </c>
      <c r="R189" s="279" t="s">
        <v>772</v>
      </c>
      <c r="S189" s="279" t="s">
        <v>772</v>
      </c>
      <c r="T189" s="279" t="s">
        <v>772</v>
      </c>
      <c r="U189" s="279" t="s">
        <v>772</v>
      </c>
      <c r="V189" s="279" t="s">
        <v>772</v>
      </c>
      <c r="W189" s="279" t="s">
        <v>772</v>
      </c>
      <c r="X189" s="279" t="s">
        <v>772</v>
      </c>
      <c r="Y189" s="279" t="s">
        <v>772</v>
      </c>
      <c r="Z189" s="279" t="str">
        <f>IFERROR(VLOOKUP(A189,#REF!,3,FALSE),"")</f>
        <v/>
      </c>
      <c r="AA189" s="279">
        <v>-6.34</v>
      </c>
      <c r="AB189" s="279">
        <v>1.1299999999999999</v>
      </c>
      <c r="AC189" s="279" t="s">
        <v>772</v>
      </c>
      <c r="AD189" s="279" t="s">
        <v>772</v>
      </c>
      <c r="AE189" s="279">
        <v>0.95499999999999996</v>
      </c>
      <c r="AF189" s="279" t="s">
        <v>772</v>
      </c>
      <c r="AG189" s="279" t="s">
        <v>772</v>
      </c>
      <c r="AH189" s="279" t="s">
        <v>772</v>
      </c>
      <c r="AI189" s="279" t="s">
        <v>772</v>
      </c>
      <c r="AJ189" s="279">
        <v>1.03</v>
      </c>
      <c r="AK189" s="279" t="s">
        <v>772</v>
      </c>
      <c r="AL189" s="279">
        <v>0.31</v>
      </c>
      <c r="AM189" s="279">
        <v>0.63500000000000001</v>
      </c>
      <c r="AN189" s="279">
        <v>0.115</v>
      </c>
      <c r="AO189" s="279" t="s">
        <v>772</v>
      </c>
      <c r="AP189" s="279">
        <v>0.19500000000000001</v>
      </c>
      <c r="AQ189" s="279" t="s">
        <v>772</v>
      </c>
      <c r="AR189" s="279" t="s">
        <v>772</v>
      </c>
      <c r="AS189" s="279" t="s">
        <v>772</v>
      </c>
      <c r="AT189" s="279" t="s">
        <v>772</v>
      </c>
      <c r="AU189" s="279" t="s">
        <v>772</v>
      </c>
      <c r="AV189" s="279" t="s">
        <v>772</v>
      </c>
      <c r="AW189" s="279" t="s">
        <v>772</v>
      </c>
      <c r="AX189" s="279" t="s">
        <v>772</v>
      </c>
      <c r="AY189" s="279" t="str">
        <f>IFERROR(VLOOKUP(A189,#REF!,3,FALSE),"")</f>
        <v/>
      </c>
      <c r="AZ189" s="279" t="str">
        <f>IFERROR(VLOOKUP(A189,#REF!,3,FALSE),"")</f>
        <v/>
      </c>
      <c r="BA189" s="279" t="str">
        <f>IFERROR(VLOOKUP(A189,#REF!,3,FALSE),"")</f>
        <v/>
      </c>
      <c r="BB189" s="279" t="str">
        <f>IFERROR(VLOOKUP(A189,#REF!,3,FALSE),"")</f>
        <v/>
      </c>
      <c r="BC189" s="279" t="str">
        <f>IFERROR(VLOOKUP(A189,#REF!,3,FALSE),"")</f>
        <v/>
      </c>
      <c r="BD189" s="279" t="str">
        <f>IFERROR(VLOOKUP(A189,#REF!,3,FALSE),"")</f>
        <v/>
      </c>
      <c r="BE189" s="279" t="str">
        <f>IFERROR(VLOOKUP(A189,#REF!,3,FALSE),"")</f>
        <v/>
      </c>
      <c r="BF189" s="279" t="str">
        <f>IFERROR(VLOOKUP(A189,#REF!,3,FALSE),"")</f>
        <v/>
      </c>
      <c r="BG189" s="279" t="str">
        <f>IFERROR(VLOOKUP(A189,#REF!,3,FALSE),"")</f>
        <v/>
      </c>
      <c r="BH189" s="279" t="str">
        <f>IFERROR(VLOOKUP(A189,#REF!,3,FALSE),"")</f>
        <v/>
      </c>
      <c r="BI189" s="279" t="str">
        <f>IFERROR(VLOOKUP(A189,#REF!,3,FALSE),"")</f>
        <v/>
      </c>
      <c r="BJ189" s="279" t="str">
        <f>IFERROR(VLOOKUP(A189,#REF!,3,FALSE),"")</f>
        <v/>
      </c>
      <c r="BK189" s="279" t="str">
        <f>IFERROR(VLOOKUP(A189,#REF!,3,FALSE),"")</f>
        <v/>
      </c>
      <c r="BL189" s="279" t="str">
        <f>IFERROR(VLOOKUP(A189,#REF!,3,FALSE),"")</f>
        <v/>
      </c>
      <c r="BM189" s="279" t="str">
        <f>IFERROR(VLOOKUP(A189,#REF!,3,FALSE),"")</f>
        <v/>
      </c>
      <c r="BN189" s="279" t="str">
        <f>IFERROR(VLOOKUP(A189,#REF!,3,FALSE),"")</f>
        <v/>
      </c>
      <c r="BO189" s="279" t="str">
        <f>IFERROR(VLOOKUP(A189,#REF!,3,FALSE),"")</f>
        <v/>
      </c>
      <c r="BP189" s="279" t="str">
        <f>IFERROR(VLOOKUP(A189,#REF!,3,FALSE),"")</f>
        <v/>
      </c>
      <c r="BQ189" s="279" t="str">
        <f>IFERROR(VLOOKUP(A189,#REF!,3,FALSE),"")</f>
        <v/>
      </c>
      <c r="BR189" s="279" t="str">
        <f>IFERROR(VLOOKUP(A189,#REF!,3,FALSE),"")</f>
        <v/>
      </c>
      <c r="BS189" s="279" t="str">
        <f>IFERROR(VLOOKUP(A189,#REF!,3,FALSE),"")</f>
        <v/>
      </c>
      <c r="BT189" s="279" t="str">
        <f>IFERROR(VLOOKUP(A189,#REF!,3,FALSE),"")</f>
        <v/>
      </c>
      <c r="BU189" s="279" t="str">
        <f>IFERROR(VLOOKUP(A189,#REF!,3,FALSE),"")</f>
        <v/>
      </c>
      <c r="BV189" s="279" t="str">
        <f>IFERROR(VLOOKUP(A189,#REF!,3,FALSE),"")</f>
        <v/>
      </c>
      <c r="BW189" s="279" t="str">
        <f>IFERROR(VLOOKUP(A189,#REF!,3,FALSE),"")</f>
        <v/>
      </c>
      <c r="BX189" s="279" t="str">
        <f>IFERROR(VLOOKUP(A189,#REF!,3,FALSE),"")</f>
        <v/>
      </c>
      <c r="BY189" s="279" t="str">
        <f>IFERROR(VLOOKUP(A189,#REF!,3,FALSE),"")</f>
        <v/>
      </c>
      <c r="BZ189" s="279" t="str">
        <f>IFERROR(VLOOKUP(A189,#REF!,3,FALSE),"")</f>
        <v/>
      </c>
      <c r="CA189" s="279" t="str">
        <f>IFERROR(VLOOKUP(A189,#REF!,3,FALSE),"")</f>
        <v/>
      </c>
      <c r="CB189" s="279" t="str">
        <f>IFERROR(VLOOKUP(A189,#REF!,3,FALSE),"")</f>
        <v/>
      </c>
      <c r="CC189" s="279" t="str">
        <f>IFERROR(VLOOKUP(A189,#REF!,3,FALSE),"")</f>
        <v/>
      </c>
      <c r="CD189" s="279" t="str">
        <f>IFERROR(VLOOKUP(A189,#REF!,3,FALSE),"")</f>
        <v/>
      </c>
      <c r="CE189" s="279" t="str">
        <f>IFERROR(VLOOKUP(A189,#REF!,3,FALSE),"")</f>
        <v/>
      </c>
      <c r="CF189" s="279" t="str">
        <f>IFERROR(VLOOKUP(A189,#REF!,3,FALSE),"")</f>
        <v/>
      </c>
      <c r="CG189" s="279" t="str">
        <f>IFERROR(VLOOKUP(A189,#REF!,3,FALSE),"")</f>
        <v/>
      </c>
      <c r="CH189" s="279" t="str">
        <f>IFERROR(VLOOKUP(A189,#REF!,3,FALSE),"")</f>
        <v/>
      </c>
      <c r="CI189" s="279" t="str">
        <f>IFERROR(VLOOKUP(A189,'fat-01-23'!A:C,3,FALSE),"")</f>
        <v/>
      </c>
      <c r="CJ189" s="279" t="str">
        <f>IFERROR(VLOOKUP(A189,'fat-02-23'!A:C,3,FALSE),"")</f>
        <v/>
      </c>
      <c r="CK189" s="279" t="str">
        <f>IFERROR(VLOOKUP(A189,'fat-03-23'!A:C,3,FALSE),"")</f>
        <v/>
      </c>
      <c r="CL189" s="279" t="str">
        <f>IFERROR(VLOOKUP(A189,'fat-04-23'!A:C,3,FALSE),"")</f>
        <v/>
      </c>
      <c r="CM189" s="279" t="str">
        <f>IFERROR(VLOOKUP(A189,'fat-05-23'!A:C,3,FALSE),"")</f>
        <v/>
      </c>
      <c r="CN189" s="279">
        <f>IFERROR(VLOOKUP(A189,'fat-06-23'!A:C,3,FALSE),"")</f>
        <v>9.7199999999999995E-2</v>
      </c>
      <c r="CO189" s="279" t="str">
        <f>IFERROR(VLOOKUP(A189,'fat-07-23'!A:C,3,FALSE),"")</f>
        <v/>
      </c>
      <c r="CP189" s="279" t="str">
        <f>IFERROR(VLOOKUP(A189,'fat-08-23'!A:C,3,FALSE),"")</f>
        <v/>
      </c>
      <c r="CQ189" s="279" t="str">
        <f>IFERROR(VLOOKUP(A189,'fat-09-23'!A:C,3,FALSE),"")</f>
        <v/>
      </c>
      <c r="CR189" s="279" t="str">
        <f>IFERROR(VLOOKUP(A189,'fat-10-23'!A:C,3,FALSE),"")</f>
        <v/>
      </c>
      <c r="CS189" s="279" t="str">
        <f>IFERROR(VLOOKUP(A189,'fat-11-23'!A:C,3,FALSE),"")</f>
        <v/>
      </c>
      <c r="CT189" s="279" t="str">
        <f>IFERROR(VLOOKUP(A189,'fat-12-23'!A:C,3,FALSE),"")</f>
        <v/>
      </c>
      <c r="CU189" s="279" t="str">
        <f>IFERROR(VLOOKUP(A189,'fat-01-24'!A:C,3,FALSE),"")</f>
        <v/>
      </c>
      <c r="CV189" s="279" t="str">
        <f>IFERROR(VLOOKUP(A189,'fat-02-24'!A:C,3,FALSE),"")</f>
        <v/>
      </c>
      <c r="CW189" s="279" t="str">
        <f>IFERROR(VLOOKUP(A189,'fat-03-24'!A:C,3,FALSE),"")</f>
        <v/>
      </c>
      <c r="CX189" s="279" t="str">
        <f>IFERROR(VLOOKUP(A189,'fat-04-24'!A:C,3,FALSE),"")</f>
        <v/>
      </c>
      <c r="CY189" s="279" t="str">
        <f>IFERROR(VLOOKUP(A189,'fat-05-24'!A:C,3,FALSE),"")</f>
        <v/>
      </c>
      <c r="CZ189" s="279">
        <f>IFERROR(VLOOKUP(A189,'fat-06-24'!A:C,3,FALSE),"")</f>
        <v>9.7199999999999995E-2</v>
      </c>
      <c r="DA189" s="279" t="str">
        <f>IFERROR(VLOOKUP(A189,'fat-07-24'!A:C,3,FALSE),"")</f>
        <v/>
      </c>
      <c r="DB189" s="279" t="str">
        <f>IFERROR(VLOOKUP(A189,'fat-08-24'!A:D,3,FALSE),"")</f>
        <v/>
      </c>
      <c r="DC189" s="279" t="str">
        <f>IFERROR(VLOOKUP(A189,'fat-09-24'!A:C,3,FALSE),"")</f>
        <v/>
      </c>
      <c r="DD189" s="279" t="str">
        <f>IFERROR(VLOOKUP(A189,'fat-10-24'!A:C,3,FALSE),"")</f>
        <v/>
      </c>
      <c r="DE189" s="279" t="str">
        <f>IFERROR(VLOOKUP(A189,'fat-11-24'!A:C,3,FALSE),"")</f>
        <v/>
      </c>
      <c r="DF189" s="279" t="str">
        <f>IFERROR(VLOOKUP(A189,'fat-12-24'!A:D,3,FALSE),"")</f>
        <v/>
      </c>
      <c r="DG189" s="279" t="str">
        <f>IFERROR(VLOOKUP(A189,'fat-01-25'!A:D,3,FALSE),"")</f>
        <v/>
      </c>
      <c r="DH189" s="279" t="str">
        <f>IFERROR(VLOOKUP(A189,'fat-02-25'!A:D,3,FALSE),"")</f>
        <v/>
      </c>
      <c r="DI189" s="279" t="str">
        <f>IFERROR(VLOOKUP(A189,'fat-03-25'!A:C,3,FALSE),"")</f>
        <v/>
      </c>
      <c r="DJ189" s="279" t="str">
        <f>IFERROR(VLOOKUP(A189,'fat-04-25'!A:C,3,FALSE),"")</f>
        <v/>
      </c>
      <c r="DK189" s="279" t="str">
        <f>IFERROR(VLOOKUP(A189,'fat-02-25'!A:C,3,FALSE),"")</f>
        <v/>
      </c>
      <c r="DL189" s="279" t="str">
        <f>IFERROR(VLOOKUP(A189,'fat-06-25'!A:C,3,FALSE),"")</f>
        <v/>
      </c>
      <c r="DM189" s="279" t="str">
        <f>IFERROR(VLOOKUP(A189,'fat-05-25'!A:C,3,FALSE),"")</f>
        <v/>
      </c>
      <c r="DN189" s="279" t="str">
        <f>IFERROR(VLOOKUP(A189,'fat-08-25'!A:C,3,FALSE),"")</f>
        <v/>
      </c>
      <c r="DO189" s="279" t="str">
        <f>IFERROR(VLOOKUP(A189,'fat-09-25'!A:C,3,FALSE),"")</f>
        <v/>
      </c>
      <c r="DP189" s="279" t="str">
        <f>IFERROR(VLOOKUP(A189,'fat-10-25'!A:C,3,FALSE),"")</f>
        <v/>
      </c>
      <c r="DQ189" s="279" t="str">
        <f>IFERROR(VLOOKUP(A189,'fat-11-25'!A:D,3,FALSE),"")</f>
        <v/>
      </c>
      <c r="DR189" s="279" t="str">
        <f>IFERROR(VLOOKUP(A189,'fat-12-25'!A:D,3,FALSE),"")</f>
        <v/>
      </c>
      <c r="DS189" s="279" t="str">
        <f>IFERROR(VLOOKUP(A189,'fat-01-26'!A:C,3,FALSE),"")</f>
        <v/>
      </c>
      <c r="DT189" s="279" t="str">
        <f>IFERROR(VLOOKUP(A189,'fat-02-26'!A:C,3,FALSE),"")</f>
        <v/>
      </c>
      <c r="DU189" s="279" t="str">
        <f>IFERROR(VLOOKUP(A189,'fat-03-26'!A:C,3,FALSE),"")</f>
        <v/>
      </c>
      <c r="DV189" s="279" t="str">
        <f>IFERROR(VLOOKUP(A189,'fat-04-26'!A:C,3,FALSE),"")</f>
        <v/>
      </c>
      <c r="DW189" s="279" t="str">
        <f>IFERROR(VLOOKUP(A189,'fat-05-26'!A:C,3,FALSE),"")</f>
        <v/>
      </c>
      <c r="DX189" s="279">
        <f t="shared" si="20"/>
        <v>0</v>
      </c>
      <c r="DY189" s="279">
        <f t="shared" si="22"/>
        <v>0</v>
      </c>
      <c r="DZ189" s="280"/>
      <c r="EA189" s="281">
        <f>VLOOKUP(A189,Estoque!B:I,8,FALSE)</f>
        <v>0</v>
      </c>
      <c r="EB189" s="34">
        <f>VLOOKUP(A189,Estoque!B:N,13,FALSE)</f>
        <v>0</v>
      </c>
    </row>
    <row r="190" spans="1:132" x14ac:dyDescent="0.3">
      <c r="A190" s="394" t="s">
        <v>831</v>
      </c>
      <c r="B190" s="394" t="s">
        <v>832</v>
      </c>
      <c r="C190" s="279" t="s">
        <v>772</v>
      </c>
      <c r="D190" s="279" t="s">
        <v>772</v>
      </c>
      <c r="E190" s="279" t="s">
        <v>772</v>
      </c>
      <c r="F190" s="279" t="s">
        <v>772</v>
      </c>
      <c r="G190" s="279" t="s">
        <v>772</v>
      </c>
      <c r="H190" s="279" t="s">
        <v>772</v>
      </c>
      <c r="I190" s="279" t="s">
        <v>772</v>
      </c>
      <c r="J190" s="279" t="s">
        <v>772</v>
      </c>
      <c r="K190" s="279" t="s">
        <v>772</v>
      </c>
      <c r="L190" s="279" t="s">
        <v>772</v>
      </c>
      <c r="M190" s="279" t="s">
        <v>772</v>
      </c>
      <c r="N190" s="279" t="s">
        <v>772</v>
      </c>
      <c r="O190" s="279" t="s">
        <v>772</v>
      </c>
      <c r="P190" s="279" t="s">
        <v>772</v>
      </c>
      <c r="Q190" s="279" t="s">
        <v>772</v>
      </c>
      <c r="R190" s="279" t="s">
        <v>772</v>
      </c>
      <c r="S190" s="279" t="s">
        <v>772</v>
      </c>
      <c r="T190" s="279" t="s">
        <v>772</v>
      </c>
      <c r="U190" s="279" t="s">
        <v>772</v>
      </c>
      <c r="V190" s="279" t="s">
        <v>772</v>
      </c>
      <c r="W190" s="279" t="s">
        <v>772</v>
      </c>
      <c r="X190" s="279" t="s">
        <v>772</v>
      </c>
      <c r="Y190" s="279" t="s">
        <v>772</v>
      </c>
      <c r="Z190" s="279" t="str">
        <f>IFERROR(VLOOKUP(A190,#REF!,3,FALSE),"")</f>
        <v/>
      </c>
      <c r="AA190" s="279" t="s">
        <v>772</v>
      </c>
      <c r="AB190" s="279" t="s">
        <v>772</v>
      </c>
      <c r="AC190" s="279" t="s">
        <v>772</v>
      </c>
      <c r="AD190" s="279" t="s">
        <v>772</v>
      </c>
      <c r="AE190" s="279" t="s">
        <v>772</v>
      </c>
      <c r="AF190" s="279" t="s">
        <v>772</v>
      </c>
      <c r="AG190" s="279" t="s">
        <v>772</v>
      </c>
      <c r="AH190" s="279" t="s">
        <v>772</v>
      </c>
      <c r="AI190" s="279" t="s">
        <v>772</v>
      </c>
      <c r="AJ190" s="279" t="s">
        <v>772</v>
      </c>
      <c r="AK190" s="279" t="s">
        <v>772</v>
      </c>
      <c r="AL190" s="279" t="s">
        <v>772</v>
      </c>
      <c r="AM190" s="279" t="s">
        <v>772</v>
      </c>
      <c r="AN190" s="279" t="s">
        <v>772</v>
      </c>
      <c r="AO190" s="279" t="s">
        <v>772</v>
      </c>
      <c r="AP190" s="279" t="s">
        <v>772</v>
      </c>
      <c r="AQ190" s="279" t="s">
        <v>772</v>
      </c>
      <c r="AR190" s="279" t="s">
        <v>772</v>
      </c>
      <c r="AS190" s="279" t="s">
        <v>772</v>
      </c>
      <c r="AT190" s="279" t="s">
        <v>772</v>
      </c>
      <c r="AU190" s="279" t="s">
        <v>772</v>
      </c>
      <c r="AV190" s="279" t="s">
        <v>772</v>
      </c>
      <c r="AW190" s="279" t="s">
        <v>772</v>
      </c>
      <c r="AX190" s="279" t="s">
        <v>772</v>
      </c>
      <c r="AY190" s="279" t="str">
        <f>IFERROR(VLOOKUP(A190,#REF!,3,FALSE),"")</f>
        <v/>
      </c>
      <c r="AZ190" s="279" t="str">
        <f>IFERROR(VLOOKUP(A190,#REF!,3,FALSE),"")</f>
        <v/>
      </c>
      <c r="BA190" s="279" t="str">
        <f>IFERROR(VLOOKUP(A190,#REF!,3,FALSE),"")</f>
        <v/>
      </c>
      <c r="BB190" s="279" t="str">
        <f>IFERROR(VLOOKUP(A190,#REF!,3,FALSE),"")</f>
        <v/>
      </c>
      <c r="BC190" s="279" t="str">
        <f>IFERROR(VLOOKUP(A190,#REF!,3,FALSE),"")</f>
        <v/>
      </c>
      <c r="BD190" s="279" t="str">
        <f>IFERROR(VLOOKUP(A190,#REF!,3,FALSE),"")</f>
        <v/>
      </c>
      <c r="BE190" s="279" t="str">
        <f>IFERROR(VLOOKUP(A190,#REF!,3,FALSE),"")</f>
        <v/>
      </c>
      <c r="BF190" s="279" t="str">
        <f>IFERROR(VLOOKUP(A190,#REF!,3,FALSE),"")</f>
        <v/>
      </c>
      <c r="BG190" s="279" t="str">
        <f>IFERROR(VLOOKUP(A190,#REF!,3,FALSE),"")</f>
        <v/>
      </c>
      <c r="BH190" s="279" t="str">
        <f>IFERROR(VLOOKUP(A190,#REF!,3,FALSE),"")</f>
        <v/>
      </c>
      <c r="BI190" s="279" t="str">
        <f>IFERROR(VLOOKUP(A190,#REF!,3,FALSE),"")</f>
        <v/>
      </c>
      <c r="BJ190" s="279" t="str">
        <f>IFERROR(VLOOKUP(A190,#REF!,3,FALSE),"")</f>
        <v/>
      </c>
      <c r="BK190" s="279" t="str">
        <f>IFERROR(VLOOKUP(A190,#REF!,3,FALSE),"")</f>
        <v/>
      </c>
      <c r="BL190" s="279" t="str">
        <f>IFERROR(VLOOKUP(A190,#REF!,3,FALSE),"")</f>
        <v/>
      </c>
      <c r="BM190" s="279" t="str">
        <f>IFERROR(VLOOKUP(A190,#REF!,3,FALSE),"")</f>
        <v/>
      </c>
      <c r="BN190" s="279" t="str">
        <f>IFERROR(VLOOKUP(A190,#REF!,3,FALSE),"")</f>
        <v/>
      </c>
      <c r="BO190" s="279" t="str">
        <f>IFERROR(VLOOKUP(A190,#REF!,3,FALSE),"")</f>
        <v/>
      </c>
      <c r="BP190" s="279" t="str">
        <f>IFERROR(VLOOKUP(A190,#REF!,3,FALSE),"")</f>
        <v/>
      </c>
      <c r="BQ190" s="279" t="str">
        <f>IFERROR(VLOOKUP(A190,#REF!,3,FALSE),"")</f>
        <v/>
      </c>
      <c r="BR190" s="279" t="str">
        <f>IFERROR(VLOOKUP(A190,#REF!,3,FALSE),"")</f>
        <v/>
      </c>
      <c r="BS190" s="279" t="str">
        <f>IFERROR(VLOOKUP(A190,#REF!,3,FALSE),"")</f>
        <v/>
      </c>
      <c r="BT190" s="279" t="str">
        <f>IFERROR(VLOOKUP(A190,#REF!,3,FALSE),"")</f>
        <v/>
      </c>
      <c r="BU190" s="279" t="str">
        <f>IFERROR(VLOOKUP(A190,#REF!,3,FALSE),"")</f>
        <v/>
      </c>
      <c r="BV190" s="279" t="str">
        <f>IFERROR(VLOOKUP(A190,#REF!,3,FALSE),"")</f>
        <v/>
      </c>
      <c r="BW190" s="279" t="str">
        <f>IFERROR(VLOOKUP(A190,#REF!,3,FALSE),"")</f>
        <v/>
      </c>
      <c r="BX190" s="279" t="str">
        <f>IFERROR(VLOOKUP(A190,#REF!,3,FALSE),"")</f>
        <v/>
      </c>
      <c r="BY190" s="279" t="str">
        <f>IFERROR(VLOOKUP(A190,#REF!,3,FALSE),"")</f>
        <v/>
      </c>
      <c r="BZ190" s="279" t="str">
        <f>IFERROR(VLOOKUP(A190,#REF!,3,FALSE),"")</f>
        <v/>
      </c>
      <c r="CA190" s="279" t="str">
        <f>IFERROR(VLOOKUP(A190,#REF!,3,FALSE),"")</f>
        <v/>
      </c>
      <c r="CB190" s="279" t="str">
        <f>IFERROR(VLOOKUP(A190,#REF!,3,FALSE),"")</f>
        <v/>
      </c>
      <c r="CC190" s="279" t="str">
        <f>IFERROR(VLOOKUP(A190,#REF!,3,FALSE),"")</f>
        <v/>
      </c>
      <c r="CD190" s="279" t="str">
        <f>IFERROR(VLOOKUP(A190,#REF!,3,FALSE),"")</f>
        <v/>
      </c>
      <c r="CE190" s="279" t="str">
        <f>IFERROR(VLOOKUP(A190,#REF!,3,FALSE),"")</f>
        <v/>
      </c>
      <c r="CF190" s="279" t="str">
        <f>IFERROR(VLOOKUP(A190,#REF!,3,FALSE),"")</f>
        <v/>
      </c>
      <c r="CG190" s="279" t="str">
        <f>IFERROR(VLOOKUP(A190,#REF!,3,FALSE),"")</f>
        <v/>
      </c>
      <c r="CH190" s="279" t="str">
        <f>IFERROR(VLOOKUP(A190,#REF!,3,FALSE),"")</f>
        <v/>
      </c>
      <c r="CI190" s="279" t="str">
        <f>IFERROR(VLOOKUP(A190,'fat-01-23'!A:C,3,FALSE),"")</f>
        <v/>
      </c>
      <c r="CJ190" s="279" t="str">
        <f>IFERROR(VLOOKUP(A190,'fat-02-23'!A:C,3,FALSE),"")</f>
        <v/>
      </c>
      <c r="CK190" s="279" t="str">
        <f>IFERROR(VLOOKUP(A190,'fat-03-23'!A:C,3,FALSE),"")</f>
        <v/>
      </c>
      <c r="CL190" s="279" t="str">
        <f>IFERROR(VLOOKUP(A190,'fat-04-23'!A:C,3,FALSE),"")</f>
        <v/>
      </c>
      <c r="CM190" s="279" t="str">
        <f>IFERROR(VLOOKUP(A190,'fat-05-23'!A:C,3,FALSE),"")</f>
        <v/>
      </c>
      <c r="CN190" s="279" t="str">
        <f>IFERROR(VLOOKUP(A190,'fat-06-23'!A:C,3,FALSE),"")</f>
        <v/>
      </c>
      <c r="CO190" s="279" t="str">
        <f>IFERROR(VLOOKUP(A190,'fat-07-23'!A:C,3,FALSE),"")</f>
        <v/>
      </c>
      <c r="CP190" s="279" t="str">
        <f>IFERROR(VLOOKUP(A190,'fat-08-23'!A:C,3,FALSE),"")</f>
        <v/>
      </c>
      <c r="CQ190" s="279" t="str">
        <f>IFERROR(VLOOKUP(A190,'fat-09-23'!A:C,3,FALSE),"")</f>
        <v/>
      </c>
      <c r="CR190" s="279" t="str">
        <f>IFERROR(VLOOKUP(A190,'fat-10-23'!A:C,3,FALSE),"")</f>
        <v/>
      </c>
      <c r="CS190" s="279" t="str">
        <f>IFERROR(VLOOKUP(A190,'fat-11-23'!A:C,3,FALSE),"")</f>
        <v/>
      </c>
      <c r="CT190" s="279" t="str">
        <f>IFERROR(VLOOKUP(A190,'fat-12-23'!A:C,3,FALSE),"")</f>
        <v/>
      </c>
      <c r="CU190" s="279" t="str">
        <f>IFERROR(VLOOKUP(A190,'fat-01-24'!A:C,3,FALSE),"")</f>
        <v/>
      </c>
      <c r="CV190" s="279" t="str">
        <f>IFERROR(VLOOKUP(A190,'fat-02-24'!A:C,3,FALSE),"")</f>
        <v/>
      </c>
      <c r="CW190" s="279" t="str">
        <f>IFERROR(VLOOKUP(A190,'fat-03-24'!A:C,3,FALSE),"")</f>
        <v/>
      </c>
      <c r="CX190" s="279" t="str">
        <f>IFERROR(VLOOKUP(A190,'fat-04-24'!A:C,3,FALSE),"")</f>
        <v/>
      </c>
      <c r="CY190" s="279" t="str">
        <f>IFERROR(VLOOKUP(A190,'fat-05-24'!A:C,3,FALSE),"")</f>
        <v/>
      </c>
      <c r="CZ190" s="279" t="str">
        <f>IFERROR(VLOOKUP(A190,'fat-06-24'!A:C,3,FALSE),"")</f>
        <v/>
      </c>
      <c r="DA190" s="279" t="str">
        <f>IFERROR(VLOOKUP(A190,'fat-07-24'!A:C,3,FALSE),"")</f>
        <v/>
      </c>
      <c r="DB190" s="279" t="str">
        <f>IFERROR(VLOOKUP(A190,'fat-08-24'!A:D,3,FALSE),"")</f>
        <v/>
      </c>
      <c r="DC190" s="279" t="str">
        <f>IFERROR(VLOOKUP(A190,'fat-09-24'!A:C,3,FALSE),"")</f>
        <v/>
      </c>
      <c r="DD190" s="279" t="str">
        <f>IFERROR(VLOOKUP(A190,'fat-10-24'!A:C,3,FALSE),"")</f>
        <v/>
      </c>
      <c r="DE190" s="279" t="str">
        <f>IFERROR(VLOOKUP(A190,'fat-11-24'!A:C,3,FALSE),"")</f>
        <v/>
      </c>
      <c r="DF190" s="279" t="str">
        <f>IFERROR(VLOOKUP(A190,'fat-12-24'!A:D,3,FALSE),"")</f>
        <v/>
      </c>
      <c r="DG190" s="279" t="str">
        <f>IFERROR(VLOOKUP(A190,'fat-01-25'!A:D,3,FALSE),"")</f>
        <v/>
      </c>
      <c r="DH190" s="279" t="str">
        <f>IFERROR(VLOOKUP(A190,'fat-02-25'!A:D,3,FALSE),"")</f>
        <v/>
      </c>
      <c r="DI190" s="279" t="str">
        <f>IFERROR(VLOOKUP(A190,'fat-03-25'!A:C,3,FALSE),"")</f>
        <v/>
      </c>
      <c r="DJ190" s="279" t="str">
        <f>IFERROR(VLOOKUP(A190,'fat-04-25'!A:C,3,FALSE),"")</f>
        <v/>
      </c>
      <c r="DK190" s="279" t="str">
        <f>IFERROR(VLOOKUP(A190,'fat-02-25'!A:C,3,FALSE),"")</f>
        <v/>
      </c>
      <c r="DL190" s="279" t="str">
        <f>IFERROR(VLOOKUP(A190,'fat-06-25'!A:C,3,FALSE),"")</f>
        <v/>
      </c>
      <c r="DM190" s="279" t="str">
        <f>IFERROR(VLOOKUP(A190,'fat-05-25'!A:C,3,FALSE),"")</f>
        <v/>
      </c>
      <c r="DN190" s="279" t="str">
        <f>IFERROR(VLOOKUP(A190,'fat-08-25'!A:C,3,FALSE),"")</f>
        <v/>
      </c>
      <c r="DO190" s="279" t="str">
        <f>IFERROR(VLOOKUP(A190,'fat-09-25'!A:C,3,FALSE),"")</f>
        <v/>
      </c>
      <c r="DP190" s="279" t="str">
        <f>IFERROR(VLOOKUP(A190,'fat-10-25'!A:C,3,FALSE),"")</f>
        <v/>
      </c>
      <c r="DQ190" s="279" t="str">
        <f>IFERROR(VLOOKUP(A190,'fat-11-25'!A:D,3,FALSE),"")</f>
        <v/>
      </c>
      <c r="DR190" s="279" t="str">
        <f>IFERROR(VLOOKUP(A190,'fat-12-25'!A:D,3,FALSE),"")</f>
        <v/>
      </c>
      <c r="DS190" s="279" t="str">
        <f>IFERROR(VLOOKUP(A190,'fat-01-26'!A:C,3,FALSE),"")</f>
        <v/>
      </c>
      <c r="DT190" s="279" t="str">
        <f>IFERROR(VLOOKUP(A190,'fat-02-26'!A:C,3,FALSE),"")</f>
        <v/>
      </c>
      <c r="DU190" s="279" t="str">
        <f>IFERROR(VLOOKUP(A190,'fat-03-26'!A:C,3,FALSE),"")</f>
        <v/>
      </c>
      <c r="DV190" s="279" t="str">
        <f>IFERROR(VLOOKUP(A190,'fat-04-26'!A:C,3,FALSE),"")</f>
        <v/>
      </c>
      <c r="DW190" s="279" t="str">
        <f>IFERROR(VLOOKUP(A190,'fat-05-26'!A:C,3,FALSE),"")</f>
        <v/>
      </c>
      <c r="DX190" s="279">
        <f t="shared" si="20"/>
        <v>0</v>
      </c>
      <c r="DY190" s="279">
        <f t="shared" si="22"/>
        <v>0</v>
      </c>
      <c r="DZ190" s="280"/>
      <c r="EA190" s="281">
        <f>VLOOKUP(A190,Estoque!B:I,8,FALSE)</f>
        <v>0</v>
      </c>
      <c r="EB190" s="34">
        <f>VLOOKUP(A190,Estoque!B:N,13,FALSE)</f>
        <v>0</v>
      </c>
    </row>
    <row r="191" spans="1:132" x14ac:dyDescent="0.3">
      <c r="A191" s="394" t="s">
        <v>635</v>
      </c>
      <c r="B191" s="394" t="s">
        <v>833</v>
      </c>
      <c r="C191" s="279" t="s">
        <v>772</v>
      </c>
      <c r="D191" s="279" t="s">
        <v>772</v>
      </c>
      <c r="E191" s="279" t="s">
        <v>772</v>
      </c>
      <c r="F191" s="279" t="s">
        <v>772</v>
      </c>
      <c r="G191" s="279" t="s">
        <v>772</v>
      </c>
      <c r="H191" s="279" t="s">
        <v>772</v>
      </c>
      <c r="I191" s="279" t="s">
        <v>772</v>
      </c>
      <c r="J191" s="279" t="s">
        <v>772</v>
      </c>
      <c r="K191" s="279" t="s">
        <v>772</v>
      </c>
      <c r="L191" s="279" t="s">
        <v>772</v>
      </c>
      <c r="M191" s="279" t="s">
        <v>772</v>
      </c>
      <c r="N191" s="279" t="s">
        <v>772</v>
      </c>
      <c r="O191" s="279" t="s">
        <v>772</v>
      </c>
      <c r="P191" s="279" t="s">
        <v>772</v>
      </c>
      <c r="Q191" s="279" t="s">
        <v>772</v>
      </c>
      <c r="R191" s="279" t="s">
        <v>772</v>
      </c>
      <c r="S191" s="279" t="s">
        <v>772</v>
      </c>
      <c r="T191" s="279" t="s">
        <v>772</v>
      </c>
      <c r="U191" s="279" t="s">
        <v>772</v>
      </c>
      <c r="V191" s="279" t="s">
        <v>772</v>
      </c>
      <c r="W191" s="279" t="s">
        <v>772</v>
      </c>
      <c r="X191" s="279" t="s">
        <v>772</v>
      </c>
      <c r="Y191" s="279" t="s">
        <v>772</v>
      </c>
      <c r="Z191" s="279" t="str">
        <f>IFERROR(VLOOKUP(A191,#REF!,3,FALSE),"")</f>
        <v/>
      </c>
      <c r="AA191" s="279" t="s">
        <v>772</v>
      </c>
      <c r="AB191" s="279" t="s">
        <v>772</v>
      </c>
      <c r="AC191" s="279" t="s">
        <v>772</v>
      </c>
      <c r="AD191" s="279" t="s">
        <v>772</v>
      </c>
      <c r="AE191" s="279" t="s">
        <v>772</v>
      </c>
      <c r="AF191" s="279" t="s">
        <v>772</v>
      </c>
      <c r="AG191" s="279" t="s">
        <v>772</v>
      </c>
      <c r="AH191" s="279" t="s">
        <v>772</v>
      </c>
      <c r="AI191" s="279" t="s">
        <v>772</v>
      </c>
      <c r="AJ191" s="279" t="s">
        <v>772</v>
      </c>
      <c r="AK191" s="279" t="s">
        <v>772</v>
      </c>
      <c r="AL191" s="279" t="s">
        <v>772</v>
      </c>
      <c r="AM191" s="279" t="s">
        <v>772</v>
      </c>
      <c r="AN191" s="279" t="s">
        <v>772</v>
      </c>
      <c r="AO191" s="279" t="s">
        <v>772</v>
      </c>
      <c r="AP191" s="279" t="s">
        <v>772</v>
      </c>
      <c r="AQ191" s="279" t="s">
        <v>772</v>
      </c>
      <c r="AR191" s="279" t="s">
        <v>772</v>
      </c>
      <c r="AS191" s="279" t="s">
        <v>772</v>
      </c>
      <c r="AT191" s="279" t="s">
        <v>772</v>
      </c>
      <c r="AU191" s="279" t="s">
        <v>772</v>
      </c>
      <c r="AV191" s="279" t="s">
        <v>772</v>
      </c>
      <c r="AW191" s="279" t="s">
        <v>772</v>
      </c>
      <c r="AX191" s="279" t="s">
        <v>772</v>
      </c>
      <c r="AY191" s="279" t="str">
        <f>IFERROR(VLOOKUP(A191,#REF!,3,FALSE),"")</f>
        <v/>
      </c>
      <c r="AZ191" s="279" t="str">
        <f>IFERROR(VLOOKUP(A191,#REF!,3,FALSE),"")</f>
        <v/>
      </c>
      <c r="BA191" s="279" t="str">
        <f>IFERROR(VLOOKUP(A191,#REF!,3,FALSE),"")</f>
        <v/>
      </c>
      <c r="BB191" s="279" t="str">
        <f>IFERROR(VLOOKUP(A191,#REF!,3,FALSE),"")</f>
        <v/>
      </c>
      <c r="BC191" s="279" t="str">
        <f>IFERROR(VLOOKUP(A191,#REF!,3,FALSE),"")</f>
        <v/>
      </c>
      <c r="BD191" s="279" t="str">
        <f>IFERROR(VLOOKUP(A191,#REF!,3,FALSE),"")</f>
        <v/>
      </c>
      <c r="BE191" s="279" t="str">
        <f>IFERROR(VLOOKUP(A191,#REF!,3,FALSE),"")</f>
        <v/>
      </c>
      <c r="BF191" s="279" t="str">
        <f>IFERROR(VLOOKUP(A191,#REF!,3,FALSE),"")</f>
        <v/>
      </c>
      <c r="BG191" s="279" t="str">
        <f>IFERROR(VLOOKUP(A191,#REF!,3,FALSE),"")</f>
        <v/>
      </c>
      <c r="BH191" s="279" t="str">
        <f>IFERROR(VLOOKUP(A191,#REF!,3,FALSE),"")</f>
        <v/>
      </c>
      <c r="BI191" s="279" t="str">
        <f>IFERROR(VLOOKUP(A191,#REF!,3,FALSE),"")</f>
        <v/>
      </c>
      <c r="BJ191" s="279" t="str">
        <f>IFERROR(VLOOKUP(A191,#REF!,3,FALSE),"")</f>
        <v/>
      </c>
      <c r="BK191" s="279" t="str">
        <f>IFERROR(VLOOKUP(A191,#REF!,3,FALSE),"")</f>
        <v/>
      </c>
      <c r="BL191" s="279" t="str">
        <f>IFERROR(VLOOKUP(A191,#REF!,3,FALSE),"")</f>
        <v/>
      </c>
      <c r="BM191" s="279" t="str">
        <f>IFERROR(VLOOKUP(A191,#REF!,3,FALSE),"")</f>
        <v/>
      </c>
      <c r="BN191" s="279" t="str">
        <f>IFERROR(VLOOKUP(A191,#REF!,3,FALSE),"")</f>
        <v/>
      </c>
      <c r="BO191" s="279" t="str">
        <f>IFERROR(VLOOKUP(A191,#REF!,3,FALSE),"")</f>
        <v/>
      </c>
      <c r="BP191" s="279" t="str">
        <f>IFERROR(VLOOKUP(A191,#REF!,3,FALSE),"")</f>
        <v/>
      </c>
      <c r="BQ191" s="279" t="str">
        <f>IFERROR(VLOOKUP(A191,#REF!,3,FALSE),"")</f>
        <v/>
      </c>
      <c r="BR191" s="279" t="str">
        <f>IFERROR(VLOOKUP(A191,#REF!,3,FALSE),"")</f>
        <v/>
      </c>
      <c r="BS191" s="279" t="str">
        <f>IFERROR(VLOOKUP(A191,#REF!,3,FALSE),"")</f>
        <v/>
      </c>
      <c r="BT191" s="279" t="str">
        <f>IFERROR(VLOOKUP(A191,#REF!,3,FALSE),"")</f>
        <v/>
      </c>
      <c r="BU191" s="279" t="str">
        <f>IFERROR(VLOOKUP(A191,#REF!,3,FALSE),"")</f>
        <v/>
      </c>
      <c r="BV191" s="279" t="str">
        <f>IFERROR(VLOOKUP(A191,#REF!,3,FALSE),"")</f>
        <v/>
      </c>
      <c r="BW191" s="279" t="str">
        <f>IFERROR(VLOOKUP(A191,#REF!,3,FALSE),"")</f>
        <v/>
      </c>
      <c r="BX191" s="279" t="str">
        <f>IFERROR(VLOOKUP(A191,#REF!,3,FALSE),"")</f>
        <v/>
      </c>
      <c r="BY191" s="279" t="str">
        <f>IFERROR(VLOOKUP(A191,#REF!,3,FALSE),"")</f>
        <v/>
      </c>
      <c r="BZ191" s="279" t="str">
        <f>IFERROR(VLOOKUP(A191,#REF!,3,FALSE),"")</f>
        <v/>
      </c>
      <c r="CA191" s="279" t="str">
        <f>IFERROR(VLOOKUP(A191,#REF!,3,FALSE),"")</f>
        <v/>
      </c>
      <c r="CB191" s="279" t="str">
        <f>IFERROR(VLOOKUP(A191,#REF!,3,FALSE),"")</f>
        <v/>
      </c>
      <c r="CC191" s="279" t="str">
        <f>IFERROR(VLOOKUP(A191,#REF!,3,FALSE),"")</f>
        <v/>
      </c>
      <c r="CD191" s="279" t="str">
        <f>IFERROR(VLOOKUP(A191,#REF!,3,FALSE),"")</f>
        <v/>
      </c>
      <c r="CE191" s="279" t="str">
        <f>IFERROR(VLOOKUP(A191,#REF!,3,FALSE),"")</f>
        <v/>
      </c>
      <c r="CF191" s="279" t="str">
        <f>IFERROR(VLOOKUP(A191,#REF!,3,FALSE),"")</f>
        <v/>
      </c>
      <c r="CG191" s="279" t="str">
        <f>IFERROR(VLOOKUP(A191,#REF!,3,FALSE),"")</f>
        <v/>
      </c>
      <c r="CH191" s="279" t="str">
        <f>IFERROR(VLOOKUP(A191,#REF!,3,FALSE),"")</f>
        <v/>
      </c>
      <c r="CI191" s="279" t="str">
        <f>IFERROR(VLOOKUP(A191,'fat-01-23'!A:C,3,FALSE),"")</f>
        <v/>
      </c>
      <c r="CJ191" s="279" t="str">
        <f>IFERROR(VLOOKUP(A191,'fat-02-23'!A:C,3,FALSE),"")</f>
        <v/>
      </c>
      <c r="CK191" s="279" t="str">
        <f>IFERROR(VLOOKUP(A191,'fat-03-23'!A:C,3,FALSE),"")</f>
        <v/>
      </c>
      <c r="CL191" s="279" t="str">
        <f>IFERROR(VLOOKUP(A191,'fat-04-23'!A:C,3,FALSE),"")</f>
        <v/>
      </c>
      <c r="CM191" s="279" t="str">
        <f>IFERROR(VLOOKUP(A191,'fat-05-23'!A:C,3,FALSE),"")</f>
        <v/>
      </c>
      <c r="CN191" s="279" t="str">
        <f>IFERROR(VLOOKUP(A191,'fat-06-23'!A:C,3,FALSE),"")</f>
        <v/>
      </c>
      <c r="CO191" s="279" t="str">
        <f>IFERROR(VLOOKUP(A191,'fat-07-23'!A:C,3,FALSE),"")</f>
        <v/>
      </c>
      <c r="CP191" s="279" t="str">
        <f>IFERROR(VLOOKUP(A191,'fat-08-23'!A:C,3,FALSE),"")</f>
        <v/>
      </c>
      <c r="CQ191" s="279" t="str">
        <f>IFERROR(VLOOKUP(A191,'fat-09-23'!A:C,3,FALSE),"")</f>
        <v/>
      </c>
      <c r="CR191" s="279" t="str">
        <f>IFERROR(VLOOKUP(A191,'fat-10-23'!A:C,3,FALSE),"")</f>
        <v/>
      </c>
      <c r="CS191" s="279" t="str">
        <f>IFERROR(VLOOKUP(A191,'fat-11-23'!A:C,3,FALSE),"")</f>
        <v/>
      </c>
      <c r="CT191" s="279" t="str">
        <f>IFERROR(VLOOKUP(A191,'fat-12-23'!A:C,3,FALSE),"")</f>
        <v/>
      </c>
      <c r="CU191" s="279" t="str">
        <f>IFERROR(VLOOKUP(A191,'fat-01-24'!A:C,3,FALSE),"")</f>
        <v/>
      </c>
      <c r="CV191" s="279" t="str">
        <f>IFERROR(VLOOKUP(A191,'fat-02-24'!A:C,3,FALSE),"")</f>
        <v/>
      </c>
      <c r="CW191" s="279" t="str">
        <f>IFERROR(VLOOKUP(A191,'fat-03-24'!A:C,3,FALSE),"")</f>
        <v/>
      </c>
      <c r="CX191" s="279" t="str">
        <f>IFERROR(VLOOKUP(A191,'fat-04-24'!A:C,3,FALSE),"")</f>
        <v/>
      </c>
      <c r="CY191" s="279" t="str">
        <f>IFERROR(VLOOKUP(A191,'fat-05-24'!A:C,3,FALSE),"")</f>
        <v/>
      </c>
      <c r="CZ191" s="279" t="str">
        <f>IFERROR(VLOOKUP(A191,'fat-06-24'!A:C,3,FALSE),"")</f>
        <v/>
      </c>
      <c r="DA191" s="279" t="str">
        <f>IFERROR(VLOOKUP(A191,'fat-07-24'!A:C,3,FALSE),"")</f>
        <v/>
      </c>
      <c r="DB191" s="279" t="str">
        <f>IFERROR(VLOOKUP(A191,'fat-08-24'!A:D,3,FALSE),"")</f>
        <v/>
      </c>
      <c r="DC191" s="279" t="str">
        <f>IFERROR(VLOOKUP(A191,'fat-09-24'!A:C,3,FALSE),"")</f>
        <v/>
      </c>
      <c r="DD191" s="279" t="str">
        <f>IFERROR(VLOOKUP(A191,'fat-10-24'!A:C,3,FALSE),"")</f>
        <v/>
      </c>
      <c r="DE191" s="279" t="str">
        <f>IFERROR(VLOOKUP(A191,'fat-11-24'!A:C,3,FALSE),"")</f>
        <v/>
      </c>
      <c r="DF191" s="279" t="str">
        <f>IFERROR(VLOOKUP(A191,'fat-12-24'!A:D,3,FALSE),"")</f>
        <v/>
      </c>
      <c r="DG191" s="279" t="str">
        <f>IFERROR(VLOOKUP(A191,'fat-01-25'!A:D,3,FALSE),"")</f>
        <v/>
      </c>
      <c r="DH191" s="279" t="str">
        <f>IFERROR(VLOOKUP(A191,'fat-02-25'!A:D,3,FALSE),"")</f>
        <v/>
      </c>
      <c r="DI191" s="279" t="str">
        <f>IFERROR(VLOOKUP(A191,'fat-03-25'!A:C,3,FALSE),"")</f>
        <v/>
      </c>
      <c r="DJ191" s="279" t="str">
        <f>IFERROR(VLOOKUP(A191,'fat-04-25'!A:C,3,FALSE),"")</f>
        <v/>
      </c>
      <c r="DK191" s="279" t="str">
        <f>IFERROR(VLOOKUP(A191,'fat-02-25'!A:C,3,FALSE),"")</f>
        <v/>
      </c>
      <c r="DL191" s="279" t="str">
        <f>IFERROR(VLOOKUP(A191,'fat-06-25'!A:C,3,FALSE),"")</f>
        <v/>
      </c>
      <c r="DM191" s="279" t="str">
        <f>IFERROR(VLOOKUP(A191,'fat-05-25'!A:C,3,FALSE),"")</f>
        <v/>
      </c>
      <c r="DN191" s="279" t="str">
        <f>IFERROR(VLOOKUP(A191,'fat-08-25'!A:C,3,FALSE),"")</f>
        <v/>
      </c>
      <c r="DO191" s="279" t="str">
        <f>IFERROR(VLOOKUP(A191,'fat-09-25'!A:C,3,FALSE),"")</f>
        <v/>
      </c>
      <c r="DP191" s="279" t="str">
        <f>IFERROR(VLOOKUP(A191,'fat-10-25'!A:C,3,FALSE),"")</f>
        <v/>
      </c>
      <c r="DQ191" s="279" t="str">
        <f>IFERROR(VLOOKUP(A191,'fat-11-25'!A:D,3,FALSE),"")</f>
        <v/>
      </c>
      <c r="DR191" s="279" t="str">
        <f>IFERROR(VLOOKUP(A191,'fat-12-25'!A:D,3,FALSE),"")</f>
        <v/>
      </c>
      <c r="DS191" s="279" t="str">
        <f>IFERROR(VLOOKUP(A191,'fat-01-26'!A:C,3,FALSE),"")</f>
        <v/>
      </c>
      <c r="DT191" s="279" t="str">
        <f>IFERROR(VLOOKUP(A191,'fat-02-26'!A:C,3,FALSE),"")</f>
        <v/>
      </c>
      <c r="DU191" s="279" t="str">
        <f>IFERROR(VLOOKUP(A191,'fat-03-26'!A:C,3,FALSE),"")</f>
        <v/>
      </c>
      <c r="DV191" s="279" t="str">
        <f>IFERROR(VLOOKUP(A191,'fat-04-26'!A:C,3,FALSE),"")</f>
        <v/>
      </c>
      <c r="DW191" s="279" t="str">
        <f>IFERROR(VLOOKUP(A191,'fat-05-26'!A:C,3,FALSE),"")</f>
        <v/>
      </c>
      <c r="DX191" s="279">
        <f t="shared" si="20"/>
        <v>0</v>
      </c>
      <c r="DY191" s="279">
        <f t="shared" si="22"/>
        <v>0</v>
      </c>
      <c r="DZ191" s="280"/>
      <c r="EA191" s="281">
        <f>VLOOKUP(A191,Estoque!B:I,8,FALSE)</f>
        <v>0</v>
      </c>
      <c r="EB191" s="34">
        <f>VLOOKUP(A191,Estoque!B:N,13,FALSE)</f>
        <v>0</v>
      </c>
    </row>
    <row r="192" spans="1:132" x14ac:dyDescent="0.3">
      <c r="A192" s="394" t="s">
        <v>834</v>
      </c>
      <c r="B192" s="394" t="s">
        <v>835</v>
      </c>
      <c r="C192" s="279" t="s">
        <v>772</v>
      </c>
      <c r="D192" s="279" t="s">
        <v>772</v>
      </c>
      <c r="E192" s="279" t="s">
        <v>772</v>
      </c>
      <c r="F192" s="279" t="s">
        <v>772</v>
      </c>
      <c r="G192" s="279" t="s">
        <v>772</v>
      </c>
      <c r="H192" s="279" t="s">
        <v>772</v>
      </c>
      <c r="I192" s="279" t="s">
        <v>772</v>
      </c>
      <c r="J192" s="279" t="s">
        <v>772</v>
      </c>
      <c r="K192" s="279" t="s">
        <v>772</v>
      </c>
      <c r="L192" s="279" t="s">
        <v>772</v>
      </c>
      <c r="M192" s="279" t="s">
        <v>772</v>
      </c>
      <c r="N192" s="279" t="s">
        <v>772</v>
      </c>
      <c r="O192" s="279" t="s">
        <v>772</v>
      </c>
      <c r="P192" s="279" t="s">
        <v>772</v>
      </c>
      <c r="Q192" s="279" t="s">
        <v>772</v>
      </c>
      <c r="R192" s="279" t="s">
        <v>772</v>
      </c>
      <c r="S192" s="279">
        <v>8.77</v>
      </c>
      <c r="T192" s="279" t="s">
        <v>772</v>
      </c>
      <c r="U192" s="279" t="s">
        <v>772</v>
      </c>
      <c r="V192" s="279" t="s">
        <v>772</v>
      </c>
      <c r="W192" s="279" t="s">
        <v>772</v>
      </c>
      <c r="X192" s="279" t="s">
        <v>772</v>
      </c>
      <c r="Y192" s="279" t="s">
        <v>772</v>
      </c>
      <c r="Z192" s="279" t="str">
        <f>IFERROR(VLOOKUP(A192,#REF!,3,FALSE),"")</f>
        <v/>
      </c>
      <c r="AA192" s="279" t="s">
        <v>772</v>
      </c>
      <c r="AB192" s="279" t="s">
        <v>772</v>
      </c>
      <c r="AC192" s="279" t="s">
        <v>772</v>
      </c>
      <c r="AD192" s="279" t="s">
        <v>772</v>
      </c>
      <c r="AE192" s="279" t="s">
        <v>772</v>
      </c>
      <c r="AF192" s="279" t="s">
        <v>772</v>
      </c>
      <c r="AG192" s="279" t="s">
        <v>772</v>
      </c>
      <c r="AH192" s="279" t="s">
        <v>772</v>
      </c>
      <c r="AI192" s="279" t="s">
        <v>772</v>
      </c>
      <c r="AJ192" s="279" t="s">
        <v>772</v>
      </c>
      <c r="AK192" s="279" t="s">
        <v>772</v>
      </c>
      <c r="AL192" s="279" t="s">
        <v>772</v>
      </c>
      <c r="AM192" s="279" t="s">
        <v>772</v>
      </c>
      <c r="AN192" s="279" t="s">
        <v>772</v>
      </c>
      <c r="AO192" s="279" t="s">
        <v>772</v>
      </c>
      <c r="AP192" s="279" t="s">
        <v>772</v>
      </c>
      <c r="AQ192" s="279" t="s">
        <v>772</v>
      </c>
      <c r="AR192" s="279" t="s">
        <v>772</v>
      </c>
      <c r="AS192" s="279" t="s">
        <v>772</v>
      </c>
      <c r="AT192" s="279" t="s">
        <v>772</v>
      </c>
      <c r="AU192" s="279" t="s">
        <v>772</v>
      </c>
      <c r="AV192" s="279" t="s">
        <v>772</v>
      </c>
      <c r="AW192" s="279" t="s">
        <v>772</v>
      </c>
      <c r="AX192" s="279" t="s">
        <v>772</v>
      </c>
      <c r="AY192" s="279" t="str">
        <f>IFERROR(VLOOKUP(A192,#REF!,3,FALSE),"")</f>
        <v/>
      </c>
      <c r="AZ192" s="279" t="str">
        <f>IFERROR(VLOOKUP(A192,#REF!,3,FALSE),"")</f>
        <v/>
      </c>
      <c r="BA192" s="279" t="str">
        <f>IFERROR(VLOOKUP(A192,#REF!,3,FALSE),"")</f>
        <v/>
      </c>
      <c r="BB192" s="279" t="str">
        <f>IFERROR(VLOOKUP(A192,#REF!,3,FALSE),"")</f>
        <v/>
      </c>
      <c r="BC192" s="279" t="str">
        <f>IFERROR(VLOOKUP(A192,#REF!,3,FALSE),"")</f>
        <v/>
      </c>
      <c r="BD192" s="279" t="str">
        <f>IFERROR(VLOOKUP(A192,#REF!,3,FALSE),"")</f>
        <v/>
      </c>
      <c r="BE192" s="279" t="str">
        <f>IFERROR(VLOOKUP(A192,#REF!,3,FALSE),"")</f>
        <v/>
      </c>
      <c r="BF192" s="279" t="str">
        <f>IFERROR(VLOOKUP(A192,#REF!,3,FALSE),"")</f>
        <v/>
      </c>
      <c r="BG192" s="279" t="str">
        <f>IFERROR(VLOOKUP(A192,#REF!,3,FALSE),"")</f>
        <v/>
      </c>
      <c r="BH192" s="279" t="str">
        <f>IFERROR(VLOOKUP(A192,#REF!,3,FALSE),"")</f>
        <v/>
      </c>
      <c r="BI192" s="279" t="str">
        <f>IFERROR(VLOOKUP(A192,#REF!,3,FALSE),"")</f>
        <v/>
      </c>
      <c r="BJ192" s="279" t="str">
        <f>IFERROR(VLOOKUP(A192,#REF!,3,FALSE),"")</f>
        <v/>
      </c>
      <c r="BK192" s="279" t="str">
        <f>IFERROR(VLOOKUP(A192,#REF!,3,FALSE),"")</f>
        <v/>
      </c>
      <c r="BL192" s="279" t="str">
        <f>IFERROR(VLOOKUP(A192,#REF!,3,FALSE),"")</f>
        <v/>
      </c>
      <c r="BM192" s="279" t="str">
        <f>IFERROR(VLOOKUP(A192,#REF!,3,FALSE),"")</f>
        <v/>
      </c>
      <c r="BN192" s="279" t="str">
        <f>IFERROR(VLOOKUP(A192,#REF!,3,FALSE),"")</f>
        <v/>
      </c>
      <c r="BO192" s="279" t="str">
        <f>IFERROR(VLOOKUP(A192,#REF!,3,FALSE),"")</f>
        <v/>
      </c>
      <c r="BP192" s="279" t="str">
        <f>IFERROR(VLOOKUP(A192,#REF!,3,FALSE),"")</f>
        <v/>
      </c>
      <c r="BQ192" s="279" t="str">
        <f>IFERROR(VLOOKUP(A192,#REF!,3,FALSE),"")</f>
        <v/>
      </c>
      <c r="BR192" s="279" t="str">
        <f>IFERROR(VLOOKUP(A192,#REF!,3,FALSE),"")</f>
        <v/>
      </c>
      <c r="BS192" s="279" t="str">
        <f>IFERROR(VLOOKUP(A192,#REF!,3,FALSE),"")</f>
        <v/>
      </c>
      <c r="BT192" s="279" t="str">
        <f>IFERROR(VLOOKUP(A192,#REF!,3,FALSE),"")</f>
        <v/>
      </c>
      <c r="BU192" s="279" t="str">
        <f>IFERROR(VLOOKUP(A192,#REF!,3,FALSE),"")</f>
        <v/>
      </c>
      <c r="BV192" s="279" t="str">
        <f>IFERROR(VLOOKUP(A192,#REF!,3,FALSE),"")</f>
        <v/>
      </c>
      <c r="BW192" s="279" t="str">
        <f>IFERROR(VLOOKUP(A192,#REF!,3,FALSE),"")</f>
        <v/>
      </c>
      <c r="BX192" s="279" t="str">
        <f>IFERROR(VLOOKUP(A192,#REF!,3,FALSE),"")</f>
        <v/>
      </c>
      <c r="BY192" s="279" t="str">
        <f>IFERROR(VLOOKUP(A192,#REF!,3,FALSE),"")</f>
        <v/>
      </c>
      <c r="BZ192" s="279" t="str">
        <f>IFERROR(VLOOKUP(A192,#REF!,3,FALSE),"")</f>
        <v/>
      </c>
      <c r="CA192" s="279" t="str">
        <f>IFERROR(VLOOKUP(A192,#REF!,3,FALSE),"")</f>
        <v/>
      </c>
      <c r="CB192" s="279" t="str">
        <f>IFERROR(VLOOKUP(A192,#REF!,3,FALSE),"")</f>
        <v/>
      </c>
      <c r="CC192" s="279" t="str">
        <f>IFERROR(VLOOKUP(A192,#REF!,3,FALSE),"")</f>
        <v/>
      </c>
      <c r="CD192" s="279" t="str">
        <f>IFERROR(VLOOKUP(A192,#REF!,3,FALSE),"")</f>
        <v/>
      </c>
      <c r="CE192" s="279" t="str">
        <f>IFERROR(VLOOKUP(A192,#REF!,3,FALSE),"")</f>
        <v/>
      </c>
      <c r="CF192" s="279" t="str">
        <f>IFERROR(VLOOKUP(A192,#REF!,3,FALSE),"")</f>
        <v/>
      </c>
      <c r="CG192" s="279" t="str">
        <f>IFERROR(VLOOKUP(A192,#REF!,3,FALSE),"")</f>
        <v/>
      </c>
      <c r="CH192" s="279" t="str">
        <f>IFERROR(VLOOKUP(A192,#REF!,3,FALSE),"")</f>
        <v/>
      </c>
      <c r="CI192" s="279" t="str">
        <f>IFERROR(VLOOKUP(A192,'fat-01-23'!A:C,3,FALSE),"")</f>
        <v/>
      </c>
      <c r="CJ192" s="279" t="str">
        <f>IFERROR(VLOOKUP(A192,'fat-02-23'!A:C,3,FALSE),"")</f>
        <v/>
      </c>
      <c r="CK192" s="279" t="str">
        <f>IFERROR(VLOOKUP(A192,'fat-03-23'!A:C,3,FALSE),"")</f>
        <v/>
      </c>
      <c r="CL192" s="279" t="str">
        <f>IFERROR(VLOOKUP(A192,'fat-04-23'!A:C,3,FALSE),"")</f>
        <v/>
      </c>
      <c r="CM192" s="279" t="str">
        <f>IFERROR(VLOOKUP(A192,'fat-05-23'!A:C,3,FALSE),"")</f>
        <v/>
      </c>
      <c r="CN192" s="279" t="str">
        <f>IFERROR(VLOOKUP(A192,'fat-06-23'!A:C,3,FALSE),"")</f>
        <v/>
      </c>
      <c r="CO192" s="279" t="str">
        <f>IFERROR(VLOOKUP(A192,'fat-07-23'!A:C,3,FALSE),"")</f>
        <v/>
      </c>
      <c r="CP192" s="279" t="str">
        <f>IFERROR(VLOOKUP(A192,'fat-08-23'!A:C,3,FALSE),"")</f>
        <v/>
      </c>
      <c r="CQ192" s="279" t="str">
        <f>IFERROR(VLOOKUP(A192,'fat-09-23'!A:C,3,FALSE),"")</f>
        <v/>
      </c>
      <c r="CR192" s="279" t="str">
        <f>IFERROR(VLOOKUP(A192,'fat-10-23'!A:C,3,FALSE),"")</f>
        <v/>
      </c>
      <c r="CS192" s="279" t="str">
        <f>IFERROR(VLOOKUP(A192,'fat-11-23'!A:C,3,FALSE),"")</f>
        <v/>
      </c>
      <c r="CT192" s="279" t="str">
        <f>IFERROR(VLOOKUP(A192,'fat-12-23'!A:C,3,FALSE),"")</f>
        <v/>
      </c>
      <c r="CU192" s="279" t="str">
        <f>IFERROR(VLOOKUP(A192,'fat-01-24'!A:C,3,FALSE),"")</f>
        <v/>
      </c>
      <c r="CV192" s="279" t="str">
        <f>IFERROR(VLOOKUP(A192,'fat-02-24'!A:C,3,FALSE),"")</f>
        <v/>
      </c>
      <c r="CW192" s="279" t="str">
        <f>IFERROR(VLOOKUP(A192,'fat-03-24'!A:C,3,FALSE),"")</f>
        <v/>
      </c>
      <c r="CX192" s="279" t="str">
        <f>IFERROR(VLOOKUP(A192,'fat-04-24'!A:C,3,FALSE),"")</f>
        <v/>
      </c>
      <c r="CY192" s="279" t="str">
        <f>IFERROR(VLOOKUP(A192,'fat-05-24'!A:C,3,FALSE),"")</f>
        <v/>
      </c>
      <c r="CZ192" s="279" t="str">
        <f>IFERROR(VLOOKUP(A192,'fat-06-24'!A:C,3,FALSE),"")</f>
        <v/>
      </c>
      <c r="DA192" s="279" t="str">
        <f>IFERROR(VLOOKUP(A192,'fat-07-24'!A:C,3,FALSE),"")</f>
        <v/>
      </c>
      <c r="DB192" s="279" t="str">
        <f>IFERROR(VLOOKUP(A192,'fat-08-24'!A:D,3,FALSE),"")</f>
        <v/>
      </c>
      <c r="DC192" s="279" t="str">
        <f>IFERROR(VLOOKUP(A192,'fat-09-24'!A:C,3,FALSE),"")</f>
        <v/>
      </c>
      <c r="DD192" s="279" t="str">
        <f>IFERROR(VLOOKUP(A192,'fat-10-24'!A:C,3,FALSE),"")</f>
        <v/>
      </c>
      <c r="DE192" s="279" t="str">
        <f>IFERROR(VLOOKUP(A192,'fat-11-24'!A:C,3,FALSE),"")</f>
        <v/>
      </c>
      <c r="DF192" s="279" t="str">
        <f>IFERROR(VLOOKUP(A192,'fat-12-24'!A:D,3,FALSE),"")</f>
        <v/>
      </c>
      <c r="DG192" s="279" t="str">
        <f>IFERROR(VLOOKUP(A192,'fat-01-25'!A:D,3,FALSE),"")</f>
        <v/>
      </c>
      <c r="DH192" s="279" t="str">
        <f>IFERROR(VLOOKUP(A192,'fat-02-25'!A:D,3,FALSE),"")</f>
        <v/>
      </c>
      <c r="DI192" s="279" t="str">
        <f>IFERROR(VLOOKUP(A192,'fat-03-25'!A:C,3,FALSE),"")</f>
        <v/>
      </c>
      <c r="DJ192" s="279" t="str">
        <f>IFERROR(VLOOKUP(A192,'fat-04-25'!A:C,3,FALSE),"")</f>
        <v/>
      </c>
      <c r="DK192" s="279" t="str">
        <f>IFERROR(VLOOKUP(A192,'fat-02-25'!A:C,3,FALSE),"")</f>
        <v/>
      </c>
      <c r="DL192" s="279" t="str">
        <f>IFERROR(VLOOKUP(A192,'fat-06-25'!A:C,3,FALSE),"")</f>
        <v/>
      </c>
      <c r="DM192" s="279" t="str">
        <f>IFERROR(VLOOKUP(A192,'fat-05-25'!A:C,3,FALSE),"")</f>
        <v/>
      </c>
      <c r="DN192" s="279" t="str">
        <f>IFERROR(VLOOKUP(A192,'fat-08-25'!A:C,3,FALSE),"")</f>
        <v/>
      </c>
      <c r="DO192" s="279" t="str">
        <f>IFERROR(VLOOKUP(A192,'fat-09-25'!A:C,3,FALSE),"")</f>
        <v/>
      </c>
      <c r="DP192" s="279" t="str">
        <f>IFERROR(VLOOKUP(A192,'fat-10-25'!A:C,3,FALSE),"")</f>
        <v/>
      </c>
      <c r="DQ192" s="279" t="str">
        <f>IFERROR(VLOOKUP(A192,'fat-11-25'!A:D,3,FALSE),"")</f>
        <v/>
      </c>
      <c r="DR192" s="279" t="str">
        <f>IFERROR(VLOOKUP(A192,'fat-12-25'!A:D,3,FALSE),"")</f>
        <v/>
      </c>
      <c r="DS192" s="279" t="str">
        <f>IFERROR(VLOOKUP(A192,'fat-01-26'!A:C,3,FALSE),"")</f>
        <v/>
      </c>
      <c r="DT192" s="279" t="str">
        <f>IFERROR(VLOOKUP(A192,'fat-02-26'!A:C,3,FALSE),"")</f>
        <v/>
      </c>
      <c r="DU192" s="279" t="str">
        <f>IFERROR(VLOOKUP(A192,'fat-03-26'!A:C,3,FALSE),"")</f>
        <v/>
      </c>
      <c r="DV192" s="279" t="str">
        <f>IFERROR(VLOOKUP(A192,'fat-04-26'!A:C,3,FALSE),"")</f>
        <v/>
      </c>
      <c r="DW192" s="279" t="str">
        <f>IFERROR(VLOOKUP(A192,'fat-05-26'!A:C,3,FALSE),"")</f>
        <v/>
      </c>
      <c r="DX192" s="279">
        <f t="shared" si="20"/>
        <v>0</v>
      </c>
      <c r="DY192" s="279">
        <f t="shared" si="22"/>
        <v>0</v>
      </c>
      <c r="DZ192" s="280"/>
      <c r="EA192" s="281">
        <f>VLOOKUP(A192,Estoque!B:I,8,FALSE)</f>
        <v>0</v>
      </c>
      <c r="EB192" s="34">
        <f>VLOOKUP(A192,Estoque!B:N,13,FALSE)</f>
        <v>0</v>
      </c>
    </row>
    <row r="193" spans="1:133" x14ac:dyDescent="0.3">
      <c r="A193" s="394" t="s">
        <v>836</v>
      </c>
      <c r="B193" s="394" t="s">
        <v>837</v>
      </c>
      <c r="C193" s="279" t="s">
        <v>772</v>
      </c>
      <c r="D193" s="279" t="s">
        <v>772</v>
      </c>
      <c r="E193" s="279" t="s">
        <v>772</v>
      </c>
      <c r="F193" s="279" t="s">
        <v>772</v>
      </c>
      <c r="G193" s="279" t="s">
        <v>772</v>
      </c>
      <c r="H193" s="279" t="s">
        <v>772</v>
      </c>
      <c r="I193" s="279" t="s">
        <v>772</v>
      </c>
      <c r="J193" s="279" t="s">
        <v>772</v>
      </c>
      <c r="K193" s="279" t="s">
        <v>772</v>
      </c>
      <c r="L193" s="279" t="s">
        <v>772</v>
      </c>
      <c r="M193" s="279" t="s">
        <v>772</v>
      </c>
      <c r="N193" s="279" t="s">
        <v>772</v>
      </c>
      <c r="O193" s="279" t="s">
        <v>772</v>
      </c>
      <c r="P193" s="279" t="s">
        <v>772</v>
      </c>
      <c r="Q193" s="279" t="s">
        <v>772</v>
      </c>
      <c r="R193" s="279" t="s">
        <v>772</v>
      </c>
      <c r="S193" s="279" t="s">
        <v>772</v>
      </c>
      <c r="T193" s="279" t="s">
        <v>772</v>
      </c>
      <c r="U193" s="279" t="s">
        <v>772</v>
      </c>
      <c r="V193" s="279" t="s">
        <v>772</v>
      </c>
      <c r="W193" s="279" t="s">
        <v>772</v>
      </c>
      <c r="X193" s="279" t="s">
        <v>772</v>
      </c>
      <c r="Y193" s="279" t="s">
        <v>772</v>
      </c>
      <c r="Z193" s="279" t="str">
        <f>IFERROR(VLOOKUP(A193,#REF!,3,FALSE),"")</f>
        <v/>
      </c>
      <c r="AA193" s="279" t="s">
        <v>772</v>
      </c>
      <c r="AB193" s="279" t="s">
        <v>772</v>
      </c>
      <c r="AC193" s="279" t="s">
        <v>772</v>
      </c>
      <c r="AD193" s="279" t="s">
        <v>772</v>
      </c>
      <c r="AE193" s="279" t="s">
        <v>772</v>
      </c>
      <c r="AF193" s="279" t="s">
        <v>772</v>
      </c>
      <c r="AG193" s="279" t="s">
        <v>772</v>
      </c>
      <c r="AH193" s="279" t="s">
        <v>772</v>
      </c>
      <c r="AI193" s="279" t="s">
        <v>772</v>
      </c>
      <c r="AJ193" s="279" t="s">
        <v>772</v>
      </c>
      <c r="AK193" s="279" t="s">
        <v>772</v>
      </c>
      <c r="AL193" s="279" t="s">
        <v>772</v>
      </c>
      <c r="AM193" s="279" t="s">
        <v>772</v>
      </c>
      <c r="AN193" s="279" t="s">
        <v>772</v>
      </c>
      <c r="AO193" s="279" t="s">
        <v>772</v>
      </c>
      <c r="AP193" s="279" t="s">
        <v>772</v>
      </c>
      <c r="AQ193" s="279" t="s">
        <v>772</v>
      </c>
      <c r="AR193" s="279" t="s">
        <v>772</v>
      </c>
      <c r="AS193" s="279" t="s">
        <v>772</v>
      </c>
      <c r="AT193" s="279" t="s">
        <v>772</v>
      </c>
      <c r="AU193" s="279" t="s">
        <v>772</v>
      </c>
      <c r="AV193" s="279" t="s">
        <v>772</v>
      </c>
      <c r="AW193" s="279" t="s">
        <v>772</v>
      </c>
      <c r="AX193" s="279" t="s">
        <v>772</v>
      </c>
      <c r="AY193" s="279" t="str">
        <f>IFERROR(VLOOKUP(A193,#REF!,3,FALSE),"")</f>
        <v/>
      </c>
      <c r="AZ193" s="279" t="str">
        <f>IFERROR(VLOOKUP(A193,#REF!,3,FALSE),"")</f>
        <v/>
      </c>
      <c r="BA193" s="279" t="str">
        <f>IFERROR(VLOOKUP(A193,#REF!,3,FALSE),"")</f>
        <v/>
      </c>
      <c r="BB193" s="279" t="str">
        <f>IFERROR(VLOOKUP(A193,#REF!,3,FALSE),"")</f>
        <v/>
      </c>
      <c r="BC193" s="279" t="str">
        <f>IFERROR(VLOOKUP(A193,#REF!,3,FALSE),"")</f>
        <v/>
      </c>
      <c r="BD193" s="279" t="str">
        <f>IFERROR(VLOOKUP(A193,#REF!,3,FALSE),"")</f>
        <v/>
      </c>
      <c r="BE193" s="279" t="str">
        <f>IFERROR(VLOOKUP(A193,#REF!,3,FALSE),"")</f>
        <v/>
      </c>
      <c r="BF193" s="279" t="str">
        <f>IFERROR(VLOOKUP(A193,#REF!,3,FALSE),"")</f>
        <v/>
      </c>
      <c r="BG193" s="279" t="str">
        <f>IFERROR(VLOOKUP(A193,#REF!,3,FALSE),"")</f>
        <v/>
      </c>
      <c r="BH193" s="279" t="str">
        <f>IFERROR(VLOOKUP(A193,#REF!,3,FALSE),"")</f>
        <v/>
      </c>
      <c r="BI193" s="279" t="str">
        <f>IFERROR(VLOOKUP(A193,#REF!,3,FALSE),"")</f>
        <v/>
      </c>
      <c r="BJ193" s="279" t="str">
        <f>IFERROR(VLOOKUP(A193,#REF!,3,FALSE),"")</f>
        <v/>
      </c>
      <c r="BK193" s="279" t="str">
        <f>IFERROR(VLOOKUP(A193,#REF!,3,FALSE),"")</f>
        <v/>
      </c>
      <c r="BL193" s="279" t="str">
        <f>IFERROR(VLOOKUP(A193,#REF!,3,FALSE),"")</f>
        <v/>
      </c>
      <c r="BM193" s="279" t="str">
        <f>IFERROR(VLOOKUP(A193,#REF!,3,FALSE),"")</f>
        <v/>
      </c>
      <c r="BN193" s="279" t="str">
        <f>IFERROR(VLOOKUP(A193,#REF!,3,FALSE),"")</f>
        <v/>
      </c>
      <c r="BO193" s="279" t="str">
        <f>IFERROR(VLOOKUP(A193,#REF!,3,FALSE),"")</f>
        <v/>
      </c>
      <c r="BP193" s="279" t="str">
        <f>IFERROR(VLOOKUP(A193,#REF!,3,FALSE),"")</f>
        <v/>
      </c>
      <c r="BQ193" s="279" t="str">
        <f>IFERROR(VLOOKUP(A193,#REF!,3,FALSE),"")</f>
        <v/>
      </c>
      <c r="BR193" s="279" t="str">
        <f>IFERROR(VLOOKUP(A193,#REF!,3,FALSE),"")</f>
        <v/>
      </c>
      <c r="BS193" s="279" t="str">
        <f>IFERROR(VLOOKUP(A193,#REF!,3,FALSE),"")</f>
        <v/>
      </c>
      <c r="BT193" s="279" t="str">
        <f>IFERROR(VLOOKUP(A193,#REF!,3,FALSE),"")</f>
        <v/>
      </c>
      <c r="BU193" s="279" t="str">
        <f>IFERROR(VLOOKUP(A193,#REF!,3,FALSE),"")</f>
        <v/>
      </c>
      <c r="BV193" s="279" t="str">
        <f>IFERROR(VLOOKUP(A193,#REF!,3,FALSE),"")</f>
        <v/>
      </c>
      <c r="BW193" s="279" t="str">
        <f>IFERROR(VLOOKUP(A193,#REF!,3,FALSE),"")</f>
        <v/>
      </c>
      <c r="BX193" s="279" t="str">
        <f>IFERROR(VLOOKUP(A193,#REF!,3,FALSE),"")</f>
        <v/>
      </c>
      <c r="BY193" s="279" t="str">
        <f>IFERROR(VLOOKUP(A193,#REF!,3,FALSE),"")</f>
        <v/>
      </c>
      <c r="BZ193" s="279" t="str">
        <f>IFERROR(VLOOKUP(A193,#REF!,3,FALSE),"")</f>
        <v/>
      </c>
      <c r="CA193" s="279" t="str">
        <f>IFERROR(VLOOKUP(A193,#REF!,3,FALSE),"")</f>
        <v/>
      </c>
      <c r="CB193" s="279" t="str">
        <f>IFERROR(VLOOKUP(A193,#REF!,3,FALSE),"")</f>
        <v/>
      </c>
      <c r="CC193" s="279" t="str">
        <f>IFERROR(VLOOKUP(A193,#REF!,3,FALSE),"")</f>
        <v/>
      </c>
      <c r="CD193" s="279" t="str">
        <f>IFERROR(VLOOKUP(A193,#REF!,3,FALSE),"")</f>
        <v/>
      </c>
      <c r="CE193" s="279" t="str">
        <f>IFERROR(VLOOKUP(A193,#REF!,3,FALSE),"")</f>
        <v/>
      </c>
      <c r="CF193" s="279" t="str">
        <f>IFERROR(VLOOKUP(A193,#REF!,3,FALSE),"")</f>
        <v/>
      </c>
      <c r="CG193" s="279" t="str">
        <f>IFERROR(VLOOKUP(A193,#REF!,3,FALSE),"")</f>
        <v/>
      </c>
      <c r="CH193" s="279" t="str">
        <f>IFERROR(VLOOKUP(A193,#REF!,3,FALSE),"")</f>
        <v/>
      </c>
      <c r="CI193" s="279" t="str">
        <f>IFERROR(VLOOKUP(A193,'fat-01-23'!A:C,3,FALSE),"")</f>
        <v/>
      </c>
      <c r="CJ193" s="279" t="str">
        <f>IFERROR(VLOOKUP(A193,'fat-02-23'!A:C,3,FALSE),"")</f>
        <v/>
      </c>
      <c r="CK193" s="279" t="str">
        <f>IFERROR(VLOOKUP(A193,'fat-03-23'!A:C,3,FALSE),"")</f>
        <v/>
      </c>
      <c r="CL193" s="279" t="str">
        <f>IFERROR(VLOOKUP(A193,'fat-04-23'!A:C,3,FALSE),"")</f>
        <v/>
      </c>
      <c r="CM193" s="279" t="str">
        <f>IFERROR(VLOOKUP(A193,'fat-05-23'!A:C,3,FALSE),"")</f>
        <v/>
      </c>
      <c r="CN193" s="279" t="str">
        <f>IFERROR(VLOOKUP(A193,'fat-06-23'!A:C,3,FALSE),"")</f>
        <v/>
      </c>
      <c r="CO193" s="279" t="str">
        <f>IFERROR(VLOOKUP(A193,'fat-07-23'!A:C,3,FALSE),"")</f>
        <v/>
      </c>
      <c r="CP193" s="279" t="str">
        <f>IFERROR(VLOOKUP(A193,'fat-08-23'!A:C,3,FALSE),"")</f>
        <v/>
      </c>
      <c r="CQ193" s="279" t="str">
        <f>IFERROR(VLOOKUP(A193,'fat-09-23'!A:C,3,FALSE),"")</f>
        <v/>
      </c>
      <c r="CR193" s="279" t="str">
        <f>IFERROR(VLOOKUP(A193,'fat-10-23'!A:C,3,FALSE),"")</f>
        <v/>
      </c>
      <c r="CS193" s="279" t="str">
        <f>IFERROR(VLOOKUP(A193,'fat-11-23'!A:C,3,FALSE),"")</f>
        <v/>
      </c>
      <c r="CT193" s="279" t="str">
        <f>IFERROR(VLOOKUP(A193,'fat-12-23'!A:C,3,FALSE),"")</f>
        <v/>
      </c>
      <c r="CU193" s="279" t="str">
        <f>IFERROR(VLOOKUP(A193,'fat-01-24'!A:C,3,FALSE),"")</f>
        <v/>
      </c>
      <c r="CV193" s="279" t="str">
        <f>IFERROR(VLOOKUP(A193,'fat-02-24'!A:C,3,FALSE),"")</f>
        <v/>
      </c>
      <c r="CW193" s="279" t="str">
        <f>IFERROR(VLOOKUP(A193,'fat-03-24'!A:C,3,FALSE),"")</f>
        <v/>
      </c>
      <c r="CX193" s="279" t="str">
        <f>IFERROR(VLOOKUP(A193,'fat-04-24'!A:C,3,FALSE),"")</f>
        <v/>
      </c>
      <c r="CY193" s="279" t="str">
        <f>IFERROR(VLOOKUP(A193,'fat-05-24'!A:C,3,FALSE),"")</f>
        <v/>
      </c>
      <c r="CZ193" s="279" t="str">
        <f>IFERROR(VLOOKUP(A193,'fat-06-24'!A:C,3,FALSE),"")</f>
        <v/>
      </c>
      <c r="DA193" s="279" t="str">
        <f>IFERROR(VLOOKUP(A193,'fat-07-24'!A:C,3,FALSE),"")</f>
        <v/>
      </c>
      <c r="DB193" s="279" t="str">
        <f>IFERROR(VLOOKUP(A193,'fat-08-24'!A:D,3,FALSE),"")</f>
        <v/>
      </c>
      <c r="DC193" s="279" t="str">
        <f>IFERROR(VLOOKUP(A193,'fat-09-24'!A:C,3,FALSE),"")</f>
        <v/>
      </c>
      <c r="DD193" s="279" t="str">
        <f>IFERROR(VLOOKUP(A193,'fat-10-24'!A:C,3,FALSE),"")</f>
        <v/>
      </c>
      <c r="DE193" s="279" t="str">
        <f>IFERROR(VLOOKUP(A193,'fat-11-24'!A:C,3,FALSE),"")</f>
        <v/>
      </c>
      <c r="DF193" s="279" t="str">
        <f>IFERROR(VLOOKUP(A193,'fat-12-24'!A:D,3,FALSE),"")</f>
        <v/>
      </c>
      <c r="DG193" s="279" t="str">
        <f>IFERROR(VLOOKUP(A193,'fat-01-25'!A:D,3,FALSE),"")</f>
        <v/>
      </c>
      <c r="DH193" s="279" t="str">
        <f>IFERROR(VLOOKUP(A193,'fat-02-25'!A:D,3,FALSE),"")</f>
        <v/>
      </c>
      <c r="DI193" s="279" t="str">
        <f>IFERROR(VLOOKUP(A193,'fat-03-25'!A:C,3,FALSE),"")</f>
        <v/>
      </c>
      <c r="DJ193" s="279" t="str">
        <f>IFERROR(VLOOKUP(A193,'fat-04-25'!A:C,3,FALSE),"")</f>
        <v/>
      </c>
      <c r="DK193" s="279" t="str">
        <f>IFERROR(VLOOKUP(A193,'fat-02-25'!A:C,3,FALSE),"")</f>
        <v/>
      </c>
      <c r="DL193" s="279" t="str">
        <f>IFERROR(VLOOKUP(A193,'fat-06-25'!A:C,3,FALSE),"")</f>
        <v/>
      </c>
      <c r="DM193" s="279" t="str">
        <f>IFERROR(VLOOKUP(A193,'fat-05-25'!A:C,3,FALSE),"")</f>
        <v/>
      </c>
      <c r="DN193" s="279" t="str">
        <f>IFERROR(VLOOKUP(A193,'fat-08-25'!A:C,3,FALSE),"")</f>
        <v/>
      </c>
      <c r="DO193" s="279" t="str">
        <f>IFERROR(VLOOKUP(A193,'fat-09-25'!A:C,3,FALSE),"")</f>
        <v/>
      </c>
      <c r="DP193" s="279" t="str">
        <f>IFERROR(VLOOKUP(A193,'fat-10-25'!A:C,3,FALSE),"")</f>
        <v/>
      </c>
      <c r="DQ193" s="279" t="str">
        <f>IFERROR(VLOOKUP(A193,'fat-11-25'!A:D,3,FALSE),"")</f>
        <v/>
      </c>
      <c r="DR193" s="279" t="str">
        <f>IFERROR(VLOOKUP(A193,'fat-12-25'!A:D,3,FALSE),"")</f>
        <v/>
      </c>
      <c r="DS193" s="279" t="str">
        <f>IFERROR(VLOOKUP(A193,'fat-01-26'!A:C,3,FALSE),"")</f>
        <v/>
      </c>
      <c r="DT193" s="279" t="str">
        <f>IFERROR(VLOOKUP(A193,'fat-02-26'!A:C,3,FALSE),"")</f>
        <v/>
      </c>
      <c r="DU193" s="279" t="str">
        <f>IFERROR(VLOOKUP(A193,'fat-03-26'!A:C,3,FALSE),"")</f>
        <v/>
      </c>
      <c r="DV193" s="279" t="str">
        <f>IFERROR(VLOOKUP(A193,'fat-04-26'!A:C,3,FALSE),"")</f>
        <v/>
      </c>
      <c r="DW193" s="279" t="str">
        <f>IFERROR(VLOOKUP(A193,'fat-05-26'!A:C,3,FALSE),"")</f>
        <v/>
      </c>
      <c r="DX193" s="279">
        <f t="shared" si="20"/>
        <v>0</v>
      </c>
      <c r="DY193" s="279">
        <f t="shared" si="22"/>
        <v>0</v>
      </c>
      <c r="DZ193" s="280"/>
      <c r="EA193" s="281">
        <f>VLOOKUP(A193,Estoque!B:I,8,FALSE)</f>
        <v>0</v>
      </c>
      <c r="EB193" s="34">
        <f>VLOOKUP(A193,Estoque!B:N,13,FALSE)</f>
        <v>0</v>
      </c>
    </row>
    <row r="194" spans="1:133" x14ac:dyDescent="0.3">
      <c r="A194" s="394" t="s">
        <v>637</v>
      </c>
      <c r="B194" s="394" t="s">
        <v>638</v>
      </c>
      <c r="C194" s="279">
        <v>10.68</v>
      </c>
      <c r="D194" s="279">
        <v>3.0249999999999999</v>
      </c>
      <c r="E194" s="279" t="s">
        <v>772</v>
      </c>
      <c r="F194" s="279" t="s">
        <v>772</v>
      </c>
      <c r="G194" s="279">
        <v>0.19500000000000001</v>
      </c>
      <c r="H194" s="279">
        <v>8.1150000000000002</v>
      </c>
      <c r="I194" s="279">
        <v>9.35</v>
      </c>
      <c r="J194" s="279" t="s">
        <v>772</v>
      </c>
      <c r="K194" s="279">
        <v>5.6449999999999996</v>
      </c>
      <c r="L194" s="279" t="s">
        <v>772</v>
      </c>
      <c r="M194" s="279">
        <v>1.43</v>
      </c>
      <c r="N194" s="279">
        <v>3.55</v>
      </c>
      <c r="O194" s="279">
        <v>1.28</v>
      </c>
      <c r="P194" s="279">
        <v>17.920000000000002</v>
      </c>
      <c r="Q194" s="279" t="s">
        <v>772</v>
      </c>
      <c r="R194" s="279">
        <v>3.3050000000000002</v>
      </c>
      <c r="S194" s="279" t="s">
        <v>772</v>
      </c>
      <c r="T194" s="279" t="s">
        <v>772</v>
      </c>
      <c r="U194" s="279">
        <v>4.4649999999999999</v>
      </c>
      <c r="V194" s="279">
        <v>2.0150000000000001</v>
      </c>
      <c r="W194" s="279">
        <v>8.91</v>
      </c>
      <c r="X194" s="279" t="s">
        <v>772</v>
      </c>
      <c r="Y194" s="279" t="s">
        <v>772</v>
      </c>
      <c r="Z194" s="279" t="str">
        <f>IFERROR(VLOOKUP(A194,#REF!,3,FALSE),"")</f>
        <v/>
      </c>
      <c r="AA194" s="279">
        <v>0.94599999999999995</v>
      </c>
      <c r="AB194" s="279" t="s">
        <v>772</v>
      </c>
      <c r="AC194" s="279" t="s">
        <v>772</v>
      </c>
      <c r="AD194" s="279" t="s">
        <v>772</v>
      </c>
      <c r="AE194" s="279" t="s">
        <v>772</v>
      </c>
      <c r="AF194" s="279">
        <v>2.222</v>
      </c>
      <c r="AG194" s="279" t="s">
        <v>772</v>
      </c>
      <c r="AH194" s="279" t="s">
        <v>772</v>
      </c>
      <c r="AI194" s="279">
        <v>0.89</v>
      </c>
      <c r="AJ194" s="279">
        <v>0.01</v>
      </c>
      <c r="AK194" s="279" t="s">
        <v>772</v>
      </c>
      <c r="AL194" s="279">
        <v>1</v>
      </c>
      <c r="AM194" s="279">
        <v>0.45500000000000002</v>
      </c>
      <c r="AN194" s="279" t="s">
        <v>772</v>
      </c>
      <c r="AO194" s="279" t="s">
        <v>772</v>
      </c>
      <c r="AP194" s="279" t="s">
        <v>772</v>
      </c>
      <c r="AQ194" s="279" t="s">
        <v>772</v>
      </c>
      <c r="AR194" s="279">
        <v>1.01</v>
      </c>
      <c r="AS194" s="279">
        <v>0.7</v>
      </c>
      <c r="AT194" s="279">
        <v>0.30499999999999999</v>
      </c>
      <c r="AU194" s="279" t="s">
        <v>772</v>
      </c>
      <c r="AV194" s="279">
        <v>1.0189999999999999</v>
      </c>
      <c r="AW194" s="279" t="s">
        <v>772</v>
      </c>
      <c r="AX194" s="279" t="s">
        <v>772</v>
      </c>
      <c r="AY194" s="279" t="str">
        <f>IFERROR(VLOOKUP(A194,#REF!,3,FALSE),"")</f>
        <v/>
      </c>
      <c r="AZ194" s="279" t="str">
        <f>IFERROR(VLOOKUP(A194,#REF!,3,FALSE),"")</f>
        <v/>
      </c>
      <c r="BA194" s="279" t="str">
        <f>IFERROR(VLOOKUP(A194,#REF!,3,FALSE),"")</f>
        <v/>
      </c>
      <c r="BB194" s="279" t="str">
        <f>IFERROR(VLOOKUP(A194,#REF!,3,FALSE),"")</f>
        <v/>
      </c>
      <c r="BC194" s="279" t="str">
        <f>IFERROR(VLOOKUP(A194,#REF!,3,FALSE),"")</f>
        <v/>
      </c>
      <c r="BD194" s="279" t="str">
        <f>IFERROR(VLOOKUP(A194,#REF!,3,FALSE),"")</f>
        <v/>
      </c>
      <c r="BE194" s="279" t="str">
        <f>IFERROR(VLOOKUP(A194,#REF!,3,FALSE),"")</f>
        <v/>
      </c>
      <c r="BF194" s="279" t="str">
        <f>IFERROR(VLOOKUP(A194,#REF!,3,FALSE),"")</f>
        <v/>
      </c>
      <c r="BG194" s="279" t="str">
        <f>IFERROR(VLOOKUP(A194,#REF!,3,FALSE),"")</f>
        <v/>
      </c>
      <c r="BH194" s="279" t="str">
        <f>IFERROR(VLOOKUP(A194,#REF!,3,FALSE),"")</f>
        <v/>
      </c>
      <c r="BI194" s="279" t="str">
        <f>IFERROR(VLOOKUP(A194,#REF!,3,FALSE),"")</f>
        <v/>
      </c>
      <c r="BJ194" s="279" t="str">
        <f>IFERROR(VLOOKUP(A194,#REF!,3,FALSE),"")</f>
        <v/>
      </c>
      <c r="BK194" s="279" t="str">
        <f>IFERROR(VLOOKUP(A194,#REF!,3,FALSE),"")</f>
        <v/>
      </c>
      <c r="BL194" s="279" t="str">
        <f>IFERROR(VLOOKUP(A194,#REF!,3,FALSE),"")</f>
        <v/>
      </c>
      <c r="BM194" s="279" t="str">
        <f>IFERROR(VLOOKUP(A194,#REF!,3,FALSE),"")</f>
        <v/>
      </c>
      <c r="BN194" s="279" t="str">
        <f>IFERROR(VLOOKUP(A194,#REF!,3,FALSE),"")</f>
        <v/>
      </c>
      <c r="BO194" s="279" t="str">
        <f>IFERROR(VLOOKUP(A194,#REF!,3,FALSE),"")</f>
        <v/>
      </c>
      <c r="BP194" s="279" t="str">
        <f>IFERROR(VLOOKUP(A194,#REF!,3,FALSE),"")</f>
        <v/>
      </c>
      <c r="BQ194" s="279" t="str">
        <f>IFERROR(VLOOKUP(A194,#REF!,3,FALSE),"")</f>
        <v/>
      </c>
      <c r="BR194" s="279" t="str">
        <f>IFERROR(VLOOKUP(A194,#REF!,3,FALSE),"")</f>
        <v/>
      </c>
      <c r="BS194" s="279" t="str">
        <f>IFERROR(VLOOKUP(A194,#REF!,3,FALSE),"")</f>
        <v/>
      </c>
      <c r="BT194" s="279" t="str">
        <f>IFERROR(VLOOKUP(A194,#REF!,3,FALSE),"")</f>
        <v/>
      </c>
      <c r="BU194" s="279" t="str">
        <f>IFERROR(VLOOKUP(A194,#REF!,3,FALSE),"")</f>
        <v/>
      </c>
      <c r="BV194" s="279" t="str">
        <f>IFERROR(VLOOKUP(A194,#REF!,3,FALSE),"")</f>
        <v/>
      </c>
      <c r="BW194" s="279" t="str">
        <f>IFERROR(VLOOKUP(A194,#REF!,3,FALSE),"")</f>
        <v/>
      </c>
      <c r="BX194" s="279" t="str">
        <f>IFERROR(VLOOKUP(A194,#REF!,3,FALSE),"")</f>
        <v/>
      </c>
      <c r="BY194" s="279" t="str">
        <f>IFERROR(VLOOKUP(A194,#REF!,3,FALSE),"")</f>
        <v/>
      </c>
      <c r="BZ194" s="279" t="str">
        <f>IFERROR(VLOOKUP(A194,#REF!,3,FALSE),"")</f>
        <v/>
      </c>
      <c r="CA194" s="279" t="str">
        <f>IFERROR(VLOOKUP(A194,#REF!,3,FALSE),"")</f>
        <v/>
      </c>
      <c r="CB194" s="279" t="str">
        <f>IFERROR(VLOOKUP(A194,#REF!,3,FALSE),"")</f>
        <v/>
      </c>
      <c r="CC194" s="279" t="str">
        <f>IFERROR(VLOOKUP(A194,#REF!,3,FALSE),"")</f>
        <v/>
      </c>
      <c r="CD194" s="279" t="str">
        <f>IFERROR(VLOOKUP(A194,#REF!,3,FALSE),"")</f>
        <v/>
      </c>
      <c r="CE194" s="279" t="str">
        <f>IFERROR(VLOOKUP(A194,#REF!,3,FALSE),"")</f>
        <v/>
      </c>
      <c r="CF194" s="279" t="str">
        <f>IFERROR(VLOOKUP(A194,#REF!,3,FALSE),"")</f>
        <v/>
      </c>
      <c r="CG194" s="279" t="str">
        <f>IFERROR(VLOOKUP(A194,#REF!,3,FALSE),"")</f>
        <v/>
      </c>
      <c r="CH194" s="279" t="str">
        <f>IFERROR(VLOOKUP(A194,#REF!,3,FALSE),"")</f>
        <v/>
      </c>
      <c r="CI194" s="279">
        <f>IFERROR(VLOOKUP(A194,'fat-01-23'!A:C,3,FALSE),"")</f>
        <v>2.0728</v>
      </c>
      <c r="CJ194" s="279">
        <f>IFERROR(VLOOKUP(A194,'fat-02-23'!A:C,3,FALSE),"")</f>
        <v>1.1135999999999999</v>
      </c>
      <c r="CK194" s="279">
        <f>IFERROR(VLOOKUP(A194,'fat-03-23'!A:C,3,FALSE),"")</f>
        <v>2.0859999999999999</v>
      </c>
      <c r="CL194" s="279">
        <f>IFERROR(VLOOKUP(A194,'fat-04-23'!A:C,3,FALSE),"")</f>
        <v>7.6800000000000007E-2</v>
      </c>
      <c r="CM194" s="279">
        <f>IFERROR(VLOOKUP(A194,'fat-05-23'!A:C,3,FALSE),"")</f>
        <v>2.3731</v>
      </c>
      <c r="CN194" s="279" t="str">
        <f>IFERROR(VLOOKUP(A194,'fat-06-23'!A:C,3,FALSE),"")</f>
        <v/>
      </c>
      <c r="CO194" s="279">
        <f>IFERROR(VLOOKUP(A194,'fat-07-23'!A:C,3,FALSE),"")</f>
        <v>0.27839999999999998</v>
      </c>
      <c r="CP194" s="279">
        <f>IFERROR(VLOOKUP(A194,'fat-08-23'!A:C,3,FALSE),"")</f>
        <v>1.4906000000000001</v>
      </c>
      <c r="CQ194" s="279">
        <f>IFERROR(VLOOKUP(A194,'fat-09-23'!A:C,3,FALSE),"")</f>
        <v>1.2070000000000001</v>
      </c>
      <c r="CR194" s="279">
        <f>IFERROR(VLOOKUP(A194,'fat-10-23'!A:C,3,FALSE),"")</f>
        <v>1.1747999999999998</v>
      </c>
      <c r="CS194" s="279">
        <f>IFERROR(VLOOKUP(A194,'fat-11-23'!A:C,3,FALSE),"")</f>
        <v>0.5</v>
      </c>
      <c r="CT194" s="279">
        <f>IFERROR(VLOOKUP(A194,'fat-12-23'!A:C,3,FALSE),"")</f>
        <v>0.57999999999999996</v>
      </c>
      <c r="CU194" s="279">
        <f>IFERROR(VLOOKUP(A194,'fat-01-24'!A:C,3,FALSE),"")</f>
        <v>7.29</v>
      </c>
      <c r="CV194" s="279" t="str">
        <f>IFERROR(VLOOKUP(A194,'fat-02-24'!A:C,3,FALSE),"")</f>
        <v/>
      </c>
      <c r="CW194" s="279">
        <f>IFERROR(VLOOKUP(A194,'fat-03-24'!A:C,3,FALSE),"")</f>
        <v>5.38</v>
      </c>
      <c r="CX194" s="279">
        <f>IFERROR(VLOOKUP(A194,'fat-04-24'!A:C,3,FALSE),"")</f>
        <v>7.68</v>
      </c>
      <c r="CY194" s="279">
        <f>IFERROR(VLOOKUP(A194,'fat-05-24'!A:C,3,FALSE),"")</f>
        <v>6.1870000000000003</v>
      </c>
      <c r="CZ194" s="279" t="str">
        <f>IFERROR(VLOOKUP(A194,'fat-06-24'!A:C,3,FALSE),"")</f>
        <v/>
      </c>
      <c r="DA194" s="279">
        <f>IFERROR(VLOOKUP(A194,'fat-07-24'!A:C,3,FALSE),"")</f>
        <v>1.4910000000000001</v>
      </c>
      <c r="DB194" s="279">
        <f>IFERROR(VLOOKUP(A194,'fat-08-24'!A:D,3,FALSE),"")</f>
        <v>17.361000000000001</v>
      </c>
      <c r="DC194" s="279">
        <f>IFERROR(VLOOKUP(A194,'fat-09-24'!A:C,3,FALSE),"")</f>
        <v>0.3</v>
      </c>
      <c r="DD194" s="279">
        <f>IFERROR(VLOOKUP(A194,'fat-10-24'!A:C,3,FALSE),"")</f>
        <v>1.3113999999999999</v>
      </c>
      <c r="DE194" s="279">
        <f>IFERROR(VLOOKUP(A194,'fat-11-24'!A:C,3,FALSE),"")</f>
        <v>11.705200000000001</v>
      </c>
      <c r="DF194" s="279">
        <f>IFERROR(VLOOKUP(A194,'fat-12-24'!A:D,3,FALSE),"")</f>
        <v>3.59</v>
      </c>
      <c r="DG194" s="279">
        <f>IFERROR(VLOOKUP(A194,'fat-01-25'!A:D,3,FALSE),"")</f>
        <v>4.4800000000000004</v>
      </c>
      <c r="DH194" s="279">
        <f>IFERROR(VLOOKUP(A194,'fat-02-25'!A:D,3,FALSE),"")</f>
        <v>4.5979999999999999</v>
      </c>
      <c r="DI194" s="279">
        <f>IFERROR(VLOOKUP(A194,'fat-03-25'!A:C,3,FALSE),"")</f>
        <v>0.58799999999999997</v>
      </c>
      <c r="DJ194" s="279">
        <f>IFERROR(VLOOKUP(A194,'fat-04-25'!A:C,3,FALSE),"")</f>
        <v>3.802</v>
      </c>
      <c r="DK194" s="279">
        <f>IFERROR(VLOOKUP(A194,'fat-02-25'!A:C,3,FALSE),"")</f>
        <v>4.5979999999999999</v>
      </c>
      <c r="DL194" s="279">
        <f>IFERROR(VLOOKUP(A194,'fat-06-25'!A:C,3,FALSE),"")</f>
        <v>3.2959999999999998</v>
      </c>
      <c r="DM194" s="279">
        <f>IFERROR(VLOOKUP(A194,'fat-05-25'!A:C,3,FALSE),"")</f>
        <v>5.5529999999999999</v>
      </c>
      <c r="DN194" s="279">
        <f>IFERROR(VLOOKUP(A194,'fat-08-25'!A:C,3,FALSE),"")</f>
        <v>1.226</v>
      </c>
      <c r="DO194" s="279">
        <f>IFERROR(VLOOKUP(A194,'fat-09-25'!A:C,3,FALSE),"")</f>
        <v>0</v>
      </c>
      <c r="DP194" s="279">
        <f>IFERROR(VLOOKUP(A194,'fat-10-25'!A:C,3,FALSE),"")</f>
        <v>6.5787999999999993</v>
      </c>
      <c r="DQ194" s="279">
        <f>IFERROR(VLOOKUP(A194,'fat-11-25'!A:D,3,FALSE),"")</f>
        <v>7.1075999999999997</v>
      </c>
      <c r="DR194" s="279">
        <f>IFERROR(VLOOKUP(A194,'fat-12-25'!A:D,3,FALSE),"")</f>
        <v>4.4770000000000003</v>
      </c>
      <c r="DS194" s="279">
        <f>IFERROR(VLOOKUP(A194,'fat-01-26'!A:C,3,FALSE),"")</f>
        <v>5.7919999999999998</v>
      </c>
      <c r="DT194" s="279">
        <f>IFERROR(VLOOKUP(A194,'fat-02-26'!A:C,3,FALSE),"")</f>
        <v>6.7199999999999996E-2</v>
      </c>
      <c r="DU194" s="279">
        <f>IFERROR(VLOOKUP(A194,'fat-03-26'!A:C,3,FALSE),"")</f>
        <v>13.446199999999999</v>
      </c>
      <c r="DV194" s="279">
        <f>IFERROR(VLOOKUP(A194,'fat-04-26'!A:C,3,FALSE),"")</f>
        <v>2.2200000000000002</v>
      </c>
      <c r="DW194" s="279">
        <f>IFERROR(VLOOKUP(A194,'fat-05-26'!A:C,3,FALSE),"")</f>
        <v>5.9492000000000003</v>
      </c>
      <c r="DX194" s="279">
        <f t="shared" si="20"/>
        <v>5.3252666666666668</v>
      </c>
      <c r="DY194" s="279">
        <f t="shared" si="22"/>
        <v>7.9878999999999998</v>
      </c>
      <c r="DZ194" s="280"/>
      <c r="EA194" s="281">
        <f>VLOOKUP(A194,Estoque!B:I,8,FALSE)</f>
        <v>7.3201999999999998</v>
      </c>
      <c r="EB194" s="34">
        <f>VLOOKUP(A194,Estoque!B:N,13,FALSE)</f>
        <v>0</v>
      </c>
    </row>
    <row r="195" spans="1:133" x14ac:dyDescent="0.3">
      <c r="A195" s="394" t="s">
        <v>639</v>
      </c>
      <c r="B195" s="394" t="s">
        <v>640</v>
      </c>
      <c r="C195" s="279">
        <v>6.5830000000000002</v>
      </c>
      <c r="D195" s="279">
        <v>6.7549999999999999</v>
      </c>
      <c r="E195" s="279">
        <v>0.91100000000000003</v>
      </c>
      <c r="F195" s="279">
        <v>0.93</v>
      </c>
      <c r="G195" s="279">
        <v>5.617</v>
      </c>
      <c r="H195" s="279">
        <v>3.0249999999999999</v>
      </c>
      <c r="I195" s="279">
        <v>4.8620000000000001</v>
      </c>
      <c r="J195" s="279">
        <v>1.8640000000000001</v>
      </c>
      <c r="K195" s="279" t="s">
        <v>772</v>
      </c>
      <c r="L195" s="279" t="s">
        <v>772</v>
      </c>
      <c r="M195" s="279">
        <v>0.77800000000000002</v>
      </c>
      <c r="N195" s="279">
        <v>0.80500000000000005</v>
      </c>
      <c r="O195" s="279" t="s">
        <v>772</v>
      </c>
      <c r="P195" s="279">
        <v>3.5</v>
      </c>
      <c r="Q195" s="279" t="s">
        <v>772</v>
      </c>
      <c r="R195" s="279">
        <v>1.08</v>
      </c>
      <c r="S195" s="279" t="s">
        <v>772</v>
      </c>
      <c r="T195" s="279" t="s">
        <v>772</v>
      </c>
      <c r="U195" s="279" t="s">
        <v>772</v>
      </c>
      <c r="V195" s="279">
        <v>3.65</v>
      </c>
      <c r="W195" s="279">
        <v>1.31</v>
      </c>
      <c r="X195" s="279">
        <v>2.2149999999999999</v>
      </c>
      <c r="Y195" s="279" t="s">
        <v>772</v>
      </c>
      <c r="Z195" s="279" t="str">
        <f>IFERROR(VLOOKUP(A195,#REF!,3,FALSE),"")</f>
        <v/>
      </c>
      <c r="AA195" s="279">
        <v>0.24</v>
      </c>
      <c r="AB195" s="279" t="s">
        <v>772</v>
      </c>
      <c r="AC195" s="279" t="s">
        <v>772</v>
      </c>
      <c r="AD195" s="279" t="s">
        <v>772</v>
      </c>
      <c r="AE195" s="279" t="s">
        <v>772</v>
      </c>
      <c r="AF195" s="279">
        <v>0.81</v>
      </c>
      <c r="AG195" s="279">
        <v>5.4779999999999998</v>
      </c>
      <c r="AH195" s="279">
        <v>5.9080000000000004</v>
      </c>
      <c r="AI195" s="279">
        <v>4.17</v>
      </c>
      <c r="AJ195" s="279">
        <v>3.2349999999999999</v>
      </c>
      <c r="AK195" s="279">
        <v>3.431</v>
      </c>
      <c r="AL195" s="279">
        <v>0.64500000000000002</v>
      </c>
      <c r="AM195" s="279">
        <v>1.5329999999999999</v>
      </c>
      <c r="AN195" s="279">
        <v>2.484</v>
      </c>
      <c r="AO195" s="279" t="s">
        <v>772</v>
      </c>
      <c r="AP195" s="279" t="s">
        <v>772</v>
      </c>
      <c r="AQ195" s="279" t="s">
        <v>772</v>
      </c>
      <c r="AR195" s="279" t="s">
        <v>772</v>
      </c>
      <c r="AS195" s="279">
        <v>4.01</v>
      </c>
      <c r="AT195" s="279">
        <v>7.6120000000000001</v>
      </c>
      <c r="AU195" s="279">
        <v>2.68</v>
      </c>
      <c r="AV195" s="279">
        <v>7.23</v>
      </c>
      <c r="AW195" s="279">
        <v>0.63100000000000001</v>
      </c>
      <c r="AX195" s="279">
        <v>5.88</v>
      </c>
      <c r="AY195" s="279" t="str">
        <f>IFERROR(VLOOKUP(A195,#REF!,3,FALSE),"")</f>
        <v/>
      </c>
      <c r="AZ195" s="279" t="str">
        <f>IFERROR(VLOOKUP(A195,#REF!,3,FALSE),"")</f>
        <v/>
      </c>
      <c r="BA195" s="279" t="str">
        <f>IFERROR(VLOOKUP(A195,#REF!,3,FALSE),"")</f>
        <v/>
      </c>
      <c r="BB195" s="279" t="str">
        <f>IFERROR(VLOOKUP(A195,#REF!,3,FALSE),"")</f>
        <v/>
      </c>
      <c r="BC195" s="279" t="str">
        <f>IFERROR(VLOOKUP(A195,#REF!,3,FALSE),"")</f>
        <v/>
      </c>
      <c r="BD195" s="279" t="str">
        <f>IFERROR(VLOOKUP(A195,#REF!,3,FALSE),"")</f>
        <v/>
      </c>
      <c r="BE195" s="279" t="str">
        <f>IFERROR(VLOOKUP(A195,#REF!,3,FALSE),"")</f>
        <v/>
      </c>
      <c r="BF195" s="279" t="str">
        <f>IFERROR(VLOOKUP(A195,#REF!,3,FALSE),"")</f>
        <v/>
      </c>
      <c r="BG195" s="279" t="str">
        <f>IFERROR(VLOOKUP(A195,#REF!,3,FALSE),"")</f>
        <v/>
      </c>
      <c r="BH195" s="279" t="str">
        <f>IFERROR(VLOOKUP(A195,#REF!,3,FALSE),"")</f>
        <v/>
      </c>
      <c r="BI195" s="279" t="str">
        <f>IFERROR(VLOOKUP(A195,#REF!,3,FALSE),"")</f>
        <v/>
      </c>
      <c r="BJ195" s="279" t="str">
        <f>IFERROR(VLOOKUP(A195,#REF!,3,FALSE),"")</f>
        <v/>
      </c>
      <c r="BK195" s="279" t="str">
        <f>IFERROR(VLOOKUP(A195,#REF!,3,FALSE),"")</f>
        <v/>
      </c>
      <c r="BL195" s="279" t="str">
        <f>IFERROR(VLOOKUP(A195,#REF!,3,FALSE),"")</f>
        <v/>
      </c>
      <c r="BM195" s="279" t="str">
        <f>IFERROR(VLOOKUP(A195,#REF!,3,FALSE),"")</f>
        <v/>
      </c>
      <c r="BN195" s="279" t="str">
        <f>IFERROR(VLOOKUP(A195,#REF!,3,FALSE),"")</f>
        <v/>
      </c>
      <c r="BO195" s="279" t="str">
        <f>IFERROR(VLOOKUP(A195,#REF!,3,FALSE),"")</f>
        <v/>
      </c>
      <c r="BP195" s="279" t="str">
        <f>IFERROR(VLOOKUP(A195,#REF!,3,FALSE),"")</f>
        <v/>
      </c>
      <c r="BQ195" s="279" t="str">
        <f>IFERROR(VLOOKUP(A195,#REF!,3,FALSE),"")</f>
        <v/>
      </c>
      <c r="BR195" s="279" t="str">
        <f>IFERROR(VLOOKUP(A195,#REF!,3,FALSE),"")</f>
        <v/>
      </c>
      <c r="BS195" s="279" t="str">
        <f>IFERROR(VLOOKUP(A195,#REF!,3,FALSE),"")</f>
        <v/>
      </c>
      <c r="BT195" s="279" t="str">
        <f>IFERROR(VLOOKUP(A195,#REF!,3,FALSE),"")</f>
        <v/>
      </c>
      <c r="BU195" s="279" t="str">
        <f>IFERROR(VLOOKUP(A195,#REF!,3,FALSE),"")</f>
        <v/>
      </c>
      <c r="BV195" s="279" t="str">
        <f>IFERROR(VLOOKUP(A195,#REF!,3,FALSE),"")</f>
        <v/>
      </c>
      <c r="BW195" s="279" t="str">
        <f>IFERROR(VLOOKUP(A195,#REF!,3,FALSE),"")</f>
        <v/>
      </c>
      <c r="BX195" s="279" t="str">
        <f>IFERROR(VLOOKUP(A195,#REF!,3,FALSE),"")</f>
        <v/>
      </c>
      <c r="BY195" s="279" t="str">
        <f>IFERROR(VLOOKUP(A195,#REF!,3,FALSE),"")</f>
        <v/>
      </c>
      <c r="BZ195" s="279" t="str">
        <f>IFERROR(VLOOKUP(A195,#REF!,3,FALSE),"")</f>
        <v/>
      </c>
      <c r="CA195" s="279" t="str">
        <f>IFERROR(VLOOKUP(A195,#REF!,3,FALSE),"")</f>
        <v/>
      </c>
      <c r="CB195" s="279" t="str">
        <f>IFERROR(VLOOKUP(A195,#REF!,3,FALSE),"")</f>
        <v/>
      </c>
      <c r="CC195" s="279" t="str">
        <f>IFERROR(VLOOKUP(A195,#REF!,3,FALSE),"")</f>
        <v/>
      </c>
      <c r="CD195" s="279" t="str">
        <f>IFERROR(VLOOKUP(A195,#REF!,3,FALSE),"")</f>
        <v/>
      </c>
      <c r="CE195" s="279" t="str">
        <f>IFERROR(VLOOKUP(A195,#REF!,3,FALSE),"")</f>
        <v/>
      </c>
      <c r="CF195" s="279" t="str">
        <f>IFERROR(VLOOKUP(A195,#REF!,3,FALSE),"")</f>
        <v/>
      </c>
      <c r="CG195" s="279" t="str">
        <f>IFERROR(VLOOKUP(A195,#REF!,3,FALSE),"")</f>
        <v/>
      </c>
      <c r="CH195" s="279" t="str">
        <f>IFERROR(VLOOKUP(A195,#REF!,3,FALSE),"")</f>
        <v/>
      </c>
      <c r="CI195" s="279">
        <f>IFERROR(VLOOKUP(A195,'fat-01-23'!A:C,3,FALSE),"")</f>
        <v>8.0285000000000011</v>
      </c>
      <c r="CJ195" s="279" t="str">
        <f>IFERROR(VLOOKUP(A195,'fat-02-23'!A:C,3,FALSE),"")</f>
        <v/>
      </c>
      <c r="CK195" s="279">
        <f>IFERROR(VLOOKUP(A195,'fat-03-23'!A:C,3,FALSE),"")</f>
        <v>2.81</v>
      </c>
      <c r="CL195" s="279">
        <f>IFERROR(VLOOKUP(A195,'fat-04-23'!A:C,3,FALSE),"")</f>
        <v>1.31</v>
      </c>
      <c r="CM195" s="279">
        <f>IFERROR(VLOOKUP(A195,'fat-05-23'!A:C,3,FALSE),"")</f>
        <v>1.8599999999999999</v>
      </c>
      <c r="CN195" s="279">
        <f>IFERROR(VLOOKUP(A195,'fat-06-23'!A:C,3,FALSE),"")</f>
        <v>1.6739999999999999</v>
      </c>
      <c r="CO195" s="279">
        <f>IFERROR(VLOOKUP(A195,'fat-07-23'!A:C,3,FALSE),"")</f>
        <v>7.69</v>
      </c>
      <c r="CP195" s="279">
        <f>IFERROR(VLOOKUP(A195,'fat-08-23'!A:C,3,FALSE),"")</f>
        <v>9.8945000000000025</v>
      </c>
      <c r="CQ195" s="279">
        <f>IFERROR(VLOOKUP(A195,'fat-09-23'!A:C,3,FALSE),"")</f>
        <v>2.7679999999999998</v>
      </c>
      <c r="CR195" s="279">
        <f>IFERROR(VLOOKUP(A195,'fat-10-23'!A:C,3,FALSE),"")</f>
        <v>2.7319999999999998</v>
      </c>
      <c r="CS195" s="279">
        <f>IFERROR(VLOOKUP(A195,'fat-11-23'!A:C,3,FALSE),"")</f>
        <v>1.798</v>
      </c>
      <c r="CT195" s="279">
        <f>IFERROR(VLOOKUP(A195,'fat-12-23'!A:C,3,FALSE),"")</f>
        <v>1.8174999999999999</v>
      </c>
      <c r="CU195" s="279">
        <f>IFERROR(VLOOKUP(A195,'fat-01-24'!A:C,3,FALSE),"")</f>
        <v>5.6750000000000007</v>
      </c>
      <c r="CV195" s="279">
        <f>IFERROR(VLOOKUP(A195,'fat-02-24'!A:C,3,FALSE),"")</f>
        <v>11.130500000000001</v>
      </c>
      <c r="CW195" s="279">
        <f>IFERROR(VLOOKUP(A195,'fat-03-24'!A:C,3,FALSE),"")</f>
        <v>11.214</v>
      </c>
      <c r="CX195" s="279">
        <f>IFERROR(VLOOKUP(A195,'fat-04-24'!A:C,3,FALSE),"")</f>
        <v>1.7669999999999999</v>
      </c>
      <c r="CY195" s="279">
        <f>IFERROR(VLOOKUP(A195,'fat-05-24'!A:C,3,FALSE),"")</f>
        <v>11.214499999999999</v>
      </c>
      <c r="CZ195" s="279">
        <f>IFERROR(VLOOKUP(A195,'fat-06-24'!A:C,3,FALSE),"")</f>
        <v>1.6739999999999999</v>
      </c>
      <c r="DA195" s="279">
        <f>IFERROR(VLOOKUP(A195,'fat-07-24'!A:C,3,FALSE),"")</f>
        <v>6.1039999999999992</v>
      </c>
      <c r="DB195" s="279">
        <f>IFERROR(VLOOKUP(A195,'fat-08-24'!A:D,3,FALSE),"")</f>
        <v>14.424999999999999</v>
      </c>
      <c r="DC195" s="279">
        <f>IFERROR(VLOOKUP(A195,'fat-09-24'!A:C,3,FALSE),"")</f>
        <v>12.617500000000001</v>
      </c>
      <c r="DD195" s="279">
        <f>IFERROR(VLOOKUP(A195,'fat-10-24'!A:C,3,FALSE),"")</f>
        <v>27.120500000000007</v>
      </c>
      <c r="DE195" s="279">
        <f>IFERROR(VLOOKUP(A195,'fat-11-24'!A:C,3,FALSE),"")</f>
        <v>1.6894999999999998</v>
      </c>
      <c r="DF195" s="279">
        <f>IFERROR(VLOOKUP(A195,'fat-12-24'!A:D,3,FALSE),"")</f>
        <v>82.313000000000002</v>
      </c>
      <c r="DG195" s="279">
        <f>IFERROR(VLOOKUP(A195,'fat-01-25'!A:D,3,FALSE),"")</f>
        <v>45.100999999999999</v>
      </c>
      <c r="DH195" s="279">
        <f>IFERROR(VLOOKUP(A195,'fat-02-25'!A:D,3,FALSE),"")</f>
        <v>12.936</v>
      </c>
      <c r="DI195" s="279">
        <f>IFERROR(VLOOKUP(A195,'fat-03-25'!A:C,3,FALSE),"")</f>
        <v>5.9140000000000006</v>
      </c>
      <c r="DJ195" s="279">
        <f>IFERROR(VLOOKUP(A195,'fat-04-25'!A:C,3,FALSE),"")</f>
        <v>7.0990000000000002</v>
      </c>
      <c r="DK195" s="279">
        <f>IFERROR(VLOOKUP(A195,'fat-02-25'!A:C,3,FALSE),"")</f>
        <v>12.936</v>
      </c>
      <c r="DL195" s="279">
        <f>IFERROR(VLOOKUP(A195,'fat-06-25'!A:C,3,FALSE),"")</f>
        <v>11.088000000000001</v>
      </c>
      <c r="DM195" s="279">
        <f>IFERROR(VLOOKUP(A195,'fat-05-25'!A:C,3,FALSE),"")</f>
        <v>9.4804999999999993</v>
      </c>
      <c r="DN195" s="279">
        <f>IFERROR(VLOOKUP(A195,'fat-08-25'!A:C,3,FALSE),"")</f>
        <v>16.673000000000002</v>
      </c>
      <c r="DO195" s="279">
        <f>IFERROR(VLOOKUP(A195,'fat-09-25'!A:C,3,FALSE),"")</f>
        <v>28.910499999999995</v>
      </c>
      <c r="DP195" s="279">
        <f>IFERROR(VLOOKUP(A195,'fat-10-25'!A:C,3,FALSE),"")</f>
        <v>5.5170000000000003</v>
      </c>
      <c r="DQ195" s="279">
        <f>IFERROR(VLOOKUP(A195,'fat-11-25'!A:D,3,FALSE),"")</f>
        <v>22.974999999999998</v>
      </c>
      <c r="DR195" s="279">
        <f>IFERROR(VLOOKUP(A195,'fat-12-25'!A:D,3,FALSE),"")</f>
        <v>59.698999999999998</v>
      </c>
      <c r="DS195" s="279">
        <f>IFERROR(VLOOKUP(A195,'fat-01-26'!A:C,3,FALSE),"")</f>
        <v>39.259</v>
      </c>
      <c r="DT195" s="279">
        <f>IFERROR(VLOOKUP(A195,'fat-02-26'!A:C,3,FALSE),"")</f>
        <v>52.304499999999976</v>
      </c>
      <c r="DU195" s="279">
        <f>IFERROR(VLOOKUP(A195,'fat-03-26'!A:C,3,FALSE),"")</f>
        <v>22.997500000000006</v>
      </c>
      <c r="DV195" s="279">
        <f>IFERROR(VLOOKUP(A195,'fat-04-26'!A:C,3,FALSE),"")</f>
        <v>65.884999999999991</v>
      </c>
      <c r="DW195" s="279">
        <f>IFERROR(VLOOKUP(A195,'fat-05-26'!A:C,3,FALSE),"")</f>
        <v>39.724000000000004</v>
      </c>
      <c r="DX195" s="279">
        <f t="shared" si="20"/>
        <v>46.644833333333331</v>
      </c>
      <c r="DY195" s="279">
        <f t="shared" si="22"/>
        <v>69.967249999999993</v>
      </c>
      <c r="DZ195" s="280"/>
      <c r="EA195" s="281">
        <f>VLOOKUP(A195,Estoque!B:I,8,FALSE)</f>
        <v>52.036999999999999</v>
      </c>
      <c r="EB195" s="34">
        <f>VLOOKUP(A195,Estoque!B:N,13,FALSE)</f>
        <v>0</v>
      </c>
    </row>
    <row r="196" spans="1:133" x14ac:dyDescent="0.3">
      <c r="A196" s="394" t="s">
        <v>643</v>
      </c>
      <c r="B196" s="394" t="s">
        <v>644</v>
      </c>
      <c r="C196" s="279" t="s">
        <v>772</v>
      </c>
      <c r="D196" s="279" t="s">
        <v>772</v>
      </c>
      <c r="E196" s="279" t="s">
        <v>772</v>
      </c>
      <c r="F196" s="279" t="s">
        <v>772</v>
      </c>
      <c r="G196" s="279" t="s">
        <v>772</v>
      </c>
      <c r="H196" s="279" t="s">
        <v>772</v>
      </c>
      <c r="I196" s="279">
        <v>1.7849999999999999</v>
      </c>
      <c r="J196" s="279" t="s">
        <v>772</v>
      </c>
      <c r="K196" s="279" t="s">
        <v>772</v>
      </c>
      <c r="L196" s="279">
        <v>0.91</v>
      </c>
      <c r="M196" s="279">
        <v>0.73</v>
      </c>
      <c r="N196" s="279" t="s">
        <v>772</v>
      </c>
      <c r="O196" s="279" t="s">
        <v>772</v>
      </c>
      <c r="P196" s="279">
        <v>0.38500000000000001</v>
      </c>
      <c r="Q196" s="279" t="s">
        <v>772</v>
      </c>
      <c r="R196" s="279" t="s">
        <v>772</v>
      </c>
      <c r="S196" s="279" t="s">
        <v>772</v>
      </c>
      <c r="T196" s="279" t="s">
        <v>772</v>
      </c>
      <c r="U196" s="279" t="s">
        <v>772</v>
      </c>
      <c r="V196" s="279">
        <v>0.97499999999999998</v>
      </c>
      <c r="W196" s="279">
        <v>1.01</v>
      </c>
      <c r="X196" s="279">
        <v>1.96</v>
      </c>
      <c r="Y196" s="279">
        <v>0.5</v>
      </c>
      <c r="Z196" s="279" t="str">
        <f>IFERROR(VLOOKUP(A196,#REF!,3,FALSE),"")</f>
        <v/>
      </c>
      <c r="AA196" s="279">
        <v>0.54</v>
      </c>
      <c r="AB196" s="279" t="s">
        <v>772</v>
      </c>
      <c r="AC196" s="279" t="s">
        <v>772</v>
      </c>
      <c r="AD196" s="279" t="s">
        <v>772</v>
      </c>
      <c r="AE196" s="279" t="s">
        <v>772</v>
      </c>
      <c r="AF196" s="279" t="s">
        <v>772</v>
      </c>
      <c r="AG196" s="279" t="s">
        <v>772</v>
      </c>
      <c r="AH196" s="279" t="s">
        <v>772</v>
      </c>
      <c r="AI196" s="279">
        <v>2.2400000000000002</v>
      </c>
      <c r="AJ196" s="279" t="s">
        <v>772</v>
      </c>
      <c r="AK196" s="279" t="s">
        <v>772</v>
      </c>
      <c r="AL196" s="279" t="s">
        <v>772</v>
      </c>
      <c r="AM196" s="279" t="s">
        <v>772</v>
      </c>
      <c r="AN196" s="279" t="s">
        <v>772</v>
      </c>
      <c r="AO196" s="279">
        <v>0.72199999999999998</v>
      </c>
      <c r="AP196" s="279" t="s">
        <v>772</v>
      </c>
      <c r="AQ196" s="279" t="s">
        <v>772</v>
      </c>
      <c r="AR196" s="279" t="s">
        <v>772</v>
      </c>
      <c r="AS196" s="279" t="s">
        <v>772</v>
      </c>
      <c r="AT196" s="279" t="s">
        <v>772</v>
      </c>
      <c r="AU196" s="279" t="s">
        <v>772</v>
      </c>
      <c r="AV196" s="279" t="s">
        <v>772</v>
      </c>
      <c r="AW196" s="279" t="s">
        <v>772</v>
      </c>
      <c r="AX196" s="279" t="s">
        <v>772</v>
      </c>
      <c r="AY196" s="279" t="str">
        <f>IFERROR(VLOOKUP(A196,#REF!,3,FALSE),"")</f>
        <v/>
      </c>
      <c r="AZ196" s="279" t="str">
        <f>IFERROR(VLOOKUP(A196,#REF!,3,FALSE),"")</f>
        <v/>
      </c>
      <c r="BA196" s="279" t="str">
        <f>IFERROR(VLOOKUP(A196,#REF!,3,FALSE),"")</f>
        <v/>
      </c>
      <c r="BB196" s="279" t="str">
        <f>IFERROR(VLOOKUP(A196,#REF!,3,FALSE),"")</f>
        <v/>
      </c>
      <c r="BC196" s="279" t="str">
        <f>IFERROR(VLOOKUP(A196,#REF!,3,FALSE),"")</f>
        <v/>
      </c>
      <c r="BD196" s="279" t="str">
        <f>IFERROR(VLOOKUP(A196,#REF!,3,FALSE),"")</f>
        <v/>
      </c>
      <c r="BE196" s="279" t="str">
        <f>IFERROR(VLOOKUP(A196,#REF!,3,FALSE),"")</f>
        <v/>
      </c>
      <c r="BF196" s="279" t="str">
        <f>IFERROR(VLOOKUP(A196,#REF!,3,FALSE),"")</f>
        <v/>
      </c>
      <c r="BG196" s="279" t="str">
        <f>IFERROR(VLOOKUP(A196,#REF!,3,FALSE),"")</f>
        <v/>
      </c>
      <c r="BH196" s="279" t="str">
        <f>IFERROR(VLOOKUP(A196,#REF!,3,FALSE),"")</f>
        <v/>
      </c>
      <c r="BI196" s="279" t="str">
        <f>IFERROR(VLOOKUP(A196,#REF!,3,FALSE),"")</f>
        <v/>
      </c>
      <c r="BJ196" s="279" t="str">
        <f>IFERROR(VLOOKUP(A196,#REF!,3,FALSE),"")</f>
        <v/>
      </c>
      <c r="BK196" s="279" t="str">
        <f>IFERROR(VLOOKUP(A196,#REF!,3,FALSE),"")</f>
        <v/>
      </c>
      <c r="BL196" s="279" t="str">
        <f>IFERROR(VLOOKUP(A196,#REF!,3,FALSE),"")</f>
        <v/>
      </c>
      <c r="BM196" s="279" t="str">
        <f>IFERROR(VLOOKUP(A196,#REF!,3,FALSE),"")</f>
        <v/>
      </c>
      <c r="BN196" s="279" t="str">
        <f>IFERROR(VLOOKUP(A196,#REF!,3,FALSE),"")</f>
        <v/>
      </c>
      <c r="BO196" s="279" t="str">
        <f>IFERROR(VLOOKUP(A196,#REF!,3,FALSE),"")</f>
        <v/>
      </c>
      <c r="BP196" s="279" t="str">
        <f>IFERROR(VLOOKUP(A196,#REF!,3,FALSE),"")</f>
        <v/>
      </c>
      <c r="BQ196" s="279" t="str">
        <f>IFERROR(VLOOKUP(A196,#REF!,3,FALSE),"")</f>
        <v/>
      </c>
      <c r="BR196" s="279" t="str">
        <f>IFERROR(VLOOKUP(A196,#REF!,3,FALSE),"")</f>
        <v/>
      </c>
      <c r="BS196" s="279" t="str">
        <f>IFERROR(VLOOKUP(A196,#REF!,3,FALSE),"")</f>
        <v/>
      </c>
      <c r="BT196" s="279" t="str">
        <f>IFERROR(VLOOKUP(A196,#REF!,3,FALSE),"")</f>
        <v/>
      </c>
      <c r="BU196" s="279" t="str">
        <f>IFERROR(VLOOKUP(A196,#REF!,3,FALSE),"")</f>
        <v/>
      </c>
      <c r="BV196" s="279" t="str">
        <f>IFERROR(VLOOKUP(A196,#REF!,3,FALSE),"")</f>
        <v/>
      </c>
      <c r="BW196" s="279" t="str">
        <f>IFERROR(VLOOKUP(A196,#REF!,3,FALSE),"")</f>
        <v/>
      </c>
      <c r="BX196" s="279" t="str">
        <f>IFERROR(VLOOKUP(A196,#REF!,3,FALSE),"")</f>
        <v/>
      </c>
      <c r="BY196" s="279" t="str">
        <f>IFERROR(VLOOKUP(A196,#REF!,3,FALSE),"")</f>
        <v/>
      </c>
      <c r="BZ196" s="279" t="str">
        <f>IFERROR(VLOOKUP(A196,#REF!,3,FALSE),"")</f>
        <v/>
      </c>
      <c r="CA196" s="279" t="str">
        <f>IFERROR(VLOOKUP(A196,#REF!,3,FALSE),"")</f>
        <v/>
      </c>
      <c r="CB196" s="279" t="str">
        <f>IFERROR(VLOOKUP(A196,#REF!,3,FALSE),"")</f>
        <v/>
      </c>
      <c r="CC196" s="279" t="str">
        <f>IFERROR(VLOOKUP(A196,#REF!,3,FALSE),"")</f>
        <v/>
      </c>
      <c r="CD196" s="279" t="str">
        <f>IFERROR(VLOOKUP(A196,#REF!,3,FALSE),"")</f>
        <v/>
      </c>
      <c r="CE196" s="279" t="str">
        <f>IFERROR(VLOOKUP(A196,#REF!,3,FALSE),"")</f>
        <v/>
      </c>
      <c r="CF196" s="279" t="str">
        <f>IFERROR(VLOOKUP(A196,#REF!,3,FALSE),"")</f>
        <v/>
      </c>
      <c r="CG196" s="279" t="str">
        <f>IFERROR(VLOOKUP(A196,#REF!,3,FALSE),"")</f>
        <v/>
      </c>
      <c r="CH196" s="279" t="str">
        <f>IFERROR(VLOOKUP(A196,#REF!,3,FALSE),"")</f>
        <v/>
      </c>
      <c r="CI196" s="279">
        <f>IFERROR(VLOOKUP(A196,'fat-01-23'!A:C,3,FALSE),"")</f>
        <v>2.379</v>
      </c>
      <c r="CJ196" s="279">
        <f>IFERROR(VLOOKUP(A196,'fat-02-23'!A:C,3,FALSE),"")</f>
        <v>1.0065</v>
      </c>
      <c r="CK196" s="279">
        <f>IFERROR(VLOOKUP(A196,'fat-03-23'!A:C,3,FALSE),"")</f>
        <v>3.8908</v>
      </c>
      <c r="CL196" s="279" t="str">
        <f>IFERROR(VLOOKUP(A196,'fat-04-23'!A:C,3,FALSE),"")</f>
        <v/>
      </c>
      <c r="CM196" s="279">
        <f>IFERROR(VLOOKUP(A196,'fat-05-23'!A:C,3,FALSE),"")</f>
        <v>32.316600000000001</v>
      </c>
      <c r="CN196" s="279">
        <f>IFERROR(VLOOKUP(A196,'fat-06-23'!A:C,3,FALSE),"")</f>
        <v>-6.0736999999999997</v>
      </c>
      <c r="CO196" s="279" t="str">
        <f>IFERROR(VLOOKUP(A196,'fat-07-23'!A:C,3,FALSE),"")</f>
        <v/>
      </c>
      <c r="CP196" s="279">
        <f>IFERROR(VLOOKUP(A196,'fat-08-23'!A:C,3,FALSE),"")</f>
        <v>16.8385</v>
      </c>
      <c r="CQ196" s="279">
        <f>IFERROR(VLOOKUP(A196,'fat-09-23'!A:C,3,FALSE),"")</f>
        <v>15.6989</v>
      </c>
      <c r="CR196" s="279">
        <f>IFERROR(VLOOKUP(A196,'fat-10-23'!A:C,3,FALSE),"")</f>
        <v>32.871000000000009</v>
      </c>
      <c r="CS196" s="279">
        <f>IFERROR(VLOOKUP(A196,'fat-11-23'!A:C,3,FALSE),"")</f>
        <v>13.673699999999998</v>
      </c>
      <c r="CT196" s="279">
        <f>IFERROR(VLOOKUP(A196,'fat-12-23'!A:C,3,FALSE),"")</f>
        <v>0.64639999999999997</v>
      </c>
      <c r="CU196" s="279">
        <f>IFERROR(VLOOKUP(A196,'fat-01-24'!A:C,3,FALSE),"")</f>
        <v>7.6765999999999988</v>
      </c>
      <c r="CV196" s="279">
        <f>IFERROR(VLOOKUP(A196,'fat-02-24'!A:C,3,FALSE),"")</f>
        <v>8.1805999999999983</v>
      </c>
      <c r="CW196" s="279">
        <f>IFERROR(VLOOKUP(A196,'fat-03-24'!A:C,3,FALSE),"")</f>
        <v>8.6910000000000007</v>
      </c>
      <c r="CX196" s="279">
        <f>IFERROR(VLOOKUP(A196,'fat-04-24'!A:C,3,FALSE),"")</f>
        <v>0.40260000000000001</v>
      </c>
      <c r="CY196" s="279">
        <f>IFERROR(VLOOKUP(A196,'fat-05-24'!A:C,3,FALSE),"")</f>
        <v>11.8025</v>
      </c>
      <c r="CZ196" s="279">
        <f>IFERROR(VLOOKUP(A196,'fat-06-24'!A:C,3,FALSE),"")</f>
        <v>-6.0736999999999997</v>
      </c>
      <c r="DA196" s="279">
        <f>IFERROR(VLOOKUP(A196,'fat-07-24'!A:C,3,FALSE),"")</f>
        <v>8.1113</v>
      </c>
      <c r="DB196" s="279">
        <f>IFERROR(VLOOKUP(A196,'fat-08-24'!A:D,3,FALSE),"")</f>
        <v>3.7336</v>
      </c>
      <c r="DC196" s="279">
        <f>IFERROR(VLOOKUP(A196,'fat-09-24'!A:C,3,FALSE),"")</f>
        <v>2.5642</v>
      </c>
      <c r="DD196" s="279">
        <f>IFERROR(VLOOKUP(A196,'fat-10-24'!A:C,3,FALSE),"")</f>
        <v>20.813299999999998</v>
      </c>
      <c r="DE196" s="279">
        <f>IFERROR(VLOOKUP(A196,'fat-11-24'!A:C,3,FALSE),"")</f>
        <v>10.8919</v>
      </c>
      <c r="DF196" s="279">
        <f>IFERROR(VLOOKUP(A196,'fat-12-24'!A:D,3,FALSE),"")</f>
        <v>0</v>
      </c>
      <c r="DG196" s="279">
        <f>IFERROR(VLOOKUP(A196,'fat-01-25'!A:D,3,FALSE),"")</f>
        <v>27.038699999999999</v>
      </c>
      <c r="DH196" s="279">
        <f>IFERROR(VLOOKUP(A196,'fat-02-25'!A:D,3,FALSE),"")</f>
        <v>5.5571000000000002</v>
      </c>
      <c r="DI196" s="279">
        <f>IFERROR(VLOOKUP(A196,'fat-03-25'!A:C,3,FALSE),"")</f>
        <v>4.8376999999999999</v>
      </c>
      <c r="DJ196" s="279">
        <f>IFERROR(VLOOKUP(A196,'fat-04-25'!A:C,3,FALSE),"")</f>
        <v>11.01</v>
      </c>
      <c r="DK196" s="279">
        <f>IFERROR(VLOOKUP(A196,'fat-02-25'!A:C,3,FALSE),"")</f>
        <v>5.5571000000000002</v>
      </c>
      <c r="DL196" s="279">
        <f>IFERROR(VLOOKUP(A196,'fat-06-25'!A:C,3,FALSE),"")</f>
        <v>8.6148999999999987</v>
      </c>
      <c r="DM196" s="279">
        <f>IFERROR(VLOOKUP(A196,'fat-05-25'!A:C,3,FALSE),"")</f>
        <v>8.8718000000000004</v>
      </c>
      <c r="DN196" s="279">
        <f>IFERROR(VLOOKUP(A196,'fat-08-25'!A:C,3,FALSE),"")</f>
        <v>11.191899999999999</v>
      </c>
      <c r="DO196" s="279">
        <f>IFERROR(VLOOKUP(A196,'fat-09-25'!A:C,3,FALSE),"")</f>
        <v>12.4314</v>
      </c>
      <c r="DP196" s="279">
        <f>IFERROR(VLOOKUP(A196,'fat-10-25'!A:C,3,FALSE),"")</f>
        <v>4.7893999999999997</v>
      </c>
      <c r="DQ196" s="279">
        <f>IFERROR(VLOOKUP(A196,'fat-11-25'!A:D,3,FALSE),"")</f>
        <v>14.213899999999999</v>
      </c>
      <c r="DR196" s="279">
        <f>IFERROR(VLOOKUP(A196,'fat-12-25'!A:D,3,FALSE),"")</f>
        <v>7.48</v>
      </c>
      <c r="DS196" s="279">
        <f>IFERROR(VLOOKUP(A196,'fat-01-26'!A:C,3,FALSE),"")</f>
        <v>4.2639000000000005</v>
      </c>
      <c r="DT196" s="279">
        <f>IFERROR(VLOOKUP(A196,'fat-02-26'!A:C,3,FALSE),"")</f>
        <v>19.336399999999998</v>
      </c>
      <c r="DU196" s="279">
        <f>IFERROR(VLOOKUP(A196,'fat-03-26'!A:C,3,FALSE),"")</f>
        <v>11.347799999999999</v>
      </c>
      <c r="DV196" s="279">
        <f>IFERROR(VLOOKUP(A196,'fat-04-26'!A:C,3,FALSE),"")</f>
        <v>2.6059999999999999</v>
      </c>
      <c r="DW196" s="279">
        <f>IFERROR(VLOOKUP(A196,'fat-05-26'!A:C,3,FALSE),"")</f>
        <v>5.0442999999999998</v>
      </c>
      <c r="DX196" s="279">
        <f t="shared" ref="DX196:DX259" si="23">SUM(DR196:DW196)/6</f>
        <v>8.3464000000000009</v>
      </c>
      <c r="DY196" s="279">
        <f t="shared" si="22"/>
        <v>12.519600000000002</v>
      </c>
      <c r="DZ196" s="280"/>
      <c r="EA196" s="281">
        <f>VLOOKUP(A196,Estoque!B:I,8,FALSE)</f>
        <v>41.0244</v>
      </c>
      <c r="EB196" s="34">
        <f>VLOOKUP(A196,Estoque!B:N,13,FALSE)</f>
        <v>0</v>
      </c>
    </row>
    <row r="197" spans="1:133" x14ac:dyDescent="0.3">
      <c r="A197" s="394" t="s">
        <v>647</v>
      </c>
      <c r="B197" s="394" t="s">
        <v>648</v>
      </c>
      <c r="C197" s="279">
        <v>1.405</v>
      </c>
      <c r="D197" s="279" t="s">
        <v>772</v>
      </c>
      <c r="E197" s="279">
        <v>0.23499999999999999</v>
      </c>
      <c r="F197" s="279">
        <v>6.843</v>
      </c>
      <c r="G197" s="279">
        <v>1.516</v>
      </c>
      <c r="H197" s="279">
        <v>1.06</v>
      </c>
      <c r="I197" s="279">
        <v>0.26200000000000001</v>
      </c>
      <c r="J197" s="279">
        <v>0.52</v>
      </c>
      <c r="K197" s="279" t="s">
        <v>772</v>
      </c>
      <c r="L197" s="279">
        <v>5.84</v>
      </c>
      <c r="M197" s="279">
        <v>14.332000000000001</v>
      </c>
      <c r="N197" s="279" t="s">
        <v>772</v>
      </c>
      <c r="O197" s="279" t="s">
        <v>772</v>
      </c>
      <c r="P197" s="279" t="s">
        <v>772</v>
      </c>
      <c r="Q197" s="279" t="s">
        <v>772</v>
      </c>
      <c r="R197" s="279">
        <v>6.6349999999999998</v>
      </c>
      <c r="S197" s="279">
        <v>0</v>
      </c>
      <c r="T197" s="279" t="s">
        <v>772</v>
      </c>
      <c r="U197" s="279" t="s">
        <v>772</v>
      </c>
      <c r="V197" s="279">
        <v>5.8109999999999999</v>
      </c>
      <c r="W197" s="279">
        <v>1.3822000000000001</v>
      </c>
      <c r="X197" s="279">
        <v>1.6850000000000001</v>
      </c>
      <c r="Y197" s="279">
        <v>0.35809999999999997</v>
      </c>
      <c r="Z197" s="279" t="str">
        <f>IFERROR(VLOOKUP(A197,#REF!,3,FALSE),"")</f>
        <v/>
      </c>
      <c r="AA197" s="279">
        <v>3.5950000000000002</v>
      </c>
      <c r="AB197" s="279" t="s">
        <v>772</v>
      </c>
      <c r="AC197" s="279" t="s">
        <v>772</v>
      </c>
      <c r="AD197" s="279">
        <v>2.0150000000000001</v>
      </c>
      <c r="AE197" s="279">
        <v>6.1470000000000002</v>
      </c>
      <c r="AF197" s="279">
        <v>1.5349999999999999</v>
      </c>
      <c r="AG197" s="279">
        <v>2.13</v>
      </c>
      <c r="AH197" s="279" t="s">
        <v>772</v>
      </c>
      <c r="AI197" s="279">
        <v>3.94</v>
      </c>
      <c r="AJ197" s="279" t="s">
        <v>772</v>
      </c>
      <c r="AK197" s="279">
        <v>2.7040000000000002</v>
      </c>
      <c r="AL197" s="279">
        <v>2.117</v>
      </c>
      <c r="AM197" s="279" t="s">
        <v>772</v>
      </c>
      <c r="AN197" s="279">
        <v>1.3360000000000001</v>
      </c>
      <c r="AO197" s="279" t="s">
        <v>772</v>
      </c>
      <c r="AP197" s="279">
        <v>0.86</v>
      </c>
      <c r="AQ197" s="279">
        <v>1.28</v>
      </c>
      <c r="AR197" s="279" t="s">
        <v>772</v>
      </c>
      <c r="AS197" s="279">
        <v>2.6619999999999999</v>
      </c>
      <c r="AT197" s="279">
        <v>2.2999999999999998</v>
      </c>
      <c r="AU197" s="279">
        <v>2.9380000000000002</v>
      </c>
      <c r="AV197" s="279">
        <v>1.3440000000000001</v>
      </c>
      <c r="AW197" s="279">
        <v>0.505</v>
      </c>
      <c r="AX197" s="279">
        <v>2.15</v>
      </c>
      <c r="AY197" s="279" t="str">
        <f>IFERROR(VLOOKUP(A197,#REF!,3,FALSE),"")</f>
        <v/>
      </c>
      <c r="AZ197" s="279" t="str">
        <f>IFERROR(VLOOKUP(A197,#REF!,3,FALSE),"")</f>
        <v/>
      </c>
      <c r="BA197" s="279" t="str">
        <f>IFERROR(VLOOKUP(A197,#REF!,3,FALSE),"")</f>
        <v/>
      </c>
      <c r="BB197" s="279" t="str">
        <f>IFERROR(VLOOKUP(A197,#REF!,3,FALSE),"")</f>
        <v/>
      </c>
      <c r="BC197" s="279" t="str">
        <f>IFERROR(VLOOKUP(A197,#REF!,3,FALSE),"")</f>
        <v/>
      </c>
      <c r="BD197" s="279" t="str">
        <f>IFERROR(VLOOKUP(A197,#REF!,3,FALSE),"")</f>
        <v/>
      </c>
      <c r="BE197" s="279" t="str">
        <f>IFERROR(VLOOKUP(A197,#REF!,3,FALSE),"")</f>
        <v/>
      </c>
      <c r="BF197" s="279" t="str">
        <f>IFERROR(VLOOKUP(A197,#REF!,3,FALSE),"")</f>
        <v/>
      </c>
      <c r="BG197" s="279" t="str">
        <f>IFERROR(VLOOKUP(A197,#REF!,3,FALSE),"")</f>
        <v/>
      </c>
      <c r="BH197" s="279" t="str">
        <f>IFERROR(VLOOKUP(A197,#REF!,3,FALSE),"")</f>
        <v/>
      </c>
      <c r="BI197" s="279" t="str">
        <f>IFERROR(VLOOKUP(A197,#REF!,3,FALSE),"")</f>
        <v/>
      </c>
      <c r="BJ197" s="279" t="str">
        <f>IFERROR(VLOOKUP(A197,#REF!,3,FALSE),"")</f>
        <v/>
      </c>
      <c r="BK197" s="279" t="str">
        <f>IFERROR(VLOOKUP(A197,#REF!,3,FALSE),"")</f>
        <v/>
      </c>
      <c r="BL197" s="279" t="str">
        <f>IFERROR(VLOOKUP(A197,#REF!,3,FALSE),"")</f>
        <v/>
      </c>
      <c r="BM197" s="279" t="str">
        <f>IFERROR(VLOOKUP(A197,#REF!,3,FALSE),"")</f>
        <v/>
      </c>
      <c r="BN197" s="279" t="str">
        <f>IFERROR(VLOOKUP(A197,#REF!,3,FALSE),"")</f>
        <v/>
      </c>
      <c r="BO197" s="279" t="str">
        <f>IFERROR(VLOOKUP(A197,#REF!,3,FALSE),"")</f>
        <v/>
      </c>
      <c r="BP197" s="279" t="str">
        <f>IFERROR(VLOOKUP(A197,#REF!,3,FALSE),"")</f>
        <v/>
      </c>
      <c r="BQ197" s="279" t="str">
        <f>IFERROR(VLOOKUP(A197,#REF!,3,FALSE),"")</f>
        <v/>
      </c>
      <c r="BR197" s="279" t="str">
        <f>IFERROR(VLOOKUP(A197,#REF!,3,FALSE),"")</f>
        <v/>
      </c>
      <c r="BS197" s="279" t="str">
        <f>IFERROR(VLOOKUP(A197,#REF!,3,FALSE),"")</f>
        <v/>
      </c>
      <c r="BT197" s="279" t="str">
        <f>IFERROR(VLOOKUP(A197,#REF!,3,FALSE),"")</f>
        <v/>
      </c>
      <c r="BU197" s="279" t="str">
        <f>IFERROR(VLOOKUP(A197,#REF!,3,FALSE),"")</f>
        <v/>
      </c>
      <c r="BV197" s="279" t="str">
        <f>IFERROR(VLOOKUP(A197,#REF!,3,FALSE),"")</f>
        <v/>
      </c>
      <c r="BW197" s="279" t="str">
        <f>IFERROR(VLOOKUP(A197,#REF!,3,FALSE),"")</f>
        <v/>
      </c>
      <c r="BX197" s="279" t="str">
        <f>IFERROR(VLOOKUP(A197,#REF!,3,FALSE),"")</f>
        <v/>
      </c>
      <c r="BY197" s="279" t="str">
        <f>IFERROR(VLOOKUP(A197,#REF!,3,FALSE),"")</f>
        <v/>
      </c>
      <c r="BZ197" s="279" t="str">
        <f>IFERROR(VLOOKUP(A197,#REF!,3,FALSE),"")</f>
        <v/>
      </c>
      <c r="CA197" s="279" t="str">
        <f>IFERROR(VLOOKUP(A197,#REF!,3,FALSE),"")</f>
        <v/>
      </c>
      <c r="CB197" s="279" t="str">
        <f>IFERROR(VLOOKUP(A197,#REF!,3,FALSE),"")</f>
        <v/>
      </c>
      <c r="CC197" s="279" t="str">
        <f>IFERROR(VLOOKUP(A197,#REF!,3,FALSE),"")</f>
        <v/>
      </c>
      <c r="CD197" s="279" t="str">
        <f>IFERROR(VLOOKUP(A197,#REF!,3,FALSE),"")</f>
        <v/>
      </c>
      <c r="CE197" s="279" t="str">
        <f>IFERROR(VLOOKUP(A197,#REF!,3,FALSE),"")</f>
        <v/>
      </c>
      <c r="CF197" s="279" t="str">
        <f>IFERROR(VLOOKUP(A197,#REF!,3,FALSE),"")</f>
        <v/>
      </c>
      <c r="CG197" s="279" t="str">
        <f>IFERROR(VLOOKUP(A197,#REF!,3,FALSE),"")</f>
        <v/>
      </c>
      <c r="CH197" s="279" t="str">
        <f>IFERROR(VLOOKUP(A197,#REF!,3,FALSE),"")</f>
        <v/>
      </c>
      <c r="CI197" s="279">
        <f>IFERROR(VLOOKUP(A197,'fat-01-23'!A:C,3,FALSE),"")</f>
        <v>3.2763</v>
      </c>
      <c r="CJ197" s="279" t="str">
        <f>IFERROR(VLOOKUP(A197,'fat-02-23'!A:C,3,FALSE),"")</f>
        <v/>
      </c>
      <c r="CK197" s="279" t="str">
        <f>IFERROR(VLOOKUP(A197,'fat-03-23'!A:C,3,FALSE),"")</f>
        <v/>
      </c>
      <c r="CL197" s="279">
        <f>IFERROR(VLOOKUP(A197,'fat-04-23'!A:C,3,FALSE),"")</f>
        <v>6.4445999999999994</v>
      </c>
      <c r="CM197" s="279">
        <f>IFERROR(VLOOKUP(A197,'fat-05-23'!A:C,3,FALSE),"")</f>
        <v>3.6377999999999999</v>
      </c>
      <c r="CN197" s="279">
        <f>IFERROR(VLOOKUP(A197,'fat-06-23'!A:C,3,FALSE),"")</f>
        <v>5.7975000000000003</v>
      </c>
      <c r="CO197" s="279">
        <f>IFERROR(VLOOKUP(A197,'fat-07-23'!A:C,3,FALSE),"")</f>
        <v>11.646899999999999</v>
      </c>
      <c r="CP197" s="279">
        <f>IFERROR(VLOOKUP(A197,'fat-08-23'!A:C,3,FALSE),"")</f>
        <v>4.3788</v>
      </c>
      <c r="CQ197" s="279">
        <f>IFERROR(VLOOKUP(A197,'fat-09-23'!A:C,3,FALSE),"")</f>
        <v>10.377099999999999</v>
      </c>
      <c r="CR197" s="279">
        <f>IFERROR(VLOOKUP(A197,'fat-10-23'!A:C,3,FALSE),"")</f>
        <v>8.7448999999999995</v>
      </c>
      <c r="CS197" s="279">
        <f>IFERROR(VLOOKUP(A197,'fat-11-23'!A:C,3,FALSE),"")</f>
        <v>7.7288000000000014</v>
      </c>
      <c r="CT197" s="279">
        <f>IFERROR(VLOOKUP(A197,'fat-12-23'!A:C,3,FALSE),"")</f>
        <v>14.9998</v>
      </c>
      <c r="CU197" s="279">
        <f>IFERROR(VLOOKUP(A197,'fat-01-24'!A:C,3,FALSE),"")</f>
        <v>17.754100000000001</v>
      </c>
      <c r="CV197" s="279">
        <f>IFERROR(VLOOKUP(A197,'fat-02-24'!A:C,3,FALSE),"")</f>
        <v>18.893799999999999</v>
      </c>
      <c r="CW197" s="279">
        <f>IFERROR(VLOOKUP(A197,'fat-03-24'!A:C,3,FALSE),"")</f>
        <v>5.2963999999999993</v>
      </c>
      <c r="CX197" s="279" t="str">
        <f>IFERROR(VLOOKUP(A197,'fat-04-24'!A:C,3,FALSE),"")</f>
        <v/>
      </c>
      <c r="CY197" s="279">
        <f>IFERROR(VLOOKUP(A197,'fat-05-24'!A:C,3,FALSE),"")</f>
        <v>10.3927</v>
      </c>
      <c r="CZ197" s="279">
        <f>IFERROR(VLOOKUP(A197,'fat-06-24'!A:C,3,FALSE),"")</f>
        <v>5.7975000000000003</v>
      </c>
      <c r="DA197" s="279">
        <f>IFERROR(VLOOKUP(A197,'fat-07-24'!A:C,3,FALSE),"")</f>
        <v>10.799899999999999</v>
      </c>
      <c r="DB197" s="279">
        <f>IFERROR(VLOOKUP(A197,'fat-08-24'!A:D,3,FALSE),"")</f>
        <v>8.3522999999999996</v>
      </c>
      <c r="DC197" s="279">
        <f>IFERROR(VLOOKUP(A197,'fat-09-24'!A:C,3,FALSE),"")</f>
        <v>9.6430000000000007</v>
      </c>
      <c r="DD197" s="279">
        <f>IFERROR(VLOOKUP(A197,'fat-10-24'!A:C,3,FALSE),"")</f>
        <v>1.3099999999999998</v>
      </c>
      <c r="DE197" s="279">
        <f>IFERROR(VLOOKUP(A197,'fat-11-24'!A:C,3,FALSE),"")</f>
        <v>20.4815</v>
      </c>
      <c r="DF197" s="279">
        <f>IFERROR(VLOOKUP(A197,'fat-12-24'!A:D,3,FALSE),"")</f>
        <v>0</v>
      </c>
      <c r="DG197" s="279">
        <f>IFERROR(VLOOKUP(A197,'fat-01-25'!A:D,3,FALSE),"")</f>
        <v>23.717400000000001</v>
      </c>
      <c r="DH197" s="279">
        <f>IFERROR(VLOOKUP(A197,'fat-02-25'!A:D,3,FALSE),"")</f>
        <v>12.01</v>
      </c>
      <c r="DI197" s="279">
        <f>IFERROR(VLOOKUP(A197,'fat-03-25'!A:C,3,FALSE),"")</f>
        <v>14.180099999999999</v>
      </c>
      <c r="DJ197" s="279">
        <f>IFERROR(VLOOKUP(A197,'fat-04-25'!A:C,3,FALSE),"")</f>
        <v>8.0399999999999991</v>
      </c>
      <c r="DK197" s="279">
        <f>IFERROR(VLOOKUP(A197,'fat-02-25'!A:C,3,FALSE),"")</f>
        <v>12.01</v>
      </c>
      <c r="DL197" s="279">
        <f>IFERROR(VLOOKUP(A197,'fat-06-25'!A:C,3,FALSE),"")</f>
        <v>6.5989999999999993</v>
      </c>
      <c r="DM197" s="279">
        <f>IFERROR(VLOOKUP(A197,'fat-05-25'!A:C,3,FALSE),"")</f>
        <v>13.303299999999998</v>
      </c>
      <c r="DN197" s="279">
        <f>IFERROR(VLOOKUP(A197,'fat-08-25'!A:C,3,FALSE),"")</f>
        <v>0.86450000000000005</v>
      </c>
      <c r="DO197" s="279">
        <f>IFERROR(VLOOKUP(A197,'fat-09-25'!A:C,3,FALSE),"")</f>
        <v>25.025199999999998</v>
      </c>
      <c r="DP197" s="279">
        <f>IFERROR(VLOOKUP(A197,'fat-10-25'!A:C,3,FALSE),"")</f>
        <v>11.457000000000001</v>
      </c>
      <c r="DQ197" s="279">
        <f>IFERROR(VLOOKUP(A197,'fat-11-25'!A:D,3,FALSE),"")</f>
        <v>20.320800000000002</v>
      </c>
      <c r="DR197" s="279">
        <f>IFERROR(VLOOKUP(A197,'fat-12-25'!A:D,3,FALSE),"")</f>
        <v>6.6714000000000002</v>
      </c>
      <c r="DS197" s="279">
        <f>IFERROR(VLOOKUP(A197,'fat-01-26'!A:C,3,FALSE),"")</f>
        <v>13.7089</v>
      </c>
      <c r="DT197" s="279">
        <f>IFERROR(VLOOKUP(A197,'fat-02-26'!A:C,3,FALSE),"")</f>
        <v>32.3797</v>
      </c>
      <c r="DU197" s="279">
        <f>IFERROR(VLOOKUP(A197,'fat-03-26'!A:C,3,FALSE),"")</f>
        <v>29.971900000000002</v>
      </c>
      <c r="DV197" s="279">
        <f>IFERROR(VLOOKUP(A197,'fat-04-26'!A:C,3,FALSE),"")</f>
        <v>15.168299999999997</v>
      </c>
      <c r="DW197" s="279">
        <f>IFERROR(VLOOKUP(A197,'fat-05-26'!A:C,3,FALSE),"")</f>
        <v>39.449900000000007</v>
      </c>
      <c r="DX197" s="279">
        <f t="shared" si="23"/>
        <v>22.891683333333333</v>
      </c>
      <c r="DY197" s="279">
        <f t="shared" si="22"/>
        <v>34.337524999999999</v>
      </c>
      <c r="DZ197" s="280"/>
      <c r="EA197" s="281">
        <f>VLOOKUP(A197,Estoque!B:I,8,FALSE)</f>
        <v>24.593900000000001</v>
      </c>
      <c r="EB197" s="34">
        <f>VLOOKUP(A197,Estoque!B:N,13,FALSE)</f>
        <v>0</v>
      </c>
    </row>
    <row r="198" spans="1:133" x14ac:dyDescent="0.3">
      <c r="A198" s="394" t="s">
        <v>651</v>
      </c>
      <c r="B198" s="394" t="s">
        <v>652</v>
      </c>
      <c r="C198" s="279">
        <v>3.298</v>
      </c>
      <c r="D198" s="279" t="s">
        <v>772</v>
      </c>
      <c r="E198" s="279">
        <v>17.5</v>
      </c>
      <c r="F198" s="279" t="s">
        <v>772</v>
      </c>
      <c r="G198" s="279">
        <v>2.681</v>
      </c>
      <c r="H198" s="279" t="s">
        <v>772</v>
      </c>
      <c r="I198" s="279" t="s">
        <v>772</v>
      </c>
      <c r="J198" s="279" t="s">
        <v>772</v>
      </c>
      <c r="K198" s="279" t="s">
        <v>772</v>
      </c>
      <c r="L198" s="279" t="s">
        <v>772</v>
      </c>
      <c r="M198" s="279" t="s">
        <v>772</v>
      </c>
      <c r="N198" s="279">
        <v>0.72</v>
      </c>
      <c r="O198" s="279" t="s">
        <v>772</v>
      </c>
      <c r="P198" s="279" t="s">
        <v>772</v>
      </c>
      <c r="Q198" s="279" t="s">
        <v>772</v>
      </c>
      <c r="R198" s="279" t="s">
        <v>772</v>
      </c>
      <c r="S198" s="279" t="s">
        <v>772</v>
      </c>
      <c r="T198" s="279" t="s">
        <v>772</v>
      </c>
      <c r="U198" s="279" t="s">
        <v>772</v>
      </c>
      <c r="V198" s="279" t="s">
        <v>772</v>
      </c>
      <c r="W198" s="279">
        <v>0.77500000000000002</v>
      </c>
      <c r="X198" s="279">
        <v>1.514</v>
      </c>
      <c r="Y198" s="279" t="s">
        <v>772</v>
      </c>
      <c r="Z198" s="279" t="str">
        <f>IFERROR(VLOOKUP(A198,#REF!,3,FALSE),"")</f>
        <v/>
      </c>
      <c r="AA198" s="279">
        <v>3.61</v>
      </c>
      <c r="AB198" s="279">
        <v>0.115</v>
      </c>
      <c r="AC198" s="279">
        <v>8.2349999999999994</v>
      </c>
      <c r="AD198" s="279">
        <v>0.45</v>
      </c>
      <c r="AE198" s="279" t="s">
        <v>772</v>
      </c>
      <c r="AF198" s="279">
        <v>1.4950000000000001</v>
      </c>
      <c r="AG198" s="279" t="s">
        <v>772</v>
      </c>
      <c r="AH198" s="279">
        <v>2.0950000000000002</v>
      </c>
      <c r="AI198" s="279" t="s">
        <v>772</v>
      </c>
      <c r="AJ198" s="279" t="s">
        <v>772</v>
      </c>
      <c r="AK198" s="279">
        <v>0.45</v>
      </c>
      <c r="AL198" s="279">
        <v>0.56000000000000005</v>
      </c>
      <c r="AM198" s="279">
        <v>5.4950000000000001</v>
      </c>
      <c r="AN198" s="279" t="s">
        <v>772</v>
      </c>
      <c r="AO198" s="279" t="s">
        <v>772</v>
      </c>
      <c r="AP198" s="279" t="s">
        <v>772</v>
      </c>
      <c r="AQ198" s="279" t="s">
        <v>772</v>
      </c>
      <c r="AR198" s="279" t="s">
        <v>772</v>
      </c>
      <c r="AS198" s="279">
        <v>3.1360000000000001</v>
      </c>
      <c r="AT198" s="279">
        <v>0.65500000000000003</v>
      </c>
      <c r="AU198" s="279" t="s">
        <v>772</v>
      </c>
      <c r="AV198" s="279" t="s">
        <v>772</v>
      </c>
      <c r="AW198" s="279" t="s">
        <v>772</v>
      </c>
      <c r="AX198" s="279">
        <v>1.0900000000000001</v>
      </c>
      <c r="AY198" s="279" t="str">
        <f>IFERROR(VLOOKUP(A198,#REF!,3,FALSE),"")</f>
        <v/>
      </c>
      <c r="AZ198" s="279" t="str">
        <f>IFERROR(VLOOKUP(A198,#REF!,3,FALSE),"")</f>
        <v/>
      </c>
      <c r="BA198" s="279" t="str">
        <f>IFERROR(VLOOKUP(A198,#REF!,3,FALSE),"")</f>
        <v/>
      </c>
      <c r="BB198" s="279" t="str">
        <f>IFERROR(VLOOKUP(A198,#REF!,3,FALSE),"")</f>
        <v/>
      </c>
      <c r="BC198" s="279" t="str">
        <f>IFERROR(VLOOKUP(A198,#REF!,3,FALSE),"")</f>
        <v/>
      </c>
      <c r="BD198" s="279" t="str">
        <f>IFERROR(VLOOKUP(A198,#REF!,3,FALSE),"")</f>
        <v/>
      </c>
      <c r="BE198" s="279" t="str">
        <f>IFERROR(VLOOKUP(A198,#REF!,3,FALSE),"")</f>
        <v/>
      </c>
      <c r="BF198" s="279" t="str">
        <f>IFERROR(VLOOKUP(A198,#REF!,3,FALSE),"")</f>
        <v/>
      </c>
      <c r="BG198" s="279" t="str">
        <f>IFERROR(VLOOKUP(A198,#REF!,3,FALSE),"")</f>
        <v/>
      </c>
      <c r="BH198" s="279" t="str">
        <f>IFERROR(VLOOKUP(A198,#REF!,3,FALSE),"")</f>
        <v/>
      </c>
      <c r="BI198" s="279" t="str">
        <f>IFERROR(VLOOKUP(A198,#REF!,3,FALSE),"")</f>
        <v/>
      </c>
      <c r="BJ198" s="279" t="str">
        <f>IFERROR(VLOOKUP(A198,#REF!,3,FALSE),"")</f>
        <v/>
      </c>
      <c r="BK198" s="279" t="str">
        <f>IFERROR(VLOOKUP(A198,#REF!,3,FALSE),"")</f>
        <v/>
      </c>
      <c r="BL198" s="279" t="str">
        <f>IFERROR(VLOOKUP(A198,#REF!,3,FALSE),"")</f>
        <v/>
      </c>
      <c r="BM198" s="279" t="str">
        <f>IFERROR(VLOOKUP(A198,#REF!,3,FALSE),"")</f>
        <v/>
      </c>
      <c r="BN198" s="279" t="str">
        <f>IFERROR(VLOOKUP(A198,#REF!,3,FALSE),"")</f>
        <v/>
      </c>
      <c r="BO198" s="279" t="str">
        <f>IFERROR(VLOOKUP(A198,#REF!,3,FALSE),"")</f>
        <v/>
      </c>
      <c r="BP198" s="279" t="str">
        <f>IFERROR(VLOOKUP(A198,#REF!,3,FALSE),"")</f>
        <v/>
      </c>
      <c r="BQ198" s="279" t="str">
        <f>IFERROR(VLOOKUP(A198,#REF!,3,FALSE),"")</f>
        <v/>
      </c>
      <c r="BR198" s="279" t="str">
        <f>IFERROR(VLOOKUP(A198,#REF!,3,FALSE),"")</f>
        <v/>
      </c>
      <c r="BS198" s="279" t="str">
        <f>IFERROR(VLOOKUP(A198,#REF!,3,FALSE),"")</f>
        <v/>
      </c>
      <c r="BT198" s="279" t="str">
        <f>IFERROR(VLOOKUP(A198,#REF!,3,FALSE),"")</f>
        <v/>
      </c>
      <c r="BU198" s="279" t="str">
        <f>IFERROR(VLOOKUP(A198,#REF!,3,FALSE),"")</f>
        <v/>
      </c>
      <c r="BV198" s="279" t="str">
        <f>IFERROR(VLOOKUP(A198,#REF!,3,FALSE),"")</f>
        <v/>
      </c>
      <c r="BW198" s="279" t="str">
        <f>IFERROR(VLOOKUP(A198,#REF!,3,FALSE),"")</f>
        <v/>
      </c>
      <c r="BX198" s="279" t="str">
        <f>IFERROR(VLOOKUP(A198,#REF!,3,FALSE),"")</f>
        <v/>
      </c>
      <c r="BY198" s="279" t="str">
        <f>IFERROR(VLOOKUP(A198,#REF!,3,FALSE),"")</f>
        <v/>
      </c>
      <c r="BZ198" s="279" t="str">
        <f>IFERROR(VLOOKUP(A198,#REF!,3,FALSE),"")</f>
        <v/>
      </c>
      <c r="CA198" s="279" t="str">
        <f>IFERROR(VLOOKUP(A198,#REF!,3,FALSE),"")</f>
        <v/>
      </c>
      <c r="CB198" s="279" t="str">
        <f>IFERROR(VLOOKUP(A198,#REF!,3,FALSE),"")</f>
        <v/>
      </c>
      <c r="CC198" s="279" t="str">
        <f>IFERROR(VLOOKUP(A198,#REF!,3,FALSE),"")</f>
        <v/>
      </c>
      <c r="CD198" s="279" t="str">
        <f>IFERROR(VLOOKUP(A198,#REF!,3,FALSE),"")</f>
        <v/>
      </c>
      <c r="CE198" s="279" t="str">
        <f>IFERROR(VLOOKUP(A198,#REF!,3,FALSE),"")</f>
        <v/>
      </c>
      <c r="CF198" s="279" t="str">
        <f>IFERROR(VLOOKUP(A198,#REF!,3,FALSE),"")</f>
        <v/>
      </c>
      <c r="CG198" s="279" t="str">
        <f>IFERROR(VLOOKUP(A198,#REF!,3,FALSE),"")</f>
        <v/>
      </c>
      <c r="CH198" s="279" t="str">
        <f>IFERROR(VLOOKUP(A198,#REF!,3,FALSE),"")</f>
        <v/>
      </c>
      <c r="CI198" s="279">
        <f>IFERROR(VLOOKUP(A198,'fat-01-23'!A:C,3,FALSE),"")</f>
        <v>0.40679999999999999</v>
      </c>
      <c r="CJ198" s="279">
        <f>IFERROR(VLOOKUP(A198,'fat-02-23'!A:C,3,FALSE),"")</f>
        <v>3.3515999999999999</v>
      </c>
      <c r="CK198" s="279">
        <f>IFERROR(VLOOKUP(A198,'fat-03-23'!A:C,3,FALSE),"")</f>
        <v>0.94920000000000004</v>
      </c>
      <c r="CL198" s="279">
        <f>IFERROR(VLOOKUP(A198,'fat-04-23'!A:C,3,FALSE),"")</f>
        <v>3.0506000000000002</v>
      </c>
      <c r="CM198" s="279">
        <f>IFERROR(VLOOKUP(A198,'fat-05-23'!A:C,3,FALSE),"")</f>
        <v>1.5820000000000001</v>
      </c>
      <c r="CN198" s="279">
        <f>IFERROR(VLOOKUP(A198,'fat-06-23'!A:C,3,FALSE),"")</f>
        <v>1.7627999999999999</v>
      </c>
      <c r="CO198" s="279">
        <f>IFERROR(VLOOKUP(A198,'fat-07-23'!A:C,3,FALSE),"")</f>
        <v>1.3333999999999999</v>
      </c>
      <c r="CP198" s="279">
        <f>IFERROR(VLOOKUP(A198,'fat-08-23'!A:C,3,FALSE),"")</f>
        <v>4.694</v>
      </c>
      <c r="CQ198" s="279">
        <f>IFERROR(VLOOKUP(A198,'fat-09-23'!A:C,3,FALSE),"")</f>
        <v>1.8080000000000001</v>
      </c>
      <c r="CR198" s="279">
        <f>IFERROR(VLOOKUP(A198,'fat-10-23'!A:C,3,FALSE),"")</f>
        <v>3.5255999999999998</v>
      </c>
      <c r="CS198" s="279">
        <f>IFERROR(VLOOKUP(A198,'fat-11-23'!A:C,3,FALSE),"")</f>
        <v>7.4127999999999998</v>
      </c>
      <c r="CT198" s="279">
        <f>IFERROR(VLOOKUP(A198,'fat-12-23'!A:C,3,FALSE),"")</f>
        <v>2.2599999999999998</v>
      </c>
      <c r="CU198" s="279">
        <f>IFERROR(VLOOKUP(A198,'fat-01-24'!A:C,3,FALSE),"")</f>
        <v>2.4407999999999999</v>
      </c>
      <c r="CV198" s="279">
        <f>IFERROR(VLOOKUP(A198,'fat-02-24'!A:C,3,FALSE),"")</f>
        <v>4.5538000000000007</v>
      </c>
      <c r="CW198" s="279">
        <f>IFERROR(VLOOKUP(A198,'fat-03-24'!A:C,3,FALSE),"")</f>
        <v>2.4387999999999996</v>
      </c>
      <c r="CX198" s="279">
        <f>IFERROR(VLOOKUP(A198,'fat-04-24'!A:C,3,FALSE),"")</f>
        <v>4.1061999999999994</v>
      </c>
      <c r="CY198" s="279">
        <f>IFERROR(VLOOKUP(A198,'fat-05-24'!A:C,3,FALSE),"")</f>
        <v>0.56499999999999995</v>
      </c>
      <c r="CZ198" s="279">
        <f>IFERROR(VLOOKUP(A198,'fat-06-24'!A:C,3,FALSE),"")</f>
        <v>1.7627999999999999</v>
      </c>
      <c r="DA198" s="279">
        <f>IFERROR(VLOOKUP(A198,'fat-07-24'!A:C,3,FALSE),"")</f>
        <v>15.1676</v>
      </c>
      <c r="DB198" s="279">
        <f>IFERROR(VLOOKUP(A198,'fat-08-24'!A:D,3,FALSE),"")</f>
        <v>6.1101999999999999</v>
      </c>
      <c r="DC198" s="279">
        <f>IFERROR(VLOOKUP(A198,'fat-09-24'!A:C,3,FALSE),"")</f>
        <v>1.9436</v>
      </c>
      <c r="DD198" s="279">
        <f>IFERROR(VLOOKUP(A198,'fat-10-24'!A:C,3,FALSE),"")</f>
        <v>4.7459999999999996</v>
      </c>
      <c r="DE198" s="279">
        <f>IFERROR(VLOOKUP(A198,'fat-11-24'!A:C,3,FALSE),"")</f>
        <v>12.5314</v>
      </c>
      <c r="DF198" s="279">
        <f>IFERROR(VLOOKUP(A198,'fat-12-24'!A:D,3,FALSE),"")</f>
        <v>4.7759999999999998</v>
      </c>
      <c r="DG198" s="279">
        <f>IFERROR(VLOOKUP(A198,'fat-01-25'!A:D,3,FALSE),"")</f>
        <v>5.8759999999999994</v>
      </c>
      <c r="DH198" s="279">
        <f>IFERROR(VLOOKUP(A198,'fat-02-25'!A:D,3,FALSE),"")</f>
        <v>0.72319999999999995</v>
      </c>
      <c r="DI198" s="279">
        <f>IFERROR(VLOOKUP(A198,'fat-03-25'!A:C,3,FALSE),"")</f>
        <v>1.6724000000000001</v>
      </c>
      <c r="DJ198" s="279">
        <f>IFERROR(VLOOKUP(A198,'fat-04-25'!A:C,3,FALSE),"")</f>
        <v>6.9775999999999998</v>
      </c>
      <c r="DK198" s="279">
        <f>IFERROR(VLOOKUP(A198,'fat-02-25'!A:C,3,FALSE),"")</f>
        <v>0.72319999999999995</v>
      </c>
      <c r="DL198" s="279">
        <f>IFERROR(VLOOKUP(A198,'fat-06-25'!A:C,3,FALSE),"")</f>
        <v>5.8419999999999996</v>
      </c>
      <c r="DM198" s="279">
        <f>IFERROR(VLOOKUP(A198,'fat-05-25'!A:C,3,FALSE),"")</f>
        <v>0</v>
      </c>
      <c r="DN198" s="279">
        <f>IFERROR(VLOOKUP(A198,'fat-08-25'!A:C,3,FALSE),"")</f>
        <v>4.6802000000000001</v>
      </c>
      <c r="DO198" s="279">
        <f>IFERROR(VLOOKUP(A198,'fat-09-25'!A:C,3,FALSE),"")</f>
        <v>0.76839999999999997</v>
      </c>
      <c r="DP198" s="279">
        <f>IFERROR(VLOOKUP(A198,'fat-10-25'!A:C,3,FALSE),"")</f>
        <v>5.8983999999999996</v>
      </c>
      <c r="DQ198" s="279">
        <f>IFERROR(VLOOKUP(A198,'fat-11-25'!A:D,3,FALSE),"")</f>
        <v>5.867</v>
      </c>
      <c r="DR198" s="279">
        <f>IFERROR(VLOOKUP(A198,'fat-12-25'!A:D,3,FALSE),"")</f>
        <v>2.2599999999999998</v>
      </c>
      <c r="DS198" s="279">
        <f>IFERROR(VLOOKUP(A198,'fat-01-26'!A:C,3,FALSE),"")</f>
        <v>5.9631999999999996</v>
      </c>
      <c r="DT198" s="279">
        <f>IFERROR(VLOOKUP(A198,'fat-02-26'!A:C,3,FALSE),"")</f>
        <v>8.6288</v>
      </c>
      <c r="DU198" s="279">
        <f>IFERROR(VLOOKUP(A198,'fat-03-26'!A:C,3,FALSE),"")</f>
        <v>2.6850000000000001</v>
      </c>
      <c r="DV198" s="279">
        <f>IFERROR(VLOOKUP(A198,'fat-04-26'!A:C,3,FALSE),"")</f>
        <v>10.4366</v>
      </c>
      <c r="DW198" s="279">
        <f>IFERROR(VLOOKUP(A198,'fat-05-26'!A:C,3,FALSE),"")</f>
        <v>12.706799999999999</v>
      </c>
      <c r="DX198" s="279">
        <f t="shared" si="23"/>
        <v>7.1133999999999995</v>
      </c>
      <c r="DY198" s="279">
        <f t="shared" si="22"/>
        <v>10.6701</v>
      </c>
      <c r="DZ198" s="280">
        <v>10</v>
      </c>
      <c r="EA198" s="281">
        <f>VLOOKUP(A198,Estoque!B:I,8,FALSE)</f>
        <v>8.9342000000000006</v>
      </c>
      <c r="EB198" s="34">
        <f>VLOOKUP(A198,Estoque!B:N,13,FALSE)</f>
        <v>0</v>
      </c>
    </row>
    <row r="199" spans="1:133" x14ac:dyDescent="0.3">
      <c r="A199" s="394" t="s">
        <v>55</v>
      </c>
      <c r="B199" s="394" t="s">
        <v>56</v>
      </c>
      <c r="C199" s="279" t="s">
        <v>772</v>
      </c>
      <c r="D199" s="279">
        <v>1.59</v>
      </c>
      <c r="E199" s="279">
        <v>0</v>
      </c>
      <c r="F199" s="279" t="s">
        <v>772</v>
      </c>
      <c r="G199" s="279" t="s">
        <v>772</v>
      </c>
      <c r="H199" s="279">
        <v>2.81</v>
      </c>
      <c r="I199" s="279" t="s">
        <v>772</v>
      </c>
      <c r="J199" s="279" t="s">
        <v>772</v>
      </c>
      <c r="K199" s="279" t="s">
        <v>772</v>
      </c>
      <c r="L199" s="279" t="s">
        <v>772</v>
      </c>
      <c r="M199" s="279" t="s">
        <v>772</v>
      </c>
      <c r="N199" s="279" t="s">
        <v>772</v>
      </c>
      <c r="O199" s="279" t="s">
        <v>772</v>
      </c>
      <c r="P199" s="279" t="s">
        <v>772</v>
      </c>
      <c r="Q199" s="279" t="s">
        <v>772</v>
      </c>
      <c r="R199" s="279">
        <v>0.18</v>
      </c>
      <c r="S199" s="279" t="s">
        <v>772</v>
      </c>
      <c r="T199" s="279" t="s">
        <v>772</v>
      </c>
      <c r="U199" s="279" t="s">
        <v>772</v>
      </c>
      <c r="V199" s="279" t="s">
        <v>772</v>
      </c>
      <c r="W199" s="279" t="s">
        <v>772</v>
      </c>
      <c r="X199" s="279">
        <v>4.258</v>
      </c>
      <c r="Y199" s="279" t="s">
        <v>772</v>
      </c>
      <c r="Z199" s="279" t="str">
        <f>IFERROR(VLOOKUP(A199,#REF!,3,FALSE),"")</f>
        <v/>
      </c>
      <c r="AA199" s="279">
        <v>3.66</v>
      </c>
      <c r="AB199" s="279" t="s">
        <v>772</v>
      </c>
      <c r="AC199" s="279" t="s">
        <v>772</v>
      </c>
      <c r="AD199" s="279" t="s">
        <v>772</v>
      </c>
      <c r="AE199" s="279" t="s">
        <v>772</v>
      </c>
      <c r="AF199" s="279">
        <v>6.52</v>
      </c>
      <c r="AG199" s="279">
        <v>12.505000000000001</v>
      </c>
      <c r="AH199" s="279">
        <v>8.2460000000000004</v>
      </c>
      <c r="AI199" s="279" t="s">
        <v>772</v>
      </c>
      <c r="AJ199" s="279">
        <v>2.2549999999999999</v>
      </c>
      <c r="AK199" s="279">
        <v>1.5</v>
      </c>
      <c r="AL199" s="279">
        <v>0.28999999999999998</v>
      </c>
      <c r="AM199" s="279" t="s">
        <v>772</v>
      </c>
      <c r="AN199" s="279" t="s">
        <v>772</v>
      </c>
      <c r="AO199" s="279">
        <v>1.492</v>
      </c>
      <c r="AP199" s="279" t="s">
        <v>772</v>
      </c>
      <c r="AQ199" s="279" t="s">
        <v>772</v>
      </c>
      <c r="AR199" s="279" t="s">
        <v>772</v>
      </c>
      <c r="AS199" s="279">
        <v>1.0249999999999999</v>
      </c>
      <c r="AT199" s="279">
        <v>1.069</v>
      </c>
      <c r="AU199" s="279">
        <v>0.19500000000000001</v>
      </c>
      <c r="AV199" s="279">
        <v>2.387</v>
      </c>
      <c r="AW199" s="279" t="s">
        <v>772</v>
      </c>
      <c r="AX199" s="279" t="s">
        <v>772</v>
      </c>
      <c r="AY199" s="279" t="str">
        <f>IFERROR(VLOOKUP(A199,#REF!,3,FALSE),"")</f>
        <v/>
      </c>
      <c r="AZ199" s="279" t="str">
        <f>IFERROR(VLOOKUP(A199,#REF!,3,FALSE),"")</f>
        <v/>
      </c>
      <c r="BA199" s="279" t="str">
        <f>IFERROR(VLOOKUP(A199,#REF!,3,FALSE),"")</f>
        <v/>
      </c>
      <c r="BB199" s="279" t="str">
        <f>IFERROR(VLOOKUP(A199,#REF!,3,FALSE),"")</f>
        <v/>
      </c>
      <c r="BC199" s="279" t="str">
        <f>IFERROR(VLOOKUP(A199,#REF!,3,FALSE),"")</f>
        <v/>
      </c>
      <c r="BD199" s="279" t="str">
        <f>IFERROR(VLOOKUP(A199,#REF!,3,FALSE),"")</f>
        <v/>
      </c>
      <c r="BE199" s="279" t="str">
        <f>IFERROR(VLOOKUP(A199,#REF!,3,FALSE),"")</f>
        <v/>
      </c>
      <c r="BF199" s="279" t="str">
        <f>IFERROR(VLOOKUP(A199,#REF!,3,FALSE),"")</f>
        <v/>
      </c>
      <c r="BG199" s="279" t="str">
        <f>IFERROR(VLOOKUP(A199,#REF!,3,FALSE),"")</f>
        <v/>
      </c>
      <c r="BH199" s="279" t="str">
        <f>IFERROR(VLOOKUP(A199,#REF!,3,FALSE),"")</f>
        <v/>
      </c>
      <c r="BI199" s="279" t="str">
        <f>IFERROR(VLOOKUP(A199,#REF!,3,FALSE),"")</f>
        <v/>
      </c>
      <c r="BJ199" s="279" t="str">
        <f>IFERROR(VLOOKUP(A199,#REF!,3,FALSE),"")</f>
        <v/>
      </c>
      <c r="BK199" s="279" t="str">
        <f>IFERROR(VLOOKUP(A199,#REF!,3,FALSE),"")</f>
        <v/>
      </c>
      <c r="BL199" s="279" t="str">
        <f>IFERROR(VLOOKUP(A199,#REF!,3,FALSE),"")</f>
        <v/>
      </c>
      <c r="BM199" s="279" t="str">
        <f>IFERROR(VLOOKUP(A199,#REF!,3,FALSE),"")</f>
        <v/>
      </c>
      <c r="BN199" s="279" t="str">
        <f>IFERROR(VLOOKUP(A199,#REF!,3,FALSE),"")</f>
        <v/>
      </c>
      <c r="BO199" s="279" t="str">
        <f>IFERROR(VLOOKUP(A199,#REF!,3,FALSE),"")</f>
        <v/>
      </c>
      <c r="BP199" s="279" t="str">
        <f>IFERROR(VLOOKUP(A199,#REF!,3,FALSE),"")</f>
        <v/>
      </c>
      <c r="BQ199" s="279" t="str">
        <f>IFERROR(VLOOKUP(A199,#REF!,3,FALSE),"")</f>
        <v/>
      </c>
      <c r="BR199" s="279" t="str">
        <f>IFERROR(VLOOKUP(A199,#REF!,3,FALSE),"")</f>
        <v/>
      </c>
      <c r="BS199" s="279" t="str">
        <f>IFERROR(VLOOKUP(A199,#REF!,3,FALSE),"")</f>
        <v/>
      </c>
      <c r="BT199" s="279" t="str">
        <f>IFERROR(VLOOKUP(A199,#REF!,3,FALSE),"")</f>
        <v/>
      </c>
      <c r="BU199" s="279" t="str">
        <f>IFERROR(VLOOKUP(A199,#REF!,3,FALSE),"")</f>
        <v/>
      </c>
      <c r="BV199" s="279" t="str">
        <f>IFERROR(VLOOKUP(A199,#REF!,3,FALSE),"")</f>
        <v/>
      </c>
      <c r="BW199" s="279" t="str">
        <f>IFERROR(VLOOKUP(A199,#REF!,3,FALSE),"")</f>
        <v/>
      </c>
      <c r="BX199" s="279" t="str">
        <f>IFERROR(VLOOKUP(A199,#REF!,3,FALSE),"")</f>
        <v/>
      </c>
      <c r="BY199" s="279" t="str">
        <f>IFERROR(VLOOKUP(A199,#REF!,3,FALSE),"")</f>
        <v/>
      </c>
      <c r="BZ199" s="279" t="str">
        <f>IFERROR(VLOOKUP(A199,#REF!,3,FALSE),"")</f>
        <v/>
      </c>
      <c r="CA199" s="279" t="str">
        <f>IFERROR(VLOOKUP(A199,#REF!,3,FALSE),"")</f>
        <v/>
      </c>
      <c r="CB199" s="279" t="str">
        <f>IFERROR(VLOOKUP(A199,#REF!,3,FALSE),"")</f>
        <v/>
      </c>
      <c r="CC199" s="279" t="str">
        <f>IFERROR(VLOOKUP(A199,#REF!,3,FALSE),"")</f>
        <v/>
      </c>
      <c r="CD199" s="279" t="str">
        <f>IFERROR(VLOOKUP(A199,#REF!,3,FALSE),"")</f>
        <v/>
      </c>
      <c r="CE199" s="279" t="str">
        <f>IFERROR(VLOOKUP(A199,#REF!,3,FALSE),"")</f>
        <v/>
      </c>
      <c r="CF199" s="279" t="str">
        <f>IFERROR(VLOOKUP(A199,#REF!,3,FALSE),"")</f>
        <v/>
      </c>
      <c r="CG199" s="279" t="str">
        <f>IFERROR(VLOOKUP(A199,#REF!,3,FALSE),"")</f>
        <v/>
      </c>
      <c r="CH199" s="279" t="str">
        <f>IFERROR(VLOOKUP(A199,#REF!,3,FALSE),"")</f>
        <v/>
      </c>
      <c r="CI199" s="279">
        <f>IFERROR(VLOOKUP(A199,'fat-01-23'!A:C,3,FALSE),"")</f>
        <v>8.3041</v>
      </c>
      <c r="CJ199" s="279">
        <f>IFERROR(VLOOKUP(A199,'fat-02-23'!A:C,3,FALSE),"")</f>
        <v>-3.5999999117882785E-2</v>
      </c>
      <c r="CK199" s="279">
        <f>IFERROR(VLOOKUP(A199,'fat-03-23'!A:C,3,FALSE),"")</f>
        <v>5.0485999999999995</v>
      </c>
      <c r="CL199" s="279" t="str">
        <f>IFERROR(VLOOKUP(A199,'fat-04-23'!A:C,3,FALSE),"")</f>
        <v/>
      </c>
      <c r="CM199" s="279">
        <f>IFERROR(VLOOKUP(A199,'fat-05-23'!A:C,3,FALSE),"")</f>
        <v>1.7343999999999999</v>
      </c>
      <c r="CN199" s="279">
        <f>IFERROR(VLOOKUP(A199,'fat-06-23'!A:C,3,FALSE),"")</f>
        <v>4.2546999999999997</v>
      </c>
      <c r="CO199" s="279">
        <f>IFERROR(VLOOKUP(A199,'fat-07-23'!A:C,3,FALSE),"")</f>
        <v>11.613799999999999</v>
      </c>
      <c r="CP199" s="279">
        <f>IFERROR(VLOOKUP(A199,'fat-08-23'!A:C,3,FALSE),"")</f>
        <v>4.0225999999999997</v>
      </c>
      <c r="CQ199" s="279">
        <f>IFERROR(VLOOKUP(A199,'fat-09-23'!A:C,3,FALSE),"")</f>
        <v>3.2149999999999999</v>
      </c>
      <c r="CR199" s="279">
        <f>IFERROR(VLOOKUP(A199,'fat-10-23'!A:C,3,FALSE),"")</f>
        <v>9.3569999999999993</v>
      </c>
      <c r="CS199" s="279">
        <f>IFERROR(VLOOKUP(A199,'fat-11-23'!A:C,3,FALSE),"")</f>
        <v>2.71</v>
      </c>
      <c r="CT199" s="279">
        <f>IFERROR(VLOOKUP(A199,'fat-12-23'!A:C,3,FALSE),"")</f>
        <v>1.0474999999999999</v>
      </c>
      <c r="CU199" s="279">
        <f>IFERROR(VLOOKUP(A199,'fat-01-24'!A:C,3,FALSE),"")</f>
        <v>8.6974</v>
      </c>
      <c r="CV199" s="279">
        <f>IFERROR(VLOOKUP(A199,'fat-02-24'!A:C,3,FALSE),"")</f>
        <v>12.6449</v>
      </c>
      <c r="CW199" s="279">
        <f>IFERROR(VLOOKUP(A199,'fat-03-24'!A:C,3,FALSE),"")</f>
        <v>0.54200000000000004</v>
      </c>
      <c r="CX199" s="279">
        <f>IFERROR(VLOOKUP(A199,'fat-04-24'!A:C,3,FALSE),"")</f>
        <v>6.6882999999999999</v>
      </c>
      <c r="CY199" s="279">
        <f>IFERROR(VLOOKUP(A199,'fat-05-24'!A:C,3,FALSE),"")</f>
        <v>11.135799999999998</v>
      </c>
      <c r="CZ199" s="279">
        <f>IFERROR(VLOOKUP(A199,'fat-06-24'!A:C,3,FALSE),"")</f>
        <v>4.2546999999999997</v>
      </c>
      <c r="DA199" s="279">
        <f>IFERROR(VLOOKUP(A199,'fat-07-24'!A:C,3,FALSE),"")</f>
        <v>10.1707</v>
      </c>
      <c r="DB199" s="279">
        <f>IFERROR(VLOOKUP(A199,'fat-08-24'!A:D,3,FALSE),"")</f>
        <v>6.6959999999999997</v>
      </c>
      <c r="DC199" s="279">
        <f>IFERROR(VLOOKUP(A199,'fat-09-24'!A:C,3,FALSE),"")</f>
        <v>3.6404000000000001</v>
      </c>
      <c r="DD199" s="279">
        <f>IFERROR(VLOOKUP(A199,'fat-10-24'!A:C,3,FALSE),"")</f>
        <v>6.2286999999999999</v>
      </c>
      <c r="DE199" s="279">
        <f>IFERROR(VLOOKUP(A199,'fat-11-24'!A:C,3,FALSE),"")</f>
        <v>0</v>
      </c>
      <c r="DF199" s="279">
        <f>IFERROR(VLOOKUP(A199,'fat-12-24'!A:D,3,FALSE),"")</f>
        <v>10.584100000000001</v>
      </c>
      <c r="DG199" s="279">
        <f>IFERROR(VLOOKUP(A199,'fat-01-25'!A:D,3,FALSE),"")</f>
        <v>1.8419999999999999</v>
      </c>
      <c r="DH199" s="279">
        <f>IFERROR(VLOOKUP(A199,'fat-02-25'!A:D,3,FALSE),"")</f>
        <v>4.3631000000000002</v>
      </c>
      <c r="DI199" s="279">
        <f>IFERROR(VLOOKUP(A199,'fat-03-25'!A:C,3,FALSE),"")</f>
        <v>0</v>
      </c>
      <c r="DJ199" s="279">
        <f>IFERROR(VLOOKUP(A199,'fat-04-25'!A:C,3,FALSE),"")</f>
        <v>9.9619999999999997</v>
      </c>
      <c r="DK199" s="279">
        <f>IFERROR(VLOOKUP(A199,'fat-02-25'!A:C,3,FALSE),"")</f>
        <v>4.3631000000000002</v>
      </c>
      <c r="DL199" s="279">
        <f>IFERROR(VLOOKUP(A199,'fat-06-25'!A:C,3,FALSE),"")</f>
        <v>3.8942999999999994</v>
      </c>
      <c r="DM199" s="279">
        <f>IFERROR(VLOOKUP(A199,'fat-05-25'!A:C,3,FALSE),"")</f>
        <v>1.8534999999999999</v>
      </c>
      <c r="DN199" s="279">
        <f>IFERROR(VLOOKUP(A199,'fat-08-25'!A:C,3,FALSE),"")</f>
        <v>10.447699999999998</v>
      </c>
      <c r="DO199" s="279">
        <f>IFERROR(VLOOKUP(A199,'fat-09-25'!A:C,3,FALSE),"")</f>
        <v>6.7454000000000001</v>
      </c>
      <c r="DP199" s="279">
        <f>IFERROR(VLOOKUP(A199,'fat-10-25'!A:C,3,FALSE),"")</f>
        <v>10.597099999999999</v>
      </c>
      <c r="DQ199" s="279">
        <f>IFERROR(VLOOKUP(A199,'fat-11-25'!A:D,3,FALSE),"")</f>
        <v>2.6840000000000002</v>
      </c>
      <c r="DR199" s="279">
        <f>IFERROR(VLOOKUP(A199,'fat-12-25'!A:D,3,FALSE),"")</f>
        <v>1.002</v>
      </c>
      <c r="DS199" s="279">
        <f>IFERROR(VLOOKUP(A199,'fat-01-26'!A:C,3,FALSE),"")</f>
        <v>8.7714999999999996</v>
      </c>
      <c r="DT199" s="279">
        <f>IFERROR(VLOOKUP(A199,'fat-02-26'!A:C,3,FALSE),"")</f>
        <v>13.5724</v>
      </c>
      <c r="DU199" s="279">
        <f>IFERROR(VLOOKUP(A199,'fat-03-26'!A:C,3,FALSE),"")</f>
        <v>5.2298</v>
      </c>
      <c r="DV199" s="279">
        <f>IFERROR(VLOOKUP(A199,'fat-04-26'!A:C,3,FALSE),"")</f>
        <v>12.081099999999999</v>
      </c>
      <c r="DW199" s="279">
        <f>IFERROR(VLOOKUP(A199,'fat-05-26'!A:C,3,FALSE),"")</f>
        <v>2.4012000000000002</v>
      </c>
      <c r="DX199" s="279">
        <f t="shared" si="23"/>
        <v>7.1763333333333348</v>
      </c>
      <c r="DY199" s="279">
        <f t="shared" si="22"/>
        <v>10.764500000000002</v>
      </c>
      <c r="DZ199" s="280">
        <v>10</v>
      </c>
      <c r="EA199" s="281">
        <f>VLOOKUP(A199,Estoque!B:I,8,FALSE)</f>
        <v>32.107999999999997</v>
      </c>
      <c r="EB199" s="34">
        <f>VLOOKUP(A199,Estoque!B:N,13,FALSE)</f>
        <v>0</v>
      </c>
    </row>
    <row r="200" spans="1:133" x14ac:dyDescent="0.3">
      <c r="A200" s="394" t="s">
        <v>655</v>
      </c>
      <c r="B200" s="394" t="s">
        <v>656</v>
      </c>
      <c r="C200" s="279" t="s">
        <v>772</v>
      </c>
      <c r="D200" s="279" t="s">
        <v>772</v>
      </c>
      <c r="E200" s="279" t="s">
        <v>772</v>
      </c>
      <c r="F200" s="279" t="s">
        <v>772</v>
      </c>
      <c r="G200" s="279" t="s">
        <v>772</v>
      </c>
      <c r="H200" s="279" t="s">
        <v>772</v>
      </c>
      <c r="I200" s="279" t="s">
        <v>772</v>
      </c>
      <c r="J200" s="279" t="s">
        <v>772</v>
      </c>
      <c r="K200" s="279" t="s">
        <v>772</v>
      </c>
      <c r="L200" s="279" t="s">
        <v>772</v>
      </c>
      <c r="M200" s="279" t="s">
        <v>772</v>
      </c>
      <c r="N200" s="279" t="s">
        <v>772</v>
      </c>
      <c r="O200" s="279" t="s">
        <v>772</v>
      </c>
      <c r="P200" s="279">
        <v>1.39</v>
      </c>
      <c r="Q200" s="279" t="s">
        <v>772</v>
      </c>
      <c r="R200" s="279" t="s">
        <v>772</v>
      </c>
      <c r="S200" s="279" t="s">
        <v>772</v>
      </c>
      <c r="T200" s="279" t="s">
        <v>772</v>
      </c>
      <c r="U200" s="279" t="s">
        <v>772</v>
      </c>
      <c r="V200" s="279" t="s">
        <v>772</v>
      </c>
      <c r="W200" s="279" t="s">
        <v>772</v>
      </c>
      <c r="X200" s="279" t="s">
        <v>772</v>
      </c>
      <c r="Y200" s="279" t="s">
        <v>772</v>
      </c>
      <c r="Z200" s="279" t="str">
        <f>IFERROR(VLOOKUP(A200,#REF!,3,FALSE),"")</f>
        <v/>
      </c>
      <c r="AA200" s="279" t="s">
        <v>772</v>
      </c>
      <c r="AB200" s="279" t="s">
        <v>772</v>
      </c>
      <c r="AC200" s="279" t="s">
        <v>772</v>
      </c>
      <c r="AD200" s="279" t="s">
        <v>772</v>
      </c>
      <c r="AE200" s="279" t="s">
        <v>772</v>
      </c>
      <c r="AF200" s="279" t="s">
        <v>772</v>
      </c>
      <c r="AG200" s="279" t="s">
        <v>772</v>
      </c>
      <c r="AH200" s="279" t="s">
        <v>772</v>
      </c>
      <c r="AI200" s="279" t="s">
        <v>772</v>
      </c>
      <c r="AJ200" s="279" t="s">
        <v>772</v>
      </c>
      <c r="AK200" s="279" t="s">
        <v>772</v>
      </c>
      <c r="AL200" s="279">
        <v>1.5049999999999999</v>
      </c>
      <c r="AM200" s="279" t="s">
        <v>772</v>
      </c>
      <c r="AN200" s="279" t="s">
        <v>772</v>
      </c>
      <c r="AO200" s="279" t="s">
        <v>772</v>
      </c>
      <c r="AP200" s="279" t="s">
        <v>772</v>
      </c>
      <c r="AQ200" s="279" t="s">
        <v>772</v>
      </c>
      <c r="AR200" s="279" t="s">
        <v>772</v>
      </c>
      <c r="AS200" s="279" t="s">
        <v>772</v>
      </c>
      <c r="AT200" s="279" t="s">
        <v>772</v>
      </c>
      <c r="AU200" s="279" t="s">
        <v>772</v>
      </c>
      <c r="AV200" s="279" t="s">
        <v>772</v>
      </c>
      <c r="AW200" s="279" t="s">
        <v>772</v>
      </c>
      <c r="AX200" s="279" t="s">
        <v>772</v>
      </c>
      <c r="AY200" s="279" t="str">
        <f>IFERROR(VLOOKUP(A200,#REF!,3,FALSE),"")</f>
        <v/>
      </c>
      <c r="AZ200" s="279" t="str">
        <f>IFERROR(VLOOKUP(A200,#REF!,3,FALSE),"")</f>
        <v/>
      </c>
      <c r="BA200" s="279" t="str">
        <f>IFERROR(VLOOKUP(A200,#REF!,3,FALSE),"")</f>
        <v/>
      </c>
      <c r="BB200" s="279" t="str">
        <f>IFERROR(VLOOKUP(A200,#REF!,3,FALSE),"")</f>
        <v/>
      </c>
      <c r="BC200" s="279" t="str">
        <f>IFERROR(VLOOKUP(A200,#REF!,3,FALSE),"")</f>
        <v/>
      </c>
      <c r="BD200" s="279" t="str">
        <f>IFERROR(VLOOKUP(A200,#REF!,3,FALSE),"")</f>
        <v/>
      </c>
      <c r="BE200" s="279" t="str">
        <f>IFERROR(VLOOKUP(A200,#REF!,3,FALSE),"")</f>
        <v/>
      </c>
      <c r="BF200" s="279" t="str">
        <f>IFERROR(VLOOKUP(A200,#REF!,3,FALSE),"")</f>
        <v/>
      </c>
      <c r="BG200" s="279" t="str">
        <f>IFERROR(VLOOKUP(A200,#REF!,3,FALSE),"")</f>
        <v/>
      </c>
      <c r="BH200" s="279" t="str">
        <f>IFERROR(VLOOKUP(A200,#REF!,3,FALSE),"")</f>
        <v/>
      </c>
      <c r="BI200" s="279" t="str">
        <f>IFERROR(VLOOKUP(A200,#REF!,3,FALSE),"")</f>
        <v/>
      </c>
      <c r="BJ200" s="279" t="str">
        <f>IFERROR(VLOOKUP(A200,#REF!,3,FALSE),"")</f>
        <v/>
      </c>
      <c r="BK200" s="279" t="str">
        <f>IFERROR(VLOOKUP(A200,#REF!,3,FALSE),"")</f>
        <v/>
      </c>
      <c r="BL200" s="279" t="str">
        <f>IFERROR(VLOOKUP(A200,#REF!,3,FALSE),"")</f>
        <v/>
      </c>
      <c r="BM200" s="279" t="str">
        <f>IFERROR(VLOOKUP(A200,#REF!,3,FALSE),"")</f>
        <v/>
      </c>
      <c r="BN200" s="279" t="str">
        <f>IFERROR(VLOOKUP(A200,#REF!,3,FALSE),"")</f>
        <v/>
      </c>
      <c r="BO200" s="279" t="str">
        <f>IFERROR(VLOOKUP(A200,#REF!,3,FALSE),"")</f>
        <v/>
      </c>
      <c r="BP200" s="279" t="str">
        <f>IFERROR(VLOOKUP(A200,#REF!,3,FALSE),"")</f>
        <v/>
      </c>
      <c r="BQ200" s="279" t="str">
        <f>IFERROR(VLOOKUP(A200,#REF!,3,FALSE),"")</f>
        <v/>
      </c>
      <c r="BR200" s="279" t="str">
        <f>IFERROR(VLOOKUP(A200,#REF!,3,FALSE),"")</f>
        <v/>
      </c>
      <c r="BS200" s="279" t="str">
        <f>IFERROR(VLOOKUP(A200,#REF!,3,FALSE),"")</f>
        <v/>
      </c>
      <c r="BT200" s="279" t="str">
        <f>IFERROR(VLOOKUP(A200,#REF!,3,FALSE),"")</f>
        <v/>
      </c>
      <c r="BU200" s="279" t="str">
        <f>IFERROR(VLOOKUP(A200,#REF!,3,FALSE),"")</f>
        <v/>
      </c>
      <c r="BV200" s="279" t="str">
        <f>IFERROR(VLOOKUP(A200,#REF!,3,FALSE),"")</f>
        <v/>
      </c>
      <c r="BW200" s="279" t="str">
        <f>IFERROR(VLOOKUP(A200,#REF!,3,FALSE),"")</f>
        <v/>
      </c>
      <c r="BX200" s="279" t="str">
        <f>IFERROR(VLOOKUP(A200,#REF!,3,FALSE),"")</f>
        <v/>
      </c>
      <c r="BY200" s="279" t="str">
        <f>IFERROR(VLOOKUP(A200,#REF!,3,FALSE),"")</f>
        <v/>
      </c>
      <c r="BZ200" s="279" t="str">
        <f>IFERROR(VLOOKUP(A200,#REF!,3,FALSE),"")</f>
        <v/>
      </c>
      <c r="CA200" s="279" t="str">
        <f>IFERROR(VLOOKUP(A200,#REF!,3,FALSE),"")</f>
        <v/>
      </c>
      <c r="CB200" s="279" t="str">
        <f>IFERROR(VLOOKUP(A200,#REF!,3,FALSE),"")</f>
        <v/>
      </c>
      <c r="CC200" s="279" t="str">
        <f>IFERROR(VLOOKUP(A200,#REF!,3,FALSE),"")</f>
        <v/>
      </c>
      <c r="CD200" s="279" t="str">
        <f>IFERROR(VLOOKUP(A200,#REF!,3,FALSE),"")</f>
        <v/>
      </c>
      <c r="CE200" s="279" t="str">
        <f>IFERROR(VLOOKUP(A200,#REF!,3,FALSE),"")</f>
        <v/>
      </c>
      <c r="CF200" s="279" t="str">
        <f>IFERROR(VLOOKUP(A200,#REF!,3,FALSE),"")</f>
        <v/>
      </c>
      <c r="CG200" s="279" t="str">
        <f>IFERROR(VLOOKUP(A200,#REF!,3,FALSE),"")</f>
        <v/>
      </c>
      <c r="CH200" s="279" t="str">
        <f>IFERROR(VLOOKUP(A200,#REF!,3,FALSE),"")</f>
        <v/>
      </c>
      <c r="CI200" s="279" t="str">
        <f>IFERROR(VLOOKUP(A200,'fat-01-23'!A:C,3,FALSE),"")</f>
        <v/>
      </c>
      <c r="CJ200" s="279" t="str">
        <f>IFERROR(VLOOKUP(A200,'fat-02-23'!A:C,3,FALSE),"")</f>
        <v/>
      </c>
      <c r="CK200" s="279" t="str">
        <f>IFERROR(VLOOKUP(A200,'fat-03-23'!A:C,3,FALSE),"")</f>
        <v/>
      </c>
      <c r="CL200" s="279" t="str">
        <f>IFERROR(VLOOKUP(A200,'fat-04-23'!A:C,3,FALSE),"")</f>
        <v/>
      </c>
      <c r="CM200" s="279" t="str">
        <f>IFERROR(VLOOKUP(A200,'fat-05-23'!A:C,3,FALSE),"")</f>
        <v/>
      </c>
      <c r="CN200" s="279" t="str">
        <f>IFERROR(VLOOKUP(A200,'fat-06-23'!A:C,3,FALSE),"")</f>
        <v/>
      </c>
      <c r="CO200" s="279" t="str">
        <f>IFERROR(VLOOKUP(A200,'fat-07-23'!A:C,3,FALSE),"")</f>
        <v/>
      </c>
      <c r="CP200" s="279" t="str">
        <f>IFERROR(VLOOKUP(A200,'fat-08-23'!A:C,3,FALSE),"")</f>
        <v/>
      </c>
      <c r="CQ200" s="279" t="str">
        <f>IFERROR(VLOOKUP(A200,'fat-09-23'!A:C,3,FALSE),"")</f>
        <v/>
      </c>
      <c r="CR200" s="279" t="str">
        <f>IFERROR(VLOOKUP(A200,'fat-10-23'!A:C,3,FALSE),"")</f>
        <v/>
      </c>
      <c r="CS200" s="279" t="str">
        <f>IFERROR(VLOOKUP(A200,'fat-11-23'!A:C,3,FALSE),"")</f>
        <v/>
      </c>
      <c r="CT200" s="279" t="str">
        <f>IFERROR(VLOOKUP(A200,'fat-12-23'!A:C,3,FALSE),"")</f>
        <v/>
      </c>
      <c r="CU200" s="279" t="str">
        <f>IFERROR(VLOOKUP(A200,'fat-01-24'!A:C,3,FALSE),"")</f>
        <v/>
      </c>
      <c r="CV200" s="279" t="str">
        <f>IFERROR(VLOOKUP(A200,'fat-02-24'!A:C,3,FALSE),"")</f>
        <v/>
      </c>
      <c r="CW200" s="279">
        <f>IFERROR(VLOOKUP(A200,'fat-03-24'!A:C,3,FALSE),"")</f>
        <v>2.3420000000000001</v>
      </c>
      <c r="CX200" s="279" t="str">
        <f>IFERROR(VLOOKUP(A200,'fat-04-24'!A:C,3,FALSE),"")</f>
        <v/>
      </c>
      <c r="CY200" s="279">
        <f>IFERROR(VLOOKUP(A200,'fat-05-24'!A:C,3,FALSE),"")</f>
        <v>0.60699999999999998</v>
      </c>
      <c r="CZ200" s="279" t="str">
        <f>IFERROR(VLOOKUP(A200,'fat-06-24'!A:C,3,FALSE),"")</f>
        <v/>
      </c>
      <c r="DA200" s="279">
        <f>IFERROR(VLOOKUP(A200,'fat-07-24'!A:C,3,FALSE),"")</f>
        <v>0.66600000000000004</v>
      </c>
      <c r="DB200" s="279" t="str">
        <f>IFERROR(VLOOKUP(A200,'fat-08-24'!A:D,3,FALSE),"")</f>
        <v/>
      </c>
      <c r="DC200" s="279" t="str">
        <f>IFERROR(VLOOKUP(A200,'fat-09-24'!A:C,3,FALSE),"")</f>
        <v/>
      </c>
      <c r="DD200" s="279" t="str">
        <f>IFERROR(VLOOKUP(A200,'fat-10-24'!A:C,3,FALSE),"")</f>
        <v/>
      </c>
      <c r="DE200" s="279" t="str">
        <f>IFERROR(VLOOKUP(A200,'fat-11-24'!A:C,3,FALSE),"")</f>
        <v/>
      </c>
      <c r="DF200" s="279" t="str">
        <f>IFERROR(VLOOKUP(A200,'fat-12-24'!A:D,3,FALSE),"")</f>
        <v/>
      </c>
      <c r="DG200" s="279" t="str">
        <f>IFERROR(VLOOKUP(A200,'fat-01-25'!A:D,3,FALSE),"")</f>
        <v/>
      </c>
      <c r="DH200" s="279">
        <f>IFERROR(VLOOKUP(A200,'fat-02-25'!A:D,3,FALSE),"")</f>
        <v>0</v>
      </c>
      <c r="DI200" s="279">
        <f>IFERROR(VLOOKUP(A200,'fat-03-25'!A:C,3,FALSE),"")</f>
        <v>0</v>
      </c>
      <c r="DJ200" s="279">
        <f>IFERROR(VLOOKUP(A200,'fat-04-25'!A:C,3,FALSE),"")</f>
        <v>4.3360000000000003</v>
      </c>
      <c r="DK200" s="279">
        <f>IFERROR(VLOOKUP(A200,'fat-02-25'!A:C,3,FALSE),"")</f>
        <v>0</v>
      </c>
      <c r="DL200" s="279">
        <f>IFERROR(VLOOKUP(A200,'fat-06-25'!A:C,3,FALSE),"")</f>
        <v>0.77700000000000002</v>
      </c>
      <c r="DM200" s="279">
        <f>IFERROR(VLOOKUP(A200,'fat-05-25'!A:C,3,FALSE),"")</f>
        <v>0.9546</v>
      </c>
      <c r="DN200" s="279">
        <f>IFERROR(VLOOKUP(A200,'fat-08-25'!A:C,3,FALSE),"")</f>
        <v>1</v>
      </c>
      <c r="DO200" s="279">
        <f>IFERROR(VLOOKUP(A200,'fat-09-25'!A:C,3,FALSE),"")</f>
        <v>1.008</v>
      </c>
      <c r="DP200" s="279">
        <f>IFERROR(VLOOKUP(A200,'fat-10-25'!A:C,3,FALSE),"")</f>
        <v>0</v>
      </c>
      <c r="DQ200" s="279">
        <f>IFERROR(VLOOKUP(A200,'fat-11-25'!A:D,3,FALSE),"")</f>
        <v>0.46140000000000003</v>
      </c>
      <c r="DR200" s="279">
        <f>IFERROR(VLOOKUP(A200,'fat-12-25'!A:D,3,FALSE),"")</f>
        <v>0</v>
      </c>
      <c r="DS200" s="279">
        <f>IFERROR(VLOOKUP(A200,'fat-01-26'!A:C,3,FALSE),"")</f>
        <v>4.7952000000000004</v>
      </c>
      <c r="DT200" s="279" t="str">
        <f>IFERROR(VLOOKUP(A200,'fat-02-26'!A:C,3,FALSE),"")</f>
        <v/>
      </c>
      <c r="DU200" s="279" t="str">
        <f>IFERROR(VLOOKUP(A200,'fat-03-26'!A:C,3,FALSE),"")</f>
        <v/>
      </c>
      <c r="DV200" s="279">
        <f>IFERROR(VLOOKUP(A200,'fat-04-26'!A:C,3,FALSE),"")</f>
        <v>3.0760000000000001</v>
      </c>
      <c r="DW200" s="279">
        <f>IFERROR(VLOOKUP(A200,'fat-05-26'!A:C,3,FALSE),"")</f>
        <v>3.0878000000000001</v>
      </c>
      <c r="DX200" s="279">
        <f t="shared" si="23"/>
        <v>1.8265</v>
      </c>
      <c r="DY200" s="279">
        <f t="shared" si="22"/>
        <v>2.7397499999999999</v>
      </c>
      <c r="DZ200" s="280"/>
      <c r="EA200" s="281">
        <f>VLOOKUP(A200,Estoque!B:I,8,FALSE)</f>
        <v>7.7591999999999999</v>
      </c>
      <c r="EB200" s="34">
        <f>VLOOKUP(A200,Estoque!B:N,13,FALSE)</f>
        <v>0</v>
      </c>
    </row>
    <row r="201" spans="1:133" x14ac:dyDescent="0.3">
      <c r="A201" s="394" t="s">
        <v>657</v>
      </c>
      <c r="B201" s="394" t="s">
        <v>658</v>
      </c>
      <c r="C201" s="279" t="s">
        <v>772</v>
      </c>
      <c r="D201" s="279" t="s">
        <v>772</v>
      </c>
      <c r="E201" s="279" t="s">
        <v>772</v>
      </c>
      <c r="F201" s="279" t="s">
        <v>772</v>
      </c>
      <c r="G201" s="279" t="s">
        <v>772</v>
      </c>
      <c r="H201" s="279" t="s">
        <v>772</v>
      </c>
      <c r="I201" s="279" t="s">
        <v>772</v>
      </c>
      <c r="J201" s="279" t="s">
        <v>772</v>
      </c>
      <c r="K201" s="279" t="s">
        <v>772</v>
      </c>
      <c r="L201" s="279" t="s">
        <v>772</v>
      </c>
      <c r="M201" s="279" t="s">
        <v>772</v>
      </c>
      <c r="N201" s="279" t="s">
        <v>772</v>
      </c>
      <c r="O201" s="279" t="s">
        <v>772</v>
      </c>
      <c r="P201" s="279" t="s">
        <v>772</v>
      </c>
      <c r="Q201" s="279" t="s">
        <v>772</v>
      </c>
      <c r="R201" s="279" t="s">
        <v>772</v>
      </c>
      <c r="S201" s="279" t="s">
        <v>772</v>
      </c>
      <c r="T201" s="279" t="s">
        <v>772</v>
      </c>
      <c r="U201" s="279" t="s">
        <v>772</v>
      </c>
      <c r="V201" s="279" t="s">
        <v>772</v>
      </c>
      <c r="W201" s="279" t="s">
        <v>772</v>
      </c>
      <c r="X201" s="279" t="s">
        <v>772</v>
      </c>
      <c r="Y201" s="279" t="s">
        <v>772</v>
      </c>
      <c r="Z201" s="279" t="str">
        <f>IFERROR(VLOOKUP(A201,#REF!,3,FALSE),"")</f>
        <v/>
      </c>
      <c r="AA201" s="279" t="s">
        <v>772</v>
      </c>
      <c r="AB201" s="279" t="s">
        <v>772</v>
      </c>
      <c r="AC201" s="279" t="s">
        <v>772</v>
      </c>
      <c r="AD201" s="279" t="s">
        <v>772</v>
      </c>
      <c r="AE201" s="279" t="s">
        <v>772</v>
      </c>
      <c r="AF201" s="279" t="s">
        <v>772</v>
      </c>
      <c r="AG201" s="279" t="s">
        <v>772</v>
      </c>
      <c r="AH201" s="279" t="s">
        <v>772</v>
      </c>
      <c r="AI201" s="279" t="s">
        <v>772</v>
      </c>
      <c r="AJ201" s="279" t="s">
        <v>772</v>
      </c>
      <c r="AK201" s="279" t="s">
        <v>772</v>
      </c>
      <c r="AL201" s="279" t="s">
        <v>772</v>
      </c>
      <c r="AM201" s="279" t="s">
        <v>772</v>
      </c>
      <c r="AN201" s="279" t="s">
        <v>772</v>
      </c>
      <c r="AO201" s="279" t="s">
        <v>772</v>
      </c>
      <c r="AP201" s="279" t="s">
        <v>772</v>
      </c>
      <c r="AQ201" s="279" t="s">
        <v>772</v>
      </c>
      <c r="AR201" s="279" t="s">
        <v>772</v>
      </c>
      <c r="AS201" s="279" t="s">
        <v>772</v>
      </c>
      <c r="AT201" s="279" t="s">
        <v>772</v>
      </c>
      <c r="AU201" s="279" t="s">
        <v>772</v>
      </c>
      <c r="AV201" s="279" t="s">
        <v>772</v>
      </c>
      <c r="AW201" s="279" t="s">
        <v>772</v>
      </c>
      <c r="AX201" s="279" t="s">
        <v>772</v>
      </c>
      <c r="AY201" s="279" t="str">
        <f>IFERROR(VLOOKUP(A201,#REF!,3,FALSE),"")</f>
        <v/>
      </c>
      <c r="AZ201" s="279" t="str">
        <f>IFERROR(VLOOKUP(A201,#REF!,3,FALSE),"")</f>
        <v/>
      </c>
      <c r="BA201" s="279" t="str">
        <f>IFERROR(VLOOKUP(A201,#REF!,3,FALSE),"")</f>
        <v/>
      </c>
      <c r="BB201" s="279" t="str">
        <f>IFERROR(VLOOKUP(A201,#REF!,3,FALSE),"")</f>
        <v/>
      </c>
      <c r="BC201" s="279" t="str">
        <f>IFERROR(VLOOKUP(A201,#REF!,3,FALSE),"")</f>
        <v/>
      </c>
      <c r="BD201" s="279" t="str">
        <f>IFERROR(VLOOKUP(A201,#REF!,3,FALSE),"")</f>
        <v/>
      </c>
      <c r="BE201" s="279" t="str">
        <f>IFERROR(VLOOKUP(A201,#REF!,3,FALSE),"")</f>
        <v/>
      </c>
      <c r="BF201" s="279" t="str">
        <f>IFERROR(VLOOKUP(A201,#REF!,3,FALSE),"")</f>
        <v/>
      </c>
      <c r="BG201" s="279" t="str">
        <f>IFERROR(VLOOKUP(A201,#REF!,3,FALSE),"")</f>
        <v/>
      </c>
      <c r="BH201" s="279" t="str">
        <f>IFERROR(VLOOKUP(A201,#REF!,3,FALSE),"")</f>
        <v/>
      </c>
      <c r="BI201" s="279" t="str">
        <f>IFERROR(VLOOKUP(A201,#REF!,3,FALSE),"")</f>
        <v/>
      </c>
      <c r="BJ201" s="279" t="str">
        <f>IFERROR(VLOOKUP(A201,#REF!,3,FALSE),"")</f>
        <v/>
      </c>
      <c r="BK201" s="279" t="str">
        <f>IFERROR(VLOOKUP(A201,#REF!,3,FALSE),"")</f>
        <v/>
      </c>
      <c r="BL201" s="279" t="str">
        <f>IFERROR(VLOOKUP(A201,#REF!,3,FALSE),"")</f>
        <v/>
      </c>
      <c r="BM201" s="279" t="str">
        <f>IFERROR(VLOOKUP(A201,#REF!,3,FALSE),"")</f>
        <v/>
      </c>
      <c r="BN201" s="279" t="str">
        <f>IFERROR(VLOOKUP(A201,#REF!,3,FALSE),"")</f>
        <v/>
      </c>
      <c r="BO201" s="279" t="str">
        <f>IFERROR(VLOOKUP(A201,#REF!,3,FALSE),"")</f>
        <v/>
      </c>
      <c r="BP201" s="279" t="str">
        <f>IFERROR(VLOOKUP(A201,#REF!,3,FALSE),"")</f>
        <v/>
      </c>
      <c r="BQ201" s="279" t="str">
        <f>IFERROR(VLOOKUP(A201,#REF!,3,FALSE),"")</f>
        <v/>
      </c>
      <c r="BR201" s="279" t="str">
        <f>IFERROR(VLOOKUP(A201,#REF!,3,FALSE),"")</f>
        <v/>
      </c>
      <c r="BS201" s="279" t="str">
        <f>IFERROR(VLOOKUP(A201,#REF!,3,FALSE),"")</f>
        <v/>
      </c>
      <c r="BT201" s="279" t="str">
        <f>IFERROR(VLOOKUP(A201,#REF!,3,FALSE),"")</f>
        <v/>
      </c>
      <c r="BU201" s="279" t="str">
        <f>IFERROR(VLOOKUP(A201,#REF!,3,FALSE),"")</f>
        <v/>
      </c>
      <c r="BV201" s="279" t="str">
        <f>IFERROR(VLOOKUP(A201,#REF!,3,FALSE),"")</f>
        <v/>
      </c>
      <c r="BW201" s="279" t="str">
        <f>IFERROR(VLOOKUP(A201,#REF!,3,FALSE),"")</f>
        <v/>
      </c>
      <c r="BX201" s="279" t="str">
        <f>IFERROR(VLOOKUP(A201,#REF!,3,FALSE),"")</f>
        <v/>
      </c>
      <c r="BY201" s="279" t="str">
        <f>IFERROR(VLOOKUP(A201,#REF!,3,FALSE),"")</f>
        <v/>
      </c>
      <c r="BZ201" s="279" t="str">
        <f>IFERROR(VLOOKUP(A201,#REF!,3,FALSE),"")</f>
        <v/>
      </c>
      <c r="CA201" s="279" t="str">
        <f>IFERROR(VLOOKUP(A201,#REF!,3,FALSE),"")</f>
        <v/>
      </c>
      <c r="CB201" s="279" t="str">
        <f>IFERROR(VLOOKUP(A201,#REF!,3,FALSE),"")</f>
        <v/>
      </c>
      <c r="CC201" s="279" t="str">
        <f>IFERROR(VLOOKUP(A201,#REF!,3,FALSE),"")</f>
        <v/>
      </c>
      <c r="CD201" s="279" t="str">
        <f>IFERROR(VLOOKUP(A201,#REF!,3,FALSE),"")</f>
        <v/>
      </c>
      <c r="CE201" s="279" t="str">
        <f>IFERROR(VLOOKUP(A201,#REF!,3,FALSE),"")</f>
        <v/>
      </c>
      <c r="CF201" s="279" t="str">
        <f>IFERROR(VLOOKUP(A201,#REF!,3,FALSE),"")</f>
        <v/>
      </c>
      <c r="CG201" s="279" t="str">
        <f>IFERROR(VLOOKUP(A201,#REF!,3,FALSE),"")</f>
        <v/>
      </c>
      <c r="CH201" s="279" t="str">
        <f>IFERROR(VLOOKUP(A201,#REF!,3,FALSE),"")</f>
        <v/>
      </c>
      <c r="CI201" s="279">
        <f>IFERROR(VLOOKUP(A201,'fat-01-23'!A:C,3,FALSE),"")</f>
        <v>5.1727999999999996</v>
      </c>
      <c r="CJ201" s="279" t="str">
        <f>IFERROR(VLOOKUP(A201,'fat-02-23'!A:C,3,FALSE),"")</f>
        <v/>
      </c>
      <c r="CK201" s="279" t="str">
        <f>IFERROR(VLOOKUP(A201,'fat-03-23'!A:C,3,FALSE),"")</f>
        <v/>
      </c>
      <c r="CL201" s="279">
        <f>IFERROR(VLOOKUP(A201,'fat-04-23'!A:C,3,FALSE),"")</f>
        <v>0.69740000000000002</v>
      </c>
      <c r="CM201" s="279">
        <f>IFERROR(VLOOKUP(A201,'fat-05-23'!A:C,3,FALSE),"")</f>
        <v>0.53890000000000005</v>
      </c>
      <c r="CN201" s="279">
        <f>IFERROR(VLOOKUP(A201,'fat-06-23'!A:C,3,FALSE),"")</f>
        <v>0.95099999999999996</v>
      </c>
      <c r="CO201" s="279" t="str">
        <f>IFERROR(VLOOKUP(A201,'fat-07-23'!A:C,3,FALSE),"")</f>
        <v/>
      </c>
      <c r="CP201" s="279">
        <f>IFERROR(VLOOKUP(A201,'fat-08-23'!A:C,3,FALSE),"")</f>
        <v>6.04</v>
      </c>
      <c r="CQ201" s="279">
        <f>IFERROR(VLOOKUP(A201,'fat-09-23'!A:C,3,FALSE),"")</f>
        <v>2.4079999999999999</v>
      </c>
      <c r="CR201" s="279">
        <f>IFERROR(VLOOKUP(A201,'fat-10-23'!A:C,3,FALSE),"")</f>
        <v>2.536</v>
      </c>
      <c r="CS201" s="279" t="str">
        <f>IFERROR(VLOOKUP(A201,'fat-11-23'!A:C,3,FALSE),"")</f>
        <v/>
      </c>
      <c r="CT201" s="279">
        <f>IFERROR(VLOOKUP(A201,'fat-12-23'!A:C,3,FALSE),"")</f>
        <v>1.0461</v>
      </c>
      <c r="CU201" s="279">
        <f>IFERROR(VLOOKUP(A201,'fat-01-24'!A:C,3,FALSE),"")</f>
        <v>3.2294999999999998</v>
      </c>
      <c r="CV201" s="279" t="str">
        <f>IFERROR(VLOOKUP(A201,'fat-02-24'!A:C,3,FALSE),"")</f>
        <v/>
      </c>
      <c r="CW201" s="279" t="str">
        <f>IFERROR(VLOOKUP(A201,'fat-03-24'!A:C,3,FALSE),"")</f>
        <v/>
      </c>
      <c r="CX201" s="279" t="str">
        <f>IFERROR(VLOOKUP(A201,'fat-04-24'!A:C,3,FALSE),"")</f>
        <v/>
      </c>
      <c r="CY201" s="279" t="str">
        <f>IFERROR(VLOOKUP(A201,'fat-05-24'!A:C,3,FALSE),"")</f>
        <v/>
      </c>
      <c r="CZ201" s="279">
        <f>IFERROR(VLOOKUP(A201,'fat-06-24'!A:C,3,FALSE),"")</f>
        <v>0.95099999999999996</v>
      </c>
      <c r="DA201" s="279" t="str">
        <f>IFERROR(VLOOKUP(A201,'fat-07-24'!A:C,3,FALSE),"")</f>
        <v/>
      </c>
      <c r="DB201" s="279">
        <f>IFERROR(VLOOKUP(A201,'fat-08-24'!A:D,3,FALSE),"")</f>
        <v>1.268</v>
      </c>
      <c r="DC201" s="279">
        <f>IFERROR(VLOOKUP(A201,'fat-09-24'!A:C,3,FALSE),"")</f>
        <v>3.1699999999999999E-2</v>
      </c>
      <c r="DD201" s="279">
        <f>IFERROR(VLOOKUP(A201,'fat-10-24'!A:C,3,FALSE),"")</f>
        <v>6.34</v>
      </c>
      <c r="DE201" s="279">
        <f>IFERROR(VLOOKUP(A201,'fat-11-24'!A:C,3,FALSE),"")</f>
        <v>8.0201000000000011</v>
      </c>
      <c r="DF201" s="279">
        <f>IFERROR(VLOOKUP(A201,'fat-12-24'!A:D,3,FALSE),"")</f>
        <v>2.0605000000000002</v>
      </c>
      <c r="DG201" s="279">
        <f>IFERROR(VLOOKUP(A201,'fat-01-25'!A:D,3,FALSE),"")</f>
        <v>0</v>
      </c>
      <c r="DH201" s="279" t="str">
        <f>IFERROR(VLOOKUP(A201,'fat-02-25'!A:D,3,FALSE),"")</f>
        <v/>
      </c>
      <c r="DI201" s="279" t="str">
        <f>IFERROR(VLOOKUP(A201,'fat-03-25'!A:C,3,FALSE),"")</f>
        <v/>
      </c>
      <c r="DJ201" s="279" t="str">
        <f>IFERROR(VLOOKUP(A201,'fat-04-25'!A:C,3,FALSE),"")</f>
        <v/>
      </c>
      <c r="DK201" s="279" t="str">
        <f>IFERROR(VLOOKUP(A201,'fat-02-25'!A:C,3,FALSE),"")</f>
        <v/>
      </c>
      <c r="DL201" s="279" t="str">
        <f>IFERROR(VLOOKUP(A201,'fat-06-25'!A:C,3,FALSE),"")</f>
        <v/>
      </c>
      <c r="DM201" s="279" t="str">
        <f>IFERROR(VLOOKUP(A201,'fat-05-25'!A:C,3,FALSE),"")</f>
        <v/>
      </c>
      <c r="DN201" s="279" t="str">
        <f>IFERROR(VLOOKUP(A201,'fat-08-25'!A:C,3,FALSE),"")</f>
        <v/>
      </c>
      <c r="DO201" s="279" t="str">
        <f>IFERROR(VLOOKUP(A201,'fat-09-25'!A:C,3,FALSE),"")</f>
        <v/>
      </c>
      <c r="DP201" s="279" t="str">
        <f>IFERROR(VLOOKUP(A201,'fat-10-25'!A:C,3,FALSE),"")</f>
        <v/>
      </c>
      <c r="DQ201" s="279" t="str">
        <f>IFERROR(VLOOKUP(A201,'fat-11-25'!A:D,3,FALSE),"")</f>
        <v/>
      </c>
      <c r="DR201" s="279" t="str">
        <f>IFERROR(VLOOKUP(A201,'fat-12-25'!A:D,3,FALSE),"")</f>
        <v/>
      </c>
      <c r="DS201" s="279" t="str">
        <f>IFERROR(VLOOKUP(A201,'fat-01-26'!A:C,3,FALSE),"")</f>
        <v/>
      </c>
      <c r="DT201" s="279" t="str">
        <f>IFERROR(VLOOKUP(A201,'fat-02-26'!A:C,3,FALSE),"")</f>
        <v/>
      </c>
      <c r="DU201" s="279">
        <f>IFERROR(VLOOKUP(A201,'fat-03-26'!A:C,3,FALSE),"")</f>
        <v>4.5126999999999997</v>
      </c>
      <c r="DV201" s="279" t="str">
        <f>IFERROR(VLOOKUP(A201,'fat-04-26'!A:C,3,FALSE),"")</f>
        <v/>
      </c>
      <c r="DW201" s="279">
        <f>IFERROR(VLOOKUP(A201,'fat-05-26'!A:C,3,FALSE),"")</f>
        <v>0.1585</v>
      </c>
      <c r="DX201" s="279">
        <f t="shared" si="23"/>
        <v>0.7785333333333333</v>
      </c>
      <c r="DY201" s="279">
        <f t="shared" si="22"/>
        <v>1.1677999999999999</v>
      </c>
      <c r="DZ201" s="280"/>
      <c r="EA201" s="281">
        <f>VLOOKUP(A201,Estoque!B:I,8,FALSE)</f>
        <v>1.0358000000000001</v>
      </c>
      <c r="EB201" s="34">
        <f>VLOOKUP(A201,Estoque!B:N,13,FALSE)</f>
        <v>0</v>
      </c>
    </row>
    <row r="202" spans="1:133" x14ac:dyDescent="0.3">
      <c r="A202" s="394" t="s">
        <v>661</v>
      </c>
      <c r="B202" s="394" t="s">
        <v>662</v>
      </c>
      <c r="C202" s="279" t="s">
        <v>772</v>
      </c>
      <c r="D202" s="279" t="s">
        <v>772</v>
      </c>
      <c r="E202" s="279" t="s">
        <v>772</v>
      </c>
      <c r="F202" s="279" t="s">
        <v>772</v>
      </c>
      <c r="G202" s="279">
        <v>3.6840000000000002</v>
      </c>
      <c r="H202" s="279">
        <v>3.24</v>
      </c>
      <c r="I202" s="279" t="s">
        <v>772</v>
      </c>
      <c r="J202" s="279" t="s">
        <v>772</v>
      </c>
      <c r="K202" s="279" t="s">
        <v>772</v>
      </c>
      <c r="L202" s="279">
        <v>2.79</v>
      </c>
      <c r="M202" s="279" t="s">
        <v>772</v>
      </c>
      <c r="N202" s="279" t="s">
        <v>772</v>
      </c>
      <c r="O202" s="279" t="s">
        <v>772</v>
      </c>
      <c r="P202" s="279" t="s">
        <v>772</v>
      </c>
      <c r="Q202" s="279" t="s">
        <v>772</v>
      </c>
      <c r="R202" s="279" t="s">
        <v>772</v>
      </c>
      <c r="S202" s="279">
        <v>0</v>
      </c>
      <c r="T202" s="279" t="s">
        <v>772</v>
      </c>
      <c r="U202" s="279">
        <v>0.51500000000000001</v>
      </c>
      <c r="V202" s="279" t="s">
        <v>772</v>
      </c>
      <c r="W202" s="279" t="s">
        <v>772</v>
      </c>
      <c r="X202" s="279">
        <v>1.976</v>
      </c>
      <c r="Y202" s="279" t="s">
        <v>772</v>
      </c>
      <c r="Z202" s="279" t="str">
        <f>IFERROR(VLOOKUP(A202,#REF!,3,FALSE),"")</f>
        <v/>
      </c>
      <c r="AA202" s="279" t="s">
        <v>772</v>
      </c>
      <c r="AB202" s="279">
        <v>0.14499999999999999</v>
      </c>
      <c r="AC202" s="279" t="s">
        <v>772</v>
      </c>
      <c r="AD202" s="279" t="s">
        <v>772</v>
      </c>
      <c r="AE202" s="279" t="s">
        <v>772</v>
      </c>
      <c r="AF202" s="279" t="s">
        <v>772</v>
      </c>
      <c r="AG202" s="279" t="s">
        <v>772</v>
      </c>
      <c r="AH202" s="279" t="s">
        <v>772</v>
      </c>
      <c r="AI202" s="279" t="s">
        <v>772</v>
      </c>
      <c r="AJ202" s="279" t="s">
        <v>772</v>
      </c>
      <c r="AK202" s="279" t="s">
        <v>772</v>
      </c>
      <c r="AL202" s="279" t="s">
        <v>772</v>
      </c>
      <c r="AM202" s="279" t="s">
        <v>772</v>
      </c>
      <c r="AN202" s="279" t="s">
        <v>772</v>
      </c>
      <c r="AO202" s="279" t="s">
        <v>772</v>
      </c>
      <c r="AP202" s="279" t="s">
        <v>772</v>
      </c>
      <c r="AQ202" s="279" t="s">
        <v>772</v>
      </c>
      <c r="AR202" s="279" t="s">
        <v>772</v>
      </c>
      <c r="AS202" s="279">
        <v>0.31</v>
      </c>
      <c r="AT202" s="279" t="s">
        <v>772</v>
      </c>
      <c r="AU202" s="279" t="s">
        <v>772</v>
      </c>
      <c r="AV202" s="279">
        <v>0.622</v>
      </c>
      <c r="AW202" s="279" t="s">
        <v>772</v>
      </c>
      <c r="AX202" s="279" t="s">
        <v>772</v>
      </c>
      <c r="AY202" s="279" t="str">
        <f>IFERROR(VLOOKUP(A202,#REF!,3,FALSE),"")</f>
        <v/>
      </c>
      <c r="AZ202" s="279" t="str">
        <f>IFERROR(VLOOKUP(A202,#REF!,3,FALSE),"")</f>
        <v/>
      </c>
      <c r="BA202" s="279" t="str">
        <f>IFERROR(VLOOKUP(A202,#REF!,3,FALSE),"")</f>
        <v/>
      </c>
      <c r="BB202" s="279" t="str">
        <f>IFERROR(VLOOKUP(A202,#REF!,3,FALSE),"")</f>
        <v/>
      </c>
      <c r="BC202" s="279" t="str">
        <f>IFERROR(VLOOKUP(A202,#REF!,3,FALSE),"")</f>
        <v/>
      </c>
      <c r="BD202" s="279" t="str">
        <f>IFERROR(VLOOKUP(A202,#REF!,3,FALSE),"")</f>
        <v/>
      </c>
      <c r="BE202" s="279" t="str">
        <f>IFERROR(VLOOKUP(A202,#REF!,3,FALSE),"")</f>
        <v/>
      </c>
      <c r="BF202" s="279" t="str">
        <f>IFERROR(VLOOKUP(A202,#REF!,3,FALSE),"")</f>
        <v/>
      </c>
      <c r="BG202" s="279" t="str">
        <f>IFERROR(VLOOKUP(A202,#REF!,3,FALSE),"")</f>
        <v/>
      </c>
      <c r="BH202" s="279" t="str">
        <f>IFERROR(VLOOKUP(A202,#REF!,3,FALSE),"")</f>
        <v/>
      </c>
      <c r="BI202" s="279" t="str">
        <f>IFERROR(VLOOKUP(A202,#REF!,3,FALSE),"")</f>
        <v/>
      </c>
      <c r="BJ202" s="279" t="str">
        <f>IFERROR(VLOOKUP(A202,#REF!,3,FALSE),"")</f>
        <v/>
      </c>
      <c r="BK202" s="279" t="str">
        <f>IFERROR(VLOOKUP(A202,#REF!,3,FALSE),"")</f>
        <v/>
      </c>
      <c r="BL202" s="279" t="str">
        <f>IFERROR(VLOOKUP(A202,#REF!,3,FALSE),"")</f>
        <v/>
      </c>
      <c r="BM202" s="279" t="str">
        <f>IFERROR(VLOOKUP(A202,#REF!,3,FALSE),"")</f>
        <v/>
      </c>
      <c r="BN202" s="279" t="str">
        <f>IFERROR(VLOOKUP(A202,#REF!,3,FALSE),"")</f>
        <v/>
      </c>
      <c r="BO202" s="279" t="str">
        <f>IFERROR(VLOOKUP(A202,#REF!,3,FALSE),"")</f>
        <v/>
      </c>
      <c r="BP202" s="279" t="str">
        <f>IFERROR(VLOOKUP(A202,#REF!,3,FALSE),"")</f>
        <v/>
      </c>
      <c r="BQ202" s="279" t="str">
        <f>IFERROR(VLOOKUP(A202,#REF!,3,FALSE),"")</f>
        <v/>
      </c>
      <c r="BR202" s="279" t="str">
        <f>IFERROR(VLOOKUP(A202,#REF!,3,FALSE),"")</f>
        <v/>
      </c>
      <c r="BS202" s="279" t="str">
        <f>IFERROR(VLOOKUP(A202,#REF!,3,FALSE),"")</f>
        <v/>
      </c>
      <c r="BT202" s="279" t="str">
        <f>IFERROR(VLOOKUP(A202,#REF!,3,FALSE),"")</f>
        <v/>
      </c>
      <c r="BU202" s="279" t="str">
        <f>IFERROR(VLOOKUP(A202,#REF!,3,FALSE),"")</f>
        <v/>
      </c>
      <c r="BV202" s="279" t="str">
        <f>IFERROR(VLOOKUP(A202,#REF!,3,FALSE),"")</f>
        <v/>
      </c>
      <c r="BW202" s="279" t="str">
        <f>IFERROR(VLOOKUP(A202,#REF!,3,FALSE),"")</f>
        <v/>
      </c>
      <c r="BX202" s="279" t="str">
        <f>IFERROR(VLOOKUP(A202,#REF!,3,FALSE),"")</f>
        <v/>
      </c>
      <c r="BY202" s="279" t="str">
        <f>IFERROR(VLOOKUP(A202,#REF!,3,FALSE),"")</f>
        <v/>
      </c>
      <c r="BZ202" s="279" t="str">
        <f>IFERROR(VLOOKUP(A202,#REF!,3,FALSE),"")</f>
        <v/>
      </c>
      <c r="CA202" s="279" t="str">
        <f>IFERROR(VLOOKUP(A202,#REF!,3,FALSE),"")</f>
        <v/>
      </c>
      <c r="CB202" s="279" t="str">
        <f>IFERROR(VLOOKUP(A202,#REF!,3,FALSE),"")</f>
        <v/>
      </c>
      <c r="CC202" s="279" t="str">
        <f>IFERROR(VLOOKUP(A202,#REF!,3,FALSE),"")</f>
        <v/>
      </c>
      <c r="CD202" s="279" t="str">
        <f>IFERROR(VLOOKUP(A202,#REF!,3,FALSE),"")</f>
        <v/>
      </c>
      <c r="CE202" s="279" t="str">
        <f>IFERROR(VLOOKUP(A202,#REF!,3,FALSE),"")</f>
        <v/>
      </c>
      <c r="CF202" s="279" t="str">
        <f>IFERROR(VLOOKUP(A202,#REF!,3,FALSE),"")</f>
        <v/>
      </c>
      <c r="CG202" s="279" t="str">
        <f>IFERROR(VLOOKUP(A202,#REF!,3,FALSE),"")</f>
        <v/>
      </c>
      <c r="CH202" s="279" t="str">
        <f>IFERROR(VLOOKUP(A202,#REF!,3,FALSE),"")</f>
        <v/>
      </c>
      <c r="CI202" s="279">
        <f>IFERROR(VLOOKUP(A202,'fat-01-23'!A:C,3,FALSE),"")</f>
        <v>5.1256000000000004</v>
      </c>
      <c r="CJ202" s="279">
        <f>IFERROR(VLOOKUP(A202,'fat-02-23'!A:C,3,FALSE),"")</f>
        <v>-6.8000000000000005E-2</v>
      </c>
      <c r="CK202" s="279" t="str">
        <f>IFERROR(VLOOKUP(A202,'fat-03-23'!A:C,3,FALSE),"")</f>
        <v/>
      </c>
      <c r="CL202" s="279" t="str">
        <f>IFERROR(VLOOKUP(A202,'fat-04-23'!A:C,3,FALSE),"")</f>
        <v/>
      </c>
      <c r="CM202" s="279" t="str">
        <f>IFERROR(VLOOKUP(A202,'fat-05-23'!A:C,3,FALSE),"")</f>
        <v/>
      </c>
      <c r="CN202" s="279" t="str">
        <f>IFERROR(VLOOKUP(A202,'fat-06-23'!A:C,3,FALSE),"")</f>
        <v/>
      </c>
      <c r="CO202" s="279" t="str">
        <f>IFERROR(VLOOKUP(A202,'fat-07-23'!A:C,3,FALSE),"")</f>
        <v/>
      </c>
      <c r="CP202" s="279" t="str">
        <f>IFERROR(VLOOKUP(A202,'fat-08-23'!A:C,3,FALSE),"")</f>
        <v/>
      </c>
      <c r="CQ202" s="279">
        <f>IFERROR(VLOOKUP(A202,'fat-09-23'!A:C,3,FALSE),"")</f>
        <v>1.7145999999999999</v>
      </c>
      <c r="CR202" s="279">
        <f>IFERROR(VLOOKUP(A202,'fat-10-23'!A:C,3,FALSE),"")</f>
        <v>11.208</v>
      </c>
      <c r="CS202" s="279">
        <f>IFERROR(VLOOKUP(A202,'fat-11-23'!A:C,3,FALSE),"")</f>
        <v>5.0574959999999995</v>
      </c>
      <c r="CT202" s="279" t="str">
        <f>IFERROR(VLOOKUP(A202,'fat-12-23'!A:C,3,FALSE),"")</f>
        <v/>
      </c>
      <c r="CU202" s="279">
        <f>IFERROR(VLOOKUP(A202,'fat-01-24'!A:C,3,FALSE),"")</f>
        <v>0.82079999999999997</v>
      </c>
      <c r="CV202" s="279">
        <f>IFERROR(VLOOKUP(A202,'fat-02-24'!A:C,3,FALSE),"")</f>
        <v>6.6517999999999988</v>
      </c>
      <c r="CW202" s="279">
        <f>IFERROR(VLOOKUP(A202,'fat-03-24'!A:C,3,FALSE),"")</f>
        <v>0.1376</v>
      </c>
      <c r="CX202" s="279">
        <f>IFERROR(VLOOKUP(A202,'fat-04-24'!A:C,3,FALSE),"")</f>
        <v>0.92500000000000004</v>
      </c>
      <c r="CY202" s="279">
        <f>IFERROR(VLOOKUP(A202,'fat-05-24'!A:C,3,FALSE),"")</f>
        <v>1.5</v>
      </c>
      <c r="CZ202" s="279" t="str">
        <f>IFERROR(VLOOKUP(A202,'fat-06-24'!A:C,3,FALSE),"")</f>
        <v/>
      </c>
      <c r="DA202" s="279">
        <f>IFERROR(VLOOKUP(A202,'fat-07-24'!A:C,3,FALSE),"")</f>
        <v>4.1623999999999999</v>
      </c>
      <c r="DB202" s="279" t="str">
        <f>IFERROR(VLOOKUP(A202,'fat-08-24'!A:D,3,FALSE),"")</f>
        <v/>
      </c>
      <c r="DC202" s="279">
        <f>IFERROR(VLOOKUP(A202,'fat-09-24'!A:C,3,FALSE),"")</f>
        <v>3.0615999999999999</v>
      </c>
      <c r="DD202" s="279">
        <f>IFERROR(VLOOKUP(A202,'fat-10-24'!A:C,3,FALSE),"")</f>
        <v>2.0419999999999998</v>
      </c>
      <c r="DE202" s="279">
        <f>IFERROR(VLOOKUP(A202,'fat-11-24'!A:C,3,FALSE),"")</f>
        <v>1.996</v>
      </c>
      <c r="DF202" s="279">
        <f>IFERROR(VLOOKUP(A202,'fat-12-24'!A:D,3,FALSE),"")</f>
        <v>3.5000000000000003E-2</v>
      </c>
      <c r="DG202" s="279">
        <f>IFERROR(VLOOKUP(A202,'fat-01-25'!A:D,3,FALSE),"")</f>
        <v>6.2312000000000003</v>
      </c>
      <c r="DH202" s="279">
        <f>IFERROR(VLOOKUP(A202,'fat-02-25'!A:D,3,FALSE),"")</f>
        <v>0.59440000000000004</v>
      </c>
      <c r="DI202" s="279">
        <f>IFERROR(VLOOKUP(A202,'fat-03-25'!A:C,3,FALSE),"")</f>
        <v>1.2727999999999999</v>
      </c>
      <c r="DJ202" s="279">
        <f>IFERROR(VLOOKUP(A202,'fat-04-25'!A:C,3,FALSE),"")</f>
        <v>2.0179999999999998</v>
      </c>
      <c r="DK202" s="279">
        <f>IFERROR(VLOOKUP(A202,'fat-02-25'!A:C,3,FALSE),"")</f>
        <v>0.59440000000000004</v>
      </c>
      <c r="DL202" s="279">
        <f>IFERROR(VLOOKUP(A202,'fat-06-25'!A:C,3,FALSE),"")</f>
        <v>0</v>
      </c>
      <c r="DM202" s="279">
        <f>IFERROR(VLOOKUP(A202,'fat-05-25'!A:C,3,FALSE),"")</f>
        <v>1.2383999999999999</v>
      </c>
      <c r="DN202" s="279">
        <f>IFERROR(VLOOKUP(A202,'fat-08-25'!A:C,3,FALSE),"")</f>
        <v>8.07</v>
      </c>
      <c r="DO202" s="279">
        <f>IFERROR(VLOOKUP(A202,'fat-09-25'!A:C,3,FALSE),"")</f>
        <v>0</v>
      </c>
      <c r="DP202" s="279">
        <f>IFERROR(VLOOKUP(A202,'fat-10-25'!A:C,3,FALSE),"")</f>
        <v>4.1196000000000002</v>
      </c>
      <c r="DQ202" s="279">
        <f>IFERROR(VLOOKUP(A202,'fat-11-25'!A:D,3,FALSE),"")</f>
        <v>1.1008</v>
      </c>
      <c r="DR202" s="279">
        <f>IFERROR(VLOOKUP(A202,'fat-12-25'!A:D,3,FALSE),"")</f>
        <v>1.8231999999999999</v>
      </c>
      <c r="DS202" s="279" t="str">
        <f>IFERROR(VLOOKUP(A202,'fat-01-26'!A:C,3,FALSE),"")</f>
        <v/>
      </c>
      <c r="DT202" s="279" t="str">
        <f>IFERROR(VLOOKUP(A202,'fat-02-26'!A:C,3,FALSE),"")</f>
        <v/>
      </c>
      <c r="DU202" s="279">
        <f>IFERROR(VLOOKUP(A202,'fat-03-26'!A:C,3,FALSE),"")</f>
        <v>3.7039999999999997</v>
      </c>
      <c r="DV202" s="279">
        <f>IFERROR(VLOOKUP(A202,'fat-04-26'!A:C,3,FALSE),"")</f>
        <v>0.995</v>
      </c>
      <c r="DW202" s="279">
        <f>IFERROR(VLOOKUP(A202,'fat-05-26'!A:C,3,FALSE),"")</f>
        <v>3.1272000000000002</v>
      </c>
      <c r="DX202" s="279">
        <f t="shared" si="23"/>
        <v>1.6082333333333334</v>
      </c>
      <c r="DY202" s="279">
        <f t="shared" si="22"/>
        <v>2.41235</v>
      </c>
      <c r="DZ202" s="280">
        <v>5</v>
      </c>
      <c r="EA202" s="281">
        <f>VLOOKUP(A202,Estoque!B:I,8,FALSE)</f>
        <v>6.1007999999999996</v>
      </c>
      <c r="EB202" s="34">
        <f>VLOOKUP(A202,Estoque!B:N,13,FALSE)</f>
        <v>0</v>
      </c>
    </row>
    <row r="203" spans="1:133" x14ac:dyDescent="0.3">
      <c r="A203" s="394" t="s">
        <v>838</v>
      </c>
      <c r="B203" s="394" t="s">
        <v>839</v>
      </c>
      <c r="C203" s="279" t="s">
        <v>772</v>
      </c>
      <c r="D203" s="279" t="s">
        <v>772</v>
      </c>
      <c r="E203" s="279" t="s">
        <v>772</v>
      </c>
      <c r="F203" s="279" t="s">
        <v>772</v>
      </c>
      <c r="G203" s="279" t="s">
        <v>772</v>
      </c>
      <c r="H203" s="279" t="s">
        <v>772</v>
      </c>
      <c r="I203" s="279" t="s">
        <v>772</v>
      </c>
      <c r="J203" s="279" t="s">
        <v>772</v>
      </c>
      <c r="K203" s="279" t="s">
        <v>772</v>
      </c>
      <c r="L203" s="279" t="s">
        <v>772</v>
      </c>
      <c r="M203" s="279" t="s">
        <v>772</v>
      </c>
      <c r="N203" s="279" t="s">
        <v>772</v>
      </c>
      <c r="O203" s="279" t="s">
        <v>772</v>
      </c>
      <c r="P203" s="279" t="s">
        <v>772</v>
      </c>
      <c r="Q203" s="279" t="s">
        <v>772</v>
      </c>
      <c r="R203" s="279" t="s">
        <v>772</v>
      </c>
      <c r="S203" s="279" t="s">
        <v>772</v>
      </c>
      <c r="T203" s="279" t="s">
        <v>772</v>
      </c>
      <c r="U203" s="279" t="s">
        <v>772</v>
      </c>
      <c r="V203" s="279" t="s">
        <v>772</v>
      </c>
      <c r="W203" s="279" t="s">
        <v>772</v>
      </c>
      <c r="X203" s="279" t="s">
        <v>772</v>
      </c>
      <c r="Y203" s="279" t="s">
        <v>772</v>
      </c>
      <c r="Z203" s="279" t="str">
        <f>IFERROR(VLOOKUP(A203,#REF!,3,FALSE),"")</f>
        <v/>
      </c>
      <c r="AA203" s="279" t="s">
        <v>772</v>
      </c>
      <c r="AB203" s="279" t="s">
        <v>772</v>
      </c>
      <c r="AC203" s="279" t="s">
        <v>772</v>
      </c>
      <c r="AD203" s="279" t="s">
        <v>772</v>
      </c>
      <c r="AE203" s="279" t="s">
        <v>772</v>
      </c>
      <c r="AF203" s="279" t="s">
        <v>772</v>
      </c>
      <c r="AG203" s="279" t="s">
        <v>772</v>
      </c>
      <c r="AH203" s="279" t="s">
        <v>772</v>
      </c>
      <c r="AI203" s="279" t="s">
        <v>772</v>
      </c>
      <c r="AJ203" s="279" t="s">
        <v>772</v>
      </c>
      <c r="AK203" s="279" t="s">
        <v>772</v>
      </c>
      <c r="AL203" s="279" t="s">
        <v>772</v>
      </c>
      <c r="AM203" s="279" t="s">
        <v>772</v>
      </c>
      <c r="AN203" s="279" t="s">
        <v>772</v>
      </c>
      <c r="AO203" s="279" t="s">
        <v>772</v>
      </c>
      <c r="AP203" s="279" t="s">
        <v>772</v>
      </c>
      <c r="AQ203" s="279" t="s">
        <v>772</v>
      </c>
      <c r="AR203" s="279" t="s">
        <v>772</v>
      </c>
      <c r="AS203" s="279" t="s">
        <v>772</v>
      </c>
      <c r="AT203" s="279" t="s">
        <v>772</v>
      </c>
      <c r="AU203" s="279" t="s">
        <v>772</v>
      </c>
      <c r="AV203" s="279" t="s">
        <v>772</v>
      </c>
      <c r="AW203" s="279" t="s">
        <v>772</v>
      </c>
      <c r="AX203" s="279" t="s">
        <v>772</v>
      </c>
      <c r="AY203" s="279" t="str">
        <f>IFERROR(VLOOKUP(A203,#REF!,3,FALSE),"")</f>
        <v/>
      </c>
      <c r="AZ203" s="279" t="str">
        <f>IFERROR(VLOOKUP(A203,#REF!,3,FALSE),"")</f>
        <v/>
      </c>
      <c r="BA203" s="279" t="str">
        <f>IFERROR(VLOOKUP(A203,#REF!,3,FALSE),"")</f>
        <v/>
      </c>
      <c r="BB203" s="279" t="str">
        <f>IFERROR(VLOOKUP(A203,#REF!,3,FALSE),"")</f>
        <v/>
      </c>
      <c r="BC203" s="279" t="str">
        <f>IFERROR(VLOOKUP(A203,#REF!,3,FALSE),"")</f>
        <v/>
      </c>
      <c r="BD203" s="279" t="str">
        <f>IFERROR(VLOOKUP(A203,#REF!,3,FALSE),"")</f>
        <v/>
      </c>
      <c r="BE203" s="279" t="str">
        <f>IFERROR(VLOOKUP(A203,#REF!,3,FALSE),"")</f>
        <v/>
      </c>
      <c r="BF203" s="279" t="str">
        <f>IFERROR(VLOOKUP(A203,#REF!,3,FALSE),"")</f>
        <v/>
      </c>
      <c r="BG203" s="279" t="str">
        <f>IFERROR(VLOOKUP(A203,#REF!,3,FALSE),"")</f>
        <v/>
      </c>
      <c r="BH203" s="279" t="str">
        <f>IFERROR(VLOOKUP(A203,#REF!,3,FALSE),"")</f>
        <v/>
      </c>
      <c r="BI203" s="279" t="str">
        <f>IFERROR(VLOOKUP(A203,#REF!,3,FALSE),"")</f>
        <v/>
      </c>
      <c r="BJ203" s="279" t="str">
        <f>IFERROR(VLOOKUP(A203,#REF!,3,FALSE),"")</f>
        <v/>
      </c>
      <c r="BK203" s="279" t="str">
        <f>IFERROR(VLOOKUP(A203,#REF!,3,FALSE),"")</f>
        <v/>
      </c>
      <c r="BL203" s="279" t="str">
        <f>IFERROR(VLOOKUP(A203,#REF!,3,FALSE),"")</f>
        <v/>
      </c>
      <c r="BM203" s="279" t="str">
        <f>IFERROR(VLOOKUP(A203,#REF!,3,FALSE),"")</f>
        <v/>
      </c>
      <c r="BN203" s="279" t="str">
        <f>IFERROR(VLOOKUP(A203,#REF!,3,FALSE),"")</f>
        <v/>
      </c>
      <c r="BO203" s="279" t="str">
        <f>IFERROR(VLOOKUP(A203,#REF!,3,FALSE),"")</f>
        <v/>
      </c>
      <c r="BP203" s="279" t="str">
        <f>IFERROR(VLOOKUP(A203,#REF!,3,FALSE),"")</f>
        <v/>
      </c>
      <c r="BQ203" s="279" t="str">
        <f>IFERROR(VLOOKUP(A203,#REF!,3,FALSE),"")</f>
        <v/>
      </c>
      <c r="BR203" s="279" t="str">
        <f>IFERROR(VLOOKUP(A203,#REF!,3,FALSE),"")</f>
        <v/>
      </c>
      <c r="BS203" s="279" t="str">
        <f>IFERROR(VLOOKUP(A203,#REF!,3,FALSE),"")</f>
        <v/>
      </c>
      <c r="BT203" s="279" t="str">
        <f>IFERROR(VLOOKUP(A203,#REF!,3,FALSE),"")</f>
        <v/>
      </c>
      <c r="BU203" s="279" t="str">
        <f>IFERROR(VLOOKUP(A203,#REF!,3,FALSE),"")</f>
        <v/>
      </c>
      <c r="BV203" s="279" t="str">
        <f>IFERROR(VLOOKUP(A203,#REF!,3,FALSE),"")</f>
        <v/>
      </c>
      <c r="BW203" s="279" t="str">
        <f>IFERROR(VLOOKUP(A203,#REF!,3,FALSE),"")</f>
        <v/>
      </c>
      <c r="BX203" s="279" t="str">
        <f>IFERROR(VLOOKUP(A203,#REF!,3,FALSE),"")</f>
        <v/>
      </c>
      <c r="BY203" s="279" t="str">
        <f>IFERROR(VLOOKUP(A203,#REF!,3,FALSE),"")</f>
        <v/>
      </c>
      <c r="BZ203" s="279" t="str">
        <f>IFERROR(VLOOKUP(A203,#REF!,3,FALSE),"")</f>
        <v/>
      </c>
      <c r="CA203" s="279" t="str">
        <f>IFERROR(VLOOKUP(A203,#REF!,3,FALSE),"")</f>
        <v/>
      </c>
      <c r="CB203" s="279" t="str">
        <f>IFERROR(VLOOKUP(A203,#REF!,3,FALSE),"")</f>
        <v/>
      </c>
      <c r="CC203" s="279" t="str">
        <f>IFERROR(VLOOKUP(A203,#REF!,3,FALSE),"")</f>
        <v/>
      </c>
      <c r="CD203" s="279" t="str">
        <f>IFERROR(VLOOKUP(A203,#REF!,3,FALSE),"")</f>
        <v/>
      </c>
      <c r="CE203" s="279" t="str">
        <f>IFERROR(VLOOKUP(A203,#REF!,3,FALSE),"")</f>
        <v/>
      </c>
      <c r="CF203" s="279" t="str">
        <f>IFERROR(VLOOKUP(A203,#REF!,3,FALSE),"")</f>
        <v/>
      </c>
      <c r="CG203" s="279" t="str">
        <f>IFERROR(VLOOKUP(A203,#REF!,3,FALSE),"")</f>
        <v/>
      </c>
      <c r="CH203" s="279" t="str">
        <f>IFERROR(VLOOKUP(A203,#REF!,3,FALSE),"")</f>
        <v/>
      </c>
      <c r="CI203" s="279" t="str">
        <f>IFERROR(VLOOKUP(A203,'fat-01-23'!A:C,3,FALSE),"")</f>
        <v/>
      </c>
      <c r="CJ203" s="279" t="str">
        <f>IFERROR(VLOOKUP(A203,'fat-02-23'!A:C,3,FALSE),"")</f>
        <v/>
      </c>
      <c r="CK203" s="279" t="str">
        <f>IFERROR(VLOOKUP(A203,'fat-03-23'!A:C,3,FALSE),"")</f>
        <v/>
      </c>
      <c r="CL203" s="279" t="str">
        <f>IFERROR(VLOOKUP(A203,'fat-04-23'!A:C,3,FALSE),"")</f>
        <v/>
      </c>
      <c r="CM203" s="279" t="str">
        <f>IFERROR(VLOOKUP(A203,'fat-05-23'!A:C,3,FALSE),"")</f>
        <v/>
      </c>
      <c r="CN203" s="279" t="str">
        <f>IFERROR(VLOOKUP(A203,'fat-06-23'!A:C,3,FALSE),"")</f>
        <v/>
      </c>
      <c r="CO203" s="279" t="str">
        <f>IFERROR(VLOOKUP(A203,'fat-07-23'!A:C,3,FALSE),"")</f>
        <v/>
      </c>
      <c r="CP203" s="279" t="str">
        <f>IFERROR(VLOOKUP(A203,'fat-08-23'!A:C,3,FALSE),"")</f>
        <v/>
      </c>
      <c r="CQ203" s="279" t="str">
        <f>IFERROR(VLOOKUP(A203,'fat-09-23'!A:C,3,FALSE),"")</f>
        <v/>
      </c>
      <c r="CR203" s="279" t="str">
        <f>IFERROR(VLOOKUP(A203,'fat-10-23'!A:C,3,FALSE),"")</f>
        <v/>
      </c>
      <c r="CS203" s="279" t="str">
        <f>IFERROR(VLOOKUP(A203,'fat-11-23'!A:C,3,FALSE),"")</f>
        <v/>
      </c>
      <c r="CT203" s="279" t="str">
        <f>IFERROR(VLOOKUP(A203,'fat-12-23'!A:C,3,FALSE),"")</f>
        <v/>
      </c>
      <c r="CU203" s="279" t="str">
        <f>IFERROR(VLOOKUP(A203,'fat-01-24'!A:C,3,FALSE),"")</f>
        <v/>
      </c>
      <c r="CV203" s="279" t="str">
        <f>IFERROR(VLOOKUP(A203,'fat-02-24'!A:C,3,FALSE),"")</f>
        <v/>
      </c>
      <c r="CW203" s="279" t="str">
        <f>IFERROR(VLOOKUP(A203,'fat-03-24'!A:C,3,FALSE),"")</f>
        <v/>
      </c>
      <c r="CX203" s="279" t="str">
        <f>IFERROR(VLOOKUP(A203,'fat-04-24'!A:C,3,FALSE),"")</f>
        <v/>
      </c>
      <c r="CY203" s="279" t="str">
        <f>IFERROR(VLOOKUP(A203,'fat-05-24'!A:C,3,FALSE),"")</f>
        <v/>
      </c>
      <c r="CZ203" s="279" t="str">
        <f>IFERROR(VLOOKUP(A203,'fat-06-24'!A:C,3,FALSE),"")</f>
        <v/>
      </c>
      <c r="DA203" s="279" t="str">
        <f>IFERROR(VLOOKUP(A203,'fat-07-24'!A:C,3,FALSE),"")</f>
        <v/>
      </c>
      <c r="DB203" s="279" t="str">
        <f>IFERROR(VLOOKUP(A203,'fat-08-24'!A:D,3,FALSE),"")</f>
        <v/>
      </c>
      <c r="DC203" s="279" t="str">
        <f>IFERROR(VLOOKUP(A203,'fat-09-24'!A:C,3,FALSE),"")</f>
        <v/>
      </c>
      <c r="DD203" s="279" t="str">
        <f>IFERROR(VLOOKUP(A203,'fat-10-24'!A:C,3,FALSE),"")</f>
        <v/>
      </c>
      <c r="DE203" s="279" t="str">
        <f>IFERROR(VLOOKUP(A203,'fat-11-24'!A:C,3,FALSE),"")</f>
        <v/>
      </c>
      <c r="DF203" s="279" t="str">
        <f>IFERROR(VLOOKUP(A203,'fat-12-24'!A:D,3,FALSE),"")</f>
        <v/>
      </c>
      <c r="DG203" s="279" t="str">
        <f>IFERROR(VLOOKUP(A203,'fat-01-25'!A:D,3,FALSE),"")</f>
        <v/>
      </c>
      <c r="DH203" s="279" t="str">
        <f>IFERROR(VLOOKUP(A203,'fat-02-25'!A:D,3,FALSE),"")</f>
        <v/>
      </c>
      <c r="DI203" s="279" t="str">
        <f>IFERROR(VLOOKUP(A203,'fat-03-25'!A:C,3,FALSE),"")</f>
        <v/>
      </c>
      <c r="DJ203" s="279" t="str">
        <f>IFERROR(VLOOKUP(A203,'fat-04-25'!A:C,3,FALSE),"")</f>
        <v/>
      </c>
      <c r="DK203" s="279" t="str">
        <f>IFERROR(VLOOKUP(A203,'fat-02-25'!A:C,3,FALSE),"")</f>
        <v/>
      </c>
      <c r="DL203" s="279" t="str">
        <f>IFERROR(VLOOKUP(A203,'fat-06-25'!A:C,3,FALSE),"")</f>
        <v/>
      </c>
      <c r="DM203" s="279" t="str">
        <f>IFERROR(VLOOKUP(A203,'fat-05-25'!A:C,3,FALSE),"")</f>
        <v/>
      </c>
      <c r="DN203" s="279" t="str">
        <f>IFERROR(VLOOKUP(A203,'fat-08-25'!A:C,3,FALSE),"")</f>
        <v/>
      </c>
      <c r="DO203" s="279" t="str">
        <f>IFERROR(VLOOKUP(A203,'fat-09-25'!A:C,3,FALSE),"")</f>
        <v/>
      </c>
      <c r="DP203" s="279" t="str">
        <f>IFERROR(VLOOKUP(A203,'fat-10-25'!A:C,3,FALSE),"")</f>
        <v/>
      </c>
      <c r="DQ203" s="279" t="str">
        <f>IFERROR(VLOOKUP(A203,'fat-11-25'!A:D,3,FALSE),"")</f>
        <v/>
      </c>
      <c r="DR203" s="279" t="str">
        <f>IFERROR(VLOOKUP(A203,'fat-12-25'!A:D,3,FALSE),"")</f>
        <v/>
      </c>
      <c r="DS203" s="279" t="str">
        <f>IFERROR(VLOOKUP(A203,'fat-01-26'!A:C,3,FALSE),"")</f>
        <v/>
      </c>
      <c r="DT203" s="279" t="str">
        <f>IFERROR(VLOOKUP(A203,'fat-02-26'!A:C,3,FALSE),"")</f>
        <v/>
      </c>
      <c r="DU203" s="279" t="str">
        <f>IFERROR(VLOOKUP(A203,'fat-03-26'!A:C,3,FALSE),"")</f>
        <v/>
      </c>
      <c r="DV203" s="279" t="str">
        <f>IFERROR(VLOOKUP(A203,'fat-04-26'!A:C,3,FALSE),"")</f>
        <v/>
      </c>
      <c r="DW203" s="279" t="str">
        <f>IFERROR(VLOOKUP(A203,'fat-05-26'!A:C,3,FALSE),"")</f>
        <v/>
      </c>
      <c r="DX203" s="279">
        <f t="shared" si="23"/>
        <v>0</v>
      </c>
      <c r="DY203" s="279">
        <f t="shared" si="22"/>
        <v>0</v>
      </c>
      <c r="DZ203" s="280"/>
      <c r="EA203" s="281">
        <f>VLOOKUP(A203,Estoque!B:I,8,FALSE)</f>
        <v>0</v>
      </c>
      <c r="EB203" s="34">
        <f>VLOOKUP(A203,Estoque!B:N,13,FALSE)</f>
        <v>0</v>
      </c>
    </row>
    <row r="204" spans="1:133" x14ac:dyDescent="0.3">
      <c r="A204" s="394" t="s">
        <v>669</v>
      </c>
      <c r="B204" s="394" t="s">
        <v>670</v>
      </c>
      <c r="C204" s="279" t="s">
        <v>772</v>
      </c>
      <c r="D204" s="279" t="s">
        <v>772</v>
      </c>
      <c r="E204" s="279" t="s">
        <v>772</v>
      </c>
      <c r="F204" s="279" t="s">
        <v>772</v>
      </c>
      <c r="G204" s="279" t="s">
        <v>772</v>
      </c>
      <c r="H204" s="279" t="s">
        <v>772</v>
      </c>
      <c r="I204" s="279" t="s">
        <v>772</v>
      </c>
      <c r="J204" s="279" t="s">
        <v>772</v>
      </c>
      <c r="K204" s="279" t="s">
        <v>772</v>
      </c>
      <c r="L204" s="279" t="s">
        <v>772</v>
      </c>
      <c r="M204" s="279" t="s">
        <v>772</v>
      </c>
      <c r="N204" s="279" t="s">
        <v>772</v>
      </c>
      <c r="O204" s="279" t="s">
        <v>772</v>
      </c>
      <c r="P204" s="279" t="s">
        <v>772</v>
      </c>
      <c r="Q204" s="279" t="s">
        <v>772</v>
      </c>
      <c r="R204" s="279" t="s">
        <v>772</v>
      </c>
      <c r="S204" s="279" t="s">
        <v>772</v>
      </c>
      <c r="T204" s="279" t="s">
        <v>772</v>
      </c>
      <c r="U204" s="279" t="s">
        <v>772</v>
      </c>
      <c r="V204" s="279" t="s">
        <v>772</v>
      </c>
      <c r="W204" s="279" t="s">
        <v>772</v>
      </c>
      <c r="X204" s="279" t="s">
        <v>772</v>
      </c>
      <c r="Y204" s="279" t="s">
        <v>772</v>
      </c>
      <c r="Z204" s="279" t="str">
        <f>IFERROR(VLOOKUP(A204,#REF!,3,FALSE),"")</f>
        <v/>
      </c>
      <c r="AA204" s="279" t="s">
        <v>772</v>
      </c>
      <c r="AB204" s="279" t="s">
        <v>772</v>
      </c>
      <c r="AC204" s="279" t="s">
        <v>772</v>
      </c>
      <c r="AD204" s="279" t="s">
        <v>772</v>
      </c>
      <c r="AE204" s="279" t="s">
        <v>772</v>
      </c>
      <c r="AF204" s="279" t="s">
        <v>772</v>
      </c>
      <c r="AG204" s="279" t="s">
        <v>772</v>
      </c>
      <c r="AH204" s="279" t="s">
        <v>772</v>
      </c>
      <c r="AI204" s="279" t="s">
        <v>772</v>
      </c>
      <c r="AJ204" s="279" t="s">
        <v>772</v>
      </c>
      <c r="AK204" s="279" t="s">
        <v>772</v>
      </c>
      <c r="AL204" s="279" t="s">
        <v>772</v>
      </c>
      <c r="AM204" s="279" t="s">
        <v>772</v>
      </c>
      <c r="AN204" s="279" t="s">
        <v>772</v>
      </c>
      <c r="AO204" s="279" t="s">
        <v>772</v>
      </c>
      <c r="AP204" s="279" t="s">
        <v>772</v>
      </c>
      <c r="AQ204" s="279" t="s">
        <v>772</v>
      </c>
      <c r="AR204" s="279" t="s">
        <v>772</v>
      </c>
      <c r="AS204" s="279" t="s">
        <v>772</v>
      </c>
      <c r="AT204" s="279">
        <v>1.468</v>
      </c>
      <c r="AU204" s="279" t="s">
        <v>772</v>
      </c>
      <c r="AV204" s="279" t="s">
        <v>772</v>
      </c>
      <c r="AW204" s="279" t="s">
        <v>772</v>
      </c>
      <c r="AX204" s="279" t="s">
        <v>772</v>
      </c>
      <c r="AY204" s="279" t="str">
        <f>IFERROR(VLOOKUP(A204,#REF!,3,FALSE),"")</f>
        <v/>
      </c>
      <c r="AZ204" s="279" t="str">
        <f>IFERROR(VLOOKUP(A204,#REF!,3,FALSE),"")</f>
        <v/>
      </c>
      <c r="BA204" s="279" t="str">
        <f>IFERROR(VLOOKUP(A204,#REF!,3,FALSE),"")</f>
        <v/>
      </c>
      <c r="BB204" s="279" t="str">
        <f>IFERROR(VLOOKUP(A204,#REF!,3,FALSE),"")</f>
        <v/>
      </c>
      <c r="BC204" s="279" t="str">
        <f>IFERROR(VLOOKUP(A204,#REF!,3,FALSE),"")</f>
        <v/>
      </c>
      <c r="BD204" s="279" t="str">
        <f>IFERROR(VLOOKUP(A204,#REF!,3,FALSE),"")</f>
        <v/>
      </c>
      <c r="BE204" s="279" t="str">
        <f>IFERROR(VLOOKUP(A204,#REF!,3,FALSE),"")</f>
        <v/>
      </c>
      <c r="BF204" s="279" t="str">
        <f>IFERROR(VLOOKUP(A204,#REF!,3,FALSE),"")</f>
        <v/>
      </c>
      <c r="BG204" s="279" t="str">
        <f>IFERROR(VLOOKUP(A204,#REF!,3,FALSE),"")</f>
        <v/>
      </c>
      <c r="BH204" s="279" t="str">
        <f>IFERROR(VLOOKUP(A204,#REF!,3,FALSE),"")</f>
        <v/>
      </c>
      <c r="BI204" s="279" t="str">
        <f>IFERROR(VLOOKUP(A204,#REF!,3,FALSE),"")</f>
        <v/>
      </c>
      <c r="BJ204" s="279" t="str">
        <f>IFERROR(VLOOKUP(A204,#REF!,3,FALSE),"")</f>
        <v/>
      </c>
      <c r="BK204" s="279" t="str">
        <f>IFERROR(VLOOKUP(A204,#REF!,3,FALSE),"")</f>
        <v/>
      </c>
      <c r="BL204" s="279" t="str">
        <f>IFERROR(VLOOKUP(A204,#REF!,3,FALSE),"")</f>
        <v/>
      </c>
      <c r="BM204" s="279" t="str">
        <f>IFERROR(VLOOKUP(A204,#REF!,3,FALSE),"")</f>
        <v/>
      </c>
      <c r="BN204" s="279" t="str">
        <f>IFERROR(VLOOKUP(A204,#REF!,3,FALSE),"")</f>
        <v/>
      </c>
      <c r="BO204" s="279" t="str">
        <f>IFERROR(VLOOKUP(A204,#REF!,3,FALSE),"")</f>
        <v/>
      </c>
      <c r="BP204" s="279" t="str">
        <f>IFERROR(VLOOKUP(A204,#REF!,3,FALSE),"")</f>
        <v/>
      </c>
      <c r="BQ204" s="279" t="str">
        <f>IFERROR(VLOOKUP(A204,#REF!,3,FALSE),"")</f>
        <v/>
      </c>
      <c r="BR204" s="279" t="str">
        <f>IFERROR(VLOOKUP(A204,#REF!,3,FALSE),"")</f>
        <v/>
      </c>
      <c r="BS204" s="279" t="str">
        <f>IFERROR(VLOOKUP(A204,#REF!,3,FALSE),"")</f>
        <v/>
      </c>
      <c r="BT204" s="279" t="str">
        <f>IFERROR(VLOOKUP(A204,#REF!,3,FALSE),"")</f>
        <v/>
      </c>
      <c r="BU204" s="279" t="str">
        <f>IFERROR(VLOOKUP(A204,#REF!,3,FALSE),"")</f>
        <v/>
      </c>
      <c r="BV204" s="279" t="str">
        <f>IFERROR(VLOOKUP(A204,#REF!,3,FALSE),"")</f>
        <v/>
      </c>
      <c r="BW204" s="279" t="str">
        <f>IFERROR(VLOOKUP(A204,#REF!,3,FALSE),"")</f>
        <v/>
      </c>
      <c r="BX204" s="279" t="str">
        <f>IFERROR(VLOOKUP(A204,#REF!,3,FALSE),"")</f>
        <v/>
      </c>
      <c r="BY204" s="279" t="str">
        <f>IFERROR(VLOOKUP(A204,#REF!,3,FALSE),"")</f>
        <v/>
      </c>
      <c r="BZ204" s="279" t="str">
        <f>IFERROR(VLOOKUP(A204,#REF!,3,FALSE),"")</f>
        <v/>
      </c>
      <c r="CA204" s="279" t="str">
        <f>IFERROR(VLOOKUP(A204,#REF!,3,FALSE),"")</f>
        <v/>
      </c>
      <c r="CB204" s="279" t="str">
        <f>IFERROR(VLOOKUP(A204,#REF!,3,FALSE),"")</f>
        <v/>
      </c>
      <c r="CC204" s="279" t="str">
        <f>IFERROR(VLOOKUP(A204,#REF!,3,FALSE),"")</f>
        <v/>
      </c>
      <c r="CD204" s="279" t="str">
        <f>IFERROR(VLOOKUP(A204,#REF!,3,FALSE),"")</f>
        <v/>
      </c>
      <c r="CE204" s="279" t="str">
        <f>IFERROR(VLOOKUP(A204,#REF!,3,FALSE),"")</f>
        <v/>
      </c>
      <c r="CF204" s="279" t="str">
        <f>IFERROR(VLOOKUP(A204,#REF!,3,FALSE),"")</f>
        <v/>
      </c>
      <c r="CG204" s="279" t="str">
        <f>IFERROR(VLOOKUP(A204,#REF!,3,FALSE),"")</f>
        <v/>
      </c>
      <c r="CH204" s="279" t="str">
        <f>IFERROR(VLOOKUP(A204,#REF!,3,FALSE),"")</f>
        <v/>
      </c>
      <c r="CI204" s="279" t="str">
        <f>IFERROR(VLOOKUP(A204,'fat-01-23'!A:C,3,FALSE),"")</f>
        <v/>
      </c>
      <c r="CJ204" s="279" t="str">
        <f>IFERROR(VLOOKUP(A204,'fat-02-23'!A:C,3,FALSE),"")</f>
        <v/>
      </c>
      <c r="CK204" s="279" t="str">
        <f>IFERROR(VLOOKUP(A204,'fat-03-23'!A:C,3,FALSE),"")</f>
        <v/>
      </c>
      <c r="CL204" s="279" t="str">
        <f>IFERROR(VLOOKUP(A204,'fat-04-23'!A:C,3,FALSE),"")</f>
        <v/>
      </c>
      <c r="CM204" s="279" t="str">
        <f>IFERROR(VLOOKUP(A204,'fat-05-23'!A:C,3,FALSE),"")</f>
        <v/>
      </c>
      <c r="CN204" s="279" t="str">
        <f>IFERROR(VLOOKUP(A204,'fat-06-23'!A:C,3,FALSE),"")</f>
        <v/>
      </c>
      <c r="CO204" s="279">
        <f>IFERROR(VLOOKUP(A204,'fat-07-23'!A:C,3,FALSE),"")</f>
        <v>1.4350000000000001</v>
      </c>
      <c r="CP204" s="279" t="str">
        <f>IFERROR(VLOOKUP(A204,'fat-08-23'!A:C,3,FALSE),"")</f>
        <v/>
      </c>
      <c r="CQ204" s="279" t="str">
        <f>IFERROR(VLOOKUP(A204,'fat-09-23'!A:C,3,FALSE),"")</f>
        <v/>
      </c>
      <c r="CR204" s="279" t="str">
        <f>IFERROR(VLOOKUP(A204,'fat-10-23'!A:C,3,FALSE),"")</f>
        <v/>
      </c>
      <c r="CS204" s="279">
        <f>IFERROR(VLOOKUP(A204,'fat-11-23'!A:C,3,FALSE),"")</f>
        <v>0.3075</v>
      </c>
      <c r="CT204" s="279">
        <f>IFERROR(VLOOKUP(A204,'fat-12-23'!A:C,3,FALSE),"")</f>
        <v>2.0295000000000001</v>
      </c>
      <c r="CU204" s="279" t="str">
        <f>IFERROR(VLOOKUP(A204,'fat-01-24'!A:C,3,FALSE),"")</f>
        <v/>
      </c>
      <c r="CV204" s="279" t="str">
        <f>IFERROR(VLOOKUP(A204,'fat-02-24'!A:C,3,FALSE),"")</f>
        <v/>
      </c>
      <c r="CW204" s="279" t="str">
        <f>IFERROR(VLOOKUP(A204,'fat-03-24'!A:C,3,FALSE),"")</f>
        <v/>
      </c>
      <c r="CX204" s="279" t="str">
        <f>IFERROR(VLOOKUP(A204,'fat-04-24'!A:C,3,FALSE),"")</f>
        <v/>
      </c>
      <c r="CY204" s="279" t="str">
        <f>IFERROR(VLOOKUP(A204,'fat-05-24'!A:C,3,FALSE),"")</f>
        <v/>
      </c>
      <c r="CZ204" s="279" t="str">
        <f>IFERROR(VLOOKUP(A204,'fat-06-24'!A:C,3,FALSE),"")</f>
        <v/>
      </c>
      <c r="DA204" s="279" t="str">
        <f>IFERROR(VLOOKUP(A204,'fat-07-24'!A:C,3,FALSE),"")</f>
        <v/>
      </c>
      <c r="DB204" s="279" t="str">
        <f>IFERROR(VLOOKUP(A204,'fat-08-24'!A:D,3,FALSE),"")</f>
        <v/>
      </c>
      <c r="DC204" s="279" t="str">
        <f>IFERROR(VLOOKUP(A204,'fat-09-24'!A:C,3,FALSE),"")</f>
        <v/>
      </c>
      <c r="DD204" s="279" t="str">
        <f>IFERROR(VLOOKUP(A204,'fat-10-24'!A:C,3,FALSE),"")</f>
        <v/>
      </c>
      <c r="DE204" s="279" t="str">
        <f>IFERROR(VLOOKUP(A204,'fat-11-24'!A:C,3,FALSE),"")</f>
        <v/>
      </c>
      <c r="DF204" s="279" t="str">
        <f>IFERROR(VLOOKUP(A204,'fat-12-24'!A:D,3,FALSE),"")</f>
        <v/>
      </c>
      <c r="DG204" s="279" t="str">
        <f>IFERROR(VLOOKUP(A204,'fat-01-25'!A:D,3,FALSE),"")</f>
        <v/>
      </c>
      <c r="DH204" s="279" t="str">
        <f>IFERROR(VLOOKUP(A204,'fat-02-25'!A:D,3,FALSE),"")</f>
        <v/>
      </c>
      <c r="DI204" s="279" t="str">
        <f>IFERROR(VLOOKUP(A204,'fat-03-25'!A:C,3,FALSE),"")</f>
        <v/>
      </c>
      <c r="DJ204" s="279" t="str">
        <f>IFERROR(VLOOKUP(A204,'fat-04-25'!A:C,3,FALSE),"")</f>
        <v/>
      </c>
      <c r="DK204" s="279" t="str">
        <f>IFERROR(VLOOKUP(A204,'fat-02-25'!A:C,3,FALSE),"")</f>
        <v/>
      </c>
      <c r="DL204" s="279" t="str">
        <f>IFERROR(VLOOKUP(A204,'fat-06-25'!A:C,3,FALSE),"")</f>
        <v/>
      </c>
      <c r="DM204" s="279" t="str">
        <f>IFERROR(VLOOKUP(A204,'fat-05-25'!A:C,3,FALSE),"")</f>
        <v/>
      </c>
      <c r="DN204" s="279" t="str">
        <f>IFERROR(VLOOKUP(A204,'fat-08-25'!A:C,3,FALSE),"")</f>
        <v/>
      </c>
      <c r="DO204" s="279" t="str">
        <f>IFERROR(VLOOKUP(A204,'fat-09-25'!A:C,3,FALSE),"")</f>
        <v/>
      </c>
      <c r="DP204" s="279" t="str">
        <f>IFERROR(VLOOKUP(A204,'fat-10-25'!A:C,3,FALSE),"")</f>
        <v/>
      </c>
      <c r="DQ204" s="279" t="str">
        <f>IFERROR(VLOOKUP(A204,'fat-11-25'!A:D,3,FALSE),"")</f>
        <v/>
      </c>
      <c r="DR204" s="279" t="str">
        <f>IFERROR(VLOOKUP(A204,'fat-12-25'!A:D,3,FALSE),"")</f>
        <v/>
      </c>
      <c r="DS204" s="279">
        <f>IFERROR(VLOOKUP(A204,'fat-01-26'!A:C,3,FALSE),"")</f>
        <v>9.02</v>
      </c>
      <c r="DT204" s="279">
        <f>IFERROR(VLOOKUP(A204,'fat-02-26'!A:C,3,FALSE),"")</f>
        <v>1.506</v>
      </c>
      <c r="DU204" s="279">
        <f>IFERROR(VLOOKUP(A204,'fat-03-26'!A:C,3,FALSE),"")</f>
        <v>11.023999999999999</v>
      </c>
      <c r="DV204" s="279">
        <f>IFERROR(VLOOKUP(A204,'fat-04-26'!A:C,3,FALSE),"")</f>
        <v>2.7675000000000001</v>
      </c>
      <c r="DW204" s="279">
        <f>IFERROR(VLOOKUP(A204,'fat-05-26'!A:C,3,FALSE),"")</f>
        <v>-1.2710000000000001</v>
      </c>
      <c r="DX204" s="279">
        <f t="shared" si="23"/>
        <v>3.8410833333333323</v>
      </c>
      <c r="DY204" s="279">
        <f t="shared" si="22"/>
        <v>5.7616249999999987</v>
      </c>
      <c r="DZ204" s="280"/>
      <c r="EA204" s="281">
        <f>VLOOKUP(A204,Estoque!B:I,8,FALSE)</f>
        <v>0</v>
      </c>
      <c r="EB204" s="34">
        <f>VLOOKUP(A204,Estoque!B:N,13,FALSE)</f>
        <v>0</v>
      </c>
    </row>
    <row r="205" spans="1:133" x14ac:dyDescent="0.3">
      <c r="A205" s="394" t="s">
        <v>671</v>
      </c>
      <c r="B205" s="394" t="s">
        <v>672</v>
      </c>
      <c r="C205" s="279" t="s">
        <v>772</v>
      </c>
      <c r="D205" s="279" t="s">
        <v>772</v>
      </c>
      <c r="E205" s="279" t="s">
        <v>772</v>
      </c>
      <c r="F205" s="279" t="s">
        <v>772</v>
      </c>
      <c r="G205" s="279" t="s">
        <v>772</v>
      </c>
      <c r="H205" s="279" t="s">
        <v>772</v>
      </c>
      <c r="I205" s="279" t="s">
        <v>772</v>
      </c>
      <c r="J205" s="279" t="s">
        <v>772</v>
      </c>
      <c r="K205" s="279" t="s">
        <v>772</v>
      </c>
      <c r="L205" s="279" t="s">
        <v>772</v>
      </c>
      <c r="M205" s="279" t="s">
        <v>772</v>
      </c>
      <c r="N205" s="279" t="s">
        <v>772</v>
      </c>
      <c r="O205" s="279" t="s">
        <v>772</v>
      </c>
      <c r="P205" s="279" t="s">
        <v>772</v>
      </c>
      <c r="Q205" s="279" t="s">
        <v>772</v>
      </c>
      <c r="R205" s="279" t="s">
        <v>772</v>
      </c>
      <c r="S205" s="279" t="s">
        <v>772</v>
      </c>
      <c r="T205" s="279" t="s">
        <v>772</v>
      </c>
      <c r="U205" s="279" t="s">
        <v>772</v>
      </c>
      <c r="V205" s="279" t="s">
        <v>772</v>
      </c>
      <c r="W205" s="279" t="s">
        <v>772</v>
      </c>
      <c r="X205" s="279" t="s">
        <v>772</v>
      </c>
      <c r="Y205" s="279" t="s">
        <v>772</v>
      </c>
      <c r="Z205" s="279" t="str">
        <f>IFERROR(VLOOKUP(A205,#REF!,3,FALSE),"")</f>
        <v/>
      </c>
      <c r="AA205" s="279" t="s">
        <v>772</v>
      </c>
      <c r="AB205" s="279" t="s">
        <v>772</v>
      </c>
      <c r="AC205" s="279" t="s">
        <v>772</v>
      </c>
      <c r="AD205" s="279" t="s">
        <v>772</v>
      </c>
      <c r="AE205" s="279" t="s">
        <v>772</v>
      </c>
      <c r="AF205" s="279" t="s">
        <v>772</v>
      </c>
      <c r="AG205" s="279" t="s">
        <v>772</v>
      </c>
      <c r="AH205" s="279" t="s">
        <v>772</v>
      </c>
      <c r="AI205" s="279" t="s">
        <v>772</v>
      </c>
      <c r="AJ205" s="279" t="s">
        <v>772</v>
      </c>
      <c r="AK205" s="279" t="s">
        <v>772</v>
      </c>
      <c r="AL205" s="279" t="s">
        <v>772</v>
      </c>
      <c r="AM205" s="279" t="s">
        <v>772</v>
      </c>
      <c r="AN205" s="279" t="s">
        <v>772</v>
      </c>
      <c r="AO205" s="279" t="s">
        <v>772</v>
      </c>
      <c r="AP205" s="279" t="s">
        <v>772</v>
      </c>
      <c r="AQ205" s="279" t="s">
        <v>772</v>
      </c>
      <c r="AR205" s="279" t="s">
        <v>772</v>
      </c>
      <c r="AS205" s="279" t="s">
        <v>772</v>
      </c>
      <c r="AT205" s="279" t="s">
        <v>772</v>
      </c>
      <c r="AU205" s="279" t="s">
        <v>772</v>
      </c>
      <c r="AV205" s="279" t="s">
        <v>772</v>
      </c>
      <c r="AW205" s="279" t="s">
        <v>772</v>
      </c>
      <c r="AX205" s="279" t="s">
        <v>772</v>
      </c>
      <c r="AY205" s="279" t="str">
        <f>IFERROR(VLOOKUP(A205,#REF!,3,FALSE),"")</f>
        <v/>
      </c>
      <c r="AZ205" s="279" t="str">
        <f>IFERROR(VLOOKUP(A205,#REF!,3,FALSE),"")</f>
        <v/>
      </c>
      <c r="BA205" s="279" t="str">
        <f>IFERROR(VLOOKUP(A205,#REF!,3,FALSE),"")</f>
        <v/>
      </c>
      <c r="BB205" s="279" t="str">
        <f>IFERROR(VLOOKUP(A205,#REF!,3,FALSE),"")</f>
        <v/>
      </c>
      <c r="BC205" s="279" t="str">
        <f>IFERROR(VLOOKUP(A205,#REF!,3,FALSE),"")</f>
        <v/>
      </c>
      <c r="BD205" s="279" t="str">
        <f>IFERROR(VLOOKUP(A205,#REF!,3,FALSE),"")</f>
        <v/>
      </c>
      <c r="BE205" s="279" t="str">
        <f>IFERROR(VLOOKUP(A205,#REF!,3,FALSE),"")</f>
        <v/>
      </c>
      <c r="BF205" s="279" t="str">
        <f>IFERROR(VLOOKUP(A205,#REF!,3,FALSE),"")</f>
        <v/>
      </c>
      <c r="BG205" s="279" t="str">
        <f>IFERROR(VLOOKUP(A205,#REF!,3,FALSE),"")</f>
        <v/>
      </c>
      <c r="BH205" s="279" t="str">
        <f>IFERROR(VLOOKUP(A205,#REF!,3,FALSE),"")</f>
        <v/>
      </c>
      <c r="BI205" s="279" t="str">
        <f>IFERROR(VLOOKUP(A205,#REF!,3,FALSE),"")</f>
        <v/>
      </c>
      <c r="BJ205" s="279" t="str">
        <f>IFERROR(VLOOKUP(A205,#REF!,3,FALSE),"")</f>
        <v/>
      </c>
      <c r="BK205" s="279" t="str">
        <f>IFERROR(VLOOKUP(A205,#REF!,3,FALSE),"")</f>
        <v/>
      </c>
      <c r="BL205" s="279" t="str">
        <f>IFERROR(VLOOKUP(A205,#REF!,3,FALSE),"")</f>
        <v/>
      </c>
      <c r="BM205" s="279" t="str">
        <f>IFERROR(VLOOKUP(A205,#REF!,3,FALSE),"")</f>
        <v/>
      </c>
      <c r="BN205" s="279" t="str">
        <f>IFERROR(VLOOKUP(A205,#REF!,3,FALSE),"")</f>
        <v/>
      </c>
      <c r="BO205" s="279" t="str">
        <f>IFERROR(VLOOKUP(A205,#REF!,3,FALSE),"")</f>
        <v/>
      </c>
      <c r="BP205" s="279" t="str">
        <f>IFERROR(VLOOKUP(A205,#REF!,3,FALSE),"")</f>
        <v/>
      </c>
      <c r="BQ205" s="279" t="str">
        <f>IFERROR(VLOOKUP(A205,#REF!,3,FALSE),"")</f>
        <v/>
      </c>
      <c r="BR205" s="279" t="str">
        <f>IFERROR(VLOOKUP(A205,#REF!,3,FALSE),"")</f>
        <v/>
      </c>
      <c r="BS205" s="279" t="str">
        <f>IFERROR(VLOOKUP(A205,#REF!,3,FALSE),"")</f>
        <v/>
      </c>
      <c r="BT205" s="279" t="str">
        <f>IFERROR(VLOOKUP(A205,#REF!,3,FALSE),"")</f>
        <v/>
      </c>
      <c r="BU205" s="279" t="str">
        <f>IFERROR(VLOOKUP(A205,#REF!,3,FALSE),"")</f>
        <v/>
      </c>
      <c r="BV205" s="279" t="str">
        <f>IFERROR(VLOOKUP(A205,#REF!,3,FALSE),"")</f>
        <v/>
      </c>
      <c r="BW205" s="279" t="str">
        <f>IFERROR(VLOOKUP(A205,#REF!,3,FALSE),"")</f>
        <v/>
      </c>
      <c r="BX205" s="279" t="str">
        <f>IFERROR(VLOOKUP(A205,#REF!,3,FALSE),"")</f>
        <v/>
      </c>
      <c r="BY205" s="279" t="str">
        <f>IFERROR(VLOOKUP(A205,#REF!,3,FALSE),"")</f>
        <v/>
      </c>
      <c r="BZ205" s="279" t="str">
        <f>IFERROR(VLOOKUP(A205,#REF!,3,FALSE),"")</f>
        <v/>
      </c>
      <c r="CA205" s="279" t="str">
        <f>IFERROR(VLOOKUP(A205,#REF!,3,FALSE),"")</f>
        <v/>
      </c>
      <c r="CB205" s="279" t="str">
        <f>IFERROR(VLOOKUP(A205,#REF!,3,FALSE),"")</f>
        <v/>
      </c>
      <c r="CC205" s="279" t="str">
        <f>IFERROR(VLOOKUP(A205,#REF!,3,FALSE),"")</f>
        <v/>
      </c>
      <c r="CD205" s="279" t="str">
        <f>IFERROR(VLOOKUP(A205,#REF!,3,FALSE),"")</f>
        <v/>
      </c>
      <c r="CE205" s="279" t="str">
        <f>IFERROR(VLOOKUP(A205,#REF!,3,FALSE),"")</f>
        <v/>
      </c>
      <c r="CF205" s="279" t="str">
        <f>IFERROR(VLOOKUP(A205,#REF!,3,FALSE),"")</f>
        <v/>
      </c>
      <c r="CG205" s="279" t="str">
        <f>IFERROR(VLOOKUP(A205,#REF!,3,FALSE),"")</f>
        <v/>
      </c>
      <c r="CH205" s="279" t="str">
        <f>IFERROR(VLOOKUP(A205,#REF!,3,FALSE),"")</f>
        <v/>
      </c>
      <c r="CI205" s="279" t="str">
        <f>IFERROR(VLOOKUP(A205,'fat-01-23'!A:C,3,FALSE),"")</f>
        <v/>
      </c>
      <c r="CJ205" s="279" t="str">
        <f>IFERROR(VLOOKUP(A205,'fat-02-23'!A:C,3,FALSE),"")</f>
        <v/>
      </c>
      <c r="CK205" s="279" t="str">
        <f>IFERROR(VLOOKUP(A205,'fat-03-23'!A:C,3,FALSE),"")</f>
        <v/>
      </c>
      <c r="CL205" s="279" t="str">
        <f>IFERROR(VLOOKUP(A205,'fat-04-23'!A:C,3,FALSE),"")</f>
        <v/>
      </c>
      <c r="CM205" s="279" t="str">
        <f>IFERROR(VLOOKUP(A205,'fat-05-23'!A:C,3,FALSE),"")</f>
        <v/>
      </c>
      <c r="CN205" s="279" t="str">
        <f>IFERROR(VLOOKUP(A205,'fat-06-23'!A:C,3,FALSE),"")</f>
        <v/>
      </c>
      <c r="CO205" s="279" t="str">
        <f>IFERROR(VLOOKUP(A205,'fat-07-23'!A:C,3,FALSE),"")</f>
        <v/>
      </c>
      <c r="CP205" s="279" t="str">
        <f>IFERROR(VLOOKUP(A205,'fat-08-23'!A:C,3,FALSE),"")</f>
        <v/>
      </c>
      <c r="CQ205" s="279" t="str">
        <f>IFERROR(VLOOKUP(A205,'fat-09-23'!A:C,3,FALSE),"")</f>
        <v/>
      </c>
      <c r="CR205" s="279" t="str">
        <f>IFERROR(VLOOKUP(A205,'fat-10-23'!A:C,3,FALSE),"")</f>
        <v/>
      </c>
      <c r="CS205" s="279" t="str">
        <f>IFERROR(VLOOKUP(A205,'fat-11-23'!A:C,3,FALSE),"")</f>
        <v/>
      </c>
      <c r="CT205" s="279" t="str">
        <f>IFERROR(VLOOKUP(A205,'fat-12-23'!A:C,3,FALSE),"")</f>
        <v/>
      </c>
      <c r="CU205" s="279" t="str">
        <f>IFERROR(VLOOKUP(A205,'fat-01-24'!A:C,3,FALSE),"")</f>
        <v/>
      </c>
      <c r="CV205" s="279" t="str">
        <f>IFERROR(VLOOKUP(A205,'fat-02-24'!A:C,3,FALSE),"")</f>
        <v/>
      </c>
      <c r="CW205" s="279" t="str">
        <f>IFERROR(VLOOKUP(A205,'fat-03-24'!A:C,3,FALSE),"")</f>
        <v/>
      </c>
      <c r="CX205" s="279" t="str">
        <f>IFERROR(VLOOKUP(A205,'fat-04-24'!A:C,3,FALSE),"")</f>
        <v/>
      </c>
      <c r="CY205" s="279" t="str">
        <f>IFERROR(VLOOKUP(A205,'fat-05-24'!A:C,3,FALSE),"")</f>
        <v/>
      </c>
      <c r="CZ205" s="279" t="str">
        <f>IFERROR(VLOOKUP(A205,'fat-06-24'!A:C,3,FALSE),"")</f>
        <v/>
      </c>
      <c r="DA205" s="279" t="str">
        <f>IFERROR(VLOOKUP(A205,'fat-07-24'!A:C,3,FALSE),"")</f>
        <v/>
      </c>
      <c r="DB205" s="279" t="str">
        <f>IFERROR(VLOOKUP(A205,'fat-08-24'!A:D,3,FALSE),"")</f>
        <v/>
      </c>
      <c r="DC205" s="279" t="str">
        <f>IFERROR(VLOOKUP(A205,'fat-09-24'!A:C,3,FALSE),"")</f>
        <v/>
      </c>
      <c r="DD205" s="279" t="str">
        <f>IFERROR(VLOOKUP(A205,'fat-10-24'!A:C,3,FALSE),"")</f>
        <v/>
      </c>
      <c r="DE205" s="279" t="str">
        <f>IFERROR(VLOOKUP(A205,'fat-11-24'!A:C,3,FALSE),"")</f>
        <v/>
      </c>
      <c r="DF205" s="279" t="str">
        <f>IFERROR(VLOOKUP(A205,'fat-12-24'!A:D,3,FALSE),"")</f>
        <v/>
      </c>
      <c r="DG205" s="279" t="str">
        <f>IFERROR(VLOOKUP(A205,'fat-01-25'!A:D,3,FALSE),"")</f>
        <v/>
      </c>
      <c r="DH205" s="279" t="str">
        <f>IFERROR(VLOOKUP(A205,'fat-02-25'!A:D,3,FALSE),"")</f>
        <v/>
      </c>
      <c r="DI205" s="279" t="str">
        <f>IFERROR(VLOOKUP(A205,'fat-03-25'!A:C,3,FALSE),"")</f>
        <v/>
      </c>
      <c r="DJ205" s="279" t="str">
        <f>IFERROR(VLOOKUP(A205,'fat-04-25'!A:C,3,FALSE),"")</f>
        <v/>
      </c>
      <c r="DK205" s="279" t="str">
        <f>IFERROR(VLOOKUP(A205,'fat-02-25'!A:C,3,FALSE),"")</f>
        <v/>
      </c>
      <c r="DL205" s="279" t="str">
        <f>IFERROR(VLOOKUP(A205,'fat-06-25'!A:C,3,FALSE),"")</f>
        <v/>
      </c>
      <c r="DM205" s="279" t="str">
        <f>IFERROR(VLOOKUP(A205,'fat-05-25'!A:C,3,FALSE),"")</f>
        <v/>
      </c>
      <c r="DN205" s="279" t="str">
        <f>IFERROR(VLOOKUP(A205,'fat-08-25'!A:C,3,FALSE),"")</f>
        <v/>
      </c>
      <c r="DO205" s="279" t="str">
        <f>IFERROR(VLOOKUP(A205,'fat-09-25'!A:C,3,FALSE),"")</f>
        <v/>
      </c>
      <c r="DP205" s="279" t="str">
        <f>IFERROR(VLOOKUP(A205,'fat-10-25'!A:C,3,FALSE),"")</f>
        <v/>
      </c>
      <c r="DQ205" s="279" t="str">
        <f>IFERROR(VLOOKUP(A205,'fat-11-25'!A:D,3,FALSE),"")</f>
        <v/>
      </c>
      <c r="DR205" s="279" t="str">
        <f>IFERROR(VLOOKUP(A205,'fat-12-25'!A:D,3,FALSE),"")</f>
        <v/>
      </c>
      <c r="DS205" s="279">
        <f>IFERROR(VLOOKUP(A205,'fat-01-26'!A:C,3,FALSE),"")</f>
        <v>6.0250000000000004</v>
      </c>
      <c r="DT205" s="279">
        <f>IFERROR(VLOOKUP(A205,'fat-02-26'!A:C,3,FALSE),"")</f>
        <v>0.40970000000000001</v>
      </c>
      <c r="DU205" s="279" t="str">
        <f>IFERROR(VLOOKUP(A205,'fat-03-26'!A:C,3,FALSE),"")</f>
        <v/>
      </c>
      <c r="DV205" s="279">
        <f>IFERROR(VLOOKUP(A205,'fat-04-26'!A:C,3,FALSE),"")</f>
        <v>9.64E-2</v>
      </c>
      <c r="DW205" s="279" t="str">
        <f>IFERROR(VLOOKUP(A205,'fat-05-26'!A:C,3,FALSE),"")</f>
        <v/>
      </c>
      <c r="DX205" s="279">
        <f t="shared" si="23"/>
        <v>1.0885166666666668</v>
      </c>
      <c r="DY205" s="279">
        <f t="shared" si="22"/>
        <v>1.6327750000000001</v>
      </c>
      <c r="DZ205" s="280"/>
      <c r="EA205" s="281">
        <f>VLOOKUP(A205,Estoque!B:I,8,FALSE)</f>
        <v>11.1469</v>
      </c>
      <c r="EB205" s="34">
        <f>VLOOKUP(A205,Estoque!B:N,13,FALSE)</f>
        <v>0</v>
      </c>
      <c r="EC205" s="34">
        <v>5</v>
      </c>
    </row>
    <row r="206" spans="1:133" x14ac:dyDescent="0.3">
      <c r="A206" s="394" t="s">
        <v>840</v>
      </c>
      <c r="B206" s="394" t="s">
        <v>676</v>
      </c>
      <c r="C206" s="279" t="s">
        <v>772</v>
      </c>
      <c r="D206" s="279" t="s">
        <v>772</v>
      </c>
      <c r="E206" s="279" t="s">
        <v>772</v>
      </c>
      <c r="F206" s="279" t="s">
        <v>772</v>
      </c>
      <c r="G206" s="279" t="s">
        <v>772</v>
      </c>
      <c r="H206" s="279" t="s">
        <v>772</v>
      </c>
      <c r="I206" s="279" t="s">
        <v>772</v>
      </c>
      <c r="J206" s="279" t="s">
        <v>772</v>
      </c>
      <c r="K206" s="279" t="s">
        <v>772</v>
      </c>
      <c r="L206" s="279" t="s">
        <v>772</v>
      </c>
      <c r="M206" s="279" t="s">
        <v>772</v>
      </c>
      <c r="N206" s="279" t="s">
        <v>772</v>
      </c>
      <c r="O206" s="279" t="s">
        <v>772</v>
      </c>
      <c r="P206" s="279" t="s">
        <v>772</v>
      </c>
      <c r="Q206" s="279" t="s">
        <v>772</v>
      </c>
      <c r="R206" s="279" t="s">
        <v>772</v>
      </c>
      <c r="S206" s="279" t="s">
        <v>772</v>
      </c>
      <c r="T206" s="279" t="s">
        <v>772</v>
      </c>
      <c r="U206" s="279" t="s">
        <v>772</v>
      </c>
      <c r="V206" s="279" t="s">
        <v>772</v>
      </c>
      <c r="W206" s="279" t="s">
        <v>772</v>
      </c>
      <c r="X206" s="279" t="s">
        <v>772</v>
      </c>
      <c r="Y206" s="279" t="s">
        <v>772</v>
      </c>
      <c r="Z206" s="279" t="str">
        <f>IFERROR(VLOOKUP(A206,#REF!,3,FALSE),"")</f>
        <v/>
      </c>
      <c r="AA206" s="279" t="s">
        <v>772</v>
      </c>
      <c r="AB206" s="279" t="s">
        <v>772</v>
      </c>
      <c r="AC206" s="279" t="s">
        <v>772</v>
      </c>
      <c r="AD206" s="279" t="s">
        <v>772</v>
      </c>
      <c r="AE206" s="279" t="s">
        <v>772</v>
      </c>
      <c r="AF206" s="279" t="s">
        <v>772</v>
      </c>
      <c r="AG206" s="279" t="s">
        <v>772</v>
      </c>
      <c r="AH206" s="279" t="s">
        <v>772</v>
      </c>
      <c r="AI206" s="279" t="s">
        <v>772</v>
      </c>
      <c r="AJ206" s="279" t="s">
        <v>772</v>
      </c>
      <c r="AK206" s="279" t="s">
        <v>772</v>
      </c>
      <c r="AL206" s="279" t="s">
        <v>772</v>
      </c>
      <c r="AM206" s="279" t="s">
        <v>772</v>
      </c>
      <c r="AN206" s="279" t="s">
        <v>772</v>
      </c>
      <c r="AO206" s="279" t="s">
        <v>772</v>
      </c>
      <c r="AP206" s="279" t="s">
        <v>772</v>
      </c>
      <c r="AQ206" s="279" t="s">
        <v>772</v>
      </c>
      <c r="AR206" s="279" t="s">
        <v>772</v>
      </c>
      <c r="AS206" s="279" t="s">
        <v>772</v>
      </c>
      <c r="AT206" s="279" t="s">
        <v>772</v>
      </c>
      <c r="AU206" s="279" t="s">
        <v>772</v>
      </c>
      <c r="AV206" s="279" t="s">
        <v>772</v>
      </c>
      <c r="AW206" s="279" t="s">
        <v>772</v>
      </c>
      <c r="AX206" s="279" t="s">
        <v>772</v>
      </c>
      <c r="AY206" s="279" t="str">
        <f>IFERROR(VLOOKUP(A206,#REF!,3,FALSE),"")</f>
        <v/>
      </c>
      <c r="AZ206" s="279" t="str">
        <f>IFERROR(VLOOKUP(A206,#REF!,3,FALSE),"")</f>
        <v/>
      </c>
      <c r="BA206" s="279" t="str">
        <f>IFERROR(VLOOKUP(A206,#REF!,3,FALSE),"")</f>
        <v/>
      </c>
      <c r="BB206" s="279" t="str">
        <f>IFERROR(VLOOKUP(A206,#REF!,3,FALSE),"")</f>
        <v/>
      </c>
      <c r="BC206" s="279" t="str">
        <f>IFERROR(VLOOKUP(A206,#REF!,3,FALSE),"")</f>
        <v/>
      </c>
      <c r="BD206" s="279" t="str">
        <f>IFERROR(VLOOKUP(A206,#REF!,3,FALSE),"")</f>
        <v/>
      </c>
      <c r="BE206" s="279" t="str">
        <f>IFERROR(VLOOKUP(A206,#REF!,3,FALSE),"")</f>
        <v/>
      </c>
      <c r="BF206" s="279" t="str">
        <f>IFERROR(VLOOKUP(A206,#REF!,3,FALSE),"")</f>
        <v/>
      </c>
      <c r="BG206" s="279" t="str">
        <f>IFERROR(VLOOKUP(A206,#REF!,3,FALSE),"")</f>
        <v/>
      </c>
      <c r="BH206" s="279" t="str">
        <f>IFERROR(VLOOKUP(A206,#REF!,3,FALSE),"")</f>
        <v/>
      </c>
      <c r="BI206" s="279" t="str">
        <f>IFERROR(VLOOKUP(A206,#REF!,3,FALSE),"")</f>
        <v/>
      </c>
      <c r="BJ206" s="279" t="str">
        <f>IFERROR(VLOOKUP(A206,#REF!,3,FALSE),"")</f>
        <v/>
      </c>
      <c r="BK206" s="279" t="str">
        <f>IFERROR(VLOOKUP(A206,#REF!,3,FALSE),"")</f>
        <v/>
      </c>
      <c r="BL206" s="279" t="str">
        <f>IFERROR(VLOOKUP(A206,#REF!,3,FALSE),"")</f>
        <v/>
      </c>
      <c r="BM206" s="279" t="str">
        <f>IFERROR(VLOOKUP(A206,#REF!,3,FALSE),"")</f>
        <v/>
      </c>
      <c r="BN206" s="279" t="str">
        <f>IFERROR(VLOOKUP(A206,#REF!,3,FALSE),"")</f>
        <v/>
      </c>
      <c r="BO206" s="279" t="str">
        <f>IFERROR(VLOOKUP(A206,#REF!,3,FALSE),"")</f>
        <v/>
      </c>
      <c r="BP206" s="279" t="str">
        <f>IFERROR(VLOOKUP(A206,#REF!,3,FALSE),"")</f>
        <v/>
      </c>
      <c r="BQ206" s="279" t="str">
        <f>IFERROR(VLOOKUP(A206,#REF!,3,FALSE),"")</f>
        <v/>
      </c>
      <c r="BR206" s="279" t="str">
        <f>IFERROR(VLOOKUP(A206,#REF!,3,FALSE),"")</f>
        <v/>
      </c>
      <c r="BS206" s="279" t="str">
        <f>IFERROR(VLOOKUP(A206,#REF!,3,FALSE),"")</f>
        <v/>
      </c>
      <c r="BT206" s="279" t="str">
        <f>IFERROR(VLOOKUP(A206,#REF!,3,FALSE),"")</f>
        <v/>
      </c>
      <c r="BU206" s="279" t="str">
        <f>IFERROR(VLOOKUP(A206,#REF!,3,FALSE),"")</f>
        <v/>
      </c>
      <c r="BV206" s="279" t="str">
        <f>IFERROR(VLOOKUP(A206,#REF!,3,FALSE),"")</f>
        <v/>
      </c>
      <c r="BW206" s="279" t="str">
        <f>IFERROR(VLOOKUP(A206,#REF!,3,FALSE),"")</f>
        <v/>
      </c>
      <c r="BX206" s="279" t="str">
        <f>IFERROR(VLOOKUP(A206,#REF!,3,FALSE),"")</f>
        <v/>
      </c>
      <c r="BY206" s="279" t="str">
        <f>IFERROR(VLOOKUP(A206,#REF!,3,FALSE),"")</f>
        <v/>
      </c>
      <c r="BZ206" s="279" t="str">
        <f>IFERROR(VLOOKUP(A206,#REF!,3,FALSE),"")</f>
        <v/>
      </c>
      <c r="CA206" s="279" t="str">
        <f>IFERROR(VLOOKUP(A206,#REF!,3,FALSE),"")</f>
        <v/>
      </c>
      <c r="CB206" s="279" t="str">
        <f>IFERROR(VLOOKUP(A206,#REF!,3,FALSE),"")</f>
        <v/>
      </c>
      <c r="CC206" s="279" t="str">
        <f>IFERROR(VLOOKUP(A206,#REF!,3,FALSE),"")</f>
        <v/>
      </c>
      <c r="CD206" s="279" t="str">
        <f>IFERROR(VLOOKUP(A206,#REF!,3,FALSE),"")</f>
        <v/>
      </c>
      <c r="CE206" s="279" t="str">
        <f>IFERROR(VLOOKUP(A206,#REF!,3,FALSE),"")</f>
        <v/>
      </c>
      <c r="CF206" s="279" t="str">
        <f>IFERROR(VLOOKUP(A206,#REF!,3,FALSE),"")</f>
        <v/>
      </c>
      <c r="CG206" s="279" t="str">
        <f>IFERROR(VLOOKUP(A206,#REF!,3,FALSE),"")</f>
        <v/>
      </c>
      <c r="CH206" s="279" t="str">
        <f>IFERROR(VLOOKUP(A206,#REF!,3,FALSE),"")</f>
        <v/>
      </c>
      <c r="CI206" s="279" t="str">
        <f>IFERROR(VLOOKUP(A206,'fat-01-23'!A:C,3,FALSE),"")</f>
        <v/>
      </c>
      <c r="CJ206" s="279" t="str">
        <f>IFERROR(VLOOKUP(A206,'fat-02-23'!A:C,3,FALSE),"")</f>
        <v/>
      </c>
      <c r="CK206" s="279" t="str">
        <f>IFERROR(VLOOKUP(A206,'fat-03-23'!A:C,3,FALSE),"")</f>
        <v/>
      </c>
      <c r="CL206" s="279" t="str">
        <f>IFERROR(VLOOKUP(A206,'fat-04-23'!A:C,3,FALSE),"")</f>
        <v/>
      </c>
      <c r="CM206" s="279" t="str">
        <f>IFERROR(VLOOKUP(A206,'fat-05-23'!A:C,3,FALSE),"")</f>
        <v/>
      </c>
      <c r="CN206" s="279" t="str">
        <f>IFERROR(VLOOKUP(A206,'fat-06-23'!A:C,3,FALSE),"")</f>
        <v/>
      </c>
      <c r="CO206" s="279">
        <f>IFERROR(VLOOKUP(A206,'fat-07-23'!A:C,3,FALSE),"")</f>
        <v>7.444</v>
      </c>
      <c r="CP206" s="279">
        <f>IFERROR(VLOOKUP(A206,'fat-08-23'!A:C,3,FALSE),"")</f>
        <v>1.5960000000000001</v>
      </c>
      <c r="CQ206" s="279">
        <f>IFERROR(VLOOKUP(A206,'fat-09-23'!A:C,3,FALSE),"")</f>
        <v>1.7023999999999999</v>
      </c>
      <c r="CR206" s="279">
        <f>IFERROR(VLOOKUP(A206,'fat-10-23'!A:C,3,FALSE),"")</f>
        <v>7.9560000000000004</v>
      </c>
      <c r="CS206" s="279" t="str">
        <f>IFERROR(VLOOKUP(A206,'fat-11-23'!A:C,3,FALSE),"")</f>
        <v/>
      </c>
      <c r="CT206" s="279" t="str">
        <f>IFERROR(VLOOKUP(A206,'fat-12-23'!A:C,3,FALSE),"")</f>
        <v/>
      </c>
      <c r="CU206" s="279" t="str">
        <f>IFERROR(VLOOKUP(A206,'fat-01-24'!A:C,3,FALSE),"")</f>
        <v/>
      </c>
      <c r="CV206" s="279">
        <f>IFERROR(VLOOKUP(A206,'fat-02-24'!A:C,3,FALSE),"")</f>
        <v>0.53200000000000003</v>
      </c>
      <c r="CW206" s="279" t="str">
        <f>IFERROR(VLOOKUP(A206,'fat-03-24'!A:C,3,FALSE),"")</f>
        <v/>
      </c>
      <c r="CX206" s="279" t="str">
        <f>IFERROR(VLOOKUP(A206,'fat-04-24'!A:C,3,FALSE),"")</f>
        <v/>
      </c>
      <c r="CY206" s="279" t="str">
        <f>IFERROR(VLOOKUP(A206,'fat-05-24'!A:C,3,FALSE),"")</f>
        <v/>
      </c>
      <c r="CZ206" s="279" t="str">
        <f>IFERROR(VLOOKUP(A206,'fat-06-24'!A:C,3,FALSE),"")</f>
        <v/>
      </c>
      <c r="DA206" s="279" t="str">
        <f>IFERROR(VLOOKUP(A206,'fat-07-24'!A:C,3,FALSE),"")</f>
        <v/>
      </c>
      <c r="DB206" s="279" t="str">
        <f>IFERROR(VLOOKUP(A206,'fat-08-24'!A:D,3,FALSE),"")</f>
        <v/>
      </c>
      <c r="DC206" s="279" t="str">
        <f>IFERROR(VLOOKUP(A206,'fat-09-24'!A:C,3,FALSE),"")</f>
        <v/>
      </c>
      <c r="DD206" s="279" t="str">
        <f>IFERROR(VLOOKUP(A206,'fat-10-24'!A:C,3,FALSE),"")</f>
        <v/>
      </c>
      <c r="DE206" s="279" t="str">
        <f>IFERROR(VLOOKUP(A206,'fat-11-24'!A:C,3,FALSE),"")</f>
        <v/>
      </c>
      <c r="DF206" s="279" t="str">
        <f>IFERROR(VLOOKUP(A206,'fat-12-24'!A:D,3,FALSE),"")</f>
        <v/>
      </c>
      <c r="DG206" s="279" t="str">
        <f>IFERROR(VLOOKUP(A206,'fat-01-25'!A:D,3,FALSE),"")</f>
        <v/>
      </c>
      <c r="DH206" s="279">
        <f>IFERROR(VLOOKUP(A206,'fat-02-25'!A:D,3,FALSE),"")</f>
        <v>0</v>
      </c>
      <c r="DI206" s="279">
        <f>IFERROR(VLOOKUP(A206,'fat-03-25'!A:C,3,FALSE),"")</f>
        <v>0</v>
      </c>
      <c r="DJ206" s="279">
        <f>IFERROR(VLOOKUP(A206,'fat-04-25'!A:C,3,FALSE),"")</f>
        <v>0</v>
      </c>
      <c r="DK206" s="279">
        <f>IFERROR(VLOOKUP(A206,'fat-02-25'!A:C,3,FALSE),"")</f>
        <v>0</v>
      </c>
      <c r="DL206" s="279">
        <f>IFERROR(VLOOKUP(A206,'fat-06-25'!A:C,3,FALSE),"")</f>
        <v>0</v>
      </c>
      <c r="DM206" s="279">
        <f>IFERROR(VLOOKUP(A206,'fat-05-25'!A:C,3,FALSE),"")</f>
        <v>1.2502</v>
      </c>
      <c r="DN206" s="279">
        <f>IFERROR(VLOOKUP(A206,'fat-08-25'!A:C,3,FALSE),"")</f>
        <v>0</v>
      </c>
      <c r="DO206" s="279">
        <f>IFERROR(VLOOKUP(A206,'fat-09-25'!A:C,3,FALSE),"")</f>
        <v>0</v>
      </c>
      <c r="DP206" s="279">
        <f>IFERROR(VLOOKUP(A206,'fat-10-25'!A:C,3,FALSE),"")</f>
        <v>0</v>
      </c>
      <c r="DQ206" s="279">
        <f>IFERROR(VLOOKUP(A206,'fat-11-25'!A:D,3,FALSE),"")</f>
        <v>0</v>
      </c>
      <c r="DR206" s="279">
        <f>IFERROR(VLOOKUP(A206,'fat-12-25'!A:D,3,FALSE),"")</f>
        <v>0.33500000000000002</v>
      </c>
      <c r="DS206" s="279" t="str">
        <f>IFERROR(VLOOKUP(A206,'fat-01-26'!A:C,3,FALSE),"")</f>
        <v/>
      </c>
      <c r="DT206" s="279">
        <f>IFERROR(VLOOKUP(A206,'fat-02-26'!A:C,3,FALSE),"")</f>
        <v>0.63839999999999997</v>
      </c>
      <c r="DU206" s="279">
        <f>IFERROR(VLOOKUP(A206,'fat-03-26'!A:C,3,FALSE),"")</f>
        <v>7.1820000000000004</v>
      </c>
      <c r="DV206" s="279" t="str">
        <f>IFERROR(VLOOKUP(A206,'fat-04-26'!A:C,3,FALSE),"")</f>
        <v/>
      </c>
      <c r="DW206" s="279" t="str">
        <f>IFERROR(VLOOKUP(A206,'fat-05-26'!A:C,3,FALSE),"")</f>
        <v/>
      </c>
      <c r="DX206" s="279">
        <f t="shared" si="23"/>
        <v>1.3592333333333333</v>
      </c>
      <c r="DY206" s="279">
        <f t="shared" si="22"/>
        <v>2.0388499999999996</v>
      </c>
      <c r="DZ206" s="280">
        <v>5</v>
      </c>
      <c r="EA206" s="281">
        <f>VLOOKUP(A206,Estoque!B:I,8,FALSE)</f>
        <v>2.8673999999999999</v>
      </c>
      <c r="EB206" s="34">
        <f>VLOOKUP(A206,Estoque!B:N,13,FALSE)</f>
        <v>0</v>
      </c>
    </row>
    <row r="207" spans="1:133" x14ac:dyDescent="0.3">
      <c r="A207" s="394" t="s">
        <v>679</v>
      </c>
      <c r="B207" s="394" t="s">
        <v>680</v>
      </c>
      <c r="C207" s="279" t="s">
        <v>772</v>
      </c>
      <c r="D207" s="279" t="s">
        <v>772</v>
      </c>
      <c r="E207" s="279" t="s">
        <v>772</v>
      </c>
      <c r="F207" s="279" t="s">
        <v>772</v>
      </c>
      <c r="G207" s="279" t="s">
        <v>772</v>
      </c>
      <c r="H207" s="279" t="s">
        <v>772</v>
      </c>
      <c r="I207" s="279" t="s">
        <v>772</v>
      </c>
      <c r="J207" s="279" t="s">
        <v>772</v>
      </c>
      <c r="K207" s="279" t="s">
        <v>772</v>
      </c>
      <c r="L207" s="279" t="s">
        <v>772</v>
      </c>
      <c r="M207" s="279" t="s">
        <v>772</v>
      </c>
      <c r="N207" s="279" t="s">
        <v>772</v>
      </c>
      <c r="O207" s="279" t="s">
        <v>772</v>
      </c>
      <c r="P207" s="279" t="s">
        <v>772</v>
      </c>
      <c r="Q207" s="279" t="s">
        <v>772</v>
      </c>
      <c r="R207" s="279" t="s">
        <v>772</v>
      </c>
      <c r="S207" s="279" t="s">
        <v>772</v>
      </c>
      <c r="T207" s="279" t="s">
        <v>772</v>
      </c>
      <c r="U207" s="279" t="s">
        <v>772</v>
      </c>
      <c r="V207" s="279" t="s">
        <v>772</v>
      </c>
      <c r="W207" s="279" t="s">
        <v>772</v>
      </c>
      <c r="X207" s="279" t="s">
        <v>772</v>
      </c>
      <c r="Y207" s="279" t="s">
        <v>772</v>
      </c>
      <c r="Z207" s="279" t="str">
        <f>IFERROR(VLOOKUP(A207,#REF!,3,FALSE),"")</f>
        <v/>
      </c>
      <c r="AA207" s="279" t="s">
        <v>772</v>
      </c>
      <c r="AB207" s="279" t="s">
        <v>772</v>
      </c>
      <c r="AC207" s="279" t="s">
        <v>772</v>
      </c>
      <c r="AD207" s="279" t="s">
        <v>772</v>
      </c>
      <c r="AE207" s="279" t="s">
        <v>772</v>
      </c>
      <c r="AF207" s="279" t="s">
        <v>772</v>
      </c>
      <c r="AG207" s="279" t="s">
        <v>772</v>
      </c>
      <c r="AH207" s="279" t="s">
        <v>772</v>
      </c>
      <c r="AI207" s="279" t="s">
        <v>772</v>
      </c>
      <c r="AJ207" s="279" t="s">
        <v>772</v>
      </c>
      <c r="AK207" s="279" t="s">
        <v>772</v>
      </c>
      <c r="AL207" s="279" t="s">
        <v>772</v>
      </c>
      <c r="AM207" s="279" t="s">
        <v>772</v>
      </c>
      <c r="AN207" s="279" t="s">
        <v>772</v>
      </c>
      <c r="AO207" s="279" t="s">
        <v>772</v>
      </c>
      <c r="AP207" s="279" t="s">
        <v>772</v>
      </c>
      <c r="AQ207" s="279" t="s">
        <v>772</v>
      </c>
      <c r="AR207" s="279" t="s">
        <v>772</v>
      </c>
      <c r="AS207" s="279" t="s">
        <v>772</v>
      </c>
      <c r="AT207" s="279" t="s">
        <v>772</v>
      </c>
      <c r="AU207" s="279" t="s">
        <v>772</v>
      </c>
      <c r="AV207" s="279" t="s">
        <v>772</v>
      </c>
      <c r="AW207" s="279" t="s">
        <v>772</v>
      </c>
      <c r="AX207" s="279" t="s">
        <v>772</v>
      </c>
      <c r="AY207" s="279" t="str">
        <f>IFERROR(VLOOKUP(A207,#REF!,3,FALSE),"")</f>
        <v/>
      </c>
      <c r="AZ207" s="279" t="str">
        <f>IFERROR(VLOOKUP(A207,#REF!,3,FALSE),"")</f>
        <v/>
      </c>
      <c r="BA207" s="279" t="str">
        <f>IFERROR(VLOOKUP(A207,#REF!,3,FALSE),"")</f>
        <v/>
      </c>
      <c r="BB207" s="279" t="str">
        <f>IFERROR(VLOOKUP(A207,#REF!,3,FALSE),"")</f>
        <v/>
      </c>
      <c r="BC207" s="279" t="str">
        <f>IFERROR(VLOOKUP(A207,#REF!,3,FALSE),"")</f>
        <v/>
      </c>
      <c r="BD207" s="279" t="str">
        <f>IFERROR(VLOOKUP(A207,#REF!,3,FALSE),"")</f>
        <v/>
      </c>
      <c r="BE207" s="279" t="str">
        <f>IFERROR(VLOOKUP(A207,#REF!,3,FALSE),"")</f>
        <v/>
      </c>
      <c r="BF207" s="279" t="str">
        <f>IFERROR(VLOOKUP(A207,#REF!,3,FALSE),"")</f>
        <v/>
      </c>
      <c r="BG207" s="279" t="str">
        <f>IFERROR(VLOOKUP(A207,#REF!,3,FALSE),"")</f>
        <v/>
      </c>
      <c r="BH207" s="279" t="str">
        <f>IFERROR(VLOOKUP(A207,#REF!,3,FALSE),"")</f>
        <v/>
      </c>
      <c r="BI207" s="279" t="str">
        <f>IFERROR(VLOOKUP(A207,#REF!,3,FALSE),"")</f>
        <v/>
      </c>
      <c r="BJ207" s="279" t="str">
        <f>IFERROR(VLOOKUP(A207,#REF!,3,FALSE),"")</f>
        <v/>
      </c>
      <c r="BK207" s="279" t="str">
        <f>IFERROR(VLOOKUP(A207,#REF!,3,FALSE),"")</f>
        <v/>
      </c>
      <c r="BL207" s="279" t="str">
        <f>IFERROR(VLOOKUP(A207,#REF!,3,FALSE),"")</f>
        <v/>
      </c>
      <c r="BM207" s="279" t="str">
        <f>IFERROR(VLOOKUP(A207,#REF!,3,FALSE),"")</f>
        <v/>
      </c>
      <c r="BN207" s="279" t="str">
        <f>IFERROR(VLOOKUP(A207,#REF!,3,FALSE),"")</f>
        <v/>
      </c>
      <c r="BO207" s="279" t="str">
        <f>IFERROR(VLOOKUP(A207,#REF!,3,FALSE),"")</f>
        <v/>
      </c>
      <c r="BP207" s="279" t="str">
        <f>IFERROR(VLOOKUP(A207,#REF!,3,FALSE),"")</f>
        <v/>
      </c>
      <c r="BQ207" s="279" t="str">
        <f>IFERROR(VLOOKUP(A207,#REF!,3,FALSE),"")</f>
        <v/>
      </c>
      <c r="BR207" s="279" t="str">
        <f>IFERROR(VLOOKUP(A207,#REF!,3,FALSE),"")</f>
        <v/>
      </c>
      <c r="BS207" s="279" t="str">
        <f>IFERROR(VLOOKUP(A207,#REF!,3,FALSE),"")</f>
        <v/>
      </c>
      <c r="BT207" s="279" t="str">
        <f>IFERROR(VLOOKUP(A207,#REF!,3,FALSE),"")</f>
        <v/>
      </c>
      <c r="BU207" s="279" t="str">
        <f>IFERROR(VLOOKUP(A207,#REF!,3,FALSE),"")</f>
        <v/>
      </c>
      <c r="BV207" s="279" t="str">
        <f>IFERROR(VLOOKUP(A207,#REF!,3,FALSE),"")</f>
        <v/>
      </c>
      <c r="BW207" s="279" t="str">
        <f>IFERROR(VLOOKUP(A207,#REF!,3,FALSE),"")</f>
        <v/>
      </c>
      <c r="BX207" s="279" t="str">
        <f>IFERROR(VLOOKUP(A207,#REF!,3,FALSE),"")</f>
        <v/>
      </c>
      <c r="BY207" s="279" t="str">
        <f>IFERROR(VLOOKUP(A207,#REF!,3,FALSE),"")</f>
        <v/>
      </c>
      <c r="BZ207" s="279" t="str">
        <f>IFERROR(VLOOKUP(A207,#REF!,3,FALSE),"")</f>
        <v/>
      </c>
      <c r="CA207" s="279" t="str">
        <f>IFERROR(VLOOKUP(A207,#REF!,3,FALSE),"")</f>
        <v/>
      </c>
      <c r="CB207" s="279" t="str">
        <f>IFERROR(VLOOKUP(A207,#REF!,3,FALSE),"")</f>
        <v/>
      </c>
      <c r="CC207" s="279" t="str">
        <f>IFERROR(VLOOKUP(A207,#REF!,3,FALSE),"")</f>
        <v/>
      </c>
      <c r="CD207" s="279" t="str">
        <f>IFERROR(VLOOKUP(A207,#REF!,3,FALSE),"")</f>
        <v/>
      </c>
      <c r="CE207" s="279" t="str">
        <f>IFERROR(VLOOKUP(A207,#REF!,3,FALSE),"")</f>
        <v/>
      </c>
      <c r="CF207" s="279" t="str">
        <f>IFERROR(VLOOKUP(A207,#REF!,3,FALSE),"")</f>
        <v/>
      </c>
      <c r="CG207" s="279" t="str">
        <f>IFERROR(VLOOKUP(A207,#REF!,3,FALSE),"")</f>
        <v/>
      </c>
      <c r="CH207" s="279" t="str">
        <f>IFERROR(VLOOKUP(A207,#REF!,3,FALSE),"")</f>
        <v/>
      </c>
      <c r="CI207" s="279" t="str">
        <f>IFERROR(VLOOKUP(A207,'fat-01-23'!A:C,3,FALSE),"")</f>
        <v/>
      </c>
      <c r="CJ207" s="279" t="str">
        <f>IFERROR(VLOOKUP(A207,'fat-02-23'!A:C,3,FALSE),"")</f>
        <v/>
      </c>
      <c r="CK207" s="279" t="str">
        <f>IFERROR(VLOOKUP(A207,'fat-03-23'!A:C,3,FALSE),"")</f>
        <v/>
      </c>
      <c r="CL207" s="279" t="str">
        <f>IFERROR(VLOOKUP(A207,'fat-04-23'!A:C,3,FALSE),"")</f>
        <v/>
      </c>
      <c r="CM207" s="279" t="str">
        <f>IFERROR(VLOOKUP(A207,'fat-05-23'!A:C,3,FALSE),"")</f>
        <v/>
      </c>
      <c r="CN207" s="279" t="str">
        <f>IFERROR(VLOOKUP(A207,'fat-06-23'!A:C,3,FALSE),"")</f>
        <v/>
      </c>
      <c r="CO207" s="279" t="str">
        <f>IFERROR(VLOOKUP(A207,'fat-07-23'!A:C,3,FALSE),"")</f>
        <v/>
      </c>
      <c r="CP207" s="279" t="str">
        <f>IFERROR(VLOOKUP(A207,'fat-08-23'!A:C,3,FALSE),"")</f>
        <v/>
      </c>
      <c r="CQ207" s="279" t="str">
        <f>IFERROR(VLOOKUP(A207,'fat-09-23'!A:C,3,FALSE),"")</f>
        <v/>
      </c>
      <c r="CR207" s="279" t="str">
        <f>IFERROR(VLOOKUP(A207,'fat-10-23'!A:C,3,FALSE),"")</f>
        <v/>
      </c>
      <c r="CS207" s="279">
        <f>IFERROR(VLOOKUP(A207,'fat-11-23'!A:C,3,FALSE),"")</f>
        <v>4.3091999999999988</v>
      </c>
      <c r="CT207" s="279">
        <f>IFERROR(VLOOKUP(A207,'fat-12-23'!A:C,3,FALSE),"")</f>
        <v>1.8</v>
      </c>
      <c r="CU207" s="279" t="str">
        <f>IFERROR(VLOOKUP(A207,'fat-01-24'!A:C,3,FALSE),"")</f>
        <v/>
      </c>
      <c r="CV207" s="279" t="str">
        <f>IFERROR(VLOOKUP(A207,'fat-02-24'!A:C,3,FALSE),"")</f>
        <v/>
      </c>
      <c r="CW207" s="279" t="str">
        <f>IFERROR(VLOOKUP(A207,'fat-03-24'!A:C,3,FALSE),"")</f>
        <v/>
      </c>
      <c r="CX207" s="279" t="str">
        <f>IFERROR(VLOOKUP(A207,'fat-04-24'!A:C,3,FALSE),"")</f>
        <v/>
      </c>
      <c r="CY207" s="279" t="str">
        <f>IFERROR(VLOOKUP(A207,'fat-05-24'!A:C,3,FALSE),"")</f>
        <v/>
      </c>
      <c r="CZ207" s="279" t="str">
        <f>IFERROR(VLOOKUP(A207,'fat-06-24'!A:C,3,FALSE),"")</f>
        <v/>
      </c>
      <c r="DA207" s="279">
        <f>IFERROR(VLOOKUP(A207,'fat-07-24'!A:C,3,FALSE),"")</f>
        <v>0.878</v>
      </c>
      <c r="DB207" s="279" t="str">
        <f>IFERROR(VLOOKUP(A207,'fat-08-24'!A:D,3,FALSE),"")</f>
        <v/>
      </c>
      <c r="DC207" s="279" t="str">
        <f>IFERROR(VLOOKUP(A207,'fat-09-24'!A:C,3,FALSE),"")</f>
        <v/>
      </c>
      <c r="DD207" s="279" t="str">
        <f>IFERROR(VLOOKUP(A207,'fat-10-24'!A:C,3,FALSE),"")</f>
        <v/>
      </c>
      <c r="DE207" s="279" t="str">
        <f>IFERROR(VLOOKUP(A207,'fat-11-24'!A:C,3,FALSE),"")</f>
        <v/>
      </c>
      <c r="DF207" s="279" t="str">
        <f>IFERROR(VLOOKUP(A207,'fat-12-24'!A:D,3,FALSE),"")</f>
        <v/>
      </c>
      <c r="DG207" s="279" t="str">
        <f>IFERROR(VLOOKUP(A207,'fat-01-25'!A:D,3,FALSE),"")</f>
        <v/>
      </c>
      <c r="DH207" s="279" t="str">
        <f>IFERROR(VLOOKUP(A207,'fat-02-25'!A:D,3,FALSE),"")</f>
        <v/>
      </c>
      <c r="DI207" s="279" t="str">
        <f>IFERROR(VLOOKUP(A207,'fat-03-25'!A:C,3,FALSE),"")</f>
        <v/>
      </c>
      <c r="DJ207" s="279" t="str">
        <f>IFERROR(VLOOKUP(A207,'fat-04-25'!A:C,3,FALSE),"")</f>
        <v/>
      </c>
      <c r="DK207" s="279" t="str">
        <f>IFERROR(VLOOKUP(A207,'fat-02-25'!A:C,3,FALSE),"")</f>
        <v/>
      </c>
      <c r="DL207" s="279" t="str">
        <f>IFERROR(VLOOKUP(A207,'fat-06-25'!A:C,3,FALSE),"")</f>
        <v/>
      </c>
      <c r="DM207" s="279" t="str">
        <f>IFERROR(VLOOKUP(A207,'fat-05-25'!A:C,3,FALSE),"")</f>
        <v/>
      </c>
      <c r="DN207" s="279" t="str">
        <f>IFERROR(VLOOKUP(A207,'fat-08-25'!A:C,3,FALSE),"")</f>
        <v/>
      </c>
      <c r="DO207" s="279" t="str">
        <f>IFERROR(VLOOKUP(A207,'fat-09-25'!A:C,3,FALSE),"")</f>
        <v/>
      </c>
      <c r="DP207" s="279" t="str">
        <f>IFERROR(VLOOKUP(A207,'fat-10-25'!A:C,3,FALSE),"")</f>
        <v/>
      </c>
      <c r="DQ207" s="279" t="str">
        <f>IFERROR(VLOOKUP(A207,'fat-11-25'!A:D,3,FALSE),"")</f>
        <v/>
      </c>
      <c r="DR207" s="279" t="str">
        <f>IFERROR(VLOOKUP(A207,'fat-12-25'!A:D,3,FALSE),"")</f>
        <v/>
      </c>
      <c r="DS207" s="279">
        <f>IFERROR(VLOOKUP(A207,'fat-01-26'!A:C,3,FALSE),"")</f>
        <v>0.29799999999999999</v>
      </c>
      <c r="DT207" s="279">
        <f>IFERROR(VLOOKUP(A207,'fat-02-26'!A:C,3,FALSE),"")</f>
        <v>0.27</v>
      </c>
      <c r="DU207" s="279">
        <f>IFERROR(VLOOKUP(A207,'fat-03-26'!A:C,3,FALSE),"")</f>
        <v>2.46</v>
      </c>
      <c r="DV207" s="279">
        <f>IFERROR(VLOOKUP(A207,'fat-04-26'!A:C,3,FALSE),"")</f>
        <v>2.5499999999999998</v>
      </c>
      <c r="DW207" s="279">
        <f>IFERROR(VLOOKUP(A207,'fat-05-26'!A:C,3,FALSE),"")</f>
        <v>5.4</v>
      </c>
      <c r="DX207" s="279">
        <f t="shared" si="23"/>
        <v>1.8296666666666666</v>
      </c>
      <c r="DY207" s="279">
        <f t="shared" si="22"/>
        <v>2.7444999999999999</v>
      </c>
      <c r="DZ207" s="280"/>
      <c r="EA207" s="281">
        <f>VLOOKUP(A207,Estoque!B:I,8,FALSE)</f>
        <v>10.045999999999999</v>
      </c>
      <c r="EB207" s="34">
        <f>VLOOKUP(A207,Estoque!B:N,13,FALSE)</f>
        <v>0</v>
      </c>
    </row>
    <row r="208" spans="1:133" x14ac:dyDescent="0.3">
      <c r="A208" s="394" t="s">
        <v>683</v>
      </c>
      <c r="B208" s="394" t="s">
        <v>684</v>
      </c>
      <c r="C208" s="279" t="s">
        <v>772</v>
      </c>
      <c r="D208" s="279" t="s">
        <v>772</v>
      </c>
      <c r="E208" s="279" t="s">
        <v>772</v>
      </c>
      <c r="F208" s="279" t="s">
        <v>772</v>
      </c>
      <c r="G208" s="279" t="s">
        <v>772</v>
      </c>
      <c r="H208" s="279" t="s">
        <v>772</v>
      </c>
      <c r="I208" s="279" t="s">
        <v>772</v>
      </c>
      <c r="J208" s="279" t="s">
        <v>772</v>
      </c>
      <c r="K208" s="279" t="s">
        <v>772</v>
      </c>
      <c r="L208" s="279" t="s">
        <v>772</v>
      </c>
      <c r="M208" s="279" t="s">
        <v>772</v>
      </c>
      <c r="N208" s="279" t="s">
        <v>772</v>
      </c>
      <c r="O208" s="279" t="s">
        <v>772</v>
      </c>
      <c r="P208" s="279" t="s">
        <v>772</v>
      </c>
      <c r="Q208" s="279" t="s">
        <v>772</v>
      </c>
      <c r="R208" s="279" t="s">
        <v>772</v>
      </c>
      <c r="S208" s="279" t="s">
        <v>772</v>
      </c>
      <c r="T208" s="279" t="s">
        <v>772</v>
      </c>
      <c r="U208" s="279" t="s">
        <v>772</v>
      </c>
      <c r="V208" s="279" t="s">
        <v>772</v>
      </c>
      <c r="W208" s="279" t="s">
        <v>772</v>
      </c>
      <c r="X208" s="279" t="s">
        <v>772</v>
      </c>
      <c r="Y208" s="279" t="s">
        <v>772</v>
      </c>
      <c r="Z208" s="279" t="str">
        <f>IFERROR(VLOOKUP(A208,#REF!,3,FALSE),"")</f>
        <v/>
      </c>
      <c r="AA208" s="279" t="s">
        <v>772</v>
      </c>
      <c r="AB208" s="279" t="s">
        <v>772</v>
      </c>
      <c r="AC208" s="279" t="s">
        <v>772</v>
      </c>
      <c r="AD208" s="279" t="s">
        <v>772</v>
      </c>
      <c r="AE208" s="279" t="s">
        <v>772</v>
      </c>
      <c r="AF208" s="279" t="s">
        <v>772</v>
      </c>
      <c r="AG208" s="279" t="s">
        <v>772</v>
      </c>
      <c r="AH208" s="279" t="s">
        <v>772</v>
      </c>
      <c r="AI208" s="279" t="s">
        <v>772</v>
      </c>
      <c r="AJ208" s="279" t="s">
        <v>772</v>
      </c>
      <c r="AK208" s="279" t="s">
        <v>772</v>
      </c>
      <c r="AL208" s="279" t="s">
        <v>772</v>
      </c>
      <c r="AM208" s="279" t="s">
        <v>772</v>
      </c>
      <c r="AN208" s="279" t="s">
        <v>772</v>
      </c>
      <c r="AO208" s="279" t="s">
        <v>772</v>
      </c>
      <c r="AP208" s="279" t="s">
        <v>772</v>
      </c>
      <c r="AQ208" s="279" t="s">
        <v>772</v>
      </c>
      <c r="AR208" s="279" t="s">
        <v>772</v>
      </c>
      <c r="AS208" s="279" t="s">
        <v>772</v>
      </c>
      <c r="AT208" s="279" t="s">
        <v>772</v>
      </c>
      <c r="AU208" s="279" t="s">
        <v>772</v>
      </c>
      <c r="AV208" s="279" t="s">
        <v>772</v>
      </c>
      <c r="AW208" s="279" t="s">
        <v>772</v>
      </c>
      <c r="AX208" s="279" t="s">
        <v>772</v>
      </c>
      <c r="AY208" s="279" t="str">
        <f>IFERROR(VLOOKUP(A208,#REF!,3,FALSE),"")</f>
        <v/>
      </c>
      <c r="AZ208" s="279" t="str">
        <f>IFERROR(VLOOKUP(A208,#REF!,3,FALSE),"")</f>
        <v/>
      </c>
      <c r="BA208" s="279" t="str">
        <f>IFERROR(VLOOKUP(A208,#REF!,3,FALSE),"")</f>
        <v/>
      </c>
      <c r="BB208" s="279" t="str">
        <f>IFERROR(VLOOKUP(A208,#REF!,3,FALSE),"")</f>
        <v/>
      </c>
      <c r="BC208" s="279" t="str">
        <f>IFERROR(VLOOKUP(A208,#REF!,3,FALSE),"")</f>
        <v/>
      </c>
      <c r="BD208" s="279" t="str">
        <f>IFERROR(VLOOKUP(A208,#REF!,3,FALSE),"")</f>
        <v/>
      </c>
      <c r="BE208" s="279" t="str">
        <f>IFERROR(VLOOKUP(A208,#REF!,3,FALSE),"")</f>
        <v/>
      </c>
      <c r="BF208" s="279" t="str">
        <f>IFERROR(VLOOKUP(A208,#REF!,3,FALSE),"")</f>
        <v/>
      </c>
      <c r="BG208" s="279" t="str">
        <f>IFERROR(VLOOKUP(A208,#REF!,3,FALSE),"")</f>
        <v/>
      </c>
      <c r="BH208" s="279" t="str">
        <f>IFERROR(VLOOKUP(A208,#REF!,3,FALSE),"")</f>
        <v/>
      </c>
      <c r="BI208" s="279" t="str">
        <f>IFERROR(VLOOKUP(A208,#REF!,3,FALSE),"")</f>
        <v/>
      </c>
      <c r="BJ208" s="279" t="str">
        <f>IFERROR(VLOOKUP(A208,#REF!,3,FALSE),"")</f>
        <v/>
      </c>
      <c r="BK208" s="279" t="str">
        <f>IFERROR(VLOOKUP(A208,#REF!,3,FALSE),"")</f>
        <v/>
      </c>
      <c r="BL208" s="279" t="str">
        <f>IFERROR(VLOOKUP(A208,#REF!,3,FALSE),"")</f>
        <v/>
      </c>
      <c r="BM208" s="279" t="str">
        <f>IFERROR(VLOOKUP(A208,#REF!,3,FALSE),"")</f>
        <v/>
      </c>
      <c r="BN208" s="279" t="str">
        <f>IFERROR(VLOOKUP(A208,#REF!,3,FALSE),"")</f>
        <v/>
      </c>
      <c r="BO208" s="279" t="str">
        <f>IFERROR(VLOOKUP(A208,#REF!,3,FALSE),"")</f>
        <v/>
      </c>
      <c r="BP208" s="279" t="str">
        <f>IFERROR(VLOOKUP(A208,#REF!,3,FALSE),"")</f>
        <v/>
      </c>
      <c r="BQ208" s="279" t="str">
        <f>IFERROR(VLOOKUP(A208,#REF!,3,FALSE),"")</f>
        <v/>
      </c>
      <c r="BR208" s="279" t="str">
        <f>IFERROR(VLOOKUP(A208,#REF!,3,FALSE),"")</f>
        <v/>
      </c>
      <c r="BS208" s="279" t="str">
        <f>IFERROR(VLOOKUP(A208,#REF!,3,FALSE),"")</f>
        <v/>
      </c>
      <c r="BT208" s="279" t="str">
        <f>IFERROR(VLOOKUP(A208,#REF!,3,FALSE),"")</f>
        <v/>
      </c>
      <c r="BU208" s="279" t="str">
        <f>IFERROR(VLOOKUP(A208,#REF!,3,FALSE),"")</f>
        <v/>
      </c>
      <c r="BV208" s="279" t="str">
        <f>IFERROR(VLOOKUP(A208,#REF!,3,FALSE),"")</f>
        <v/>
      </c>
      <c r="BW208" s="279" t="str">
        <f>IFERROR(VLOOKUP(A208,#REF!,3,FALSE),"")</f>
        <v/>
      </c>
      <c r="BX208" s="279" t="str">
        <f>IFERROR(VLOOKUP(A208,#REF!,3,FALSE),"")</f>
        <v/>
      </c>
      <c r="BY208" s="279" t="str">
        <f>IFERROR(VLOOKUP(A208,#REF!,3,FALSE),"")</f>
        <v/>
      </c>
      <c r="BZ208" s="279" t="str">
        <f>IFERROR(VLOOKUP(A208,#REF!,3,FALSE),"")</f>
        <v/>
      </c>
      <c r="CA208" s="279" t="str">
        <f>IFERROR(VLOOKUP(A208,#REF!,3,FALSE),"")</f>
        <v/>
      </c>
      <c r="CB208" s="279" t="str">
        <f>IFERROR(VLOOKUP(A208,#REF!,3,FALSE),"")</f>
        <v/>
      </c>
      <c r="CC208" s="279" t="str">
        <f>IFERROR(VLOOKUP(A208,#REF!,3,FALSE),"")</f>
        <v/>
      </c>
      <c r="CD208" s="279" t="str">
        <f>IFERROR(VLOOKUP(A208,#REF!,3,FALSE),"")</f>
        <v/>
      </c>
      <c r="CE208" s="279" t="str">
        <f>IFERROR(VLOOKUP(A208,#REF!,3,FALSE),"")</f>
        <v/>
      </c>
      <c r="CF208" s="279" t="str">
        <f>IFERROR(VLOOKUP(A208,#REF!,3,FALSE),"")</f>
        <v/>
      </c>
      <c r="CG208" s="279" t="str">
        <f>IFERROR(VLOOKUP(A208,#REF!,3,FALSE),"")</f>
        <v/>
      </c>
      <c r="CH208" s="279" t="str">
        <f>IFERROR(VLOOKUP(A208,#REF!,3,FALSE),"")</f>
        <v/>
      </c>
      <c r="CI208" s="279" t="str">
        <f>IFERROR(VLOOKUP(A208,'fat-01-23'!A:C,3,FALSE),"")</f>
        <v/>
      </c>
      <c r="CJ208" s="279" t="str">
        <f>IFERROR(VLOOKUP(A208,'fat-02-23'!A:C,3,FALSE),"")</f>
        <v/>
      </c>
      <c r="CK208" s="279" t="str">
        <f>IFERROR(VLOOKUP(A208,'fat-03-23'!A:C,3,FALSE),"")</f>
        <v/>
      </c>
      <c r="CL208" s="279" t="str">
        <f>IFERROR(VLOOKUP(A208,'fat-04-23'!A:C,3,FALSE),"")</f>
        <v/>
      </c>
      <c r="CM208" s="279" t="str">
        <f>IFERROR(VLOOKUP(A208,'fat-05-23'!A:C,3,FALSE),"")</f>
        <v/>
      </c>
      <c r="CN208" s="279" t="str">
        <f>IFERROR(VLOOKUP(A208,'fat-06-23'!A:C,3,FALSE),"")</f>
        <v/>
      </c>
      <c r="CO208" s="279" t="str">
        <f>IFERROR(VLOOKUP(A208,'fat-07-23'!A:C,3,FALSE),"")</f>
        <v/>
      </c>
      <c r="CP208" s="279" t="str">
        <f>IFERROR(VLOOKUP(A208,'fat-08-23'!A:C,3,FALSE),"")</f>
        <v/>
      </c>
      <c r="CQ208" s="279">
        <f>IFERROR(VLOOKUP(A208,'fat-09-23'!A:C,3,FALSE),"")</f>
        <v>2.1168</v>
      </c>
      <c r="CR208" s="279">
        <f>IFERROR(VLOOKUP(A208,'fat-10-23'!A:C,3,FALSE),"")</f>
        <v>0.93859999999999999</v>
      </c>
      <c r="CS208" s="279">
        <f>IFERROR(VLOOKUP(A208,'fat-11-23'!A:C,3,FALSE),"")</f>
        <v>0.43319999999999997</v>
      </c>
      <c r="CT208" s="279">
        <f>IFERROR(VLOOKUP(A208,'fat-12-23'!A:C,3,FALSE),"")</f>
        <v>14.942</v>
      </c>
      <c r="CU208" s="279" t="str">
        <f>IFERROR(VLOOKUP(A208,'fat-01-24'!A:C,3,FALSE),"")</f>
        <v/>
      </c>
      <c r="CV208" s="279" t="str">
        <f>IFERROR(VLOOKUP(A208,'fat-02-24'!A:C,3,FALSE),"")</f>
        <v/>
      </c>
      <c r="CW208" s="279">
        <f>IFERROR(VLOOKUP(A208,'fat-03-24'!A:C,3,FALSE),"")</f>
        <v>0.28899999999999998</v>
      </c>
      <c r="CX208" s="279" t="str">
        <f>IFERROR(VLOOKUP(A208,'fat-04-24'!A:C,3,FALSE),"")</f>
        <v/>
      </c>
      <c r="CY208" s="279" t="str">
        <f>IFERROR(VLOOKUP(A208,'fat-05-24'!A:C,3,FALSE),"")</f>
        <v/>
      </c>
      <c r="CZ208" s="279" t="str">
        <f>IFERROR(VLOOKUP(A208,'fat-06-24'!A:C,3,FALSE),"")</f>
        <v/>
      </c>
      <c r="DA208" s="279" t="str">
        <f>IFERROR(VLOOKUP(A208,'fat-07-24'!A:C,3,FALSE),"")</f>
        <v/>
      </c>
      <c r="DB208" s="279" t="str">
        <f>IFERROR(VLOOKUP(A208,'fat-08-24'!A:D,3,FALSE),"")</f>
        <v/>
      </c>
      <c r="DC208" s="279" t="str">
        <f>IFERROR(VLOOKUP(A208,'fat-09-24'!A:C,3,FALSE),"")</f>
        <v/>
      </c>
      <c r="DD208" s="279">
        <f>IFERROR(VLOOKUP(A208,'fat-10-24'!A:C,3,FALSE),"")</f>
        <v>0</v>
      </c>
      <c r="DE208" s="279">
        <f>IFERROR(VLOOKUP(A208,'fat-11-24'!A:C,3,FALSE),"")</f>
        <v>1.2635000000000001</v>
      </c>
      <c r="DF208" s="279">
        <f>IFERROR(VLOOKUP(A208,'fat-12-24'!A:D,3,FALSE),"")</f>
        <v>0</v>
      </c>
      <c r="DG208" s="279">
        <f>IFERROR(VLOOKUP(A208,'fat-01-25'!A:D,3,FALSE),"")</f>
        <v>0</v>
      </c>
      <c r="DH208" s="279">
        <f>IFERROR(VLOOKUP(A208,'fat-02-25'!A:D,3,FALSE),"")</f>
        <v>0.5776</v>
      </c>
      <c r="DI208" s="279">
        <f>IFERROR(VLOOKUP(A208,'fat-03-25'!A:C,3,FALSE),"")</f>
        <v>0</v>
      </c>
      <c r="DJ208" s="279">
        <f>IFERROR(VLOOKUP(A208,'fat-04-25'!A:C,3,FALSE),"")</f>
        <v>1.0107999999999999</v>
      </c>
      <c r="DK208" s="279">
        <f>IFERROR(VLOOKUP(A208,'fat-02-25'!A:C,3,FALSE),"")</f>
        <v>0.5776</v>
      </c>
      <c r="DL208" s="279">
        <f>IFERROR(VLOOKUP(A208,'fat-06-25'!A:C,3,FALSE),"")</f>
        <v>0</v>
      </c>
      <c r="DM208" s="279">
        <f>IFERROR(VLOOKUP(A208,'fat-05-25'!A:C,3,FALSE),"")</f>
        <v>0</v>
      </c>
      <c r="DN208" s="279">
        <f>IFERROR(VLOOKUP(A208,'fat-08-25'!A:C,3,FALSE),"")</f>
        <v>0</v>
      </c>
      <c r="DO208" s="279">
        <f>IFERROR(VLOOKUP(A208,'fat-09-25'!A:C,3,FALSE),"")</f>
        <v>0</v>
      </c>
      <c r="DP208" s="279">
        <f>IFERROR(VLOOKUP(A208,'fat-10-25'!A:C,3,FALSE),"")</f>
        <v>2.13</v>
      </c>
      <c r="DQ208" s="279">
        <f>IFERROR(VLOOKUP(A208,'fat-11-25'!A:D,3,FALSE),"")</f>
        <v>0.32</v>
      </c>
      <c r="DR208" s="279">
        <f>IFERROR(VLOOKUP(A208,'fat-12-25'!A:D,3,FALSE),"")</f>
        <v>1.706</v>
      </c>
      <c r="DS208" s="279">
        <f>IFERROR(VLOOKUP(A208,'fat-01-26'!A:C,3,FALSE),"")</f>
        <v>16.533799999999999</v>
      </c>
      <c r="DT208" s="279" t="str">
        <f>IFERROR(VLOOKUP(A208,'fat-02-26'!A:C,3,FALSE),"")</f>
        <v/>
      </c>
      <c r="DU208" s="279" t="str">
        <f>IFERROR(VLOOKUP(A208,'fat-03-26'!A:C,3,FALSE),"")</f>
        <v/>
      </c>
      <c r="DV208" s="279">
        <f>IFERROR(VLOOKUP(A208,'fat-04-26'!A:C,3,FALSE),"")</f>
        <v>4.8327999999999998</v>
      </c>
      <c r="DW208" s="279" t="str">
        <f>IFERROR(VLOOKUP(A208,'fat-05-26'!A:C,3,FALSE),"")</f>
        <v/>
      </c>
      <c r="DX208" s="279">
        <f t="shared" si="23"/>
        <v>3.8454333333333328</v>
      </c>
      <c r="DY208" s="279">
        <f t="shared" si="22"/>
        <v>5.7681499999999994</v>
      </c>
      <c r="DZ208" s="280"/>
      <c r="EA208" s="281">
        <f>VLOOKUP(A208,Estoque!B:I,8,FALSE)</f>
        <v>4.4794</v>
      </c>
      <c r="EB208" s="34">
        <f>VLOOKUP(A208,Estoque!B:N,13,FALSE)</f>
        <v>0</v>
      </c>
    </row>
    <row r="209" spans="1:135" x14ac:dyDescent="0.3">
      <c r="A209" s="394" t="s">
        <v>841</v>
      </c>
      <c r="B209" s="394" t="s">
        <v>842</v>
      </c>
      <c r="C209" s="279" t="s">
        <v>772</v>
      </c>
      <c r="D209" s="279" t="s">
        <v>772</v>
      </c>
      <c r="E209" s="279" t="s">
        <v>772</v>
      </c>
      <c r="F209" s="279" t="s">
        <v>772</v>
      </c>
      <c r="G209" s="279" t="s">
        <v>772</v>
      </c>
      <c r="H209" s="279" t="s">
        <v>772</v>
      </c>
      <c r="I209" s="279" t="s">
        <v>772</v>
      </c>
      <c r="J209" s="279" t="s">
        <v>772</v>
      </c>
      <c r="K209" s="279" t="s">
        <v>772</v>
      </c>
      <c r="L209" s="279" t="s">
        <v>772</v>
      </c>
      <c r="M209" s="279" t="s">
        <v>772</v>
      </c>
      <c r="N209" s="279" t="s">
        <v>772</v>
      </c>
      <c r="O209" s="279" t="s">
        <v>772</v>
      </c>
      <c r="P209" s="279" t="s">
        <v>772</v>
      </c>
      <c r="Q209" s="279" t="s">
        <v>772</v>
      </c>
      <c r="R209" s="279" t="s">
        <v>772</v>
      </c>
      <c r="S209" s="279" t="s">
        <v>772</v>
      </c>
      <c r="T209" s="279" t="s">
        <v>772</v>
      </c>
      <c r="U209" s="279" t="s">
        <v>772</v>
      </c>
      <c r="V209" s="279" t="s">
        <v>772</v>
      </c>
      <c r="W209" s="279" t="s">
        <v>772</v>
      </c>
      <c r="X209" s="279" t="s">
        <v>772</v>
      </c>
      <c r="Y209" s="279" t="s">
        <v>772</v>
      </c>
      <c r="Z209" s="279" t="str">
        <f>IFERROR(VLOOKUP(A209,#REF!,3,FALSE),"")</f>
        <v/>
      </c>
      <c r="AA209" s="279" t="s">
        <v>772</v>
      </c>
      <c r="AB209" s="279" t="s">
        <v>772</v>
      </c>
      <c r="AC209" s="279" t="s">
        <v>772</v>
      </c>
      <c r="AD209" s="279" t="s">
        <v>772</v>
      </c>
      <c r="AE209" s="279" t="s">
        <v>772</v>
      </c>
      <c r="AF209" s="279" t="s">
        <v>772</v>
      </c>
      <c r="AG209" s="279" t="s">
        <v>772</v>
      </c>
      <c r="AH209" s="279" t="s">
        <v>772</v>
      </c>
      <c r="AI209" s="279" t="s">
        <v>772</v>
      </c>
      <c r="AJ209" s="279" t="s">
        <v>772</v>
      </c>
      <c r="AK209" s="279" t="s">
        <v>772</v>
      </c>
      <c r="AL209" s="279" t="s">
        <v>772</v>
      </c>
      <c r="AM209" s="279" t="s">
        <v>772</v>
      </c>
      <c r="AN209" s="279" t="s">
        <v>772</v>
      </c>
      <c r="AO209" s="279" t="s">
        <v>772</v>
      </c>
      <c r="AP209" s="279" t="s">
        <v>772</v>
      </c>
      <c r="AQ209" s="279" t="s">
        <v>772</v>
      </c>
      <c r="AR209" s="279" t="s">
        <v>772</v>
      </c>
      <c r="AS209" s="279" t="s">
        <v>772</v>
      </c>
      <c r="AT209" s="279" t="s">
        <v>772</v>
      </c>
      <c r="AU209" s="279" t="s">
        <v>772</v>
      </c>
      <c r="AV209" s="279" t="s">
        <v>772</v>
      </c>
      <c r="AW209" s="279" t="s">
        <v>772</v>
      </c>
      <c r="AX209" s="279" t="s">
        <v>772</v>
      </c>
      <c r="AY209" s="279" t="str">
        <f>IFERROR(VLOOKUP(A209,#REF!,3,FALSE),"")</f>
        <v/>
      </c>
      <c r="AZ209" s="279" t="str">
        <f>IFERROR(VLOOKUP(A209,#REF!,3,FALSE),"")</f>
        <v/>
      </c>
      <c r="BA209" s="279" t="str">
        <f>IFERROR(VLOOKUP(A209,#REF!,3,FALSE),"")</f>
        <v/>
      </c>
      <c r="BB209" s="279" t="str">
        <f>IFERROR(VLOOKUP(A209,#REF!,3,FALSE),"")</f>
        <v/>
      </c>
      <c r="BC209" s="279" t="str">
        <f>IFERROR(VLOOKUP(A209,#REF!,3,FALSE),"")</f>
        <v/>
      </c>
      <c r="BD209" s="279" t="str">
        <f>IFERROR(VLOOKUP(A209,#REF!,3,FALSE),"")</f>
        <v/>
      </c>
      <c r="BE209" s="279" t="str">
        <f>IFERROR(VLOOKUP(A209,#REF!,3,FALSE),"")</f>
        <v/>
      </c>
      <c r="BF209" s="279" t="str">
        <f>IFERROR(VLOOKUP(A209,#REF!,3,FALSE),"")</f>
        <v/>
      </c>
      <c r="BG209" s="279" t="str">
        <f>IFERROR(VLOOKUP(A209,#REF!,3,FALSE),"")</f>
        <v/>
      </c>
      <c r="BH209" s="279" t="str">
        <f>IFERROR(VLOOKUP(A209,#REF!,3,FALSE),"")</f>
        <v/>
      </c>
      <c r="BI209" s="279" t="str">
        <f>IFERROR(VLOOKUP(A209,#REF!,3,FALSE),"")</f>
        <v/>
      </c>
      <c r="BJ209" s="279" t="str">
        <f>IFERROR(VLOOKUP(A209,#REF!,3,FALSE),"")</f>
        <v/>
      </c>
      <c r="BK209" s="279" t="str">
        <f>IFERROR(VLOOKUP(A209,#REF!,3,FALSE),"")</f>
        <v/>
      </c>
      <c r="BL209" s="279" t="str">
        <f>IFERROR(VLOOKUP(A209,#REF!,3,FALSE),"")</f>
        <v/>
      </c>
      <c r="BM209" s="279" t="str">
        <f>IFERROR(VLOOKUP(A209,#REF!,3,FALSE),"")</f>
        <v/>
      </c>
      <c r="BN209" s="279" t="str">
        <f>IFERROR(VLOOKUP(A209,#REF!,3,FALSE),"")</f>
        <v/>
      </c>
      <c r="BO209" s="279" t="str">
        <f>IFERROR(VLOOKUP(A209,#REF!,3,FALSE),"")</f>
        <v/>
      </c>
      <c r="BP209" s="279" t="str">
        <f>IFERROR(VLOOKUP(A209,#REF!,3,FALSE),"")</f>
        <v/>
      </c>
      <c r="BQ209" s="279" t="str">
        <f>IFERROR(VLOOKUP(A209,#REF!,3,FALSE),"")</f>
        <v/>
      </c>
      <c r="BR209" s="279" t="str">
        <f>IFERROR(VLOOKUP(A209,#REF!,3,FALSE),"")</f>
        <v/>
      </c>
      <c r="BS209" s="279" t="str">
        <f>IFERROR(VLOOKUP(A209,#REF!,3,FALSE),"")</f>
        <v/>
      </c>
      <c r="BT209" s="279" t="str">
        <f>IFERROR(VLOOKUP(A209,#REF!,3,FALSE),"")</f>
        <v/>
      </c>
      <c r="BU209" s="279" t="str">
        <f>IFERROR(VLOOKUP(A209,#REF!,3,FALSE),"")</f>
        <v/>
      </c>
      <c r="BV209" s="279" t="str">
        <f>IFERROR(VLOOKUP(A209,#REF!,3,FALSE),"")</f>
        <v/>
      </c>
      <c r="BW209" s="279" t="str">
        <f>IFERROR(VLOOKUP(A209,#REF!,3,FALSE),"")</f>
        <v/>
      </c>
      <c r="BX209" s="279" t="str">
        <f>IFERROR(VLOOKUP(A209,#REF!,3,FALSE),"")</f>
        <v/>
      </c>
      <c r="BY209" s="279" t="str">
        <f>IFERROR(VLOOKUP(A209,#REF!,3,FALSE),"")</f>
        <v/>
      </c>
      <c r="BZ209" s="279" t="str">
        <f>IFERROR(VLOOKUP(A209,#REF!,3,FALSE),"")</f>
        <v/>
      </c>
      <c r="CA209" s="279" t="str">
        <f>IFERROR(VLOOKUP(A209,#REF!,3,FALSE),"")</f>
        <v/>
      </c>
      <c r="CB209" s="279" t="str">
        <f>IFERROR(VLOOKUP(A209,#REF!,3,FALSE),"")</f>
        <v/>
      </c>
      <c r="CC209" s="279" t="str">
        <f>IFERROR(VLOOKUP(A209,#REF!,3,FALSE),"")</f>
        <v/>
      </c>
      <c r="CD209" s="279" t="str">
        <f>IFERROR(VLOOKUP(A209,#REF!,3,FALSE),"")</f>
        <v/>
      </c>
      <c r="CE209" s="279" t="str">
        <f>IFERROR(VLOOKUP(A209,#REF!,3,FALSE),"")</f>
        <v/>
      </c>
      <c r="CF209" s="279" t="str">
        <f>IFERROR(VLOOKUP(A209,#REF!,3,FALSE),"")</f>
        <v/>
      </c>
      <c r="CG209" s="279" t="str">
        <f>IFERROR(VLOOKUP(A209,#REF!,3,FALSE),"")</f>
        <v/>
      </c>
      <c r="CH209" s="279" t="str">
        <f>IFERROR(VLOOKUP(A209,#REF!,3,FALSE),"")</f>
        <v/>
      </c>
      <c r="CI209" s="279" t="str">
        <f>IFERROR(VLOOKUP(A209,'fat-01-23'!A:C,3,FALSE),"")</f>
        <v/>
      </c>
      <c r="CJ209" s="279" t="str">
        <f>IFERROR(VLOOKUP(A209,'fat-02-23'!A:C,3,FALSE),"")</f>
        <v/>
      </c>
      <c r="CK209" s="279" t="str">
        <f>IFERROR(VLOOKUP(A209,'fat-03-23'!A:C,3,FALSE),"")</f>
        <v/>
      </c>
      <c r="CL209" s="279" t="str">
        <f>IFERROR(VLOOKUP(A209,'fat-04-23'!A:C,3,FALSE),"")</f>
        <v/>
      </c>
      <c r="CM209" s="279" t="str">
        <f>IFERROR(VLOOKUP(A209,'fat-05-23'!A:C,3,FALSE),"")</f>
        <v/>
      </c>
      <c r="CN209" s="279" t="str">
        <f>IFERROR(VLOOKUP(A209,'fat-06-23'!A:C,3,FALSE),"")</f>
        <v/>
      </c>
      <c r="CO209" s="279" t="str">
        <f>IFERROR(VLOOKUP(A209,'fat-07-23'!A:C,3,FALSE),"")</f>
        <v/>
      </c>
      <c r="CP209" s="279" t="str">
        <f>IFERROR(VLOOKUP(A209,'fat-08-23'!A:C,3,FALSE),"")</f>
        <v/>
      </c>
      <c r="CQ209" s="279" t="str">
        <f>IFERROR(VLOOKUP(A209,'fat-09-23'!A:C,3,FALSE),"")</f>
        <v/>
      </c>
      <c r="CR209" s="279" t="str">
        <f>IFERROR(VLOOKUP(A209,'fat-10-23'!A:C,3,FALSE),"")</f>
        <v/>
      </c>
      <c r="CS209" s="279" t="str">
        <f>IFERROR(VLOOKUP(A209,'fat-11-23'!A:C,3,FALSE),"")</f>
        <v/>
      </c>
      <c r="CT209" s="279" t="str">
        <f>IFERROR(VLOOKUP(A209,'fat-12-23'!A:C,3,FALSE),"")</f>
        <v/>
      </c>
      <c r="CU209" s="279" t="str">
        <f>IFERROR(VLOOKUP(A209,'fat-01-24'!A:C,3,FALSE),"")</f>
        <v/>
      </c>
      <c r="CV209" s="279" t="str">
        <f>IFERROR(VLOOKUP(A209,'fat-02-24'!A:C,3,FALSE),"")</f>
        <v/>
      </c>
      <c r="CW209" s="279" t="str">
        <f>IFERROR(VLOOKUP(A209,'fat-03-24'!A:C,3,FALSE),"")</f>
        <v/>
      </c>
      <c r="CX209" s="279" t="str">
        <f>IFERROR(VLOOKUP(A209,'fat-04-24'!A:C,3,FALSE),"")</f>
        <v/>
      </c>
      <c r="CY209" s="279" t="str">
        <f>IFERROR(VLOOKUP(A209,'fat-05-24'!A:C,3,FALSE),"")</f>
        <v/>
      </c>
      <c r="CZ209" s="279" t="str">
        <f>IFERROR(VLOOKUP(A209,'fat-06-24'!A:C,3,FALSE),"")</f>
        <v/>
      </c>
      <c r="DA209" s="279" t="str">
        <f>IFERROR(VLOOKUP(A209,'fat-07-24'!A:C,3,FALSE),"")</f>
        <v/>
      </c>
      <c r="DB209" s="279" t="str">
        <f>IFERROR(VLOOKUP(A209,'fat-08-24'!A:D,3,FALSE),"")</f>
        <v/>
      </c>
      <c r="DC209" s="279" t="str">
        <f>IFERROR(VLOOKUP(A209,'fat-09-24'!A:C,3,FALSE),"")</f>
        <v/>
      </c>
      <c r="DD209" s="279" t="str">
        <f>IFERROR(VLOOKUP(A209,'fat-10-24'!A:C,3,FALSE),"")</f>
        <v/>
      </c>
      <c r="DE209" s="279" t="str">
        <f>IFERROR(VLOOKUP(A209,'fat-11-24'!A:C,3,FALSE),"")</f>
        <v/>
      </c>
      <c r="DF209" s="279" t="str">
        <f>IFERROR(VLOOKUP(A209,'fat-12-24'!A:D,3,FALSE),"")</f>
        <v/>
      </c>
      <c r="DG209" s="279" t="str">
        <f>IFERROR(VLOOKUP(A209,'fat-01-25'!A:D,3,FALSE),"")</f>
        <v/>
      </c>
      <c r="DH209" s="279" t="str">
        <f>IFERROR(VLOOKUP(A209,'fat-02-25'!A:D,3,FALSE),"")</f>
        <v/>
      </c>
      <c r="DI209" s="279" t="str">
        <f>IFERROR(VLOOKUP(A209,'fat-03-25'!A:C,3,FALSE),"")</f>
        <v/>
      </c>
      <c r="DJ209" s="279" t="str">
        <f>IFERROR(VLOOKUP(A209,'fat-04-25'!A:C,3,FALSE),"")</f>
        <v/>
      </c>
      <c r="DK209" s="279" t="str">
        <f>IFERROR(VLOOKUP(A209,'fat-02-25'!A:C,3,FALSE),"")</f>
        <v/>
      </c>
      <c r="DL209" s="279" t="str">
        <f>IFERROR(VLOOKUP(A209,'fat-06-25'!A:C,3,FALSE),"")</f>
        <v/>
      </c>
      <c r="DM209" s="279" t="str">
        <f>IFERROR(VLOOKUP(A209,'fat-05-25'!A:C,3,FALSE),"")</f>
        <v/>
      </c>
      <c r="DN209" s="279" t="str">
        <f>IFERROR(VLOOKUP(A209,'fat-08-25'!A:C,3,FALSE),"")</f>
        <v/>
      </c>
      <c r="DO209" s="279" t="str">
        <f>IFERROR(VLOOKUP(A209,'fat-09-25'!A:C,3,FALSE),"")</f>
        <v/>
      </c>
      <c r="DP209" s="279" t="str">
        <f>IFERROR(VLOOKUP(A209,'fat-10-25'!A:C,3,FALSE),"")</f>
        <v/>
      </c>
      <c r="DQ209" s="279" t="str">
        <f>IFERROR(VLOOKUP(A209,'fat-11-25'!A:D,3,FALSE),"")</f>
        <v/>
      </c>
      <c r="DR209" s="279" t="str">
        <f>IFERROR(VLOOKUP(A209,'fat-12-25'!A:D,3,FALSE),"")</f>
        <v/>
      </c>
      <c r="DS209" s="279" t="str">
        <f>IFERROR(VLOOKUP(A209,'fat-01-26'!A:C,3,FALSE),"")</f>
        <v/>
      </c>
      <c r="DT209" s="279" t="str">
        <f>IFERROR(VLOOKUP(A209,'fat-02-26'!A:C,3,FALSE),"")</f>
        <v/>
      </c>
      <c r="DU209" s="279" t="str">
        <f>IFERROR(VLOOKUP(A209,'fat-03-26'!A:C,3,FALSE),"")</f>
        <v/>
      </c>
      <c r="DV209" s="279" t="str">
        <f>IFERROR(VLOOKUP(A209,'fat-04-26'!A:C,3,FALSE),"")</f>
        <v/>
      </c>
      <c r="DW209" s="279" t="str">
        <f>IFERROR(VLOOKUP(A209,'fat-05-26'!A:C,3,FALSE),"")</f>
        <v/>
      </c>
      <c r="DX209" s="279">
        <f t="shared" si="23"/>
        <v>0</v>
      </c>
      <c r="DY209" s="279">
        <f t="shared" si="22"/>
        <v>0</v>
      </c>
      <c r="DZ209" s="280"/>
      <c r="EA209" s="281">
        <f>VLOOKUP(A209,Estoque!B:I,8,FALSE)</f>
        <v>0</v>
      </c>
      <c r="EB209" s="34">
        <f>VLOOKUP(A209,Estoque!B:N,13,FALSE)</f>
        <v>0</v>
      </c>
    </row>
    <row r="210" spans="1:135" x14ac:dyDescent="0.3">
      <c r="A210" s="394" t="s">
        <v>687</v>
      </c>
      <c r="B210" s="394" t="s">
        <v>843</v>
      </c>
      <c r="C210" s="279" t="s">
        <v>772</v>
      </c>
      <c r="D210" s="279" t="s">
        <v>772</v>
      </c>
      <c r="E210" s="279" t="s">
        <v>772</v>
      </c>
      <c r="F210" s="279" t="s">
        <v>772</v>
      </c>
      <c r="G210" s="279" t="s">
        <v>772</v>
      </c>
      <c r="H210" s="279" t="s">
        <v>772</v>
      </c>
      <c r="I210" s="279" t="s">
        <v>772</v>
      </c>
      <c r="J210" s="279" t="s">
        <v>772</v>
      </c>
      <c r="K210" s="279" t="s">
        <v>772</v>
      </c>
      <c r="L210" s="279" t="s">
        <v>772</v>
      </c>
      <c r="M210" s="279" t="s">
        <v>772</v>
      </c>
      <c r="N210" s="279" t="s">
        <v>772</v>
      </c>
      <c r="O210" s="279" t="s">
        <v>772</v>
      </c>
      <c r="P210" s="279" t="s">
        <v>772</v>
      </c>
      <c r="Q210" s="279" t="s">
        <v>772</v>
      </c>
      <c r="R210" s="279" t="s">
        <v>772</v>
      </c>
      <c r="S210" s="279" t="s">
        <v>772</v>
      </c>
      <c r="T210" s="279" t="s">
        <v>772</v>
      </c>
      <c r="U210" s="279" t="s">
        <v>772</v>
      </c>
      <c r="V210" s="279" t="s">
        <v>772</v>
      </c>
      <c r="W210" s="279" t="s">
        <v>772</v>
      </c>
      <c r="X210" s="279" t="s">
        <v>772</v>
      </c>
      <c r="Y210" s="279" t="s">
        <v>772</v>
      </c>
      <c r="Z210" s="279" t="str">
        <f>IFERROR(VLOOKUP(A210,#REF!,3,FALSE),"")</f>
        <v/>
      </c>
      <c r="AA210" s="279" t="s">
        <v>772</v>
      </c>
      <c r="AB210" s="279" t="s">
        <v>772</v>
      </c>
      <c r="AC210" s="279" t="s">
        <v>772</v>
      </c>
      <c r="AD210" s="279" t="s">
        <v>772</v>
      </c>
      <c r="AE210" s="279" t="s">
        <v>772</v>
      </c>
      <c r="AF210" s="279" t="s">
        <v>772</v>
      </c>
      <c r="AG210" s="279" t="s">
        <v>772</v>
      </c>
      <c r="AH210" s="279" t="s">
        <v>772</v>
      </c>
      <c r="AI210" s="279" t="s">
        <v>772</v>
      </c>
      <c r="AJ210" s="279" t="s">
        <v>772</v>
      </c>
      <c r="AK210" s="279" t="s">
        <v>772</v>
      </c>
      <c r="AL210" s="279" t="s">
        <v>772</v>
      </c>
      <c r="AM210" s="279" t="s">
        <v>772</v>
      </c>
      <c r="AN210" s="279" t="s">
        <v>772</v>
      </c>
      <c r="AO210" s="279" t="s">
        <v>772</v>
      </c>
      <c r="AP210" s="279" t="s">
        <v>772</v>
      </c>
      <c r="AQ210" s="279" t="s">
        <v>772</v>
      </c>
      <c r="AR210" s="279" t="s">
        <v>772</v>
      </c>
      <c r="AS210" s="279" t="s">
        <v>772</v>
      </c>
      <c r="AT210" s="279" t="s">
        <v>772</v>
      </c>
      <c r="AU210" s="279" t="s">
        <v>772</v>
      </c>
      <c r="AV210" s="279" t="s">
        <v>772</v>
      </c>
      <c r="AW210" s="279" t="s">
        <v>772</v>
      </c>
      <c r="AX210" s="279" t="s">
        <v>772</v>
      </c>
      <c r="AY210" s="279" t="str">
        <f>IFERROR(VLOOKUP(A210,#REF!,3,FALSE),"")</f>
        <v/>
      </c>
      <c r="AZ210" s="279" t="str">
        <f>IFERROR(VLOOKUP(A210,#REF!,3,FALSE),"")</f>
        <v/>
      </c>
      <c r="BA210" s="279" t="str">
        <f>IFERROR(VLOOKUP(A210,#REF!,3,FALSE),"")</f>
        <v/>
      </c>
      <c r="BB210" s="279" t="str">
        <f>IFERROR(VLOOKUP(A210,#REF!,3,FALSE),"")</f>
        <v/>
      </c>
      <c r="BC210" s="279" t="str">
        <f>IFERROR(VLOOKUP(A210,#REF!,3,FALSE),"")</f>
        <v/>
      </c>
      <c r="BD210" s="279" t="str">
        <f>IFERROR(VLOOKUP(A210,#REF!,3,FALSE),"")</f>
        <v/>
      </c>
      <c r="BE210" s="279" t="str">
        <f>IFERROR(VLOOKUP(A210,#REF!,3,FALSE),"")</f>
        <v/>
      </c>
      <c r="BF210" s="279" t="str">
        <f>IFERROR(VLOOKUP(A210,#REF!,3,FALSE),"")</f>
        <v/>
      </c>
      <c r="BG210" s="279" t="str">
        <f>IFERROR(VLOOKUP(A210,#REF!,3,FALSE),"")</f>
        <v/>
      </c>
      <c r="BH210" s="279" t="str">
        <f>IFERROR(VLOOKUP(A210,#REF!,3,FALSE),"")</f>
        <v/>
      </c>
      <c r="BI210" s="279" t="str">
        <f>IFERROR(VLOOKUP(A210,#REF!,3,FALSE),"")</f>
        <v/>
      </c>
      <c r="BJ210" s="279" t="str">
        <f>IFERROR(VLOOKUP(A210,#REF!,3,FALSE),"")</f>
        <v/>
      </c>
      <c r="BK210" s="279" t="str">
        <f>IFERROR(VLOOKUP(A210,#REF!,3,FALSE),"")</f>
        <v/>
      </c>
      <c r="BL210" s="279" t="str">
        <f>IFERROR(VLOOKUP(A210,#REF!,3,FALSE),"")</f>
        <v/>
      </c>
      <c r="BM210" s="279" t="str">
        <f>IFERROR(VLOOKUP(A210,#REF!,3,FALSE),"")</f>
        <v/>
      </c>
      <c r="BN210" s="279" t="str">
        <f>IFERROR(VLOOKUP(A210,#REF!,3,FALSE),"")</f>
        <v/>
      </c>
      <c r="BO210" s="279" t="str">
        <f>IFERROR(VLOOKUP(A210,#REF!,3,FALSE),"")</f>
        <v/>
      </c>
      <c r="BP210" s="279" t="str">
        <f>IFERROR(VLOOKUP(A210,#REF!,3,FALSE),"")</f>
        <v/>
      </c>
      <c r="BQ210" s="279" t="str">
        <f>IFERROR(VLOOKUP(A210,#REF!,3,FALSE),"")</f>
        <v/>
      </c>
      <c r="BR210" s="279" t="str">
        <f>IFERROR(VLOOKUP(A210,#REF!,3,FALSE),"")</f>
        <v/>
      </c>
      <c r="BS210" s="279" t="str">
        <f>IFERROR(VLOOKUP(A210,#REF!,3,FALSE),"")</f>
        <v/>
      </c>
      <c r="BT210" s="279" t="str">
        <f>IFERROR(VLOOKUP(A210,#REF!,3,FALSE),"")</f>
        <v/>
      </c>
      <c r="BU210" s="279" t="str">
        <f>IFERROR(VLOOKUP(A210,#REF!,3,FALSE),"")</f>
        <v/>
      </c>
      <c r="BV210" s="279" t="str">
        <f>IFERROR(VLOOKUP(A210,#REF!,3,FALSE),"")</f>
        <v/>
      </c>
      <c r="BW210" s="279" t="str">
        <f>IFERROR(VLOOKUP(A210,#REF!,3,FALSE),"")</f>
        <v/>
      </c>
      <c r="BX210" s="279" t="str">
        <f>IFERROR(VLOOKUP(A210,#REF!,3,FALSE),"")</f>
        <v/>
      </c>
      <c r="BY210" s="279" t="str">
        <f>IFERROR(VLOOKUP(A210,#REF!,3,FALSE),"")</f>
        <v/>
      </c>
      <c r="BZ210" s="279" t="str">
        <f>IFERROR(VLOOKUP(A210,#REF!,3,FALSE),"")</f>
        <v/>
      </c>
      <c r="CA210" s="279" t="str">
        <f>IFERROR(VLOOKUP(A210,#REF!,3,FALSE),"")</f>
        <v/>
      </c>
      <c r="CB210" s="279" t="str">
        <f>IFERROR(VLOOKUP(A210,#REF!,3,FALSE),"")</f>
        <v/>
      </c>
      <c r="CC210" s="279" t="str">
        <f>IFERROR(VLOOKUP(A210,#REF!,3,FALSE),"")</f>
        <v/>
      </c>
      <c r="CD210" s="279" t="str">
        <f>IFERROR(VLOOKUP(A210,#REF!,3,FALSE),"")</f>
        <v/>
      </c>
      <c r="CE210" s="279" t="str">
        <f>IFERROR(VLOOKUP(A210,#REF!,3,FALSE),"")</f>
        <v/>
      </c>
      <c r="CF210" s="279" t="str">
        <f>IFERROR(VLOOKUP(A210,#REF!,3,FALSE),"")</f>
        <v/>
      </c>
      <c r="CG210" s="279" t="str">
        <f>IFERROR(VLOOKUP(A210,#REF!,3,FALSE),"")</f>
        <v/>
      </c>
      <c r="CH210" s="279" t="str">
        <f>IFERROR(VLOOKUP(A210,#REF!,3,FALSE),"")</f>
        <v/>
      </c>
      <c r="CI210" s="279" t="str">
        <f>IFERROR(VLOOKUP(A210,'fat-01-23'!A:C,3,FALSE),"")</f>
        <v/>
      </c>
      <c r="CJ210" s="279" t="str">
        <f>IFERROR(VLOOKUP(A210,'fat-02-23'!A:C,3,FALSE),"")</f>
        <v/>
      </c>
      <c r="CK210" s="279" t="str">
        <f>IFERROR(VLOOKUP(A210,'fat-03-23'!A:C,3,FALSE),"")</f>
        <v/>
      </c>
      <c r="CL210" s="279" t="str">
        <f>IFERROR(VLOOKUP(A210,'fat-04-23'!A:C,3,FALSE),"")</f>
        <v/>
      </c>
      <c r="CM210" s="279" t="str">
        <f>IFERROR(VLOOKUP(A210,'fat-05-23'!A:C,3,FALSE),"")</f>
        <v/>
      </c>
      <c r="CN210" s="279" t="str">
        <f>IFERROR(VLOOKUP(A210,'fat-06-23'!A:C,3,FALSE),"")</f>
        <v/>
      </c>
      <c r="CO210" s="279" t="str">
        <f>IFERROR(VLOOKUP(A210,'fat-07-23'!A:C,3,FALSE),"")</f>
        <v/>
      </c>
      <c r="CP210" s="279" t="str">
        <f>IFERROR(VLOOKUP(A210,'fat-08-23'!A:C,3,FALSE),"")</f>
        <v/>
      </c>
      <c r="CQ210" s="279" t="str">
        <f>IFERROR(VLOOKUP(A210,'fat-09-23'!A:C,3,FALSE),"")</f>
        <v/>
      </c>
      <c r="CR210" s="279" t="str">
        <f>IFERROR(VLOOKUP(A210,'fat-10-23'!A:C,3,FALSE),"")</f>
        <v/>
      </c>
      <c r="CS210" s="279" t="str">
        <f>IFERROR(VLOOKUP(A210,'fat-11-23'!A:C,3,FALSE),"")</f>
        <v/>
      </c>
      <c r="CT210" s="279" t="str">
        <f>IFERROR(VLOOKUP(A210,'fat-12-23'!A:C,3,FALSE),"")</f>
        <v/>
      </c>
      <c r="CU210" s="279" t="str">
        <f>IFERROR(VLOOKUP(A210,'fat-01-24'!A:C,3,FALSE),"")</f>
        <v/>
      </c>
      <c r="CV210" s="279" t="str">
        <f>IFERROR(VLOOKUP(A210,'fat-02-24'!A:C,3,FALSE),"")</f>
        <v/>
      </c>
      <c r="CW210" s="279" t="str">
        <f>IFERROR(VLOOKUP(A210,'fat-03-24'!A:C,3,FALSE),"")</f>
        <v/>
      </c>
      <c r="CX210" s="279" t="str">
        <f>IFERROR(VLOOKUP(A210,'fat-04-24'!A:C,3,FALSE),"")</f>
        <v/>
      </c>
      <c r="CY210" s="279" t="str">
        <f>IFERROR(VLOOKUP(A210,'fat-05-24'!A:C,3,FALSE),"")</f>
        <v/>
      </c>
      <c r="CZ210" s="279" t="str">
        <f>IFERROR(VLOOKUP(A210,'fat-06-24'!A:C,3,FALSE),"")</f>
        <v/>
      </c>
      <c r="DA210" s="279" t="str">
        <f>IFERROR(VLOOKUP(A210,'fat-07-24'!A:C,3,FALSE),"")</f>
        <v/>
      </c>
      <c r="DB210" s="279" t="str">
        <f>IFERROR(VLOOKUP(A210,'fat-08-24'!A:D,3,FALSE),"")</f>
        <v/>
      </c>
      <c r="DC210" s="279" t="str">
        <f>IFERROR(VLOOKUP(A210,'fat-09-24'!A:C,3,FALSE),"")</f>
        <v/>
      </c>
      <c r="DD210" s="279" t="str">
        <f>IFERROR(VLOOKUP(A210,'fat-10-24'!A:C,3,FALSE),"")</f>
        <v/>
      </c>
      <c r="DE210" s="279" t="str">
        <f>IFERROR(VLOOKUP(A210,'fat-11-24'!A:C,3,FALSE),"")</f>
        <v/>
      </c>
      <c r="DF210" s="279" t="str">
        <f>IFERROR(VLOOKUP(A210,'fat-12-24'!A:D,3,FALSE),"")</f>
        <v/>
      </c>
      <c r="DG210" s="279" t="str">
        <f>IFERROR(VLOOKUP(A210,'fat-01-25'!A:D,3,FALSE),"")</f>
        <v/>
      </c>
      <c r="DH210" s="279" t="str">
        <f>IFERROR(VLOOKUP(A210,'fat-02-25'!A:D,3,FALSE),"")</f>
        <v/>
      </c>
      <c r="DI210" s="279" t="str">
        <f>IFERROR(VLOOKUP(A210,'fat-03-25'!A:C,3,FALSE),"")</f>
        <v/>
      </c>
      <c r="DJ210" s="279" t="str">
        <f>IFERROR(VLOOKUP(A210,'fat-04-25'!A:C,3,FALSE),"")</f>
        <v/>
      </c>
      <c r="DK210" s="279" t="str">
        <f>IFERROR(VLOOKUP(A210,'fat-02-25'!A:C,3,FALSE),"")</f>
        <v/>
      </c>
      <c r="DL210" s="279">
        <f>IFERROR(VLOOKUP(A210,'fat-06-25'!A:C,3,FALSE),"")</f>
        <v>0</v>
      </c>
      <c r="DM210" s="279" t="str">
        <f>IFERROR(VLOOKUP(A210,'fat-05-25'!A:C,3,FALSE),"")</f>
        <v/>
      </c>
      <c r="DN210" s="279">
        <f>IFERROR(VLOOKUP(A210,'fat-08-25'!A:C,3,FALSE),"")</f>
        <v>1.758</v>
      </c>
      <c r="DO210" s="279">
        <f>IFERROR(VLOOKUP(A210,'fat-09-25'!A:C,3,FALSE),"")</f>
        <v>1.383</v>
      </c>
      <c r="DP210" s="279">
        <f>IFERROR(VLOOKUP(A210,'fat-10-25'!A:C,3,FALSE),"")</f>
        <v>0</v>
      </c>
      <c r="DQ210" s="279">
        <f>IFERROR(VLOOKUP(A210,'fat-11-25'!A:D,3,FALSE),"")</f>
        <v>0</v>
      </c>
      <c r="DR210" s="279">
        <f>IFERROR(VLOOKUP(A210,'fat-12-25'!A:D,3,FALSE),"")</f>
        <v>0.46800000000000003</v>
      </c>
      <c r="DS210" s="279" t="str">
        <f>IFERROR(VLOOKUP(A210,'fat-01-26'!A:C,3,FALSE),"")</f>
        <v/>
      </c>
      <c r="DT210" s="279">
        <f>IFERROR(VLOOKUP(A210,'fat-02-26'!A:C,3,FALSE),"")</f>
        <v>9.2200000000000006</v>
      </c>
      <c r="DU210" s="279">
        <f>IFERROR(VLOOKUP(A210,'fat-03-26'!A:C,3,FALSE),"")</f>
        <v>0.87590000000000001</v>
      </c>
      <c r="DV210" s="279" t="str">
        <f>IFERROR(VLOOKUP(A210,'fat-04-26'!A:C,3,FALSE),"")</f>
        <v/>
      </c>
      <c r="DW210" s="279" t="str">
        <f>IFERROR(VLOOKUP(A210,'fat-05-26'!A:C,3,FALSE),"")</f>
        <v/>
      </c>
      <c r="DX210" s="279">
        <f t="shared" si="23"/>
        <v>1.76065</v>
      </c>
      <c r="DY210" s="279">
        <f t="shared" si="22"/>
        <v>2.6409750000000001</v>
      </c>
      <c r="DZ210" s="280"/>
      <c r="EA210" s="281">
        <f>VLOOKUP(A210,Estoque!B:I,8,FALSE)</f>
        <v>0</v>
      </c>
      <c r="EB210" s="34">
        <f>VLOOKUP(A210,Estoque!B:N,13,FALSE)</f>
        <v>0</v>
      </c>
    </row>
    <row r="211" spans="1:135" s="565" customFormat="1" x14ac:dyDescent="0.3">
      <c r="A211" s="561" t="s">
        <v>844</v>
      </c>
      <c r="B211" s="561" t="s">
        <v>845</v>
      </c>
      <c r="C211" s="279" t="s">
        <v>772</v>
      </c>
      <c r="D211" s="279" t="s">
        <v>772</v>
      </c>
      <c r="E211" s="279" t="s">
        <v>772</v>
      </c>
      <c r="F211" s="279" t="s">
        <v>772</v>
      </c>
      <c r="G211" s="279" t="s">
        <v>772</v>
      </c>
      <c r="H211" s="279" t="s">
        <v>772</v>
      </c>
      <c r="I211" s="279" t="s">
        <v>772</v>
      </c>
      <c r="J211" s="279" t="s">
        <v>772</v>
      </c>
      <c r="K211" s="279" t="s">
        <v>772</v>
      </c>
      <c r="L211" s="279" t="s">
        <v>772</v>
      </c>
      <c r="M211" s="279" t="s">
        <v>772</v>
      </c>
      <c r="N211" s="279" t="s">
        <v>772</v>
      </c>
      <c r="O211" s="279" t="s">
        <v>772</v>
      </c>
      <c r="P211" s="279" t="s">
        <v>772</v>
      </c>
      <c r="Q211" s="279" t="s">
        <v>772</v>
      </c>
      <c r="R211" s="279" t="s">
        <v>772</v>
      </c>
      <c r="S211" s="279" t="s">
        <v>772</v>
      </c>
      <c r="T211" s="279" t="s">
        <v>772</v>
      </c>
      <c r="U211" s="279" t="s">
        <v>772</v>
      </c>
      <c r="V211" s="279" t="s">
        <v>772</v>
      </c>
      <c r="W211" s="279" t="s">
        <v>772</v>
      </c>
      <c r="X211" s="279" t="s">
        <v>772</v>
      </c>
      <c r="Y211" s="279" t="s">
        <v>772</v>
      </c>
      <c r="Z211" s="279" t="str">
        <f>IFERROR(VLOOKUP(A211,#REF!,3,FALSE),"")</f>
        <v/>
      </c>
      <c r="AA211" s="279" t="s">
        <v>772</v>
      </c>
      <c r="AB211" s="279" t="s">
        <v>772</v>
      </c>
      <c r="AC211" s="279" t="s">
        <v>772</v>
      </c>
      <c r="AD211" s="279" t="s">
        <v>772</v>
      </c>
      <c r="AE211" s="279" t="s">
        <v>772</v>
      </c>
      <c r="AF211" s="279" t="s">
        <v>772</v>
      </c>
      <c r="AG211" s="279" t="s">
        <v>772</v>
      </c>
      <c r="AH211" s="279" t="s">
        <v>772</v>
      </c>
      <c r="AI211" s="279" t="s">
        <v>772</v>
      </c>
      <c r="AJ211" s="279" t="s">
        <v>772</v>
      </c>
      <c r="AK211" s="279" t="s">
        <v>772</v>
      </c>
      <c r="AL211" s="279" t="s">
        <v>772</v>
      </c>
      <c r="AM211" s="279" t="s">
        <v>772</v>
      </c>
      <c r="AN211" s="279" t="s">
        <v>772</v>
      </c>
      <c r="AO211" s="279" t="s">
        <v>772</v>
      </c>
      <c r="AP211" s="279" t="s">
        <v>772</v>
      </c>
      <c r="AQ211" s="279" t="s">
        <v>772</v>
      </c>
      <c r="AR211" s="279" t="s">
        <v>772</v>
      </c>
      <c r="AS211" s="279" t="s">
        <v>772</v>
      </c>
      <c r="AT211" s="279" t="s">
        <v>772</v>
      </c>
      <c r="AU211" s="279" t="s">
        <v>772</v>
      </c>
      <c r="AV211" s="279" t="s">
        <v>772</v>
      </c>
      <c r="AW211" s="279" t="s">
        <v>772</v>
      </c>
      <c r="AX211" s="279" t="s">
        <v>772</v>
      </c>
      <c r="AY211" s="279" t="str">
        <f>IFERROR(VLOOKUP(A211,#REF!,3,FALSE),"")</f>
        <v/>
      </c>
      <c r="AZ211" s="279" t="str">
        <f>IFERROR(VLOOKUP(A211,#REF!,3,FALSE),"")</f>
        <v/>
      </c>
      <c r="BA211" s="279" t="str">
        <f>IFERROR(VLOOKUP(A211,#REF!,3,FALSE),"")</f>
        <v/>
      </c>
      <c r="BB211" s="279" t="str">
        <f>IFERROR(VLOOKUP(A211,#REF!,3,FALSE),"")</f>
        <v/>
      </c>
      <c r="BC211" s="279" t="str">
        <f>IFERROR(VLOOKUP(A211,#REF!,3,FALSE),"")</f>
        <v/>
      </c>
      <c r="BD211" s="279" t="str">
        <f>IFERROR(VLOOKUP(A211,#REF!,3,FALSE),"")</f>
        <v/>
      </c>
      <c r="BE211" s="279" t="str">
        <f>IFERROR(VLOOKUP(A211,#REF!,3,FALSE),"")</f>
        <v/>
      </c>
      <c r="BF211" s="279" t="str">
        <f>IFERROR(VLOOKUP(A211,#REF!,3,FALSE),"")</f>
        <v/>
      </c>
      <c r="BG211" s="279" t="str">
        <f>IFERROR(VLOOKUP(A211,#REF!,3,FALSE),"")</f>
        <v/>
      </c>
      <c r="BH211" s="279" t="str">
        <f>IFERROR(VLOOKUP(A211,#REF!,3,FALSE),"")</f>
        <v/>
      </c>
      <c r="BI211" s="279" t="str">
        <f>IFERROR(VLOOKUP(A211,#REF!,3,FALSE),"")</f>
        <v/>
      </c>
      <c r="BJ211" s="279" t="str">
        <f>IFERROR(VLOOKUP(A211,#REF!,3,FALSE),"")</f>
        <v/>
      </c>
      <c r="BK211" s="279" t="str">
        <f>IFERROR(VLOOKUP(A211,#REF!,3,FALSE),"")</f>
        <v/>
      </c>
      <c r="BL211" s="279" t="str">
        <f>IFERROR(VLOOKUP(A211,#REF!,3,FALSE),"")</f>
        <v/>
      </c>
      <c r="BM211" s="279" t="str">
        <f>IFERROR(VLOOKUP(A211,#REF!,3,FALSE),"")</f>
        <v/>
      </c>
      <c r="BN211" s="279" t="str">
        <f>IFERROR(VLOOKUP(A211,#REF!,3,FALSE),"")</f>
        <v/>
      </c>
      <c r="BO211" s="279" t="str">
        <f>IFERROR(VLOOKUP(A211,#REF!,3,FALSE),"")</f>
        <v/>
      </c>
      <c r="BP211" s="279" t="str">
        <f>IFERROR(VLOOKUP(A211,#REF!,3,FALSE),"")</f>
        <v/>
      </c>
      <c r="BQ211" s="279" t="str">
        <f>IFERROR(VLOOKUP(A211,#REF!,3,FALSE),"")</f>
        <v/>
      </c>
      <c r="BR211" s="279" t="str">
        <f>IFERROR(VLOOKUP(A211,#REF!,3,FALSE),"")</f>
        <v/>
      </c>
      <c r="BS211" s="279" t="str">
        <f>IFERROR(VLOOKUP(A211,#REF!,3,FALSE),"")</f>
        <v/>
      </c>
      <c r="BT211" s="279" t="str">
        <f>IFERROR(VLOOKUP(A211,#REF!,3,FALSE),"")</f>
        <v/>
      </c>
      <c r="BU211" s="279" t="str">
        <f>IFERROR(VLOOKUP(A211,#REF!,3,FALSE),"")</f>
        <v/>
      </c>
      <c r="BV211" s="279" t="str">
        <f>IFERROR(VLOOKUP(A211,#REF!,3,FALSE),"")</f>
        <v/>
      </c>
      <c r="BW211" s="279" t="str">
        <f>IFERROR(VLOOKUP(A211,#REF!,3,FALSE),"")</f>
        <v/>
      </c>
      <c r="BX211" s="279" t="str">
        <f>IFERROR(VLOOKUP(A211,#REF!,3,FALSE),"")</f>
        <v/>
      </c>
      <c r="BY211" s="279" t="str">
        <f>IFERROR(VLOOKUP(A211,#REF!,3,FALSE),"")</f>
        <v/>
      </c>
      <c r="BZ211" s="279" t="str">
        <f>IFERROR(VLOOKUP(A211,#REF!,3,FALSE),"")</f>
        <v/>
      </c>
      <c r="CA211" s="279" t="str">
        <f>IFERROR(VLOOKUP(A211,#REF!,3,FALSE),"")</f>
        <v/>
      </c>
      <c r="CB211" s="279" t="str">
        <f>IFERROR(VLOOKUP(A211,#REF!,3,FALSE),"")</f>
        <v/>
      </c>
      <c r="CC211" s="279" t="str">
        <f>IFERROR(VLOOKUP(A211,#REF!,3,FALSE),"")</f>
        <v/>
      </c>
      <c r="CD211" s="279" t="str">
        <f>IFERROR(VLOOKUP(A211,#REF!,3,FALSE),"")</f>
        <v/>
      </c>
      <c r="CE211" s="279" t="str">
        <f>IFERROR(VLOOKUP(A211,#REF!,3,FALSE),"")</f>
        <v/>
      </c>
      <c r="CF211" s="279" t="str">
        <f>IFERROR(VLOOKUP(A211,#REF!,3,FALSE),"")</f>
        <v/>
      </c>
      <c r="CG211" s="279" t="str">
        <f>IFERROR(VLOOKUP(A211,#REF!,3,FALSE),"")</f>
        <v/>
      </c>
      <c r="CH211" s="279" t="str">
        <f>IFERROR(VLOOKUP(A211,#REF!,3,FALSE),"")</f>
        <v/>
      </c>
      <c r="CI211" s="279" t="str">
        <f>IFERROR(VLOOKUP(A211,'fat-01-23'!A:C,3,FALSE),"")</f>
        <v/>
      </c>
      <c r="CJ211" s="279" t="str">
        <f>IFERROR(VLOOKUP(A211,'fat-02-23'!A:C,3,FALSE),"")</f>
        <v/>
      </c>
      <c r="CK211" s="279" t="str">
        <f>IFERROR(VLOOKUP(A211,'fat-03-23'!A:C,3,FALSE),"")</f>
        <v/>
      </c>
      <c r="CL211" s="279" t="str">
        <f>IFERROR(VLOOKUP(A211,'fat-04-23'!A:C,3,FALSE),"")</f>
        <v/>
      </c>
      <c r="CM211" s="279" t="str">
        <f>IFERROR(VLOOKUP(A211,'fat-05-23'!A:C,3,FALSE),"")</f>
        <v/>
      </c>
      <c r="CN211" s="279" t="str">
        <f>IFERROR(VLOOKUP(A211,'fat-06-23'!A:C,3,FALSE),"")</f>
        <v/>
      </c>
      <c r="CO211" s="279" t="str">
        <f>IFERROR(VLOOKUP(A211,'fat-07-23'!A:C,3,FALSE),"")</f>
        <v/>
      </c>
      <c r="CP211" s="279" t="str">
        <f>IFERROR(VLOOKUP(A211,'fat-08-23'!A:C,3,FALSE),"")</f>
        <v/>
      </c>
      <c r="CQ211" s="279" t="str">
        <f>IFERROR(VLOOKUP(A211,'fat-09-23'!A:C,3,FALSE),"")</f>
        <v/>
      </c>
      <c r="CR211" s="279" t="str">
        <f>IFERROR(VLOOKUP(A211,'fat-10-23'!A:C,3,FALSE),"")</f>
        <v/>
      </c>
      <c r="CS211" s="279" t="str">
        <f>IFERROR(VLOOKUP(A211,'fat-11-23'!A:C,3,FALSE),"")</f>
        <v/>
      </c>
      <c r="CT211" s="279" t="str">
        <f>IFERROR(VLOOKUP(A211,'fat-12-23'!A:C,3,FALSE),"")</f>
        <v/>
      </c>
      <c r="CU211" s="279" t="str">
        <f>IFERROR(VLOOKUP(A211,'fat-01-24'!A:C,3,FALSE),"")</f>
        <v/>
      </c>
      <c r="CV211" s="279" t="str">
        <f>IFERROR(VLOOKUP(A211,'fat-02-24'!A:C,3,FALSE),"")</f>
        <v/>
      </c>
      <c r="CW211" s="279" t="str">
        <f>IFERROR(VLOOKUP(A211,'fat-03-24'!A:C,3,FALSE),"")</f>
        <v/>
      </c>
      <c r="CX211" s="279" t="str">
        <f>IFERROR(VLOOKUP(A211,'fat-04-24'!A:C,3,FALSE),"")</f>
        <v/>
      </c>
      <c r="CY211" s="279" t="str">
        <f>IFERROR(VLOOKUP(A211,'fat-05-24'!A:C,3,FALSE),"")</f>
        <v/>
      </c>
      <c r="CZ211" s="279" t="str">
        <f>IFERROR(VLOOKUP(A211,'fat-06-24'!A:C,3,FALSE),"")</f>
        <v/>
      </c>
      <c r="DA211" s="279" t="str">
        <f>IFERROR(VLOOKUP(A211,'fat-07-24'!A:C,3,FALSE),"")</f>
        <v/>
      </c>
      <c r="DB211" s="279" t="str">
        <f>IFERROR(VLOOKUP(A211,'fat-08-24'!A:D,3,FALSE),"")</f>
        <v/>
      </c>
      <c r="DC211" s="279" t="str">
        <f>IFERROR(VLOOKUP(A211,'fat-09-24'!A:C,3,FALSE),"")</f>
        <v/>
      </c>
      <c r="DD211" s="279" t="str">
        <f>IFERROR(VLOOKUP(A211,'fat-10-24'!A:C,3,FALSE),"")</f>
        <v/>
      </c>
      <c r="DE211" s="279" t="str">
        <f>IFERROR(VLOOKUP(A211,'fat-11-24'!A:C,3,FALSE),"")</f>
        <v/>
      </c>
      <c r="DF211" s="279" t="str">
        <f>IFERROR(VLOOKUP(A211,'fat-12-24'!A:D,3,FALSE),"")</f>
        <v/>
      </c>
      <c r="DG211" s="562" t="str">
        <f>IFERROR(VLOOKUP(A211,'fat-01-25'!A:D,3,FALSE),"")</f>
        <v/>
      </c>
      <c r="DH211" s="562" t="str">
        <f>IFERROR(VLOOKUP(A211,'fat-02-25'!A:D,3,FALSE),"")</f>
        <v/>
      </c>
      <c r="DI211" s="562" t="str">
        <f>IFERROR(VLOOKUP(A211,'fat-03-25'!A:C,3,FALSE),"")</f>
        <v/>
      </c>
      <c r="DJ211" s="562" t="str">
        <f>IFERROR(VLOOKUP(A211,'fat-04-25'!A:C,3,FALSE),"")</f>
        <v/>
      </c>
      <c r="DK211" s="562" t="str">
        <f>IFERROR(VLOOKUP(A211,'fat-02-25'!A:C,3,FALSE),"")</f>
        <v/>
      </c>
      <c r="DL211" s="562" t="str">
        <f>IFERROR(VLOOKUP(A211,'fat-06-25'!A:C,3,FALSE),"")</f>
        <v/>
      </c>
      <c r="DM211" s="562" t="str">
        <f>IFERROR(VLOOKUP(A211,'fat-05-25'!A:C,3,FALSE),"")</f>
        <v/>
      </c>
      <c r="DN211" s="562" t="str">
        <f>IFERROR(VLOOKUP(A211,'fat-08-25'!A:C,3,FALSE),"")</f>
        <v/>
      </c>
      <c r="DO211" s="562" t="str">
        <f>IFERROR(VLOOKUP(A211,'fat-09-25'!A:C,3,FALSE),"")</f>
        <v/>
      </c>
      <c r="DP211" s="562" t="str">
        <f>IFERROR(VLOOKUP(A211,'fat-10-25'!A:C,3,FALSE),"")</f>
        <v/>
      </c>
      <c r="DQ211" s="562" t="str">
        <f>IFERROR(VLOOKUP(A211,'fat-11-25'!A:D,3,FALSE),"")</f>
        <v/>
      </c>
      <c r="DR211" s="562" t="str">
        <f>IFERROR(VLOOKUP(A211,'fat-12-25'!A:D,3,FALSE),"")</f>
        <v/>
      </c>
      <c r="DS211" s="562" t="str">
        <f>IFERROR(VLOOKUP(A211,'fat-01-26'!A:C,3,FALSE),"")</f>
        <v/>
      </c>
      <c r="DT211" s="562" t="str">
        <f>IFERROR(VLOOKUP(A211,'fat-02-26'!A:C,3,FALSE),"")</f>
        <v/>
      </c>
      <c r="DU211" s="562" t="str">
        <f>IFERROR(VLOOKUP(A211,'fat-03-26'!A:C,3,FALSE),"")</f>
        <v/>
      </c>
      <c r="DV211" s="562" t="str">
        <f>IFERROR(VLOOKUP(A211,'fat-04-26'!A:C,3,FALSE),"")</f>
        <v/>
      </c>
      <c r="DW211" s="279" t="str">
        <f>IFERROR(VLOOKUP(A211,'fat-05-26'!A:C,3,FALSE),"")</f>
        <v/>
      </c>
      <c r="DX211" s="279">
        <f t="shared" si="23"/>
        <v>0</v>
      </c>
      <c r="DY211" s="562">
        <f t="shared" si="22"/>
        <v>0</v>
      </c>
      <c r="DZ211" s="282"/>
      <c r="EA211" s="563">
        <f>VLOOKUP(A211,Estoque!B:I,8,FALSE)</f>
        <v>0</v>
      </c>
      <c r="EB211" s="564">
        <f>VLOOKUP(A211,Estoque!B:N,13,FALSE)</f>
        <v>0</v>
      </c>
      <c r="EC211" s="564"/>
      <c r="ED211" s="564"/>
      <c r="EE211" s="564"/>
    </row>
    <row r="212" spans="1:135" x14ac:dyDescent="0.3">
      <c r="A212" s="394" t="s">
        <v>846</v>
      </c>
      <c r="B212" s="394" t="s">
        <v>847</v>
      </c>
      <c r="C212" s="279" t="s">
        <v>772</v>
      </c>
      <c r="D212" s="279" t="s">
        <v>772</v>
      </c>
      <c r="E212" s="279" t="s">
        <v>772</v>
      </c>
      <c r="F212" s="279" t="s">
        <v>772</v>
      </c>
      <c r="G212" s="279" t="s">
        <v>772</v>
      </c>
      <c r="H212" s="279" t="s">
        <v>772</v>
      </c>
      <c r="I212" s="279" t="s">
        <v>772</v>
      </c>
      <c r="J212" s="279" t="s">
        <v>772</v>
      </c>
      <c r="K212" s="279" t="s">
        <v>772</v>
      </c>
      <c r="L212" s="279" t="s">
        <v>772</v>
      </c>
      <c r="M212" s="279" t="s">
        <v>772</v>
      </c>
      <c r="N212" s="279" t="s">
        <v>772</v>
      </c>
      <c r="O212" s="279" t="s">
        <v>772</v>
      </c>
      <c r="P212" s="279" t="s">
        <v>772</v>
      </c>
      <c r="Q212" s="279" t="s">
        <v>772</v>
      </c>
      <c r="R212" s="279" t="s">
        <v>772</v>
      </c>
      <c r="S212" s="279" t="s">
        <v>772</v>
      </c>
      <c r="T212" s="279" t="s">
        <v>772</v>
      </c>
      <c r="U212" s="279" t="s">
        <v>772</v>
      </c>
      <c r="V212" s="279" t="s">
        <v>772</v>
      </c>
      <c r="W212" s="279" t="s">
        <v>772</v>
      </c>
      <c r="X212" s="279" t="s">
        <v>772</v>
      </c>
      <c r="Y212" s="279" t="s">
        <v>772</v>
      </c>
      <c r="Z212" s="279" t="str">
        <f>IFERROR(VLOOKUP(A212,#REF!,3,FALSE),"")</f>
        <v/>
      </c>
      <c r="AA212" s="279" t="s">
        <v>772</v>
      </c>
      <c r="AB212" s="279" t="s">
        <v>772</v>
      </c>
      <c r="AC212" s="279" t="s">
        <v>772</v>
      </c>
      <c r="AD212" s="279" t="s">
        <v>772</v>
      </c>
      <c r="AE212" s="279" t="s">
        <v>772</v>
      </c>
      <c r="AF212" s="279" t="s">
        <v>772</v>
      </c>
      <c r="AG212" s="279" t="s">
        <v>772</v>
      </c>
      <c r="AH212" s="279" t="s">
        <v>772</v>
      </c>
      <c r="AI212" s="279" t="s">
        <v>772</v>
      </c>
      <c r="AJ212" s="279" t="s">
        <v>772</v>
      </c>
      <c r="AK212" s="279" t="s">
        <v>772</v>
      </c>
      <c r="AL212" s="279" t="s">
        <v>772</v>
      </c>
      <c r="AM212" s="279" t="s">
        <v>772</v>
      </c>
      <c r="AN212" s="279" t="s">
        <v>772</v>
      </c>
      <c r="AO212" s="279" t="s">
        <v>772</v>
      </c>
      <c r="AP212" s="279" t="s">
        <v>772</v>
      </c>
      <c r="AQ212" s="279" t="s">
        <v>772</v>
      </c>
      <c r="AR212" s="279" t="s">
        <v>772</v>
      </c>
      <c r="AS212" s="279" t="s">
        <v>772</v>
      </c>
      <c r="AT212" s="279" t="s">
        <v>772</v>
      </c>
      <c r="AU212" s="279" t="s">
        <v>772</v>
      </c>
      <c r="AV212" s="279" t="s">
        <v>772</v>
      </c>
      <c r="AW212" s="279" t="s">
        <v>772</v>
      </c>
      <c r="AX212" s="279" t="s">
        <v>772</v>
      </c>
      <c r="AY212" s="279" t="str">
        <f>IFERROR(VLOOKUP(A212,#REF!,3,FALSE),"")</f>
        <v/>
      </c>
      <c r="AZ212" s="279" t="str">
        <f>IFERROR(VLOOKUP(A212,#REF!,3,FALSE),"")</f>
        <v/>
      </c>
      <c r="BA212" s="279" t="str">
        <f>IFERROR(VLOOKUP(A212,#REF!,3,FALSE),"")</f>
        <v/>
      </c>
      <c r="BB212" s="279" t="str">
        <f>IFERROR(VLOOKUP(A212,#REF!,3,FALSE),"")</f>
        <v/>
      </c>
      <c r="BC212" s="279" t="str">
        <f>IFERROR(VLOOKUP(A212,#REF!,3,FALSE),"")</f>
        <v/>
      </c>
      <c r="BD212" s="279" t="str">
        <f>IFERROR(VLOOKUP(A212,#REF!,3,FALSE),"")</f>
        <v/>
      </c>
      <c r="BE212" s="279" t="str">
        <f>IFERROR(VLOOKUP(A212,#REF!,3,FALSE),"")</f>
        <v/>
      </c>
      <c r="BF212" s="279" t="str">
        <f>IFERROR(VLOOKUP(A212,#REF!,3,FALSE),"")</f>
        <v/>
      </c>
      <c r="BG212" s="279" t="str">
        <f>IFERROR(VLOOKUP(A212,#REF!,3,FALSE),"")</f>
        <v/>
      </c>
      <c r="BH212" s="279" t="str">
        <f>IFERROR(VLOOKUP(A212,#REF!,3,FALSE),"")</f>
        <v/>
      </c>
      <c r="BI212" s="279" t="str">
        <f>IFERROR(VLOOKUP(A212,#REF!,3,FALSE),"")</f>
        <v/>
      </c>
      <c r="BJ212" s="279" t="str">
        <f>IFERROR(VLOOKUP(A212,#REF!,3,FALSE),"")</f>
        <v/>
      </c>
      <c r="BK212" s="279" t="str">
        <f>IFERROR(VLOOKUP(A212,#REF!,3,FALSE),"")</f>
        <v/>
      </c>
      <c r="BL212" s="279" t="str">
        <f>IFERROR(VLOOKUP(A212,#REF!,3,FALSE),"")</f>
        <v/>
      </c>
      <c r="BM212" s="279" t="str">
        <f>IFERROR(VLOOKUP(A212,#REF!,3,FALSE),"")</f>
        <v/>
      </c>
      <c r="BN212" s="279" t="str">
        <f>IFERROR(VLOOKUP(A212,#REF!,3,FALSE),"")</f>
        <v/>
      </c>
      <c r="BO212" s="279" t="str">
        <f>IFERROR(VLOOKUP(A212,#REF!,3,FALSE),"")</f>
        <v/>
      </c>
      <c r="BP212" s="279" t="str">
        <f>IFERROR(VLOOKUP(A212,#REF!,3,FALSE),"")</f>
        <v/>
      </c>
      <c r="BQ212" s="279" t="str">
        <f>IFERROR(VLOOKUP(A212,#REF!,3,FALSE),"")</f>
        <v/>
      </c>
      <c r="BR212" s="279" t="str">
        <f>IFERROR(VLOOKUP(A212,#REF!,3,FALSE),"")</f>
        <v/>
      </c>
      <c r="BS212" s="279" t="str">
        <f>IFERROR(VLOOKUP(A212,#REF!,3,FALSE),"")</f>
        <v/>
      </c>
      <c r="BT212" s="279" t="str">
        <f>IFERROR(VLOOKUP(A212,#REF!,3,FALSE),"")</f>
        <v/>
      </c>
      <c r="BU212" s="279" t="str">
        <f>IFERROR(VLOOKUP(A212,#REF!,3,FALSE),"")</f>
        <v/>
      </c>
      <c r="BV212" s="279" t="str">
        <f>IFERROR(VLOOKUP(A212,#REF!,3,FALSE),"")</f>
        <v/>
      </c>
      <c r="BW212" s="279" t="str">
        <f>IFERROR(VLOOKUP(A212,#REF!,3,FALSE),"")</f>
        <v/>
      </c>
      <c r="BX212" s="279" t="str">
        <f>IFERROR(VLOOKUP(A212,#REF!,3,FALSE),"")</f>
        <v/>
      </c>
      <c r="BY212" s="279" t="str">
        <f>IFERROR(VLOOKUP(A212,#REF!,3,FALSE),"")</f>
        <v/>
      </c>
      <c r="BZ212" s="279" t="str">
        <f>IFERROR(VLOOKUP(A212,#REF!,3,FALSE),"")</f>
        <v/>
      </c>
      <c r="CA212" s="279" t="str">
        <f>IFERROR(VLOOKUP(A212,#REF!,3,FALSE),"")</f>
        <v/>
      </c>
      <c r="CB212" s="279" t="str">
        <f>IFERROR(VLOOKUP(A212,#REF!,3,FALSE),"")</f>
        <v/>
      </c>
      <c r="CC212" s="279" t="str">
        <f>IFERROR(VLOOKUP(A212,#REF!,3,FALSE),"")</f>
        <v/>
      </c>
      <c r="CD212" s="279" t="str">
        <f>IFERROR(VLOOKUP(A212,#REF!,3,FALSE),"")</f>
        <v/>
      </c>
      <c r="CE212" s="279" t="str">
        <f>IFERROR(VLOOKUP(A212,#REF!,3,FALSE),"")</f>
        <v/>
      </c>
      <c r="CF212" s="279" t="str">
        <f>IFERROR(VLOOKUP(A212,#REF!,3,FALSE),"")</f>
        <v/>
      </c>
      <c r="CG212" s="279" t="str">
        <f>IFERROR(VLOOKUP(A212,#REF!,3,FALSE),"")</f>
        <v/>
      </c>
      <c r="CH212" s="279" t="str">
        <f>IFERROR(VLOOKUP(A212,#REF!,3,FALSE),"")</f>
        <v/>
      </c>
      <c r="CI212" s="279" t="str">
        <f>IFERROR(VLOOKUP(A212,'fat-01-23'!A:C,3,FALSE),"")</f>
        <v/>
      </c>
      <c r="CJ212" s="279" t="str">
        <f>IFERROR(VLOOKUP(A212,'fat-02-23'!A:C,3,FALSE),"")</f>
        <v/>
      </c>
      <c r="CK212" s="279" t="str">
        <f>IFERROR(VLOOKUP(A212,'fat-03-23'!A:C,3,FALSE),"")</f>
        <v/>
      </c>
      <c r="CL212" s="279" t="str">
        <f>IFERROR(VLOOKUP(A212,'fat-04-23'!A:C,3,FALSE),"")</f>
        <v/>
      </c>
      <c r="CM212" s="279" t="str">
        <f>IFERROR(VLOOKUP(A212,'fat-05-23'!A:C,3,FALSE),"")</f>
        <v/>
      </c>
      <c r="CN212" s="279" t="str">
        <f>IFERROR(VLOOKUP(A212,'fat-06-23'!A:C,3,FALSE),"")</f>
        <v/>
      </c>
      <c r="CO212" s="279" t="str">
        <f>IFERROR(VLOOKUP(A212,'fat-07-23'!A:C,3,FALSE),"")</f>
        <v/>
      </c>
      <c r="CP212" s="279" t="str">
        <f>IFERROR(VLOOKUP(A212,'fat-08-23'!A:C,3,FALSE),"")</f>
        <v/>
      </c>
      <c r="CQ212" s="279" t="str">
        <f>IFERROR(VLOOKUP(A212,'fat-09-23'!A:C,3,FALSE),"")</f>
        <v/>
      </c>
      <c r="CR212" s="279" t="str">
        <f>IFERROR(VLOOKUP(A212,'fat-10-23'!A:C,3,FALSE),"")</f>
        <v/>
      </c>
      <c r="CS212" s="279" t="str">
        <f>IFERROR(VLOOKUP(A212,'fat-11-23'!A:C,3,FALSE),"")</f>
        <v/>
      </c>
      <c r="CT212" s="279" t="str">
        <f>IFERROR(VLOOKUP(A212,'fat-12-23'!A:C,3,FALSE),"")</f>
        <v/>
      </c>
      <c r="CU212" s="279" t="str">
        <f>IFERROR(VLOOKUP(A212,'fat-01-24'!A:C,3,FALSE),"")</f>
        <v/>
      </c>
      <c r="CV212" s="279" t="str">
        <f>IFERROR(VLOOKUP(A212,'fat-02-24'!A:C,3,FALSE),"")</f>
        <v/>
      </c>
      <c r="CW212" s="279" t="str">
        <f>IFERROR(VLOOKUP(A212,'fat-03-24'!A:C,3,FALSE),"")</f>
        <v/>
      </c>
      <c r="CX212" s="279" t="str">
        <f>IFERROR(VLOOKUP(A212,'fat-04-24'!A:C,3,FALSE),"")</f>
        <v/>
      </c>
      <c r="CY212" s="279" t="str">
        <f>IFERROR(VLOOKUP(A212,'fat-05-24'!A:C,3,FALSE),"")</f>
        <v/>
      </c>
      <c r="CZ212" s="279" t="str">
        <f>IFERROR(VLOOKUP(A212,'fat-06-24'!A:C,3,FALSE),"")</f>
        <v/>
      </c>
      <c r="DA212" s="279" t="str">
        <f>IFERROR(VLOOKUP(A212,'fat-07-24'!A:C,3,FALSE),"")</f>
        <v/>
      </c>
      <c r="DB212" s="279" t="str">
        <f>IFERROR(VLOOKUP(A212,'fat-08-24'!A:D,3,FALSE),"")</f>
        <v/>
      </c>
      <c r="DC212" s="279" t="str">
        <f>IFERROR(VLOOKUP(A212,'fat-09-24'!A:C,3,FALSE),"")</f>
        <v/>
      </c>
      <c r="DD212" s="279" t="str">
        <f>IFERROR(VLOOKUP(A212,'fat-10-24'!A:C,3,FALSE),"")</f>
        <v/>
      </c>
      <c r="DE212" s="279" t="str">
        <f>IFERROR(VLOOKUP(A212,'fat-11-24'!A:C,3,FALSE),"")</f>
        <v/>
      </c>
      <c r="DF212" s="279" t="str">
        <f>IFERROR(VLOOKUP(A212,'fat-12-24'!A:D,3,FALSE),"")</f>
        <v/>
      </c>
      <c r="DG212" s="279" t="str">
        <f>IFERROR(VLOOKUP(A212,'fat-01-25'!A:D,3,FALSE),"")</f>
        <v/>
      </c>
      <c r="DH212" s="279" t="str">
        <f>IFERROR(VLOOKUP(A212,'fat-02-25'!A:D,3,FALSE),"")</f>
        <v/>
      </c>
      <c r="DI212" s="279" t="str">
        <f>IFERROR(VLOOKUP(A212,'fat-03-25'!A:C,3,FALSE),"")</f>
        <v/>
      </c>
      <c r="DJ212" s="279" t="str">
        <f>IFERROR(VLOOKUP(A212,'fat-04-25'!A:C,3,FALSE),"")</f>
        <v/>
      </c>
      <c r="DK212" s="279" t="str">
        <f>IFERROR(VLOOKUP(A212,'fat-02-25'!A:C,3,FALSE),"")</f>
        <v/>
      </c>
      <c r="DL212" s="279" t="str">
        <f>IFERROR(VLOOKUP(A212,'fat-06-25'!A:C,3,FALSE),"")</f>
        <v/>
      </c>
      <c r="DM212" s="279" t="str">
        <f>IFERROR(VLOOKUP(A212,'fat-05-25'!A:C,3,FALSE),"")</f>
        <v/>
      </c>
      <c r="DN212" s="279" t="str">
        <f>IFERROR(VLOOKUP(A212,'fat-08-25'!A:C,3,FALSE),"")</f>
        <v/>
      </c>
      <c r="DO212" s="279" t="str">
        <f>IFERROR(VLOOKUP(A212,'fat-09-25'!A:C,3,FALSE),"")</f>
        <v/>
      </c>
      <c r="DP212" s="279" t="str">
        <f>IFERROR(VLOOKUP(A212,'fat-10-25'!A:C,3,FALSE),"")</f>
        <v/>
      </c>
      <c r="DQ212" s="279" t="str">
        <f>IFERROR(VLOOKUP(A212,'fat-11-25'!A:D,3,FALSE),"")</f>
        <v/>
      </c>
      <c r="DR212" s="279" t="str">
        <f>IFERROR(VLOOKUP(A212,'fat-12-25'!A:D,3,FALSE),"")</f>
        <v/>
      </c>
      <c r="DS212" s="279" t="str">
        <f>IFERROR(VLOOKUP(A212,'fat-01-26'!A:C,3,FALSE),"")</f>
        <v/>
      </c>
      <c r="DT212" s="279" t="str">
        <f>IFERROR(VLOOKUP(A212,'fat-02-26'!A:C,3,FALSE),"")</f>
        <v/>
      </c>
      <c r="DU212" s="279" t="str">
        <f>IFERROR(VLOOKUP(A212,'fat-03-26'!A:C,3,FALSE),"")</f>
        <v/>
      </c>
      <c r="DV212" s="279" t="str">
        <f>IFERROR(VLOOKUP(A212,'fat-04-26'!A:C,3,FALSE),"")</f>
        <v/>
      </c>
      <c r="DW212" s="279" t="str">
        <f>IFERROR(VLOOKUP(A212,'fat-05-26'!A:C,3,FALSE),"")</f>
        <v/>
      </c>
      <c r="DX212" s="279">
        <f t="shared" si="23"/>
        <v>0</v>
      </c>
      <c r="DY212" s="279">
        <f t="shared" ref="DY212:DY243" si="24">DX212/30*45</f>
        <v>0</v>
      </c>
      <c r="DZ212" s="280"/>
      <c r="EA212" s="281">
        <f>VLOOKUP(A212,Estoque!B:I,8,FALSE)</f>
        <v>0</v>
      </c>
      <c r="EB212" s="34">
        <f>VLOOKUP(A212,Estoque!B:N,13,FALSE)</f>
        <v>0</v>
      </c>
    </row>
    <row r="213" spans="1:135" x14ac:dyDescent="0.3">
      <c r="A213" s="394" t="s">
        <v>848</v>
      </c>
      <c r="B213" s="394" t="s">
        <v>849</v>
      </c>
      <c r="C213" s="279" t="s">
        <v>772</v>
      </c>
      <c r="D213" s="279" t="s">
        <v>772</v>
      </c>
      <c r="E213" s="279" t="s">
        <v>772</v>
      </c>
      <c r="F213" s="279" t="s">
        <v>772</v>
      </c>
      <c r="G213" s="279" t="s">
        <v>772</v>
      </c>
      <c r="H213" s="279" t="s">
        <v>772</v>
      </c>
      <c r="I213" s="279" t="s">
        <v>772</v>
      </c>
      <c r="J213" s="279" t="s">
        <v>772</v>
      </c>
      <c r="K213" s="279" t="s">
        <v>772</v>
      </c>
      <c r="L213" s="279" t="s">
        <v>772</v>
      </c>
      <c r="M213" s="279" t="s">
        <v>772</v>
      </c>
      <c r="N213" s="279" t="s">
        <v>772</v>
      </c>
      <c r="O213" s="279" t="s">
        <v>772</v>
      </c>
      <c r="P213" s="279" t="s">
        <v>772</v>
      </c>
      <c r="Q213" s="279" t="s">
        <v>772</v>
      </c>
      <c r="R213" s="279" t="s">
        <v>772</v>
      </c>
      <c r="S213" s="279" t="s">
        <v>772</v>
      </c>
      <c r="T213" s="279" t="s">
        <v>772</v>
      </c>
      <c r="U213" s="279" t="s">
        <v>772</v>
      </c>
      <c r="V213" s="279" t="s">
        <v>772</v>
      </c>
      <c r="W213" s="279" t="s">
        <v>772</v>
      </c>
      <c r="X213" s="279" t="s">
        <v>772</v>
      </c>
      <c r="Y213" s="279" t="s">
        <v>772</v>
      </c>
      <c r="Z213" s="279" t="str">
        <f>IFERROR(VLOOKUP(A213,#REF!,3,FALSE),"")</f>
        <v/>
      </c>
      <c r="AA213" s="279" t="s">
        <v>772</v>
      </c>
      <c r="AB213" s="279" t="s">
        <v>772</v>
      </c>
      <c r="AC213" s="279" t="s">
        <v>772</v>
      </c>
      <c r="AD213" s="279" t="s">
        <v>772</v>
      </c>
      <c r="AE213" s="279" t="s">
        <v>772</v>
      </c>
      <c r="AF213" s="279" t="s">
        <v>772</v>
      </c>
      <c r="AG213" s="279" t="s">
        <v>772</v>
      </c>
      <c r="AH213" s="279" t="s">
        <v>772</v>
      </c>
      <c r="AI213" s="279" t="s">
        <v>772</v>
      </c>
      <c r="AJ213" s="279" t="s">
        <v>772</v>
      </c>
      <c r="AK213" s="279" t="s">
        <v>772</v>
      </c>
      <c r="AL213" s="279" t="s">
        <v>772</v>
      </c>
      <c r="AM213" s="279" t="s">
        <v>772</v>
      </c>
      <c r="AN213" s="279" t="s">
        <v>772</v>
      </c>
      <c r="AO213" s="279" t="s">
        <v>772</v>
      </c>
      <c r="AP213" s="279" t="s">
        <v>772</v>
      </c>
      <c r="AQ213" s="279" t="s">
        <v>772</v>
      </c>
      <c r="AR213" s="279" t="s">
        <v>772</v>
      </c>
      <c r="AS213" s="279" t="s">
        <v>772</v>
      </c>
      <c r="AT213" s="279" t="s">
        <v>772</v>
      </c>
      <c r="AU213" s="279" t="s">
        <v>772</v>
      </c>
      <c r="AV213" s="279" t="s">
        <v>772</v>
      </c>
      <c r="AW213" s="279" t="s">
        <v>772</v>
      </c>
      <c r="AX213" s="279" t="s">
        <v>772</v>
      </c>
      <c r="AY213" s="279" t="str">
        <f>IFERROR(VLOOKUP(A213,#REF!,3,FALSE),"")</f>
        <v/>
      </c>
      <c r="AZ213" s="279" t="str">
        <f>IFERROR(VLOOKUP(A213,#REF!,3,FALSE),"")</f>
        <v/>
      </c>
      <c r="BA213" s="279" t="str">
        <f>IFERROR(VLOOKUP(A213,#REF!,3,FALSE),"")</f>
        <v/>
      </c>
      <c r="BB213" s="279" t="str">
        <f>IFERROR(VLOOKUP(A213,#REF!,3,FALSE),"")</f>
        <v/>
      </c>
      <c r="BC213" s="279" t="str">
        <f>IFERROR(VLOOKUP(A213,#REF!,3,FALSE),"")</f>
        <v/>
      </c>
      <c r="BD213" s="279" t="str">
        <f>IFERROR(VLOOKUP(A213,#REF!,3,FALSE),"")</f>
        <v/>
      </c>
      <c r="BE213" s="279" t="str">
        <f>IFERROR(VLOOKUP(A213,#REF!,3,FALSE),"")</f>
        <v/>
      </c>
      <c r="BF213" s="279" t="str">
        <f>IFERROR(VLOOKUP(A213,#REF!,3,FALSE),"")</f>
        <v/>
      </c>
      <c r="BG213" s="279" t="str">
        <f>IFERROR(VLOOKUP(A213,#REF!,3,FALSE),"")</f>
        <v/>
      </c>
      <c r="BH213" s="279" t="str">
        <f>IFERROR(VLOOKUP(A213,#REF!,3,FALSE),"")</f>
        <v/>
      </c>
      <c r="BI213" s="279" t="str">
        <f>IFERROR(VLOOKUP(A213,#REF!,3,FALSE),"")</f>
        <v/>
      </c>
      <c r="BJ213" s="279" t="str">
        <f>IFERROR(VLOOKUP(A213,#REF!,3,FALSE),"")</f>
        <v/>
      </c>
      <c r="BK213" s="279" t="str">
        <f>IFERROR(VLOOKUP(A213,#REF!,3,FALSE),"")</f>
        <v/>
      </c>
      <c r="BL213" s="279" t="str">
        <f>IFERROR(VLOOKUP(A213,#REF!,3,FALSE),"")</f>
        <v/>
      </c>
      <c r="BM213" s="279" t="str">
        <f>IFERROR(VLOOKUP(A213,#REF!,3,FALSE),"")</f>
        <v/>
      </c>
      <c r="BN213" s="279" t="str">
        <f>IFERROR(VLOOKUP(A213,#REF!,3,FALSE),"")</f>
        <v/>
      </c>
      <c r="BO213" s="279" t="str">
        <f>IFERROR(VLOOKUP(A213,#REF!,3,FALSE),"")</f>
        <v/>
      </c>
      <c r="BP213" s="279" t="str">
        <f>IFERROR(VLOOKUP(A213,#REF!,3,FALSE),"")</f>
        <v/>
      </c>
      <c r="BQ213" s="279" t="str">
        <f>IFERROR(VLOOKUP(A213,#REF!,3,FALSE),"")</f>
        <v/>
      </c>
      <c r="BR213" s="279" t="str">
        <f>IFERROR(VLOOKUP(A213,#REF!,3,FALSE),"")</f>
        <v/>
      </c>
      <c r="BS213" s="279" t="str">
        <f>IFERROR(VLOOKUP(A213,#REF!,3,FALSE),"")</f>
        <v/>
      </c>
      <c r="BT213" s="279" t="str">
        <f>IFERROR(VLOOKUP(A213,#REF!,3,FALSE),"")</f>
        <v/>
      </c>
      <c r="BU213" s="279" t="str">
        <f>IFERROR(VLOOKUP(A213,#REF!,3,FALSE),"")</f>
        <v/>
      </c>
      <c r="BV213" s="279" t="str">
        <f>IFERROR(VLOOKUP(A213,#REF!,3,FALSE),"")</f>
        <v/>
      </c>
      <c r="BW213" s="279" t="str">
        <f>IFERROR(VLOOKUP(A213,#REF!,3,FALSE),"")</f>
        <v/>
      </c>
      <c r="BX213" s="279" t="str">
        <f>IFERROR(VLOOKUP(A213,#REF!,3,FALSE),"")</f>
        <v/>
      </c>
      <c r="BY213" s="279" t="str">
        <f>IFERROR(VLOOKUP(A213,#REF!,3,FALSE),"")</f>
        <v/>
      </c>
      <c r="BZ213" s="279" t="str">
        <f>IFERROR(VLOOKUP(A213,#REF!,3,FALSE),"")</f>
        <v/>
      </c>
      <c r="CA213" s="279" t="str">
        <f>IFERROR(VLOOKUP(A213,#REF!,3,FALSE),"")</f>
        <v/>
      </c>
      <c r="CB213" s="279" t="str">
        <f>IFERROR(VLOOKUP(A213,#REF!,3,FALSE),"")</f>
        <v/>
      </c>
      <c r="CC213" s="279" t="str">
        <f>IFERROR(VLOOKUP(A213,#REF!,3,FALSE),"")</f>
        <v/>
      </c>
      <c r="CD213" s="279" t="str">
        <f>IFERROR(VLOOKUP(A213,#REF!,3,FALSE),"")</f>
        <v/>
      </c>
      <c r="CE213" s="279" t="str">
        <f>IFERROR(VLOOKUP(A213,#REF!,3,FALSE),"")</f>
        <v/>
      </c>
      <c r="CF213" s="279" t="str">
        <f>IFERROR(VLOOKUP(A213,#REF!,3,FALSE),"")</f>
        <v/>
      </c>
      <c r="CG213" s="279" t="str">
        <f>IFERROR(VLOOKUP(A213,#REF!,3,FALSE),"")</f>
        <v/>
      </c>
      <c r="CH213" s="279" t="str">
        <f>IFERROR(VLOOKUP(A213,#REF!,3,FALSE),"")</f>
        <v/>
      </c>
      <c r="CI213" s="279" t="str">
        <f>IFERROR(VLOOKUP(A213,'fat-01-23'!A:C,3,FALSE),"")</f>
        <v/>
      </c>
      <c r="CJ213" s="279" t="str">
        <f>IFERROR(VLOOKUP(A213,'fat-02-23'!A:C,3,FALSE),"")</f>
        <v/>
      </c>
      <c r="CK213" s="279" t="str">
        <f>IFERROR(VLOOKUP(A213,'fat-03-23'!A:C,3,FALSE),"")</f>
        <v/>
      </c>
      <c r="CL213" s="279" t="str">
        <f>IFERROR(VLOOKUP(A213,'fat-04-23'!A:C,3,FALSE),"")</f>
        <v/>
      </c>
      <c r="CM213" s="279" t="str">
        <f>IFERROR(VLOOKUP(A213,'fat-05-23'!A:C,3,FALSE),"")</f>
        <v/>
      </c>
      <c r="CN213" s="279" t="str">
        <f>IFERROR(VLOOKUP(A213,'fat-06-23'!A:C,3,FALSE),"")</f>
        <v/>
      </c>
      <c r="CO213" s="279" t="str">
        <f>IFERROR(VLOOKUP(A213,'fat-07-23'!A:C,3,FALSE),"")</f>
        <v/>
      </c>
      <c r="CP213" s="279" t="str">
        <f>IFERROR(VLOOKUP(A213,'fat-08-23'!A:C,3,FALSE),"")</f>
        <v/>
      </c>
      <c r="CQ213" s="279" t="str">
        <f>IFERROR(VLOOKUP(A213,'fat-09-23'!A:C,3,FALSE),"")</f>
        <v/>
      </c>
      <c r="CR213" s="279" t="str">
        <f>IFERROR(VLOOKUP(A213,'fat-10-23'!A:C,3,FALSE),"")</f>
        <v/>
      </c>
      <c r="CS213" s="279" t="str">
        <f>IFERROR(VLOOKUP(A213,'fat-11-23'!A:C,3,FALSE),"")</f>
        <v/>
      </c>
      <c r="CT213" s="279" t="str">
        <f>IFERROR(VLOOKUP(A213,'fat-12-23'!A:C,3,FALSE),"")</f>
        <v/>
      </c>
      <c r="CU213" s="279" t="str">
        <f>IFERROR(VLOOKUP(A213,'fat-01-24'!A:C,3,FALSE),"")</f>
        <v/>
      </c>
      <c r="CV213" s="279" t="str">
        <f>IFERROR(VLOOKUP(A213,'fat-02-24'!A:C,3,FALSE),"")</f>
        <v/>
      </c>
      <c r="CW213" s="279" t="str">
        <f>IFERROR(VLOOKUP(A213,'fat-03-24'!A:C,3,FALSE),"")</f>
        <v/>
      </c>
      <c r="CX213" s="279" t="str">
        <f>IFERROR(VLOOKUP(A213,'fat-04-24'!A:C,3,FALSE),"")</f>
        <v/>
      </c>
      <c r="CY213" s="279" t="str">
        <f>IFERROR(VLOOKUP(A213,'fat-05-24'!A:C,3,FALSE),"")</f>
        <v/>
      </c>
      <c r="CZ213" s="279" t="str">
        <f>IFERROR(VLOOKUP(A213,'fat-06-24'!A:C,3,FALSE),"")</f>
        <v/>
      </c>
      <c r="DA213" s="279" t="str">
        <f>IFERROR(VLOOKUP(A213,'fat-07-24'!A:C,3,FALSE),"")</f>
        <v/>
      </c>
      <c r="DB213" s="279" t="str">
        <f>IFERROR(VLOOKUP(A213,'fat-08-24'!A:D,3,FALSE),"")</f>
        <v/>
      </c>
      <c r="DC213" s="279" t="str">
        <f>IFERROR(VLOOKUP(A213,'fat-09-24'!A:C,3,FALSE),"")</f>
        <v/>
      </c>
      <c r="DD213" s="279" t="str">
        <f>IFERROR(VLOOKUP(A213,'fat-10-24'!A:C,3,FALSE),"")</f>
        <v/>
      </c>
      <c r="DE213" s="279" t="str">
        <f>IFERROR(VLOOKUP(A213,'fat-11-24'!A:C,3,FALSE),"")</f>
        <v/>
      </c>
      <c r="DF213" s="279" t="str">
        <f>IFERROR(VLOOKUP(A213,'fat-12-24'!A:D,3,FALSE),"")</f>
        <v/>
      </c>
      <c r="DG213" s="279" t="str">
        <f>IFERROR(VLOOKUP(A213,'fat-01-25'!A:D,3,FALSE),"")</f>
        <v/>
      </c>
      <c r="DH213" s="279" t="str">
        <f>IFERROR(VLOOKUP(A213,'fat-02-25'!A:D,3,FALSE),"")</f>
        <v/>
      </c>
      <c r="DI213" s="279" t="str">
        <f>IFERROR(VLOOKUP(A213,'fat-03-25'!A:C,3,FALSE),"")</f>
        <v/>
      </c>
      <c r="DJ213" s="279" t="str">
        <f>IFERROR(VLOOKUP(A213,'fat-04-25'!A:C,3,FALSE),"")</f>
        <v/>
      </c>
      <c r="DK213" s="279" t="str">
        <f>IFERROR(VLOOKUP(A213,'fat-02-25'!A:C,3,FALSE),"")</f>
        <v/>
      </c>
      <c r="DL213" s="279" t="str">
        <f>IFERROR(VLOOKUP(A213,'fat-06-25'!A:C,3,FALSE),"")</f>
        <v/>
      </c>
      <c r="DM213" s="279" t="str">
        <f>IFERROR(VLOOKUP(A213,'fat-05-25'!A:C,3,FALSE),"")</f>
        <v/>
      </c>
      <c r="DN213" s="279" t="str">
        <f>IFERROR(VLOOKUP(A213,'fat-08-25'!A:C,3,FALSE),"")</f>
        <v/>
      </c>
      <c r="DO213" s="279" t="str">
        <f>IFERROR(VLOOKUP(A213,'fat-09-25'!A:C,3,FALSE),"")</f>
        <v/>
      </c>
      <c r="DP213" s="279" t="str">
        <f>IFERROR(VLOOKUP(A213,'fat-10-25'!A:C,3,FALSE),"")</f>
        <v/>
      </c>
      <c r="DQ213" s="279" t="str">
        <f>IFERROR(VLOOKUP(A213,'fat-11-25'!A:D,3,FALSE),"")</f>
        <v/>
      </c>
      <c r="DR213" s="279" t="str">
        <f>IFERROR(VLOOKUP(A213,'fat-12-25'!A:D,3,FALSE),"")</f>
        <v/>
      </c>
      <c r="DS213" s="279" t="str">
        <f>IFERROR(VLOOKUP(A213,'fat-01-26'!A:C,3,FALSE),"")</f>
        <v/>
      </c>
      <c r="DT213" s="279" t="str">
        <f>IFERROR(VLOOKUP(A213,'fat-02-26'!A:C,3,FALSE),"")</f>
        <v/>
      </c>
      <c r="DU213" s="279" t="str">
        <f>IFERROR(VLOOKUP(A213,'fat-03-26'!A:C,3,FALSE),"")</f>
        <v/>
      </c>
      <c r="DV213" s="279" t="str">
        <f>IFERROR(VLOOKUP(A213,'fat-04-26'!A:C,3,FALSE),"")</f>
        <v/>
      </c>
      <c r="DW213" s="279" t="str">
        <f>IFERROR(VLOOKUP(A213,'fat-05-26'!A:C,3,FALSE),"")</f>
        <v/>
      </c>
      <c r="DX213" s="279">
        <f t="shared" si="23"/>
        <v>0</v>
      </c>
      <c r="DY213" s="279">
        <f t="shared" si="24"/>
        <v>0</v>
      </c>
      <c r="DZ213" s="280"/>
      <c r="EA213" s="281">
        <f>VLOOKUP(A213,Estoque!B:I,8,FALSE)</f>
        <v>0</v>
      </c>
      <c r="EB213" s="34">
        <f>VLOOKUP(A213,Estoque!B:N,13,FALSE)</f>
        <v>0</v>
      </c>
    </row>
    <row r="214" spans="1:135" x14ac:dyDescent="0.3">
      <c r="A214" s="394" t="s">
        <v>850</v>
      </c>
      <c r="B214" s="394" t="s">
        <v>851</v>
      </c>
      <c r="C214" s="279" t="s">
        <v>772</v>
      </c>
      <c r="D214" s="279" t="s">
        <v>772</v>
      </c>
      <c r="E214" s="279" t="s">
        <v>772</v>
      </c>
      <c r="F214" s="279" t="s">
        <v>772</v>
      </c>
      <c r="G214" s="279" t="s">
        <v>772</v>
      </c>
      <c r="H214" s="279" t="s">
        <v>772</v>
      </c>
      <c r="I214" s="279" t="s">
        <v>772</v>
      </c>
      <c r="J214" s="279" t="s">
        <v>772</v>
      </c>
      <c r="K214" s="279" t="s">
        <v>772</v>
      </c>
      <c r="L214" s="279" t="s">
        <v>772</v>
      </c>
      <c r="M214" s="279" t="s">
        <v>772</v>
      </c>
      <c r="N214" s="279" t="s">
        <v>772</v>
      </c>
      <c r="O214" s="279" t="s">
        <v>772</v>
      </c>
      <c r="P214" s="279" t="s">
        <v>772</v>
      </c>
      <c r="Q214" s="279" t="s">
        <v>772</v>
      </c>
      <c r="R214" s="279" t="s">
        <v>772</v>
      </c>
      <c r="S214" s="279" t="s">
        <v>772</v>
      </c>
      <c r="T214" s="279" t="s">
        <v>772</v>
      </c>
      <c r="U214" s="279" t="s">
        <v>772</v>
      </c>
      <c r="V214" s="279" t="s">
        <v>772</v>
      </c>
      <c r="W214" s="279" t="s">
        <v>772</v>
      </c>
      <c r="X214" s="279" t="s">
        <v>772</v>
      </c>
      <c r="Y214" s="279" t="s">
        <v>772</v>
      </c>
      <c r="Z214" s="279" t="str">
        <f>IFERROR(VLOOKUP(A214,#REF!,3,FALSE),"")</f>
        <v/>
      </c>
      <c r="AA214" s="279" t="s">
        <v>772</v>
      </c>
      <c r="AB214" s="279" t="s">
        <v>772</v>
      </c>
      <c r="AC214" s="279" t="s">
        <v>772</v>
      </c>
      <c r="AD214" s="279" t="s">
        <v>772</v>
      </c>
      <c r="AE214" s="279" t="s">
        <v>772</v>
      </c>
      <c r="AF214" s="279" t="s">
        <v>772</v>
      </c>
      <c r="AG214" s="279" t="s">
        <v>772</v>
      </c>
      <c r="AH214" s="279" t="s">
        <v>772</v>
      </c>
      <c r="AI214" s="279" t="s">
        <v>772</v>
      </c>
      <c r="AJ214" s="279" t="s">
        <v>772</v>
      </c>
      <c r="AK214" s="279" t="s">
        <v>772</v>
      </c>
      <c r="AL214" s="279" t="s">
        <v>772</v>
      </c>
      <c r="AM214" s="279" t="s">
        <v>772</v>
      </c>
      <c r="AN214" s="279" t="s">
        <v>772</v>
      </c>
      <c r="AO214" s="279" t="s">
        <v>772</v>
      </c>
      <c r="AP214" s="279" t="s">
        <v>772</v>
      </c>
      <c r="AQ214" s="279" t="s">
        <v>772</v>
      </c>
      <c r="AR214" s="279" t="s">
        <v>772</v>
      </c>
      <c r="AS214" s="279" t="s">
        <v>772</v>
      </c>
      <c r="AT214" s="279" t="s">
        <v>772</v>
      </c>
      <c r="AU214" s="279" t="s">
        <v>772</v>
      </c>
      <c r="AV214" s="279" t="s">
        <v>772</v>
      </c>
      <c r="AW214" s="279" t="s">
        <v>772</v>
      </c>
      <c r="AX214" s="279" t="s">
        <v>772</v>
      </c>
      <c r="AY214" s="279" t="str">
        <f>IFERROR(VLOOKUP(A214,#REF!,3,FALSE),"")</f>
        <v/>
      </c>
      <c r="AZ214" s="279" t="str">
        <f>IFERROR(VLOOKUP(A214,#REF!,3,FALSE),"")</f>
        <v/>
      </c>
      <c r="BA214" s="279" t="str">
        <f>IFERROR(VLOOKUP(A214,#REF!,3,FALSE),"")</f>
        <v/>
      </c>
      <c r="BB214" s="279" t="str">
        <f>IFERROR(VLOOKUP(A214,#REF!,3,FALSE),"")</f>
        <v/>
      </c>
      <c r="BC214" s="279" t="str">
        <f>IFERROR(VLOOKUP(A214,#REF!,3,FALSE),"")</f>
        <v/>
      </c>
      <c r="BD214" s="279" t="str">
        <f>IFERROR(VLOOKUP(A214,#REF!,3,FALSE),"")</f>
        <v/>
      </c>
      <c r="BE214" s="279" t="str">
        <f>IFERROR(VLOOKUP(A214,#REF!,3,FALSE),"")</f>
        <v/>
      </c>
      <c r="BF214" s="279" t="str">
        <f>IFERROR(VLOOKUP(A214,#REF!,3,FALSE),"")</f>
        <v/>
      </c>
      <c r="BG214" s="279" t="str">
        <f>IFERROR(VLOOKUP(A214,#REF!,3,FALSE),"")</f>
        <v/>
      </c>
      <c r="BH214" s="279" t="str">
        <f>IFERROR(VLOOKUP(A214,#REF!,3,FALSE),"")</f>
        <v/>
      </c>
      <c r="BI214" s="279" t="str">
        <f>IFERROR(VLOOKUP(A214,#REF!,3,FALSE),"")</f>
        <v/>
      </c>
      <c r="BJ214" s="279" t="str">
        <f>IFERROR(VLOOKUP(A214,#REF!,3,FALSE),"")</f>
        <v/>
      </c>
      <c r="BK214" s="279" t="str">
        <f>IFERROR(VLOOKUP(A214,#REF!,3,FALSE),"")</f>
        <v/>
      </c>
      <c r="BL214" s="279" t="str">
        <f>IFERROR(VLOOKUP(A214,#REF!,3,FALSE),"")</f>
        <v/>
      </c>
      <c r="BM214" s="279" t="str">
        <f>IFERROR(VLOOKUP(A214,#REF!,3,FALSE),"")</f>
        <v/>
      </c>
      <c r="BN214" s="279" t="str">
        <f>IFERROR(VLOOKUP(A214,#REF!,3,FALSE),"")</f>
        <v/>
      </c>
      <c r="BO214" s="279" t="str">
        <f>IFERROR(VLOOKUP(A214,#REF!,3,FALSE),"")</f>
        <v/>
      </c>
      <c r="BP214" s="279" t="str">
        <f>IFERROR(VLOOKUP(A214,#REF!,3,FALSE),"")</f>
        <v/>
      </c>
      <c r="BQ214" s="279" t="str">
        <f>IFERROR(VLOOKUP(A214,#REF!,3,FALSE),"")</f>
        <v/>
      </c>
      <c r="BR214" s="279" t="str">
        <f>IFERROR(VLOOKUP(A214,#REF!,3,FALSE),"")</f>
        <v/>
      </c>
      <c r="BS214" s="279" t="str">
        <f>IFERROR(VLOOKUP(A214,#REF!,3,FALSE),"")</f>
        <v/>
      </c>
      <c r="BT214" s="279" t="str">
        <f>IFERROR(VLOOKUP(A214,#REF!,3,FALSE),"")</f>
        <v/>
      </c>
      <c r="BU214" s="279" t="str">
        <f>IFERROR(VLOOKUP(A214,#REF!,3,FALSE),"")</f>
        <v/>
      </c>
      <c r="BV214" s="279" t="str">
        <f>IFERROR(VLOOKUP(A214,#REF!,3,FALSE),"")</f>
        <v/>
      </c>
      <c r="BW214" s="279" t="str">
        <f>IFERROR(VLOOKUP(A214,#REF!,3,FALSE),"")</f>
        <v/>
      </c>
      <c r="BX214" s="279" t="str">
        <f>IFERROR(VLOOKUP(A214,#REF!,3,FALSE),"")</f>
        <v/>
      </c>
      <c r="BY214" s="279" t="str">
        <f>IFERROR(VLOOKUP(A214,#REF!,3,FALSE),"")</f>
        <v/>
      </c>
      <c r="BZ214" s="279" t="str">
        <f>IFERROR(VLOOKUP(A214,#REF!,3,FALSE),"")</f>
        <v/>
      </c>
      <c r="CA214" s="279" t="str">
        <f>IFERROR(VLOOKUP(A214,#REF!,3,FALSE),"")</f>
        <v/>
      </c>
      <c r="CB214" s="279" t="str">
        <f>IFERROR(VLOOKUP(A214,#REF!,3,FALSE),"")</f>
        <v/>
      </c>
      <c r="CC214" s="279" t="str">
        <f>IFERROR(VLOOKUP(A214,#REF!,3,FALSE),"")</f>
        <v/>
      </c>
      <c r="CD214" s="279" t="str">
        <f>IFERROR(VLOOKUP(A214,#REF!,3,FALSE),"")</f>
        <v/>
      </c>
      <c r="CE214" s="279" t="str">
        <f>IFERROR(VLOOKUP(A214,#REF!,3,FALSE),"")</f>
        <v/>
      </c>
      <c r="CF214" s="279" t="str">
        <f>IFERROR(VLOOKUP(A214,#REF!,3,FALSE),"")</f>
        <v/>
      </c>
      <c r="CG214" s="279" t="str">
        <f>IFERROR(VLOOKUP(A214,#REF!,3,FALSE),"")</f>
        <v/>
      </c>
      <c r="CH214" s="279" t="str">
        <f>IFERROR(VLOOKUP(A214,#REF!,3,FALSE),"")</f>
        <v/>
      </c>
      <c r="CI214" s="279" t="str">
        <f>IFERROR(VLOOKUP(A214,'fat-01-23'!A:C,3,FALSE),"")</f>
        <v/>
      </c>
      <c r="CJ214" s="279" t="str">
        <f>IFERROR(VLOOKUP(A214,'fat-02-23'!A:C,3,FALSE),"")</f>
        <v/>
      </c>
      <c r="CK214" s="279" t="str">
        <f>IFERROR(VLOOKUP(A214,'fat-03-23'!A:C,3,FALSE),"")</f>
        <v/>
      </c>
      <c r="CL214" s="279" t="str">
        <f>IFERROR(VLOOKUP(A214,'fat-04-23'!A:C,3,FALSE),"")</f>
        <v/>
      </c>
      <c r="CM214" s="279" t="str">
        <f>IFERROR(VLOOKUP(A214,'fat-05-23'!A:C,3,FALSE),"")</f>
        <v/>
      </c>
      <c r="CN214" s="279" t="str">
        <f>IFERROR(VLOOKUP(A214,'fat-06-23'!A:C,3,FALSE),"")</f>
        <v/>
      </c>
      <c r="CO214" s="279" t="str">
        <f>IFERROR(VLOOKUP(A214,'fat-07-23'!A:C,3,FALSE),"")</f>
        <v/>
      </c>
      <c r="CP214" s="279" t="str">
        <f>IFERROR(VLOOKUP(A214,'fat-08-23'!A:C,3,FALSE),"")</f>
        <v/>
      </c>
      <c r="CQ214" s="279" t="str">
        <f>IFERROR(VLOOKUP(A214,'fat-09-23'!A:C,3,FALSE),"")</f>
        <v/>
      </c>
      <c r="CR214" s="279" t="str">
        <f>IFERROR(VLOOKUP(A214,'fat-10-23'!A:C,3,FALSE),"")</f>
        <v/>
      </c>
      <c r="CS214" s="279" t="str">
        <f>IFERROR(VLOOKUP(A214,'fat-11-23'!A:C,3,FALSE),"")</f>
        <v/>
      </c>
      <c r="CT214" s="279" t="str">
        <f>IFERROR(VLOOKUP(A214,'fat-12-23'!A:C,3,FALSE),"")</f>
        <v/>
      </c>
      <c r="CU214" s="279" t="str">
        <f>IFERROR(VLOOKUP(A214,'fat-01-24'!A:C,3,FALSE),"")</f>
        <v/>
      </c>
      <c r="CV214" s="279" t="str">
        <f>IFERROR(VLOOKUP(A214,'fat-02-24'!A:C,3,FALSE),"")</f>
        <v/>
      </c>
      <c r="CW214" s="279" t="str">
        <f>IFERROR(VLOOKUP(A214,'fat-03-24'!A:C,3,FALSE),"")</f>
        <v/>
      </c>
      <c r="CX214" s="279" t="str">
        <f>IFERROR(VLOOKUP(A214,'fat-04-24'!A:C,3,FALSE),"")</f>
        <v/>
      </c>
      <c r="CY214" s="279" t="str">
        <f>IFERROR(VLOOKUP(A214,'fat-05-24'!A:C,3,FALSE),"")</f>
        <v/>
      </c>
      <c r="CZ214" s="279" t="str">
        <f>IFERROR(VLOOKUP(A214,'fat-06-24'!A:C,3,FALSE),"")</f>
        <v/>
      </c>
      <c r="DA214" s="279" t="str">
        <f>IFERROR(VLOOKUP(A214,'fat-07-24'!A:C,3,FALSE),"")</f>
        <v/>
      </c>
      <c r="DB214" s="279" t="str">
        <f>IFERROR(VLOOKUP(A214,'fat-08-24'!A:D,3,FALSE),"")</f>
        <v/>
      </c>
      <c r="DC214" s="279" t="str">
        <f>IFERROR(VLOOKUP(A214,'fat-09-24'!A:C,3,FALSE),"")</f>
        <v/>
      </c>
      <c r="DD214" s="279" t="str">
        <f>IFERROR(VLOOKUP(A214,'fat-10-24'!A:C,3,FALSE),"")</f>
        <v/>
      </c>
      <c r="DE214" s="279" t="str">
        <f>IFERROR(VLOOKUP(A214,'fat-11-24'!A:C,3,FALSE),"")</f>
        <v/>
      </c>
      <c r="DF214" s="279" t="str">
        <f>IFERROR(VLOOKUP(A214,'fat-12-24'!A:D,3,FALSE),"")</f>
        <v/>
      </c>
      <c r="DG214" s="279" t="str">
        <f>IFERROR(VLOOKUP(A214,'fat-01-25'!A:D,3,FALSE),"")</f>
        <v/>
      </c>
      <c r="DH214" s="279" t="str">
        <f>IFERROR(VLOOKUP(A214,'fat-02-25'!A:D,3,FALSE),"")</f>
        <v/>
      </c>
      <c r="DI214" s="279" t="str">
        <f>IFERROR(VLOOKUP(A214,'fat-03-25'!A:C,3,FALSE),"")</f>
        <v/>
      </c>
      <c r="DJ214" s="279" t="str">
        <f>IFERROR(VLOOKUP(A214,'fat-04-25'!A:C,3,FALSE),"")</f>
        <v/>
      </c>
      <c r="DK214" s="279" t="str">
        <f>IFERROR(VLOOKUP(A214,'fat-02-25'!A:C,3,FALSE),"")</f>
        <v/>
      </c>
      <c r="DL214" s="279" t="str">
        <f>IFERROR(VLOOKUP(A214,'fat-06-25'!A:C,3,FALSE),"")</f>
        <v/>
      </c>
      <c r="DM214" s="279" t="str">
        <f>IFERROR(VLOOKUP(A214,'fat-05-25'!A:C,3,FALSE),"")</f>
        <v/>
      </c>
      <c r="DN214" s="279" t="str">
        <f>IFERROR(VLOOKUP(A214,'fat-08-25'!A:C,3,FALSE),"")</f>
        <v/>
      </c>
      <c r="DO214" s="279" t="str">
        <f>IFERROR(VLOOKUP(A214,'fat-09-25'!A:C,3,FALSE),"")</f>
        <v/>
      </c>
      <c r="DP214" s="279" t="str">
        <f>IFERROR(VLOOKUP(A214,'fat-10-25'!A:C,3,FALSE),"")</f>
        <v/>
      </c>
      <c r="DQ214" s="279" t="str">
        <f>IFERROR(VLOOKUP(A214,'fat-11-25'!A:D,3,FALSE),"")</f>
        <v/>
      </c>
      <c r="DR214" s="279" t="str">
        <f>IFERROR(VLOOKUP(A214,'fat-12-25'!A:D,3,FALSE),"")</f>
        <v/>
      </c>
      <c r="DS214" s="279" t="str">
        <f>IFERROR(VLOOKUP(A214,'fat-01-26'!A:C,3,FALSE),"")</f>
        <v/>
      </c>
      <c r="DT214" s="279" t="str">
        <f>IFERROR(VLOOKUP(A214,'fat-02-26'!A:C,3,FALSE),"")</f>
        <v/>
      </c>
      <c r="DU214" s="279" t="str">
        <f>IFERROR(VLOOKUP(A214,'fat-03-26'!A:C,3,FALSE),"")</f>
        <v/>
      </c>
      <c r="DV214" s="279" t="str">
        <f>IFERROR(VLOOKUP(A214,'fat-04-26'!A:C,3,FALSE),"")</f>
        <v/>
      </c>
      <c r="DW214" s="279" t="str">
        <f>IFERROR(VLOOKUP(A214,'fat-05-26'!A:C,3,FALSE),"")</f>
        <v/>
      </c>
      <c r="DX214" s="279">
        <f t="shared" si="23"/>
        <v>0</v>
      </c>
      <c r="DY214" s="279">
        <f t="shared" si="24"/>
        <v>0</v>
      </c>
      <c r="DZ214" s="280"/>
      <c r="EA214" s="281">
        <f>VLOOKUP(A214,Estoque!B:I,8,FALSE)</f>
        <v>0</v>
      </c>
      <c r="EB214" s="34">
        <f>VLOOKUP(A214,Estoque!B:N,13,FALSE)</f>
        <v>0</v>
      </c>
    </row>
    <row r="215" spans="1:135" x14ac:dyDescent="0.3">
      <c r="A215" s="394" t="s">
        <v>689</v>
      </c>
      <c r="B215" s="394" t="s">
        <v>852</v>
      </c>
      <c r="C215" s="279" t="s">
        <v>772</v>
      </c>
      <c r="D215" s="279" t="s">
        <v>772</v>
      </c>
      <c r="E215" s="279" t="s">
        <v>772</v>
      </c>
      <c r="F215" s="279" t="s">
        <v>772</v>
      </c>
      <c r="G215" s="279" t="s">
        <v>772</v>
      </c>
      <c r="H215" s="279" t="s">
        <v>772</v>
      </c>
      <c r="I215" s="279" t="s">
        <v>772</v>
      </c>
      <c r="J215" s="279" t="s">
        <v>772</v>
      </c>
      <c r="K215" s="279" t="s">
        <v>772</v>
      </c>
      <c r="L215" s="279" t="s">
        <v>772</v>
      </c>
      <c r="M215" s="279" t="s">
        <v>772</v>
      </c>
      <c r="N215" s="279" t="s">
        <v>772</v>
      </c>
      <c r="O215" s="279" t="s">
        <v>772</v>
      </c>
      <c r="P215" s="279" t="s">
        <v>772</v>
      </c>
      <c r="Q215" s="279" t="s">
        <v>772</v>
      </c>
      <c r="R215" s="279" t="s">
        <v>772</v>
      </c>
      <c r="S215" s="279" t="s">
        <v>772</v>
      </c>
      <c r="T215" s="279" t="s">
        <v>772</v>
      </c>
      <c r="U215" s="279" t="s">
        <v>772</v>
      </c>
      <c r="V215" s="279" t="s">
        <v>772</v>
      </c>
      <c r="W215" s="279" t="s">
        <v>772</v>
      </c>
      <c r="X215" s="279">
        <v>0.245</v>
      </c>
      <c r="Y215" s="279" t="s">
        <v>772</v>
      </c>
      <c r="Z215" s="279" t="str">
        <f>IFERROR(VLOOKUP(A215,#REF!,3,FALSE),"")</f>
        <v/>
      </c>
      <c r="AA215" s="279" t="s">
        <v>772</v>
      </c>
      <c r="AB215" s="279" t="s">
        <v>772</v>
      </c>
      <c r="AC215" s="279" t="s">
        <v>772</v>
      </c>
      <c r="AD215" s="279" t="s">
        <v>772</v>
      </c>
      <c r="AE215" s="279" t="s">
        <v>772</v>
      </c>
      <c r="AF215" s="279" t="s">
        <v>772</v>
      </c>
      <c r="AG215" s="279" t="s">
        <v>772</v>
      </c>
      <c r="AH215" s="279" t="s">
        <v>772</v>
      </c>
      <c r="AI215" s="279" t="s">
        <v>772</v>
      </c>
      <c r="AJ215" s="279" t="s">
        <v>772</v>
      </c>
      <c r="AK215" s="279" t="s">
        <v>772</v>
      </c>
      <c r="AL215" s="279" t="s">
        <v>772</v>
      </c>
      <c r="AM215" s="279" t="s">
        <v>772</v>
      </c>
      <c r="AN215" s="279" t="s">
        <v>772</v>
      </c>
      <c r="AO215" s="279" t="s">
        <v>772</v>
      </c>
      <c r="AP215" s="279" t="s">
        <v>772</v>
      </c>
      <c r="AQ215" s="279" t="s">
        <v>772</v>
      </c>
      <c r="AR215" s="279" t="s">
        <v>772</v>
      </c>
      <c r="AS215" s="279" t="s">
        <v>772</v>
      </c>
      <c r="AT215" s="279" t="s">
        <v>772</v>
      </c>
      <c r="AU215" s="279" t="s">
        <v>772</v>
      </c>
      <c r="AV215" s="279" t="s">
        <v>772</v>
      </c>
      <c r="AW215" s="279" t="s">
        <v>772</v>
      </c>
      <c r="AX215" s="279" t="s">
        <v>772</v>
      </c>
      <c r="AY215" s="279" t="str">
        <f>IFERROR(VLOOKUP(A215,#REF!,3,FALSE),"")</f>
        <v/>
      </c>
      <c r="AZ215" s="279" t="str">
        <f>IFERROR(VLOOKUP(A215,#REF!,3,FALSE),"")</f>
        <v/>
      </c>
      <c r="BA215" s="279" t="str">
        <f>IFERROR(VLOOKUP(A215,#REF!,3,FALSE),"")</f>
        <v/>
      </c>
      <c r="BB215" s="279" t="str">
        <f>IFERROR(VLOOKUP(A215,#REF!,3,FALSE),"")</f>
        <v/>
      </c>
      <c r="BC215" s="279" t="str">
        <f>IFERROR(VLOOKUP(A215,#REF!,3,FALSE),"")</f>
        <v/>
      </c>
      <c r="BD215" s="279" t="str">
        <f>IFERROR(VLOOKUP(A215,#REF!,3,FALSE),"")</f>
        <v/>
      </c>
      <c r="BE215" s="279" t="str">
        <f>IFERROR(VLOOKUP(A215,#REF!,3,FALSE),"")</f>
        <v/>
      </c>
      <c r="BF215" s="279" t="str">
        <f>IFERROR(VLOOKUP(A215,#REF!,3,FALSE),"")</f>
        <v/>
      </c>
      <c r="BG215" s="279" t="str">
        <f>IFERROR(VLOOKUP(A215,#REF!,3,FALSE),"")</f>
        <v/>
      </c>
      <c r="BH215" s="279" t="str">
        <f>IFERROR(VLOOKUP(A215,#REF!,3,FALSE),"")</f>
        <v/>
      </c>
      <c r="BI215" s="279" t="str">
        <f>IFERROR(VLOOKUP(A215,#REF!,3,FALSE),"")</f>
        <v/>
      </c>
      <c r="BJ215" s="279" t="str">
        <f>IFERROR(VLOOKUP(A215,#REF!,3,FALSE),"")</f>
        <v/>
      </c>
      <c r="BK215" s="279" t="str">
        <f>IFERROR(VLOOKUP(A215,#REF!,3,FALSE),"")</f>
        <v/>
      </c>
      <c r="BL215" s="279" t="str">
        <f>IFERROR(VLOOKUP(A215,#REF!,3,FALSE),"")</f>
        <v/>
      </c>
      <c r="BM215" s="279" t="str">
        <f>IFERROR(VLOOKUP(A215,#REF!,3,FALSE),"")</f>
        <v/>
      </c>
      <c r="BN215" s="279" t="str">
        <f>IFERROR(VLOOKUP(A215,#REF!,3,FALSE),"")</f>
        <v/>
      </c>
      <c r="BO215" s="279" t="str">
        <f>IFERROR(VLOOKUP(A215,#REF!,3,FALSE),"")</f>
        <v/>
      </c>
      <c r="BP215" s="279" t="str">
        <f>IFERROR(VLOOKUP(A215,#REF!,3,FALSE),"")</f>
        <v/>
      </c>
      <c r="BQ215" s="279" t="str">
        <f>IFERROR(VLOOKUP(A215,#REF!,3,FALSE),"")</f>
        <v/>
      </c>
      <c r="BR215" s="279" t="str">
        <f>IFERROR(VLOOKUP(A215,#REF!,3,FALSE),"")</f>
        <v/>
      </c>
      <c r="BS215" s="279" t="str">
        <f>IFERROR(VLOOKUP(A215,#REF!,3,FALSE),"")</f>
        <v/>
      </c>
      <c r="BT215" s="279" t="str">
        <f>IFERROR(VLOOKUP(A215,#REF!,3,FALSE),"")</f>
        <v/>
      </c>
      <c r="BU215" s="279" t="str">
        <f>IFERROR(VLOOKUP(A215,#REF!,3,FALSE),"")</f>
        <v/>
      </c>
      <c r="BV215" s="279" t="str">
        <f>IFERROR(VLOOKUP(A215,#REF!,3,FALSE),"")</f>
        <v/>
      </c>
      <c r="BW215" s="279" t="str">
        <f>IFERROR(VLOOKUP(A215,#REF!,3,FALSE),"")</f>
        <v/>
      </c>
      <c r="BX215" s="279" t="str">
        <f>IFERROR(VLOOKUP(A215,#REF!,3,FALSE),"")</f>
        <v/>
      </c>
      <c r="BY215" s="279" t="str">
        <f>IFERROR(VLOOKUP(A215,#REF!,3,FALSE),"")</f>
        <v/>
      </c>
      <c r="BZ215" s="279" t="str">
        <f>IFERROR(VLOOKUP(A215,#REF!,3,FALSE),"")</f>
        <v/>
      </c>
      <c r="CA215" s="279" t="str">
        <f>IFERROR(VLOOKUP(A215,#REF!,3,FALSE),"")</f>
        <v/>
      </c>
      <c r="CB215" s="279" t="str">
        <f>IFERROR(VLOOKUP(A215,#REF!,3,FALSE),"")</f>
        <v/>
      </c>
      <c r="CC215" s="279" t="str">
        <f>IFERROR(VLOOKUP(A215,#REF!,3,FALSE),"")</f>
        <v/>
      </c>
      <c r="CD215" s="279" t="str">
        <f>IFERROR(VLOOKUP(A215,#REF!,3,FALSE),"")</f>
        <v/>
      </c>
      <c r="CE215" s="279" t="str">
        <f>IFERROR(VLOOKUP(A215,#REF!,3,FALSE),"")</f>
        <v/>
      </c>
      <c r="CF215" s="279" t="str">
        <f>IFERROR(VLOOKUP(A215,#REF!,3,FALSE),"")</f>
        <v/>
      </c>
      <c r="CG215" s="279" t="str">
        <f>IFERROR(VLOOKUP(A215,#REF!,3,FALSE),"")</f>
        <v/>
      </c>
      <c r="CH215" s="279" t="str">
        <f>IFERROR(VLOOKUP(A215,#REF!,3,FALSE),"")</f>
        <v/>
      </c>
      <c r="CI215" s="279" t="str">
        <f>IFERROR(VLOOKUP(A215,'fat-01-23'!A:C,3,FALSE),"")</f>
        <v/>
      </c>
      <c r="CJ215" s="279" t="str">
        <f>IFERROR(VLOOKUP(A215,'fat-02-23'!A:C,3,FALSE),"")</f>
        <v/>
      </c>
      <c r="CK215" s="279" t="str">
        <f>IFERROR(VLOOKUP(A215,'fat-03-23'!A:C,3,FALSE),"")</f>
        <v/>
      </c>
      <c r="CL215" s="279" t="str">
        <f>IFERROR(VLOOKUP(A215,'fat-04-23'!A:C,3,FALSE),"")</f>
        <v/>
      </c>
      <c r="CM215" s="279" t="str">
        <f>IFERROR(VLOOKUP(A215,'fat-05-23'!A:C,3,FALSE),"")</f>
        <v/>
      </c>
      <c r="CN215" s="279" t="str">
        <f>IFERROR(VLOOKUP(A215,'fat-06-23'!A:C,3,FALSE),"")</f>
        <v/>
      </c>
      <c r="CO215" s="279">
        <f>IFERROR(VLOOKUP(A215,'fat-07-23'!A:C,3,FALSE),"")</f>
        <v>0.35639999999999999</v>
      </c>
      <c r="CP215" s="279" t="str">
        <f>IFERROR(VLOOKUP(A215,'fat-08-23'!A:C,3,FALSE),"")</f>
        <v/>
      </c>
      <c r="CQ215" s="279" t="str">
        <f>IFERROR(VLOOKUP(A215,'fat-09-23'!A:C,3,FALSE),"")</f>
        <v/>
      </c>
      <c r="CR215" s="279" t="str">
        <f>IFERROR(VLOOKUP(A215,'fat-10-23'!A:C,3,FALSE),"")</f>
        <v/>
      </c>
      <c r="CS215" s="279" t="str">
        <f>IFERROR(VLOOKUP(A215,'fat-11-23'!A:C,3,FALSE),"")</f>
        <v/>
      </c>
      <c r="CT215" s="279" t="str">
        <f>IFERROR(VLOOKUP(A215,'fat-12-23'!A:C,3,FALSE),"")</f>
        <v/>
      </c>
      <c r="CU215" s="279" t="str">
        <f>IFERROR(VLOOKUP(A215,'fat-01-24'!A:C,3,FALSE),"")</f>
        <v/>
      </c>
      <c r="CV215" s="279" t="str">
        <f>IFERROR(VLOOKUP(A215,'fat-02-24'!A:C,3,FALSE),"")</f>
        <v/>
      </c>
      <c r="CW215" s="279" t="str">
        <f>IFERROR(VLOOKUP(A215,'fat-03-24'!A:C,3,FALSE),"")</f>
        <v/>
      </c>
      <c r="CX215" s="279" t="str">
        <f>IFERROR(VLOOKUP(A215,'fat-04-24'!A:C,3,FALSE),"")</f>
        <v/>
      </c>
      <c r="CY215" s="279" t="str">
        <f>IFERROR(VLOOKUP(A215,'fat-05-24'!A:C,3,FALSE),"")</f>
        <v/>
      </c>
      <c r="CZ215" s="279" t="str">
        <f>IFERROR(VLOOKUP(A215,'fat-06-24'!A:C,3,FALSE),"")</f>
        <v/>
      </c>
      <c r="DA215" s="279" t="str">
        <f>IFERROR(VLOOKUP(A215,'fat-07-24'!A:C,3,FALSE),"")</f>
        <v/>
      </c>
      <c r="DB215" s="279" t="str">
        <f>IFERROR(VLOOKUP(A215,'fat-08-24'!A:D,3,FALSE),"")</f>
        <v/>
      </c>
      <c r="DC215" s="279" t="str">
        <f>IFERROR(VLOOKUP(A215,'fat-09-24'!A:C,3,FALSE),"")</f>
        <v/>
      </c>
      <c r="DD215" s="279" t="str">
        <f>IFERROR(VLOOKUP(A215,'fat-10-24'!A:C,3,FALSE),"")</f>
        <v/>
      </c>
      <c r="DE215" s="279" t="str">
        <f>IFERROR(VLOOKUP(A215,'fat-11-24'!A:C,3,FALSE),"")</f>
        <v/>
      </c>
      <c r="DF215" s="279" t="str">
        <f>IFERROR(VLOOKUP(A215,'fat-12-24'!A:D,3,FALSE),"")</f>
        <v/>
      </c>
      <c r="DG215" s="279" t="str">
        <f>IFERROR(VLOOKUP(A215,'fat-01-25'!A:D,3,FALSE),"")</f>
        <v/>
      </c>
      <c r="DH215" s="279" t="str">
        <f>IFERROR(VLOOKUP(A215,'fat-02-25'!A:D,3,FALSE),"")</f>
        <v/>
      </c>
      <c r="DI215" s="279" t="str">
        <f>IFERROR(VLOOKUP(A215,'fat-03-25'!A:C,3,FALSE),"")</f>
        <v/>
      </c>
      <c r="DJ215" s="279" t="str">
        <f>IFERROR(VLOOKUP(A215,'fat-04-25'!A:C,3,FALSE),"")</f>
        <v/>
      </c>
      <c r="DK215" s="279" t="str">
        <f>IFERROR(VLOOKUP(A215,'fat-02-25'!A:C,3,FALSE),"")</f>
        <v/>
      </c>
      <c r="DL215" s="279" t="str">
        <f>IFERROR(VLOOKUP(A215,'fat-06-25'!A:C,3,FALSE),"")</f>
        <v/>
      </c>
      <c r="DM215" s="279" t="str">
        <f>IFERROR(VLOOKUP(A215,'fat-05-25'!A:C,3,FALSE),"")</f>
        <v/>
      </c>
      <c r="DN215" s="279" t="str">
        <f>IFERROR(VLOOKUP(A215,'fat-08-25'!A:C,3,FALSE),"")</f>
        <v/>
      </c>
      <c r="DO215" s="279" t="str">
        <f>IFERROR(VLOOKUP(A215,'fat-09-25'!A:C,3,FALSE),"")</f>
        <v/>
      </c>
      <c r="DP215" s="279" t="str">
        <f>IFERROR(VLOOKUP(A215,'fat-10-25'!A:C,3,FALSE),"")</f>
        <v/>
      </c>
      <c r="DQ215" s="279" t="str">
        <f>IFERROR(VLOOKUP(A215,'fat-11-25'!A:D,3,FALSE),"")</f>
        <v/>
      </c>
      <c r="DR215" s="279" t="str">
        <f>IFERROR(VLOOKUP(A215,'fat-12-25'!A:D,3,FALSE),"")</f>
        <v/>
      </c>
      <c r="DS215" s="279" t="str">
        <f>IFERROR(VLOOKUP(A215,'fat-01-26'!A:C,3,FALSE),"")</f>
        <v/>
      </c>
      <c r="DT215" s="279" t="str">
        <f>IFERROR(VLOOKUP(A215,'fat-02-26'!A:C,3,FALSE),"")</f>
        <v/>
      </c>
      <c r="DU215" s="279" t="str">
        <f>IFERROR(VLOOKUP(A215,'fat-03-26'!A:C,3,FALSE),"")</f>
        <v/>
      </c>
      <c r="DV215" s="279" t="str">
        <f>IFERROR(VLOOKUP(A215,'fat-04-26'!A:C,3,FALSE),"")</f>
        <v/>
      </c>
      <c r="DW215" s="279" t="str">
        <f>IFERROR(VLOOKUP(A215,'fat-05-26'!A:C,3,FALSE),"")</f>
        <v/>
      </c>
      <c r="DX215" s="279">
        <f t="shared" si="23"/>
        <v>0</v>
      </c>
      <c r="DY215" s="279">
        <f t="shared" si="24"/>
        <v>0</v>
      </c>
      <c r="DZ215" s="280"/>
      <c r="EA215" s="281">
        <f>VLOOKUP(A215,Estoque!B:I,8,FALSE)</f>
        <v>0</v>
      </c>
      <c r="EB215" s="34">
        <f>VLOOKUP(A215,Estoque!B:N,13,FALSE)</f>
        <v>0</v>
      </c>
    </row>
    <row r="216" spans="1:135" x14ac:dyDescent="0.3">
      <c r="A216" s="394" t="s">
        <v>853</v>
      </c>
      <c r="B216" s="394" t="s">
        <v>854</v>
      </c>
      <c r="C216" s="279" t="s">
        <v>772</v>
      </c>
      <c r="D216" s="279" t="s">
        <v>772</v>
      </c>
      <c r="E216" s="279" t="s">
        <v>772</v>
      </c>
      <c r="F216" s="279" t="s">
        <v>772</v>
      </c>
      <c r="G216" s="279" t="s">
        <v>772</v>
      </c>
      <c r="H216" s="279" t="s">
        <v>772</v>
      </c>
      <c r="I216" s="279" t="s">
        <v>772</v>
      </c>
      <c r="J216" s="279" t="s">
        <v>772</v>
      </c>
      <c r="K216" s="279" t="s">
        <v>772</v>
      </c>
      <c r="L216" s="279" t="s">
        <v>772</v>
      </c>
      <c r="M216" s="279" t="s">
        <v>772</v>
      </c>
      <c r="N216" s="279" t="s">
        <v>772</v>
      </c>
      <c r="O216" s="279" t="s">
        <v>772</v>
      </c>
      <c r="P216" s="279" t="s">
        <v>772</v>
      </c>
      <c r="Q216" s="279" t="s">
        <v>772</v>
      </c>
      <c r="R216" s="279" t="s">
        <v>772</v>
      </c>
      <c r="S216" s="279" t="s">
        <v>772</v>
      </c>
      <c r="T216" s="279" t="s">
        <v>772</v>
      </c>
      <c r="U216" s="279" t="s">
        <v>772</v>
      </c>
      <c r="V216" s="279" t="s">
        <v>772</v>
      </c>
      <c r="W216" s="279" t="s">
        <v>772</v>
      </c>
      <c r="X216" s="279" t="s">
        <v>772</v>
      </c>
      <c r="Y216" s="279" t="s">
        <v>772</v>
      </c>
      <c r="Z216" s="279" t="str">
        <f>IFERROR(VLOOKUP(A216,#REF!,3,FALSE),"")</f>
        <v/>
      </c>
      <c r="AA216" s="279" t="s">
        <v>772</v>
      </c>
      <c r="AB216" s="279" t="s">
        <v>772</v>
      </c>
      <c r="AC216" s="279" t="s">
        <v>772</v>
      </c>
      <c r="AD216" s="279" t="s">
        <v>772</v>
      </c>
      <c r="AE216" s="279" t="s">
        <v>772</v>
      </c>
      <c r="AF216" s="279" t="s">
        <v>772</v>
      </c>
      <c r="AG216" s="279" t="s">
        <v>772</v>
      </c>
      <c r="AH216" s="279" t="s">
        <v>772</v>
      </c>
      <c r="AI216" s="279" t="s">
        <v>772</v>
      </c>
      <c r="AJ216" s="279" t="s">
        <v>772</v>
      </c>
      <c r="AK216" s="279" t="s">
        <v>772</v>
      </c>
      <c r="AL216" s="279" t="s">
        <v>772</v>
      </c>
      <c r="AM216" s="279" t="s">
        <v>772</v>
      </c>
      <c r="AN216" s="279" t="s">
        <v>772</v>
      </c>
      <c r="AO216" s="279" t="s">
        <v>772</v>
      </c>
      <c r="AP216" s="279" t="s">
        <v>772</v>
      </c>
      <c r="AQ216" s="279" t="s">
        <v>772</v>
      </c>
      <c r="AR216" s="279" t="s">
        <v>772</v>
      </c>
      <c r="AS216" s="279" t="s">
        <v>772</v>
      </c>
      <c r="AT216" s="279" t="s">
        <v>772</v>
      </c>
      <c r="AU216" s="279" t="s">
        <v>772</v>
      </c>
      <c r="AV216" s="279" t="s">
        <v>772</v>
      </c>
      <c r="AW216" s="279" t="s">
        <v>772</v>
      </c>
      <c r="AX216" s="279" t="s">
        <v>772</v>
      </c>
      <c r="AY216" s="279" t="str">
        <f>IFERROR(VLOOKUP(A216,#REF!,3,FALSE),"")</f>
        <v/>
      </c>
      <c r="AZ216" s="279" t="str">
        <f>IFERROR(VLOOKUP(A216,#REF!,3,FALSE),"")</f>
        <v/>
      </c>
      <c r="BA216" s="279" t="str">
        <f>IFERROR(VLOOKUP(A216,#REF!,3,FALSE),"")</f>
        <v/>
      </c>
      <c r="BB216" s="279" t="str">
        <f>IFERROR(VLOOKUP(A216,#REF!,3,FALSE),"")</f>
        <v/>
      </c>
      <c r="BC216" s="279" t="str">
        <f>IFERROR(VLOOKUP(A216,#REF!,3,FALSE),"")</f>
        <v/>
      </c>
      <c r="BD216" s="279" t="str">
        <f>IFERROR(VLOOKUP(A216,#REF!,3,FALSE),"")</f>
        <v/>
      </c>
      <c r="BE216" s="279" t="str">
        <f>IFERROR(VLOOKUP(A216,#REF!,3,FALSE),"")</f>
        <v/>
      </c>
      <c r="BF216" s="279" t="str">
        <f>IFERROR(VLOOKUP(A216,#REF!,3,FALSE),"")</f>
        <v/>
      </c>
      <c r="BG216" s="279" t="str">
        <f>IFERROR(VLOOKUP(A216,#REF!,3,FALSE),"")</f>
        <v/>
      </c>
      <c r="BH216" s="279" t="str">
        <f>IFERROR(VLOOKUP(A216,#REF!,3,FALSE),"")</f>
        <v/>
      </c>
      <c r="BI216" s="279" t="str">
        <f>IFERROR(VLOOKUP(A216,#REF!,3,FALSE),"")</f>
        <v/>
      </c>
      <c r="BJ216" s="279" t="str">
        <f>IFERROR(VLOOKUP(A216,#REF!,3,FALSE),"")</f>
        <v/>
      </c>
      <c r="BK216" s="279" t="str">
        <f>IFERROR(VLOOKUP(A216,#REF!,3,FALSE),"")</f>
        <v/>
      </c>
      <c r="BL216" s="279" t="str">
        <f>IFERROR(VLOOKUP(A216,#REF!,3,FALSE),"")</f>
        <v/>
      </c>
      <c r="BM216" s="279" t="str">
        <f>IFERROR(VLOOKUP(A216,#REF!,3,FALSE),"")</f>
        <v/>
      </c>
      <c r="BN216" s="279" t="str">
        <f>IFERROR(VLOOKUP(A216,#REF!,3,FALSE),"")</f>
        <v/>
      </c>
      <c r="BO216" s="279" t="str">
        <f>IFERROR(VLOOKUP(A216,#REF!,3,FALSE),"")</f>
        <v/>
      </c>
      <c r="BP216" s="279" t="str">
        <f>IFERROR(VLOOKUP(A216,#REF!,3,FALSE),"")</f>
        <v/>
      </c>
      <c r="BQ216" s="279" t="str">
        <f>IFERROR(VLOOKUP(A216,#REF!,3,FALSE),"")</f>
        <v/>
      </c>
      <c r="BR216" s="279" t="str">
        <f>IFERROR(VLOOKUP(A216,#REF!,3,FALSE),"")</f>
        <v/>
      </c>
      <c r="BS216" s="279" t="str">
        <f>IFERROR(VLOOKUP(A216,#REF!,3,FALSE),"")</f>
        <v/>
      </c>
      <c r="BT216" s="279" t="str">
        <f>IFERROR(VLOOKUP(A216,#REF!,3,FALSE),"")</f>
        <v/>
      </c>
      <c r="BU216" s="279" t="str">
        <f>IFERROR(VLOOKUP(A216,#REF!,3,FALSE),"")</f>
        <v/>
      </c>
      <c r="BV216" s="279" t="str">
        <f>IFERROR(VLOOKUP(A216,#REF!,3,FALSE),"")</f>
        <v/>
      </c>
      <c r="BW216" s="279" t="str">
        <f>IFERROR(VLOOKUP(A216,#REF!,3,FALSE),"")</f>
        <v/>
      </c>
      <c r="BX216" s="279" t="str">
        <f>IFERROR(VLOOKUP(A216,#REF!,3,FALSE),"")</f>
        <v/>
      </c>
      <c r="BY216" s="279" t="str">
        <f>IFERROR(VLOOKUP(A216,#REF!,3,FALSE),"")</f>
        <v/>
      </c>
      <c r="BZ216" s="279" t="str">
        <f>IFERROR(VLOOKUP(A216,#REF!,3,FALSE),"")</f>
        <v/>
      </c>
      <c r="CA216" s="279" t="str">
        <f>IFERROR(VLOOKUP(A216,#REF!,3,FALSE),"")</f>
        <v/>
      </c>
      <c r="CB216" s="279" t="str">
        <f>IFERROR(VLOOKUP(A216,#REF!,3,FALSE),"")</f>
        <v/>
      </c>
      <c r="CC216" s="279" t="str">
        <f>IFERROR(VLOOKUP(A216,#REF!,3,FALSE),"")</f>
        <v/>
      </c>
      <c r="CD216" s="279" t="str">
        <f>IFERROR(VLOOKUP(A216,#REF!,3,FALSE),"")</f>
        <v/>
      </c>
      <c r="CE216" s="279" t="str">
        <f>IFERROR(VLOOKUP(A216,#REF!,3,FALSE),"")</f>
        <v/>
      </c>
      <c r="CF216" s="279" t="str">
        <f>IFERROR(VLOOKUP(A216,#REF!,3,FALSE),"")</f>
        <v/>
      </c>
      <c r="CG216" s="279" t="str">
        <f>IFERROR(VLOOKUP(A216,#REF!,3,FALSE),"")</f>
        <v/>
      </c>
      <c r="CH216" s="279" t="str">
        <f>IFERROR(VLOOKUP(A216,#REF!,3,FALSE),"")</f>
        <v/>
      </c>
      <c r="CI216" s="279" t="str">
        <f>IFERROR(VLOOKUP(A216,'fat-01-23'!A:C,3,FALSE),"")</f>
        <v/>
      </c>
      <c r="CJ216" s="279" t="str">
        <f>IFERROR(VLOOKUP(A216,'fat-02-23'!A:C,3,FALSE),"")</f>
        <v/>
      </c>
      <c r="CK216" s="279" t="str">
        <f>IFERROR(VLOOKUP(A216,'fat-03-23'!A:C,3,FALSE),"")</f>
        <v/>
      </c>
      <c r="CL216" s="279" t="str">
        <f>IFERROR(VLOOKUP(A216,'fat-04-23'!A:C,3,FALSE),"")</f>
        <v/>
      </c>
      <c r="CM216" s="279" t="str">
        <f>IFERROR(VLOOKUP(A216,'fat-05-23'!A:C,3,FALSE),"")</f>
        <v/>
      </c>
      <c r="CN216" s="279" t="str">
        <f>IFERROR(VLOOKUP(A216,'fat-06-23'!A:C,3,FALSE),"")</f>
        <v/>
      </c>
      <c r="CO216" s="279" t="str">
        <f>IFERROR(VLOOKUP(A216,'fat-07-23'!A:C,3,FALSE),"")</f>
        <v/>
      </c>
      <c r="CP216" s="279" t="str">
        <f>IFERROR(VLOOKUP(A216,'fat-08-23'!A:C,3,FALSE),"")</f>
        <v/>
      </c>
      <c r="CQ216" s="279" t="str">
        <f>IFERROR(VLOOKUP(A216,'fat-09-23'!A:C,3,FALSE),"")</f>
        <v/>
      </c>
      <c r="CR216" s="279" t="str">
        <f>IFERROR(VLOOKUP(A216,'fat-10-23'!A:C,3,FALSE),"")</f>
        <v/>
      </c>
      <c r="CS216" s="279" t="str">
        <f>IFERROR(VLOOKUP(A216,'fat-11-23'!A:C,3,FALSE),"")</f>
        <v/>
      </c>
      <c r="CT216" s="279" t="str">
        <f>IFERROR(VLOOKUP(A216,'fat-12-23'!A:C,3,FALSE),"")</f>
        <v/>
      </c>
      <c r="CU216" s="279" t="str">
        <f>IFERROR(VLOOKUP(A216,'fat-01-24'!A:C,3,FALSE),"")</f>
        <v/>
      </c>
      <c r="CV216" s="279" t="str">
        <f>IFERROR(VLOOKUP(A216,'fat-02-24'!A:C,3,FALSE),"")</f>
        <v/>
      </c>
      <c r="CW216" s="279" t="str">
        <f>IFERROR(VLOOKUP(A216,'fat-03-24'!A:C,3,FALSE),"")</f>
        <v/>
      </c>
      <c r="CX216" s="279" t="str">
        <f>IFERROR(VLOOKUP(A216,'fat-04-24'!A:C,3,FALSE),"")</f>
        <v/>
      </c>
      <c r="CY216" s="279" t="str">
        <f>IFERROR(VLOOKUP(A216,'fat-05-24'!A:C,3,FALSE),"")</f>
        <v/>
      </c>
      <c r="CZ216" s="279" t="str">
        <f>IFERROR(VLOOKUP(A216,'fat-06-24'!A:C,3,FALSE),"")</f>
        <v/>
      </c>
      <c r="DA216" s="279" t="str">
        <f>IFERROR(VLOOKUP(A216,'fat-07-24'!A:C,3,FALSE),"")</f>
        <v/>
      </c>
      <c r="DB216" s="279" t="str">
        <f>IFERROR(VLOOKUP(A216,'fat-08-24'!A:D,3,FALSE),"")</f>
        <v/>
      </c>
      <c r="DC216" s="279" t="str">
        <f>IFERROR(VLOOKUP(A216,'fat-09-24'!A:C,3,FALSE),"")</f>
        <v/>
      </c>
      <c r="DD216" s="279" t="str">
        <f>IFERROR(VLOOKUP(A216,'fat-10-24'!A:C,3,FALSE),"")</f>
        <v/>
      </c>
      <c r="DE216" s="279" t="str">
        <f>IFERROR(VLOOKUP(A216,'fat-11-24'!A:C,3,FALSE),"")</f>
        <v/>
      </c>
      <c r="DF216" s="279" t="str">
        <f>IFERROR(VLOOKUP(A216,'fat-12-24'!A:D,3,FALSE),"")</f>
        <v/>
      </c>
      <c r="DG216" s="279" t="str">
        <f>IFERROR(VLOOKUP(A216,'fat-01-25'!A:D,3,FALSE),"")</f>
        <v/>
      </c>
      <c r="DH216" s="279" t="str">
        <f>IFERROR(VLOOKUP(A216,'fat-02-25'!A:D,3,FALSE),"")</f>
        <v/>
      </c>
      <c r="DI216" s="279" t="str">
        <f>IFERROR(VLOOKUP(A216,'fat-03-25'!A:C,3,FALSE),"")</f>
        <v/>
      </c>
      <c r="DJ216" s="279" t="str">
        <f>IFERROR(VLOOKUP(A216,'fat-04-25'!A:C,3,FALSE),"")</f>
        <v/>
      </c>
      <c r="DK216" s="279" t="str">
        <f>IFERROR(VLOOKUP(A216,'fat-02-25'!A:C,3,FALSE),"")</f>
        <v/>
      </c>
      <c r="DL216" s="279" t="str">
        <f>IFERROR(VLOOKUP(A216,'fat-06-25'!A:C,3,FALSE),"")</f>
        <v/>
      </c>
      <c r="DM216" s="279" t="str">
        <f>IFERROR(VLOOKUP(A216,'fat-05-25'!A:C,3,FALSE),"")</f>
        <v/>
      </c>
      <c r="DN216" s="279" t="str">
        <f>IFERROR(VLOOKUP(A216,'fat-08-25'!A:C,3,FALSE),"")</f>
        <v/>
      </c>
      <c r="DO216" s="279" t="str">
        <f>IFERROR(VLOOKUP(A216,'fat-09-25'!A:C,3,FALSE),"")</f>
        <v/>
      </c>
      <c r="DP216" s="279" t="str">
        <f>IFERROR(VLOOKUP(A216,'fat-10-25'!A:C,3,FALSE),"")</f>
        <v/>
      </c>
      <c r="DQ216" s="279" t="str">
        <f>IFERROR(VLOOKUP(A216,'fat-11-25'!A:D,3,FALSE),"")</f>
        <v/>
      </c>
      <c r="DR216" s="279" t="str">
        <f>IFERROR(VLOOKUP(A216,'fat-12-25'!A:D,3,FALSE),"")</f>
        <v/>
      </c>
      <c r="DS216" s="279" t="str">
        <f>IFERROR(VLOOKUP(A216,'fat-01-26'!A:C,3,FALSE),"")</f>
        <v/>
      </c>
      <c r="DT216" s="279" t="str">
        <f>IFERROR(VLOOKUP(A216,'fat-02-26'!A:C,3,FALSE),"")</f>
        <v/>
      </c>
      <c r="DU216" s="279" t="str">
        <f>IFERROR(VLOOKUP(A216,'fat-03-26'!A:C,3,FALSE),"")</f>
        <v/>
      </c>
      <c r="DV216" s="279" t="str">
        <f>IFERROR(VLOOKUP(A216,'fat-04-26'!A:C,3,FALSE),"")</f>
        <v/>
      </c>
      <c r="DW216" s="279" t="str">
        <f>IFERROR(VLOOKUP(A216,'fat-05-26'!A:C,3,FALSE),"")</f>
        <v/>
      </c>
      <c r="DX216" s="279">
        <f t="shared" si="23"/>
        <v>0</v>
      </c>
      <c r="DY216" s="279">
        <f t="shared" si="24"/>
        <v>0</v>
      </c>
      <c r="DZ216" s="280"/>
      <c r="EA216" s="281">
        <f>VLOOKUP(A216,Estoque!B:I,8,FALSE)</f>
        <v>0</v>
      </c>
      <c r="EB216" s="34">
        <f>VLOOKUP(A216,Estoque!B:N,13,FALSE)</f>
        <v>0</v>
      </c>
    </row>
    <row r="217" spans="1:135" x14ac:dyDescent="0.3">
      <c r="A217" s="394" t="s">
        <v>691</v>
      </c>
      <c r="B217" s="394" t="s">
        <v>855</v>
      </c>
      <c r="C217" s="279" t="s">
        <v>772</v>
      </c>
      <c r="D217" s="279" t="s">
        <v>772</v>
      </c>
      <c r="E217" s="279" t="s">
        <v>772</v>
      </c>
      <c r="F217" s="279" t="s">
        <v>772</v>
      </c>
      <c r="G217" s="279" t="s">
        <v>772</v>
      </c>
      <c r="H217" s="279" t="s">
        <v>772</v>
      </c>
      <c r="I217" s="279" t="s">
        <v>772</v>
      </c>
      <c r="J217" s="279" t="s">
        <v>772</v>
      </c>
      <c r="K217" s="279" t="s">
        <v>772</v>
      </c>
      <c r="L217" s="279" t="s">
        <v>772</v>
      </c>
      <c r="M217" s="279" t="s">
        <v>772</v>
      </c>
      <c r="N217" s="279" t="s">
        <v>772</v>
      </c>
      <c r="O217" s="279" t="s">
        <v>772</v>
      </c>
      <c r="P217" s="279" t="s">
        <v>772</v>
      </c>
      <c r="Q217" s="279" t="s">
        <v>772</v>
      </c>
      <c r="R217" s="279" t="s">
        <v>772</v>
      </c>
      <c r="S217" s="279" t="s">
        <v>772</v>
      </c>
      <c r="T217" s="279" t="s">
        <v>772</v>
      </c>
      <c r="U217" s="279" t="s">
        <v>772</v>
      </c>
      <c r="V217" s="279" t="s">
        <v>772</v>
      </c>
      <c r="W217" s="279" t="s">
        <v>772</v>
      </c>
      <c r="X217" s="279" t="s">
        <v>772</v>
      </c>
      <c r="Y217" s="279" t="s">
        <v>772</v>
      </c>
      <c r="Z217" s="279" t="str">
        <f>IFERROR(VLOOKUP(A217,#REF!,3,FALSE),"")</f>
        <v/>
      </c>
      <c r="AA217" s="279" t="s">
        <v>772</v>
      </c>
      <c r="AB217" s="279" t="s">
        <v>772</v>
      </c>
      <c r="AC217" s="279" t="s">
        <v>772</v>
      </c>
      <c r="AD217" s="279" t="s">
        <v>772</v>
      </c>
      <c r="AE217" s="279" t="s">
        <v>772</v>
      </c>
      <c r="AF217" s="279" t="s">
        <v>772</v>
      </c>
      <c r="AG217" s="279" t="s">
        <v>772</v>
      </c>
      <c r="AH217" s="279">
        <v>1.655</v>
      </c>
      <c r="AI217" s="279" t="s">
        <v>772</v>
      </c>
      <c r="AJ217" s="279" t="s">
        <v>772</v>
      </c>
      <c r="AK217" s="279" t="s">
        <v>772</v>
      </c>
      <c r="AL217" s="279" t="s">
        <v>772</v>
      </c>
      <c r="AM217" s="279">
        <v>1.6870000000000001</v>
      </c>
      <c r="AN217" s="279" t="s">
        <v>772</v>
      </c>
      <c r="AO217" s="279" t="s">
        <v>772</v>
      </c>
      <c r="AP217" s="279" t="s">
        <v>772</v>
      </c>
      <c r="AQ217" s="279" t="s">
        <v>772</v>
      </c>
      <c r="AR217" s="279" t="s">
        <v>772</v>
      </c>
      <c r="AS217" s="279" t="s">
        <v>772</v>
      </c>
      <c r="AT217" s="279" t="s">
        <v>772</v>
      </c>
      <c r="AU217" s="279" t="s">
        <v>772</v>
      </c>
      <c r="AV217" s="279" t="s">
        <v>772</v>
      </c>
      <c r="AW217" s="279" t="s">
        <v>772</v>
      </c>
      <c r="AX217" s="279" t="s">
        <v>772</v>
      </c>
      <c r="AY217" s="279" t="str">
        <f>IFERROR(VLOOKUP(A217,#REF!,3,FALSE),"")</f>
        <v/>
      </c>
      <c r="AZ217" s="279" t="str">
        <f>IFERROR(VLOOKUP(A217,#REF!,3,FALSE),"")</f>
        <v/>
      </c>
      <c r="BA217" s="279" t="str">
        <f>IFERROR(VLOOKUP(A217,#REF!,3,FALSE),"")</f>
        <v/>
      </c>
      <c r="BB217" s="279" t="str">
        <f>IFERROR(VLOOKUP(A217,#REF!,3,FALSE),"")</f>
        <v/>
      </c>
      <c r="BC217" s="279" t="str">
        <f>IFERROR(VLOOKUP(A217,#REF!,3,FALSE),"")</f>
        <v/>
      </c>
      <c r="BD217" s="279" t="str">
        <f>IFERROR(VLOOKUP(A217,#REF!,3,FALSE),"")</f>
        <v/>
      </c>
      <c r="BE217" s="279" t="str">
        <f>IFERROR(VLOOKUP(A217,#REF!,3,FALSE),"")</f>
        <v/>
      </c>
      <c r="BF217" s="279" t="str">
        <f>IFERROR(VLOOKUP(A217,#REF!,3,FALSE),"")</f>
        <v/>
      </c>
      <c r="BG217" s="279" t="str">
        <f>IFERROR(VLOOKUP(A217,#REF!,3,FALSE),"")</f>
        <v/>
      </c>
      <c r="BH217" s="279" t="str">
        <f>IFERROR(VLOOKUP(A217,#REF!,3,FALSE),"")</f>
        <v/>
      </c>
      <c r="BI217" s="279" t="str">
        <f>IFERROR(VLOOKUP(A217,#REF!,3,FALSE),"")</f>
        <v/>
      </c>
      <c r="BJ217" s="279" t="str">
        <f>IFERROR(VLOOKUP(A217,#REF!,3,FALSE),"")</f>
        <v/>
      </c>
      <c r="BK217" s="279" t="str">
        <f>IFERROR(VLOOKUP(A217,#REF!,3,FALSE),"")</f>
        <v/>
      </c>
      <c r="BL217" s="279" t="str">
        <f>IFERROR(VLOOKUP(A217,#REF!,3,FALSE),"")</f>
        <v/>
      </c>
      <c r="BM217" s="279" t="str">
        <f>IFERROR(VLOOKUP(A217,#REF!,3,FALSE),"")</f>
        <v/>
      </c>
      <c r="BN217" s="279" t="str">
        <f>IFERROR(VLOOKUP(A217,#REF!,3,FALSE),"")</f>
        <v/>
      </c>
      <c r="BO217" s="279" t="str">
        <f>IFERROR(VLOOKUP(A217,#REF!,3,FALSE),"")</f>
        <v/>
      </c>
      <c r="BP217" s="279" t="str">
        <f>IFERROR(VLOOKUP(A217,#REF!,3,FALSE),"")</f>
        <v/>
      </c>
      <c r="BQ217" s="279" t="str">
        <f>IFERROR(VLOOKUP(A217,#REF!,3,FALSE),"")</f>
        <v/>
      </c>
      <c r="BR217" s="279" t="str">
        <f>IFERROR(VLOOKUP(A217,#REF!,3,FALSE),"")</f>
        <v/>
      </c>
      <c r="BS217" s="279" t="str">
        <f>IFERROR(VLOOKUP(A217,#REF!,3,FALSE),"")</f>
        <v/>
      </c>
      <c r="BT217" s="279" t="str">
        <f>IFERROR(VLOOKUP(A217,#REF!,3,FALSE),"")</f>
        <v/>
      </c>
      <c r="BU217" s="279" t="str">
        <f>IFERROR(VLOOKUP(A217,#REF!,3,FALSE),"")</f>
        <v/>
      </c>
      <c r="BV217" s="279" t="str">
        <f>IFERROR(VLOOKUP(A217,#REF!,3,FALSE),"")</f>
        <v/>
      </c>
      <c r="BW217" s="279" t="str">
        <f>IFERROR(VLOOKUP(A217,#REF!,3,FALSE),"")</f>
        <v/>
      </c>
      <c r="BX217" s="279" t="str">
        <f>IFERROR(VLOOKUP(A217,#REF!,3,FALSE),"")</f>
        <v/>
      </c>
      <c r="BY217" s="279" t="str">
        <f>IFERROR(VLOOKUP(A217,#REF!,3,FALSE),"")</f>
        <v/>
      </c>
      <c r="BZ217" s="279" t="str">
        <f>IFERROR(VLOOKUP(A217,#REF!,3,FALSE),"")</f>
        <v/>
      </c>
      <c r="CA217" s="279" t="str">
        <f>IFERROR(VLOOKUP(A217,#REF!,3,FALSE),"")</f>
        <v/>
      </c>
      <c r="CB217" s="279" t="str">
        <f>IFERROR(VLOOKUP(A217,#REF!,3,FALSE),"")</f>
        <v/>
      </c>
      <c r="CC217" s="279" t="str">
        <f>IFERROR(VLOOKUP(A217,#REF!,3,FALSE),"")</f>
        <v/>
      </c>
      <c r="CD217" s="279" t="str">
        <f>IFERROR(VLOOKUP(A217,#REF!,3,FALSE),"")</f>
        <v/>
      </c>
      <c r="CE217" s="279" t="str">
        <f>IFERROR(VLOOKUP(A217,#REF!,3,FALSE),"")</f>
        <v/>
      </c>
      <c r="CF217" s="279" t="str">
        <f>IFERROR(VLOOKUP(A217,#REF!,3,FALSE),"")</f>
        <v/>
      </c>
      <c r="CG217" s="279" t="str">
        <f>IFERROR(VLOOKUP(A217,#REF!,3,FALSE),"")</f>
        <v/>
      </c>
      <c r="CH217" s="279" t="str">
        <f>IFERROR(VLOOKUP(A217,#REF!,3,FALSE),"")</f>
        <v/>
      </c>
      <c r="CI217" s="279" t="str">
        <f>IFERROR(VLOOKUP(A217,'fat-01-23'!A:C,3,FALSE),"")</f>
        <v/>
      </c>
      <c r="CJ217" s="279" t="str">
        <f>IFERROR(VLOOKUP(A217,'fat-02-23'!A:C,3,FALSE),"")</f>
        <v/>
      </c>
      <c r="CK217" s="279" t="str">
        <f>IFERROR(VLOOKUP(A217,'fat-03-23'!A:C,3,FALSE),"")</f>
        <v/>
      </c>
      <c r="CL217" s="279" t="str">
        <f>IFERROR(VLOOKUP(A217,'fat-04-23'!A:C,3,FALSE),"")</f>
        <v/>
      </c>
      <c r="CM217" s="279" t="str">
        <f>IFERROR(VLOOKUP(A217,'fat-05-23'!A:C,3,FALSE),"")</f>
        <v/>
      </c>
      <c r="CN217" s="279" t="str">
        <f>IFERROR(VLOOKUP(A217,'fat-06-23'!A:C,3,FALSE),"")</f>
        <v/>
      </c>
      <c r="CO217" s="279" t="str">
        <f>IFERROR(VLOOKUP(A217,'fat-07-23'!A:C,3,FALSE),"")</f>
        <v/>
      </c>
      <c r="CP217" s="279" t="str">
        <f>IFERROR(VLOOKUP(A217,'fat-08-23'!A:C,3,FALSE),"")</f>
        <v/>
      </c>
      <c r="CQ217" s="279" t="str">
        <f>IFERROR(VLOOKUP(A217,'fat-09-23'!A:C,3,FALSE),"")</f>
        <v/>
      </c>
      <c r="CR217" s="279" t="str">
        <f>IFERROR(VLOOKUP(A217,'fat-10-23'!A:C,3,FALSE),"")</f>
        <v/>
      </c>
      <c r="CS217" s="279" t="str">
        <f>IFERROR(VLOOKUP(A217,'fat-11-23'!A:C,3,FALSE),"")</f>
        <v/>
      </c>
      <c r="CT217" s="279" t="str">
        <f>IFERROR(VLOOKUP(A217,'fat-12-23'!A:C,3,FALSE),"")</f>
        <v/>
      </c>
      <c r="CU217" s="279" t="str">
        <f>IFERROR(VLOOKUP(A217,'fat-01-24'!A:C,3,FALSE),"")</f>
        <v/>
      </c>
      <c r="CV217" s="279" t="str">
        <f>IFERROR(VLOOKUP(A217,'fat-02-24'!A:C,3,FALSE),"")</f>
        <v/>
      </c>
      <c r="CW217" s="279" t="str">
        <f>IFERROR(VLOOKUP(A217,'fat-03-24'!A:C,3,FALSE),"")</f>
        <v/>
      </c>
      <c r="CX217" s="279" t="str">
        <f>IFERROR(VLOOKUP(A217,'fat-04-24'!A:C,3,FALSE),"")</f>
        <v/>
      </c>
      <c r="CY217" s="279" t="str">
        <f>IFERROR(VLOOKUP(A217,'fat-05-24'!A:C,3,FALSE),"")</f>
        <v/>
      </c>
      <c r="CZ217" s="279" t="str">
        <f>IFERROR(VLOOKUP(A217,'fat-06-24'!A:C,3,FALSE),"")</f>
        <v/>
      </c>
      <c r="DA217" s="279" t="str">
        <f>IFERROR(VLOOKUP(A217,'fat-07-24'!A:C,3,FALSE),"")</f>
        <v/>
      </c>
      <c r="DB217" s="279" t="str">
        <f>IFERROR(VLOOKUP(A217,'fat-08-24'!A:D,3,FALSE),"")</f>
        <v/>
      </c>
      <c r="DC217" s="279" t="str">
        <f>IFERROR(VLOOKUP(A217,'fat-09-24'!A:C,3,FALSE),"")</f>
        <v/>
      </c>
      <c r="DD217" s="279" t="str">
        <f>IFERROR(VLOOKUP(A217,'fat-10-24'!A:C,3,FALSE),"")</f>
        <v/>
      </c>
      <c r="DE217" s="279" t="str">
        <f>IFERROR(VLOOKUP(A217,'fat-11-24'!A:C,3,FALSE),"")</f>
        <v/>
      </c>
      <c r="DF217" s="279" t="str">
        <f>IFERROR(VLOOKUP(A217,'fat-12-24'!A:D,3,FALSE),"")</f>
        <v/>
      </c>
      <c r="DG217" s="279" t="str">
        <f>IFERROR(VLOOKUP(A217,'fat-01-25'!A:D,3,FALSE),"")</f>
        <v/>
      </c>
      <c r="DH217" s="279" t="str">
        <f>IFERROR(VLOOKUP(A217,'fat-02-25'!A:D,3,FALSE),"")</f>
        <v/>
      </c>
      <c r="DI217" s="279" t="str">
        <f>IFERROR(VLOOKUP(A217,'fat-03-25'!A:C,3,FALSE),"")</f>
        <v/>
      </c>
      <c r="DJ217" s="279" t="str">
        <f>IFERROR(VLOOKUP(A217,'fat-04-25'!A:C,3,FALSE),"")</f>
        <v/>
      </c>
      <c r="DK217" s="279" t="str">
        <f>IFERROR(VLOOKUP(A217,'fat-02-25'!A:C,3,FALSE),"")</f>
        <v/>
      </c>
      <c r="DL217" s="279" t="str">
        <f>IFERROR(VLOOKUP(A217,'fat-06-25'!A:C,3,FALSE),"")</f>
        <v/>
      </c>
      <c r="DM217" s="279" t="str">
        <f>IFERROR(VLOOKUP(A217,'fat-05-25'!A:C,3,FALSE),"")</f>
        <v/>
      </c>
      <c r="DN217" s="279" t="str">
        <f>IFERROR(VLOOKUP(A217,'fat-08-25'!A:C,3,FALSE),"")</f>
        <v/>
      </c>
      <c r="DO217" s="279" t="str">
        <f>IFERROR(VLOOKUP(A217,'fat-09-25'!A:C,3,FALSE),"")</f>
        <v/>
      </c>
      <c r="DP217" s="279" t="str">
        <f>IFERROR(VLOOKUP(A217,'fat-10-25'!A:C,3,FALSE),"")</f>
        <v/>
      </c>
      <c r="DQ217" s="279">
        <f>IFERROR(VLOOKUP(A217,'fat-11-25'!A:D,3,FALSE),"")</f>
        <v>0.45</v>
      </c>
      <c r="DR217" s="279">
        <f>IFERROR(VLOOKUP(A217,'fat-12-25'!A:D,3,FALSE),"")</f>
        <v>0</v>
      </c>
      <c r="DS217" s="279" t="str">
        <f>IFERROR(VLOOKUP(A217,'fat-01-26'!A:C,3,FALSE),"")</f>
        <v/>
      </c>
      <c r="DT217" s="279" t="str">
        <f>IFERROR(VLOOKUP(A217,'fat-02-26'!A:C,3,FALSE),"")</f>
        <v/>
      </c>
      <c r="DU217" s="279" t="str">
        <f>IFERROR(VLOOKUP(A217,'fat-03-26'!A:C,3,FALSE),"")</f>
        <v/>
      </c>
      <c r="DV217" s="279" t="str">
        <f>IFERROR(VLOOKUP(A217,'fat-04-26'!A:C,3,FALSE),"")</f>
        <v/>
      </c>
      <c r="DW217" s="279">
        <f>IFERROR(VLOOKUP(A217,'fat-05-26'!A:C,3,FALSE),"")</f>
        <v>0.312</v>
      </c>
      <c r="DX217" s="279">
        <f t="shared" si="23"/>
        <v>5.1999999999999998E-2</v>
      </c>
      <c r="DY217" s="279">
        <f t="shared" si="24"/>
        <v>7.8E-2</v>
      </c>
      <c r="DZ217" s="280"/>
      <c r="EA217" s="281">
        <f>VLOOKUP(A217,Estoque!B:I,8,FALSE)</f>
        <v>0</v>
      </c>
      <c r="EB217" s="34">
        <f>VLOOKUP(A217,Estoque!B:N,13,FALSE)</f>
        <v>0</v>
      </c>
    </row>
    <row r="218" spans="1:135" x14ac:dyDescent="0.3">
      <c r="A218" s="394" t="s">
        <v>693</v>
      </c>
      <c r="B218" s="394" t="s">
        <v>856</v>
      </c>
      <c r="C218" s="279" t="s">
        <v>772</v>
      </c>
      <c r="D218" s="279" t="s">
        <v>772</v>
      </c>
      <c r="E218" s="279" t="s">
        <v>772</v>
      </c>
      <c r="F218" s="279" t="s">
        <v>772</v>
      </c>
      <c r="G218" s="279" t="s">
        <v>772</v>
      </c>
      <c r="H218" s="279" t="s">
        <v>772</v>
      </c>
      <c r="I218" s="279" t="s">
        <v>772</v>
      </c>
      <c r="J218" s="279" t="s">
        <v>772</v>
      </c>
      <c r="K218" s="279" t="s">
        <v>772</v>
      </c>
      <c r="L218" s="279" t="s">
        <v>772</v>
      </c>
      <c r="M218" s="279" t="s">
        <v>772</v>
      </c>
      <c r="N218" s="279" t="s">
        <v>772</v>
      </c>
      <c r="O218" s="279" t="s">
        <v>772</v>
      </c>
      <c r="P218" s="279" t="s">
        <v>772</v>
      </c>
      <c r="Q218" s="279" t="s">
        <v>772</v>
      </c>
      <c r="R218" s="279" t="s">
        <v>772</v>
      </c>
      <c r="S218" s="279" t="s">
        <v>772</v>
      </c>
      <c r="T218" s="279" t="s">
        <v>772</v>
      </c>
      <c r="U218" s="279" t="s">
        <v>772</v>
      </c>
      <c r="V218" s="279" t="s">
        <v>772</v>
      </c>
      <c r="W218" s="279" t="s">
        <v>772</v>
      </c>
      <c r="X218" s="279" t="s">
        <v>772</v>
      </c>
      <c r="Y218" s="279" t="s">
        <v>772</v>
      </c>
      <c r="Z218" s="279" t="str">
        <f>IFERROR(VLOOKUP(A218,#REF!,3,FALSE),"")</f>
        <v/>
      </c>
      <c r="AA218" s="279" t="s">
        <v>772</v>
      </c>
      <c r="AB218" s="279" t="s">
        <v>772</v>
      </c>
      <c r="AC218" s="279" t="s">
        <v>772</v>
      </c>
      <c r="AD218" s="279" t="s">
        <v>772</v>
      </c>
      <c r="AE218" s="279" t="s">
        <v>772</v>
      </c>
      <c r="AF218" s="279" t="s">
        <v>772</v>
      </c>
      <c r="AG218" s="279" t="s">
        <v>772</v>
      </c>
      <c r="AH218" s="279" t="s">
        <v>772</v>
      </c>
      <c r="AI218" s="279" t="s">
        <v>772</v>
      </c>
      <c r="AJ218" s="279" t="s">
        <v>772</v>
      </c>
      <c r="AK218" s="279" t="s">
        <v>772</v>
      </c>
      <c r="AL218" s="279" t="s">
        <v>772</v>
      </c>
      <c r="AM218" s="279" t="s">
        <v>772</v>
      </c>
      <c r="AN218" s="279" t="s">
        <v>772</v>
      </c>
      <c r="AO218" s="279" t="s">
        <v>772</v>
      </c>
      <c r="AP218" s="279" t="s">
        <v>772</v>
      </c>
      <c r="AQ218" s="279" t="s">
        <v>772</v>
      </c>
      <c r="AR218" s="279" t="s">
        <v>772</v>
      </c>
      <c r="AS218" s="279" t="s">
        <v>772</v>
      </c>
      <c r="AT218" s="279" t="s">
        <v>772</v>
      </c>
      <c r="AU218" s="279" t="s">
        <v>772</v>
      </c>
      <c r="AV218" s="279" t="s">
        <v>772</v>
      </c>
      <c r="AW218" s="279" t="s">
        <v>772</v>
      </c>
      <c r="AX218" s="279" t="s">
        <v>772</v>
      </c>
      <c r="AY218" s="279" t="str">
        <f>IFERROR(VLOOKUP(A218,#REF!,3,FALSE),"")</f>
        <v/>
      </c>
      <c r="AZ218" s="279" t="str">
        <f>IFERROR(VLOOKUP(A218,#REF!,3,FALSE),"")</f>
        <v/>
      </c>
      <c r="BA218" s="279" t="str">
        <f>IFERROR(VLOOKUP(A218,#REF!,3,FALSE),"")</f>
        <v/>
      </c>
      <c r="BB218" s="279" t="str">
        <f>IFERROR(VLOOKUP(A218,#REF!,3,FALSE),"")</f>
        <v/>
      </c>
      <c r="BC218" s="279" t="str">
        <f>IFERROR(VLOOKUP(A218,#REF!,3,FALSE),"")</f>
        <v/>
      </c>
      <c r="BD218" s="279" t="str">
        <f>IFERROR(VLOOKUP(A218,#REF!,3,FALSE),"")</f>
        <v/>
      </c>
      <c r="BE218" s="279" t="str">
        <f>IFERROR(VLOOKUP(A218,#REF!,3,FALSE),"")</f>
        <v/>
      </c>
      <c r="BF218" s="279" t="str">
        <f>IFERROR(VLOOKUP(A218,#REF!,3,FALSE),"")</f>
        <v/>
      </c>
      <c r="BG218" s="279" t="str">
        <f>IFERROR(VLOOKUP(A218,#REF!,3,FALSE),"")</f>
        <v/>
      </c>
      <c r="BH218" s="279" t="str">
        <f>IFERROR(VLOOKUP(A218,#REF!,3,FALSE),"")</f>
        <v/>
      </c>
      <c r="BI218" s="279" t="str">
        <f>IFERROR(VLOOKUP(A218,#REF!,3,FALSE),"")</f>
        <v/>
      </c>
      <c r="BJ218" s="279" t="str">
        <f>IFERROR(VLOOKUP(A218,#REF!,3,FALSE),"")</f>
        <v/>
      </c>
      <c r="BK218" s="279" t="str">
        <f>IFERROR(VLOOKUP(A218,#REF!,3,FALSE),"")</f>
        <v/>
      </c>
      <c r="BL218" s="279" t="str">
        <f>IFERROR(VLOOKUP(A218,#REF!,3,FALSE),"")</f>
        <v/>
      </c>
      <c r="BM218" s="279" t="str">
        <f>IFERROR(VLOOKUP(A218,#REF!,3,FALSE),"")</f>
        <v/>
      </c>
      <c r="BN218" s="279" t="str">
        <f>IFERROR(VLOOKUP(A218,#REF!,3,FALSE),"")</f>
        <v/>
      </c>
      <c r="BO218" s="279" t="str">
        <f>IFERROR(VLOOKUP(A218,#REF!,3,FALSE),"")</f>
        <v/>
      </c>
      <c r="BP218" s="279" t="str">
        <f>IFERROR(VLOOKUP(A218,#REF!,3,FALSE),"")</f>
        <v/>
      </c>
      <c r="BQ218" s="279" t="str">
        <f>IFERROR(VLOOKUP(A218,#REF!,3,FALSE),"")</f>
        <v/>
      </c>
      <c r="BR218" s="279" t="str">
        <f>IFERROR(VLOOKUP(A218,#REF!,3,FALSE),"")</f>
        <v/>
      </c>
      <c r="BS218" s="279" t="str">
        <f>IFERROR(VLOOKUP(A218,#REF!,3,FALSE),"")</f>
        <v/>
      </c>
      <c r="BT218" s="279" t="str">
        <f>IFERROR(VLOOKUP(A218,#REF!,3,FALSE),"")</f>
        <v/>
      </c>
      <c r="BU218" s="279" t="str">
        <f>IFERROR(VLOOKUP(A218,#REF!,3,FALSE),"")</f>
        <v/>
      </c>
      <c r="BV218" s="279" t="str">
        <f>IFERROR(VLOOKUP(A218,#REF!,3,FALSE),"")</f>
        <v/>
      </c>
      <c r="BW218" s="279" t="str">
        <f>IFERROR(VLOOKUP(A218,#REF!,3,FALSE),"")</f>
        <v/>
      </c>
      <c r="BX218" s="279" t="str">
        <f>IFERROR(VLOOKUP(A218,#REF!,3,FALSE),"")</f>
        <v/>
      </c>
      <c r="BY218" s="279" t="str">
        <f>IFERROR(VLOOKUP(A218,#REF!,3,FALSE),"")</f>
        <v/>
      </c>
      <c r="BZ218" s="279" t="str">
        <f>IFERROR(VLOOKUP(A218,#REF!,3,FALSE),"")</f>
        <v/>
      </c>
      <c r="CA218" s="279" t="str">
        <f>IFERROR(VLOOKUP(A218,#REF!,3,FALSE),"")</f>
        <v/>
      </c>
      <c r="CB218" s="279" t="str">
        <f>IFERROR(VLOOKUP(A218,#REF!,3,FALSE),"")</f>
        <v/>
      </c>
      <c r="CC218" s="279" t="str">
        <f>IFERROR(VLOOKUP(A218,#REF!,3,FALSE),"")</f>
        <v/>
      </c>
      <c r="CD218" s="279" t="str">
        <f>IFERROR(VLOOKUP(A218,#REF!,3,FALSE),"")</f>
        <v/>
      </c>
      <c r="CE218" s="279" t="str">
        <f>IFERROR(VLOOKUP(A218,#REF!,3,FALSE),"")</f>
        <v/>
      </c>
      <c r="CF218" s="279" t="str">
        <f>IFERROR(VLOOKUP(A218,#REF!,3,FALSE),"")</f>
        <v/>
      </c>
      <c r="CG218" s="279" t="str">
        <f>IFERROR(VLOOKUP(A218,#REF!,3,FALSE),"")</f>
        <v/>
      </c>
      <c r="CH218" s="279" t="str">
        <f>IFERROR(VLOOKUP(A218,#REF!,3,FALSE),"")</f>
        <v/>
      </c>
      <c r="CI218" s="279" t="str">
        <f>IFERROR(VLOOKUP(A218,'fat-01-23'!A:C,3,FALSE),"")</f>
        <v/>
      </c>
      <c r="CJ218" s="279" t="str">
        <f>IFERROR(VLOOKUP(A218,'fat-02-23'!A:C,3,FALSE),"")</f>
        <v/>
      </c>
      <c r="CK218" s="279" t="str">
        <f>IFERROR(VLOOKUP(A218,'fat-03-23'!A:C,3,FALSE),"")</f>
        <v/>
      </c>
      <c r="CL218" s="279" t="str">
        <f>IFERROR(VLOOKUP(A218,'fat-04-23'!A:C,3,FALSE),"")</f>
        <v/>
      </c>
      <c r="CM218" s="279" t="str">
        <f>IFERROR(VLOOKUP(A218,'fat-05-23'!A:C,3,FALSE),"")</f>
        <v/>
      </c>
      <c r="CN218" s="279" t="str">
        <f>IFERROR(VLOOKUP(A218,'fat-06-23'!A:C,3,FALSE),"")</f>
        <v/>
      </c>
      <c r="CO218" s="279" t="str">
        <f>IFERROR(VLOOKUP(A218,'fat-07-23'!A:C,3,FALSE),"")</f>
        <v/>
      </c>
      <c r="CP218" s="279" t="str">
        <f>IFERROR(VLOOKUP(A218,'fat-08-23'!A:C,3,FALSE),"")</f>
        <v/>
      </c>
      <c r="CQ218" s="279" t="str">
        <f>IFERROR(VLOOKUP(A218,'fat-09-23'!A:C,3,FALSE),"")</f>
        <v/>
      </c>
      <c r="CR218" s="279" t="str">
        <f>IFERROR(VLOOKUP(A218,'fat-10-23'!A:C,3,FALSE),"")</f>
        <v/>
      </c>
      <c r="CS218" s="279" t="str">
        <f>IFERROR(VLOOKUP(A218,'fat-11-23'!A:C,3,FALSE),"")</f>
        <v/>
      </c>
      <c r="CT218" s="279" t="str">
        <f>IFERROR(VLOOKUP(A218,'fat-12-23'!A:C,3,FALSE),"")</f>
        <v/>
      </c>
      <c r="CU218" s="279" t="str">
        <f>IFERROR(VLOOKUP(A218,'fat-01-24'!A:C,3,FALSE),"")</f>
        <v/>
      </c>
      <c r="CV218" s="279" t="str">
        <f>IFERROR(VLOOKUP(A218,'fat-02-24'!A:C,3,FALSE),"")</f>
        <v/>
      </c>
      <c r="CW218" s="279" t="str">
        <f>IFERROR(VLOOKUP(A218,'fat-03-24'!A:C,3,FALSE),"")</f>
        <v/>
      </c>
      <c r="CX218" s="279" t="str">
        <f>IFERROR(VLOOKUP(A218,'fat-04-24'!A:C,3,FALSE),"")</f>
        <v/>
      </c>
      <c r="CY218" s="279" t="str">
        <f>IFERROR(VLOOKUP(A218,'fat-05-24'!A:C,3,FALSE),"")</f>
        <v/>
      </c>
      <c r="CZ218" s="279" t="str">
        <f>IFERROR(VLOOKUP(A218,'fat-06-24'!A:C,3,FALSE),"")</f>
        <v/>
      </c>
      <c r="DA218" s="279" t="str">
        <f>IFERROR(VLOOKUP(A218,'fat-07-24'!A:C,3,FALSE),"")</f>
        <v/>
      </c>
      <c r="DB218" s="279" t="str">
        <f>IFERROR(VLOOKUP(A218,'fat-08-24'!A:D,3,FALSE),"")</f>
        <v/>
      </c>
      <c r="DC218" s="279" t="str">
        <f>IFERROR(VLOOKUP(A218,'fat-09-24'!A:C,3,FALSE),"")</f>
        <v/>
      </c>
      <c r="DD218" s="279" t="str">
        <f>IFERROR(VLOOKUP(A218,'fat-10-24'!A:C,3,FALSE),"")</f>
        <v/>
      </c>
      <c r="DE218" s="279" t="str">
        <f>IFERROR(VLOOKUP(A218,'fat-11-24'!A:C,3,FALSE),"")</f>
        <v/>
      </c>
      <c r="DF218" s="279" t="str">
        <f>IFERROR(VLOOKUP(A218,'fat-12-24'!A:D,3,FALSE),"")</f>
        <v/>
      </c>
      <c r="DG218" s="279" t="str">
        <f>IFERROR(VLOOKUP(A218,'fat-01-25'!A:D,3,FALSE),"")</f>
        <v/>
      </c>
      <c r="DH218" s="279" t="str">
        <f>IFERROR(VLOOKUP(A218,'fat-02-25'!A:D,3,FALSE),"")</f>
        <v/>
      </c>
      <c r="DI218" s="279" t="str">
        <f>IFERROR(VLOOKUP(A218,'fat-03-25'!A:C,3,FALSE),"")</f>
        <v/>
      </c>
      <c r="DJ218" s="279" t="str">
        <f>IFERROR(VLOOKUP(A218,'fat-04-25'!A:C,3,FALSE),"")</f>
        <v/>
      </c>
      <c r="DK218" s="279" t="str">
        <f>IFERROR(VLOOKUP(A218,'fat-02-25'!A:C,3,FALSE),"")</f>
        <v/>
      </c>
      <c r="DL218" s="279" t="str">
        <f>IFERROR(VLOOKUP(A218,'fat-06-25'!A:C,3,FALSE),"")</f>
        <v/>
      </c>
      <c r="DM218" s="279" t="str">
        <f>IFERROR(VLOOKUP(A218,'fat-05-25'!A:C,3,FALSE),"")</f>
        <v/>
      </c>
      <c r="DN218" s="279" t="str">
        <f>IFERROR(VLOOKUP(A218,'fat-08-25'!A:C,3,FALSE),"")</f>
        <v/>
      </c>
      <c r="DO218" s="279" t="str">
        <f>IFERROR(VLOOKUP(A218,'fat-09-25'!A:C,3,FALSE),"")</f>
        <v/>
      </c>
      <c r="DP218" s="279" t="str">
        <f>IFERROR(VLOOKUP(A218,'fat-10-25'!A:C,3,FALSE),"")</f>
        <v/>
      </c>
      <c r="DQ218" s="279">
        <f>IFERROR(VLOOKUP(A218,'fat-11-25'!A:D,3,FALSE),"")</f>
        <v>0</v>
      </c>
      <c r="DR218" s="279">
        <f>IFERROR(VLOOKUP(A218,'fat-12-25'!A:D,3,FALSE),"")</f>
        <v>0.24299999999999999</v>
      </c>
      <c r="DS218" s="279" t="str">
        <f>IFERROR(VLOOKUP(A218,'fat-01-26'!A:C,3,FALSE),"")</f>
        <v/>
      </c>
      <c r="DT218" s="279">
        <f>IFERROR(VLOOKUP(A218,'fat-02-26'!A:C,3,FALSE),"")</f>
        <v>0.81</v>
      </c>
      <c r="DU218" s="279">
        <f>IFERROR(VLOOKUP(A218,'fat-03-26'!A:C,3,FALSE),"")</f>
        <v>0.60750000000000004</v>
      </c>
      <c r="DV218" s="279">
        <f>IFERROR(VLOOKUP(A218,'fat-04-26'!A:C,3,FALSE),"")</f>
        <v>1.0125</v>
      </c>
      <c r="DW218" s="279" t="str">
        <f>IFERROR(VLOOKUP(A218,'fat-05-26'!A:C,3,FALSE),"")</f>
        <v/>
      </c>
      <c r="DX218" s="279">
        <f t="shared" si="23"/>
        <v>0.44550000000000001</v>
      </c>
      <c r="DY218" s="279">
        <f t="shared" si="24"/>
        <v>0.66825000000000001</v>
      </c>
      <c r="DZ218" s="280"/>
      <c r="EA218" s="281">
        <f>VLOOKUP(A218,Estoque!B:I,8,FALSE)</f>
        <v>0</v>
      </c>
      <c r="EB218" s="34">
        <f>VLOOKUP(A218,Estoque!B:N,13,FALSE)</f>
        <v>0</v>
      </c>
    </row>
    <row r="219" spans="1:135" x14ac:dyDescent="0.3">
      <c r="A219" s="394" t="s">
        <v>857</v>
      </c>
      <c r="B219" s="394" t="s">
        <v>858</v>
      </c>
      <c r="C219" s="279" t="s">
        <v>772</v>
      </c>
      <c r="D219" s="279" t="s">
        <v>772</v>
      </c>
      <c r="E219" s="279" t="s">
        <v>772</v>
      </c>
      <c r="F219" s="279" t="s">
        <v>772</v>
      </c>
      <c r="G219" s="279" t="s">
        <v>772</v>
      </c>
      <c r="H219" s="279" t="s">
        <v>772</v>
      </c>
      <c r="I219" s="279" t="s">
        <v>772</v>
      </c>
      <c r="J219" s="279" t="s">
        <v>772</v>
      </c>
      <c r="K219" s="279" t="s">
        <v>772</v>
      </c>
      <c r="L219" s="279" t="s">
        <v>772</v>
      </c>
      <c r="M219" s="279" t="s">
        <v>772</v>
      </c>
      <c r="N219" s="279" t="s">
        <v>772</v>
      </c>
      <c r="O219" s="279" t="s">
        <v>772</v>
      </c>
      <c r="P219" s="279" t="s">
        <v>772</v>
      </c>
      <c r="Q219" s="279" t="s">
        <v>772</v>
      </c>
      <c r="R219" s="279" t="s">
        <v>772</v>
      </c>
      <c r="S219" s="279" t="s">
        <v>772</v>
      </c>
      <c r="T219" s="279" t="s">
        <v>772</v>
      </c>
      <c r="U219" s="279" t="s">
        <v>772</v>
      </c>
      <c r="V219" s="279" t="s">
        <v>772</v>
      </c>
      <c r="W219" s="279" t="s">
        <v>772</v>
      </c>
      <c r="X219" s="279" t="s">
        <v>772</v>
      </c>
      <c r="Y219" s="279" t="s">
        <v>772</v>
      </c>
      <c r="Z219" s="279" t="str">
        <f>IFERROR(VLOOKUP(A219,#REF!,3,FALSE),"")</f>
        <v/>
      </c>
      <c r="AA219" s="279" t="s">
        <v>772</v>
      </c>
      <c r="AB219" s="279" t="s">
        <v>772</v>
      </c>
      <c r="AC219" s="279" t="s">
        <v>772</v>
      </c>
      <c r="AD219" s="279" t="s">
        <v>772</v>
      </c>
      <c r="AE219" s="279" t="s">
        <v>772</v>
      </c>
      <c r="AF219" s="279" t="s">
        <v>772</v>
      </c>
      <c r="AG219" s="279" t="s">
        <v>772</v>
      </c>
      <c r="AH219" s="279" t="s">
        <v>772</v>
      </c>
      <c r="AI219" s="279" t="s">
        <v>772</v>
      </c>
      <c r="AJ219" s="279" t="s">
        <v>772</v>
      </c>
      <c r="AK219" s="279" t="s">
        <v>772</v>
      </c>
      <c r="AL219" s="279" t="s">
        <v>772</v>
      </c>
      <c r="AM219" s="279" t="s">
        <v>772</v>
      </c>
      <c r="AN219" s="279" t="s">
        <v>772</v>
      </c>
      <c r="AO219" s="279" t="s">
        <v>772</v>
      </c>
      <c r="AP219" s="279" t="s">
        <v>772</v>
      </c>
      <c r="AQ219" s="279" t="s">
        <v>772</v>
      </c>
      <c r="AR219" s="279" t="s">
        <v>772</v>
      </c>
      <c r="AS219" s="279" t="s">
        <v>772</v>
      </c>
      <c r="AT219" s="279" t="s">
        <v>772</v>
      </c>
      <c r="AU219" s="279" t="s">
        <v>772</v>
      </c>
      <c r="AV219" s="279" t="s">
        <v>772</v>
      </c>
      <c r="AW219" s="279" t="s">
        <v>772</v>
      </c>
      <c r="AX219" s="279" t="s">
        <v>772</v>
      </c>
      <c r="AY219" s="279" t="str">
        <f>IFERROR(VLOOKUP(A219,#REF!,3,FALSE),"")</f>
        <v/>
      </c>
      <c r="AZ219" s="279" t="str">
        <f>IFERROR(VLOOKUP(A219,#REF!,3,FALSE),"")</f>
        <v/>
      </c>
      <c r="BA219" s="279" t="str">
        <f>IFERROR(VLOOKUP(A219,#REF!,3,FALSE),"")</f>
        <v/>
      </c>
      <c r="BB219" s="279" t="str">
        <f>IFERROR(VLOOKUP(A219,#REF!,3,FALSE),"")</f>
        <v/>
      </c>
      <c r="BC219" s="279" t="str">
        <f>IFERROR(VLOOKUP(A219,#REF!,3,FALSE),"")</f>
        <v/>
      </c>
      <c r="BD219" s="279" t="str">
        <f>IFERROR(VLOOKUP(A219,#REF!,3,FALSE),"")</f>
        <v/>
      </c>
      <c r="BE219" s="279" t="str">
        <f>IFERROR(VLOOKUP(A219,#REF!,3,FALSE),"")</f>
        <v/>
      </c>
      <c r="BF219" s="279" t="str">
        <f>IFERROR(VLOOKUP(A219,#REF!,3,FALSE),"")</f>
        <v/>
      </c>
      <c r="BG219" s="279" t="str">
        <f>IFERROR(VLOOKUP(A219,#REF!,3,FALSE),"")</f>
        <v/>
      </c>
      <c r="BH219" s="279" t="str">
        <f>IFERROR(VLOOKUP(A219,#REF!,3,FALSE),"")</f>
        <v/>
      </c>
      <c r="BI219" s="279" t="str">
        <f>IFERROR(VLOOKUP(A219,#REF!,3,FALSE),"")</f>
        <v/>
      </c>
      <c r="BJ219" s="279" t="str">
        <f>IFERROR(VLOOKUP(A219,#REF!,3,FALSE),"")</f>
        <v/>
      </c>
      <c r="BK219" s="279" t="str">
        <f>IFERROR(VLOOKUP(A219,#REF!,3,FALSE),"")</f>
        <v/>
      </c>
      <c r="BL219" s="279" t="str">
        <f>IFERROR(VLOOKUP(A219,#REF!,3,FALSE),"")</f>
        <v/>
      </c>
      <c r="BM219" s="279" t="str">
        <f>IFERROR(VLOOKUP(A219,#REF!,3,FALSE),"")</f>
        <v/>
      </c>
      <c r="BN219" s="279" t="str">
        <f>IFERROR(VLOOKUP(A219,#REF!,3,FALSE),"")</f>
        <v/>
      </c>
      <c r="BO219" s="279" t="str">
        <f>IFERROR(VLOOKUP(A219,#REF!,3,FALSE),"")</f>
        <v/>
      </c>
      <c r="BP219" s="279" t="str">
        <f>IFERROR(VLOOKUP(A219,#REF!,3,FALSE),"")</f>
        <v/>
      </c>
      <c r="BQ219" s="279" t="str">
        <f>IFERROR(VLOOKUP(A219,#REF!,3,FALSE),"")</f>
        <v/>
      </c>
      <c r="BR219" s="279" t="str">
        <f>IFERROR(VLOOKUP(A219,#REF!,3,FALSE),"")</f>
        <v/>
      </c>
      <c r="BS219" s="279" t="str">
        <f>IFERROR(VLOOKUP(A219,#REF!,3,FALSE),"")</f>
        <v/>
      </c>
      <c r="BT219" s="279" t="str">
        <f>IFERROR(VLOOKUP(A219,#REF!,3,FALSE),"")</f>
        <v/>
      </c>
      <c r="BU219" s="279" t="str">
        <f>IFERROR(VLOOKUP(A219,#REF!,3,FALSE),"")</f>
        <v/>
      </c>
      <c r="BV219" s="279" t="str">
        <f>IFERROR(VLOOKUP(A219,#REF!,3,FALSE),"")</f>
        <v/>
      </c>
      <c r="BW219" s="279" t="str">
        <f>IFERROR(VLOOKUP(A219,#REF!,3,FALSE),"")</f>
        <v/>
      </c>
      <c r="BX219" s="279" t="str">
        <f>IFERROR(VLOOKUP(A219,#REF!,3,FALSE),"")</f>
        <v/>
      </c>
      <c r="BY219" s="279" t="str">
        <f>IFERROR(VLOOKUP(A219,#REF!,3,FALSE),"")</f>
        <v/>
      </c>
      <c r="BZ219" s="279" t="str">
        <f>IFERROR(VLOOKUP(A219,#REF!,3,FALSE),"")</f>
        <v/>
      </c>
      <c r="CA219" s="279" t="str">
        <f>IFERROR(VLOOKUP(A219,#REF!,3,FALSE),"")</f>
        <v/>
      </c>
      <c r="CB219" s="279" t="str">
        <f>IFERROR(VLOOKUP(A219,#REF!,3,FALSE),"")</f>
        <v/>
      </c>
      <c r="CC219" s="279" t="str">
        <f>IFERROR(VLOOKUP(A219,#REF!,3,FALSE),"")</f>
        <v/>
      </c>
      <c r="CD219" s="279" t="str">
        <f>IFERROR(VLOOKUP(A219,#REF!,3,FALSE),"")</f>
        <v/>
      </c>
      <c r="CE219" s="279" t="str">
        <f>IFERROR(VLOOKUP(A219,#REF!,3,FALSE),"")</f>
        <v/>
      </c>
      <c r="CF219" s="279" t="str">
        <f>IFERROR(VLOOKUP(A219,#REF!,3,FALSE),"")</f>
        <v/>
      </c>
      <c r="CG219" s="279" t="str">
        <f>IFERROR(VLOOKUP(A219,#REF!,3,FALSE),"")</f>
        <v/>
      </c>
      <c r="CH219" s="279" t="str">
        <f>IFERROR(VLOOKUP(A219,#REF!,3,FALSE),"")</f>
        <v/>
      </c>
      <c r="CI219" s="279" t="str">
        <f>IFERROR(VLOOKUP(A219,'fat-01-23'!A:C,3,FALSE),"")</f>
        <v/>
      </c>
      <c r="CJ219" s="279" t="str">
        <f>IFERROR(VLOOKUP(A219,'fat-02-23'!A:C,3,FALSE),"")</f>
        <v/>
      </c>
      <c r="CK219" s="279" t="str">
        <f>IFERROR(VLOOKUP(A219,'fat-03-23'!A:C,3,FALSE),"")</f>
        <v/>
      </c>
      <c r="CL219" s="279" t="str">
        <f>IFERROR(VLOOKUP(A219,'fat-04-23'!A:C,3,FALSE),"")</f>
        <v/>
      </c>
      <c r="CM219" s="279" t="str">
        <f>IFERROR(VLOOKUP(A219,'fat-05-23'!A:C,3,FALSE),"")</f>
        <v/>
      </c>
      <c r="CN219" s="279" t="str">
        <f>IFERROR(VLOOKUP(A219,'fat-06-23'!A:C,3,FALSE),"")</f>
        <v/>
      </c>
      <c r="CO219" s="279" t="str">
        <f>IFERROR(VLOOKUP(A219,'fat-07-23'!A:C,3,FALSE),"")</f>
        <v/>
      </c>
      <c r="CP219" s="279" t="str">
        <f>IFERROR(VLOOKUP(A219,'fat-08-23'!A:C,3,FALSE),"")</f>
        <v/>
      </c>
      <c r="CQ219" s="279" t="str">
        <f>IFERROR(VLOOKUP(A219,'fat-09-23'!A:C,3,FALSE),"")</f>
        <v/>
      </c>
      <c r="CR219" s="279" t="str">
        <f>IFERROR(VLOOKUP(A219,'fat-10-23'!A:C,3,FALSE),"")</f>
        <v/>
      </c>
      <c r="CS219" s="279" t="str">
        <f>IFERROR(VLOOKUP(A219,'fat-11-23'!A:C,3,FALSE),"")</f>
        <v/>
      </c>
      <c r="CT219" s="279" t="str">
        <f>IFERROR(VLOOKUP(A219,'fat-12-23'!A:C,3,FALSE),"")</f>
        <v/>
      </c>
      <c r="CU219" s="279" t="str">
        <f>IFERROR(VLOOKUP(A219,'fat-01-24'!A:C,3,FALSE),"")</f>
        <v/>
      </c>
      <c r="CV219" s="279" t="str">
        <f>IFERROR(VLOOKUP(A219,'fat-02-24'!A:C,3,FALSE),"")</f>
        <v/>
      </c>
      <c r="CW219" s="279" t="str">
        <f>IFERROR(VLOOKUP(A219,'fat-03-24'!A:C,3,FALSE),"")</f>
        <v/>
      </c>
      <c r="CX219" s="279" t="str">
        <f>IFERROR(VLOOKUP(A219,'fat-04-24'!A:C,3,FALSE),"")</f>
        <v/>
      </c>
      <c r="CY219" s="279" t="str">
        <f>IFERROR(VLOOKUP(A219,'fat-05-24'!A:C,3,FALSE),"")</f>
        <v/>
      </c>
      <c r="CZ219" s="279" t="str">
        <f>IFERROR(VLOOKUP(A219,'fat-06-24'!A:C,3,FALSE),"")</f>
        <v/>
      </c>
      <c r="DA219" s="279" t="str">
        <f>IFERROR(VLOOKUP(A219,'fat-07-24'!A:C,3,FALSE),"")</f>
        <v/>
      </c>
      <c r="DB219" s="279" t="str">
        <f>IFERROR(VLOOKUP(A219,'fat-08-24'!A:D,3,FALSE),"")</f>
        <v/>
      </c>
      <c r="DC219" s="279" t="str">
        <f>IFERROR(VLOOKUP(A219,'fat-09-24'!A:C,3,FALSE),"")</f>
        <v/>
      </c>
      <c r="DD219" s="279" t="str">
        <f>IFERROR(VLOOKUP(A219,'fat-10-24'!A:C,3,FALSE),"")</f>
        <v/>
      </c>
      <c r="DE219" s="279" t="str">
        <f>IFERROR(VLOOKUP(A219,'fat-11-24'!A:C,3,FALSE),"")</f>
        <v/>
      </c>
      <c r="DF219" s="279" t="str">
        <f>IFERROR(VLOOKUP(A219,'fat-12-24'!A:D,3,FALSE),"")</f>
        <v/>
      </c>
      <c r="DG219" s="279" t="str">
        <f>IFERROR(VLOOKUP(A219,'fat-01-25'!A:D,3,FALSE),"")</f>
        <v/>
      </c>
      <c r="DH219" s="279" t="str">
        <f>IFERROR(VLOOKUP(A219,'fat-02-25'!A:D,3,FALSE),"")</f>
        <v/>
      </c>
      <c r="DI219" s="279" t="str">
        <f>IFERROR(VLOOKUP(A219,'fat-03-25'!A:C,3,FALSE),"")</f>
        <v/>
      </c>
      <c r="DJ219" s="279" t="str">
        <f>IFERROR(VLOOKUP(A219,'fat-04-25'!A:C,3,FALSE),"")</f>
        <v/>
      </c>
      <c r="DK219" s="279" t="str">
        <f>IFERROR(VLOOKUP(A219,'fat-02-25'!A:C,3,FALSE),"")</f>
        <v/>
      </c>
      <c r="DL219" s="279" t="str">
        <f>IFERROR(VLOOKUP(A219,'fat-06-25'!A:C,3,FALSE),"")</f>
        <v/>
      </c>
      <c r="DM219" s="279" t="str">
        <f>IFERROR(VLOOKUP(A219,'fat-05-25'!A:C,3,FALSE),"")</f>
        <v/>
      </c>
      <c r="DN219" s="279" t="str">
        <f>IFERROR(VLOOKUP(A219,'fat-08-25'!A:C,3,FALSE),"")</f>
        <v/>
      </c>
      <c r="DO219" s="279" t="str">
        <f>IFERROR(VLOOKUP(A219,'fat-09-25'!A:C,3,FALSE),"")</f>
        <v/>
      </c>
      <c r="DP219" s="279" t="str">
        <f>IFERROR(VLOOKUP(A219,'fat-10-25'!A:C,3,FALSE),"")</f>
        <v/>
      </c>
      <c r="DQ219" s="279" t="str">
        <f>IFERROR(VLOOKUP(A219,'fat-11-25'!A:D,3,FALSE),"")</f>
        <v/>
      </c>
      <c r="DR219" s="279" t="str">
        <f>IFERROR(VLOOKUP(A219,'fat-12-25'!A:D,3,FALSE),"")</f>
        <v/>
      </c>
      <c r="DS219" s="279" t="str">
        <f>IFERROR(VLOOKUP(A219,'fat-01-26'!A:C,3,FALSE),"")</f>
        <v/>
      </c>
      <c r="DT219" s="279" t="str">
        <f>IFERROR(VLOOKUP(A219,'fat-02-26'!A:C,3,FALSE),"")</f>
        <v/>
      </c>
      <c r="DU219" s="279" t="str">
        <f>IFERROR(VLOOKUP(A219,'fat-03-26'!A:C,3,FALSE),"")</f>
        <v/>
      </c>
      <c r="DV219" s="279" t="str">
        <f>IFERROR(VLOOKUP(A219,'fat-04-26'!A:C,3,FALSE),"")</f>
        <v/>
      </c>
      <c r="DW219" s="279" t="str">
        <f>IFERROR(VLOOKUP(A219,'fat-05-26'!A:C,3,FALSE),"")</f>
        <v/>
      </c>
      <c r="DX219" s="279">
        <f t="shared" si="23"/>
        <v>0</v>
      </c>
      <c r="DY219" s="279">
        <f t="shared" si="24"/>
        <v>0</v>
      </c>
      <c r="DZ219" s="280"/>
      <c r="EA219" s="281">
        <f>VLOOKUP(A219,Estoque!B:I,8,FALSE)</f>
        <v>0</v>
      </c>
      <c r="EB219" s="34">
        <f>VLOOKUP(A219,Estoque!B:N,13,FALSE)</f>
        <v>0</v>
      </c>
    </row>
    <row r="220" spans="1:135" x14ac:dyDescent="0.3">
      <c r="A220" s="394" t="s">
        <v>859</v>
      </c>
      <c r="B220" s="394" t="s">
        <v>860</v>
      </c>
      <c r="C220" s="279" t="s">
        <v>772</v>
      </c>
      <c r="D220" s="279" t="s">
        <v>772</v>
      </c>
      <c r="E220" s="279" t="s">
        <v>772</v>
      </c>
      <c r="F220" s="279" t="s">
        <v>772</v>
      </c>
      <c r="G220" s="279" t="s">
        <v>772</v>
      </c>
      <c r="H220" s="279" t="s">
        <v>772</v>
      </c>
      <c r="I220" s="279" t="s">
        <v>772</v>
      </c>
      <c r="J220" s="279" t="s">
        <v>772</v>
      </c>
      <c r="K220" s="279" t="s">
        <v>772</v>
      </c>
      <c r="L220" s="279" t="s">
        <v>772</v>
      </c>
      <c r="M220" s="279" t="s">
        <v>772</v>
      </c>
      <c r="N220" s="279" t="s">
        <v>772</v>
      </c>
      <c r="O220" s="279" t="s">
        <v>772</v>
      </c>
      <c r="P220" s="279" t="s">
        <v>772</v>
      </c>
      <c r="Q220" s="279" t="s">
        <v>772</v>
      </c>
      <c r="R220" s="279" t="s">
        <v>772</v>
      </c>
      <c r="S220" s="279" t="s">
        <v>772</v>
      </c>
      <c r="T220" s="279" t="s">
        <v>772</v>
      </c>
      <c r="U220" s="279" t="s">
        <v>772</v>
      </c>
      <c r="V220" s="279" t="s">
        <v>772</v>
      </c>
      <c r="W220" s="279" t="s">
        <v>772</v>
      </c>
      <c r="X220" s="279" t="s">
        <v>772</v>
      </c>
      <c r="Y220" s="279" t="s">
        <v>772</v>
      </c>
      <c r="Z220" s="279" t="str">
        <f>IFERROR(VLOOKUP(A220,#REF!,3,FALSE),"")</f>
        <v/>
      </c>
      <c r="AA220" s="279" t="s">
        <v>772</v>
      </c>
      <c r="AB220" s="279" t="s">
        <v>772</v>
      </c>
      <c r="AC220" s="279" t="s">
        <v>772</v>
      </c>
      <c r="AD220" s="279" t="s">
        <v>772</v>
      </c>
      <c r="AE220" s="279" t="s">
        <v>772</v>
      </c>
      <c r="AF220" s="279" t="s">
        <v>772</v>
      </c>
      <c r="AG220" s="279" t="s">
        <v>772</v>
      </c>
      <c r="AH220" s="279" t="s">
        <v>772</v>
      </c>
      <c r="AI220" s="279" t="s">
        <v>772</v>
      </c>
      <c r="AJ220" s="279" t="s">
        <v>772</v>
      </c>
      <c r="AK220" s="279" t="s">
        <v>772</v>
      </c>
      <c r="AL220" s="279" t="s">
        <v>772</v>
      </c>
      <c r="AM220" s="279" t="s">
        <v>772</v>
      </c>
      <c r="AN220" s="279" t="s">
        <v>772</v>
      </c>
      <c r="AO220" s="279" t="s">
        <v>772</v>
      </c>
      <c r="AP220" s="279" t="s">
        <v>772</v>
      </c>
      <c r="AQ220" s="279" t="s">
        <v>772</v>
      </c>
      <c r="AR220" s="279" t="s">
        <v>772</v>
      </c>
      <c r="AS220" s="279" t="s">
        <v>772</v>
      </c>
      <c r="AT220" s="279" t="s">
        <v>772</v>
      </c>
      <c r="AU220" s="279" t="s">
        <v>772</v>
      </c>
      <c r="AV220" s="279" t="s">
        <v>772</v>
      </c>
      <c r="AW220" s="279" t="s">
        <v>772</v>
      </c>
      <c r="AX220" s="279" t="s">
        <v>772</v>
      </c>
      <c r="AY220" s="279" t="str">
        <f>IFERROR(VLOOKUP(A220,#REF!,3,FALSE),"")</f>
        <v/>
      </c>
      <c r="AZ220" s="279" t="str">
        <f>IFERROR(VLOOKUP(A220,#REF!,3,FALSE),"")</f>
        <v/>
      </c>
      <c r="BA220" s="279" t="str">
        <f>IFERROR(VLOOKUP(A220,#REF!,3,FALSE),"")</f>
        <v/>
      </c>
      <c r="BB220" s="279" t="str">
        <f>IFERROR(VLOOKUP(A220,#REF!,3,FALSE),"")</f>
        <v/>
      </c>
      <c r="BC220" s="279" t="str">
        <f>IFERROR(VLOOKUP(A220,#REF!,3,FALSE),"")</f>
        <v/>
      </c>
      <c r="BD220" s="279" t="str">
        <f>IFERROR(VLOOKUP(A220,#REF!,3,FALSE),"")</f>
        <v/>
      </c>
      <c r="BE220" s="279" t="str">
        <f>IFERROR(VLOOKUP(A220,#REF!,3,FALSE),"")</f>
        <v/>
      </c>
      <c r="BF220" s="279" t="str">
        <f>IFERROR(VLOOKUP(A220,#REF!,3,FALSE),"")</f>
        <v/>
      </c>
      <c r="BG220" s="279" t="str">
        <f>IFERROR(VLOOKUP(A220,#REF!,3,FALSE),"")</f>
        <v/>
      </c>
      <c r="BH220" s="279" t="str">
        <f>IFERROR(VLOOKUP(A220,#REF!,3,FALSE),"")</f>
        <v/>
      </c>
      <c r="BI220" s="279" t="str">
        <f>IFERROR(VLOOKUP(A220,#REF!,3,FALSE),"")</f>
        <v/>
      </c>
      <c r="BJ220" s="279" t="str">
        <f>IFERROR(VLOOKUP(A220,#REF!,3,FALSE),"")</f>
        <v/>
      </c>
      <c r="BK220" s="279" t="str">
        <f>IFERROR(VLOOKUP(A220,#REF!,3,FALSE),"")</f>
        <v/>
      </c>
      <c r="BL220" s="279" t="str">
        <f>IFERROR(VLOOKUP(A220,#REF!,3,FALSE),"")</f>
        <v/>
      </c>
      <c r="BM220" s="279" t="str">
        <f>IFERROR(VLOOKUP(A220,#REF!,3,FALSE),"")</f>
        <v/>
      </c>
      <c r="BN220" s="279" t="str">
        <f>IFERROR(VLOOKUP(A220,#REF!,3,FALSE),"")</f>
        <v/>
      </c>
      <c r="BO220" s="279" t="str">
        <f>IFERROR(VLOOKUP(A220,#REF!,3,FALSE),"")</f>
        <v/>
      </c>
      <c r="BP220" s="279" t="str">
        <f>IFERROR(VLOOKUP(A220,#REF!,3,FALSE),"")</f>
        <v/>
      </c>
      <c r="BQ220" s="279" t="str">
        <f>IFERROR(VLOOKUP(A220,#REF!,3,FALSE),"")</f>
        <v/>
      </c>
      <c r="BR220" s="279" t="str">
        <f>IFERROR(VLOOKUP(A220,#REF!,3,FALSE),"")</f>
        <v/>
      </c>
      <c r="BS220" s="279" t="str">
        <f>IFERROR(VLOOKUP(A220,#REF!,3,FALSE),"")</f>
        <v/>
      </c>
      <c r="BT220" s="279" t="str">
        <f>IFERROR(VLOOKUP(A220,#REF!,3,FALSE),"")</f>
        <v/>
      </c>
      <c r="BU220" s="279" t="str">
        <f>IFERROR(VLOOKUP(A220,#REF!,3,FALSE),"")</f>
        <v/>
      </c>
      <c r="BV220" s="279" t="str">
        <f>IFERROR(VLOOKUP(A220,#REF!,3,FALSE),"")</f>
        <v/>
      </c>
      <c r="BW220" s="279" t="str">
        <f>IFERROR(VLOOKUP(A220,#REF!,3,FALSE),"")</f>
        <v/>
      </c>
      <c r="BX220" s="279" t="str">
        <f>IFERROR(VLOOKUP(A220,#REF!,3,FALSE),"")</f>
        <v/>
      </c>
      <c r="BY220" s="279" t="str">
        <f>IFERROR(VLOOKUP(A220,#REF!,3,FALSE),"")</f>
        <v/>
      </c>
      <c r="BZ220" s="279" t="str">
        <f>IFERROR(VLOOKUP(A220,#REF!,3,FALSE),"")</f>
        <v/>
      </c>
      <c r="CA220" s="279" t="str">
        <f>IFERROR(VLOOKUP(A220,#REF!,3,FALSE),"")</f>
        <v/>
      </c>
      <c r="CB220" s="279" t="str">
        <f>IFERROR(VLOOKUP(A220,#REF!,3,FALSE),"")</f>
        <v/>
      </c>
      <c r="CC220" s="279" t="str">
        <f>IFERROR(VLOOKUP(A220,#REF!,3,FALSE),"")</f>
        <v/>
      </c>
      <c r="CD220" s="279" t="str">
        <f>IFERROR(VLOOKUP(A220,#REF!,3,FALSE),"")</f>
        <v/>
      </c>
      <c r="CE220" s="279" t="str">
        <f>IFERROR(VLOOKUP(A220,#REF!,3,FALSE),"")</f>
        <v/>
      </c>
      <c r="CF220" s="279" t="str">
        <f>IFERROR(VLOOKUP(A220,#REF!,3,FALSE),"")</f>
        <v/>
      </c>
      <c r="CG220" s="279" t="str">
        <f>IFERROR(VLOOKUP(A220,#REF!,3,FALSE),"")</f>
        <v/>
      </c>
      <c r="CH220" s="279" t="str">
        <f>IFERROR(VLOOKUP(A220,#REF!,3,FALSE),"")</f>
        <v/>
      </c>
      <c r="CI220" s="279" t="str">
        <f>IFERROR(VLOOKUP(A220,'fat-01-23'!A:C,3,FALSE),"")</f>
        <v/>
      </c>
      <c r="CJ220" s="279" t="str">
        <f>IFERROR(VLOOKUP(A220,'fat-02-23'!A:C,3,FALSE),"")</f>
        <v/>
      </c>
      <c r="CK220" s="279" t="str">
        <f>IFERROR(VLOOKUP(A220,'fat-03-23'!A:C,3,FALSE),"")</f>
        <v/>
      </c>
      <c r="CL220" s="279" t="str">
        <f>IFERROR(VLOOKUP(A220,'fat-04-23'!A:C,3,FALSE),"")</f>
        <v/>
      </c>
      <c r="CM220" s="279" t="str">
        <f>IFERROR(VLOOKUP(A220,'fat-05-23'!A:C,3,FALSE),"")</f>
        <v/>
      </c>
      <c r="CN220" s="279" t="str">
        <f>IFERROR(VLOOKUP(A220,'fat-06-23'!A:C,3,FALSE),"")</f>
        <v/>
      </c>
      <c r="CO220" s="279" t="str">
        <f>IFERROR(VLOOKUP(A220,'fat-07-23'!A:C,3,FALSE),"")</f>
        <v/>
      </c>
      <c r="CP220" s="279" t="str">
        <f>IFERROR(VLOOKUP(A220,'fat-08-23'!A:C,3,FALSE),"")</f>
        <v/>
      </c>
      <c r="CQ220" s="279" t="str">
        <f>IFERROR(VLOOKUP(A220,'fat-09-23'!A:C,3,FALSE),"")</f>
        <v/>
      </c>
      <c r="CR220" s="279" t="str">
        <f>IFERROR(VLOOKUP(A220,'fat-10-23'!A:C,3,FALSE),"")</f>
        <v/>
      </c>
      <c r="CS220" s="279" t="str">
        <f>IFERROR(VLOOKUP(A220,'fat-11-23'!A:C,3,FALSE),"")</f>
        <v/>
      </c>
      <c r="CT220" s="279" t="str">
        <f>IFERROR(VLOOKUP(A220,'fat-12-23'!A:C,3,FALSE),"")</f>
        <v/>
      </c>
      <c r="CU220" s="279" t="str">
        <f>IFERROR(VLOOKUP(A220,'fat-01-24'!A:C,3,FALSE),"")</f>
        <v/>
      </c>
      <c r="CV220" s="279" t="str">
        <f>IFERROR(VLOOKUP(A220,'fat-02-24'!A:C,3,FALSE),"")</f>
        <v/>
      </c>
      <c r="CW220" s="279" t="str">
        <f>IFERROR(VLOOKUP(A220,'fat-03-24'!A:C,3,FALSE),"")</f>
        <v/>
      </c>
      <c r="CX220" s="279" t="str">
        <f>IFERROR(VLOOKUP(A220,'fat-04-24'!A:C,3,FALSE),"")</f>
        <v/>
      </c>
      <c r="CY220" s="279" t="str">
        <f>IFERROR(VLOOKUP(A220,'fat-05-24'!A:C,3,FALSE),"")</f>
        <v/>
      </c>
      <c r="CZ220" s="279" t="str">
        <f>IFERROR(VLOOKUP(A220,'fat-06-24'!A:C,3,FALSE),"")</f>
        <v/>
      </c>
      <c r="DA220" s="279" t="str">
        <f>IFERROR(VLOOKUP(A220,'fat-07-24'!A:C,3,FALSE),"")</f>
        <v/>
      </c>
      <c r="DB220" s="279" t="str">
        <f>IFERROR(VLOOKUP(A220,'fat-08-24'!A:D,3,FALSE),"")</f>
        <v/>
      </c>
      <c r="DC220" s="279" t="str">
        <f>IFERROR(VLOOKUP(A220,'fat-09-24'!A:C,3,FALSE),"")</f>
        <v/>
      </c>
      <c r="DD220" s="279" t="str">
        <f>IFERROR(VLOOKUP(A220,'fat-10-24'!A:C,3,FALSE),"")</f>
        <v/>
      </c>
      <c r="DE220" s="279" t="str">
        <f>IFERROR(VLOOKUP(A220,'fat-11-24'!A:C,3,FALSE),"")</f>
        <v/>
      </c>
      <c r="DF220" s="279" t="str">
        <f>IFERROR(VLOOKUP(A220,'fat-12-24'!A:D,3,FALSE),"")</f>
        <v/>
      </c>
      <c r="DG220" s="279" t="str">
        <f>IFERROR(VLOOKUP(A220,'fat-01-25'!A:D,3,FALSE),"")</f>
        <v/>
      </c>
      <c r="DH220" s="279" t="str">
        <f>IFERROR(VLOOKUP(A220,'fat-02-25'!A:D,3,FALSE),"")</f>
        <v/>
      </c>
      <c r="DI220" s="279" t="str">
        <f>IFERROR(VLOOKUP(A220,'fat-03-25'!A:C,3,FALSE),"")</f>
        <v/>
      </c>
      <c r="DJ220" s="279" t="str">
        <f>IFERROR(VLOOKUP(A220,'fat-04-25'!A:C,3,FALSE),"")</f>
        <v/>
      </c>
      <c r="DK220" s="279" t="str">
        <f>IFERROR(VLOOKUP(A220,'fat-02-25'!A:C,3,FALSE),"")</f>
        <v/>
      </c>
      <c r="DL220" s="279" t="str">
        <f>IFERROR(VLOOKUP(A220,'fat-06-25'!A:C,3,FALSE),"")</f>
        <v/>
      </c>
      <c r="DM220" s="279" t="str">
        <f>IFERROR(VLOOKUP(A220,'fat-05-25'!A:C,3,FALSE),"")</f>
        <v/>
      </c>
      <c r="DN220" s="279" t="str">
        <f>IFERROR(VLOOKUP(A220,'fat-08-25'!A:C,3,FALSE),"")</f>
        <v/>
      </c>
      <c r="DO220" s="279" t="str">
        <f>IFERROR(VLOOKUP(A220,'fat-09-25'!A:C,3,FALSE),"")</f>
        <v/>
      </c>
      <c r="DP220" s="279" t="str">
        <f>IFERROR(VLOOKUP(A220,'fat-10-25'!A:C,3,FALSE),"")</f>
        <v/>
      </c>
      <c r="DQ220" s="279" t="str">
        <f>IFERROR(VLOOKUP(A220,'fat-11-25'!A:D,3,FALSE),"")</f>
        <v/>
      </c>
      <c r="DR220" s="279" t="str">
        <f>IFERROR(VLOOKUP(A220,'fat-12-25'!A:D,3,FALSE),"")</f>
        <v/>
      </c>
      <c r="DS220" s="279" t="str">
        <f>IFERROR(VLOOKUP(A220,'fat-01-26'!A:C,3,FALSE),"")</f>
        <v/>
      </c>
      <c r="DT220" s="279" t="str">
        <f>IFERROR(VLOOKUP(A220,'fat-02-26'!A:C,3,FALSE),"")</f>
        <v/>
      </c>
      <c r="DU220" s="279" t="str">
        <f>IFERROR(VLOOKUP(A220,'fat-03-26'!A:C,3,FALSE),"")</f>
        <v/>
      </c>
      <c r="DV220" s="279" t="str">
        <f>IFERROR(VLOOKUP(A220,'fat-04-26'!A:C,3,FALSE),"")</f>
        <v/>
      </c>
      <c r="DW220" s="279" t="str">
        <f>IFERROR(VLOOKUP(A220,'fat-05-26'!A:C,3,FALSE),"")</f>
        <v/>
      </c>
      <c r="DX220" s="279">
        <f t="shared" si="23"/>
        <v>0</v>
      </c>
      <c r="DY220" s="279">
        <f t="shared" si="24"/>
        <v>0</v>
      </c>
      <c r="DZ220" s="280"/>
      <c r="EA220" s="281">
        <f>VLOOKUP(A220,Estoque!B:I,8,FALSE)</f>
        <v>0</v>
      </c>
      <c r="EB220" s="34">
        <f>VLOOKUP(A220,Estoque!B:N,13,FALSE)</f>
        <v>0</v>
      </c>
    </row>
    <row r="221" spans="1:135" x14ac:dyDescent="0.3">
      <c r="A221" s="394" t="s">
        <v>697</v>
      </c>
      <c r="B221" s="394" t="s">
        <v>861</v>
      </c>
      <c r="C221" s="279" t="s">
        <v>772</v>
      </c>
      <c r="D221" s="279" t="s">
        <v>772</v>
      </c>
      <c r="E221" s="279" t="s">
        <v>772</v>
      </c>
      <c r="F221" s="279" t="s">
        <v>772</v>
      </c>
      <c r="G221" s="279" t="s">
        <v>772</v>
      </c>
      <c r="H221" s="279" t="s">
        <v>772</v>
      </c>
      <c r="I221" s="279" t="s">
        <v>772</v>
      </c>
      <c r="J221" s="279" t="s">
        <v>772</v>
      </c>
      <c r="K221" s="279" t="s">
        <v>772</v>
      </c>
      <c r="L221" s="279" t="s">
        <v>772</v>
      </c>
      <c r="M221" s="279" t="s">
        <v>772</v>
      </c>
      <c r="N221" s="279" t="s">
        <v>772</v>
      </c>
      <c r="O221" s="279" t="s">
        <v>772</v>
      </c>
      <c r="P221" s="279" t="s">
        <v>772</v>
      </c>
      <c r="Q221" s="279" t="s">
        <v>772</v>
      </c>
      <c r="R221" s="279" t="s">
        <v>772</v>
      </c>
      <c r="S221" s="279" t="s">
        <v>772</v>
      </c>
      <c r="T221" s="279" t="s">
        <v>772</v>
      </c>
      <c r="U221" s="279" t="s">
        <v>772</v>
      </c>
      <c r="V221" s="279" t="s">
        <v>772</v>
      </c>
      <c r="W221" s="279" t="s">
        <v>772</v>
      </c>
      <c r="X221" s="279" t="s">
        <v>772</v>
      </c>
      <c r="Y221" s="279" t="s">
        <v>772</v>
      </c>
      <c r="Z221" s="279" t="str">
        <f>IFERROR(VLOOKUP(A221,#REF!,3,FALSE),"")</f>
        <v/>
      </c>
      <c r="AA221" s="279" t="s">
        <v>772</v>
      </c>
      <c r="AB221" s="279" t="s">
        <v>772</v>
      </c>
      <c r="AC221" s="279" t="s">
        <v>772</v>
      </c>
      <c r="AD221" s="279" t="s">
        <v>772</v>
      </c>
      <c r="AE221" s="279" t="s">
        <v>772</v>
      </c>
      <c r="AF221" s="279" t="s">
        <v>772</v>
      </c>
      <c r="AG221" s="279" t="s">
        <v>772</v>
      </c>
      <c r="AH221" s="279" t="s">
        <v>772</v>
      </c>
      <c r="AI221" s="279" t="s">
        <v>772</v>
      </c>
      <c r="AJ221" s="279" t="s">
        <v>772</v>
      </c>
      <c r="AK221" s="279" t="s">
        <v>772</v>
      </c>
      <c r="AL221" s="279" t="s">
        <v>772</v>
      </c>
      <c r="AM221" s="279" t="s">
        <v>772</v>
      </c>
      <c r="AN221" s="279" t="s">
        <v>772</v>
      </c>
      <c r="AO221" s="279" t="s">
        <v>772</v>
      </c>
      <c r="AP221" s="279" t="s">
        <v>772</v>
      </c>
      <c r="AQ221" s="279" t="s">
        <v>772</v>
      </c>
      <c r="AR221" s="279" t="s">
        <v>772</v>
      </c>
      <c r="AS221" s="279" t="s">
        <v>772</v>
      </c>
      <c r="AT221" s="279" t="s">
        <v>772</v>
      </c>
      <c r="AU221" s="279" t="s">
        <v>772</v>
      </c>
      <c r="AV221" s="279" t="s">
        <v>772</v>
      </c>
      <c r="AW221" s="279" t="s">
        <v>772</v>
      </c>
      <c r="AX221" s="279" t="s">
        <v>772</v>
      </c>
      <c r="AY221" s="279" t="str">
        <f>IFERROR(VLOOKUP(A221,#REF!,3,FALSE),"")</f>
        <v/>
      </c>
      <c r="AZ221" s="279" t="str">
        <f>IFERROR(VLOOKUP(A221,#REF!,3,FALSE),"")</f>
        <v/>
      </c>
      <c r="BA221" s="279" t="str">
        <f>IFERROR(VLOOKUP(A221,#REF!,3,FALSE),"")</f>
        <v/>
      </c>
      <c r="BB221" s="279" t="str">
        <f>IFERROR(VLOOKUP(A221,#REF!,3,FALSE),"")</f>
        <v/>
      </c>
      <c r="BC221" s="279" t="str">
        <f>IFERROR(VLOOKUP(A221,#REF!,3,FALSE),"")</f>
        <v/>
      </c>
      <c r="BD221" s="279" t="str">
        <f>IFERROR(VLOOKUP(A221,#REF!,3,FALSE),"")</f>
        <v/>
      </c>
      <c r="BE221" s="279" t="str">
        <f>IFERROR(VLOOKUP(A221,#REF!,3,FALSE),"")</f>
        <v/>
      </c>
      <c r="BF221" s="279" t="str">
        <f>IFERROR(VLOOKUP(A221,#REF!,3,FALSE),"")</f>
        <v/>
      </c>
      <c r="BG221" s="279" t="str">
        <f>IFERROR(VLOOKUP(A221,#REF!,3,FALSE),"")</f>
        <v/>
      </c>
      <c r="BH221" s="279" t="str">
        <f>IFERROR(VLOOKUP(A221,#REF!,3,FALSE),"")</f>
        <v/>
      </c>
      <c r="BI221" s="279" t="str">
        <f>IFERROR(VLOOKUP(A221,#REF!,3,FALSE),"")</f>
        <v/>
      </c>
      <c r="BJ221" s="279" t="str">
        <f>IFERROR(VLOOKUP(A221,#REF!,3,FALSE),"")</f>
        <v/>
      </c>
      <c r="BK221" s="279" t="str">
        <f>IFERROR(VLOOKUP(A221,#REF!,3,FALSE),"")</f>
        <v/>
      </c>
      <c r="BL221" s="279" t="str">
        <f>IFERROR(VLOOKUP(A221,#REF!,3,FALSE),"")</f>
        <v/>
      </c>
      <c r="BM221" s="279" t="str">
        <f>IFERROR(VLOOKUP(A221,#REF!,3,FALSE),"")</f>
        <v/>
      </c>
      <c r="BN221" s="279" t="str">
        <f>IFERROR(VLOOKUP(A221,#REF!,3,FALSE),"")</f>
        <v/>
      </c>
      <c r="BO221" s="279" t="str">
        <f>IFERROR(VLOOKUP(A221,#REF!,3,FALSE),"")</f>
        <v/>
      </c>
      <c r="BP221" s="279" t="str">
        <f>IFERROR(VLOOKUP(A221,#REF!,3,FALSE),"")</f>
        <v/>
      </c>
      <c r="BQ221" s="279" t="str">
        <f>IFERROR(VLOOKUP(A221,#REF!,3,FALSE),"")</f>
        <v/>
      </c>
      <c r="BR221" s="279" t="str">
        <f>IFERROR(VLOOKUP(A221,#REF!,3,FALSE),"")</f>
        <v/>
      </c>
      <c r="BS221" s="279" t="str">
        <f>IFERROR(VLOOKUP(A221,#REF!,3,FALSE),"")</f>
        <v/>
      </c>
      <c r="BT221" s="279" t="str">
        <f>IFERROR(VLOOKUP(A221,#REF!,3,FALSE),"")</f>
        <v/>
      </c>
      <c r="BU221" s="279" t="str">
        <f>IFERROR(VLOOKUP(A221,#REF!,3,FALSE),"")</f>
        <v/>
      </c>
      <c r="BV221" s="279" t="str">
        <f>IFERROR(VLOOKUP(A221,#REF!,3,FALSE),"")</f>
        <v/>
      </c>
      <c r="BW221" s="279" t="str">
        <f>IFERROR(VLOOKUP(A221,#REF!,3,FALSE),"")</f>
        <v/>
      </c>
      <c r="BX221" s="279" t="str">
        <f>IFERROR(VLOOKUP(A221,#REF!,3,FALSE),"")</f>
        <v/>
      </c>
      <c r="BY221" s="279" t="str">
        <f>IFERROR(VLOOKUP(A221,#REF!,3,FALSE),"")</f>
        <v/>
      </c>
      <c r="BZ221" s="279" t="str">
        <f>IFERROR(VLOOKUP(A221,#REF!,3,FALSE),"")</f>
        <v/>
      </c>
      <c r="CA221" s="279" t="str">
        <f>IFERROR(VLOOKUP(A221,#REF!,3,FALSE),"")</f>
        <v/>
      </c>
      <c r="CB221" s="279" t="str">
        <f>IFERROR(VLOOKUP(A221,#REF!,3,FALSE),"")</f>
        <v/>
      </c>
      <c r="CC221" s="279" t="str">
        <f>IFERROR(VLOOKUP(A221,#REF!,3,FALSE),"")</f>
        <v/>
      </c>
      <c r="CD221" s="279" t="str">
        <f>IFERROR(VLOOKUP(A221,#REF!,3,FALSE),"")</f>
        <v/>
      </c>
      <c r="CE221" s="279" t="str">
        <f>IFERROR(VLOOKUP(A221,#REF!,3,FALSE),"")</f>
        <v/>
      </c>
      <c r="CF221" s="279" t="str">
        <f>IFERROR(VLOOKUP(A221,#REF!,3,FALSE),"")</f>
        <v/>
      </c>
      <c r="CG221" s="279" t="str">
        <f>IFERROR(VLOOKUP(A221,#REF!,3,FALSE),"")</f>
        <v/>
      </c>
      <c r="CH221" s="279" t="str">
        <f>IFERROR(VLOOKUP(A221,#REF!,3,FALSE),"")</f>
        <v/>
      </c>
      <c r="CI221" s="279" t="str">
        <f>IFERROR(VLOOKUP(A221,'fat-01-23'!A:C,3,FALSE),"")</f>
        <v/>
      </c>
      <c r="CJ221" s="279" t="str">
        <f>IFERROR(VLOOKUP(A221,'fat-02-23'!A:C,3,FALSE),"")</f>
        <v/>
      </c>
      <c r="CK221" s="279" t="str">
        <f>IFERROR(VLOOKUP(A221,'fat-03-23'!A:C,3,FALSE),"")</f>
        <v/>
      </c>
      <c r="CL221" s="279" t="str">
        <f>IFERROR(VLOOKUP(A221,'fat-04-23'!A:C,3,FALSE),"")</f>
        <v/>
      </c>
      <c r="CM221" s="279" t="str">
        <f>IFERROR(VLOOKUP(A221,'fat-05-23'!A:C,3,FALSE),"")</f>
        <v/>
      </c>
      <c r="CN221" s="279" t="str">
        <f>IFERROR(VLOOKUP(A221,'fat-06-23'!A:C,3,FALSE),"")</f>
        <v/>
      </c>
      <c r="CO221" s="279" t="str">
        <f>IFERROR(VLOOKUP(A221,'fat-07-23'!A:C,3,FALSE),"")</f>
        <v/>
      </c>
      <c r="CP221" s="279" t="str">
        <f>IFERROR(VLOOKUP(A221,'fat-08-23'!A:C,3,FALSE),"")</f>
        <v/>
      </c>
      <c r="CQ221" s="279" t="str">
        <f>IFERROR(VLOOKUP(A221,'fat-09-23'!A:C,3,FALSE),"")</f>
        <v/>
      </c>
      <c r="CR221" s="279" t="str">
        <f>IFERROR(VLOOKUP(A221,'fat-10-23'!A:C,3,FALSE),"")</f>
        <v/>
      </c>
      <c r="CS221" s="279" t="str">
        <f>IFERROR(VLOOKUP(A221,'fat-11-23'!A:C,3,FALSE),"")</f>
        <v/>
      </c>
      <c r="CT221" s="279" t="str">
        <f>IFERROR(VLOOKUP(A221,'fat-12-23'!A:C,3,FALSE),"")</f>
        <v/>
      </c>
      <c r="CU221" s="279" t="str">
        <f>IFERROR(VLOOKUP(A221,'fat-01-24'!A:C,3,FALSE),"")</f>
        <v/>
      </c>
      <c r="CV221" s="279" t="str">
        <f>IFERROR(VLOOKUP(A221,'fat-02-24'!A:C,3,FALSE),"")</f>
        <v/>
      </c>
      <c r="CW221" s="279" t="str">
        <f>IFERROR(VLOOKUP(A221,'fat-03-24'!A:C,3,FALSE),"")</f>
        <v/>
      </c>
      <c r="CX221" s="279" t="str">
        <f>IFERROR(VLOOKUP(A221,'fat-04-24'!A:C,3,FALSE),"")</f>
        <v/>
      </c>
      <c r="CY221" s="279" t="str">
        <f>IFERROR(VLOOKUP(A221,'fat-05-24'!A:C,3,FALSE),"")</f>
        <v/>
      </c>
      <c r="CZ221" s="279" t="str">
        <f>IFERROR(VLOOKUP(A221,'fat-06-24'!A:C,3,FALSE),"")</f>
        <v/>
      </c>
      <c r="DA221" s="279" t="str">
        <f>IFERROR(VLOOKUP(A221,'fat-07-24'!A:C,3,FALSE),"")</f>
        <v/>
      </c>
      <c r="DB221" s="279" t="str">
        <f>IFERROR(VLOOKUP(A221,'fat-08-24'!A:D,3,FALSE),"")</f>
        <v/>
      </c>
      <c r="DC221" s="279" t="str">
        <f>IFERROR(VLOOKUP(A221,'fat-09-24'!A:C,3,FALSE),"")</f>
        <v/>
      </c>
      <c r="DD221" s="279" t="str">
        <f>IFERROR(VLOOKUP(A221,'fat-10-24'!A:C,3,FALSE),"")</f>
        <v/>
      </c>
      <c r="DE221" s="279" t="str">
        <f>IFERROR(VLOOKUP(A221,'fat-11-24'!A:C,3,FALSE),"")</f>
        <v/>
      </c>
      <c r="DF221" s="279" t="str">
        <f>IFERROR(VLOOKUP(A221,'fat-12-24'!A:D,3,FALSE),"")</f>
        <v/>
      </c>
      <c r="DG221" s="279" t="str">
        <f>IFERROR(VLOOKUP(A221,'fat-01-25'!A:D,3,FALSE),"")</f>
        <v/>
      </c>
      <c r="DH221" s="279" t="str">
        <f>IFERROR(VLOOKUP(A221,'fat-02-25'!A:D,3,FALSE),"")</f>
        <v/>
      </c>
      <c r="DI221" s="279" t="str">
        <f>IFERROR(VLOOKUP(A221,'fat-03-25'!A:C,3,FALSE),"")</f>
        <v/>
      </c>
      <c r="DJ221" s="279" t="str">
        <f>IFERROR(VLOOKUP(A221,'fat-04-25'!A:C,3,FALSE),"")</f>
        <v/>
      </c>
      <c r="DK221" s="279" t="str">
        <f>IFERROR(VLOOKUP(A221,'fat-02-25'!A:C,3,FALSE),"")</f>
        <v/>
      </c>
      <c r="DL221" s="279" t="str">
        <f>IFERROR(VLOOKUP(A221,'fat-06-25'!A:C,3,FALSE),"")</f>
        <v/>
      </c>
      <c r="DM221" s="279" t="str">
        <f>IFERROR(VLOOKUP(A221,'fat-05-25'!A:C,3,FALSE),"")</f>
        <v/>
      </c>
      <c r="DN221" s="279" t="str">
        <f>IFERROR(VLOOKUP(A221,'fat-08-25'!A:C,3,FALSE),"")</f>
        <v/>
      </c>
      <c r="DO221" s="279" t="str">
        <f>IFERROR(VLOOKUP(A221,'fat-09-25'!A:C,3,FALSE),"")</f>
        <v/>
      </c>
      <c r="DP221" s="279" t="str">
        <f>IFERROR(VLOOKUP(A221,'fat-10-25'!A:C,3,FALSE),"")</f>
        <v/>
      </c>
      <c r="DQ221" s="279" t="str">
        <f>IFERROR(VLOOKUP(A221,'fat-11-25'!A:D,3,FALSE),"")</f>
        <v/>
      </c>
      <c r="DR221" s="279" t="str">
        <f>IFERROR(VLOOKUP(A221,'fat-12-25'!A:D,3,FALSE),"")</f>
        <v/>
      </c>
      <c r="DS221" s="279">
        <f>IFERROR(VLOOKUP(A221,'fat-01-26'!A:C,3,FALSE),"")</f>
        <v>12.4838</v>
      </c>
      <c r="DT221" s="279">
        <f>IFERROR(VLOOKUP(A221,'fat-02-26'!A:C,3,FALSE),"")</f>
        <v>7.5110000000000001</v>
      </c>
      <c r="DU221" s="279">
        <f>IFERROR(VLOOKUP(A221,'fat-03-26'!A:C,3,FALSE),"")</f>
        <v>0.25900000000000001</v>
      </c>
      <c r="DV221" s="279">
        <f>IFERROR(VLOOKUP(A221,'fat-04-26'!A:C,3,FALSE),"")</f>
        <v>5.1799999999999999E-2</v>
      </c>
      <c r="DW221" s="279" t="str">
        <f>IFERROR(VLOOKUP(A221,'fat-05-26'!A:C,3,FALSE),"")</f>
        <v/>
      </c>
      <c r="DX221" s="279">
        <f t="shared" si="23"/>
        <v>3.384266666666667</v>
      </c>
      <c r="DY221" s="279">
        <f t="shared" si="24"/>
        <v>5.0764000000000005</v>
      </c>
      <c r="DZ221" s="280"/>
      <c r="EA221" s="281">
        <f>VLOOKUP(A221,Estoque!B:I,8,FALSE)</f>
        <v>0</v>
      </c>
      <c r="EB221" s="34">
        <f>VLOOKUP(A221,Estoque!B:N,13,FALSE)</f>
        <v>0</v>
      </c>
    </row>
    <row r="222" spans="1:135" x14ac:dyDescent="0.3">
      <c r="A222" s="394" t="s">
        <v>699</v>
      </c>
      <c r="B222" s="394" t="s">
        <v>862</v>
      </c>
      <c r="C222" s="279" t="s">
        <v>772</v>
      </c>
      <c r="D222" s="279" t="s">
        <v>772</v>
      </c>
      <c r="E222" s="279" t="s">
        <v>772</v>
      </c>
      <c r="F222" s="279" t="s">
        <v>772</v>
      </c>
      <c r="G222" s="279" t="s">
        <v>772</v>
      </c>
      <c r="H222" s="279" t="s">
        <v>772</v>
      </c>
      <c r="I222" s="279" t="s">
        <v>772</v>
      </c>
      <c r="J222" s="279" t="s">
        <v>772</v>
      </c>
      <c r="K222" s="279" t="s">
        <v>772</v>
      </c>
      <c r="L222" s="279" t="s">
        <v>772</v>
      </c>
      <c r="M222" s="279" t="s">
        <v>772</v>
      </c>
      <c r="N222" s="279" t="s">
        <v>772</v>
      </c>
      <c r="O222" s="279" t="s">
        <v>772</v>
      </c>
      <c r="P222" s="279" t="s">
        <v>772</v>
      </c>
      <c r="Q222" s="279" t="s">
        <v>772</v>
      </c>
      <c r="R222" s="279" t="s">
        <v>772</v>
      </c>
      <c r="S222" s="279" t="s">
        <v>772</v>
      </c>
      <c r="T222" s="279" t="s">
        <v>772</v>
      </c>
      <c r="U222" s="279" t="s">
        <v>772</v>
      </c>
      <c r="V222" s="279" t="s">
        <v>772</v>
      </c>
      <c r="W222" s="279" t="s">
        <v>772</v>
      </c>
      <c r="X222" s="279" t="s">
        <v>772</v>
      </c>
      <c r="Y222" s="279" t="s">
        <v>772</v>
      </c>
      <c r="Z222" s="279" t="str">
        <f>IFERROR(VLOOKUP(A222,#REF!,3,FALSE),"")</f>
        <v/>
      </c>
      <c r="AA222" s="279" t="s">
        <v>772</v>
      </c>
      <c r="AB222" s="279" t="s">
        <v>772</v>
      </c>
      <c r="AC222" s="279" t="s">
        <v>772</v>
      </c>
      <c r="AD222" s="279" t="s">
        <v>772</v>
      </c>
      <c r="AE222" s="279" t="s">
        <v>772</v>
      </c>
      <c r="AF222" s="279" t="s">
        <v>772</v>
      </c>
      <c r="AG222" s="279" t="s">
        <v>772</v>
      </c>
      <c r="AH222" s="279" t="s">
        <v>772</v>
      </c>
      <c r="AI222" s="279">
        <v>0.79400000000000004</v>
      </c>
      <c r="AJ222" s="279" t="s">
        <v>772</v>
      </c>
      <c r="AK222" s="279" t="s">
        <v>772</v>
      </c>
      <c r="AL222" s="279" t="s">
        <v>772</v>
      </c>
      <c r="AM222" s="279" t="s">
        <v>772</v>
      </c>
      <c r="AN222" s="279" t="s">
        <v>772</v>
      </c>
      <c r="AO222" s="279" t="s">
        <v>772</v>
      </c>
      <c r="AP222" s="279" t="s">
        <v>772</v>
      </c>
      <c r="AQ222" s="279" t="s">
        <v>772</v>
      </c>
      <c r="AR222" s="279">
        <v>0.48</v>
      </c>
      <c r="AS222" s="279" t="s">
        <v>772</v>
      </c>
      <c r="AT222" s="279" t="s">
        <v>772</v>
      </c>
      <c r="AU222" s="279" t="s">
        <v>772</v>
      </c>
      <c r="AV222" s="279" t="s">
        <v>772</v>
      </c>
      <c r="AW222" s="279" t="s">
        <v>772</v>
      </c>
      <c r="AX222" s="279" t="s">
        <v>772</v>
      </c>
      <c r="AY222" s="279" t="str">
        <f>IFERROR(VLOOKUP(A222,#REF!,3,FALSE),"")</f>
        <v/>
      </c>
      <c r="AZ222" s="279" t="str">
        <f>IFERROR(VLOOKUP(A222,#REF!,3,FALSE),"")</f>
        <v/>
      </c>
      <c r="BA222" s="279" t="str">
        <f>IFERROR(VLOOKUP(A222,#REF!,3,FALSE),"")</f>
        <v/>
      </c>
      <c r="BB222" s="279" t="str">
        <f>IFERROR(VLOOKUP(A222,#REF!,3,FALSE),"")</f>
        <v/>
      </c>
      <c r="BC222" s="279" t="str">
        <f>IFERROR(VLOOKUP(A222,#REF!,3,FALSE),"")</f>
        <v/>
      </c>
      <c r="BD222" s="279" t="str">
        <f>IFERROR(VLOOKUP(A222,#REF!,3,FALSE),"")</f>
        <v/>
      </c>
      <c r="BE222" s="279" t="str">
        <f>IFERROR(VLOOKUP(A222,#REF!,3,FALSE),"")</f>
        <v/>
      </c>
      <c r="BF222" s="279" t="str">
        <f>IFERROR(VLOOKUP(A222,#REF!,3,FALSE),"")</f>
        <v/>
      </c>
      <c r="BG222" s="279" t="str">
        <f>IFERROR(VLOOKUP(A222,#REF!,3,FALSE),"")</f>
        <v/>
      </c>
      <c r="BH222" s="279" t="str">
        <f>IFERROR(VLOOKUP(A222,#REF!,3,FALSE),"")</f>
        <v/>
      </c>
      <c r="BI222" s="279" t="str">
        <f>IFERROR(VLOOKUP(A222,#REF!,3,FALSE),"")</f>
        <v/>
      </c>
      <c r="BJ222" s="279" t="str">
        <f>IFERROR(VLOOKUP(A222,#REF!,3,FALSE),"")</f>
        <v/>
      </c>
      <c r="BK222" s="279" t="str">
        <f>IFERROR(VLOOKUP(A222,#REF!,3,FALSE),"")</f>
        <v/>
      </c>
      <c r="BL222" s="279" t="str">
        <f>IFERROR(VLOOKUP(A222,#REF!,3,FALSE),"")</f>
        <v/>
      </c>
      <c r="BM222" s="279" t="str">
        <f>IFERROR(VLOOKUP(A222,#REF!,3,FALSE),"")</f>
        <v/>
      </c>
      <c r="BN222" s="279" t="str">
        <f>IFERROR(VLOOKUP(A222,#REF!,3,FALSE),"")</f>
        <v/>
      </c>
      <c r="BO222" s="279" t="str">
        <f>IFERROR(VLOOKUP(A222,#REF!,3,FALSE),"")</f>
        <v/>
      </c>
      <c r="BP222" s="279" t="str">
        <f>IFERROR(VLOOKUP(A222,#REF!,3,FALSE),"")</f>
        <v/>
      </c>
      <c r="BQ222" s="279" t="str">
        <f>IFERROR(VLOOKUP(A222,#REF!,3,FALSE),"")</f>
        <v/>
      </c>
      <c r="BR222" s="279" t="str">
        <f>IFERROR(VLOOKUP(A222,#REF!,3,FALSE),"")</f>
        <v/>
      </c>
      <c r="BS222" s="279" t="str">
        <f>IFERROR(VLOOKUP(A222,#REF!,3,FALSE),"")</f>
        <v/>
      </c>
      <c r="BT222" s="279" t="str">
        <f>IFERROR(VLOOKUP(A222,#REF!,3,FALSE),"")</f>
        <v/>
      </c>
      <c r="BU222" s="279" t="str">
        <f>IFERROR(VLOOKUP(A222,#REF!,3,FALSE),"")</f>
        <v/>
      </c>
      <c r="BV222" s="279" t="str">
        <f>IFERROR(VLOOKUP(A222,#REF!,3,FALSE),"")</f>
        <v/>
      </c>
      <c r="BW222" s="279" t="str">
        <f>IFERROR(VLOOKUP(A222,#REF!,3,FALSE),"")</f>
        <v/>
      </c>
      <c r="BX222" s="279" t="str">
        <f>IFERROR(VLOOKUP(A222,#REF!,3,FALSE),"")</f>
        <v/>
      </c>
      <c r="BY222" s="279" t="str">
        <f>IFERROR(VLOOKUP(A222,#REF!,3,FALSE),"")</f>
        <v/>
      </c>
      <c r="BZ222" s="279" t="str">
        <f>IFERROR(VLOOKUP(A222,#REF!,3,FALSE),"")</f>
        <v/>
      </c>
      <c r="CA222" s="279" t="str">
        <f>IFERROR(VLOOKUP(A222,#REF!,3,FALSE),"")</f>
        <v/>
      </c>
      <c r="CB222" s="279" t="str">
        <f>IFERROR(VLOOKUP(A222,#REF!,3,FALSE),"")</f>
        <v/>
      </c>
      <c r="CC222" s="279" t="str">
        <f>IFERROR(VLOOKUP(A222,#REF!,3,FALSE),"")</f>
        <v/>
      </c>
      <c r="CD222" s="279" t="str">
        <f>IFERROR(VLOOKUP(A222,#REF!,3,FALSE),"")</f>
        <v/>
      </c>
      <c r="CE222" s="279" t="str">
        <f>IFERROR(VLOOKUP(A222,#REF!,3,FALSE),"")</f>
        <v/>
      </c>
      <c r="CF222" s="279" t="str">
        <f>IFERROR(VLOOKUP(A222,#REF!,3,FALSE),"")</f>
        <v/>
      </c>
      <c r="CG222" s="279" t="str">
        <f>IFERROR(VLOOKUP(A222,#REF!,3,FALSE),"")</f>
        <v/>
      </c>
      <c r="CH222" s="279" t="str">
        <f>IFERROR(VLOOKUP(A222,#REF!,3,FALSE),"")</f>
        <v/>
      </c>
      <c r="CI222" s="279">
        <f>IFERROR(VLOOKUP(A222,'fat-01-23'!A:C,3,FALSE),"")</f>
        <v>1.4275</v>
      </c>
      <c r="CJ222" s="279" t="str">
        <f>IFERROR(VLOOKUP(A222,'fat-02-23'!A:C,3,FALSE),"")</f>
        <v/>
      </c>
      <c r="CK222" s="279" t="str">
        <f>IFERROR(VLOOKUP(A222,'fat-03-23'!A:C,3,FALSE),"")</f>
        <v/>
      </c>
      <c r="CL222" s="279" t="str">
        <f>IFERROR(VLOOKUP(A222,'fat-04-23'!A:C,3,FALSE),"")</f>
        <v/>
      </c>
      <c r="CM222" s="279">
        <f>IFERROR(VLOOKUP(A222,'fat-05-23'!A:C,3,FALSE),"")</f>
        <v>7.5999999999999998E-2</v>
      </c>
      <c r="CN222" s="279">
        <f>IFERROR(VLOOKUP(A222,'fat-06-23'!A:C,3,FALSE),"")</f>
        <v>1.4969999999999999</v>
      </c>
      <c r="CO222" s="279">
        <f>IFERROR(VLOOKUP(A222,'fat-07-23'!A:C,3,FALSE),"")</f>
        <v>6.6049999999999995</v>
      </c>
      <c r="CP222" s="279">
        <f>IFERROR(VLOOKUP(A222,'fat-08-23'!A:C,3,FALSE),"")</f>
        <v>1.7975000000000001</v>
      </c>
      <c r="CQ222" s="279">
        <f>IFERROR(VLOOKUP(A222,'fat-09-23'!A:C,3,FALSE),"")</f>
        <v>2.7170000000000001</v>
      </c>
      <c r="CR222" s="279" t="str">
        <f>IFERROR(VLOOKUP(A222,'fat-10-23'!A:C,3,FALSE),"")</f>
        <v/>
      </c>
      <c r="CS222" s="279">
        <f>IFERROR(VLOOKUP(A222,'fat-11-23'!A:C,3,FALSE),"")</f>
        <v>1.43</v>
      </c>
      <c r="CT222" s="279">
        <f>IFERROR(VLOOKUP(A222,'fat-12-23'!A:C,3,FALSE),"")</f>
        <v>4.01</v>
      </c>
      <c r="CU222" s="279">
        <f>IFERROR(VLOOKUP(A222,'fat-01-24'!A:C,3,FALSE),"")</f>
        <v>3.0149999999999997</v>
      </c>
      <c r="CV222" s="279">
        <f>IFERROR(VLOOKUP(A222,'fat-02-24'!A:C,3,FALSE),"")</f>
        <v>0.65500000000000003</v>
      </c>
      <c r="CW222" s="279">
        <f>IFERROR(VLOOKUP(A222,'fat-03-24'!A:C,3,FALSE),"")</f>
        <v>0.6</v>
      </c>
      <c r="CX222" s="279">
        <f>IFERROR(VLOOKUP(A222,'fat-04-24'!A:C,3,FALSE),"")</f>
        <v>2.0099999999999998</v>
      </c>
      <c r="CY222" s="279">
        <f>IFERROR(VLOOKUP(A222,'fat-05-24'!A:C,3,FALSE),"")</f>
        <v>2.2830000000000004</v>
      </c>
      <c r="CZ222" s="279">
        <f>IFERROR(VLOOKUP(A222,'fat-06-24'!A:C,3,FALSE),"")</f>
        <v>1.4969999999999999</v>
      </c>
      <c r="DA222" s="279">
        <f>IFERROR(VLOOKUP(A222,'fat-07-24'!A:C,3,FALSE),"")</f>
        <v>3.1074999999999995</v>
      </c>
      <c r="DB222" s="279">
        <f>IFERROR(VLOOKUP(A222,'fat-08-24'!A:D,3,FALSE),"")</f>
        <v>3.5225</v>
      </c>
      <c r="DC222" s="279">
        <f>IFERROR(VLOOKUP(A222,'fat-09-24'!A:C,3,FALSE),"")</f>
        <v>1.4884999999999997</v>
      </c>
      <c r="DD222" s="279">
        <f>IFERROR(VLOOKUP(A222,'fat-10-24'!A:C,3,FALSE),"")</f>
        <v>2.9849999999999999</v>
      </c>
      <c r="DE222" s="279">
        <f>IFERROR(VLOOKUP(A222,'fat-11-24'!A:C,3,FALSE),"")</f>
        <v>1.5979999999999999</v>
      </c>
      <c r="DF222" s="279">
        <f>IFERROR(VLOOKUP(A222,'fat-12-24'!A:D,3,FALSE),"")</f>
        <v>0.247</v>
      </c>
      <c r="DG222" s="279">
        <f>IFERROR(VLOOKUP(A222,'fat-01-25'!A:D,3,FALSE),"")</f>
        <v>6.9208999999999996</v>
      </c>
      <c r="DH222" s="279">
        <f>IFERROR(VLOOKUP(A222,'fat-02-25'!A:D,3,FALSE),"")</f>
        <v>9.5000000000000001E-2</v>
      </c>
      <c r="DI222" s="279">
        <f>IFERROR(VLOOKUP(A222,'fat-03-25'!A:C,3,FALSE),"")</f>
        <v>0</v>
      </c>
      <c r="DJ222" s="279">
        <f>IFERROR(VLOOKUP(A222,'fat-04-25'!A:C,3,FALSE),"")</f>
        <v>0</v>
      </c>
      <c r="DK222" s="279">
        <f>IFERROR(VLOOKUP(A222,'fat-02-25'!A:C,3,FALSE),"")</f>
        <v>9.5000000000000001E-2</v>
      </c>
      <c r="DL222" s="279">
        <f>IFERROR(VLOOKUP(A222,'fat-06-25'!A:C,3,FALSE),"")</f>
        <v>0.152</v>
      </c>
      <c r="DM222" s="279">
        <f>IFERROR(VLOOKUP(A222,'fat-05-25'!A:C,3,FALSE),"")</f>
        <v>0</v>
      </c>
      <c r="DN222" s="279">
        <f>IFERROR(VLOOKUP(A222,'fat-08-25'!A:C,3,FALSE),"")</f>
        <v>0</v>
      </c>
      <c r="DO222" s="279">
        <f>IFERROR(VLOOKUP(A222,'fat-09-25'!A:C,3,FALSE),"")</f>
        <v>1.6930000000000001</v>
      </c>
      <c r="DP222" s="279">
        <f>IFERROR(VLOOKUP(A222,'fat-10-25'!A:C,3,FALSE),"")</f>
        <v>1.012</v>
      </c>
      <c r="DQ222" s="279">
        <f>IFERROR(VLOOKUP(A222,'fat-11-25'!A:D,3,FALSE),"")</f>
        <v>2.6319999999999997</v>
      </c>
      <c r="DR222" s="279">
        <f>IFERROR(VLOOKUP(A222,'fat-12-25'!A:D,3,FALSE),"")</f>
        <v>1.9049999999999998</v>
      </c>
      <c r="DS222" s="279">
        <f>IFERROR(VLOOKUP(A222,'fat-01-26'!A:C,3,FALSE),"")</f>
        <v>0.75900000000000001</v>
      </c>
      <c r="DT222" s="279">
        <f>IFERROR(VLOOKUP(A222,'fat-02-26'!A:C,3,FALSE),"")</f>
        <v>3.8065000000000007</v>
      </c>
      <c r="DU222" s="279">
        <f>IFERROR(VLOOKUP(A222,'fat-03-26'!A:C,3,FALSE),"")</f>
        <v>4.9189999999999996</v>
      </c>
      <c r="DV222" s="279" t="str">
        <f>IFERROR(VLOOKUP(A222,'fat-04-26'!A:C,3,FALSE),"")</f>
        <v/>
      </c>
      <c r="DW222" s="279" t="str">
        <f>IFERROR(VLOOKUP(A222,'fat-05-26'!A:C,3,FALSE),"")</f>
        <v/>
      </c>
      <c r="DX222" s="279">
        <f t="shared" si="23"/>
        <v>1.89825</v>
      </c>
      <c r="DY222" s="279">
        <f t="shared" si="24"/>
        <v>2.847375</v>
      </c>
      <c r="DZ222" s="280">
        <v>5</v>
      </c>
      <c r="EA222" s="281">
        <f>VLOOKUP(A222,Estoque!B:I,8,FALSE)</f>
        <v>-0.27800000000000002</v>
      </c>
      <c r="EB222" s="34">
        <f>VLOOKUP(A222,Estoque!B:N,13,FALSE)</f>
        <v>0</v>
      </c>
    </row>
    <row r="223" spans="1:135" x14ac:dyDescent="0.3">
      <c r="A223" s="394" t="s">
        <v>701</v>
      </c>
      <c r="B223" s="394" t="s">
        <v>702</v>
      </c>
      <c r="C223" s="279" t="s">
        <v>772</v>
      </c>
      <c r="D223" s="279" t="s">
        <v>772</v>
      </c>
      <c r="E223" s="279" t="s">
        <v>772</v>
      </c>
      <c r="F223" s="279" t="s">
        <v>772</v>
      </c>
      <c r="G223" s="279" t="s">
        <v>772</v>
      </c>
      <c r="H223" s="279" t="s">
        <v>772</v>
      </c>
      <c r="I223" s="279" t="s">
        <v>772</v>
      </c>
      <c r="J223" s="279" t="s">
        <v>772</v>
      </c>
      <c r="K223" s="279" t="s">
        <v>772</v>
      </c>
      <c r="L223" s="279" t="s">
        <v>772</v>
      </c>
      <c r="M223" s="279" t="s">
        <v>772</v>
      </c>
      <c r="N223" s="279" t="s">
        <v>772</v>
      </c>
      <c r="O223" s="279" t="s">
        <v>772</v>
      </c>
      <c r="P223" s="279" t="s">
        <v>772</v>
      </c>
      <c r="Q223" s="279" t="s">
        <v>772</v>
      </c>
      <c r="R223" s="279" t="s">
        <v>772</v>
      </c>
      <c r="S223" s="279" t="s">
        <v>772</v>
      </c>
      <c r="T223" s="279" t="s">
        <v>772</v>
      </c>
      <c r="U223" s="279" t="s">
        <v>772</v>
      </c>
      <c r="V223" s="279">
        <v>2.4449999999999998</v>
      </c>
      <c r="W223" s="279">
        <v>0.26</v>
      </c>
      <c r="X223" s="279" t="s">
        <v>772</v>
      </c>
      <c r="Y223" s="279" t="s">
        <v>772</v>
      </c>
      <c r="Z223" s="279" t="str">
        <f>IFERROR(VLOOKUP(A223,#REF!,3,FALSE),"")</f>
        <v/>
      </c>
      <c r="AA223" s="279">
        <v>0.31</v>
      </c>
      <c r="AB223" s="279" t="s">
        <v>772</v>
      </c>
      <c r="AC223" s="279" t="s">
        <v>772</v>
      </c>
      <c r="AD223" s="279" t="s">
        <v>772</v>
      </c>
      <c r="AE223" s="279" t="s">
        <v>772</v>
      </c>
      <c r="AF223" s="279" t="s">
        <v>772</v>
      </c>
      <c r="AG223" s="279" t="s">
        <v>772</v>
      </c>
      <c r="AH223" s="279" t="s">
        <v>772</v>
      </c>
      <c r="AI223" s="279" t="s">
        <v>772</v>
      </c>
      <c r="AJ223" s="279" t="s">
        <v>772</v>
      </c>
      <c r="AK223" s="279">
        <v>8.5000000000000006E-2</v>
      </c>
      <c r="AL223" s="279">
        <v>0.746</v>
      </c>
      <c r="AM223" s="279">
        <v>0.75</v>
      </c>
      <c r="AN223" s="279">
        <v>1.496</v>
      </c>
      <c r="AO223" s="279" t="s">
        <v>772</v>
      </c>
      <c r="AP223" s="279">
        <v>0.08</v>
      </c>
      <c r="AQ223" s="279">
        <v>0.72</v>
      </c>
      <c r="AR223" s="279" t="s">
        <v>772</v>
      </c>
      <c r="AS223" s="279">
        <v>43.097000000000001</v>
      </c>
      <c r="AT223" s="279" t="s">
        <v>772</v>
      </c>
      <c r="AU223" s="279" t="s">
        <v>772</v>
      </c>
      <c r="AV223" s="279" t="s">
        <v>772</v>
      </c>
      <c r="AW223" s="279" t="s">
        <v>772</v>
      </c>
      <c r="AX223" s="279">
        <v>2.1749999999999998</v>
      </c>
      <c r="AY223" s="279" t="str">
        <f>IFERROR(VLOOKUP(A223,#REF!,3,FALSE),"")</f>
        <v/>
      </c>
      <c r="AZ223" s="279" t="str">
        <f>IFERROR(VLOOKUP(A223,#REF!,3,FALSE),"")</f>
        <v/>
      </c>
      <c r="BA223" s="279" t="str">
        <f>IFERROR(VLOOKUP(A223,#REF!,3,FALSE),"")</f>
        <v/>
      </c>
      <c r="BB223" s="279" t="str">
        <f>IFERROR(VLOOKUP(A223,#REF!,3,FALSE),"")</f>
        <v/>
      </c>
      <c r="BC223" s="279" t="str">
        <f>IFERROR(VLOOKUP(A223,#REF!,3,FALSE),"")</f>
        <v/>
      </c>
      <c r="BD223" s="279" t="str">
        <f>IFERROR(VLOOKUP(A223,#REF!,3,FALSE),"")</f>
        <v/>
      </c>
      <c r="BE223" s="279" t="str">
        <f>IFERROR(VLOOKUP(A223,#REF!,3,FALSE),"")</f>
        <v/>
      </c>
      <c r="BF223" s="279" t="str">
        <f>IFERROR(VLOOKUP(A223,#REF!,3,FALSE),"")</f>
        <v/>
      </c>
      <c r="BG223" s="279" t="str">
        <f>IFERROR(VLOOKUP(A223,#REF!,3,FALSE),"")</f>
        <v/>
      </c>
      <c r="BH223" s="279" t="str">
        <f>IFERROR(VLOOKUP(A223,#REF!,3,FALSE),"")</f>
        <v/>
      </c>
      <c r="BI223" s="279" t="str">
        <f>IFERROR(VLOOKUP(A223,#REF!,3,FALSE),"")</f>
        <v/>
      </c>
      <c r="BJ223" s="279" t="str">
        <f>IFERROR(VLOOKUP(A223,#REF!,3,FALSE),"")</f>
        <v/>
      </c>
      <c r="BK223" s="279" t="str">
        <f>IFERROR(VLOOKUP(A223,#REF!,3,FALSE),"")</f>
        <v/>
      </c>
      <c r="BL223" s="279" t="str">
        <f>IFERROR(VLOOKUP(A223,#REF!,3,FALSE),"")</f>
        <v/>
      </c>
      <c r="BM223" s="279" t="str">
        <f>IFERROR(VLOOKUP(A223,#REF!,3,FALSE),"")</f>
        <v/>
      </c>
      <c r="BN223" s="279" t="str">
        <f>IFERROR(VLOOKUP(A223,#REF!,3,FALSE),"")</f>
        <v/>
      </c>
      <c r="BO223" s="279" t="str">
        <f>IFERROR(VLOOKUP(A223,#REF!,3,FALSE),"")</f>
        <v/>
      </c>
      <c r="BP223" s="279" t="str">
        <f>IFERROR(VLOOKUP(A223,#REF!,3,FALSE),"")</f>
        <v/>
      </c>
      <c r="BQ223" s="279" t="str">
        <f>IFERROR(VLOOKUP(A223,#REF!,3,FALSE),"")</f>
        <v/>
      </c>
      <c r="BR223" s="279" t="str">
        <f>IFERROR(VLOOKUP(A223,#REF!,3,FALSE),"")</f>
        <v/>
      </c>
      <c r="BS223" s="279" t="str">
        <f>IFERROR(VLOOKUP(A223,#REF!,3,FALSE),"")</f>
        <v/>
      </c>
      <c r="BT223" s="279" t="str">
        <f>IFERROR(VLOOKUP(A223,#REF!,3,FALSE),"")</f>
        <v/>
      </c>
      <c r="BU223" s="279" t="str">
        <f>IFERROR(VLOOKUP(A223,#REF!,3,FALSE),"")</f>
        <v/>
      </c>
      <c r="BV223" s="279" t="str">
        <f>IFERROR(VLOOKUP(A223,#REF!,3,FALSE),"")</f>
        <v/>
      </c>
      <c r="BW223" s="279" t="str">
        <f>IFERROR(VLOOKUP(A223,#REF!,3,FALSE),"")</f>
        <v/>
      </c>
      <c r="BX223" s="279" t="str">
        <f>IFERROR(VLOOKUP(A223,#REF!,3,FALSE),"")</f>
        <v/>
      </c>
      <c r="BY223" s="279" t="str">
        <f>IFERROR(VLOOKUP(A223,#REF!,3,FALSE),"")</f>
        <v/>
      </c>
      <c r="BZ223" s="279" t="str">
        <f>IFERROR(VLOOKUP(A223,#REF!,3,FALSE),"")</f>
        <v/>
      </c>
      <c r="CA223" s="279" t="str">
        <f>IFERROR(VLOOKUP(A223,#REF!,3,FALSE),"")</f>
        <v/>
      </c>
      <c r="CB223" s="279" t="str">
        <f>IFERROR(VLOOKUP(A223,#REF!,3,FALSE),"")</f>
        <v/>
      </c>
      <c r="CC223" s="279" t="str">
        <f>IFERROR(VLOOKUP(A223,#REF!,3,FALSE),"")</f>
        <v/>
      </c>
      <c r="CD223" s="279" t="str">
        <f>IFERROR(VLOOKUP(A223,#REF!,3,FALSE),"")</f>
        <v/>
      </c>
      <c r="CE223" s="279" t="str">
        <f>IFERROR(VLOOKUP(A223,#REF!,3,FALSE),"")</f>
        <v/>
      </c>
      <c r="CF223" s="279" t="str">
        <f>IFERROR(VLOOKUP(A223,#REF!,3,FALSE),"")</f>
        <v/>
      </c>
      <c r="CG223" s="279" t="str">
        <f>IFERROR(VLOOKUP(A223,#REF!,3,FALSE),"")</f>
        <v/>
      </c>
      <c r="CH223" s="279" t="str">
        <f>IFERROR(VLOOKUP(A223,#REF!,3,FALSE),"")</f>
        <v/>
      </c>
      <c r="CI223" s="279">
        <f>IFERROR(VLOOKUP(A223,'fat-01-23'!A:C,3,FALSE),"")</f>
        <v>5.5890000000000004</v>
      </c>
      <c r="CJ223" s="279">
        <f>IFERROR(VLOOKUP(A223,'fat-02-23'!A:C,3,FALSE),"")</f>
        <v>5.5270000000000001</v>
      </c>
      <c r="CK223" s="279">
        <f>IFERROR(VLOOKUP(A223,'fat-03-23'!A:C,3,FALSE),"")</f>
        <v>1.3095000000000001</v>
      </c>
      <c r="CL223" s="279">
        <f>IFERROR(VLOOKUP(A223,'fat-04-23'!A:C,3,FALSE),"")</f>
        <v>0.13500000000000001</v>
      </c>
      <c r="CM223" s="279">
        <f>IFERROR(VLOOKUP(A223,'fat-05-23'!A:C,3,FALSE),"")</f>
        <v>1.9710000000000001</v>
      </c>
      <c r="CN223" s="279">
        <f>IFERROR(VLOOKUP(A223,'fat-06-23'!A:C,3,FALSE),"")</f>
        <v>0.55349999999999999</v>
      </c>
      <c r="CO223" s="279">
        <f>IFERROR(VLOOKUP(A223,'fat-07-23'!A:C,3,FALSE),"")</f>
        <v>6.2909999999999995</v>
      </c>
      <c r="CP223" s="279">
        <f>IFERROR(VLOOKUP(A223,'fat-08-23'!A:C,3,FALSE),"")</f>
        <v>9.5890000000000004</v>
      </c>
      <c r="CQ223" s="279">
        <f>IFERROR(VLOOKUP(A223,'fat-09-23'!A:C,3,FALSE),"")</f>
        <v>2.2195</v>
      </c>
      <c r="CR223" s="279">
        <f>IFERROR(VLOOKUP(A223,'fat-10-23'!A:C,3,FALSE),"")</f>
        <v>0.51</v>
      </c>
      <c r="CS223" s="279">
        <f>IFERROR(VLOOKUP(A223,'fat-11-23'!A:C,3,FALSE),"")</f>
        <v>9.8249999999999993</v>
      </c>
      <c r="CT223" s="279" t="str">
        <f>IFERROR(VLOOKUP(A223,'fat-12-23'!A:C,3,FALSE),"")</f>
        <v/>
      </c>
      <c r="CU223" s="279">
        <f>IFERROR(VLOOKUP(A223,'fat-01-24'!A:C,3,FALSE),"")</f>
        <v>5.923</v>
      </c>
      <c r="CV223" s="279">
        <f>IFERROR(VLOOKUP(A223,'fat-02-24'!A:C,3,FALSE),"")</f>
        <v>1.3094999999999999</v>
      </c>
      <c r="CW223" s="279" t="str">
        <f>IFERROR(VLOOKUP(A223,'fat-03-24'!A:C,3,FALSE),"")</f>
        <v/>
      </c>
      <c r="CX223" s="279">
        <f>IFERROR(VLOOKUP(A223,'fat-04-24'!A:C,3,FALSE),"")</f>
        <v>1.5854999999999999</v>
      </c>
      <c r="CY223" s="279">
        <f>IFERROR(VLOOKUP(A223,'fat-05-24'!A:C,3,FALSE),"")</f>
        <v>3.1820000000000004</v>
      </c>
      <c r="CZ223" s="279">
        <f>IFERROR(VLOOKUP(A223,'fat-06-24'!A:C,3,FALSE),"")</f>
        <v>0.55349999999999999</v>
      </c>
      <c r="DA223" s="279">
        <f>IFERROR(VLOOKUP(A223,'fat-07-24'!A:C,3,FALSE),"")</f>
        <v>19.427000000000003</v>
      </c>
      <c r="DB223" s="279">
        <f>IFERROR(VLOOKUP(A223,'fat-08-24'!A:D,3,FALSE),"")</f>
        <v>28.255500000000001</v>
      </c>
      <c r="DC223" s="279">
        <f>IFERROR(VLOOKUP(A223,'fat-09-24'!A:C,3,FALSE),"")</f>
        <v>4.8529999999999998</v>
      </c>
      <c r="DD223" s="279">
        <f>IFERROR(VLOOKUP(A223,'fat-10-24'!A:C,3,FALSE),"")</f>
        <v>28.928000000000001</v>
      </c>
      <c r="DE223" s="279">
        <f>IFERROR(VLOOKUP(A223,'fat-11-24'!A:C,3,FALSE),"")</f>
        <v>1.377</v>
      </c>
      <c r="DF223" s="279">
        <f>IFERROR(VLOOKUP(A223,'fat-12-24'!A:D,3,FALSE),"")</f>
        <v>23.002499999999998</v>
      </c>
      <c r="DG223" s="279">
        <f>IFERROR(VLOOKUP(A223,'fat-01-25'!A:D,3,FALSE),"")</f>
        <v>0.13500000000000001</v>
      </c>
      <c r="DH223" s="279">
        <f>IFERROR(VLOOKUP(A223,'fat-02-25'!A:D,3,FALSE),"")</f>
        <v>0</v>
      </c>
      <c r="DI223" s="279">
        <f>IFERROR(VLOOKUP(A223,'fat-03-25'!A:C,3,FALSE),"")</f>
        <v>4.9399999999999995</v>
      </c>
      <c r="DJ223" s="279">
        <f>IFERROR(VLOOKUP(A223,'fat-04-25'!A:C,3,FALSE),"")</f>
        <v>2.6325000000000003</v>
      </c>
      <c r="DK223" s="279">
        <f>IFERROR(VLOOKUP(A223,'fat-02-25'!A:C,3,FALSE),"")</f>
        <v>0</v>
      </c>
      <c r="DL223" s="279">
        <f>IFERROR(VLOOKUP(A223,'fat-06-25'!A:C,3,FALSE),"")</f>
        <v>7.4995000000000003</v>
      </c>
      <c r="DM223" s="279">
        <f>IFERROR(VLOOKUP(A223,'fat-05-25'!A:C,3,FALSE),"")</f>
        <v>1.512</v>
      </c>
      <c r="DN223" s="279">
        <f>IFERROR(VLOOKUP(A223,'fat-08-25'!A:C,3,FALSE),"")</f>
        <v>3.4950000000000001</v>
      </c>
      <c r="DO223" s="279">
        <f>IFERROR(VLOOKUP(A223,'fat-09-25'!A:C,3,FALSE),"")</f>
        <v>5.3920000000000003</v>
      </c>
      <c r="DP223" s="279">
        <f>IFERROR(VLOOKUP(A223,'fat-10-25'!A:C,3,FALSE),"")</f>
        <v>2.0880000000000001</v>
      </c>
      <c r="DQ223" s="279">
        <f>IFERROR(VLOOKUP(A223,'fat-11-25'!A:D,3,FALSE),"")</f>
        <v>6.8010000000000002</v>
      </c>
      <c r="DR223" s="279">
        <f>IFERROR(VLOOKUP(A223,'fat-12-25'!A:D,3,FALSE),"")</f>
        <v>0.27</v>
      </c>
      <c r="DS223" s="279">
        <f>IFERROR(VLOOKUP(A223,'fat-01-26'!A:C,3,FALSE),"")</f>
        <v>0.81</v>
      </c>
      <c r="DT223" s="279">
        <f>IFERROR(VLOOKUP(A223,'fat-02-26'!A:C,3,FALSE),"")</f>
        <v>19.287000000000003</v>
      </c>
      <c r="DU223" s="279">
        <f>IFERROR(VLOOKUP(A223,'fat-03-26'!A:C,3,FALSE),"")</f>
        <v>10.246</v>
      </c>
      <c r="DV223" s="279">
        <f>IFERROR(VLOOKUP(A223,'fat-04-26'!A:C,3,FALSE),"")</f>
        <v>26.494</v>
      </c>
      <c r="DW223" s="279">
        <f>IFERROR(VLOOKUP(A223,'fat-05-26'!A:C,3,FALSE),"")</f>
        <v>7.8834999999999997</v>
      </c>
      <c r="DX223" s="279">
        <f t="shared" si="23"/>
        <v>10.831750000000001</v>
      </c>
      <c r="DY223" s="279">
        <f t="shared" si="24"/>
        <v>16.247625000000003</v>
      </c>
      <c r="DZ223" s="280"/>
      <c r="EA223" s="281">
        <f>VLOOKUP(A223,Estoque!B:I,8,FALSE)</f>
        <v>43.561999999999998</v>
      </c>
      <c r="EB223" s="34">
        <f>VLOOKUP(A223,Estoque!B:N,13,FALSE)</f>
        <v>0</v>
      </c>
    </row>
    <row r="224" spans="1:135" x14ac:dyDescent="0.3">
      <c r="A224" s="394" t="s">
        <v>703</v>
      </c>
      <c r="B224" s="394" t="s">
        <v>704</v>
      </c>
      <c r="C224" s="279" t="s">
        <v>772</v>
      </c>
      <c r="D224" s="279" t="s">
        <v>772</v>
      </c>
      <c r="E224" s="279" t="s">
        <v>772</v>
      </c>
      <c r="F224" s="279" t="s">
        <v>772</v>
      </c>
      <c r="G224" s="279" t="s">
        <v>772</v>
      </c>
      <c r="H224" s="279" t="s">
        <v>772</v>
      </c>
      <c r="I224" s="279" t="s">
        <v>772</v>
      </c>
      <c r="J224" s="279" t="s">
        <v>772</v>
      </c>
      <c r="K224" s="279" t="s">
        <v>772</v>
      </c>
      <c r="L224" s="279" t="s">
        <v>772</v>
      </c>
      <c r="M224" s="279" t="s">
        <v>772</v>
      </c>
      <c r="N224" s="279" t="s">
        <v>772</v>
      </c>
      <c r="O224" s="279" t="s">
        <v>772</v>
      </c>
      <c r="P224" s="279" t="s">
        <v>772</v>
      </c>
      <c r="Q224" s="279" t="s">
        <v>772</v>
      </c>
      <c r="R224" s="279" t="s">
        <v>772</v>
      </c>
      <c r="S224" s="279" t="s">
        <v>772</v>
      </c>
      <c r="T224" s="279" t="s">
        <v>772</v>
      </c>
      <c r="U224" s="279" t="s">
        <v>772</v>
      </c>
      <c r="V224" s="279" t="s">
        <v>772</v>
      </c>
      <c r="W224" s="279" t="s">
        <v>772</v>
      </c>
      <c r="X224" s="279" t="s">
        <v>772</v>
      </c>
      <c r="Y224" s="279" t="s">
        <v>772</v>
      </c>
      <c r="Z224" s="279" t="str">
        <f>IFERROR(VLOOKUP(A224,#REF!,3,FALSE),"")</f>
        <v/>
      </c>
      <c r="AA224" s="279" t="s">
        <v>772</v>
      </c>
      <c r="AB224" s="279" t="s">
        <v>772</v>
      </c>
      <c r="AC224" s="279" t="s">
        <v>772</v>
      </c>
      <c r="AD224" s="279" t="s">
        <v>772</v>
      </c>
      <c r="AE224" s="279" t="s">
        <v>772</v>
      </c>
      <c r="AF224" s="279" t="s">
        <v>772</v>
      </c>
      <c r="AG224" s="279" t="s">
        <v>772</v>
      </c>
      <c r="AH224" s="279">
        <v>0.39400000000000002</v>
      </c>
      <c r="AI224" s="279" t="s">
        <v>772</v>
      </c>
      <c r="AJ224" s="279" t="s">
        <v>772</v>
      </c>
      <c r="AK224" s="279" t="s">
        <v>772</v>
      </c>
      <c r="AL224" s="279" t="s">
        <v>772</v>
      </c>
      <c r="AM224" s="279" t="s">
        <v>772</v>
      </c>
      <c r="AN224" s="279" t="s">
        <v>772</v>
      </c>
      <c r="AO224" s="279" t="s">
        <v>772</v>
      </c>
      <c r="AP224" s="279">
        <v>1.58</v>
      </c>
      <c r="AQ224" s="279" t="s">
        <v>772</v>
      </c>
      <c r="AR224" s="279" t="s">
        <v>772</v>
      </c>
      <c r="AS224" s="279" t="s">
        <v>772</v>
      </c>
      <c r="AT224" s="279" t="s">
        <v>772</v>
      </c>
      <c r="AU224" s="279">
        <v>0.26500000000000001</v>
      </c>
      <c r="AV224" s="279">
        <v>0.31</v>
      </c>
      <c r="AW224" s="279" t="s">
        <v>772</v>
      </c>
      <c r="AX224" s="279">
        <v>0.64500000000000002</v>
      </c>
      <c r="AY224" s="279" t="str">
        <f>IFERROR(VLOOKUP(A224,#REF!,3,FALSE),"")</f>
        <v/>
      </c>
      <c r="AZ224" s="279" t="str">
        <f>IFERROR(VLOOKUP(A224,#REF!,3,FALSE),"")</f>
        <v/>
      </c>
      <c r="BA224" s="279" t="str">
        <f>IFERROR(VLOOKUP(A224,#REF!,3,FALSE),"")</f>
        <v/>
      </c>
      <c r="BB224" s="279" t="str">
        <f>IFERROR(VLOOKUP(A224,#REF!,3,FALSE),"")</f>
        <v/>
      </c>
      <c r="BC224" s="279" t="str">
        <f>IFERROR(VLOOKUP(A224,#REF!,3,FALSE),"")</f>
        <v/>
      </c>
      <c r="BD224" s="279" t="str">
        <f>IFERROR(VLOOKUP(A224,#REF!,3,FALSE),"")</f>
        <v/>
      </c>
      <c r="BE224" s="279" t="str">
        <f>IFERROR(VLOOKUP(A224,#REF!,3,FALSE),"")</f>
        <v/>
      </c>
      <c r="BF224" s="279" t="str">
        <f>IFERROR(VLOOKUP(A224,#REF!,3,FALSE),"")</f>
        <v/>
      </c>
      <c r="BG224" s="279" t="str">
        <f>IFERROR(VLOOKUP(A224,#REF!,3,FALSE),"")</f>
        <v/>
      </c>
      <c r="BH224" s="279" t="str">
        <f>IFERROR(VLOOKUP(A224,#REF!,3,FALSE),"")</f>
        <v/>
      </c>
      <c r="BI224" s="279" t="str">
        <f>IFERROR(VLOOKUP(A224,#REF!,3,FALSE),"")</f>
        <v/>
      </c>
      <c r="BJ224" s="279" t="str">
        <f>IFERROR(VLOOKUP(A224,#REF!,3,FALSE),"")</f>
        <v/>
      </c>
      <c r="BK224" s="279" t="str">
        <f>IFERROR(VLOOKUP(A224,#REF!,3,FALSE),"")</f>
        <v/>
      </c>
      <c r="BL224" s="279" t="str">
        <f>IFERROR(VLOOKUP(A224,#REF!,3,FALSE),"")</f>
        <v/>
      </c>
      <c r="BM224" s="279" t="str">
        <f>IFERROR(VLOOKUP(A224,#REF!,3,FALSE),"")</f>
        <v/>
      </c>
      <c r="BN224" s="279" t="str">
        <f>IFERROR(VLOOKUP(A224,#REF!,3,FALSE),"")</f>
        <v/>
      </c>
      <c r="BO224" s="279" t="str">
        <f>IFERROR(VLOOKUP(A224,#REF!,3,FALSE),"")</f>
        <v/>
      </c>
      <c r="BP224" s="279" t="str">
        <f>IFERROR(VLOOKUP(A224,#REF!,3,FALSE),"")</f>
        <v/>
      </c>
      <c r="BQ224" s="279" t="str">
        <f>IFERROR(VLOOKUP(A224,#REF!,3,FALSE),"")</f>
        <v/>
      </c>
      <c r="BR224" s="279" t="str">
        <f>IFERROR(VLOOKUP(A224,#REF!,3,FALSE),"")</f>
        <v/>
      </c>
      <c r="BS224" s="279" t="str">
        <f>IFERROR(VLOOKUP(A224,#REF!,3,FALSE),"")</f>
        <v/>
      </c>
      <c r="BT224" s="279" t="str">
        <f>IFERROR(VLOOKUP(A224,#REF!,3,FALSE),"")</f>
        <v/>
      </c>
      <c r="BU224" s="279" t="str">
        <f>IFERROR(VLOOKUP(A224,#REF!,3,FALSE),"")</f>
        <v/>
      </c>
      <c r="BV224" s="279" t="str">
        <f>IFERROR(VLOOKUP(A224,#REF!,3,FALSE),"")</f>
        <v/>
      </c>
      <c r="BW224" s="279" t="str">
        <f>IFERROR(VLOOKUP(A224,#REF!,3,FALSE),"")</f>
        <v/>
      </c>
      <c r="BX224" s="279" t="str">
        <f>IFERROR(VLOOKUP(A224,#REF!,3,FALSE),"")</f>
        <v/>
      </c>
      <c r="BY224" s="279" t="str">
        <f>IFERROR(VLOOKUP(A224,#REF!,3,FALSE),"")</f>
        <v/>
      </c>
      <c r="BZ224" s="279" t="str">
        <f>IFERROR(VLOOKUP(A224,#REF!,3,FALSE),"")</f>
        <v/>
      </c>
      <c r="CA224" s="279" t="str">
        <f>IFERROR(VLOOKUP(A224,#REF!,3,FALSE),"")</f>
        <v/>
      </c>
      <c r="CB224" s="279" t="str">
        <f>IFERROR(VLOOKUP(A224,#REF!,3,FALSE),"")</f>
        <v/>
      </c>
      <c r="CC224" s="279" t="str">
        <f>IFERROR(VLOOKUP(A224,#REF!,3,FALSE),"")</f>
        <v/>
      </c>
      <c r="CD224" s="279" t="str">
        <f>IFERROR(VLOOKUP(A224,#REF!,3,FALSE),"")</f>
        <v/>
      </c>
      <c r="CE224" s="279" t="str">
        <f>IFERROR(VLOOKUP(A224,#REF!,3,FALSE),"")</f>
        <v/>
      </c>
      <c r="CF224" s="279" t="str">
        <f>IFERROR(VLOOKUP(A224,#REF!,3,FALSE),"")</f>
        <v/>
      </c>
      <c r="CG224" s="279" t="str">
        <f>IFERROR(VLOOKUP(A224,#REF!,3,FALSE),"")</f>
        <v/>
      </c>
      <c r="CH224" s="279" t="str">
        <f>IFERROR(VLOOKUP(A224,#REF!,3,FALSE),"")</f>
        <v/>
      </c>
      <c r="CI224" s="279" t="str">
        <f>IFERROR(VLOOKUP(A224,'fat-01-23'!A:C,3,FALSE),"")</f>
        <v/>
      </c>
      <c r="CJ224" s="279" t="str">
        <f>IFERROR(VLOOKUP(A224,'fat-02-23'!A:C,3,FALSE),"")</f>
        <v/>
      </c>
      <c r="CK224" s="279" t="str">
        <f>IFERROR(VLOOKUP(A224,'fat-03-23'!A:C,3,FALSE),"")</f>
        <v/>
      </c>
      <c r="CL224" s="279" t="str">
        <f>IFERROR(VLOOKUP(A224,'fat-04-23'!A:C,3,FALSE),"")</f>
        <v/>
      </c>
      <c r="CM224" s="279" t="str">
        <f>IFERROR(VLOOKUP(A224,'fat-05-23'!A:C,3,FALSE),"")</f>
        <v/>
      </c>
      <c r="CN224" s="279">
        <f>IFERROR(VLOOKUP(A224,'fat-06-23'!A:C,3,FALSE),"")</f>
        <v>0.39200000000000002</v>
      </c>
      <c r="CO224" s="279">
        <f>IFERROR(VLOOKUP(A224,'fat-07-23'!A:C,3,FALSE),"")</f>
        <v>1.3280000000000001</v>
      </c>
      <c r="CP224" s="279">
        <f>IFERROR(VLOOKUP(A224,'fat-08-23'!A:C,3,FALSE),"")</f>
        <v>1.379</v>
      </c>
      <c r="CQ224" s="279">
        <f>IFERROR(VLOOKUP(A224,'fat-09-23'!A:C,3,FALSE),"")</f>
        <v>0.626</v>
      </c>
      <c r="CR224" s="279">
        <f>IFERROR(VLOOKUP(A224,'fat-10-23'!A:C,3,FALSE),"")</f>
        <v>0.5</v>
      </c>
      <c r="CS224" s="279">
        <f>IFERROR(VLOOKUP(A224,'fat-11-23'!A:C,3,FALSE),"")</f>
        <v>1.5840000000000001</v>
      </c>
      <c r="CT224" s="279" t="str">
        <f>IFERROR(VLOOKUP(A224,'fat-12-23'!A:C,3,FALSE),"")</f>
        <v/>
      </c>
      <c r="CU224" s="279" t="str">
        <f>IFERROR(VLOOKUP(A224,'fat-01-24'!A:C,3,FALSE),"")</f>
        <v/>
      </c>
      <c r="CV224" s="279">
        <f>IFERROR(VLOOKUP(A224,'fat-02-24'!A:C,3,FALSE),"")</f>
        <v>0.64400000000000002</v>
      </c>
      <c r="CW224" s="279">
        <f>IFERROR(VLOOKUP(A224,'fat-03-24'!A:C,3,FALSE),"")</f>
        <v>0.89600000000000002</v>
      </c>
      <c r="CX224" s="279">
        <f>IFERROR(VLOOKUP(A224,'fat-04-24'!A:C,3,FALSE),"")</f>
        <v>3.0249999999999995</v>
      </c>
      <c r="CY224" s="279">
        <f>IFERROR(VLOOKUP(A224,'fat-05-24'!A:C,3,FALSE),"")</f>
        <v>8.1010000000000009</v>
      </c>
      <c r="CZ224" s="279">
        <f>IFERROR(VLOOKUP(A224,'fat-06-24'!A:C,3,FALSE),"")</f>
        <v>0.39200000000000002</v>
      </c>
      <c r="DA224" s="279">
        <f>IFERROR(VLOOKUP(A224,'fat-07-24'!A:C,3,FALSE),"")</f>
        <v>3.1070000000000002</v>
      </c>
      <c r="DB224" s="279">
        <f>IFERROR(VLOOKUP(A224,'fat-08-24'!A:D,3,FALSE),"")</f>
        <v>0.26600000000000001</v>
      </c>
      <c r="DC224" s="279">
        <f>IFERROR(VLOOKUP(A224,'fat-09-24'!A:C,3,FALSE),"")</f>
        <v>1.0089999999999999</v>
      </c>
      <c r="DD224" s="279">
        <f>IFERROR(VLOOKUP(A224,'fat-10-24'!A:C,3,FALSE),"")</f>
        <v>0.84</v>
      </c>
      <c r="DE224" s="279">
        <f>IFERROR(VLOOKUP(A224,'fat-11-24'!A:C,3,FALSE),"")</f>
        <v>7.0149999999999997</v>
      </c>
      <c r="DF224" s="279">
        <f>IFERROR(VLOOKUP(A224,'fat-12-24'!A:D,3,FALSE),"")</f>
        <v>1.296</v>
      </c>
      <c r="DG224" s="279">
        <f>IFERROR(VLOOKUP(A224,'fat-01-25'!A:D,3,FALSE),"")</f>
        <v>7.7439999999999998</v>
      </c>
      <c r="DH224" s="279">
        <f>IFERROR(VLOOKUP(A224,'fat-02-25'!A:D,3,FALSE),"")</f>
        <v>2.2639999999999998</v>
      </c>
      <c r="DI224" s="279">
        <f>IFERROR(VLOOKUP(A224,'fat-03-25'!A:C,3,FALSE),"")</f>
        <v>0</v>
      </c>
      <c r="DJ224" s="279">
        <f>IFERROR(VLOOKUP(A224,'fat-04-25'!A:C,3,FALSE),"")</f>
        <v>0</v>
      </c>
      <c r="DK224" s="279">
        <f>IFERROR(VLOOKUP(A224,'fat-02-25'!A:C,3,FALSE),"")</f>
        <v>2.2639999999999998</v>
      </c>
      <c r="DL224" s="279">
        <f>IFERROR(VLOOKUP(A224,'fat-06-25'!A:C,3,FALSE),"")</f>
        <v>15.124000000000001</v>
      </c>
      <c r="DM224" s="279">
        <f>IFERROR(VLOOKUP(A224,'fat-05-25'!A:C,3,FALSE),"")</f>
        <v>0</v>
      </c>
      <c r="DN224" s="279">
        <f>IFERROR(VLOOKUP(A224,'fat-08-25'!A:C,3,FALSE),"")</f>
        <v>1.45</v>
      </c>
      <c r="DO224" s="279">
        <f>IFERROR(VLOOKUP(A224,'fat-09-25'!A:C,3,FALSE),"")</f>
        <v>7.1229999999999993</v>
      </c>
      <c r="DP224" s="279">
        <f>IFERROR(VLOOKUP(A224,'fat-10-25'!A:C,3,FALSE),"")</f>
        <v>0</v>
      </c>
      <c r="DQ224" s="279">
        <f>IFERROR(VLOOKUP(A224,'fat-11-25'!A:D,3,FALSE),"")</f>
        <v>2.2960000000000003</v>
      </c>
      <c r="DR224" s="279">
        <f>IFERROR(VLOOKUP(A224,'fat-12-25'!A:D,3,FALSE),"")</f>
        <v>2.7669999999999999</v>
      </c>
      <c r="DS224" s="279">
        <f>IFERROR(VLOOKUP(A224,'fat-01-26'!A:C,3,FALSE),"")</f>
        <v>3.1759999999999997</v>
      </c>
      <c r="DT224" s="279">
        <f>IFERROR(VLOOKUP(A224,'fat-02-26'!A:C,3,FALSE),"")</f>
        <v>12.196</v>
      </c>
      <c r="DU224" s="279">
        <f>IFERROR(VLOOKUP(A224,'fat-03-26'!A:C,3,FALSE),"")</f>
        <v>11.385999999999999</v>
      </c>
      <c r="DV224" s="279">
        <f>IFERROR(VLOOKUP(A224,'fat-04-26'!A:C,3,FALSE),"")</f>
        <v>1.2250000000000001</v>
      </c>
      <c r="DW224" s="279">
        <f>IFERROR(VLOOKUP(A224,'fat-05-26'!A:C,3,FALSE),"")</f>
        <v>0.88200000000000001</v>
      </c>
      <c r="DX224" s="279">
        <f t="shared" si="23"/>
        <v>5.2720000000000002</v>
      </c>
      <c r="DY224" s="279">
        <f t="shared" si="24"/>
        <v>7.9080000000000013</v>
      </c>
      <c r="DZ224" s="280">
        <v>15</v>
      </c>
      <c r="EA224" s="281">
        <f>VLOOKUP(A224,Estoque!B:I,8,FALSE)</f>
        <v>0.77700000000000002</v>
      </c>
      <c r="EB224" s="34">
        <f>VLOOKUP(A224,Estoque!B:N,13,FALSE)</f>
        <v>0</v>
      </c>
    </row>
    <row r="225" spans="1:132" x14ac:dyDescent="0.3">
      <c r="A225" s="394" t="s">
        <v>119</v>
      </c>
      <c r="B225" s="394" t="s">
        <v>120</v>
      </c>
      <c r="C225" s="279" t="s">
        <v>772</v>
      </c>
      <c r="D225" s="279" t="s">
        <v>772</v>
      </c>
      <c r="E225" s="279" t="s">
        <v>772</v>
      </c>
      <c r="F225" s="279" t="s">
        <v>772</v>
      </c>
      <c r="G225" s="279" t="s">
        <v>772</v>
      </c>
      <c r="H225" s="279" t="s">
        <v>772</v>
      </c>
      <c r="I225" s="279" t="s">
        <v>772</v>
      </c>
      <c r="J225" s="279" t="s">
        <v>772</v>
      </c>
      <c r="K225" s="279" t="s">
        <v>772</v>
      </c>
      <c r="L225" s="279" t="s">
        <v>772</v>
      </c>
      <c r="M225" s="279" t="s">
        <v>772</v>
      </c>
      <c r="N225" s="279" t="s">
        <v>772</v>
      </c>
      <c r="O225" s="279" t="s">
        <v>772</v>
      </c>
      <c r="P225" s="279" t="s">
        <v>772</v>
      </c>
      <c r="Q225" s="279" t="s">
        <v>772</v>
      </c>
      <c r="R225" s="279" t="s">
        <v>772</v>
      </c>
      <c r="S225" s="279" t="s">
        <v>772</v>
      </c>
      <c r="T225" s="279" t="s">
        <v>772</v>
      </c>
      <c r="U225" s="279" t="s">
        <v>772</v>
      </c>
      <c r="V225" s="279">
        <v>1.0049999999999999</v>
      </c>
      <c r="W225" s="279" t="s">
        <v>772</v>
      </c>
      <c r="X225" s="279" t="s">
        <v>772</v>
      </c>
      <c r="Y225" s="279" t="s">
        <v>772</v>
      </c>
      <c r="Z225" s="279" t="str">
        <f>IFERROR(VLOOKUP(A225,#REF!,3,FALSE),"")</f>
        <v/>
      </c>
      <c r="AA225" s="279">
        <v>0.81</v>
      </c>
      <c r="AB225" s="279" t="s">
        <v>772</v>
      </c>
      <c r="AC225" s="279" t="s">
        <v>772</v>
      </c>
      <c r="AD225" s="279" t="s">
        <v>772</v>
      </c>
      <c r="AE225" s="279" t="s">
        <v>772</v>
      </c>
      <c r="AF225" s="279" t="s">
        <v>772</v>
      </c>
      <c r="AG225" s="279">
        <v>0.155</v>
      </c>
      <c r="AH225" s="279">
        <v>0.69499999999999995</v>
      </c>
      <c r="AI225" s="279" t="s">
        <v>772</v>
      </c>
      <c r="AJ225" s="279" t="s">
        <v>772</v>
      </c>
      <c r="AK225" s="279" t="s">
        <v>772</v>
      </c>
      <c r="AL225" s="279" t="s">
        <v>772</v>
      </c>
      <c r="AM225" s="279">
        <v>1.7050000000000001</v>
      </c>
      <c r="AN225" s="279" t="s">
        <v>772</v>
      </c>
      <c r="AO225" s="279">
        <v>1.675</v>
      </c>
      <c r="AP225" s="279" t="s">
        <v>772</v>
      </c>
      <c r="AQ225" s="279">
        <v>7.4999999999999997E-2</v>
      </c>
      <c r="AR225" s="279" t="s">
        <v>772</v>
      </c>
      <c r="AS225" s="279" t="s">
        <v>772</v>
      </c>
      <c r="AT225" s="279" t="s">
        <v>772</v>
      </c>
      <c r="AU225" s="279">
        <v>0.17499999999999999</v>
      </c>
      <c r="AV225" s="279">
        <v>0.34</v>
      </c>
      <c r="AW225" s="279" t="s">
        <v>772</v>
      </c>
      <c r="AX225" s="279">
        <v>0.17499999999999999</v>
      </c>
      <c r="AY225" s="279" t="str">
        <f>IFERROR(VLOOKUP(A225,#REF!,3,FALSE),"")</f>
        <v/>
      </c>
      <c r="AZ225" s="279" t="str">
        <f>IFERROR(VLOOKUP(A225,#REF!,3,FALSE),"")</f>
        <v/>
      </c>
      <c r="BA225" s="279" t="str">
        <f>IFERROR(VLOOKUP(A225,#REF!,3,FALSE),"")</f>
        <v/>
      </c>
      <c r="BB225" s="279" t="str">
        <f>IFERROR(VLOOKUP(A225,#REF!,3,FALSE),"")</f>
        <v/>
      </c>
      <c r="BC225" s="279" t="str">
        <f>IFERROR(VLOOKUP(A225,#REF!,3,FALSE),"")</f>
        <v/>
      </c>
      <c r="BD225" s="279" t="str">
        <f>IFERROR(VLOOKUP(A225,#REF!,3,FALSE),"")</f>
        <v/>
      </c>
      <c r="BE225" s="279" t="str">
        <f>IFERROR(VLOOKUP(A225,#REF!,3,FALSE),"")</f>
        <v/>
      </c>
      <c r="BF225" s="279" t="str">
        <f>IFERROR(VLOOKUP(A225,#REF!,3,FALSE),"")</f>
        <v/>
      </c>
      <c r="BG225" s="279" t="str">
        <f>IFERROR(VLOOKUP(A225,#REF!,3,FALSE),"")</f>
        <v/>
      </c>
      <c r="BH225" s="279" t="str">
        <f>IFERROR(VLOOKUP(A225,#REF!,3,FALSE),"")</f>
        <v/>
      </c>
      <c r="BI225" s="279" t="str">
        <f>IFERROR(VLOOKUP(A225,#REF!,3,FALSE),"")</f>
        <v/>
      </c>
      <c r="BJ225" s="279" t="str">
        <f>IFERROR(VLOOKUP(A225,#REF!,3,FALSE),"")</f>
        <v/>
      </c>
      <c r="BK225" s="279" t="str">
        <f>IFERROR(VLOOKUP(A225,#REF!,3,FALSE),"")</f>
        <v/>
      </c>
      <c r="BL225" s="279" t="str">
        <f>IFERROR(VLOOKUP(A225,#REF!,3,FALSE),"")</f>
        <v/>
      </c>
      <c r="BM225" s="279" t="str">
        <f>IFERROR(VLOOKUP(A225,#REF!,3,FALSE),"")</f>
        <v/>
      </c>
      <c r="BN225" s="279" t="str">
        <f>IFERROR(VLOOKUP(A225,#REF!,3,FALSE),"")</f>
        <v/>
      </c>
      <c r="BO225" s="279" t="str">
        <f>IFERROR(VLOOKUP(A225,#REF!,3,FALSE),"")</f>
        <v/>
      </c>
      <c r="BP225" s="279" t="str">
        <f>IFERROR(VLOOKUP(A225,#REF!,3,FALSE),"")</f>
        <v/>
      </c>
      <c r="BQ225" s="279" t="str">
        <f>IFERROR(VLOOKUP(A225,#REF!,3,FALSE),"")</f>
        <v/>
      </c>
      <c r="BR225" s="279" t="str">
        <f>IFERROR(VLOOKUP(A225,#REF!,3,FALSE),"")</f>
        <v/>
      </c>
      <c r="BS225" s="279" t="str">
        <f>IFERROR(VLOOKUP(A225,#REF!,3,FALSE),"")</f>
        <v/>
      </c>
      <c r="BT225" s="279" t="str">
        <f>IFERROR(VLOOKUP(A225,#REF!,3,FALSE),"")</f>
        <v/>
      </c>
      <c r="BU225" s="279" t="str">
        <f>IFERROR(VLOOKUP(A225,#REF!,3,FALSE),"")</f>
        <v/>
      </c>
      <c r="BV225" s="279" t="str">
        <f>IFERROR(VLOOKUP(A225,#REF!,3,FALSE),"")</f>
        <v/>
      </c>
      <c r="BW225" s="279" t="str">
        <f>IFERROR(VLOOKUP(A225,#REF!,3,FALSE),"")</f>
        <v/>
      </c>
      <c r="BX225" s="279" t="str">
        <f>IFERROR(VLOOKUP(A225,#REF!,3,FALSE),"")</f>
        <v/>
      </c>
      <c r="BY225" s="279" t="str">
        <f>IFERROR(VLOOKUP(A225,#REF!,3,FALSE),"")</f>
        <v/>
      </c>
      <c r="BZ225" s="279" t="str">
        <f>IFERROR(VLOOKUP(A225,#REF!,3,FALSE),"")</f>
        <v/>
      </c>
      <c r="CA225" s="279" t="str">
        <f>IFERROR(VLOOKUP(A225,#REF!,3,FALSE),"")</f>
        <v/>
      </c>
      <c r="CB225" s="279" t="str">
        <f>IFERROR(VLOOKUP(A225,#REF!,3,FALSE),"")</f>
        <v/>
      </c>
      <c r="CC225" s="279" t="str">
        <f>IFERROR(VLOOKUP(A225,#REF!,3,FALSE),"")</f>
        <v/>
      </c>
      <c r="CD225" s="279" t="str">
        <f>IFERROR(VLOOKUP(A225,#REF!,3,FALSE),"")</f>
        <v/>
      </c>
      <c r="CE225" s="279" t="str">
        <f>IFERROR(VLOOKUP(A225,#REF!,3,FALSE),"")</f>
        <v/>
      </c>
      <c r="CF225" s="279" t="str">
        <f>IFERROR(VLOOKUP(A225,#REF!,3,FALSE),"")</f>
        <v/>
      </c>
      <c r="CG225" s="279" t="str">
        <f>IFERROR(VLOOKUP(A225,#REF!,3,FALSE),"")</f>
        <v/>
      </c>
      <c r="CH225" s="279" t="str">
        <f>IFERROR(VLOOKUP(A225,#REF!,3,FALSE),"")</f>
        <v/>
      </c>
      <c r="CI225" s="279" t="str">
        <f>IFERROR(VLOOKUP(A225,'fat-01-23'!A:C,3,FALSE),"")</f>
        <v/>
      </c>
      <c r="CJ225" s="279" t="str">
        <f>IFERROR(VLOOKUP(A225,'fat-02-23'!A:C,3,FALSE),"")</f>
        <v/>
      </c>
      <c r="CK225" s="279" t="str">
        <f>IFERROR(VLOOKUP(A225,'fat-03-23'!A:C,3,FALSE),"")</f>
        <v/>
      </c>
      <c r="CL225" s="279" t="str">
        <f>IFERROR(VLOOKUP(A225,'fat-04-23'!A:C,3,FALSE),"")</f>
        <v/>
      </c>
      <c r="CM225" s="279" t="str">
        <f>IFERROR(VLOOKUP(A225,'fat-05-23'!A:C,3,FALSE),"")</f>
        <v/>
      </c>
      <c r="CN225" s="279">
        <f>IFERROR(VLOOKUP(A225,'fat-06-23'!A:C,3,FALSE),"")</f>
        <v>3.1139999999999999</v>
      </c>
      <c r="CO225" s="279">
        <f>IFERROR(VLOOKUP(A225,'fat-07-23'!A:C,3,FALSE),"")</f>
        <v>2.5549999999999997</v>
      </c>
      <c r="CP225" s="279" t="str">
        <f>IFERROR(VLOOKUP(A225,'fat-08-23'!A:C,3,FALSE),"")</f>
        <v/>
      </c>
      <c r="CQ225" s="279">
        <f>IFERROR(VLOOKUP(A225,'fat-09-23'!A:C,3,FALSE),"")</f>
        <v>1.085</v>
      </c>
      <c r="CR225" s="279" t="str">
        <f>IFERROR(VLOOKUP(A225,'fat-10-23'!A:C,3,FALSE),"")</f>
        <v/>
      </c>
      <c r="CS225" s="279">
        <f>IFERROR(VLOOKUP(A225,'fat-11-23'!A:C,3,FALSE),"")</f>
        <v>1.716</v>
      </c>
      <c r="CT225" s="279" t="str">
        <f>IFERROR(VLOOKUP(A225,'fat-12-23'!A:C,3,FALSE),"")</f>
        <v/>
      </c>
      <c r="CU225" s="279">
        <f>IFERROR(VLOOKUP(A225,'fat-01-24'!A:C,3,FALSE),"")</f>
        <v>0.371</v>
      </c>
      <c r="CV225" s="279">
        <f>IFERROR(VLOOKUP(A225,'fat-02-24'!A:C,3,FALSE),"")</f>
        <v>0.70350000000000001</v>
      </c>
      <c r="CW225" s="279">
        <f>IFERROR(VLOOKUP(A225,'fat-03-24'!A:C,3,FALSE),"")</f>
        <v>0.91</v>
      </c>
      <c r="CX225" s="279">
        <f>IFERROR(VLOOKUP(A225,'fat-04-24'!A:C,3,FALSE),"")</f>
        <v>0.96250000000000002</v>
      </c>
      <c r="CY225" s="279">
        <f>IFERROR(VLOOKUP(A225,'fat-05-24'!A:C,3,FALSE),"")</f>
        <v>4.3070000000000004</v>
      </c>
      <c r="CZ225" s="279">
        <f>IFERROR(VLOOKUP(A225,'fat-06-24'!A:C,3,FALSE),"")</f>
        <v>3.1139999999999999</v>
      </c>
      <c r="DA225" s="279">
        <f>IFERROR(VLOOKUP(A225,'fat-07-24'!A:C,3,FALSE),"")</f>
        <v>2.1764999999999999</v>
      </c>
      <c r="DB225" s="279">
        <f>IFERROR(VLOOKUP(A225,'fat-08-24'!A:D,3,FALSE),"")</f>
        <v>0.4375</v>
      </c>
      <c r="DC225" s="279">
        <f>IFERROR(VLOOKUP(A225,'fat-09-24'!A:C,3,FALSE),"")</f>
        <v>1.5050000000000001</v>
      </c>
      <c r="DD225" s="279">
        <f>IFERROR(VLOOKUP(A225,'fat-10-24'!A:C,3,FALSE),"")</f>
        <v>0.38500000000000001</v>
      </c>
      <c r="DE225" s="279">
        <f>IFERROR(VLOOKUP(A225,'fat-11-24'!A:C,3,FALSE),"")</f>
        <v>0</v>
      </c>
      <c r="DF225" s="279">
        <f>IFERROR(VLOOKUP(A225,'fat-12-24'!A:D,3,FALSE),"")</f>
        <v>8.798</v>
      </c>
      <c r="DG225" s="279">
        <f>IFERROR(VLOOKUP(A225,'fat-01-25'!A:D,3,FALSE),"")</f>
        <v>2.242</v>
      </c>
      <c r="DH225" s="279">
        <f>IFERROR(VLOOKUP(A225,'fat-02-25'!A:D,3,FALSE),"")</f>
        <v>5.3245000000000005</v>
      </c>
      <c r="DI225" s="279">
        <f>IFERROR(VLOOKUP(A225,'fat-03-25'!A:C,3,FALSE),"")</f>
        <v>0</v>
      </c>
      <c r="DJ225" s="279">
        <f>IFERROR(VLOOKUP(A225,'fat-04-25'!A:C,3,FALSE),"")</f>
        <v>0</v>
      </c>
      <c r="DK225" s="279">
        <f>IFERROR(VLOOKUP(A225,'fat-02-25'!A:C,3,FALSE),"")</f>
        <v>5.3245000000000005</v>
      </c>
      <c r="DL225" s="279">
        <f>IFERROR(VLOOKUP(A225,'fat-06-25'!A:C,3,FALSE),"")</f>
        <v>-1.8374999999999997</v>
      </c>
      <c r="DM225" s="279">
        <f>IFERROR(VLOOKUP(A225,'fat-05-25'!A:C,3,FALSE),"")</f>
        <v>14.437000000000001</v>
      </c>
      <c r="DN225" s="279">
        <f>IFERROR(VLOOKUP(A225,'fat-08-25'!A:C,3,FALSE),"")</f>
        <v>0.4375</v>
      </c>
      <c r="DO225" s="279">
        <f>IFERROR(VLOOKUP(A225,'fat-09-25'!A:C,3,FALSE),"")</f>
        <v>3.786</v>
      </c>
      <c r="DP225" s="279">
        <f>IFERROR(VLOOKUP(A225,'fat-10-25'!A:C,3,FALSE),"")</f>
        <v>0.74099999999999999</v>
      </c>
      <c r="DQ225" s="279">
        <f>IFERROR(VLOOKUP(A225,'fat-11-25'!A:D,3,FALSE),"")</f>
        <v>3.3465000000000007</v>
      </c>
      <c r="DR225" s="279">
        <f>IFERROR(VLOOKUP(A225,'fat-12-25'!A:D,3,FALSE),"")</f>
        <v>3.1850000000000001</v>
      </c>
      <c r="DS225" s="279" t="str">
        <f>IFERROR(VLOOKUP(A225,'fat-01-26'!A:C,3,FALSE),"")</f>
        <v/>
      </c>
      <c r="DT225" s="279">
        <f>IFERROR(VLOOKUP(A225,'fat-02-26'!A:C,3,FALSE),"")</f>
        <v>2.2610000000000001</v>
      </c>
      <c r="DU225" s="279">
        <f>IFERROR(VLOOKUP(A225,'fat-03-26'!A:C,3,FALSE),"")</f>
        <v>12.0755</v>
      </c>
      <c r="DV225" s="279">
        <f>IFERROR(VLOOKUP(A225,'fat-04-26'!A:C,3,FALSE),"")</f>
        <v>2.9480000000000004</v>
      </c>
      <c r="DW225" s="279">
        <f>IFERROR(VLOOKUP(A225,'fat-05-26'!A:C,3,FALSE),"")</f>
        <v>4.1709999999999994</v>
      </c>
      <c r="DX225" s="279">
        <f t="shared" si="23"/>
        <v>4.1067499999999999</v>
      </c>
      <c r="DY225" s="279">
        <f t="shared" si="24"/>
        <v>6.1601249999999999</v>
      </c>
      <c r="DZ225" s="280"/>
      <c r="EA225" s="281">
        <f>VLOOKUP(A225,Estoque!B:I,8,FALSE)</f>
        <v>3.7835000000000001</v>
      </c>
      <c r="EB225" s="34">
        <f>VLOOKUP(A225,Estoque!B:N,13,FALSE)</f>
        <v>0</v>
      </c>
    </row>
    <row r="226" spans="1:132" x14ac:dyDescent="0.3">
      <c r="A226" s="394" t="s">
        <v>707</v>
      </c>
      <c r="B226" s="394" t="s">
        <v>708</v>
      </c>
      <c r="C226" s="279" t="s">
        <v>772</v>
      </c>
      <c r="D226" s="279" t="s">
        <v>772</v>
      </c>
      <c r="E226" s="279" t="s">
        <v>772</v>
      </c>
      <c r="F226" s="279" t="s">
        <v>772</v>
      </c>
      <c r="G226" s="279" t="s">
        <v>772</v>
      </c>
      <c r="H226" s="279" t="s">
        <v>772</v>
      </c>
      <c r="I226" s="279" t="s">
        <v>772</v>
      </c>
      <c r="J226" s="279" t="s">
        <v>772</v>
      </c>
      <c r="K226" s="279" t="s">
        <v>772</v>
      </c>
      <c r="L226" s="279" t="s">
        <v>772</v>
      </c>
      <c r="M226" s="279" t="s">
        <v>772</v>
      </c>
      <c r="N226" s="279" t="s">
        <v>772</v>
      </c>
      <c r="O226" s="279" t="s">
        <v>772</v>
      </c>
      <c r="P226" s="279" t="s">
        <v>772</v>
      </c>
      <c r="Q226" s="279" t="s">
        <v>772</v>
      </c>
      <c r="R226" s="279" t="s">
        <v>772</v>
      </c>
      <c r="S226" s="279" t="s">
        <v>772</v>
      </c>
      <c r="T226" s="279" t="s">
        <v>772</v>
      </c>
      <c r="U226" s="279" t="s">
        <v>772</v>
      </c>
      <c r="V226" s="279" t="s">
        <v>772</v>
      </c>
      <c r="W226" s="279" t="s">
        <v>772</v>
      </c>
      <c r="X226" s="279" t="s">
        <v>772</v>
      </c>
      <c r="Y226" s="279" t="s">
        <v>772</v>
      </c>
      <c r="Z226" s="279" t="str">
        <f>IFERROR(VLOOKUP(A226,#REF!,3,FALSE),"")</f>
        <v/>
      </c>
      <c r="AA226" s="279" t="s">
        <v>772</v>
      </c>
      <c r="AB226" s="279" t="s">
        <v>772</v>
      </c>
      <c r="AC226" s="279" t="s">
        <v>772</v>
      </c>
      <c r="AD226" s="279" t="s">
        <v>772</v>
      </c>
      <c r="AE226" s="279" t="s">
        <v>772</v>
      </c>
      <c r="AF226" s="279" t="s">
        <v>772</v>
      </c>
      <c r="AG226" s="279" t="s">
        <v>772</v>
      </c>
      <c r="AH226" s="279" t="s">
        <v>772</v>
      </c>
      <c r="AI226" s="279">
        <v>0.66</v>
      </c>
      <c r="AJ226" s="279" t="s">
        <v>772</v>
      </c>
      <c r="AK226" s="279" t="s">
        <v>772</v>
      </c>
      <c r="AL226" s="279" t="s">
        <v>772</v>
      </c>
      <c r="AM226" s="279" t="s">
        <v>772</v>
      </c>
      <c r="AN226" s="279">
        <v>0.66</v>
      </c>
      <c r="AO226" s="279" t="s">
        <v>772</v>
      </c>
      <c r="AP226" s="279" t="s">
        <v>772</v>
      </c>
      <c r="AQ226" s="279" t="s">
        <v>772</v>
      </c>
      <c r="AR226" s="279" t="s">
        <v>772</v>
      </c>
      <c r="AS226" s="279" t="s">
        <v>772</v>
      </c>
      <c r="AT226" s="279">
        <v>13.942</v>
      </c>
      <c r="AU226" s="279">
        <v>0.378</v>
      </c>
      <c r="AV226" s="279">
        <v>2.2290000000000001</v>
      </c>
      <c r="AW226" s="279">
        <v>8.9999999999999993E-3</v>
      </c>
      <c r="AX226" s="279" t="s">
        <v>772</v>
      </c>
      <c r="AY226" s="279" t="str">
        <f>IFERROR(VLOOKUP(A226,#REF!,3,FALSE),"")</f>
        <v/>
      </c>
      <c r="AZ226" s="279" t="str">
        <f>IFERROR(VLOOKUP(A226,#REF!,3,FALSE),"")</f>
        <v/>
      </c>
      <c r="BA226" s="279" t="str">
        <f>IFERROR(VLOOKUP(A226,#REF!,3,FALSE),"")</f>
        <v/>
      </c>
      <c r="BB226" s="279" t="str">
        <f>IFERROR(VLOOKUP(A226,#REF!,3,FALSE),"")</f>
        <v/>
      </c>
      <c r="BC226" s="279" t="str">
        <f>IFERROR(VLOOKUP(A226,#REF!,3,FALSE),"")</f>
        <v/>
      </c>
      <c r="BD226" s="279" t="str">
        <f>IFERROR(VLOOKUP(A226,#REF!,3,FALSE),"")</f>
        <v/>
      </c>
      <c r="BE226" s="279" t="str">
        <f>IFERROR(VLOOKUP(A226,#REF!,3,FALSE),"")</f>
        <v/>
      </c>
      <c r="BF226" s="279" t="str">
        <f>IFERROR(VLOOKUP(A226,#REF!,3,FALSE),"")</f>
        <v/>
      </c>
      <c r="BG226" s="279" t="str">
        <f>IFERROR(VLOOKUP(A226,#REF!,3,FALSE),"")</f>
        <v/>
      </c>
      <c r="BH226" s="279" t="str">
        <f>IFERROR(VLOOKUP(A226,#REF!,3,FALSE),"")</f>
        <v/>
      </c>
      <c r="BI226" s="279" t="str">
        <f>IFERROR(VLOOKUP(A226,#REF!,3,FALSE),"")</f>
        <v/>
      </c>
      <c r="BJ226" s="279" t="str">
        <f>IFERROR(VLOOKUP(A226,#REF!,3,FALSE),"")</f>
        <v/>
      </c>
      <c r="BK226" s="279" t="str">
        <f>IFERROR(VLOOKUP(A226,#REF!,3,FALSE),"")</f>
        <v/>
      </c>
      <c r="BL226" s="279" t="str">
        <f>IFERROR(VLOOKUP(A226,#REF!,3,FALSE),"")</f>
        <v/>
      </c>
      <c r="BM226" s="279" t="str">
        <f>IFERROR(VLOOKUP(A226,#REF!,3,FALSE),"")</f>
        <v/>
      </c>
      <c r="BN226" s="279" t="str">
        <f>IFERROR(VLOOKUP(A226,#REF!,3,FALSE),"")</f>
        <v/>
      </c>
      <c r="BO226" s="279" t="str">
        <f>IFERROR(VLOOKUP(A226,#REF!,3,FALSE),"")</f>
        <v/>
      </c>
      <c r="BP226" s="279" t="str">
        <f>IFERROR(VLOOKUP(A226,#REF!,3,FALSE),"")</f>
        <v/>
      </c>
      <c r="BQ226" s="279" t="str">
        <f>IFERROR(VLOOKUP(A226,#REF!,3,FALSE),"")</f>
        <v/>
      </c>
      <c r="BR226" s="279" t="str">
        <f>IFERROR(VLOOKUP(A226,#REF!,3,FALSE),"")</f>
        <v/>
      </c>
      <c r="BS226" s="279" t="str">
        <f>IFERROR(VLOOKUP(A226,#REF!,3,FALSE),"")</f>
        <v/>
      </c>
      <c r="BT226" s="279" t="str">
        <f>IFERROR(VLOOKUP(A226,#REF!,3,FALSE),"")</f>
        <v/>
      </c>
      <c r="BU226" s="279" t="str">
        <f>IFERROR(VLOOKUP(A226,#REF!,3,FALSE),"")</f>
        <v/>
      </c>
      <c r="BV226" s="279" t="str">
        <f>IFERROR(VLOOKUP(A226,#REF!,3,FALSE),"")</f>
        <v/>
      </c>
      <c r="BW226" s="279" t="str">
        <f>IFERROR(VLOOKUP(A226,#REF!,3,FALSE),"")</f>
        <v/>
      </c>
      <c r="BX226" s="279" t="str">
        <f>IFERROR(VLOOKUP(A226,#REF!,3,FALSE),"")</f>
        <v/>
      </c>
      <c r="BY226" s="279" t="str">
        <f>IFERROR(VLOOKUP(A226,#REF!,3,FALSE),"")</f>
        <v/>
      </c>
      <c r="BZ226" s="279" t="str">
        <f>IFERROR(VLOOKUP(A226,#REF!,3,FALSE),"")</f>
        <v/>
      </c>
      <c r="CA226" s="279" t="str">
        <f>IFERROR(VLOOKUP(A226,#REF!,3,FALSE),"")</f>
        <v/>
      </c>
      <c r="CB226" s="279" t="str">
        <f>IFERROR(VLOOKUP(A226,#REF!,3,FALSE),"")</f>
        <v/>
      </c>
      <c r="CC226" s="279" t="str">
        <f>IFERROR(VLOOKUP(A226,#REF!,3,FALSE),"")</f>
        <v/>
      </c>
      <c r="CD226" s="279" t="str">
        <f>IFERROR(VLOOKUP(A226,#REF!,3,FALSE),"")</f>
        <v/>
      </c>
      <c r="CE226" s="279" t="str">
        <f>IFERROR(VLOOKUP(A226,#REF!,3,FALSE),"")</f>
        <v/>
      </c>
      <c r="CF226" s="279" t="str">
        <f>IFERROR(VLOOKUP(A226,#REF!,3,FALSE),"")</f>
        <v/>
      </c>
      <c r="CG226" s="279" t="str">
        <f>IFERROR(VLOOKUP(A226,#REF!,3,FALSE),"")</f>
        <v/>
      </c>
      <c r="CH226" s="279" t="str">
        <f>IFERROR(VLOOKUP(A226,#REF!,3,FALSE),"")</f>
        <v/>
      </c>
      <c r="CI226" s="279" t="str">
        <f>IFERROR(VLOOKUP(A226,'fat-01-23'!A:C,3,FALSE),"")</f>
        <v/>
      </c>
      <c r="CJ226" s="279" t="str">
        <f>IFERROR(VLOOKUP(A226,'fat-02-23'!A:C,3,FALSE),"")</f>
        <v/>
      </c>
      <c r="CK226" s="279" t="str">
        <f>IFERROR(VLOOKUP(A226,'fat-03-23'!A:C,3,FALSE),"")</f>
        <v/>
      </c>
      <c r="CL226" s="279" t="str">
        <f>IFERROR(VLOOKUP(A226,'fat-04-23'!A:C,3,FALSE),"")</f>
        <v/>
      </c>
      <c r="CM226" s="279" t="str">
        <f>IFERROR(VLOOKUP(A226,'fat-05-23'!A:C,3,FALSE),"")</f>
        <v/>
      </c>
      <c r="CN226" s="279" t="str">
        <f>IFERROR(VLOOKUP(A226,'fat-06-23'!A:C,3,FALSE),"")</f>
        <v/>
      </c>
      <c r="CO226" s="279">
        <f>IFERROR(VLOOKUP(A226,'fat-07-23'!A:C,3,FALSE),"")</f>
        <v>0.18479999999999999</v>
      </c>
      <c r="CP226" s="279">
        <f>IFERROR(VLOOKUP(A226,'fat-08-23'!A:C,3,FALSE),"")</f>
        <v>0.74880000000000002</v>
      </c>
      <c r="CQ226" s="279" t="str">
        <f>IFERROR(VLOOKUP(A226,'fat-09-23'!A:C,3,FALSE),"")</f>
        <v/>
      </c>
      <c r="CR226" s="279">
        <f>IFERROR(VLOOKUP(A226,'fat-10-23'!A:C,3,FALSE),"")</f>
        <v>0.67300000000000004</v>
      </c>
      <c r="CS226" s="279">
        <f>IFERROR(VLOOKUP(A226,'fat-11-23'!A:C,3,FALSE),"")</f>
        <v>1.0049999999999999</v>
      </c>
      <c r="CT226" s="279" t="str">
        <f>IFERROR(VLOOKUP(A226,'fat-12-23'!A:C,3,FALSE),"")</f>
        <v/>
      </c>
      <c r="CU226" s="279" t="str">
        <f>IFERROR(VLOOKUP(A226,'fat-01-24'!A:C,3,FALSE),"")</f>
        <v/>
      </c>
      <c r="CV226" s="279" t="str">
        <f>IFERROR(VLOOKUP(A226,'fat-02-24'!A:C,3,FALSE),"")</f>
        <v/>
      </c>
      <c r="CW226" s="279" t="str">
        <f>IFERROR(VLOOKUP(A226,'fat-03-24'!A:C,3,FALSE),"")</f>
        <v/>
      </c>
      <c r="CX226" s="279" t="str">
        <f>IFERROR(VLOOKUP(A226,'fat-04-24'!A:C,3,FALSE),"")</f>
        <v/>
      </c>
      <c r="CY226" s="279" t="str">
        <f>IFERROR(VLOOKUP(A226,'fat-05-24'!A:C,3,FALSE),"")</f>
        <v/>
      </c>
      <c r="CZ226" s="279" t="str">
        <f>IFERROR(VLOOKUP(A226,'fat-06-24'!A:C,3,FALSE),"")</f>
        <v/>
      </c>
      <c r="DA226" s="279">
        <f>IFERROR(VLOOKUP(A226,'fat-07-24'!A:C,3,FALSE),"")</f>
        <v>1.0049999999999999</v>
      </c>
      <c r="DB226" s="279" t="str">
        <f>IFERROR(VLOOKUP(A226,'fat-08-24'!A:D,3,FALSE),"")</f>
        <v/>
      </c>
      <c r="DC226" s="279" t="str">
        <f>IFERROR(VLOOKUP(A226,'fat-09-24'!A:C,3,FALSE),"")</f>
        <v/>
      </c>
      <c r="DD226" s="279">
        <f>IFERROR(VLOOKUP(A226,'fat-10-24'!A:C,3,FALSE),"")</f>
        <v>0.1176</v>
      </c>
      <c r="DE226" s="279">
        <f>IFERROR(VLOOKUP(A226,'fat-11-24'!A:C,3,FALSE),"")</f>
        <v>3.4992000000000001</v>
      </c>
      <c r="DF226" s="279">
        <f>IFERROR(VLOOKUP(A226,'fat-12-24'!A:D,3,FALSE),"")</f>
        <v>1.3711999999999998</v>
      </c>
      <c r="DG226" s="279">
        <f>IFERROR(VLOOKUP(A226,'fat-01-25'!A:D,3,FALSE),"")</f>
        <v>7</v>
      </c>
      <c r="DH226" s="279" t="str">
        <f>IFERROR(VLOOKUP(A226,'fat-02-25'!A:D,3,FALSE),"")</f>
        <v/>
      </c>
      <c r="DI226" s="279" t="str">
        <f>IFERROR(VLOOKUP(A226,'fat-03-25'!A:C,3,FALSE),"")</f>
        <v/>
      </c>
      <c r="DJ226" s="279" t="str">
        <f>IFERROR(VLOOKUP(A226,'fat-04-25'!A:C,3,FALSE),"")</f>
        <v/>
      </c>
      <c r="DK226" s="279" t="str">
        <f>IFERROR(VLOOKUP(A226,'fat-02-25'!A:C,3,FALSE),"")</f>
        <v/>
      </c>
      <c r="DL226" s="279">
        <f>IFERROR(VLOOKUP(A226,'fat-06-25'!A:C,3,FALSE),"")</f>
        <v>0</v>
      </c>
      <c r="DM226" s="279" t="str">
        <f>IFERROR(VLOOKUP(A226,'fat-05-25'!A:C,3,FALSE),"")</f>
        <v/>
      </c>
      <c r="DN226" s="279">
        <f>IFERROR(VLOOKUP(A226,'fat-08-25'!A:C,3,FALSE),"")</f>
        <v>0</v>
      </c>
      <c r="DO226" s="279">
        <f>IFERROR(VLOOKUP(A226,'fat-09-25'!A:C,3,FALSE),"")</f>
        <v>0.68200000000000005</v>
      </c>
      <c r="DP226" s="279">
        <f>IFERROR(VLOOKUP(A226,'fat-10-25'!A:C,3,FALSE),"")</f>
        <v>0</v>
      </c>
      <c r="DQ226" s="279">
        <f>IFERROR(VLOOKUP(A226,'fat-11-25'!A:D,3,FALSE),"")</f>
        <v>3.6111999999999997</v>
      </c>
      <c r="DR226" s="279">
        <f>IFERROR(VLOOKUP(A226,'fat-12-25'!A:D,3,FALSE),"")</f>
        <v>3.9567999999999999</v>
      </c>
      <c r="DS226" s="279">
        <f>IFERROR(VLOOKUP(A226,'fat-01-26'!A:C,3,FALSE),"")</f>
        <v>0.2</v>
      </c>
      <c r="DT226" s="279" t="str">
        <f>IFERROR(VLOOKUP(A226,'fat-02-26'!A:C,3,FALSE),"")</f>
        <v/>
      </c>
      <c r="DU226" s="279">
        <f>IFERROR(VLOOKUP(A226,'fat-03-26'!A:C,3,FALSE),"")</f>
        <v>1.99</v>
      </c>
      <c r="DV226" s="279">
        <f>IFERROR(VLOOKUP(A226,'fat-04-26'!A:C,3,FALSE),"")</f>
        <v>4.9979999999999993</v>
      </c>
      <c r="DW226" s="279">
        <f>IFERROR(VLOOKUP(A226,'fat-05-26'!A:C,3,FALSE),"")</f>
        <v>3.3481999999999998</v>
      </c>
      <c r="DX226" s="279">
        <f t="shared" si="23"/>
        <v>2.4155000000000002</v>
      </c>
      <c r="DY226" s="279">
        <f t="shared" si="24"/>
        <v>3.6232500000000001</v>
      </c>
      <c r="DZ226" s="280">
        <v>5</v>
      </c>
      <c r="EA226" s="281">
        <f>VLOOKUP(A226,Estoque!B:I,8,FALSE)</f>
        <v>6.9874000000000001</v>
      </c>
      <c r="EB226" s="34">
        <f>VLOOKUP(A226,Estoque!B:N,13,FALSE)</f>
        <v>0</v>
      </c>
    </row>
    <row r="227" spans="1:132" x14ac:dyDescent="0.3">
      <c r="A227" s="394" t="s">
        <v>709</v>
      </c>
      <c r="B227" s="394" t="s">
        <v>710</v>
      </c>
      <c r="C227" s="279" t="s">
        <v>772</v>
      </c>
      <c r="D227" s="279" t="s">
        <v>772</v>
      </c>
      <c r="E227" s="279" t="s">
        <v>772</v>
      </c>
      <c r="F227" s="279" t="s">
        <v>772</v>
      </c>
      <c r="G227" s="279" t="s">
        <v>772</v>
      </c>
      <c r="H227" s="279" t="s">
        <v>772</v>
      </c>
      <c r="I227" s="279" t="s">
        <v>772</v>
      </c>
      <c r="J227" s="279" t="s">
        <v>772</v>
      </c>
      <c r="K227" s="279" t="s">
        <v>772</v>
      </c>
      <c r="L227" s="279" t="s">
        <v>772</v>
      </c>
      <c r="M227" s="279" t="s">
        <v>772</v>
      </c>
      <c r="N227" s="279" t="s">
        <v>772</v>
      </c>
      <c r="O227" s="279" t="s">
        <v>772</v>
      </c>
      <c r="P227" s="279" t="s">
        <v>772</v>
      </c>
      <c r="Q227" s="279" t="s">
        <v>772</v>
      </c>
      <c r="R227" s="279" t="s">
        <v>772</v>
      </c>
      <c r="S227" s="279" t="s">
        <v>772</v>
      </c>
      <c r="T227" s="279" t="s">
        <v>772</v>
      </c>
      <c r="U227" s="279" t="s">
        <v>772</v>
      </c>
      <c r="V227" s="279" t="s">
        <v>772</v>
      </c>
      <c r="W227" s="279" t="s">
        <v>772</v>
      </c>
      <c r="X227" s="279" t="s">
        <v>772</v>
      </c>
      <c r="Y227" s="279" t="s">
        <v>772</v>
      </c>
      <c r="Z227" s="279" t="str">
        <f>IFERROR(VLOOKUP(A227,#REF!,3,FALSE),"")</f>
        <v/>
      </c>
      <c r="AA227" s="279" t="s">
        <v>772</v>
      </c>
      <c r="AB227" s="279" t="s">
        <v>772</v>
      </c>
      <c r="AC227" s="279" t="s">
        <v>772</v>
      </c>
      <c r="AD227" s="279" t="s">
        <v>772</v>
      </c>
      <c r="AE227" s="279" t="s">
        <v>772</v>
      </c>
      <c r="AF227" s="279" t="s">
        <v>772</v>
      </c>
      <c r="AG227" s="279" t="s">
        <v>772</v>
      </c>
      <c r="AH227" s="279" t="s">
        <v>772</v>
      </c>
      <c r="AI227" s="279" t="s">
        <v>772</v>
      </c>
      <c r="AJ227" s="279" t="s">
        <v>772</v>
      </c>
      <c r="AK227" s="279" t="s">
        <v>772</v>
      </c>
      <c r="AL227" s="279" t="s">
        <v>772</v>
      </c>
      <c r="AM227" s="279" t="s">
        <v>772</v>
      </c>
      <c r="AN227" s="279">
        <v>0.91</v>
      </c>
      <c r="AO227" s="279" t="s">
        <v>772</v>
      </c>
      <c r="AP227" s="279" t="s">
        <v>772</v>
      </c>
      <c r="AQ227" s="279" t="s">
        <v>772</v>
      </c>
      <c r="AR227" s="279" t="s">
        <v>772</v>
      </c>
      <c r="AS227" s="279" t="s">
        <v>772</v>
      </c>
      <c r="AT227" s="279" t="s">
        <v>772</v>
      </c>
      <c r="AU227" s="279" t="s">
        <v>772</v>
      </c>
      <c r="AV227" s="279" t="s">
        <v>772</v>
      </c>
      <c r="AW227" s="279" t="s">
        <v>772</v>
      </c>
      <c r="AX227" s="279" t="s">
        <v>772</v>
      </c>
      <c r="AY227" s="279" t="str">
        <f>IFERROR(VLOOKUP(A227,#REF!,3,FALSE),"")</f>
        <v/>
      </c>
      <c r="AZ227" s="279" t="str">
        <f>IFERROR(VLOOKUP(A227,#REF!,3,FALSE),"")</f>
        <v/>
      </c>
      <c r="BA227" s="279" t="str">
        <f>IFERROR(VLOOKUP(A227,#REF!,3,FALSE),"")</f>
        <v/>
      </c>
      <c r="BB227" s="279" t="str">
        <f>IFERROR(VLOOKUP(A227,#REF!,3,FALSE),"")</f>
        <v/>
      </c>
      <c r="BC227" s="279" t="str">
        <f>IFERROR(VLOOKUP(A227,#REF!,3,FALSE),"")</f>
        <v/>
      </c>
      <c r="BD227" s="279" t="str">
        <f>IFERROR(VLOOKUP(A227,#REF!,3,FALSE),"")</f>
        <v/>
      </c>
      <c r="BE227" s="279" t="str">
        <f>IFERROR(VLOOKUP(A227,#REF!,3,FALSE),"")</f>
        <v/>
      </c>
      <c r="BF227" s="279" t="str">
        <f>IFERROR(VLOOKUP(A227,#REF!,3,FALSE),"")</f>
        <v/>
      </c>
      <c r="BG227" s="279" t="str">
        <f>IFERROR(VLOOKUP(A227,#REF!,3,FALSE),"")</f>
        <v/>
      </c>
      <c r="BH227" s="279" t="str">
        <f>IFERROR(VLOOKUP(A227,#REF!,3,FALSE),"")</f>
        <v/>
      </c>
      <c r="BI227" s="279" t="str">
        <f>IFERROR(VLOOKUP(A227,#REF!,3,FALSE),"")</f>
        <v/>
      </c>
      <c r="BJ227" s="279" t="str">
        <f>IFERROR(VLOOKUP(A227,#REF!,3,FALSE),"")</f>
        <v/>
      </c>
      <c r="BK227" s="279" t="str">
        <f>IFERROR(VLOOKUP(A227,#REF!,3,FALSE),"")</f>
        <v/>
      </c>
      <c r="BL227" s="279" t="str">
        <f>IFERROR(VLOOKUP(A227,#REF!,3,FALSE),"")</f>
        <v/>
      </c>
      <c r="BM227" s="279" t="str">
        <f>IFERROR(VLOOKUP(A227,#REF!,3,FALSE),"")</f>
        <v/>
      </c>
      <c r="BN227" s="279" t="str">
        <f>IFERROR(VLOOKUP(A227,#REF!,3,FALSE),"")</f>
        <v/>
      </c>
      <c r="BO227" s="279" t="str">
        <f>IFERROR(VLOOKUP(A227,#REF!,3,FALSE),"")</f>
        <v/>
      </c>
      <c r="BP227" s="279" t="str">
        <f>IFERROR(VLOOKUP(A227,#REF!,3,FALSE),"")</f>
        <v/>
      </c>
      <c r="BQ227" s="279" t="str">
        <f>IFERROR(VLOOKUP(A227,#REF!,3,FALSE),"")</f>
        <v/>
      </c>
      <c r="BR227" s="279" t="str">
        <f>IFERROR(VLOOKUP(A227,#REF!,3,FALSE),"")</f>
        <v/>
      </c>
      <c r="BS227" s="279" t="str">
        <f>IFERROR(VLOOKUP(A227,#REF!,3,FALSE),"")</f>
        <v/>
      </c>
      <c r="BT227" s="279" t="str">
        <f>IFERROR(VLOOKUP(A227,#REF!,3,FALSE),"")</f>
        <v/>
      </c>
      <c r="BU227" s="279" t="str">
        <f>IFERROR(VLOOKUP(A227,#REF!,3,FALSE),"")</f>
        <v/>
      </c>
      <c r="BV227" s="279" t="str">
        <f>IFERROR(VLOOKUP(A227,#REF!,3,FALSE),"")</f>
        <v/>
      </c>
      <c r="BW227" s="279" t="str">
        <f>IFERROR(VLOOKUP(A227,#REF!,3,FALSE),"")</f>
        <v/>
      </c>
      <c r="BX227" s="279" t="str">
        <f>IFERROR(VLOOKUP(A227,#REF!,3,FALSE),"")</f>
        <v/>
      </c>
      <c r="BY227" s="279" t="str">
        <f>IFERROR(VLOOKUP(A227,#REF!,3,FALSE),"")</f>
        <v/>
      </c>
      <c r="BZ227" s="279" t="str">
        <f>IFERROR(VLOOKUP(A227,#REF!,3,FALSE),"")</f>
        <v/>
      </c>
      <c r="CA227" s="279" t="str">
        <f>IFERROR(VLOOKUP(A227,#REF!,3,FALSE),"")</f>
        <v/>
      </c>
      <c r="CB227" s="279" t="str">
        <f>IFERROR(VLOOKUP(A227,#REF!,3,FALSE),"")</f>
        <v/>
      </c>
      <c r="CC227" s="279" t="str">
        <f>IFERROR(VLOOKUP(A227,#REF!,3,FALSE),"")</f>
        <v/>
      </c>
      <c r="CD227" s="279" t="str">
        <f>IFERROR(VLOOKUP(A227,#REF!,3,FALSE),"")</f>
        <v/>
      </c>
      <c r="CE227" s="279" t="str">
        <f>IFERROR(VLOOKUP(A227,#REF!,3,FALSE),"")</f>
        <v/>
      </c>
      <c r="CF227" s="279" t="str">
        <f>IFERROR(VLOOKUP(A227,#REF!,3,FALSE),"")</f>
        <v/>
      </c>
      <c r="CG227" s="279" t="str">
        <f>IFERROR(VLOOKUP(A227,#REF!,3,FALSE),"")</f>
        <v/>
      </c>
      <c r="CH227" s="279" t="str">
        <f>IFERROR(VLOOKUP(A227,#REF!,3,FALSE),"")</f>
        <v/>
      </c>
      <c r="CI227" s="279" t="str">
        <f>IFERROR(VLOOKUP(A227,'fat-01-23'!A:C,3,FALSE),"")</f>
        <v/>
      </c>
      <c r="CJ227" s="279" t="str">
        <f>IFERROR(VLOOKUP(A227,'fat-02-23'!A:C,3,FALSE),"")</f>
        <v/>
      </c>
      <c r="CK227" s="279" t="str">
        <f>IFERROR(VLOOKUP(A227,'fat-03-23'!A:C,3,FALSE),"")</f>
        <v/>
      </c>
      <c r="CL227" s="279" t="str">
        <f>IFERROR(VLOOKUP(A227,'fat-04-23'!A:C,3,FALSE),"")</f>
        <v/>
      </c>
      <c r="CM227" s="279" t="str">
        <f>IFERROR(VLOOKUP(A227,'fat-05-23'!A:C,3,FALSE),"")</f>
        <v/>
      </c>
      <c r="CN227" s="279">
        <f>IFERROR(VLOOKUP(A227,'fat-06-23'!A:C,3,FALSE),"")</f>
        <v>6.6000000000000003E-2</v>
      </c>
      <c r="CO227" s="279">
        <f>IFERROR(VLOOKUP(A227,'fat-07-23'!A:C,3,FALSE),"")</f>
        <v>1.3832</v>
      </c>
      <c r="CP227" s="279">
        <f>IFERROR(VLOOKUP(A227,'fat-08-23'!A:C,3,FALSE),"")</f>
        <v>1.9190000000000003</v>
      </c>
      <c r="CQ227" s="279">
        <f>IFERROR(VLOOKUP(A227,'fat-09-23'!A:C,3,FALSE),"")</f>
        <v>0.58199999999999996</v>
      </c>
      <c r="CR227" s="279" t="str">
        <f>IFERROR(VLOOKUP(A227,'fat-10-23'!A:C,3,FALSE),"")</f>
        <v/>
      </c>
      <c r="CS227" s="279">
        <f>IFERROR(VLOOKUP(A227,'fat-11-23'!A:C,3,FALSE),"")</f>
        <v>1.9100000000000001</v>
      </c>
      <c r="CT227" s="279" t="str">
        <f>IFERROR(VLOOKUP(A227,'fat-12-23'!A:C,3,FALSE),"")</f>
        <v/>
      </c>
      <c r="CU227" s="279" t="str">
        <f>IFERROR(VLOOKUP(A227,'fat-01-24'!A:C,3,FALSE),"")</f>
        <v/>
      </c>
      <c r="CV227" s="279">
        <f>IFERROR(VLOOKUP(A227,'fat-02-24'!A:C,3,FALSE),"")</f>
        <v>1.895</v>
      </c>
      <c r="CW227" s="279">
        <f>IFERROR(VLOOKUP(A227,'fat-03-24'!A:C,3,FALSE),"")</f>
        <v>0.23100000000000001</v>
      </c>
      <c r="CX227" s="279" t="str">
        <f>IFERROR(VLOOKUP(A227,'fat-04-24'!A:C,3,FALSE),"")</f>
        <v/>
      </c>
      <c r="CY227" s="279" t="str">
        <f>IFERROR(VLOOKUP(A227,'fat-05-24'!A:C,3,FALSE),"")</f>
        <v/>
      </c>
      <c r="CZ227" s="279">
        <f>IFERROR(VLOOKUP(A227,'fat-06-24'!A:C,3,FALSE),"")</f>
        <v>6.6000000000000003E-2</v>
      </c>
      <c r="DA227" s="279">
        <f>IFERROR(VLOOKUP(A227,'fat-07-24'!A:C,3,FALSE),"")</f>
        <v>7.3510000000000009</v>
      </c>
      <c r="DB227" s="279" t="str">
        <f>IFERROR(VLOOKUP(A227,'fat-08-24'!A:D,3,FALSE),"")</f>
        <v/>
      </c>
      <c r="DC227" s="279" t="str">
        <f>IFERROR(VLOOKUP(A227,'fat-09-24'!A:C,3,FALSE),"")</f>
        <v/>
      </c>
      <c r="DD227" s="279">
        <f>IFERROR(VLOOKUP(A227,'fat-10-24'!A:C,3,FALSE),"")</f>
        <v>2.3360000000000003</v>
      </c>
      <c r="DE227" s="279">
        <f>IFERROR(VLOOKUP(A227,'fat-11-24'!A:C,3,FALSE),"")</f>
        <v>4.194</v>
      </c>
      <c r="DF227" s="279">
        <f>IFERROR(VLOOKUP(A227,'fat-12-24'!A:D,3,FALSE),"")</f>
        <v>7.4319999999999995</v>
      </c>
      <c r="DG227" s="279">
        <f>IFERROR(VLOOKUP(A227,'fat-01-25'!A:D,3,FALSE),"")</f>
        <v>0.35199999999999998</v>
      </c>
      <c r="DH227" s="279">
        <f>IFERROR(VLOOKUP(A227,'fat-02-25'!A:D,3,FALSE),"")</f>
        <v>8.3469999999999995</v>
      </c>
      <c r="DI227" s="279">
        <f>IFERROR(VLOOKUP(A227,'fat-03-25'!A:C,3,FALSE),"")</f>
        <v>0</v>
      </c>
      <c r="DJ227" s="279">
        <f>IFERROR(VLOOKUP(A227,'fat-04-25'!A:C,3,FALSE),"")</f>
        <v>1.294</v>
      </c>
      <c r="DK227" s="279">
        <f>IFERROR(VLOOKUP(A227,'fat-02-25'!A:C,3,FALSE),"")</f>
        <v>8.3469999999999995</v>
      </c>
      <c r="DL227" s="279">
        <f>IFERROR(VLOOKUP(A227,'fat-06-25'!A:C,3,FALSE),"")</f>
        <v>-0.80599999999999961</v>
      </c>
      <c r="DM227" s="279">
        <f>IFERROR(VLOOKUP(A227,'fat-05-25'!A:C,3,FALSE),"")</f>
        <v>6.8520000000000003</v>
      </c>
      <c r="DN227" s="279">
        <f>IFERROR(VLOOKUP(A227,'fat-08-25'!A:C,3,FALSE),"")</f>
        <v>0.55000000000000004</v>
      </c>
      <c r="DO227" s="279">
        <f>IFERROR(VLOOKUP(A227,'fat-09-25'!A:C,3,FALSE),"")</f>
        <v>1.65</v>
      </c>
      <c r="DP227" s="279">
        <f>IFERROR(VLOOKUP(A227,'fat-10-25'!A:C,3,FALSE),"")</f>
        <v>0</v>
      </c>
      <c r="DQ227" s="279">
        <f>IFERROR(VLOOKUP(A227,'fat-11-25'!A:D,3,FALSE),"")</f>
        <v>7.4409999999999998</v>
      </c>
      <c r="DR227" s="279">
        <f>IFERROR(VLOOKUP(A227,'fat-12-25'!A:D,3,FALSE),"")</f>
        <v>7.5299999999999994</v>
      </c>
      <c r="DS227" s="279">
        <f>IFERROR(VLOOKUP(A227,'fat-01-26'!A:C,3,FALSE),"")</f>
        <v>2.31</v>
      </c>
      <c r="DT227" s="279">
        <f>IFERROR(VLOOKUP(A227,'fat-02-26'!A:C,3,FALSE),"")</f>
        <v>5.38</v>
      </c>
      <c r="DU227" s="279">
        <f>IFERROR(VLOOKUP(A227,'fat-03-26'!A:C,3,FALSE),"")</f>
        <v>8.1430000000000007</v>
      </c>
      <c r="DV227" s="279">
        <f>IFERROR(VLOOKUP(A227,'fat-04-26'!A:C,3,FALSE),"")</f>
        <v>6.8100000000000005</v>
      </c>
      <c r="DW227" s="279">
        <f>IFERROR(VLOOKUP(A227,'fat-05-26'!A:C,3,FALSE),"")</f>
        <v>1.738</v>
      </c>
      <c r="DX227" s="279">
        <f t="shared" si="23"/>
        <v>5.3185000000000002</v>
      </c>
      <c r="DY227" s="279">
        <f t="shared" si="24"/>
        <v>7.9777500000000003</v>
      </c>
      <c r="DZ227" s="280">
        <v>10</v>
      </c>
      <c r="EA227" s="281">
        <f>VLOOKUP(A227,Estoque!B:I,8,FALSE)</f>
        <v>-1.141</v>
      </c>
      <c r="EB227" s="34">
        <f>VLOOKUP(A227,Estoque!B:N,13,FALSE)</f>
        <v>0</v>
      </c>
    </row>
    <row r="228" spans="1:132" x14ac:dyDescent="0.3">
      <c r="A228" s="394" t="s">
        <v>715</v>
      </c>
      <c r="B228" s="394" t="s">
        <v>716</v>
      </c>
      <c r="C228" s="279" t="s">
        <v>772</v>
      </c>
      <c r="D228" s="279" t="s">
        <v>772</v>
      </c>
      <c r="E228" s="279" t="s">
        <v>772</v>
      </c>
      <c r="F228" s="279" t="s">
        <v>772</v>
      </c>
      <c r="G228" s="279" t="s">
        <v>772</v>
      </c>
      <c r="H228" s="279" t="s">
        <v>772</v>
      </c>
      <c r="I228" s="279" t="s">
        <v>772</v>
      </c>
      <c r="J228" s="279" t="s">
        <v>772</v>
      </c>
      <c r="K228" s="279" t="s">
        <v>772</v>
      </c>
      <c r="L228" s="279" t="s">
        <v>772</v>
      </c>
      <c r="M228" s="279" t="s">
        <v>772</v>
      </c>
      <c r="N228" s="279" t="s">
        <v>772</v>
      </c>
      <c r="O228" s="279" t="s">
        <v>772</v>
      </c>
      <c r="P228" s="279" t="s">
        <v>772</v>
      </c>
      <c r="Q228" s="279" t="s">
        <v>772</v>
      </c>
      <c r="R228" s="279" t="s">
        <v>772</v>
      </c>
      <c r="S228" s="279" t="s">
        <v>772</v>
      </c>
      <c r="T228" s="279" t="s">
        <v>772</v>
      </c>
      <c r="U228" s="279" t="s">
        <v>772</v>
      </c>
      <c r="V228" s="279" t="s">
        <v>772</v>
      </c>
      <c r="W228" s="279" t="s">
        <v>772</v>
      </c>
      <c r="X228" s="279" t="s">
        <v>772</v>
      </c>
      <c r="Y228" s="279" t="s">
        <v>772</v>
      </c>
      <c r="Z228" s="279" t="str">
        <f>IFERROR(VLOOKUP(A228,#REF!,3,FALSE),"")</f>
        <v/>
      </c>
      <c r="AA228" s="279" t="s">
        <v>772</v>
      </c>
      <c r="AB228" s="279" t="s">
        <v>772</v>
      </c>
      <c r="AC228" s="279" t="s">
        <v>772</v>
      </c>
      <c r="AD228" s="279" t="s">
        <v>772</v>
      </c>
      <c r="AE228" s="279" t="s">
        <v>772</v>
      </c>
      <c r="AF228" s="279" t="s">
        <v>772</v>
      </c>
      <c r="AG228" s="279" t="s">
        <v>772</v>
      </c>
      <c r="AH228" s="279" t="s">
        <v>772</v>
      </c>
      <c r="AI228" s="279" t="s">
        <v>772</v>
      </c>
      <c r="AJ228" s="279" t="s">
        <v>772</v>
      </c>
      <c r="AK228" s="279">
        <v>1.0149999999999999</v>
      </c>
      <c r="AL228" s="279" t="s">
        <v>772</v>
      </c>
      <c r="AM228" s="279" t="s">
        <v>772</v>
      </c>
      <c r="AN228" s="279" t="s">
        <v>772</v>
      </c>
      <c r="AO228" s="279" t="s">
        <v>772</v>
      </c>
      <c r="AP228" s="279" t="s">
        <v>772</v>
      </c>
      <c r="AQ228" s="279" t="s">
        <v>772</v>
      </c>
      <c r="AR228" s="279" t="s">
        <v>772</v>
      </c>
      <c r="AS228" s="279" t="s">
        <v>772</v>
      </c>
      <c r="AT228" s="279" t="s">
        <v>772</v>
      </c>
      <c r="AU228" s="279">
        <v>0.61</v>
      </c>
      <c r="AV228" s="279" t="s">
        <v>772</v>
      </c>
      <c r="AW228" s="279" t="s">
        <v>772</v>
      </c>
      <c r="AX228" s="279" t="s">
        <v>772</v>
      </c>
      <c r="AY228" s="279" t="str">
        <f>IFERROR(VLOOKUP(A228,#REF!,3,FALSE),"")</f>
        <v/>
      </c>
      <c r="AZ228" s="279" t="str">
        <f>IFERROR(VLOOKUP(A228,#REF!,3,FALSE),"")</f>
        <v/>
      </c>
      <c r="BA228" s="279" t="str">
        <f>IFERROR(VLOOKUP(A228,#REF!,3,FALSE),"")</f>
        <v/>
      </c>
      <c r="BB228" s="279" t="str">
        <f>IFERROR(VLOOKUP(A228,#REF!,3,FALSE),"")</f>
        <v/>
      </c>
      <c r="BC228" s="279" t="str">
        <f>IFERROR(VLOOKUP(A228,#REF!,3,FALSE),"")</f>
        <v/>
      </c>
      <c r="BD228" s="279" t="str">
        <f>IFERROR(VLOOKUP(A228,#REF!,3,FALSE),"")</f>
        <v/>
      </c>
      <c r="BE228" s="279" t="str">
        <f>IFERROR(VLOOKUP(A228,#REF!,3,FALSE),"")</f>
        <v/>
      </c>
      <c r="BF228" s="279" t="str">
        <f>IFERROR(VLOOKUP(A228,#REF!,3,FALSE),"")</f>
        <v/>
      </c>
      <c r="BG228" s="279" t="str">
        <f>IFERROR(VLOOKUP(A228,#REF!,3,FALSE),"")</f>
        <v/>
      </c>
      <c r="BH228" s="279" t="str">
        <f>IFERROR(VLOOKUP(A228,#REF!,3,FALSE),"")</f>
        <v/>
      </c>
      <c r="BI228" s="279" t="str">
        <f>IFERROR(VLOOKUP(A228,#REF!,3,FALSE),"")</f>
        <v/>
      </c>
      <c r="BJ228" s="279" t="str">
        <f>IFERROR(VLOOKUP(A228,#REF!,3,FALSE),"")</f>
        <v/>
      </c>
      <c r="BK228" s="279" t="str">
        <f>IFERROR(VLOOKUP(A228,#REF!,3,FALSE),"")</f>
        <v/>
      </c>
      <c r="BL228" s="279" t="str">
        <f>IFERROR(VLOOKUP(A228,#REF!,3,FALSE),"")</f>
        <v/>
      </c>
      <c r="BM228" s="279" t="str">
        <f>IFERROR(VLOOKUP(A228,#REF!,3,FALSE),"")</f>
        <v/>
      </c>
      <c r="BN228" s="279" t="str">
        <f>IFERROR(VLOOKUP(A228,#REF!,3,FALSE),"")</f>
        <v/>
      </c>
      <c r="BO228" s="279" t="str">
        <f>IFERROR(VLOOKUP(A228,#REF!,3,FALSE),"")</f>
        <v/>
      </c>
      <c r="BP228" s="279" t="str">
        <f>IFERROR(VLOOKUP(A228,#REF!,3,FALSE),"")</f>
        <v/>
      </c>
      <c r="BQ228" s="279" t="str">
        <f>IFERROR(VLOOKUP(A228,#REF!,3,FALSE),"")</f>
        <v/>
      </c>
      <c r="BR228" s="279" t="str">
        <f>IFERROR(VLOOKUP(A228,#REF!,3,FALSE),"")</f>
        <v/>
      </c>
      <c r="BS228" s="279" t="str">
        <f>IFERROR(VLOOKUP(A228,#REF!,3,FALSE),"")</f>
        <v/>
      </c>
      <c r="BT228" s="279" t="str">
        <f>IFERROR(VLOOKUP(A228,#REF!,3,FALSE),"")</f>
        <v/>
      </c>
      <c r="BU228" s="279" t="str">
        <f>IFERROR(VLOOKUP(A228,#REF!,3,FALSE),"")</f>
        <v/>
      </c>
      <c r="BV228" s="279" t="str">
        <f>IFERROR(VLOOKUP(A228,#REF!,3,FALSE),"")</f>
        <v/>
      </c>
      <c r="BW228" s="279" t="str">
        <f>IFERROR(VLOOKUP(A228,#REF!,3,FALSE),"")</f>
        <v/>
      </c>
      <c r="BX228" s="279" t="str">
        <f>IFERROR(VLOOKUP(A228,#REF!,3,FALSE),"")</f>
        <v/>
      </c>
      <c r="BY228" s="279" t="str">
        <f>IFERROR(VLOOKUP(A228,#REF!,3,FALSE),"")</f>
        <v/>
      </c>
      <c r="BZ228" s="279" t="str">
        <f>IFERROR(VLOOKUP(A228,#REF!,3,FALSE),"")</f>
        <v/>
      </c>
      <c r="CA228" s="279" t="str">
        <f>IFERROR(VLOOKUP(A228,#REF!,3,FALSE),"")</f>
        <v/>
      </c>
      <c r="CB228" s="279" t="str">
        <f>IFERROR(VLOOKUP(A228,#REF!,3,FALSE),"")</f>
        <v/>
      </c>
      <c r="CC228" s="279" t="str">
        <f>IFERROR(VLOOKUP(A228,#REF!,3,FALSE),"")</f>
        <v/>
      </c>
      <c r="CD228" s="279" t="str">
        <f>IFERROR(VLOOKUP(A228,#REF!,3,FALSE),"")</f>
        <v/>
      </c>
      <c r="CE228" s="279" t="str">
        <f>IFERROR(VLOOKUP(A228,#REF!,3,FALSE),"")</f>
        <v/>
      </c>
      <c r="CF228" s="279" t="str">
        <f>IFERROR(VLOOKUP(A228,#REF!,3,FALSE),"")</f>
        <v/>
      </c>
      <c r="CG228" s="279" t="str">
        <f>IFERROR(VLOOKUP(A228,#REF!,3,FALSE),"")</f>
        <v/>
      </c>
      <c r="CH228" s="279" t="str">
        <f>IFERROR(VLOOKUP(A228,#REF!,3,FALSE),"")</f>
        <v/>
      </c>
      <c r="CI228" s="279" t="str">
        <f>IFERROR(VLOOKUP(A228,'fat-01-23'!A:C,3,FALSE),"")</f>
        <v/>
      </c>
      <c r="CJ228" s="279" t="str">
        <f>IFERROR(VLOOKUP(A228,'fat-02-23'!A:C,3,FALSE),"")</f>
        <v/>
      </c>
      <c r="CK228" s="279">
        <f>IFERROR(VLOOKUP(A228,'fat-03-23'!A:C,3,FALSE),"")</f>
        <v>3.7128000000000001</v>
      </c>
      <c r="CL228" s="279" t="str">
        <f>IFERROR(VLOOKUP(A228,'fat-04-23'!A:C,3,FALSE),"")</f>
        <v/>
      </c>
      <c r="CM228" s="279" t="str">
        <f>IFERROR(VLOOKUP(A228,'fat-05-23'!A:C,3,FALSE),"")</f>
        <v/>
      </c>
      <c r="CN228" s="279">
        <f>IFERROR(VLOOKUP(A228,'fat-06-23'!A:C,3,FALSE),"")</f>
        <v>0.93840000000000001</v>
      </c>
      <c r="CO228" s="279" t="str">
        <f>IFERROR(VLOOKUP(A228,'fat-07-23'!A:C,3,FALSE),"")</f>
        <v/>
      </c>
      <c r="CP228" s="279" t="str">
        <f>IFERROR(VLOOKUP(A228,'fat-08-23'!A:C,3,FALSE),"")</f>
        <v/>
      </c>
      <c r="CQ228" s="279" t="str">
        <f>IFERROR(VLOOKUP(A228,'fat-09-23'!A:C,3,FALSE),"")</f>
        <v/>
      </c>
      <c r="CR228" s="279" t="str">
        <f>IFERROR(VLOOKUP(A228,'fat-10-23'!A:C,3,FALSE),"")</f>
        <v/>
      </c>
      <c r="CS228" s="279" t="str">
        <f>IFERROR(VLOOKUP(A228,'fat-11-23'!A:C,3,FALSE),"")</f>
        <v/>
      </c>
      <c r="CT228" s="279">
        <f>IFERROR(VLOOKUP(A228,'fat-12-23'!A:C,3,FALSE),"")</f>
        <v>1.1220000000000001</v>
      </c>
      <c r="CU228" s="279">
        <f>IFERROR(VLOOKUP(A228,'fat-01-24'!A:C,3,FALSE),"")</f>
        <v>0.28560000000000002</v>
      </c>
      <c r="CV228" s="279">
        <f>IFERROR(VLOOKUP(A228,'fat-02-24'!A:C,3,FALSE),"")</f>
        <v>1.9379999999999999</v>
      </c>
      <c r="CW228" s="279" t="str">
        <f>IFERROR(VLOOKUP(A228,'fat-03-24'!A:C,3,FALSE),"")</f>
        <v/>
      </c>
      <c r="CX228" s="279">
        <f>IFERROR(VLOOKUP(A228,'fat-04-24'!A:C,3,FALSE),"")</f>
        <v>1</v>
      </c>
      <c r="CY228" s="279">
        <f>IFERROR(VLOOKUP(A228,'fat-05-24'!A:C,3,FALSE),"")</f>
        <v>0.995</v>
      </c>
      <c r="CZ228" s="279">
        <f>IFERROR(VLOOKUP(A228,'fat-06-24'!A:C,3,FALSE),"")</f>
        <v>0.93840000000000001</v>
      </c>
      <c r="DA228" s="279" t="str">
        <f>IFERROR(VLOOKUP(A228,'fat-07-24'!A:C,3,FALSE),"")</f>
        <v/>
      </c>
      <c r="DB228" s="279" t="str">
        <f>IFERROR(VLOOKUP(A228,'fat-08-24'!A:D,3,FALSE),"")</f>
        <v/>
      </c>
      <c r="DC228" s="279">
        <f>IFERROR(VLOOKUP(A228,'fat-09-24'!A:C,3,FALSE),"")</f>
        <v>1.5556000000000001</v>
      </c>
      <c r="DD228" s="279">
        <f>IFERROR(VLOOKUP(A228,'fat-10-24'!A:C,3,FALSE),"")</f>
        <v>0</v>
      </c>
      <c r="DE228" s="279">
        <f>IFERROR(VLOOKUP(A228,'fat-11-24'!A:C,3,FALSE),"")</f>
        <v>1.004</v>
      </c>
      <c r="DF228" s="279">
        <f>IFERROR(VLOOKUP(A228,'fat-12-24'!A:D,3,FALSE),"")</f>
        <v>3.22</v>
      </c>
      <c r="DG228" s="279">
        <f>IFERROR(VLOOKUP(A228,'fat-01-25'!A:D,3,FALSE),"")</f>
        <v>0</v>
      </c>
      <c r="DH228" s="279">
        <f>IFERROR(VLOOKUP(A228,'fat-02-25'!A:D,3,FALSE),"")</f>
        <v>1.02</v>
      </c>
      <c r="DI228" s="279">
        <f>IFERROR(VLOOKUP(A228,'fat-03-25'!A:C,3,FALSE),"")</f>
        <v>1.8971999999999998</v>
      </c>
      <c r="DJ228" s="279">
        <f>IFERROR(VLOOKUP(A228,'fat-04-25'!A:C,3,FALSE),"")</f>
        <v>0</v>
      </c>
      <c r="DK228" s="279">
        <f>IFERROR(VLOOKUP(A228,'fat-02-25'!A:C,3,FALSE),"")</f>
        <v>1.02</v>
      </c>
      <c r="DL228" s="279">
        <f>IFERROR(VLOOKUP(A228,'fat-06-25'!A:C,3,FALSE),"")</f>
        <v>0</v>
      </c>
      <c r="DM228" s="279">
        <f>IFERROR(VLOOKUP(A228,'fat-05-25'!A:C,3,FALSE),"")</f>
        <v>0</v>
      </c>
      <c r="DN228" s="279">
        <f>IFERROR(VLOOKUP(A228,'fat-08-25'!A:C,3,FALSE),"")</f>
        <v>0</v>
      </c>
      <c r="DO228" s="279">
        <f>IFERROR(VLOOKUP(A228,'fat-09-25'!A:C,3,FALSE),"")</f>
        <v>0.71199999999999997</v>
      </c>
      <c r="DP228" s="279">
        <f>IFERROR(VLOOKUP(A228,'fat-10-25'!A:C,3,FALSE),"")</f>
        <v>2.2939999999999996</v>
      </c>
      <c r="DQ228" s="279">
        <f>IFERROR(VLOOKUP(A228,'fat-11-25'!A:D,3,FALSE),"")</f>
        <v>0</v>
      </c>
      <c r="DR228" s="279">
        <f>IFERROR(VLOOKUP(A228,'fat-12-25'!A:D,3,FALSE),"")</f>
        <v>1.02</v>
      </c>
      <c r="DS228" s="279">
        <f>IFERROR(VLOOKUP(A228,'fat-01-26'!A:C,3,FALSE),"")</f>
        <v>0.85680000000000001</v>
      </c>
      <c r="DT228" s="279">
        <f>IFERROR(VLOOKUP(A228,'fat-02-26'!A:C,3,FALSE),"")</f>
        <v>0.64080000000000004</v>
      </c>
      <c r="DU228" s="279">
        <f>IFERROR(VLOOKUP(A228,'fat-03-26'!A:C,3,FALSE),"")</f>
        <v>3.0568</v>
      </c>
      <c r="DV228" s="279">
        <f>IFERROR(VLOOKUP(A228,'fat-04-26'!A:C,3,FALSE),"")</f>
        <v>2.0150000000000001</v>
      </c>
      <c r="DW228" s="279" t="str">
        <f>IFERROR(VLOOKUP(A228,'fat-05-26'!A:C,3,FALSE),"")</f>
        <v/>
      </c>
      <c r="DX228" s="279">
        <f t="shared" si="23"/>
        <v>1.2648999999999999</v>
      </c>
      <c r="DY228" s="279">
        <f t="shared" si="24"/>
        <v>1.8973499999999999</v>
      </c>
      <c r="DZ228" s="280"/>
      <c r="EA228" s="281">
        <f>VLOOKUP(A228,Estoque!B:I,8,FALSE)</f>
        <v>7.1454000000000004</v>
      </c>
      <c r="EB228" s="34">
        <f>VLOOKUP(A228,Estoque!B:N,13,FALSE)</f>
        <v>0</v>
      </c>
    </row>
    <row r="229" spans="1:132" x14ac:dyDescent="0.3">
      <c r="A229" s="394" t="s">
        <v>717</v>
      </c>
      <c r="B229" s="394" t="s">
        <v>718</v>
      </c>
      <c r="C229" s="279" t="s">
        <v>772</v>
      </c>
      <c r="D229" s="279" t="s">
        <v>772</v>
      </c>
      <c r="E229" s="279" t="s">
        <v>772</v>
      </c>
      <c r="F229" s="279" t="s">
        <v>772</v>
      </c>
      <c r="G229" s="279" t="s">
        <v>772</v>
      </c>
      <c r="H229" s="279" t="s">
        <v>772</v>
      </c>
      <c r="I229" s="279" t="s">
        <v>772</v>
      </c>
      <c r="J229" s="279" t="s">
        <v>772</v>
      </c>
      <c r="K229" s="279" t="s">
        <v>772</v>
      </c>
      <c r="L229" s="279" t="s">
        <v>772</v>
      </c>
      <c r="M229" s="279" t="s">
        <v>772</v>
      </c>
      <c r="N229" s="279" t="s">
        <v>772</v>
      </c>
      <c r="O229" s="279" t="s">
        <v>772</v>
      </c>
      <c r="P229" s="279" t="s">
        <v>772</v>
      </c>
      <c r="Q229" s="279" t="s">
        <v>772</v>
      </c>
      <c r="R229" s="279" t="s">
        <v>772</v>
      </c>
      <c r="S229" s="279" t="s">
        <v>772</v>
      </c>
      <c r="T229" s="279" t="s">
        <v>772</v>
      </c>
      <c r="U229" s="279" t="s">
        <v>772</v>
      </c>
      <c r="V229" s="279" t="s">
        <v>772</v>
      </c>
      <c r="W229" s="279" t="s">
        <v>772</v>
      </c>
      <c r="X229" s="279" t="s">
        <v>772</v>
      </c>
      <c r="Y229" s="279" t="s">
        <v>772</v>
      </c>
      <c r="Z229" s="279" t="str">
        <f>IFERROR(VLOOKUP(A229,#REF!,3,FALSE),"")</f>
        <v/>
      </c>
      <c r="AA229" s="279" t="s">
        <v>772</v>
      </c>
      <c r="AB229" s="279" t="s">
        <v>772</v>
      </c>
      <c r="AC229" s="279" t="s">
        <v>772</v>
      </c>
      <c r="AD229" s="279" t="s">
        <v>772</v>
      </c>
      <c r="AE229" s="279" t="s">
        <v>772</v>
      </c>
      <c r="AF229" s="279" t="s">
        <v>772</v>
      </c>
      <c r="AG229" s="279" t="s">
        <v>772</v>
      </c>
      <c r="AH229" s="279" t="s">
        <v>772</v>
      </c>
      <c r="AI229" s="279" t="s">
        <v>772</v>
      </c>
      <c r="AJ229" s="279" t="s">
        <v>772</v>
      </c>
      <c r="AK229" s="279" t="s">
        <v>772</v>
      </c>
      <c r="AL229" s="279" t="s">
        <v>772</v>
      </c>
      <c r="AM229" s="279" t="s">
        <v>772</v>
      </c>
      <c r="AN229" s="279" t="s">
        <v>772</v>
      </c>
      <c r="AO229" s="279" t="s">
        <v>772</v>
      </c>
      <c r="AP229" s="279" t="s">
        <v>772</v>
      </c>
      <c r="AQ229" s="279" t="s">
        <v>772</v>
      </c>
      <c r="AR229" s="279" t="s">
        <v>772</v>
      </c>
      <c r="AS229" s="279">
        <v>15.065</v>
      </c>
      <c r="AT229" s="279" t="s">
        <v>772</v>
      </c>
      <c r="AU229" s="279" t="s">
        <v>772</v>
      </c>
      <c r="AV229" s="279">
        <v>0.76500000000000001</v>
      </c>
      <c r="AW229" s="279">
        <v>5.3999999999999999E-2</v>
      </c>
      <c r="AX229" s="279" t="s">
        <v>772</v>
      </c>
      <c r="AY229" s="279" t="str">
        <f>IFERROR(VLOOKUP(A229,#REF!,3,FALSE),"")</f>
        <v/>
      </c>
      <c r="AZ229" s="279" t="str">
        <f>IFERROR(VLOOKUP(A229,#REF!,3,FALSE),"")</f>
        <v/>
      </c>
      <c r="BA229" s="279" t="str">
        <f>IFERROR(VLOOKUP(A229,#REF!,3,FALSE),"")</f>
        <v/>
      </c>
      <c r="BB229" s="279" t="str">
        <f>IFERROR(VLOOKUP(A229,#REF!,3,FALSE),"")</f>
        <v/>
      </c>
      <c r="BC229" s="279" t="str">
        <f>IFERROR(VLOOKUP(A229,#REF!,3,FALSE),"")</f>
        <v/>
      </c>
      <c r="BD229" s="279" t="str">
        <f>IFERROR(VLOOKUP(A229,#REF!,3,FALSE),"")</f>
        <v/>
      </c>
      <c r="BE229" s="279" t="str">
        <f>IFERROR(VLOOKUP(A229,#REF!,3,FALSE),"")</f>
        <v/>
      </c>
      <c r="BF229" s="279" t="str">
        <f>IFERROR(VLOOKUP(A229,#REF!,3,FALSE),"")</f>
        <v/>
      </c>
      <c r="BG229" s="279" t="str">
        <f>IFERROR(VLOOKUP(A229,#REF!,3,FALSE),"")</f>
        <v/>
      </c>
      <c r="BH229" s="279" t="str">
        <f>IFERROR(VLOOKUP(A229,#REF!,3,FALSE),"")</f>
        <v/>
      </c>
      <c r="BI229" s="279" t="str">
        <f>IFERROR(VLOOKUP(A229,#REF!,3,FALSE),"")</f>
        <v/>
      </c>
      <c r="BJ229" s="279" t="str">
        <f>IFERROR(VLOOKUP(A229,#REF!,3,FALSE),"")</f>
        <v/>
      </c>
      <c r="BK229" s="279" t="str">
        <f>IFERROR(VLOOKUP(A229,#REF!,3,FALSE),"")</f>
        <v/>
      </c>
      <c r="BL229" s="279" t="str">
        <f>IFERROR(VLOOKUP(A229,#REF!,3,FALSE),"")</f>
        <v/>
      </c>
      <c r="BM229" s="279" t="str">
        <f>IFERROR(VLOOKUP(A229,#REF!,3,FALSE),"")</f>
        <v/>
      </c>
      <c r="BN229" s="279" t="str">
        <f>IFERROR(VLOOKUP(A229,#REF!,3,FALSE),"")</f>
        <v/>
      </c>
      <c r="BO229" s="279" t="str">
        <f>IFERROR(VLOOKUP(A229,#REF!,3,FALSE),"")</f>
        <v/>
      </c>
      <c r="BP229" s="279" t="str">
        <f>IFERROR(VLOOKUP(A229,#REF!,3,FALSE),"")</f>
        <v/>
      </c>
      <c r="BQ229" s="279" t="str">
        <f>IFERROR(VLOOKUP(A229,#REF!,3,FALSE),"")</f>
        <v/>
      </c>
      <c r="BR229" s="279" t="str">
        <f>IFERROR(VLOOKUP(A229,#REF!,3,FALSE),"")</f>
        <v/>
      </c>
      <c r="BS229" s="279" t="str">
        <f>IFERROR(VLOOKUP(A229,#REF!,3,FALSE),"")</f>
        <v/>
      </c>
      <c r="BT229" s="279" t="str">
        <f>IFERROR(VLOOKUP(A229,#REF!,3,FALSE),"")</f>
        <v/>
      </c>
      <c r="BU229" s="279" t="str">
        <f>IFERROR(VLOOKUP(A229,#REF!,3,FALSE),"")</f>
        <v/>
      </c>
      <c r="BV229" s="279" t="str">
        <f>IFERROR(VLOOKUP(A229,#REF!,3,FALSE),"")</f>
        <v/>
      </c>
      <c r="BW229" s="279" t="str">
        <f>IFERROR(VLOOKUP(A229,#REF!,3,FALSE),"")</f>
        <v/>
      </c>
      <c r="BX229" s="279" t="str">
        <f>IFERROR(VLOOKUP(A229,#REF!,3,FALSE),"")</f>
        <v/>
      </c>
      <c r="BY229" s="279" t="str">
        <f>IFERROR(VLOOKUP(A229,#REF!,3,FALSE),"")</f>
        <v/>
      </c>
      <c r="BZ229" s="279" t="str">
        <f>IFERROR(VLOOKUP(A229,#REF!,3,FALSE),"")</f>
        <v/>
      </c>
      <c r="CA229" s="279" t="str">
        <f>IFERROR(VLOOKUP(A229,#REF!,3,FALSE),"")</f>
        <v/>
      </c>
      <c r="CB229" s="279" t="str">
        <f>IFERROR(VLOOKUP(A229,#REF!,3,FALSE),"")</f>
        <v/>
      </c>
      <c r="CC229" s="279" t="str">
        <f>IFERROR(VLOOKUP(A229,#REF!,3,FALSE),"")</f>
        <v/>
      </c>
      <c r="CD229" s="279" t="str">
        <f>IFERROR(VLOOKUP(A229,#REF!,3,FALSE),"")</f>
        <v/>
      </c>
      <c r="CE229" s="279" t="str">
        <f>IFERROR(VLOOKUP(A229,#REF!,3,FALSE),"")</f>
        <v/>
      </c>
      <c r="CF229" s="279" t="str">
        <f>IFERROR(VLOOKUP(A229,#REF!,3,FALSE),"")</f>
        <v/>
      </c>
      <c r="CG229" s="279" t="str">
        <f>IFERROR(VLOOKUP(A229,#REF!,3,FALSE),"")</f>
        <v/>
      </c>
      <c r="CH229" s="279" t="str">
        <f>IFERROR(VLOOKUP(A229,#REF!,3,FALSE),"")</f>
        <v/>
      </c>
      <c r="CI229" s="279" t="str">
        <f>IFERROR(VLOOKUP(A229,'fat-01-23'!A:C,3,FALSE),"")</f>
        <v/>
      </c>
      <c r="CJ229" s="279" t="str">
        <f>IFERROR(VLOOKUP(A229,'fat-02-23'!A:C,3,FALSE),"")</f>
        <v/>
      </c>
      <c r="CK229" s="279" t="str">
        <f>IFERROR(VLOOKUP(A229,'fat-03-23'!A:C,3,FALSE),"")</f>
        <v/>
      </c>
      <c r="CL229" s="279" t="str">
        <f>IFERROR(VLOOKUP(A229,'fat-04-23'!A:C,3,FALSE),"")</f>
        <v/>
      </c>
      <c r="CM229" s="279">
        <f>IFERROR(VLOOKUP(A229,'fat-05-23'!A:C,3,FALSE),"")</f>
        <v>8.1000000000000003E-2</v>
      </c>
      <c r="CN229" s="279" t="str">
        <f>IFERROR(VLOOKUP(A229,'fat-06-23'!A:C,3,FALSE),"")</f>
        <v/>
      </c>
      <c r="CO229" s="279" t="str">
        <f>IFERROR(VLOOKUP(A229,'fat-07-23'!A:C,3,FALSE),"")</f>
        <v/>
      </c>
      <c r="CP229" s="279">
        <f>IFERROR(VLOOKUP(A229,'fat-08-23'!A:C,3,FALSE),"")</f>
        <v>1.03</v>
      </c>
      <c r="CQ229" s="279" t="str">
        <f>IFERROR(VLOOKUP(A229,'fat-09-23'!A:C,3,FALSE),"")</f>
        <v/>
      </c>
      <c r="CR229" s="279" t="str">
        <f>IFERROR(VLOOKUP(A229,'fat-10-23'!A:C,3,FALSE),"")</f>
        <v/>
      </c>
      <c r="CS229" s="279" t="str">
        <f>IFERROR(VLOOKUP(A229,'fat-11-23'!A:C,3,FALSE),"")</f>
        <v/>
      </c>
      <c r="CT229" s="279" t="str">
        <f>IFERROR(VLOOKUP(A229,'fat-12-23'!A:C,3,FALSE),"")</f>
        <v/>
      </c>
      <c r="CU229" s="279" t="str">
        <f>IFERROR(VLOOKUP(A229,'fat-01-24'!A:C,3,FALSE),"")</f>
        <v/>
      </c>
      <c r="CV229" s="279" t="str">
        <f>IFERROR(VLOOKUP(A229,'fat-02-24'!A:C,3,FALSE),"")</f>
        <v/>
      </c>
      <c r="CW229" s="279" t="str">
        <f>IFERROR(VLOOKUP(A229,'fat-03-24'!A:C,3,FALSE),"")</f>
        <v/>
      </c>
      <c r="CX229" s="279" t="str">
        <f>IFERROR(VLOOKUP(A229,'fat-04-24'!A:C,3,FALSE),"")</f>
        <v/>
      </c>
      <c r="CY229" s="279">
        <f>IFERROR(VLOOKUP(A229,'fat-05-24'!A:C,3,FALSE),"")</f>
        <v>1.01</v>
      </c>
      <c r="CZ229" s="279" t="str">
        <f>IFERROR(VLOOKUP(A229,'fat-06-24'!A:C,3,FALSE),"")</f>
        <v/>
      </c>
      <c r="DA229" s="279" t="str">
        <f>IFERROR(VLOOKUP(A229,'fat-07-24'!A:C,3,FALSE),"")</f>
        <v/>
      </c>
      <c r="DB229" s="279" t="str">
        <f>IFERROR(VLOOKUP(A229,'fat-08-24'!A:D,3,FALSE),"")</f>
        <v/>
      </c>
      <c r="DC229" s="279" t="str">
        <f>IFERROR(VLOOKUP(A229,'fat-09-24'!A:C,3,FALSE),"")</f>
        <v/>
      </c>
      <c r="DD229" s="279">
        <f>IFERROR(VLOOKUP(A229,'fat-10-24'!A:C,3,FALSE),"")</f>
        <v>0</v>
      </c>
      <c r="DE229" s="279">
        <f>IFERROR(VLOOKUP(A229,'fat-11-24'!A:C,3,FALSE),"")</f>
        <v>0.432</v>
      </c>
      <c r="DF229" s="279" t="str">
        <f>IFERROR(VLOOKUP(A229,'fat-12-24'!A:D,3,FALSE),"")</f>
        <v/>
      </c>
      <c r="DG229" s="279" t="str">
        <f>IFERROR(VLOOKUP(A229,'fat-01-25'!A:D,3,FALSE),"")</f>
        <v/>
      </c>
      <c r="DH229" s="279">
        <f>IFERROR(VLOOKUP(A229,'fat-02-25'!A:D,3,FALSE),"")</f>
        <v>0</v>
      </c>
      <c r="DI229" s="279">
        <f>IFERROR(VLOOKUP(A229,'fat-03-25'!A:C,3,FALSE),"")</f>
        <v>0.54</v>
      </c>
      <c r="DJ229" s="279">
        <f>IFERROR(VLOOKUP(A229,'fat-04-25'!A:C,3,FALSE),"")</f>
        <v>0</v>
      </c>
      <c r="DK229" s="279">
        <f>IFERROR(VLOOKUP(A229,'fat-02-25'!A:C,3,FALSE),"")</f>
        <v>0</v>
      </c>
      <c r="DL229" s="279">
        <f>IFERROR(VLOOKUP(A229,'fat-06-25'!A:C,3,FALSE),"")</f>
        <v>0</v>
      </c>
      <c r="DM229" s="279">
        <f>IFERROR(VLOOKUP(A229,'fat-05-25'!A:C,3,FALSE),"")</f>
        <v>0</v>
      </c>
      <c r="DN229" s="279">
        <f>IFERROR(VLOOKUP(A229,'fat-08-25'!A:C,3,FALSE),"")</f>
        <v>0</v>
      </c>
      <c r="DO229" s="279">
        <f>IFERROR(VLOOKUP(A229,'fat-09-25'!A:C,3,FALSE),"")</f>
        <v>0</v>
      </c>
      <c r="DP229" s="279">
        <f>IFERROR(VLOOKUP(A229,'fat-10-25'!A:C,3,FALSE),"")</f>
        <v>0</v>
      </c>
      <c r="DQ229" s="279">
        <f>IFERROR(VLOOKUP(A229,'fat-11-25'!A:D,3,FALSE),"")</f>
        <v>0</v>
      </c>
      <c r="DR229" s="279">
        <f>IFERROR(VLOOKUP(A229,'fat-12-25'!A:D,3,FALSE),"")</f>
        <v>1.7549999999999999</v>
      </c>
      <c r="DS229" s="279">
        <f>IFERROR(VLOOKUP(A229,'fat-01-26'!A:C,3,FALSE),"")</f>
        <v>3.4289999999999998</v>
      </c>
      <c r="DT229" s="279" t="str">
        <f>IFERROR(VLOOKUP(A229,'fat-02-26'!A:C,3,FALSE),"")</f>
        <v/>
      </c>
      <c r="DU229" s="279" t="str">
        <f>IFERROR(VLOOKUP(A229,'fat-03-26'!A:C,3,FALSE),"")</f>
        <v/>
      </c>
      <c r="DV229" s="279" t="str">
        <f>IFERROR(VLOOKUP(A229,'fat-04-26'!A:C,3,FALSE),"")</f>
        <v/>
      </c>
      <c r="DW229" s="279" t="str">
        <f>IFERROR(VLOOKUP(A229,'fat-05-26'!A:C,3,FALSE),"")</f>
        <v/>
      </c>
      <c r="DX229" s="279">
        <f t="shared" si="23"/>
        <v>0.86399999999999988</v>
      </c>
      <c r="DY229" s="279">
        <f t="shared" si="24"/>
        <v>1.2959999999999998</v>
      </c>
      <c r="DZ229" s="280"/>
      <c r="EA229" s="281">
        <f>VLOOKUP(A229,Estoque!B:I,8,FALSE)</f>
        <v>0.89200000000000002</v>
      </c>
      <c r="EB229" s="34">
        <f>VLOOKUP(A229,Estoque!B:N,13,FALSE)</f>
        <v>0</v>
      </c>
    </row>
    <row r="230" spans="1:132" ht="15" thickBot="1" x14ac:dyDescent="0.35">
      <c r="A230" s="395" t="s">
        <v>725</v>
      </c>
      <c r="B230" s="395" t="s">
        <v>726</v>
      </c>
      <c r="C230" s="279" t="s">
        <v>772</v>
      </c>
      <c r="D230" s="279" t="s">
        <v>772</v>
      </c>
      <c r="E230" s="279" t="s">
        <v>772</v>
      </c>
      <c r="F230" s="279" t="s">
        <v>772</v>
      </c>
      <c r="G230" s="279" t="s">
        <v>772</v>
      </c>
      <c r="H230" s="279" t="s">
        <v>772</v>
      </c>
      <c r="I230" s="279" t="s">
        <v>772</v>
      </c>
      <c r="J230" s="279" t="s">
        <v>772</v>
      </c>
      <c r="K230" s="279" t="s">
        <v>772</v>
      </c>
      <c r="L230" s="279" t="s">
        <v>772</v>
      </c>
      <c r="M230" s="279" t="s">
        <v>772</v>
      </c>
      <c r="N230" s="279" t="s">
        <v>772</v>
      </c>
      <c r="O230" s="279" t="s">
        <v>772</v>
      </c>
      <c r="P230" s="279" t="s">
        <v>772</v>
      </c>
      <c r="Q230" s="279" t="s">
        <v>772</v>
      </c>
      <c r="R230" s="279" t="s">
        <v>772</v>
      </c>
      <c r="S230" s="279" t="s">
        <v>772</v>
      </c>
      <c r="T230" s="279" t="s">
        <v>772</v>
      </c>
      <c r="U230" s="279" t="s">
        <v>772</v>
      </c>
      <c r="V230" s="279" t="s">
        <v>772</v>
      </c>
      <c r="W230" s="279" t="s">
        <v>772</v>
      </c>
      <c r="X230" s="279" t="s">
        <v>772</v>
      </c>
      <c r="Y230" s="279" t="s">
        <v>772</v>
      </c>
      <c r="Z230" s="279" t="str">
        <f>IFERROR(VLOOKUP(A230,#REF!,3,FALSE),"")</f>
        <v/>
      </c>
      <c r="AA230" s="279" t="s">
        <v>772</v>
      </c>
      <c r="AB230" s="279" t="s">
        <v>772</v>
      </c>
      <c r="AC230" s="279" t="s">
        <v>772</v>
      </c>
      <c r="AD230" s="279" t="s">
        <v>772</v>
      </c>
      <c r="AE230" s="279" t="s">
        <v>772</v>
      </c>
      <c r="AF230" s="279" t="s">
        <v>772</v>
      </c>
      <c r="AG230" s="279" t="s">
        <v>772</v>
      </c>
      <c r="AH230" s="279" t="s">
        <v>772</v>
      </c>
      <c r="AI230" s="279" t="s">
        <v>772</v>
      </c>
      <c r="AJ230" s="279" t="s">
        <v>772</v>
      </c>
      <c r="AK230" s="279" t="s">
        <v>772</v>
      </c>
      <c r="AL230" s="279" t="s">
        <v>772</v>
      </c>
      <c r="AM230" s="279" t="s">
        <v>772</v>
      </c>
      <c r="AN230" s="279" t="s">
        <v>772</v>
      </c>
      <c r="AO230" s="279" t="s">
        <v>772</v>
      </c>
      <c r="AP230" s="279" t="s">
        <v>772</v>
      </c>
      <c r="AQ230" s="279" t="s">
        <v>772</v>
      </c>
      <c r="AR230" s="279" t="s">
        <v>772</v>
      </c>
      <c r="AS230" s="279" t="s">
        <v>772</v>
      </c>
      <c r="AT230" s="279" t="s">
        <v>772</v>
      </c>
      <c r="AU230" s="279" t="s">
        <v>772</v>
      </c>
      <c r="AV230" s="279" t="s">
        <v>772</v>
      </c>
      <c r="AW230" s="279" t="s">
        <v>772</v>
      </c>
      <c r="AX230" s="279">
        <v>0</v>
      </c>
      <c r="AY230" s="279" t="str">
        <f>IFERROR(VLOOKUP(A230,#REF!,3,FALSE),"")</f>
        <v/>
      </c>
      <c r="AZ230" s="279" t="str">
        <f>IFERROR(VLOOKUP(A230,#REF!,3,FALSE),"")</f>
        <v/>
      </c>
      <c r="BA230" s="279" t="str">
        <f>IFERROR(VLOOKUP(A230,#REF!,3,FALSE),"")</f>
        <v/>
      </c>
      <c r="BB230" s="279" t="str">
        <f>IFERROR(VLOOKUP(A230,#REF!,3,FALSE),"")</f>
        <v/>
      </c>
      <c r="BC230" s="279" t="str">
        <f>IFERROR(VLOOKUP(A230,#REF!,3,FALSE),"")</f>
        <v/>
      </c>
      <c r="BD230" s="279" t="str">
        <f>IFERROR(VLOOKUP(A230,#REF!,3,FALSE),"")</f>
        <v/>
      </c>
      <c r="BE230" s="279" t="str">
        <f>IFERROR(VLOOKUP(A230,#REF!,3,FALSE),"")</f>
        <v/>
      </c>
      <c r="BF230" s="279" t="str">
        <f>IFERROR(VLOOKUP(A230,#REF!,3,FALSE),"")</f>
        <v/>
      </c>
      <c r="BG230" s="279" t="str">
        <f>IFERROR(VLOOKUP(A230,#REF!,3,FALSE),"")</f>
        <v/>
      </c>
      <c r="BH230" s="279" t="str">
        <f>IFERROR(VLOOKUP(A230,#REF!,3,FALSE),"")</f>
        <v/>
      </c>
      <c r="BI230" s="279" t="str">
        <f>IFERROR(VLOOKUP(A230,#REF!,3,FALSE),"")</f>
        <v/>
      </c>
      <c r="BJ230" s="279" t="str">
        <f>IFERROR(VLOOKUP(A230,#REF!,3,FALSE),"")</f>
        <v/>
      </c>
      <c r="BK230" s="279" t="str">
        <f>IFERROR(VLOOKUP(A230,#REF!,3,FALSE),"")</f>
        <v/>
      </c>
      <c r="BL230" s="279" t="str">
        <f>IFERROR(VLOOKUP(A230,#REF!,3,FALSE),"")</f>
        <v/>
      </c>
      <c r="BM230" s="279" t="str">
        <f>IFERROR(VLOOKUP(A230,#REF!,3,FALSE),"")</f>
        <v/>
      </c>
      <c r="BN230" s="279" t="str">
        <f>IFERROR(VLOOKUP(A230,#REF!,3,FALSE),"")</f>
        <v/>
      </c>
      <c r="BO230" s="279" t="str">
        <f>IFERROR(VLOOKUP(A230,#REF!,3,FALSE),"")</f>
        <v/>
      </c>
      <c r="BP230" s="279" t="str">
        <f>IFERROR(VLOOKUP(A230,#REF!,3,FALSE),"")</f>
        <v/>
      </c>
      <c r="BQ230" s="279" t="str">
        <f>IFERROR(VLOOKUP(A230,#REF!,3,FALSE),"")</f>
        <v/>
      </c>
      <c r="BR230" s="279" t="str">
        <f>IFERROR(VLOOKUP(A230,#REF!,3,FALSE),"")</f>
        <v/>
      </c>
      <c r="BS230" s="279" t="str">
        <f>IFERROR(VLOOKUP(A230,#REF!,3,FALSE),"")</f>
        <v/>
      </c>
      <c r="BT230" s="279" t="str">
        <f>IFERROR(VLOOKUP(A230,#REF!,3,FALSE),"")</f>
        <v/>
      </c>
      <c r="BU230" s="279" t="str">
        <f>IFERROR(VLOOKUP(A230,#REF!,3,FALSE),"")</f>
        <v/>
      </c>
      <c r="BV230" s="279" t="str">
        <f>IFERROR(VLOOKUP(A230,#REF!,3,FALSE),"")</f>
        <v/>
      </c>
      <c r="BW230" s="279" t="str">
        <f>IFERROR(VLOOKUP(A230,#REF!,3,FALSE),"")</f>
        <v/>
      </c>
      <c r="BX230" s="279" t="str">
        <f>IFERROR(VLOOKUP(A230,#REF!,3,FALSE),"")</f>
        <v/>
      </c>
      <c r="BY230" s="279" t="str">
        <f>IFERROR(VLOOKUP(A230,#REF!,3,FALSE),"")</f>
        <v/>
      </c>
      <c r="BZ230" s="279" t="str">
        <f>IFERROR(VLOOKUP(A230,#REF!,3,FALSE),"")</f>
        <v/>
      </c>
      <c r="CA230" s="279" t="str">
        <f>IFERROR(VLOOKUP(A230,#REF!,3,FALSE),"")</f>
        <v/>
      </c>
      <c r="CB230" s="279" t="str">
        <f>IFERROR(VLOOKUP(A230,#REF!,3,FALSE),"")</f>
        <v/>
      </c>
      <c r="CC230" s="279" t="str">
        <f>IFERROR(VLOOKUP(A230,#REF!,3,FALSE),"")</f>
        <v/>
      </c>
      <c r="CD230" s="279" t="str">
        <f>IFERROR(VLOOKUP(A230,#REF!,3,FALSE),"")</f>
        <v/>
      </c>
      <c r="CE230" s="279" t="str">
        <f>IFERROR(VLOOKUP(A230,#REF!,3,FALSE),"")</f>
        <v/>
      </c>
      <c r="CF230" s="279" t="str">
        <f>IFERROR(VLOOKUP(A230,#REF!,3,FALSE),"")</f>
        <v/>
      </c>
      <c r="CG230" s="279" t="str">
        <f>IFERROR(VLOOKUP(A230,#REF!,3,FALSE),"")</f>
        <v/>
      </c>
      <c r="CH230" s="279" t="str">
        <f>IFERROR(VLOOKUP(A230,#REF!,3,FALSE),"")</f>
        <v/>
      </c>
      <c r="CI230" s="279" t="str">
        <f>IFERROR(VLOOKUP(A230,'fat-01-23'!A:C,3,FALSE),"")</f>
        <v/>
      </c>
      <c r="CJ230" s="279" t="str">
        <f>IFERROR(VLOOKUP(A230,'fat-02-23'!A:C,3,FALSE),"")</f>
        <v/>
      </c>
      <c r="CK230" s="279" t="str">
        <f>IFERROR(VLOOKUP(A230,'fat-03-23'!A:C,3,FALSE),"")</f>
        <v/>
      </c>
      <c r="CL230" s="279" t="str">
        <f>IFERROR(VLOOKUP(A230,'fat-04-23'!A:C,3,FALSE),"")</f>
        <v/>
      </c>
      <c r="CM230" s="279" t="str">
        <f>IFERROR(VLOOKUP(A230,'fat-05-23'!A:C,3,FALSE),"")</f>
        <v/>
      </c>
      <c r="CN230" s="279" t="str">
        <f>IFERROR(VLOOKUP(A230,'fat-06-23'!A:C,3,FALSE),"")</f>
        <v/>
      </c>
      <c r="CO230" s="279">
        <f>IFERROR(VLOOKUP(A230,'fat-07-23'!A:C,3,FALSE),"")</f>
        <v>0.96</v>
      </c>
      <c r="CP230" s="279">
        <f>IFERROR(VLOOKUP(A230,'fat-08-23'!A:C,3,FALSE),"")</f>
        <v>0.52800000000000002</v>
      </c>
      <c r="CQ230" s="279" t="str">
        <f>IFERROR(VLOOKUP(A230,'fat-09-23'!A:C,3,FALSE),"")</f>
        <v/>
      </c>
      <c r="CR230" s="279" t="str">
        <f>IFERROR(VLOOKUP(A230,'fat-10-23'!A:C,3,FALSE),"")</f>
        <v/>
      </c>
      <c r="CS230" s="279">
        <f>IFERROR(VLOOKUP(A230,'fat-11-23'!A:C,3,FALSE),"")</f>
        <v>1.3680000000000001</v>
      </c>
      <c r="CT230" s="279" t="str">
        <f>IFERROR(VLOOKUP(A230,'fat-12-23'!A:C,3,FALSE),"")</f>
        <v/>
      </c>
      <c r="CU230" s="279" t="str">
        <f>IFERROR(VLOOKUP(A230,'fat-01-24'!A:C,3,FALSE),"")</f>
        <v/>
      </c>
      <c r="CV230" s="279" t="str">
        <f>IFERROR(VLOOKUP(A230,'fat-02-24'!A:C,3,FALSE),"")</f>
        <v/>
      </c>
      <c r="CW230" s="279" t="str">
        <f>IFERROR(VLOOKUP(A230,'fat-03-24'!A:C,3,FALSE),"")</f>
        <v/>
      </c>
      <c r="CX230" s="279" t="str">
        <f>IFERROR(VLOOKUP(A230,'fat-04-24'!A:C,3,FALSE),"")</f>
        <v/>
      </c>
      <c r="CY230" s="279">
        <f>IFERROR(VLOOKUP(A230,'fat-05-24'!A:C,3,FALSE),"")</f>
        <v>0.45599999999999996</v>
      </c>
      <c r="CZ230" s="279" t="str">
        <f>IFERROR(VLOOKUP(A230,'fat-06-24'!A:C,3,FALSE),"")</f>
        <v/>
      </c>
      <c r="DA230" s="279">
        <f>IFERROR(VLOOKUP(A230,'fat-07-24'!A:C,3,FALSE),"")</f>
        <v>0.432</v>
      </c>
      <c r="DB230" s="279" t="str">
        <f>IFERROR(VLOOKUP(A230,'fat-08-24'!A:D,3,FALSE),"")</f>
        <v/>
      </c>
      <c r="DC230" s="279" t="str">
        <f>IFERROR(VLOOKUP(A230,'fat-09-24'!A:C,3,FALSE),"")</f>
        <v/>
      </c>
      <c r="DD230" s="279" t="str">
        <f>IFERROR(VLOOKUP(A230,'fat-10-24'!A:C,3,FALSE),"")</f>
        <v/>
      </c>
      <c r="DE230" s="279" t="str">
        <f>IFERROR(VLOOKUP(A230,'fat-11-24'!A:C,3,FALSE),"")</f>
        <v/>
      </c>
      <c r="DF230" s="279">
        <f>IFERROR(VLOOKUP(A230,'fat-12-24'!A:D,3,FALSE),"")</f>
        <v>0</v>
      </c>
      <c r="DG230" s="279">
        <f>IFERROR(VLOOKUP(A230,'fat-01-25'!A:D,3,FALSE),"")</f>
        <v>0</v>
      </c>
      <c r="DH230" s="279">
        <f>IFERROR(VLOOKUP(A230,'fat-02-25'!A:D,3,FALSE),"")</f>
        <v>2.016</v>
      </c>
      <c r="DI230" s="279">
        <f>IFERROR(VLOOKUP(A230,'fat-03-25'!A:C,3,FALSE),"")</f>
        <v>0</v>
      </c>
      <c r="DJ230" s="279">
        <f>IFERROR(VLOOKUP(A230,'fat-04-25'!A:C,3,FALSE),"")</f>
        <v>1.296</v>
      </c>
      <c r="DK230" s="279">
        <f>IFERROR(VLOOKUP(A230,'fat-02-25'!A:C,3,FALSE),"")</f>
        <v>2.016</v>
      </c>
      <c r="DL230" s="279">
        <f>IFERROR(VLOOKUP(A230,'fat-06-25'!A:C,3,FALSE),"")</f>
        <v>0</v>
      </c>
      <c r="DM230" s="279">
        <f>IFERROR(VLOOKUP(A230,'fat-05-25'!A:C,3,FALSE),"")</f>
        <v>0</v>
      </c>
      <c r="DN230" s="279">
        <f>IFERROR(VLOOKUP(A230,'fat-08-25'!A:C,3,FALSE),"")</f>
        <v>0</v>
      </c>
      <c r="DO230" s="279">
        <f>IFERROR(VLOOKUP(A230,'fat-09-25'!A:C,3,FALSE),"")</f>
        <v>0</v>
      </c>
      <c r="DP230" s="279">
        <f>IFERROR(VLOOKUP(A230,'fat-10-25'!A:C,3,FALSE),"")</f>
        <v>0</v>
      </c>
      <c r="DQ230" s="279" t="str">
        <f>IFERROR(VLOOKUP(A230,'fat-11-25'!A:D,3,FALSE),"")</f>
        <v/>
      </c>
      <c r="DR230" s="279" t="str">
        <f>IFERROR(VLOOKUP(A230,'fat-12-25'!A:D,3,FALSE),"")</f>
        <v/>
      </c>
      <c r="DS230" s="279" t="str">
        <f>IFERROR(VLOOKUP(A230,'fat-01-26'!A:C,3,FALSE),"")</f>
        <v/>
      </c>
      <c r="DT230" s="279" t="str">
        <f>IFERROR(VLOOKUP(A230,'fat-02-26'!A:C,3,FALSE),"")</f>
        <v/>
      </c>
      <c r="DU230" s="279">
        <f>IFERROR(VLOOKUP(A230,'fat-03-26'!A:C,3,FALSE),"")</f>
        <v>1.742</v>
      </c>
      <c r="DV230" s="279" t="str">
        <f>IFERROR(VLOOKUP(A230,'fat-04-26'!A:C,3,FALSE),"")</f>
        <v/>
      </c>
      <c r="DW230" s="279" t="str">
        <f>IFERROR(VLOOKUP(A230,'fat-05-26'!A:C,3,FALSE),"")</f>
        <v/>
      </c>
      <c r="DX230" s="279">
        <f t="shared" si="23"/>
        <v>0.29033333333333333</v>
      </c>
      <c r="DY230" s="279">
        <f t="shared" si="24"/>
        <v>0.4355</v>
      </c>
      <c r="DZ230" s="280"/>
      <c r="EA230" s="281">
        <f>VLOOKUP(A230,Estoque!B:I,8,FALSE)</f>
        <v>6.2969999999999997</v>
      </c>
      <c r="EB230" s="34">
        <f>VLOOKUP(A230,Estoque!B:N,13,FALSE)</f>
        <v>0</v>
      </c>
    </row>
    <row r="231" spans="1:132" x14ac:dyDescent="0.3">
      <c r="A231" s="397" t="s">
        <v>863</v>
      </c>
      <c r="B231" s="397" t="s">
        <v>864</v>
      </c>
      <c r="C231" s="279" t="s">
        <v>772</v>
      </c>
      <c r="D231" s="279" t="s">
        <v>772</v>
      </c>
      <c r="E231" s="279" t="s">
        <v>772</v>
      </c>
      <c r="F231" s="279">
        <v>0.245</v>
      </c>
      <c r="G231" s="279" t="s">
        <v>772</v>
      </c>
      <c r="H231" s="279" t="s">
        <v>772</v>
      </c>
      <c r="I231" s="279" t="s">
        <v>772</v>
      </c>
      <c r="J231" s="279" t="s">
        <v>772</v>
      </c>
      <c r="K231" s="279" t="s">
        <v>772</v>
      </c>
      <c r="L231" s="279" t="s">
        <v>772</v>
      </c>
      <c r="M231" s="279" t="s">
        <v>772</v>
      </c>
      <c r="N231" s="279" t="s">
        <v>772</v>
      </c>
      <c r="O231" s="279" t="s">
        <v>772</v>
      </c>
      <c r="P231" s="279" t="s">
        <v>772</v>
      </c>
      <c r="Q231" s="279" t="s">
        <v>772</v>
      </c>
      <c r="R231" s="279" t="s">
        <v>772</v>
      </c>
      <c r="S231" s="279" t="s">
        <v>772</v>
      </c>
      <c r="T231" s="279" t="s">
        <v>772</v>
      </c>
      <c r="U231" s="279" t="s">
        <v>772</v>
      </c>
      <c r="V231" s="279" t="s">
        <v>772</v>
      </c>
      <c r="W231" s="279" t="s">
        <v>772</v>
      </c>
      <c r="X231" s="279" t="s">
        <v>772</v>
      </c>
      <c r="Y231" s="279" t="s">
        <v>772</v>
      </c>
      <c r="Z231" s="279" t="str">
        <f>IFERROR(VLOOKUP(A231,#REF!,3,FALSE),"")</f>
        <v/>
      </c>
      <c r="AA231" s="279" t="s">
        <v>772</v>
      </c>
      <c r="AB231" s="279" t="s">
        <v>772</v>
      </c>
      <c r="AC231" s="279" t="s">
        <v>772</v>
      </c>
      <c r="AD231" s="279" t="s">
        <v>772</v>
      </c>
      <c r="AE231" s="279" t="s">
        <v>772</v>
      </c>
      <c r="AF231" s="279" t="s">
        <v>772</v>
      </c>
      <c r="AG231" s="279" t="s">
        <v>772</v>
      </c>
      <c r="AH231" s="279" t="s">
        <v>772</v>
      </c>
      <c r="AI231" s="279" t="s">
        <v>772</v>
      </c>
      <c r="AJ231" s="279" t="s">
        <v>772</v>
      </c>
      <c r="AK231" s="279" t="s">
        <v>772</v>
      </c>
      <c r="AL231" s="279" t="s">
        <v>772</v>
      </c>
      <c r="AM231" s="279" t="s">
        <v>772</v>
      </c>
      <c r="AN231" s="279" t="s">
        <v>772</v>
      </c>
      <c r="AO231" s="279" t="s">
        <v>772</v>
      </c>
      <c r="AP231" s="279" t="s">
        <v>772</v>
      </c>
      <c r="AQ231" s="279" t="s">
        <v>772</v>
      </c>
      <c r="AR231" s="279" t="s">
        <v>772</v>
      </c>
      <c r="AS231" s="279" t="s">
        <v>772</v>
      </c>
      <c r="AT231" s="279" t="s">
        <v>772</v>
      </c>
      <c r="AU231" s="279" t="s">
        <v>772</v>
      </c>
      <c r="AV231" s="279" t="s">
        <v>772</v>
      </c>
      <c r="AW231" s="279" t="s">
        <v>772</v>
      </c>
      <c r="AX231" s="279" t="s">
        <v>772</v>
      </c>
      <c r="AY231" s="279" t="str">
        <f>IFERROR(VLOOKUP(A231,#REF!,3,FALSE),"")</f>
        <v/>
      </c>
      <c r="AZ231" s="279" t="str">
        <f>IFERROR(VLOOKUP(A231,#REF!,3,FALSE),"")</f>
        <v/>
      </c>
      <c r="BA231" s="279" t="str">
        <f>IFERROR(VLOOKUP(A231,#REF!,3,FALSE),"")</f>
        <v/>
      </c>
      <c r="BB231" s="279" t="str">
        <f>IFERROR(VLOOKUP(A231,#REF!,3,FALSE),"")</f>
        <v/>
      </c>
      <c r="BC231" s="279" t="str">
        <f>IFERROR(VLOOKUP(A231,#REF!,3,FALSE),"")</f>
        <v/>
      </c>
      <c r="BD231" s="279" t="str">
        <f>IFERROR(VLOOKUP(A231,#REF!,3,FALSE),"")</f>
        <v/>
      </c>
      <c r="BE231" s="279" t="str">
        <f>IFERROR(VLOOKUP(A231,#REF!,3,FALSE),"")</f>
        <v/>
      </c>
      <c r="BF231" s="279" t="str">
        <f>IFERROR(VLOOKUP(A231,#REF!,3,FALSE),"")</f>
        <v/>
      </c>
      <c r="BG231" s="279" t="str">
        <f>IFERROR(VLOOKUP(A231,#REF!,3,FALSE),"")</f>
        <v/>
      </c>
      <c r="BH231" s="279" t="str">
        <f>IFERROR(VLOOKUP(A231,#REF!,3,FALSE),"")</f>
        <v/>
      </c>
      <c r="BI231" s="279" t="str">
        <f>IFERROR(VLOOKUP(A231,#REF!,3,FALSE),"")</f>
        <v/>
      </c>
      <c r="BJ231" s="279" t="str">
        <f>IFERROR(VLOOKUP(A231,#REF!,3,FALSE),"")</f>
        <v/>
      </c>
      <c r="BK231" s="279" t="str">
        <f>IFERROR(VLOOKUP(A231,#REF!,3,FALSE),"")</f>
        <v/>
      </c>
      <c r="BL231" s="279" t="str">
        <f>IFERROR(VLOOKUP(A231,#REF!,3,FALSE),"")</f>
        <v/>
      </c>
      <c r="BM231" s="279" t="str">
        <f>IFERROR(VLOOKUP(A231,#REF!,3,FALSE),"")</f>
        <v/>
      </c>
      <c r="BN231" s="279" t="str">
        <f>IFERROR(VLOOKUP(A231,#REF!,3,FALSE),"")</f>
        <v/>
      </c>
      <c r="BO231" s="279" t="str">
        <f>IFERROR(VLOOKUP(A231,#REF!,3,FALSE),"")</f>
        <v/>
      </c>
      <c r="BP231" s="279" t="str">
        <f>IFERROR(VLOOKUP(A231,#REF!,3,FALSE),"")</f>
        <v/>
      </c>
      <c r="BQ231" s="279" t="str">
        <f>IFERROR(VLOOKUP(A231,#REF!,3,FALSE),"")</f>
        <v/>
      </c>
      <c r="BR231" s="279" t="str">
        <f>IFERROR(VLOOKUP(A231,#REF!,3,FALSE),"")</f>
        <v/>
      </c>
      <c r="BS231" s="279" t="str">
        <f>IFERROR(VLOOKUP(A231,#REF!,3,FALSE),"")</f>
        <v/>
      </c>
      <c r="BT231" s="279" t="str">
        <f>IFERROR(VLOOKUP(A231,#REF!,3,FALSE),"")</f>
        <v/>
      </c>
      <c r="BU231" s="279" t="str">
        <f>IFERROR(VLOOKUP(A231,#REF!,3,FALSE),"")</f>
        <v/>
      </c>
      <c r="BV231" s="279" t="str">
        <f>IFERROR(VLOOKUP(A231,#REF!,3,FALSE),"")</f>
        <v/>
      </c>
      <c r="BW231" s="279" t="str">
        <f>IFERROR(VLOOKUP(A231,#REF!,3,FALSE),"")</f>
        <v/>
      </c>
      <c r="BX231" s="279" t="str">
        <f>IFERROR(VLOOKUP(A231,#REF!,3,FALSE),"")</f>
        <v/>
      </c>
      <c r="BY231" s="279" t="str">
        <f>IFERROR(VLOOKUP(A231,#REF!,3,FALSE),"")</f>
        <v/>
      </c>
      <c r="BZ231" s="279" t="str">
        <f>IFERROR(VLOOKUP(A231,#REF!,3,FALSE),"")</f>
        <v/>
      </c>
      <c r="CA231" s="279" t="str">
        <f>IFERROR(VLOOKUP(A231,#REF!,3,FALSE),"")</f>
        <v/>
      </c>
      <c r="CB231" s="279" t="str">
        <f>IFERROR(VLOOKUP(A231,#REF!,3,FALSE),"")</f>
        <v/>
      </c>
      <c r="CC231" s="279" t="str">
        <f>IFERROR(VLOOKUP(A231,#REF!,3,FALSE),"")</f>
        <v/>
      </c>
      <c r="CD231" s="279" t="str">
        <f>IFERROR(VLOOKUP(A231,#REF!,3,FALSE),"")</f>
        <v/>
      </c>
      <c r="CE231" s="279" t="str">
        <f>IFERROR(VLOOKUP(A231,#REF!,3,FALSE),"")</f>
        <v/>
      </c>
      <c r="CF231" s="279" t="str">
        <f>IFERROR(VLOOKUP(A231,#REF!,3,FALSE),"")</f>
        <v/>
      </c>
      <c r="CG231" s="279" t="str">
        <f>IFERROR(VLOOKUP(A231,#REF!,3,FALSE),"")</f>
        <v/>
      </c>
      <c r="CH231" s="279" t="str">
        <f>IFERROR(VLOOKUP(A231,#REF!,3,FALSE),"")</f>
        <v/>
      </c>
      <c r="CI231" s="279" t="str">
        <f>IFERROR(VLOOKUP(A231,'fat-01-23'!A:C,3,FALSE),"")</f>
        <v/>
      </c>
      <c r="CJ231" s="279" t="str">
        <f>IFERROR(VLOOKUP(A231,'fat-02-23'!A:C,3,FALSE),"")</f>
        <v/>
      </c>
      <c r="CK231" s="279" t="str">
        <f>IFERROR(VLOOKUP(A231,'fat-03-23'!A:C,3,FALSE),"")</f>
        <v/>
      </c>
      <c r="CL231" s="279" t="str">
        <f>IFERROR(VLOOKUP(A231,'fat-04-23'!A:C,3,FALSE),"")</f>
        <v/>
      </c>
      <c r="CM231" s="279" t="str">
        <f>IFERROR(VLOOKUP(A231,'fat-05-23'!A:C,3,FALSE),"")</f>
        <v/>
      </c>
      <c r="CN231" s="279" t="str">
        <f>IFERROR(VLOOKUP(A231,'fat-06-23'!A:C,3,FALSE),"")</f>
        <v/>
      </c>
      <c r="CO231" s="279" t="str">
        <f>IFERROR(VLOOKUP(A231,'fat-07-23'!A:C,3,FALSE),"")</f>
        <v/>
      </c>
      <c r="CP231" s="279" t="str">
        <f>IFERROR(VLOOKUP(A231,'fat-08-23'!A:C,3,FALSE),"")</f>
        <v/>
      </c>
      <c r="CQ231" s="279" t="str">
        <f>IFERROR(VLOOKUP(A231,'fat-09-23'!A:C,3,FALSE),"")</f>
        <v/>
      </c>
      <c r="CR231" s="279" t="str">
        <f>IFERROR(VLOOKUP(A231,'fat-10-23'!A:C,3,FALSE),"")</f>
        <v/>
      </c>
      <c r="CS231" s="279" t="str">
        <f>IFERROR(VLOOKUP(A231,'fat-11-23'!A:C,3,FALSE),"")</f>
        <v/>
      </c>
      <c r="CT231" s="279" t="str">
        <f>IFERROR(VLOOKUP(A231,'fat-12-23'!A:C,3,FALSE),"")</f>
        <v/>
      </c>
      <c r="CU231" s="279" t="str">
        <f>IFERROR(VLOOKUP(A231,'fat-01-24'!A:C,3,FALSE),"")</f>
        <v/>
      </c>
      <c r="CV231" s="279" t="str">
        <f>IFERROR(VLOOKUP(A231,'fat-02-24'!A:C,3,FALSE),"")</f>
        <v/>
      </c>
      <c r="CW231" s="279" t="str">
        <f>IFERROR(VLOOKUP(A231,'fat-03-24'!A:C,3,FALSE),"")</f>
        <v/>
      </c>
      <c r="CX231" s="279" t="str">
        <f>IFERROR(VLOOKUP(A231,'fat-04-24'!A:C,3,FALSE),"")</f>
        <v/>
      </c>
      <c r="CY231" s="279" t="str">
        <f>IFERROR(VLOOKUP(A231,'fat-05-24'!A:C,3,FALSE),"")</f>
        <v/>
      </c>
      <c r="CZ231" s="279" t="str">
        <f>IFERROR(VLOOKUP(A231,'fat-06-24'!A:C,3,FALSE),"")</f>
        <v/>
      </c>
      <c r="DA231" s="279" t="str">
        <f>IFERROR(VLOOKUP(A231,'fat-07-24'!A:C,3,FALSE),"")</f>
        <v/>
      </c>
      <c r="DB231" s="279" t="str">
        <f>IFERROR(VLOOKUP(A231,'fat-08-24'!A:D,3,FALSE),"")</f>
        <v/>
      </c>
      <c r="DC231" s="279" t="str">
        <f>IFERROR(VLOOKUP(A231,'fat-09-24'!A:C,3,FALSE),"")</f>
        <v/>
      </c>
      <c r="DD231" s="279" t="str">
        <f>IFERROR(VLOOKUP(A231,'fat-10-24'!A:C,3,FALSE),"")</f>
        <v/>
      </c>
      <c r="DE231" s="279" t="str">
        <f>IFERROR(VLOOKUP(A231,'fat-11-24'!A:C,3,FALSE),"")</f>
        <v/>
      </c>
      <c r="DF231" s="279" t="str">
        <f>IFERROR(VLOOKUP(A231,'fat-12-24'!A:D,3,FALSE),"")</f>
        <v/>
      </c>
      <c r="DG231" s="279" t="str">
        <f>IFERROR(VLOOKUP(A231,'fat-01-25'!A:D,3,FALSE),"")</f>
        <v/>
      </c>
      <c r="DH231" s="279" t="str">
        <f>IFERROR(VLOOKUP(A231,'fat-02-25'!A:D,3,FALSE),"")</f>
        <v/>
      </c>
      <c r="DI231" s="279" t="str">
        <f>IFERROR(VLOOKUP(A231,'fat-03-25'!A:C,3,FALSE),"")</f>
        <v/>
      </c>
      <c r="DJ231" s="279" t="str">
        <f>IFERROR(VLOOKUP(A231,'fat-04-25'!A:C,3,FALSE),"")</f>
        <v/>
      </c>
      <c r="DK231" s="279" t="str">
        <f>IFERROR(VLOOKUP(A231,'fat-02-25'!A:C,3,FALSE),"")</f>
        <v/>
      </c>
      <c r="DL231" s="279" t="str">
        <f>IFERROR(VLOOKUP(A231,'fat-06-25'!A:C,3,FALSE),"")</f>
        <v/>
      </c>
      <c r="DM231" s="279" t="str">
        <f>IFERROR(VLOOKUP(A231,'fat-05-25'!A:C,3,FALSE),"")</f>
        <v/>
      </c>
      <c r="DN231" s="279" t="str">
        <f>IFERROR(VLOOKUP(A231,'fat-08-25'!A:C,3,FALSE),"")</f>
        <v/>
      </c>
      <c r="DO231" s="279" t="str">
        <f>IFERROR(VLOOKUP(A231,'fat-09-25'!A:C,3,FALSE),"")</f>
        <v/>
      </c>
      <c r="DP231" s="279" t="str">
        <f>IFERROR(VLOOKUP(A231,'fat-10-25'!A:C,3,FALSE),"")</f>
        <v/>
      </c>
      <c r="DQ231" s="279" t="str">
        <f>IFERROR(VLOOKUP(A231,'fat-11-25'!A:D,3,FALSE),"")</f>
        <v/>
      </c>
      <c r="DR231" s="279" t="str">
        <f>IFERROR(VLOOKUP(A231,'fat-12-25'!A:D,3,FALSE),"")</f>
        <v/>
      </c>
      <c r="DS231" s="279" t="str">
        <f>IFERROR(VLOOKUP(A231,'fat-01-26'!A:C,3,FALSE),"")</f>
        <v/>
      </c>
      <c r="DT231" s="279" t="str">
        <f>IFERROR(VLOOKUP(A231,'fat-02-26'!A:C,3,FALSE),"")</f>
        <v/>
      </c>
      <c r="DU231" s="279" t="str">
        <f>IFERROR(VLOOKUP(A231,'fat-03-26'!A:C,3,FALSE),"")</f>
        <v/>
      </c>
      <c r="DV231" s="279" t="str">
        <f>IFERROR(VLOOKUP(A231,'fat-04-26'!A:C,3,FALSE),"")</f>
        <v/>
      </c>
      <c r="DW231" s="279" t="str">
        <f>IFERROR(VLOOKUP(A231,'fat-05-26'!A:C,3,FALSE),"")</f>
        <v/>
      </c>
      <c r="DX231" s="279">
        <f t="shared" si="23"/>
        <v>0</v>
      </c>
      <c r="DY231" s="279">
        <f t="shared" si="24"/>
        <v>0</v>
      </c>
      <c r="DZ231" s="280"/>
      <c r="EA231" s="281">
        <f>VLOOKUP(A231,Estoque!B:I,8,FALSE)</f>
        <v>0</v>
      </c>
      <c r="EB231" s="34">
        <f>VLOOKUP(A231,Estoque!B:N,13,FALSE)</f>
        <v>0</v>
      </c>
    </row>
    <row r="232" spans="1:132" x14ac:dyDescent="0.3">
      <c r="A232" s="394" t="s">
        <v>865</v>
      </c>
      <c r="B232" s="394" t="s">
        <v>866</v>
      </c>
      <c r="C232" s="279" t="s">
        <v>772</v>
      </c>
      <c r="D232" s="279" t="s">
        <v>772</v>
      </c>
      <c r="E232" s="279" t="s">
        <v>772</v>
      </c>
      <c r="F232" s="279" t="s">
        <v>772</v>
      </c>
      <c r="G232" s="279" t="s">
        <v>772</v>
      </c>
      <c r="H232" s="279" t="s">
        <v>772</v>
      </c>
      <c r="I232" s="279" t="s">
        <v>772</v>
      </c>
      <c r="J232" s="279" t="s">
        <v>772</v>
      </c>
      <c r="K232" s="279" t="s">
        <v>772</v>
      </c>
      <c r="L232" s="279" t="s">
        <v>772</v>
      </c>
      <c r="M232" s="279" t="s">
        <v>772</v>
      </c>
      <c r="N232" s="279" t="s">
        <v>772</v>
      </c>
      <c r="O232" s="279" t="s">
        <v>772</v>
      </c>
      <c r="P232" s="279" t="s">
        <v>772</v>
      </c>
      <c r="Q232" s="279" t="s">
        <v>772</v>
      </c>
      <c r="R232" s="279" t="s">
        <v>772</v>
      </c>
      <c r="S232" s="279" t="s">
        <v>772</v>
      </c>
      <c r="T232" s="279" t="s">
        <v>772</v>
      </c>
      <c r="U232" s="279" t="s">
        <v>772</v>
      </c>
      <c r="V232" s="279" t="s">
        <v>772</v>
      </c>
      <c r="W232" s="279" t="s">
        <v>772</v>
      </c>
      <c r="X232" s="279" t="s">
        <v>772</v>
      </c>
      <c r="Y232" s="279" t="s">
        <v>772</v>
      </c>
      <c r="Z232" s="279" t="str">
        <f>IFERROR(VLOOKUP(A232,#REF!,3,FALSE),"")</f>
        <v/>
      </c>
      <c r="AA232" s="279" t="s">
        <v>772</v>
      </c>
      <c r="AB232" s="279" t="s">
        <v>772</v>
      </c>
      <c r="AC232" s="279" t="s">
        <v>772</v>
      </c>
      <c r="AD232" s="279" t="s">
        <v>772</v>
      </c>
      <c r="AE232" s="279" t="s">
        <v>772</v>
      </c>
      <c r="AF232" s="279" t="s">
        <v>772</v>
      </c>
      <c r="AG232" s="279" t="s">
        <v>772</v>
      </c>
      <c r="AH232" s="279" t="s">
        <v>772</v>
      </c>
      <c r="AI232" s="279" t="s">
        <v>772</v>
      </c>
      <c r="AJ232" s="279" t="s">
        <v>772</v>
      </c>
      <c r="AK232" s="279" t="s">
        <v>772</v>
      </c>
      <c r="AL232" s="279" t="s">
        <v>772</v>
      </c>
      <c r="AM232" s="279" t="s">
        <v>772</v>
      </c>
      <c r="AN232" s="279" t="s">
        <v>772</v>
      </c>
      <c r="AO232" s="279" t="s">
        <v>772</v>
      </c>
      <c r="AP232" s="279" t="s">
        <v>772</v>
      </c>
      <c r="AQ232" s="279" t="s">
        <v>772</v>
      </c>
      <c r="AR232" s="279" t="s">
        <v>772</v>
      </c>
      <c r="AS232" s="279" t="s">
        <v>772</v>
      </c>
      <c r="AT232" s="279" t="s">
        <v>772</v>
      </c>
      <c r="AU232" s="279" t="s">
        <v>772</v>
      </c>
      <c r="AV232" s="279" t="s">
        <v>772</v>
      </c>
      <c r="AW232" s="279" t="s">
        <v>772</v>
      </c>
      <c r="AX232" s="279" t="s">
        <v>772</v>
      </c>
      <c r="AY232" s="279" t="str">
        <f>IFERROR(VLOOKUP(A232,#REF!,3,FALSE),"")</f>
        <v/>
      </c>
      <c r="AZ232" s="279" t="str">
        <f>IFERROR(VLOOKUP(A232,#REF!,3,FALSE),"")</f>
        <v/>
      </c>
      <c r="BA232" s="279" t="str">
        <f>IFERROR(VLOOKUP(A232,#REF!,3,FALSE),"")</f>
        <v/>
      </c>
      <c r="BB232" s="279" t="str">
        <f>IFERROR(VLOOKUP(A232,#REF!,3,FALSE),"")</f>
        <v/>
      </c>
      <c r="BC232" s="279" t="str">
        <f>IFERROR(VLOOKUP(A232,#REF!,3,FALSE),"")</f>
        <v/>
      </c>
      <c r="BD232" s="279" t="str">
        <f>IFERROR(VLOOKUP(A232,#REF!,3,FALSE),"")</f>
        <v/>
      </c>
      <c r="BE232" s="279" t="str">
        <f>IFERROR(VLOOKUP(A232,#REF!,3,FALSE),"")</f>
        <v/>
      </c>
      <c r="BF232" s="279" t="str">
        <f>IFERROR(VLOOKUP(A232,#REF!,3,FALSE),"")</f>
        <v/>
      </c>
      <c r="BG232" s="279" t="str">
        <f>IFERROR(VLOOKUP(A232,#REF!,3,FALSE),"")</f>
        <v/>
      </c>
      <c r="BH232" s="279" t="str">
        <f>IFERROR(VLOOKUP(A232,#REF!,3,FALSE),"")</f>
        <v/>
      </c>
      <c r="BI232" s="279" t="str">
        <f>IFERROR(VLOOKUP(A232,#REF!,3,FALSE),"")</f>
        <v/>
      </c>
      <c r="BJ232" s="279" t="str">
        <f>IFERROR(VLOOKUP(A232,#REF!,3,FALSE),"")</f>
        <v/>
      </c>
      <c r="BK232" s="279" t="str">
        <f>IFERROR(VLOOKUP(A232,#REF!,3,FALSE),"")</f>
        <v/>
      </c>
      <c r="BL232" s="279" t="str">
        <f>IFERROR(VLOOKUP(A232,#REF!,3,FALSE),"")</f>
        <v/>
      </c>
      <c r="BM232" s="279" t="str">
        <f>IFERROR(VLOOKUP(A232,#REF!,3,FALSE),"")</f>
        <v/>
      </c>
      <c r="BN232" s="279" t="str">
        <f>IFERROR(VLOOKUP(A232,#REF!,3,FALSE),"")</f>
        <v/>
      </c>
      <c r="BO232" s="279" t="str">
        <f>IFERROR(VLOOKUP(A232,#REF!,3,FALSE),"")</f>
        <v/>
      </c>
      <c r="BP232" s="279" t="str">
        <f>IFERROR(VLOOKUP(A232,#REF!,3,FALSE),"")</f>
        <v/>
      </c>
      <c r="BQ232" s="279" t="str">
        <f>IFERROR(VLOOKUP(A232,#REF!,3,FALSE),"")</f>
        <v/>
      </c>
      <c r="BR232" s="279" t="str">
        <f>IFERROR(VLOOKUP(A232,#REF!,3,FALSE),"")</f>
        <v/>
      </c>
      <c r="BS232" s="279" t="str">
        <f>IFERROR(VLOOKUP(A232,#REF!,3,FALSE),"")</f>
        <v/>
      </c>
      <c r="BT232" s="279" t="str">
        <f>IFERROR(VLOOKUP(A232,#REF!,3,FALSE),"")</f>
        <v/>
      </c>
      <c r="BU232" s="279" t="str">
        <f>IFERROR(VLOOKUP(A232,#REF!,3,FALSE),"")</f>
        <v/>
      </c>
      <c r="BV232" s="279" t="str">
        <f>IFERROR(VLOOKUP(A232,#REF!,3,FALSE),"")</f>
        <v/>
      </c>
      <c r="BW232" s="279" t="str">
        <f>IFERROR(VLOOKUP(A232,#REF!,3,FALSE),"")</f>
        <v/>
      </c>
      <c r="BX232" s="279" t="str">
        <f>IFERROR(VLOOKUP(A232,#REF!,3,FALSE),"")</f>
        <v/>
      </c>
      <c r="BY232" s="279" t="str">
        <f>IFERROR(VLOOKUP(A232,#REF!,3,FALSE),"")</f>
        <v/>
      </c>
      <c r="BZ232" s="279" t="str">
        <f>IFERROR(VLOOKUP(A232,#REF!,3,FALSE),"")</f>
        <v/>
      </c>
      <c r="CA232" s="279" t="str">
        <f>IFERROR(VLOOKUP(A232,#REF!,3,FALSE),"")</f>
        <v/>
      </c>
      <c r="CB232" s="279" t="str">
        <f>IFERROR(VLOOKUP(A232,#REF!,3,FALSE),"")</f>
        <v/>
      </c>
      <c r="CC232" s="279" t="str">
        <f>IFERROR(VLOOKUP(A232,#REF!,3,FALSE),"")</f>
        <v/>
      </c>
      <c r="CD232" s="279" t="str">
        <f>IFERROR(VLOOKUP(A232,#REF!,3,FALSE),"")</f>
        <v/>
      </c>
      <c r="CE232" s="279" t="str">
        <f>IFERROR(VLOOKUP(A232,#REF!,3,FALSE),"")</f>
        <v/>
      </c>
      <c r="CF232" s="279" t="str">
        <f>IFERROR(VLOOKUP(A232,#REF!,3,FALSE),"")</f>
        <v/>
      </c>
      <c r="CG232" s="279" t="str">
        <f>IFERROR(VLOOKUP(A232,#REF!,3,FALSE),"")</f>
        <v/>
      </c>
      <c r="CH232" s="279" t="str">
        <f>IFERROR(VLOOKUP(A232,#REF!,3,FALSE),"")</f>
        <v/>
      </c>
      <c r="CI232" s="279" t="str">
        <f>IFERROR(VLOOKUP(A232,'fat-01-23'!A:C,3,FALSE),"")</f>
        <v/>
      </c>
      <c r="CJ232" s="279" t="str">
        <f>IFERROR(VLOOKUP(A232,'fat-02-23'!A:C,3,FALSE),"")</f>
        <v/>
      </c>
      <c r="CK232" s="279" t="str">
        <f>IFERROR(VLOOKUP(A232,'fat-03-23'!A:C,3,FALSE),"")</f>
        <v/>
      </c>
      <c r="CL232" s="279" t="str">
        <f>IFERROR(VLOOKUP(A232,'fat-04-23'!A:C,3,FALSE),"")</f>
        <v/>
      </c>
      <c r="CM232" s="279" t="str">
        <f>IFERROR(VLOOKUP(A232,'fat-05-23'!A:C,3,FALSE),"")</f>
        <v/>
      </c>
      <c r="CN232" s="279" t="str">
        <f>IFERROR(VLOOKUP(A232,'fat-06-23'!A:C,3,FALSE),"")</f>
        <v/>
      </c>
      <c r="CO232" s="279" t="str">
        <f>IFERROR(VLOOKUP(A232,'fat-07-23'!A:C,3,FALSE),"")</f>
        <v/>
      </c>
      <c r="CP232" s="279" t="str">
        <f>IFERROR(VLOOKUP(A232,'fat-08-23'!A:C,3,FALSE),"")</f>
        <v/>
      </c>
      <c r="CQ232" s="279" t="str">
        <f>IFERROR(VLOOKUP(A232,'fat-09-23'!A:C,3,FALSE),"")</f>
        <v/>
      </c>
      <c r="CR232" s="279" t="str">
        <f>IFERROR(VLOOKUP(A232,'fat-10-23'!A:C,3,FALSE),"")</f>
        <v/>
      </c>
      <c r="CS232" s="279" t="str">
        <f>IFERROR(VLOOKUP(A232,'fat-11-23'!A:C,3,FALSE),"")</f>
        <v/>
      </c>
      <c r="CT232" s="279" t="str">
        <f>IFERROR(VLOOKUP(A232,'fat-12-23'!A:C,3,FALSE),"")</f>
        <v/>
      </c>
      <c r="CU232" s="279" t="str">
        <f>IFERROR(VLOOKUP(A232,'fat-01-24'!A:C,3,FALSE),"")</f>
        <v/>
      </c>
      <c r="CV232" s="279" t="str">
        <f>IFERROR(VLOOKUP(A232,'fat-02-24'!A:C,3,FALSE),"")</f>
        <v/>
      </c>
      <c r="CW232" s="279" t="str">
        <f>IFERROR(VLOOKUP(A232,'fat-03-24'!A:C,3,FALSE),"")</f>
        <v/>
      </c>
      <c r="CX232" s="279" t="str">
        <f>IFERROR(VLOOKUP(A232,'fat-04-24'!A:C,3,FALSE),"")</f>
        <v/>
      </c>
      <c r="CY232" s="279" t="str">
        <f>IFERROR(VLOOKUP(A232,'fat-05-24'!A:C,3,FALSE),"")</f>
        <v/>
      </c>
      <c r="CZ232" s="279" t="str">
        <f>IFERROR(VLOOKUP(A232,'fat-06-24'!A:C,3,FALSE),"")</f>
        <v/>
      </c>
      <c r="DA232" s="279" t="str">
        <f>IFERROR(VLOOKUP(A232,'fat-07-24'!A:C,3,FALSE),"")</f>
        <v/>
      </c>
      <c r="DB232" s="279" t="str">
        <f>IFERROR(VLOOKUP(A232,'fat-08-24'!A:D,3,FALSE),"")</f>
        <v/>
      </c>
      <c r="DC232" s="279" t="str">
        <f>IFERROR(VLOOKUP(A232,'fat-09-24'!A:C,3,FALSE),"")</f>
        <v/>
      </c>
      <c r="DD232" s="279" t="str">
        <f>IFERROR(VLOOKUP(A232,'fat-10-24'!A:C,3,FALSE),"")</f>
        <v/>
      </c>
      <c r="DE232" s="279" t="str">
        <f>IFERROR(VLOOKUP(A232,'fat-11-24'!A:C,3,FALSE),"")</f>
        <v/>
      </c>
      <c r="DF232" s="279" t="str">
        <f>IFERROR(VLOOKUP(A232,'fat-12-24'!A:D,3,FALSE),"")</f>
        <v/>
      </c>
      <c r="DG232" s="279" t="str">
        <f>IFERROR(VLOOKUP(A232,'fat-01-25'!A:D,3,FALSE),"")</f>
        <v/>
      </c>
      <c r="DH232" s="279" t="str">
        <f>IFERROR(VLOOKUP(A232,'fat-02-25'!A:D,3,FALSE),"")</f>
        <v/>
      </c>
      <c r="DI232" s="279" t="str">
        <f>IFERROR(VLOOKUP(A232,'fat-03-25'!A:C,3,FALSE),"")</f>
        <v/>
      </c>
      <c r="DJ232" s="279" t="str">
        <f>IFERROR(VLOOKUP(A232,'fat-04-25'!A:C,3,FALSE),"")</f>
        <v/>
      </c>
      <c r="DK232" s="279" t="str">
        <f>IFERROR(VLOOKUP(A232,'fat-02-25'!A:C,3,FALSE),"")</f>
        <v/>
      </c>
      <c r="DL232" s="279" t="str">
        <f>IFERROR(VLOOKUP(A232,'fat-06-25'!A:C,3,FALSE),"")</f>
        <v/>
      </c>
      <c r="DM232" s="279" t="str">
        <f>IFERROR(VLOOKUP(A232,'fat-05-25'!A:C,3,FALSE),"")</f>
        <v/>
      </c>
      <c r="DN232" s="279" t="str">
        <f>IFERROR(VLOOKUP(A232,'fat-08-25'!A:C,3,FALSE),"")</f>
        <v/>
      </c>
      <c r="DO232" s="279" t="str">
        <f>IFERROR(VLOOKUP(A232,'fat-09-25'!A:C,3,FALSE),"")</f>
        <v/>
      </c>
      <c r="DP232" s="279" t="str">
        <f>IFERROR(VLOOKUP(A232,'fat-10-25'!A:C,3,FALSE),"")</f>
        <v/>
      </c>
      <c r="DQ232" s="279" t="str">
        <f>IFERROR(VLOOKUP(A232,'fat-11-25'!A:D,3,FALSE),"")</f>
        <v/>
      </c>
      <c r="DR232" s="279" t="str">
        <f>IFERROR(VLOOKUP(A232,'fat-12-25'!A:D,3,FALSE),"")</f>
        <v/>
      </c>
      <c r="DS232" s="279" t="str">
        <f>IFERROR(VLOOKUP(A232,'fat-01-26'!A:C,3,FALSE),"")</f>
        <v/>
      </c>
      <c r="DT232" s="279" t="str">
        <f>IFERROR(VLOOKUP(A232,'fat-02-26'!A:C,3,FALSE),"")</f>
        <v/>
      </c>
      <c r="DU232" s="279" t="str">
        <f>IFERROR(VLOOKUP(A232,'fat-03-26'!A:C,3,FALSE),"")</f>
        <v/>
      </c>
      <c r="DV232" s="279" t="str">
        <f>IFERROR(VLOOKUP(A232,'fat-04-26'!A:C,3,FALSE),"")</f>
        <v/>
      </c>
      <c r="DW232" s="279" t="str">
        <f>IFERROR(VLOOKUP(A232,'fat-05-26'!A:C,3,FALSE),"")</f>
        <v/>
      </c>
      <c r="DX232" s="279">
        <f t="shared" si="23"/>
        <v>0</v>
      </c>
      <c r="DY232" s="279">
        <f t="shared" si="24"/>
        <v>0</v>
      </c>
      <c r="DZ232" s="280"/>
      <c r="EA232" s="281">
        <f>VLOOKUP(A232,Estoque!B:I,8,FALSE)</f>
        <v>0</v>
      </c>
      <c r="EB232" s="34">
        <f>VLOOKUP(A232,Estoque!B:N,13,FALSE)</f>
        <v>0</v>
      </c>
    </row>
    <row r="233" spans="1:132" x14ac:dyDescent="0.3">
      <c r="A233" s="394" t="s">
        <v>867</v>
      </c>
      <c r="B233" s="394" t="s">
        <v>868</v>
      </c>
      <c r="C233" s="279" t="s">
        <v>772</v>
      </c>
      <c r="D233" s="279" t="s">
        <v>772</v>
      </c>
      <c r="E233" s="279" t="s">
        <v>772</v>
      </c>
      <c r="F233" s="279" t="s">
        <v>772</v>
      </c>
      <c r="G233" s="279" t="s">
        <v>772</v>
      </c>
      <c r="H233" s="279" t="s">
        <v>772</v>
      </c>
      <c r="I233" s="279" t="s">
        <v>772</v>
      </c>
      <c r="J233" s="279" t="s">
        <v>772</v>
      </c>
      <c r="K233" s="279" t="s">
        <v>772</v>
      </c>
      <c r="L233" s="279" t="s">
        <v>772</v>
      </c>
      <c r="M233" s="279" t="s">
        <v>772</v>
      </c>
      <c r="N233" s="279" t="s">
        <v>772</v>
      </c>
      <c r="O233" s="279" t="s">
        <v>772</v>
      </c>
      <c r="P233" s="279" t="s">
        <v>772</v>
      </c>
      <c r="Q233" s="279" t="s">
        <v>772</v>
      </c>
      <c r="R233" s="279" t="s">
        <v>772</v>
      </c>
      <c r="S233" s="279" t="s">
        <v>772</v>
      </c>
      <c r="T233" s="279" t="s">
        <v>772</v>
      </c>
      <c r="U233" s="279" t="s">
        <v>772</v>
      </c>
      <c r="V233" s="279" t="s">
        <v>772</v>
      </c>
      <c r="W233" s="279" t="s">
        <v>772</v>
      </c>
      <c r="X233" s="279" t="s">
        <v>772</v>
      </c>
      <c r="Y233" s="279" t="s">
        <v>772</v>
      </c>
      <c r="Z233" s="279" t="str">
        <f>IFERROR(VLOOKUP(A233,#REF!,3,FALSE),"")</f>
        <v/>
      </c>
      <c r="AA233" s="279" t="s">
        <v>772</v>
      </c>
      <c r="AB233" s="279" t="s">
        <v>772</v>
      </c>
      <c r="AC233" s="279" t="s">
        <v>772</v>
      </c>
      <c r="AD233" s="279" t="s">
        <v>772</v>
      </c>
      <c r="AE233" s="279" t="s">
        <v>772</v>
      </c>
      <c r="AF233" s="279" t="s">
        <v>772</v>
      </c>
      <c r="AG233" s="279" t="s">
        <v>772</v>
      </c>
      <c r="AH233" s="279" t="s">
        <v>772</v>
      </c>
      <c r="AI233" s="279" t="s">
        <v>772</v>
      </c>
      <c r="AJ233" s="279" t="s">
        <v>772</v>
      </c>
      <c r="AK233" s="279" t="s">
        <v>772</v>
      </c>
      <c r="AL233" s="279" t="s">
        <v>772</v>
      </c>
      <c r="AM233" s="279" t="s">
        <v>772</v>
      </c>
      <c r="AN233" s="279" t="s">
        <v>772</v>
      </c>
      <c r="AO233" s="279" t="s">
        <v>772</v>
      </c>
      <c r="AP233" s="279" t="s">
        <v>772</v>
      </c>
      <c r="AQ233" s="279" t="s">
        <v>772</v>
      </c>
      <c r="AR233" s="279" t="s">
        <v>772</v>
      </c>
      <c r="AS233" s="279" t="s">
        <v>772</v>
      </c>
      <c r="AT233" s="279" t="s">
        <v>772</v>
      </c>
      <c r="AU233" s="279" t="s">
        <v>772</v>
      </c>
      <c r="AV233" s="279" t="s">
        <v>772</v>
      </c>
      <c r="AW233" s="279" t="s">
        <v>772</v>
      </c>
      <c r="AX233" s="279" t="s">
        <v>772</v>
      </c>
      <c r="AY233" s="279" t="str">
        <f>IFERROR(VLOOKUP(A233,#REF!,3,FALSE),"")</f>
        <v/>
      </c>
      <c r="AZ233" s="279" t="str">
        <f>IFERROR(VLOOKUP(A233,#REF!,3,FALSE),"")</f>
        <v/>
      </c>
      <c r="BA233" s="279" t="str">
        <f>IFERROR(VLOOKUP(A233,#REF!,3,FALSE),"")</f>
        <v/>
      </c>
      <c r="BB233" s="279" t="str">
        <f>IFERROR(VLOOKUP(A233,#REF!,3,FALSE),"")</f>
        <v/>
      </c>
      <c r="BC233" s="279" t="str">
        <f>IFERROR(VLOOKUP(A233,#REF!,3,FALSE),"")</f>
        <v/>
      </c>
      <c r="BD233" s="279" t="str">
        <f>IFERROR(VLOOKUP(A233,#REF!,3,FALSE),"")</f>
        <v/>
      </c>
      <c r="BE233" s="279" t="str">
        <f>IFERROR(VLOOKUP(A233,#REF!,3,FALSE),"")</f>
        <v/>
      </c>
      <c r="BF233" s="279" t="str">
        <f>IFERROR(VLOOKUP(A233,#REF!,3,FALSE),"")</f>
        <v/>
      </c>
      <c r="BG233" s="279" t="str">
        <f>IFERROR(VLOOKUP(A233,#REF!,3,FALSE),"")</f>
        <v/>
      </c>
      <c r="BH233" s="279" t="str">
        <f>IFERROR(VLOOKUP(A233,#REF!,3,FALSE),"")</f>
        <v/>
      </c>
      <c r="BI233" s="279" t="str">
        <f>IFERROR(VLOOKUP(A233,#REF!,3,FALSE),"")</f>
        <v/>
      </c>
      <c r="BJ233" s="279" t="str">
        <f>IFERROR(VLOOKUP(A233,#REF!,3,FALSE),"")</f>
        <v/>
      </c>
      <c r="BK233" s="279" t="str">
        <f>IFERROR(VLOOKUP(A233,#REF!,3,FALSE),"")</f>
        <v/>
      </c>
      <c r="BL233" s="279" t="str">
        <f>IFERROR(VLOOKUP(A233,#REF!,3,FALSE),"")</f>
        <v/>
      </c>
      <c r="BM233" s="279" t="str">
        <f>IFERROR(VLOOKUP(A233,#REF!,3,FALSE),"")</f>
        <v/>
      </c>
      <c r="BN233" s="279" t="str">
        <f>IFERROR(VLOOKUP(A233,#REF!,3,FALSE),"")</f>
        <v/>
      </c>
      <c r="BO233" s="279" t="str">
        <f>IFERROR(VLOOKUP(A233,#REF!,3,FALSE),"")</f>
        <v/>
      </c>
      <c r="BP233" s="279" t="str">
        <f>IFERROR(VLOOKUP(A233,#REF!,3,FALSE),"")</f>
        <v/>
      </c>
      <c r="BQ233" s="279" t="str">
        <f>IFERROR(VLOOKUP(A233,#REF!,3,FALSE),"")</f>
        <v/>
      </c>
      <c r="BR233" s="279" t="str">
        <f>IFERROR(VLOOKUP(A233,#REF!,3,FALSE),"")</f>
        <v/>
      </c>
      <c r="BS233" s="279" t="str">
        <f>IFERROR(VLOOKUP(A233,#REF!,3,FALSE),"")</f>
        <v/>
      </c>
      <c r="BT233" s="279" t="str">
        <f>IFERROR(VLOOKUP(A233,#REF!,3,FALSE),"")</f>
        <v/>
      </c>
      <c r="BU233" s="279" t="str">
        <f>IFERROR(VLOOKUP(A233,#REF!,3,FALSE),"")</f>
        <v/>
      </c>
      <c r="BV233" s="279" t="str">
        <f>IFERROR(VLOOKUP(A233,#REF!,3,FALSE),"")</f>
        <v/>
      </c>
      <c r="BW233" s="279" t="str">
        <f>IFERROR(VLOOKUP(A233,#REF!,3,FALSE),"")</f>
        <v/>
      </c>
      <c r="BX233" s="279" t="str">
        <f>IFERROR(VLOOKUP(A233,#REF!,3,FALSE),"")</f>
        <v/>
      </c>
      <c r="BY233" s="279" t="str">
        <f>IFERROR(VLOOKUP(A233,#REF!,3,FALSE),"")</f>
        <v/>
      </c>
      <c r="BZ233" s="279" t="str">
        <f>IFERROR(VLOOKUP(A233,#REF!,3,FALSE),"")</f>
        <v/>
      </c>
      <c r="CA233" s="279" t="str">
        <f>IFERROR(VLOOKUP(A233,#REF!,3,FALSE),"")</f>
        <v/>
      </c>
      <c r="CB233" s="279" t="str">
        <f>IFERROR(VLOOKUP(A233,#REF!,3,FALSE),"")</f>
        <v/>
      </c>
      <c r="CC233" s="279" t="str">
        <f>IFERROR(VLOOKUP(A233,#REF!,3,FALSE),"")</f>
        <v/>
      </c>
      <c r="CD233" s="279" t="str">
        <f>IFERROR(VLOOKUP(A233,#REF!,3,FALSE),"")</f>
        <v/>
      </c>
      <c r="CE233" s="279" t="str">
        <f>IFERROR(VLOOKUP(A233,#REF!,3,FALSE),"")</f>
        <v/>
      </c>
      <c r="CF233" s="279" t="str">
        <f>IFERROR(VLOOKUP(A233,#REF!,3,FALSE),"")</f>
        <v/>
      </c>
      <c r="CG233" s="279" t="str">
        <f>IFERROR(VLOOKUP(A233,#REF!,3,FALSE),"")</f>
        <v/>
      </c>
      <c r="CH233" s="279" t="str">
        <f>IFERROR(VLOOKUP(A233,#REF!,3,FALSE),"")</f>
        <v/>
      </c>
      <c r="CI233" s="279" t="str">
        <f>IFERROR(VLOOKUP(A233,'fat-01-23'!A:C,3,FALSE),"")</f>
        <v/>
      </c>
      <c r="CJ233" s="279" t="str">
        <f>IFERROR(VLOOKUP(A233,'fat-02-23'!A:C,3,FALSE),"")</f>
        <v/>
      </c>
      <c r="CK233" s="279" t="str">
        <f>IFERROR(VLOOKUP(A233,'fat-03-23'!A:C,3,FALSE),"")</f>
        <v/>
      </c>
      <c r="CL233" s="279" t="str">
        <f>IFERROR(VLOOKUP(A233,'fat-04-23'!A:C,3,FALSE),"")</f>
        <v/>
      </c>
      <c r="CM233" s="279" t="str">
        <f>IFERROR(VLOOKUP(A233,'fat-05-23'!A:C,3,FALSE),"")</f>
        <v/>
      </c>
      <c r="CN233" s="279" t="str">
        <f>IFERROR(VLOOKUP(A233,'fat-06-23'!A:C,3,FALSE),"")</f>
        <v/>
      </c>
      <c r="CO233" s="279" t="str">
        <f>IFERROR(VLOOKUP(A233,'fat-07-23'!A:C,3,FALSE),"")</f>
        <v/>
      </c>
      <c r="CP233" s="279" t="str">
        <f>IFERROR(VLOOKUP(A233,'fat-08-23'!A:C,3,FALSE),"")</f>
        <v/>
      </c>
      <c r="CQ233" s="279" t="str">
        <f>IFERROR(VLOOKUP(A233,'fat-09-23'!A:C,3,FALSE),"")</f>
        <v/>
      </c>
      <c r="CR233" s="279" t="str">
        <f>IFERROR(VLOOKUP(A233,'fat-10-23'!A:C,3,FALSE),"")</f>
        <v/>
      </c>
      <c r="CS233" s="279" t="str">
        <f>IFERROR(VLOOKUP(A233,'fat-11-23'!A:C,3,FALSE),"")</f>
        <v/>
      </c>
      <c r="CT233" s="279" t="str">
        <f>IFERROR(VLOOKUP(A233,'fat-12-23'!A:C,3,FALSE),"")</f>
        <v/>
      </c>
      <c r="CU233" s="279" t="str">
        <f>IFERROR(VLOOKUP(A233,'fat-01-24'!A:C,3,FALSE),"")</f>
        <v/>
      </c>
      <c r="CV233" s="279" t="str">
        <f>IFERROR(VLOOKUP(A233,'fat-02-24'!A:C,3,FALSE),"")</f>
        <v/>
      </c>
      <c r="CW233" s="279" t="str">
        <f>IFERROR(VLOOKUP(A233,'fat-03-24'!A:C,3,FALSE),"")</f>
        <v/>
      </c>
      <c r="CX233" s="279" t="str">
        <f>IFERROR(VLOOKUP(A233,'fat-04-24'!A:C,3,FALSE),"")</f>
        <v/>
      </c>
      <c r="CY233" s="279" t="str">
        <f>IFERROR(VLOOKUP(A233,'fat-05-24'!A:C,3,FALSE),"")</f>
        <v/>
      </c>
      <c r="CZ233" s="279" t="str">
        <f>IFERROR(VLOOKUP(A233,'fat-06-24'!A:C,3,FALSE),"")</f>
        <v/>
      </c>
      <c r="DA233" s="279" t="str">
        <f>IFERROR(VLOOKUP(A233,'fat-07-24'!A:C,3,FALSE),"")</f>
        <v/>
      </c>
      <c r="DB233" s="279" t="str">
        <f>IFERROR(VLOOKUP(A233,'fat-08-24'!A:D,3,FALSE),"")</f>
        <v/>
      </c>
      <c r="DC233" s="279" t="str">
        <f>IFERROR(VLOOKUP(A233,'fat-09-24'!A:C,3,FALSE),"")</f>
        <v/>
      </c>
      <c r="DD233" s="279" t="str">
        <f>IFERROR(VLOOKUP(A233,'fat-10-24'!A:C,3,FALSE),"")</f>
        <v/>
      </c>
      <c r="DE233" s="279" t="str">
        <f>IFERROR(VLOOKUP(A233,'fat-11-24'!A:C,3,FALSE),"")</f>
        <v/>
      </c>
      <c r="DF233" s="279" t="str">
        <f>IFERROR(VLOOKUP(A233,'fat-12-24'!A:D,3,FALSE),"")</f>
        <v/>
      </c>
      <c r="DG233" s="279" t="str">
        <f>IFERROR(VLOOKUP(A233,'fat-01-25'!A:D,3,FALSE),"")</f>
        <v/>
      </c>
      <c r="DH233" s="279" t="str">
        <f>IFERROR(VLOOKUP(A233,'fat-02-25'!A:D,3,FALSE),"")</f>
        <v/>
      </c>
      <c r="DI233" s="279" t="str">
        <f>IFERROR(VLOOKUP(A233,'fat-03-25'!A:C,3,FALSE),"")</f>
        <v/>
      </c>
      <c r="DJ233" s="279" t="str">
        <f>IFERROR(VLOOKUP(A233,'fat-04-25'!A:C,3,FALSE),"")</f>
        <v/>
      </c>
      <c r="DK233" s="279" t="str">
        <f>IFERROR(VLOOKUP(A233,'fat-02-25'!A:C,3,FALSE),"")</f>
        <v/>
      </c>
      <c r="DL233" s="279" t="str">
        <f>IFERROR(VLOOKUP(A233,'fat-06-25'!A:C,3,FALSE),"")</f>
        <v/>
      </c>
      <c r="DM233" s="279" t="str">
        <f>IFERROR(VLOOKUP(A233,'fat-05-25'!A:C,3,FALSE),"")</f>
        <v/>
      </c>
      <c r="DN233" s="279" t="str">
        <f>IFERROR(VLOOKUP(A233,'fat-08-25'!A:C,3,FALSE),"")</f>
        <v/>
      </c>
      <c r="DO233" s="279" t="str">
        <f>IFERROR(VLOOKUP(A233,'fat-09-25'!A:C,3,FALSE),"")</f>
        <v/>
      </c>
      <c r="DP233" s="279" t="str">
        <f>IFERROR(VLOOKUP(A233,'fat-10-25'!A:C,3,FALSE),"")</f>
        <v/>
      </c>
      <c r="DQ233" s="279" t="str">
        <f>IFERROR(VLOOKUP(A233,'fat-11-25'!A:D,3,FALSE),"")</f>
        <v/>
      </c>
      <c r="DR233" s="279" t="str">
        <f>IFERROR(VLOOKUP(A233,'fat-12-25'!A:D,3,FALSE),"")</f>
        <v/>
      </c>
      <c r="DS233" s="279" t="str">
        <f>IFERROR(VLOOKUP(A233,'fat-01-26'!A:C,3,FALSE),"")</f>
        <v/>
      </c>
      <c r="DT233" s="279" t="str">
        <f>IFERROR(VLOOKUP(A233,'fat-02-26'!A:C,3,FALSE),"")</f>
        <v/>
      </c>
      <c r="DU233" s="279" t="str">
        <f>IFERROR(VLOOKUP(A233,'fat-03-26'!A:C,3,FALSE),"")</f>
        <v/>
      </c>
      <c r="DV233" s="279" t="str">
        <f>IFERROR(VLOOKUP(A233,'fat-04-26'!A:C,3,FALSE),"")</f>
        <v/>
      </c>
      <c r="DW233" s="279" t="str">
        <f>IFERROR(VLOOKUP(A233,'fat-05-26'!A:C,3,FALSE),"")</f>
        <v/>
      </c>
      <c r="DX233" s="279">
        <f t="shared" si="23"/>
        <v>0</v>
      </c>
      <c r="DY233" s="279">
        <f t="shared" si="24"/>
        <v>0</v>
      </c>
      <c r="DZ233" s="280"/>
      <c r="EA233" s="281">
        <f>VLOOKUP(A233,Estoque!B:I,8,FALSE)</f>
        <v>0</v>
      </c>
      <c r="EB233" s="34">
        <f>VLOOKUP(A233,Estoque!B:N,13,FALSE)</f>
        <v>0</v>
      </c>
    </row>
    <row r="234" spans="1:132" x14ac:dyDescent="0.3">
      <c r="A234" s="394" t="s">
        <v>869</v>
      </c>
      <c r="B234" s="394" t="s">
        <v>870</v>
      </c>
      <c r="C234" s="279" t="s">
        <v>772</v>
      </c>
      <c r="D234" s="279" t="s">
        <v>772</v>
      </c>
      <c r="E234" s="279">
        <v>0.60499999999999998</v>
      </c>
      <c r="F234" s="279" t="s">
        <v>772</v>
      </c>
      <c r="G234" s="279" t="s">
        <v>772</v>
      </c>
      <c r="H234" s="279" t="s">
        <v>772</v>
      </c>
      <c r="I234" s="279" t="s">
        <v>772</v>
      </c>
      <c r="J234" s="279" t="s">
        <v>772</v>
      </c>
      <c r="K234" s="279" t="s">
        <v>772</v>
      </c>
      <c r="L234" s="279" t="s">
        <v>772</v>
      </c>
      <c r="M234" s="279" t="s">
        <v>772</v>
      </c>
      <c r="N234" s="279" t="s">
        <v>772</v>
      </c>
      <c r="O234" s="279" t="s">
        <v>772</v>
      </c>
      <c r="P234" s="279" t="s">
        <v>772</v>
      </c>
      <c r="Q234" s="279" t="s">
        <v>772</v>
      </c>
      <c r="R234" s="279" t="s">
        <v>772</v>
      </c>
      <c r="S234" s="279" t="s">
        <v>772</v>
      </c>
      <c r="T234" s="279" t="s">
        <v>772</v>
      </c>
      <c r="U234" s="279" t="s">
        <v>772</v>
      </c>
      <c r="V234" s="279" t="s">
        <v>772</v>
      </c>
      <c r="W234" s="279" t="s">
        <v>772</v>
      </c>
      <c r="X234" s="279" t="s">
        <v>772</v>
      </c>
      <c r="Y234" s="279" t="s">
        <v>772</v>
      </c>
      <c r="Z234" s="279" t="str">
        <f>IFERROR(VLOOKUP(A234,#REF!,3,FALSE),"")</f>
        <v/>
      </c>
      <c r="AA234" s="279" t="s">
        <v>772</v>
      </c>
      <c r="AB234" s="279" t="s">
        <v>772</v>
      </c>
      <c r="AC234" s="279" t="s">
        <v>772</v>
      </c>
      <c r="AD234" s="279" t="s">
        <v>772</v>
      </c>
      <c r="AE234" s="279" t="s">
        <v>772</v>
      </c>
      <c r="AF234" s="279" t="s">
        <v>772</v>
      </c>
      <c r="AG234" s="279" t="s">
        <v>772</v>
      </c>
      <c r="AH234" s="279" t="s">
        <v>772</v>
      </c>
      <c r="AI234" s="279" t="s">
        <v>772</v>
      </c>
      <c r="AJ234" s="279" t="s">
        <v>772</v>
      </c>
      <c r="AK234" s="279" t="s">
        <v>772</v>
      </c>
      <c r="AL234" s="279" t="s">
        <v>772</v>
      </c>
      <c r="AM234" s="279" t="s">
        <v>772</v>
      </c>
      <c r="AN234" s="279" t="s">
        <v>772</v>
      </c>
      <c r="AO234" s="279" t="s">
        <v>772</v>
      </c>
      <c r="AP234" s="279" t="s">
        <v>772</v>
      </c>
      <c r="AQ234" s="279" t="s">
        <v>772</v>
      </c>
      <c r="AR234" s="279" t="s">
        <v>772</v>
      </c>
      <c r="AS234" s="279" t="s">
        <v>772</v>
      </c>
      <c r="AT234" s="279" t="s">
        <v>772</v>
      </c>
      <c r="AU234" s="279" t="s">
        <v>772</v>
      </c>
      <c r="AV234" s="279" t="s">
        <v>772</v>
      </c>
      <c r="AW234" s="279" t="s">
        <v>772</v>
      </c>
      <c r="AX234" s="279" t="s">
        <v>772</v>
      </c>
      <c r="AY234" s="279" t="str">
        <f>IFERROR(VLOOKUP(A234,#REF!,3,FALSE),"")</f>
        <v/>
      </c>
      <c r="AZ234" s="279" t="str">
        <f>IFERROR(VLOOKUP(A234,#REF!,3,FALSE),"")</f>
        <v/>
      </c>
      <c r="BA234" s="279" t="str">
        <f>IFERROR(VLOOKUP(A234,#REF!,3,FALSE),"")</f>
        <v/>
      </c>
      <c r="BB234" s="279" t="str">
        <f>IFERROR(VLOOKUP(A234,#REF!,3,FALSE),"")</f>
        <v/>
      </c>
      <c r="BC234" s="279" t="str">
        <f>IFERROR(VLOOKUP(A234,#REF!,3,FALSE),"")</f>
        <v/>
      </c>
      <c r="BD234" s="279" t="str">
        <f>IFERROR(VLOOKUP(A234,#REF!,3,FALSE),"")</f>
        <v/>
      </c>
      <c r="BE234" s="279" t="str">
        <f>IFERROR(VLOOKUP(A234,#REF!,3,FALSE),"")</f>
        <v/>
      </c>
      <c r="BF234" s="279" t="str">
        <f>IFERROR(VLOOKUP(A234,#REF!,3,FALSE),"")</f>
        <v/>
      </c>
      <c r="BG234" s="279" t="str">
        <f>IFERROR(VLOOKUP(A234,#REF!,3,FALSE),"")</f>
        <v/>
      </c>
      <c r="BH234" s="279" t="str">
        <f>IFERROR(VLOOKUP(A234,#REF!,3,FALSE),"")</f>
        <v/>
      </c>
      <c r="BI234" s="279" t="str">
        <f>IFERROR(VLOOKUP(A234,#REF!,3,FALSE),"")</f>
        <v/>
      </c>
      <c r="BJ234" s="279" t="str">
        <f>IFERROR(VLOOKUP(A234,#REF!,3,FALSE),"")</f>
        <v/>
      </c>
      <c r="BK234" s="279" t="str">
        <f>IFERROR(VLOOKUP(A234,#REF!,3,FALSE),"")</f>
        <v/>
      </c>
      <c r="BL234" s="279" t="str">
        <f>IFERROR(VLOOKUP(A234,#REF!,3,FALSE),"")</f>
        <v/>
      </c>
      <c r="BM234" s="279" t="str">
        <f>IFERROR(VLOOKUP(A234,#REF!,3,FALSE),"")</f>
        <v/>
      </c>
      <c r="BN234" s="279" t="str">
        <f>IFERROR(VLOOKUP(A234,#REF!,3,FALSE),"")</f>
        <v/>
      </c>
      <c r="BO234" s="279" t="str">
        <f>IFERROR(VLOOKUP(A234,#REF!,3,FALSE),"")</f>
        <v/>
      </c>
      <c r="BP234" s="279" t="str">
        <f>IFERROR(VLOOKUP(A234,#REF!,3,FALSE),"")</f>
        <v/>
      </c>
      <c r="BQ234" s="279" t="str">
        <f>IFERROR(VLOOKUP(A234,#REF!,3,FALSE),"")</f>
        <v/>
      </c>
      <c r="BR234" s="279" t="str">
        <f>IFERROR(VLOOKUP(A234,#REF!,3,FALSE),"")</f>
        <v/>
      </c>
      <c r="BS234" s="279" t="str">
        <f>IFERROR(VLOOKUP(A234,#REF!,3,FALSE),"")</f>
        <v/>
      </c>
      <c r="BT234" s="279" t="str">
        <f>IFERROR(VLOOKUP(A234,#REF!,3,FALSE),"")</f>
        <v/>
      </c>
      <c r="BU234" s="279" t="str">
        <f>IFERROR(VLOOKUP(A234,#REF!,3,FALSE),"")</f>
        <v/>
      </c>
      <c r="BV234" s="279" t="str">
        <f>IFERROR(VLOOKUP(A234,#REF!,3,FALSE),"")</f>
        <v/>
      </c>
      <c r="BW234" s="279" t="str">
        <f>IFERROR(VLOOKUP(A234,#REF!,3,FALSE),"")</f>
        <v/>
      </c>
      <c r="BX234" s="279" t="str">
        <f>IFERROR(VLOOKUP(A234,#REF!,3,FALSE),"")</f>
        <v/>
      </c>
      <c r="BY234" s="279" t="str">
        <f>IFERROR(VLOOKUP(A234,#REF!,3,FALSE),"")</f>
        <v/>
      </c>
      <c r="BZ234" s="279" t="str">
        <f>IFERROR(VLOOKUP(A234,#REF!,3,FALSE),"")</f>
        <v/>
      </c>
      <c r="CA234" s="279" t="str">
        <f>IFERROR(VLOOKUP(A234,#REF!,3,FALSE),"")</f>
        <v/>
      </c>
      <c r="CB234" s="279" t="str">
        <f>IFERROR(VLOOKUP(A234,#REF!,3,FALSE),"")</f>
        <v/>
      </c>
      <c r="CC234" s="279" t="str">
        <f>IFERROR(VLOOKUP(A234,#REF!,3,FALSE),"")</f>
        <v/>
      </c>
      <c r="CD234" s="279" t="str">
        <f>IFERROR(VLOOKUP(A234,#REF!,3,FALSE),"")</f>
        <v/>
      </c>
      <c r="CE234" s="279" t="str">
        <f>IFERROR(VLOOKUP(A234,#REF!,3,FALSE),"")</f>
        <v/>
      </c>
      <c r="CF234" s="279" t="str">
        <f>IFERROR(VLOOKUP(A234,#REF!,3,FALSE),"")</f>
        <v/>
      </c>
      <c r="CG234" s="279" t="str">
        <f>IFERROR(VLOOKUP(A234,#REF!,3,FALSE),"")</f>
        <v/>
      </c>
      <c r="CH234" s="279" t="str">
        <f>IFERROR(VLOOKUP(A234,#REF!,3,FALSE),"")</f>
        <v/>
      </c>
      <c r="CI234" s="279" t="str">
        <f>IFERROR(VLOOKUP(A234,'fat-01-23'!A:C,3,FALSE),"")</f>
        <v/>
      </c>
      <c r="CJ234" s="279" t="str">
        <f>IFERROR(VLOOKUP(A234,'fat-02-23'!A:C,3,FALSE),"")</f>
        <v/>
      </c>
      <c r="CK234" s="279" t="str">
        <f>IFERROR(VLOOKUP(A234,'fat-03-23'!A:C,3,FALSE),"")</f>
        <v/>
      </c>
      <c r="CL234" s="279" t="str">
        <f>IFERROR(VLOOKUP(A234,'fat-04-23'!A:C,3,FALSE),"")</f>
        <v/>
      </c>
      <c r="CM234" s="279" t="str">
        <f>IFERROR(VLOOKUP(A234,'fat-05-23'!A:C,3,FALSE),"")</f>
        <v/>
      </c>
      <c r="CN234" s="279" t="str">
        <f>IFERROR(VLOOKUP(A234,'fat-06-23'!A:C,3,FALSE),"")</f>
        <v/>
      </c>
      <c r="CO234" s="279" t="str">
        <f>IFERROR(VLOOKUP(A234,'fat-07-23'!A:C,3,FALSE),"")</f>
        <v/>
      </c>
      <c r="CP234" s="279" t="str">
        <f>IFERROR(VLOOKUP(A234,'fat-08-23'!A:C,3,FALSE),"")</f>
        <v/>
      </c>
      <c r="CQ234" s="279" t="str">
        <f>IFERROR(VLOOKUP(A234,'fat-09-23'!A:C,3,FALSE),"")</f>
        <v/>
      </c>
      <c r="CR234" s="279" t="str">
        <f>IFERROR(VLOOKUP(A234,'fat-10-23'!A:C,3,FALSE),"")</f>
        <v/>
      </c>
      <c r="CS234" s="279" t="str">
        <f>IFERROR(VLOOKUP(A234,'fat-11-23'!A:C,3,FALSE),"")</f>
        <v/>
      </c>
      <c r="CT234" s="279" t="str">
        <f>IFERROR(VLOOKUP(A234,'fat-12-23'!A:C,3,FALSE),"")</f>
        <v/>
      </c>
      <c r="CU234" s="279" t="str">
        <f>IFERROR(VLOOKUP(A234,'fat-01-24'!A:C,3,FALSE),"")</f>
        <v/>
      </c>
      <c r="CV234" s="279" t="str">
        <f>IFERROR(VLOOKUP(A234,'fat-02-24'!A:C,3,FALSE),"")</f>
        <v/>
      </c>
      <c r="CW234" s="279" t="str">
        <f>IFERROR(VLOOKUP(A234,'fat-03-24'!A:C,3,FALSE),"")</f>
        <v/>
      </c>
      <c r="CX234" s="279" t="str">
        <f>IFERROR(VLOOKUP(A234,'fat-04-24'!A:C,3,FALSE),"")</f>
        <v/>
      </c>
      <c r="CY234" s="279" t="str">
        <f>IFERROR(VLOOKUP(A234,'fat-05-24'!A:C,3,FALSE),"")</f>
        <v/>
      </c>
      <c r="CZ234" s="279" t="str">
        <f>IFERROR(VLOOKUP(A234,'fat-06-24'!A:C,3,FALSE),"")</f>
        <v/>
      </c>
      <c r="DA234" s="279" t="str">
        <f>IFERROR(VLOOKUP(A234,'fat-07-24'!A:C,3,FALSE),"")</f>
        <v/>
      </c>
      <c r="DB234" s="279" t="str">
        <f>IFERROR(VLOOKUP(A234,'fat-08-24'!A:D,3,FALSE),"")</f>
        <v/>
      </c>
      <c r="DC234" s="279" t="str">
        <f>IFERROR(VLOOKUP(A234,'fat-09-24'!A:C,3,FALSE),"")</f>
        <v/>
      </c>
      <c r="DD234" s="279" t="str">
        <f>IFERROR(VLOOKUP(A234,'fat-10-24'!A:C,3,FALSE),"")</f>
        <v/>
      </c>
      <c r="DE234" s="279" t="str">
        <f>IFERROR(VLOOKUP(A234,'fat-11-24'!A:C,3,FALSE),"")</f>
        <v/>
      </c>
      <c r="DF234" s="279" t="str">
        <f>IFERROR(VLOOKUP(A234,'fat-12-24'!A:D,3,FALSE),"")</f>
        <v/>
      </c>
      <c r="DG234" s="279" t="str">
        <f>IFERROR(VLOOKUP(A234,'fat-01-25'!A:D,3,FALSE),"")</f>
        <v/>
      </c>
      <c r="DH234" s="279" t="str">
        <f>IFERROR(VLOOKUP(A234,'fat-02-25'!A:D,3,FALSE),"")</f>
        <v/>
      </c>
      <c r="DI234" s="279" t="str">
        <f>IFERROR(VLOOKUP(A234,'fat-03-25'!A:C,3,FALSE),"")</f>
        <v/>
      </c>
      <c r="DJ234" s="279" t="str">
        <f>IFERROR(VLOOKUP(A234,'fat-04-25'!A:C,3,FALSE),"")</f>
        <v/>
      </c>
      <c r="DK234" s="279" t="str">
        <f>IFERROR(VLOOKUP(A234,'fat-02-25'!A:C,3,FALSE),"")</f>
        <v/>
      </c>
      <c r="DL234" s="279" t="str">
        <f>IFERROR(VLOOKUP(A234,'fat-06-25'!A:C,3,FALSE),"")</f>
        <v/>
      </c>
      <c r="DM234" s="279" t="str">
        <f>IFERROR(VLOOKUP(A234,'fat-05-25'!A:C,3,FALSE),"")</f>
        <v/>
      </c>
      <c r="DN234" s="279" t="str">
        <f>IFERROR(VLOOKUP(A234,'fat-08-25'!A:C,3,FALSE),"")</f>
        <v/>
      </c>
      <c r="DO234" s="279" t="str">
        <f>IFERROR(VLOOKUP(A234,'fat-09-25'!A:C,3,FALSE),"")</f>
        <v/>
      </c>
      <c r="DP234" s="279" t="str">
        <f>IFERROR(VLOOKUP(A234,'fat-10-25'!A:C,3,FALSE),"")</f>
        <v/>
      </c>
      <c r="DQ234" s="279" t="str">
        <f>IFERROR(VLOOKUP(A234,'fat-11-25'!A:D,3,FALSE),"")</f>
        <v/>
      </c>
      <c r="DR234" s="279" t="str">
        <f>IFERROR(VLOOKUP(A234,'fat-12-25'!A:D,3,FALSE),"")</f>
        <v/>
      </c>
      <c r="DS234" s="279" t="str">
        <f>IFERROR(VLOOKUP(A234,'fat-01-26'!A:C,3,FALSE),"")</f>
        <v/>
      </c>
      <c r="DT234" s="279" t="str">
        <f>IFERROR(VLOOKUP(A234,'fat-02-26'!A:C,3,FALSE),"")</f>
        <v/>
      </c>
      <c r="DU234" s="279" t="str">
        <f>IFERROR(VLOOKUP(A234,'fat-03-26'!A:C,3,FALSE),"")</f>
        <v/>
      </c>
      <c r="DV234" s="279" t="str">
        <f>IFERROR(VLOOKUP(A234,'fat-04-26'!A:C,3,FALSE),"")</f>
        <v/>
      </c>
      <c r="DW234" s="279" t="str">
        <f>IFERROR(VLOOKUP(A234,'fat-05-26'!A:C,3,FALSE),"")</f>
        <v/>
      </c>
      <c r="DX234" s="279">
        <f t="shared" si="23"/>
        <v>0</v>
      </c>
      <c r="DY234" s="279">
        <f t="shared" si="24"/>
        <v>0</v>
      </c>
      <c r="DZ234" s="280"/>
      <c r="EA234" s="281">
        <f>VLOOKUP(A234,Estoque!B:I,8,FALSE)</f>
        <v>0</v>
      </c>
      <c r="EB234" s="34">
        <f>VLOOKUP(A234,Estoque!B:N,13,FALSE)</f>
        <v>0</v>
      </c>
    </row>
    <row r="235" spans="1:132" x14ac:dyDescent="0.3">
      <c r="A235" s="394" t="s">
        <v>871</v>
      </c>
      <c r="B235" s="394" t="s">
        <v>872</v>
      </c>
      <c r="C235" s="279" t="s">
        <v>772</v>
      </c>
      <c r="D235" s="279" t="s">
        <v>772</v>
      </c>
      <c r="E235" s="279" t="s">
        <v>772</v>
      </c>
      <c r="F235" s="279" t="s">
        <v>772</v>
      </c>
      <c r="G235" s="279" t="s">
        <v>772</v>
      </c>
      <c r="H235" s="279" t="s">
        <v>772</v>
      </c>
      <c r="I235" s="279" t="s">
        <v>772</v>
      </c>
      <c r="J235" s="279" t="s">
        <v>772</v>
      </c>
      <c r="K235" s="279" t="s">
        <v>772</v>
      </c>
      <c r="L235" s="279" t="s">
        <v>772</v>
      </c>
      <c r="M235" s="279" t="s">
        <v>772</v>
      </c>
      <c r="N235" s="279" t="s">
        <v>772</v>
      </c>
      <c r="O235" s="279" t="s">
        <v>772</v>
      </c>
      <c r="P235" s="279" t="s">
        <v>772</v>
      </c>
      <c r="Q235" s="279" t="s">
        <v>772</v>
      </c>
      <c r="R235" s="279" t="s">
        <v>772</v>
      </c>
      <c r="S235" s="279" t="s">
        <v>772</v>
      </c>
      <c r="T235" s="279" t="s">
        <v>772</v>
      </c>
      <c r="U235" s="279" t="s">
        <v>772</v>
      </c>
      <c r="V235" s="279" t="s">
        <v>772</v>
      </c>
      <c r="W235" s="279" t="s">
        <v>772</v>
      </c>
      <c r="X235" s="279" t="s">
        <v>772</v>
      </c>
      <c r="Y235" s="279" t="s">
        <v>772</v>
      </c>
      <c r="Z235" s="279" t="str">
        <f>IFERROR(VLOOKUP(A235,#REF!,3,FALSE),"")</f>
        <v/>
      </c>
      <c r="AA235" s="279" t="s">
        <v>772</v>
      </c>
      <c r="AB235" s="279" t="s">
        <v>772</v>
      </c>
      <c r="AC235" s="279" t="s">
        <v>772</v>
      </c>
      <c r="AD235" s="279" t="s">
        <v>772</v>
      </c>
      <c r="AE235" s="279" t="s">
        <v>772</v>
      </c>
      <c r="AF235" s="279" t="s">
        <v>772</v>
      </c>
      <c r="AG235" s="279" t="s">
        <v>772</v>
      </c>
      <c r="AH235" s="279" t="s">
        <v>772</v>
      </c>
      <c r="AI235" s="279" t="s">
        <v>772</v>
      </c>
      <c r="AJ235" s="279" t="s">
        <v>772</v>
      </c>
      <c r="AK235" s="279" t="s">
        <v>772</v>
      </c>
      <c r="AL235" s="279" t="s">
        <v>772</v>
      </c>
      <c r="AM235" s="279" t="s">
        <v>772</v>
      </c>
      <c r="AN235" s="279" t="s">
        <v>772</v>
      </c>
      <c r="AO235" s="279" t="s">
        <v>772</v>
      </c>
      <c r="AP235" s="279" t="s">
        <v>772</v>
      </c>
      <c r="AQ235" s="279" t="s">
        <v>772</v>
      </c>
      <c r="AR235" s="279" t="s">
        <v>772</v>
      </c>
      <c r="AS235" s="279" t="s">
        <v>772</v>
      </c>
      <c r="AT235" s="279" t="s">
        <v>772</v>
      </c>
      <c r="AU235" s="279" t="s">
        <v>772</v>
      </c>
      <c r="AV235" s="279" t="s">
        <v>772</v>
      </c>
      <c r="AW235" s="279" t="s">
        <v>772</v>
      </c>
      <c r="AX235" s="279" t="s">
        <v>772</v>
      </c>
      <c r="AY235" s="279" t="str">
        <f>IFERROR(VLOOKUP(A235,#REF!,3,FALSE),"")</f>
        <v/>
      </c>
      <c r="AZ235" s="279" t="str">
        <f>IFERROR(VLOOKUP(A235,#REF!,3,FALSE),"")</f>
        <v/>
      </c>
      <c r="BA235" s="279" t="str">
        <f>IFERROR(VLOOKUP(A235,#REF!,3,FALSE),"")</f>
        <v/>
      </c>
      <c r="BB235" s="279" t="str">
        <f>IFERROR(VLOOKUP(A235,#REF!,3,FALSE),"")</f>
        <v/>
      </c>
      <c r="BC235" s="279" t="str">
        <f>IFERROR(VLOOKUP(A235,#REF!,3,FALSE),"")</f>
        <v/>
      </c>
      <c r="BD235" s="279" t="str">
        <f>IFERROR(VLOOKUP(A235,#REF!,3,FALSE),"")</f>
        <v/>
      </c>
      <c r="BE235" s="279" t="str">
        <f>IFERROR(VLOOKUP(A235,#REF!,3,FALSE),"")</f>
        <v/>
      </c>
      <c r="BF235" s="279" t="str">
        <f>IFERROR(VLOOKUP(A235,#REF!,3,FALSE),"")</f>
        <v/>
      </c>
      <c r="BG235" s="279" t="str">
        <f>IFERROR(VLOOKUP(A235,#REF!,3,FALSE),"")</f>
        <v/>
      </c>
      <c r="BH235" s="279" t="str">
        <f>IFERROR(VLOOKUP(A235,#REF!,3,FALSE),"")</f>
        <v/>
      </c>
      <c r="BI235" s="279" t="str">
        <f>IFERROR(VLOOKUP(A235,#REF!,3,FALSE),"")</f>
        <v/>
      </c>
      <c r="BJ235" s="279" t="str">
        <f>IFERROR(VLOOKUP(A235,#REF!,3,FALSE),"")</f>
        <v/>
      </c>
      <c r="BK235" s="279" t="str">
        <f>IFERROR(VLOOKUP(A235,#REF!,3,FALSE),"")</f>
        <v/>
      </c>
      <c r="BL235" s="279" t="str">
        <f>IFERROR(VLOOKUP(A235,#REF!,3,FALSE),"")</f>
        <v/>
      </c>
      <c r="BM235" s="279" t="str">
        <f>IFERROR(VLOOKUP(A235,#REF!,3,FALSE),"")</f>
        <v/>
      </c>
      <c r="BN235" s="279" t="str">
        <f>IFERROR(VLOOKUP(A235,#REF!,3,FALSE),"")</f>
        <v/>
      </c>
      <c r="BO235" s="279" t="str">
        <f>IFERROR(VLOOKUP(A235,#REF!,3,FALSE),"")</f>
        <v/>
      </c>
      <c r="BP235" s="279" t="str">
        <f>IFERROR(VLOOKUP(A235,#REF!,3,FALSE),"")</f>
        <v/>
      </c>
      <c r="BQ235" s="279" t="str">
        <f>IFERROR(VLOOKUP(A235,#REF!,3,FALSE),"")</f>
        <v/>
      </c>
      <c r="BR235" s="279" t="str">
        <f>IFERROR(VLOOKUP(A235,#REF!,3,FALSE),"")</f>
        <v/>
      </c>
      <c r="BS235" s="279" t="str">
        <f>IFERROR(VLOOKUP(A235,#REF!,3,FALSE),"")</f>
        <v/>
      </c>
      <c r="BT235" s="279" t="str">
        <f>IFERROR(VLOOKUP(A235,#REF!,3,FALSE),"")</f>
        <v/>
      </c>
      <c r="BU235" s="279" t="str">
        <f>IFERROR(VLOOKUP(A235,#REF!,3,FALSE),"")</f>
        <v/>
      </c>
      <c r="BV235" s="279" t="str">
        <f>IFERROR(VLOOKUP(A235,#REF!,3,FALSE),"")</f>
        <v/>
      </c>
      <c r="BW235" s="279" t="str">
        <f>IFERROR(VLOOKUP(A235,#REF!,3,FALSE),"")</f>
        <v/>
      </c>
      <c r="BX235" s="279" t="str">
        <f>IFERROR(VLOOKUP(A235,#REF!,3,FALSE),"")</f>
        <v/>
      </c>
      <c r="BY235" s="279" t="str">
        <f>IFERROR(VLOOKUP(A235,#REF!,3,FALSE),"")</f>
        <v/>
      </c>
      <c r="BZ235" s="279" t="str">
        <f>IFERROR(VLOOKUP(A235,#REF!,3,FALSE),"")</f>
        <v/>
      </c>
      <c r="CA235" s="279" t="str">
        <f>IFERROR(VLOOKUP(A235,#REF!,3,FALSE),"")</f>
        <v/>
      </c>
      <c r="CB235" s="279" t="str">
        <f>IFERROR(VLOOKUP(A235,#REF!,3,FALSE),"")</f>
        <v/>
      </c>
      <c r="CC235" s="279" t="str">
        <f>IFERROR(VLOOKUP(A235,#REF!,3,FALSE),"")</f>
        <v/>
      </c>
      <c r="CD235" s="279" t="str">
        <f>IFERROR(VLOOKUP(A235,#REF!,3,FALSE),"")</f>
        <v/>
      </c>
      <c r="CE235" s="279" t="str">
        <f>IFERROR(VLOOKUP(A235,#REF!,3,FALSE),"")</f>
        <v/>
      </c>
      <c r="CF235" s="279" t="str">
        <f>IFERROR(VLOOKUP(A235,#REF!,3,FALSE),"")</f>
        <v/>
      </c>
      <c r="CG235" s="279" t="str">
        <f>IFERROR(VLOOKUP(A235,#REF!,3,FALSE),"")</f>
        <v/>
      </c>
      <c r="CH235" s="279" t="str">
        <f>IFERROR(VLOOKUP(A235,#REF!,3,FALSE),"")</f>
        <v/>
      </c>
      <c r="CI235" s="279" t="str">
        <f>IFERROR(VLOOKUP(A235,'fat-01-23'!A:C,3,FALSE),"")</f>
        <v/>
      </c>
      <c r="CJ235" s="279" t="str">
        <f>IFERROR(VLOOKUP(A235,'fat-02-23'!A:C,3,FALSE),"")</f>
        <v/>
      </c>
      <c r="CK235" s="279" t="str">
        <f>IFERROR(VLOOKUP(A235,'fat-03-23'!A:C,3,FALSE),"")</f>
        <v/>
      </c>
      <c r="CL235" s="279" t="str">
        <f>IFERROR(VLOOKUP(A235,'fat-04-23'!A:C,3,FALSE),"")</f>
        <v/>
      </c>
      <c r="CM235" s="279" t="str">
        <f>IFERROR(VLOOKUP(A235,'fat-05-23'!A:C,3,FALSE),"")</f>
        <v/>
      </c>
      <c r="CN235" s="279" t="str">
        <f>IFERROR(VLOOKUP(A235,'fat-06-23'!A:C,3,FALSE),"")</f>
        <v/>
      </c>
      <c r="CO235" s="279" t="str">
        <f>IFERROR(VLOOKUP(A235,'fat-07-23'!A:C,3,FALSE),"")</f>
        <v/>
      </c>
      <c r="CP235" s="279" t="str">
        <f>IFERROR(VLOOKUP(A235,'fat-08-23'!A:C,3,FALSE),"")</f>
        <v/>
      </c>
      <c r="CQ235" s="279" t="str">
        <f>IFERROR(VLOOKUP(A235,'fat-09-23'!A:C,3,FALSE),"")</f>
        <v/>
      </c>
      <c r="CR235" s="279" t="str">
        <f>IFERROR(VLOOKUP(A235,'fat-10-23'!A:C,3,FALSE),"")</f>
        <v/>
      </c>
      <c r="CS235" s="279" t="str">
        <f>IFERROR(VLOOKUP(A235,'fat-11-23'!A:C,3,FALSE),"")</f>
        <v/>
      </c>
      <c r="CT235" s="279" t="str">
        <f>IFERROR(VLOOKUP(A235,'fat-12-23'!A:C,3,FALSE),"")</f>
        <v/>
      </c>
      <c r="CU235" s="279" t="str">
        <f>IFERROR(VLOOKUP(A235,'fat-01-24'!A:C,3,FALSE),"")</f>
        <v/>
      </c>
      <c r="CV235" s="279" t="str">
        <f>IFERROR(VLOOKUP(A235,'fat-02-24'!A:C,3,FALSE),"")</f>
        <v/>
      </c>
      <c r="CW235" s="279" t="str">
        <f>IFERROR(VLOOKUP(A235,'fat-03-24'!A:C,3,FALSE),"")</f>
        <v/>
      </c>
      <c r="CX235" s="279" t="str">
        <f>IFERROR(VLOOKUP(A235,'fat-04-24'!A:C,3,FALSE),"")</f>
        <v/>
      </c>
      <c r="CY235" s="279" t="str">
        <f>IFERROR(VLOOKUP(A235,'fat-05-24'!A:C,3,FALSE),"")</f>
        <v/>
      </c>
      <c r="CZ235" s="279" t="str">
        <f>IFERROR(VLOOKUP(A235,'fat-06-24'!A:C,3,FALSE),"")</f>
        <v/>
      </c>
      <c r="DA235" s="279" t="str">
        <f>IFERROR(VLOOKUP(A235,'fat-07-24'!A:C,3,FALSE),"")</f>
        <v/>
      </c>
      <c r="DB235" s="279" t="str">
        <f>IFERROR(VLOOKUP(A235,'fat-08-24'!A:D,3,FALSE),"")</f>
        <v/>
      </c>
      <c r="DC235" s="279" t="str">
        <f>IFERROR(VLOOKUP(A235,'fat-09-24'!A:C,3,FALSE),"")</f>
        <v/>
      </c>
      <c r="DD235" s="279" t="str">
        <f>IFERROR(VLOOKUP(A235,'fat-10-24'!A:C,3,FALSE),"")</f>
        <v/>
      </c>
      <c r="DE235" s="279" t="str">
        <f>IFERROR(VLOOKUP(A235,'fat-11-24'!A:C,3,FALSE),"")</f>
        <v/>
      </c>
      <c r="DF235" s="279" t="str">
        <f>IFERROR(VLOOKUP(A235,'fat-12-24'!A:D,3,FALSE),"")</f>
        <v/>
      </c>
      <c r="DG235" s="279" t="str">
        <f>IFERROR(VLOOKUP(A235,'fat-01-25'!A:D,3,FALSE),"")</f>
        <v/>
      </c>
      <c r="DH235" s="279" t="str">
        <f>IFERROR(VLOOKUP(A235,'fat-02-25'!A:D,3,FALSE),"")</f>
        <v/>
      </c>
      <c r="DI235" s="279" t="str">
        <f>IFERROR(VLOOKUP(A235,'fat-03-25'!A:C,3,FALSE),"")</f>
        <v/>
      </c>
      <c r="DJ235" s="279" t="str">
        <f>IFERROR(VLOOKUP(A235,'fat-04-25'!A:C,3,FALSE),"")</f>
        <v/>
      </c>
      <c r="DK235" s="279" t="str">
        <f>IFERROR(VLOOKUP(A235,'fat-02-25'!A:C,3,FALSE),"")</f>
        <v/>
      </c>
      <c r="DL235" s="279" t="str">
        <f>IFERROR(VLOOKUP(A235,'fat-06-25'!A:C,3,FALSE),"")</f>
        <v/>
      </c>
      <c r="DM235" s="279" t="str">
        <f>IFERROR(VLOOKUP(A235,'fat-05-25'!A:C,3,FALSE),"")</f>
        <v/>
      </c>
      <c r="DN235" s="279" t="str">
        <f>IFERROR(VLOOKUP(A235,'fat-08-25'!A:C,3,FALSE),"")</f>
        <v/>
      </c>
      <c r="DO235" s="279" t="str">
        <f>IFERROR(VLOOKUP(A235,'fat-09-25'!A:C,3,FALSE),"")</f>
        <v/>
      </c>
      <c r="DP235" s="279" t="str">
        <f>IFERROR(VLOOKUP(A235,'fat-10-25'!A:C,3,FALSE),"")</f>
        <v/>
      </c>
      <c r="DQ235" s="279" t="str">
        <f>IFERROR(VLOOKUP(A235,'fat-11-25'!A:D,3,FALSE),"")</f>
        <v/>
      </c>
      <c r="DR235" s="279" t="str">
        <f>IFERROR(VLOOKUP(A235,'fat-12-25'!A:D,3,FALSE),"")</f>
        <v/>
      </c>
      <c r="DS235" s="279" t="str">
        <f>IFERROR(VLOOKUP(A235,'fat-01-26'!A:C,3,FALSE),"")</f>
        <v/>
      </c>
      <c r="DT235" s="279" t="str">
        <f>IFERROR(VLOOKUP(A235,'fat-02-26'!A:C,3,FALSE),"")</f>
        <v/>
      </c>
      <c r="DU235" s="279" t="str">
        <f>IFERROR(VLOOKUP(A235,'fat-03-26'!A:C,3,FALSE),"")</f>
        <v/>
      </c>
      <c r="DV235" s="279" t="str">
        <f>IFERROR(VLOOKUP(A235,'fat-04-26'!A:C,3,FALSE),"")</f>
        <v/>
      </c>
      <c r="DW235" s="279" t="str">
        <f>IFERROR(VLOOKUP(A235,'fat-05-26'!A:C,3,FALSE),"")</f>
        <v/>
      </c>
      <c r="DX235" s="279">
        <f t="shared" si="23"/>
        <v>0</v>
      </c>
      <c r="DY235" s="279">
        <f t="shared" si="24"/>
        <v>0</v>
      </c>
      <c r="DZ235" s="280"/>
      <c r="EA235" s="281">
        <f>VLOOKUP(A235,Estoque!B:I,8,FALSE)</f>
        <v>0</v>
      </c>
      <c r="EB235" s="34">
        <f>VLOOKUP(A235,Estoque!B:N,13,FALSE)</f>
        <v>0</v>
      </c>
    </row>
    <row r="236" spans="1:132" x14ac:dyDescent="0.3">
      <c r="A236" s="394" t="s">
        <v>873</v>
      </c>
      <c r="B236" s="394" t="s">
        <v>874</v>
      </c>
      <c r="C236" s="279" t="s">
        <v>772</v>
      </c>
      <c r="D236" s="279" t="s">
        <v>772</v>
      </c>
      <c r="E236" s="279">
        <v>0.76</v>
      </c>
      <c r="F236" s="279" t="s">
        <v>772</v>
      </c>
      <c r="G236" s="279" t="s">
        <v>772</v>
      </c>
      <c r="H236" s="279" t="s">
        <v>772</v>
      </c>
      <c r="I236" s="279" t="s">
        <v>772</v>
      </c>
      <c r="J236" s="279" t="s">
        <v>772</v>
      </c>
      <c r="K236" s="279" t="s">
        <v>772</v>
      </c>
      <c r="L236" s="279" t="s">
        <v>772</v>
      </c>
      <c r="M236" s="279" t="s">
        <v>772</v>
      </c>
      <c r="N236" s="279" t="s">
        <v>772</v>
      </c>
      <c r="O236" s="279" t="s">
        <v>772</v>
      </c>
      <c r="P236" s="279" t="s">
        <v>772</v>
      </c>
      <c r="Q236" s="279" t="s">
        <v>772</v>
      </c>
      <c r="R236" s="279" t="s">
        <v>772</v>
      </c>
      <c r="S236" s="279" t="s">
        <v>772</v>
      </c>
      <c r="T236" s="279" t="s">
        <v>772</v>
      </c>
      <c r="U236" s="279" t="s">
        <v>772</v>
      </c>
      <c r="V236" s="279" t="s">
        <v>772</v>
      </c>
      <c r="W236" s="279" t="s">
        <v>772</v>
      </c>
      <c r="X236" s="279" t="s">
        <v>772</v>
      </c>
      <c r="Y236" s="279" t="s">
        <v>772</v>
      </c>
      <c r="Z236" s="279" t="str">
        <f>IFERROR(VLOOKUP(A236,#REF!,3,FALSE),"")</f>
        <v/>
      </c>
      <c r="AA236" s="279" t="s">
        <v>772</v>
      </c>
      <c r="AB236" s="279" t="s">
        <v>772</v>
      </c>
      <c r="AC236" s="279" t="s">
        <v>772</v>
      </c>
      <c r="AD236" s="279" t="s">
        <v>772</v>
      </c>
      <c r="AE236" s="279" t="s">
        <v>772</v>
      </c>
      <c r="AF236" s="279" t="s">
        <v>772</v>
      </c>
      <c r="AG236" s="279" t="s">
        <v>772</v>
      </c>
      <c r="AH236" s="279">
        <v>1.135</v>
      </c>
      <c r="AI236" s="279" t="s">
        <v>772</v>
      </c>
      <c r="AJ236" s="279" t="s">
        <v>772</v>
      </c>
      <c r="AK236" s="279" t="s">
        <v>772</v>
      </c>
      <c r="AL236" s="279" t="s">
        <v>772</v>
      </c>
      <c r="AM236" s="279" t="s">
        <v>772</v>
      </c>
      <c r="AN236" s="279" t="s">
        <v>772</v>
      </c>
      <c r="AO236" s="279" t="s">
        <v>772</v>
      </c>
      <c r="AP236" s="279" t="s">
        <v>772</v>
      </c>
      <c r="AQ236" s="279" t="s">
        <v>772</v>
      </c>
      <c r="AR236" s="279" t="s">
        <v>772</v>
      </c>
      <c r="AS236" s="279" t="s">
        <v>772</v>
      </c>
      <c r="AT236" s="279" t="s">
        <v>772</v>
      </c>
      <c r="AU236" s="279" t="s">
        <v>772</v>
      </c>
      <c r="AV236" s="279" t="s">
        <v>772</v>
      </c>
      <c r="AW236" s="279" t="s">
        <v>772</v>
      </c>
      <c r="AX236" s="279" t="s">
        <v>772</v>
      </c>
      <c r="AY236" s="279" t="str">
        <f>IFERROR(VLOOKUP(A236,#REF!,3,FALSE),"")</f>
        <v/>
      </c>
      <c r="AZ236" s="279" t="str">
        <f>IFERROR(VLOOKUP(A236,#REF!,3,FALSE),"")</f>
        <v/>
      </c>
      <c r="BA236" s="279" t="str">
        <f>IFERROR(VLOOKUP(A236,#REF!,3,FALSE),"")</f>
        <v/>
      </c>
      <c r="BB236" s="279" t="str">
        <f>IFERROR(VLOOKUP(A236,#REF!,3,FALSE),"")</f>
        <v/>
      </c>
      <c r="BC236" s="279" t="str">
        <f>IFERROR(VLOOKUP(A236,#REF!,3,FALSE),"")</f>
        <v/>
      </c>
      <c r="BD236" s="279" t="str">
        <f>IFERROR(VLOOKUP(A236,#REF!,3,FALSE),"")</f>
        <v/>
      </c>
      <c r="BE236" s="279" t="str">
        <f>IFERROR(VLOOKUP(A236,#REF!,3,FALSE),"")</f>
        <v/>
      </c>
      <c r="BF236" s="279" t="str">
        <f>IFERROR(VLOOKUP(A236,#REF!,3,FALSE),"")</f>
        <v/>
      </c>
      <c r="BG236" s="279" t="str">
        <f>IFERROR(VLOOKUP(A236,#REF!,3,FALSE),"")</f>
        <v/>
      </c>
      <c r="BH236" s="279" t="str">
        <f>IFERROR(VLOOKUP(A236,#REF!,3,FALSE),"")</f>
        <v/>
      </c>
      <c r="BI236" s="279" t="str">
        <f>IFERROR(VLOOKUP(A236,#REF!,3,FALSE),"")</f>
        <v/>
      </c>
      <c r="BJ236" s="279" t="str">
        <f>IFERROR(VLOOKUP(A236,#REF!,3,FALSE),"")</f>
        <v/>
      </c>
      <c r="BK236" s="279" t="str">
        <f>IFERROR(VLOOKUP(A236,#REF!,3,FALSE),"")</f>
        <v/>
      </c>
      <c r="BL236" s="279" t="str">
        <f>IFERROR(VLOOKUP(A236,#REF!,3,FALSE),"")</f>
        <v/>
      </c>
      <c r="BM236" s="279" t="str">
        <f>IFERROR(VLOOKUP(A236,#REF!,3,FALSE),"")</f>
        <v/>
      </c>
      <c r="BN236" s="279" t="str">
        <f>IFERROR(VLOOKUP(A236,#REF!,3,FALSE),"")</f>
        <v/>
      </c>
      <c r="BO236" s="279" t="str">
        <f>IFERROR(VLOOKUP(A236,#REF!,3,FALSE),"")</f>
        <v/>
      </c>
      <c r="BP236" s="279" t="str">
        <f>IFERROR(VLOOKUP(A236,#REF!,3,FALSE),"")</f>
        <v/>
      </c>
      <c r="BQ236" s="279" t="str">
        <f>IFERROR(VLOOKUP(A236,#REF!,3,FALSE),"")</f>
        <v/>
      </c>
      <c r="BR236" s="279" t="str">
        <f>IFERROR(VLOOKUP(A236,#REF!,3,FALSE),"")</f>
        <v/>
      </c>
      <c r="BS236" s="279" t="str">
        <f>IFERROR(VLOOKUP(A236,#REF!,3,FALSE),"")</f>
        <v/>
      </c>
      <c r="BT236" s="279" t="str">
        <f>IFERROR(VLOOKUP(A236,#REF!,3,FALSE),"")</f>
        <v/>
      </c>
      <c r="BU236" s="279" t="str">
        <f>IFERROR(VLOOKUP(A236,#REF!,3,FALSE),"")</f>
        <v/>
      </c>
      <c r="BV236" s="279" t="str">
        <f>IFERROR(VLOOKUP(A236,#REF!,3,FALSE),"")</f>
        <v/>
      </c>
      <c r="BW236" s="279" t="str">
        <f>IFERROR(VLOOKUP(A236,#REF!,3,FALSE),"")</f>
        <v/>
      </c>
      <c r="BX236" s="279" t="str">
        <f>IFERROR(VLOOKUP(A236,#REF!,3,FALSE),"")</f>
        <v/>
      </c>
      <c r="BY236" s="279" t="str">
        <f>IFERROR(VLOOKUP(A236,#REF!,3,FALSE),"")</f>
        <v/>
      </c>
      <c r="BZ236" s="279" t="str">
        <f>IFERROR(VLOOKUP(A236,#REF!,3,FALSE),"")</f>
        <v/>
      </c>
      <c r="CA236" s="279" t="str">
        <f>IFERROR(VLOOKUP(A236,#REF!,3,FALSE),"")</f>
        <v/>
      </c>
      <c r="CB236" s="279" t="str">
        <f>IFERROR(VLOOKUP(A236,#REF!,3,FALSE),"")</f>
        <v/>
      </c>
      <c r="CC236" s="279" t="str">
        <f>IFERROR(VLOOKUP(A236,#REF!,3,FALSE),"")</f>
        <v/>
      </c>
      <c r="CD236" s="279" t="str">
        <f>IFERROR(VLOOKUP(A236,#REF!,3,FALSE),"")</f>
        <v/>
      </c>
      <c r="CE236" s="279" t="str">
        <f>IFERROR(VLOOKUP(A236,#REF!,3,FALSE),"")</f>
        <v/>
      </c>
      <c r="CF236" s="279" t="str">
        <f>IFERROR(VLOOKUP(A236,#REF!,3,FALSE),"")</f>
        <v/>
      </c>
      <c r="CG236" s="279" t="str">
        <f>IFERROR(VLOOKUP(A236,#REF!,3,FALSE),"")</f>
        <v/>
      </c>
      <c r="CH236" s="279" t="str">
        <f>IFERROR(VLOOKUP(A236,#REF!,3,FALSE),"")</f>
        <v/>
      </c>
      <c r="CI236" s="279" t="str">
        <f>IFERROR(VLOOKUP(A236,'fat-01-23'!A:C,3,FALSE),"")</f>
        <v/>
      </c>
      <c r="CJ236" s="279" t="str">
        <f>IFERROR(VLOOKUP(A236,'fat-02-23'!A:C,3,FALSE),"")</f>
        <v/>
      </c>
      <c r="CK236" s="279" t="str">
        <f>IFERROR(VLOOKUP(A236,'fat-03-23'!A:C,3,FALSE),"")</f>
        <v/>
      </c>
      <c r="CL236" s="279" t="str">
        <f>IFERROR(VLOOKUP(A236,'fat-04-23'!A:C,3,FALSE),"")</f>
        <v/>
      </c>
      <c r="CM236" s="279" t="str">
        <f>IFERROR(VLOOKUP(A236,'fat-05-23'!A:C,3,FALSE),"")</f>
        <v/>
      </c>
      <c r="CN236" s="279" t="str">
        <f>IFERROR(VLOOKUP(A236,'fat-06-23'!A:C,3,FALSE),"")</f>
        <v/>
      </c>
      <c r="CO236" s="279" t="str">
        <f>IFERROR(VLOOKUP(A236,'fat-07-23'!A:C,3,FALSE),"")</f>
        <v/>
      </c>
      <c r="CP236" s="279" t="str">
        <f>IFERROR(VLOOKUP(A236,'fat-08-23'!A:C,3,FALSE),"")</f>
        <v/>
      </c>
      <c r="CQ236" s="279" t="str">
        <f>IFERROR(VLOOKUP(A236,'fat-09-23'!A:C,3,FALSE),"")</f>
        <v/>
      </c>
      <c r="CR236" s="279" t="str">
        <f>IFERROR(VLOOKUP(A236,'fat-10-23'!A:C,3,FALSE),"")</f>
        <v/>
      </c>
      <c r="CS236" s="279" t="str">
        <f>IFERROR(VLOOKUP(A236,'fat-11-23'!A:C,3,FALSE),"")</f>
        <v/>
      </c>
      <c r="CT236" s="279" t="str">
        <f>IFERROR(VLOOKUP(A236,'fat-12-23'!A:C,3,FALSE),"")</f>
        <v/>
      </c>
      <c r="CU236" s="279" t="str">
        <f>IFERROR(VLOOKUP(A236,'fat-01-24'!A:C,3,FALSE),"")</f>
        <v/>
      </c>
      <c r="CV236" s="279" t="str">
        <f>IFERROR(VLOOKUP(A236,'fat-02-24'!A:C,3,FALSE),"")</f>
        <v/>
      </c>
      <c r="CW236" s="279" t="str">
        <f>IFERROR(VLOOKUP(A236,'fat-03-24'!A:C,3,FALSE),"")</f>
        <v/>
      </c>
      <c r="CX236" s="279" t="str">
        <f>IFERROR(VLOOKUP(A236,'fat-04-24'!A:C,3,FALSE),"")</f>
        <v/>
      </c>
      <c r="CY236" s="279" t="str">
        <f>IFERROR(VLOOKUP(A236,'fat-05-24'!A:C,3,FALSE),"")</f>
        <v/>
      </c>
      <c r="CZ236" s="279" t="str">
        <f>IFERROR(VLOOKUP(A236,'fat-06-24'!A:C,3,FALSE),"")</f>
        <v/>
      </c>
      <c r="DA236" s="279" t="str">
        <f>IFERROR(VLOOKUP(A236,'fat-07-24'!A:C,3,FALSE),"")</f>
        <v/>
      </c>
      <c r="DB236" s="279" t="str">
        <f>IFERROR(VLOOKUP(A236,'fat-08-24'!A:D,3,FALSE),"")</f>
        <v/>
      </c>
      <c r="DC236" s="279" t="str">
        <f>IFERROR(VLOOKUP(A236,'fat-09-24'!A:C,3,FALSE),"")</f>
        <v/>
      </c>
      <c r="DD236" s="279" t="str">
        <f>IFERROR(VLOOKUP(A236,'fat-10-24'!A:C,3,FALSE),"")</f>
        <v/>
      </c>
      <c r="DE236" s="279" t="str">
        <f>IFERROR(VLOOKUP(A236,'fat-11-24'!A:C,3,FALSE),"")</f>
        <v/>
      </c>
      <c r="DF236" s="279" t="str">
        <f>IFERROR(VLOOKUP(A236,'fat-12-24'!A:D,3,FALSE),"")</f>
        <v/>
      </c>
      <c r="DG236" s="279" t="str">
        <f>IFERROR(VLOOKUP(A236,'fat-01-25'!A:D,3,FALSE),"")</f>
        <v/>
      </c>
      <c r="DH236" s="279" t="str">
        <f>IFERROR(VLOOKUP(A236,'fat-02-25'!A:D,3,FALSE),"")</f>
        <v/>
      </c>
      <c r="DI236" s="279" t="str">
        <f>IFERROR(VLOOKUP(A236,'fat-03-25'!A:C,3,FALSE),"")</f>
        <v/>
      </c>
      <c r="DJ236" s="279" t="str">
        <f>IFERROR(VLOOKUP(A236,'fat-04-25'!A:C,3,FALSE),"")</f>
        <v/>
      </c>
      <c r="DK236" s="279" t="str">
        <f>IFERROR(VLOOKUP(A236,'fat-02-25'!A:C,3,FALSE),"")</f>
        <v/>
      </c>
      <c r="DL236" s="279" t="str">
        <f>IFERROR(VLOOKUP(A236,'fat-06-25'!A:C,3,FALSE),"")</f>
        <v/>
      </c>
      <c r="DM236" s="279" t="str">
        <f>IFERROR(VLOOKUP(A236,'fat-05-25'!A:C,3,FALSE),"")</f>
        <v/>
      </c>
      <c r="DN236" s="279" t="str">
        <f>IFERROR(VLOOKUP(A236,'fat-08-25'!A:C,3,FALSE),"")</f>
        <v/>
      </c>
      <c r="DO236" s="279" t="str">
        <f>IFERROR(VLOOKUP(A236,'fat-09-25'!A:C,3,FALSE),"")</f>
        <v/>
      </c>
      <c r="DP236" s="279" t="str">
        <f>IFERROR(VLOOKUP(A236,'fat-10-25'!A:C,3,FALSE),"")</f>
        <v/>
      </c>
      <c r="DQ236" s="279" t="str">
        <f>IFERROR(VLOOKUP(A236,'fat-11-25'!A:D,3,FALSE),"")</f>
        <v/>
      </c>
      <c r="DR236" s="279" t="str">
        <f>IFERROR(VLOOKUP(A236,'fat-12-25'!A:D,3,FALSE),"")</f>
        <v/>
      </c>
      <c r="DS236" s="279" t="str">
        <f>IFERROR(VLOOKUP(A236,'fat-01-26'!A:C,3,FALSE),"")</f>
        <v/>
      </c>
      <c r="DT236" s="279" t="str">
        <f>IFERROR(VLOOKUP(A236,'fat-02-26'!A:C,3,FALSE),"")</f>
        <v/>
      </c>
      <c r="DU236" s="279" t="str">
        <f>IFERROR(VLOOKUP(A236,'fat-03-26'!A:C,3,FALSE),"")</f>
        <v/>
      </c>
      <c r="DV236" s="279" t="str">
        <f>IFERROR(VLOOKUP(A236,'fat-04-26'!A:C,3,FALSE),"")</f>
        <v/>
      </c>
      <c r="DW236" s="279" t="str">
        <f>IFERROR(VLOOKUP(A236,'fat-05-26'!A:C,3,FALSE),"")</f>
        <v/>
      </c>
      <c r="DX236" s="279">
        <f t="shared" si="23"/>
        <v>0</v>
      </c>
      <c r="DY236" s="279">
        <f t="shared" si="24"/>
        <v>0</v>
      </c>
      <c r="DZ236" s="280"/>
      <c r="EA236" s="281">
        <f>VLOOKUP(A236,Estoque!B:I,8,FALSE)</f>
        <v>0</v>
      </c>
      <c r="EB236" s="34">
        <f>VLOOKUP(A236,Estoque!B:N,13,FALSE)</f>
        <v>0</v>
      </c>
    </row>
    <row r="237" spans="1:132" x14ac:dyDescent="0.3">
      <c r="A237" s="394" t="s">
        <v>875</v>
      </c>
      <c r="B237" s="394" t="s">
        <v>876</v>
      </c>
      <c r="C237" s="279" t="s">
        <v>772</v>
      </c>
      <c r="D237" s="279" t="s">
        <v>772</v>
      </c>
      <c r="E237" s="279" t="s">
        <v>772</v>
      </c>
      <c r="F237" s="279" t="s">
        <v>772</v>
      </c>
      <c r="G237" s="279" t="s">
        <v>772</v>
      </c>
      <c r="H237" s="279" t="s">
        <v>772</v>
      </c>
      <c r="I237" s="279" t="s">
        <v>772</v>
      </c>
      <c r="J237" s="279" t="s">
        <v>772</v>
      </c>
      <c r="K237" s="279" t="s">
        <v>772</v>
      </c>
      <c r="L237" s="279" t="s">
        <v>772</v>
      </c>
      <c r="M237" s="279" t="s">
        <v>772</v>
      </c>
      <c r="N237" s="279" t="s">
        <v>772</v>
      </c>
      <c r="O237" s="279" t="s">
        <v>772</v>
      </c>
      <c r="P237" s="279" t="s">
        <v>772</v>
      </c>
      <c r="Q237" s="279" t="s">
        <v>772</v>
      </c>
      <c r="R237" s="279" t="s">
        <v>772</v>
      </c>
      <c r="S237" s="279" t="s">
        <v>772</v>
      </c>
      <c r="T237" s="279" t="s">
        <v>772</v>
      </c>
      <c r="U237" s="279" t="s">
        <v>772</v>
      </c>
      <c r="V237" s="279" t="s">
        <v>772</v>
      </c>
      <c r="W237" s="279" t="s">
        <v>772</v>
      </c>
      <c r="X237" s="279" t="s">
        <v>772</v>
      </c>
      <c r="Y237" s="279" t="s">
        <v>772</v>
      </c>
      <c r="Z237" s="279" t="str">
        <f>IFERROR(VLOOKUP(A237,#REF!,3,FALSE),"")</f>
        <v/>
      </c>
      <c r="AA237" s="279" t="s">
        <v>772</v>
      </c>
      <c r="AB237" s="279" t="s">
        <v>772</v>
      </c>
      <c r="AC237" s="279" t="s">
        <v>772</v>
      </c>
      <c r="AD237" s="279" t="s">
        <v>772</v>
      </c>
      <c r="AE237" s="279" t="s">
        <v>772</v>
      </c>
      <c r="AF237" s="279" t="s">
        <v>772</v>
      </c>
      <c r="AG237" s="279" t="s">
        <v>772</v>
      </c>
      <c r="AH237" s="279" t="s">
        <v>772</v>
      </c>
      <c r="AI237" s="279" t="s">
        <v>772</v>
      </c>
      <c r="AJ237" s="279" t="s">
        <v>772</v>
      </c>
      <c r="AK237" s="279" t="s">
        <v>772</v>
      </c>
      <c r="AL237" s="279" t="s">
        <v>772</v>
      </c>
      <c r="AM237" s="279" t="s">
        <v>772</v>
      </c>
      <c r="AN237" s="279" t="s">
        <v>772</v>
      </c>
      <c r="AO237" s="279" t="s">
        <v>772</v>
      </c>
      <c r="AP237" s="279" t="s">
        <v>772</v>
      </c>
      <c r="AQ237" s="279" t="s">
        <v>772</v>
      </c>
      <c r="AR237" s="279" t="s">
        <v>772</v>
      </c>
      <c r="AS237" s="279" t="s">
        <v>772</v>
      </c>
      <c r="AT237" s="279" t="s">
        <v>772</v>
      </c>
      <c r="AU237" s="279" t="s">
        <v>772</v>
      </c>
      <c r="AV237" s="279" t="s">
        <v>772</v>
      </c>
      <c r="AW237" s="279" t="s">
        <v>772</v>
      </c>
      <c r="AX237" s="279" t="s">
        <v>772</v>
      </c>
      <c r="AY237" s="279" t="str">
        <f>IFERROR(VLOOKUP(A237,#REF!,3,FALSE),"")</f>
        <v/>
      </c>
      <c r="AZ237" s="279" t="str">
        <f>IFERROR(VLOOKUP(A237,#REF!,3,FALSE),"")</f>
        <v/>
      </c>
      <c r="BA237" s="279" t="str">
        <f>IFERROR(VLOOKUP(A237,#REF!,3,FALSE),"")</f>
        <v/>
      </c>
      <c r="BB237" s="279" t="str">
        <f>IFERROR(VLOOKUP(A237,#REF!,3,FALSE),"")</f>
        <v/>
      </c>
      <c r="BC237" s="279" t="str">
        <f>IFERROR(VLOOKUP(A237,#REF!,3,FALSE),"")</f>
        <v/>
      </c>
      <c r="BD237" s="279" t="str">
        <f>IFERROR(VLOOKUP(A237,#REF!,3,FALSE),"")</f>
        <v/>
      </c>
      <c r="BE237" s="279" t="str">
        <f>IFERROR(VLOOKUP(A237,#REF!,3,FALSE),"")</f>
        <v/>
      </c>
      <c r="BF237" s="279" t="str">
        <f>IFERROR(VLOOKUP(A237,#REF!,3,FALSE),"")</f>
        <v/>
      </c>
      <c r="BG237" s="279" t="str">
        <f>IFERROR(VLOOKUP(A237,#REF!,3,FALSE),"")</f>
        <v/>
      </c>
      <c r="BH237" s="279" t="str">
        <f>IFERROR(VLOOKUP(A237,#REF!,3,FALSE),"")</f>
        <v/>
      </c>
      <c r="BI237" s="279" t="str">
        <f>IFERROR(VLOOKUP(A237,#REF!,3,FALSE),"")</f>
        <v/>
      </c>
      <c r="BJ237" s="279" t="str">
        <f>IFERROR(VLOOKUP(A237,#REF!,3,FALSE),"")</f>
        <v/>
      </c>
      <c r="BK237" s="279" t="str">
        <f>IFERROR(VLOOKUP(A237,#REF!,3,FALSE),"")</f>
        <v/>
      </c>
      <c r="BL237" s="279" t="str">
        <f>IFERROR(VLOOKUP(A237,#REF!,3,FALSE),"")</f>
        <v/>
      </c>
      <c r="BM237" s="279" t="str">
        <f>IFERROR(VLOOKUP(A237,#REF!,3,FALSE),"")</f>
        <v/>
      </c>
      <c r="BN237" s="279" t="str">
        <f>IFERROR(VLOOKUP(A237,#REF!,3,FALSE),"")</f>
        <v/>
      </c>
      <c r="BO237" s="279" t="str">
        <f>IFERROR(VLOOKUP(A237,#REF!,3,FALSE),"")</f>
        <v/>
      </c>
      <c r="BP237" s="279" t="str">
        <f>IFERROR(VLOOKUP(A237,#REF!,3,FALSE),"")</f>
        <v/>
      </c>
      <c r="BQ237" s="279" t="str">
        <f>IFERROR(VLOOKUP(A237,#REF!,3,FALSE),"")</f>
        <v/>
      </c>
      <c r="BR237" s="279" t="str">
        <f>IFERROR(VLOOKUP(A237,#REF!,3,FALSE),"")</f>
        <v/>
      </c>
      <c r="BS237" s="279" t="str">
        <f>IFERROR(VLOOKUP(A237,#REF!,3,FALSE),"")</f>
        <v/>
      </c>
      <c r="BT237" s="279" t="str">
        <f>IFERROR(VLOOKUP(A237,#REF!,3,FALSE),"")</f>
        <v/>
      </c>
      <c r="BU237" s="279" t="str">
        <f>IFERROR(VLOOKUP(A237,#REF!,3,FALSE),"")</f>
        <v/>
      </c>
      <c r="BV237" s="279" t="str">
        <f>IFERROR(VLOOKUP(A237,#REF!,3,FALSE),"")</f>
        <v/>
      </c>
      <c r="BW237" s="279" t="str">
        <f>IFERROR(VLOOKUP(A237,#REF!,3,FALSE),"")</f>
        <v/>
      </c>
      <c r="BX237" s="279" t="str">
        <f>IFERROR(VLOOKUP(A237,#REF!,3,FALSE),"")</f>
        <v/>
      </c>
      <c r="BY237" s="279" t="str">
        <f>IFERROR(VLOOKUP(A237,#REF!,3,FALSE),"")</f>
        <v/>
      </c>
      <c r="BZ237" s="279" t="str">
        <f>IFERROR(VLOOKUP(A237,#REF!,3,FALSE),"")</f>
        <v/>
      </c>
      <c r="CA237" s="279" t="str">
        <f>IFERROR(VLOOKUP(A237,#REF!,3,FALSE),"")</f>
        <v/>
      </c>
      <c r="CB237" s="279" t="str">
        <f>IFERROR(VLOOKUP(A237,#REF!,3,FALSE),"")</f>
        <v/>
      </c>
      <c r="CC237" s="279" t="str">
        <f>IFERROR(VLOOKUP(A237,#REF!,3,FALSE),"")</f>
        <v/>
      </c>
      <c r="CD237" s="279" t="str">
        <f>IFERROR(VLOOKUP(A237,#REF!,3,FALSE),"")</f>
        <v/>
      </c>
      <c r="CE237" s="279" t="str">
        <f>IFERROR(VLOOKUP(A237,#REF!,3,FALSE),"")</f>
        <v/>
      </c>
      <c r="CF237" s="279" t="str">
        <f>IFERROR(VLOOKUP(A237,#REF!,3,FALSE),"")</f>
        <v/>
      </c>
      <c r="CG237" s="279" t="str">
        <f>IFERROR(VLOOKUP(A237,#REF!,3,FALSE),"")</f>
        <v/>
      </c>
      <c r="CH237" s="279" t="str">
        <f>IFERROR(VLOOKUP(A237,#REF!,3,FALSE),"")</f>
        <v/>
      </c>
      <c r="CI237" s="279" t="str">
        <f>IFERROR(VLOOKUP(A237,'fat-01-23'!A:C,3,FALSE),"")</f>
        <v/>
      </c>
      <c r="CJ237" s="279" t="str">
        <f>IFERROR(VLOOKUP(A237,'fat-02-23'!A:C,3,FALSE),"")</f>
        <v/>
      </c>
      <c r="CK237" s="279" t="str">
        <f>IFERROR(VLOOKUP(A237,'fat-03-23'!A:C,3,FALSE),"")</f>
        <v/>
      </c>
      <c r="CL237" s="279" t="str">
        <f>IFERROR(VLOOKUP(A237,'fat-04-23'!A:C,3,FALSE),"")</f>
        <v/>
      </c>
      <c r="CM237" s="279" t="str">
        <f>IFERROR(VLOOKUP(A237,'fat-05-23'!A:C,3,FALSE),"")</f>
        <v/>
      </c>
      <c r="CN237" s="279" t="str">
        <f>IFERROR(VLOOKUP(A237,'fat-06-23'!A:C,3,FALSE),"")</f>
        <v/>
      </c>
      <c r="CO237" s="279" t="str">
        <f>IFERROR(VLOOKUP(A237,'fat-07-23'!A:C,3,FALSE),"")</f>
        <v/>
      </c>
      <c r="CP237" s="279" t="str">
        <f>IFERROR(VLOOKUP(A237,'fat-08-23'!A:C,3,FALSE),"")</f>
        <v/>
      </c>
      <c r="CQ237" s="279" t="str">
        <f>IFERROR(VLOOKUP(A237,'fat-09-23'!A:C,3,FALSE),"")</f>
        <v/>
      </c>
      <c r="CR237" s="279" t="str">
        <f>IFERROR(VLOOKUP(A237,'fat-10-23'!A:C,3,FALSE),"")</f>
        <v/>
      </c>
      <c r="CS237" s="279" t="str">
        <f>IFERROR(VLOOKUP(A237,'fat-11-23'!A:C,3,FALSE),"")</f>
        <v/>
      </c>
      <c r="CT237" s="279" t="str">
        <f>IFERROR(VLOOKUP(A237,'fat-12-23'!A:C,3,FALSE),"")</f>
        <v/>
      </c>
      <c r="CU237" s="279" t="str">
        <f>IFERROR(VLOOKUP(A237,'fat-01-24'!A:C,3,FALSE),"")</f>
        <v/>
      </c>
      <c r="CV237" s="279" t="str">
        <f>IFERROR(VLOOKUP(A237,'fat-02-24'!A:C,3,FALSE),"")</f>
        <v/>
      </c>
      <c r="CW237" s="279" t="str">
        <f>IFERROR(VLOOKUP(A237,'fat-03-24'!A:C,3,FALSE),"")</f>
        <v/>
      </c>
      <c r="CX237" s="279" t="str">
        <f>IFERROR(VLOOKUP(A237,'fat-04-24'!A:C,3,FALSE),"")</f>
        <v/>
      </c>
      <c r="CY237" s="279" t="str">
        <f>IFERROR(VLOOKUP(A237,'fat-05-24'!A:C,3,FALSE),"")</f>
        <v/>
      </c>
      <c r="CZ237" s="279" t="str">
        <f>IFERROR(VLOOKUP(A237,'fat-06-24'!A:C,3,FALSE),"")</f>
        <v/>
      </c>
      <c r="DA237" s="279" t="str">
        <f>IFERROR(VLOOKUP(A237,'fat-07-24'!A:C,3,FALSE),"")</f>
        <v/>
      </c>
      <c r="DB237" s="279" t="str">
        <f>IFERROR(VLOOKUP(A237,'fat-08-24'!A:D,3,FALSE),"")</f>
        <v/>
      </c>
      <c r="DC237" s="279" t="str">
        <f>IFERROR(VLOOKUP(A237,'fat-09-24'!A:C,3,FALSE),"")</f>
        <v/>
      </c>
      <c r="DD237" s="279" t="str">
        <f>IFERROR(VLOOKUP(A237,'fat-10-24'!A:C,3,FALSE),"")</f>
        <v/>
      </c>
      <c r="DE237" s="279" t="str">
        <f>IFERROR(VLOOKUP(A237,'fat-11-24'!A:C,3,FALSE),"")</f>
        <v/>
      </c>
      <c r="DF237" s="279" t="str">
        <f>IFERROR(VLOOKUP(A237,'fat-12-24'!A:D,3,FALSE),"")</f>
        <v/>
      </c>
      <c r="DG237" s="279" t="str">
        <f>IFERROR(VLOOKUP(A237,'fat-01-25'!A:D,3,FALSE),"")</f>
        <v/>
      </c>
      <c r="DH237" s="279" t="str">
        <f>IFERROR(VLOOKUP(A237,'fat-02-25'!A:D,3,FALSE),"")</f>
        <v/>
      </c>
      <c r="DI237" s="279" t="str">
        <f>IFERROR(VLOOKUP(A237,'fat-03-25'!A:C,3,FALSE),"")</f>
        <v/>
      </c>
      <c r="DJ237" s="279" t="str">
        <f>IFERROR(VLOOKUP(A237,'fat-04-25'!A:C,3,FALSE),"")</f>
        <v/>
      </c>
      <c r="DK237" s="279" t="str">
        <f>IFERROR(VLOOKUP(A237,'fat-02-25'!A:C,3,FALSE),"")</f>
        <v/>
      </c>
      <c r="DL237" s="279" t="str">
        <f>IFERROR(VLOOKUP(A237,'fat-06-25'!A:C,3,FALSE),"")</f>
        <v/>
      </c>
      <c r="DM237" s="279" t="str">
        <f>IFERROR(VLOOKUP(A237,'fat-05-25'!A:C,3,FALSE),"")</f>
        <v/>
      </c>
      <c r="DN237" s="279" t="str">
        <f>IFERROR(VLOOKUP(A237,'fat-08-25'!A:C,3,FALSE),"")</f>
        <v/>
      </c>
      <c r="DO237" s="279" t="str">
        <f>IFERROR(VLOOKUP(A237,'fat-09-25'!A:C,3,FALSE),"")</f>
        <v/>
      </c>
      <c r="DP237" s="279" t="str">
        <f>IFERROR(VLOOKUP(A237,'fat-10-25'!A:C,3,FALSE),"")</f>
        <v/>
      </c>
      <c r="DQ237" s="279" t="str">
        <f>IFERROR(VLOOKUP(A237,'fat-11-25'!A:D,3,FALSE),"")</f>
        <v/>
      </c>
      <c r="DR237" s="279" t="str">
        <f>IFERROR(VLOOKUP(A237,'fat-12-25'!A:D,3,FALSE),"")</f>
        <v/>
      </c>
      <c r="DS237" s="279" t="str">
        <f>IFERROR(VLOOKUP(A237,'fat-01-26'!A:C,3,FALSE),"")</f>
        <v/>
      </c>
      <c r="DT237" s="279" t="str">
        <f>IFERROR(VLOOKUP(A237,'fat-02-26'!A:C,3,FALSE),"")</f>
        <v/>
      </c>
      <c r="DU237" s="279" t="str">
        <f>IFERROR(VLOOKUP(A237,'fat-03-26'!A:C,3,FALSE),"")</f>
        <v/>
      </c>
      <c r="DV237" s="279" t="str">
        <f>IFERROR(VLOOKUP(A237,'fat-04-26'!A:C,3,FALSE),"")</f>
        <v/>
      </c>
      <c r="DW237" s="279" t="str">
        <f>IFERROR(VLOOKUP(A237,'fat-05-26'!A:C,3,FALSE),"")</f>
        <v/>
      </c>
      <c r="DX237" s="279">
        <f t="shared" si="23"/>
        <v>0</v>
      </c>
      <c r="DY237" s="279">
        <f t="shared" si="24"/>
        <v>0</v>
      </c>
      <c r="DZ237" s="280"/>
      <c r="EA237" s="281">
        <f>VLOOKUP(A237,Estoque!B:I,8,FALSE)</f>
        <v>0</v>
      </c>
      <c r="EB237" s="34">
        <f>VLOOKUP(A237,Estoque!B:N,13,FALSE)</f>
        <v>0</v>
      </c>
    </row>
    <row r="238" spans="1:132" x14ac:dyDescent="0.3">
      <c r="A238" s="394" t="s">
        <v>877</v>
      </c>
      <c r="B238" s="394" t="s">
        <v>878</v>
      </c>
      <c r="C238" s="279" t="s">
        <v>772</v>
      </c>
      <c r="D238" s="279" t="s">
        <v>772</v>
      </c>
      <c r="E238" s="279" t="s">
        <v>772</v>
      </c>
      <c r="F238" s="279" t="s">
        <v>772</v>
      </c>
      <c r="G238" s="279" t="s">
        <v>772</v>
      </c>
      <c r="H238" s="279" t="s">
        <v>772</v>
      </c>
      <c r="I238" s="279" t="s">
        <v>772</v>
      </c>
      <c r="J238" s="279" t="s">
        <v>772</v>
      </c>
      <c r="K238" s="279" t="s">
        <v>772</v>
      </c>
      <c r="L238" s="279" t="s">
        <v>772</v>
      </c>
      <c r="M238" s="279" t="s">
        <v>772</v>
      </c>
      <c r="N238" s="279" t="s">
        <v>772</v>
      </c>
      <c r="O238" s="279" t="s">
        <v>772</v>
      </c>
      <c r="P238" s="279" t="s">
        <v>772</v>
      </c>
      <c r="Q238" s="279" t="s">
        <v>772</v>
      </c>
      <c r="R238" s="279" t="s">
        <v>772</v>
      </c>
      <c r="S238" s="279" t="s">
        <v>772</v>
      </c>
      <c r="T238" s="279" t="s">
        <v>772</v>
      </c>
      <c r="U238" s="279" t="s">
        <v>772</v>
      </c>
      <c r="V238" s="279" t="s">
        <v>772</v>
      </c>
      <c r="W238" s="279" t="s">
        <v>772</v>
      </c>
      <c r="X238" s="279" t="s">
        <v>772</v>
      </c>
      <c r="Y238" s="279" t="s">
        <v>772</v>
      </c>
      <c r="Z238" s="279" t="str">
        <f>IFERROR(VLOOKUP(A238,#REF!,3,FALSE),"")</f>
        <v/>
      </c>
      <c r="AA238" s="279" t="s">
        <v>772</v>
      </c>
      <c r="AB238" s="279" t="s">
        <v>772</v>
      </c>
      <c r="AC238" s="279" t="s">
        <v>772</v>
      </c>
      <c r="AD238" s="279" t="s">
        <v>772</v>
      </c>
      <c r="AE238" s="279" t="s">
        <v>772</v>
      </c>
      <c r="AF238" s="279">
        <v>0.19500000000000001</v>
      </c>
      <c r="AG238" s="279" t="s">
        <v>772</v>
      </c>
      <c r="AH238" s="279" t="s">
        <v>772</v>
      </c>
      <c r="AI238" s="279" t="s">
        <v>772</v>
      </c>
      <c r="AJ238" s="279" t="s">
        <v>772</v>
      </c>
      <c r="AK238" s="279" t="s">
        <v>772</v>
      </c>
      <c r="AL238" s="279" t="s">
        <v>772</v>
      </c>
      <c r="AM238" s="279" t="s">
        <v>772</v>
      </c>
      <c r="AN238" s="279" t="s">
        <v>772</v>
      </c>
      <c r="AO238" s="279" t="s">
        <v>772</v>
      </c>
      <c r="AP238" s="279" t="s">
        <v>772</v>
      </c>
      <c r="AQ238" s="279" t="s">
        <v>772</v>
      </c>
      <c r="AR238" s="279" t="s">
        <v>772</v>
      </c>
      <c r="AS238" s="279" t="s">
        <v>772</v>
      </c>
      <c r="AT238" s="279" t="s">
        <v>772</v>
      </c>
      <c r="AU238" s="279" t="s">
        <v>772</v>
      </c>
      <c r="AV238" s="279" t="s">
        <v>772</v>
      </c>
      <c r="AW238" s="279" t="s">
        <v>772</v>
      </c>
      <c r="AX238" s="279" t="s">
        <v>772</v>
      </c>
      <c r="AY238" s="279" t="str">
        <f>IFERROR(VLOOKUP(A238,#REF!,3,FALSE),"")</f>
        <v/>
      </c>
      <c r="AZ238" s="279" t="str">
        <f>IFERROR(VLOOKUP(A238,#REF!,3,FALSE),"")</f>
        <v/>
      </c>
      <c r="BA238" s="279" t="str">
        <f>IFERROR(VLOOKUP(A238,#REF!,3,FALSE),"")</f>
        <v/>
      </c>
      <c r="BB238" s="279" t="str">
        <f>IFERROR(VLOOKUP(A238,#REF!,3,FALSE),"")</f>
        <v/>
      </c>
      <c r="BC238" s="279" t="str">
        <f>IFERROR(VLOOKUP(A238,#REF!,3,FALSE),"")</f>
        <v/>
      </c>
      <c r="BD238" s="279" t="str">
        <f>IFERROR(VLOOKUP(A238,#REF!,3,FALSE),"")</f>
        <v/>
      </c>
      <c r="BE238" s="279" t="str">
        <f>IFERROR(VLOOKUP(A238,#REF!,3,FALSE),"")</f>
        <v/>
      </c>
      <c r="BF238" s="279" t="str">
        <f>IFERROR(VLOOKUP(A238,#REF!,3,FALSE),"")</f>
        <v/>
      </c>
      <c r="BG238" s="279" t="str">
        <f>IFERROR(VLOOKUP(A238,#REF!,3,FALSE),"")</f>
        <v/>
      </c>
      <c r="BH238" s="279" t="str">
        <f>IFERROR(VLOOKUP(A238,#REF!,3,FALSE),"")</f>
        <v/>
      </c>
      <c r="BI238" s="279" t="str">
        <f>IFERROR(VLOOKUP(A238,#REF!,3,FALSE),"")</f>
        <v/>
      </c>
      <c r="BJ238" s="279" t="str">
        <f>IFERROR(VLOOKUP(A238,#REF!,3,FALSE),"")</f>
        <v/>
      </c>
      <c r="BK238" s="279" t="str">
        <f>IFERROR(VLOOKUP(A238,#REF!,3,FALSE),"")</f>
        <v/>
      </c>
      <c r="BL238" s="279" t="str">
        <f>IFERROR(VLOOKUP(A238,#REF!,3,FALSE),"")</f>
        <v/>
      </c>
      <c r="BM238" s="279" t="str">
        <f>IFERROR(VLOOKUP(A238,#REF!,3,FALSE),"")</f>
        <v/>
      </c>
      <c r="BN238" s="279" t="str">
        <f>IFERROR(VLOOKUP(A238,#REF!,3,FALSE),"")</f>
        <v/>
      </c>
      <c r="BO238" s="279" t="str">
        <f>IFERROR(VLOOKUP(A238,#REF!,3,FALSE),"")</f>
        <v/>
      </c>
      <c r="BP238" s="279" t="str">
        <f>IFERROR(VLOOKUP(A238,#REF!,3,FALSE),"")</f>
        <v/>
      </c>
      <c r="BQ238" s="279" t="str">
        <f>IFERROR(VLOOKUP(A238,#REF!,3,FALSE),"")</f>
        <v/>
      </c>
      <c r="BR238" s="279" t="str">
        <f>IFERROR(VLOOKUP(A238,#REF!,3,FALSE),"")</f>
        <v/>
      </c>
      <c r="BS238" s="279" t="str">
        <f>IFERROR(VLOOKUP(A238,#REF!,3,FALSE),"")</f>
        <v/>
      </c>
      <c r="BT238" s="279" t="str">
        <f>IFERROR(VLOOKUP(A238,#REF!,3,FALSE),"")</f>
        <v/>
      </c>
      <c r="BU238" s="279" t="str">
        <f>IFERROR(VLOOKUP(A238,#REF!,3,FALSE),"")</f>
        <v/>
      </c>
      <c r="BV238" s="279" t="str">
        <f>IFERROR(VLOOKUP(A238,#REF!,3,FALSE),"")</f>
        <v/>
      </c>
      <c r="BW238" s="279" t="str">
        <f>IFERROR(VLOOKUP(A238,#REF!,3,FALSE),"")</f>
        <v/>
      </c>
      <c r="BX238" s="279" t="str">
        <f>IFERROR(VLOOKUP(A238,#REF!,3,FALSE),"")</f>
        <v/>
      </c>
      <c r="BY238" s="279" t="str">
        <f>IFERROR(VLOOKUP(A238,#REF!,3,FALSE),"")</f>
        <v/>
      </c>
      <c r="BZ238" s="279" t="str">
        <f>IFERROR(VLOOKUP(A238,#REF!,3,FALSE),"")</f>
        <v/>
      </c>
      <c r="CA238" s="279" t="str">
        <f>IFERROR(VLOOKUP(A238,#REF!,3,FALSE),"")</f>
        <v/>
      </c>
      <c r="CB238" s="279" t="str">
        <f>IFERROR(VLOOKUP(A238,#REF!,3,FALSE),"")</f>
        <v/>
      </c>
      <c r="CC238" s="279" t="str">
        <f>IFERROR(VLOOKUP(A238,#REF!,3,FALSE),"")</f>
        <v/>
      </c>
      <c r="CD238" s="279" t="str">
        <f>IFERROR(VLOOKUP(A238,#REF!,3,FALSE),"")</f>
        <v/>
      </c>
      <c r="CE238" s="279" t="str">
        <f>IFERROR(VLOOKUP(A238,#REF!,3,FALSE),"")</f>
        <v/>
      </c>
      <c r="CF238" s="279" t="str">
        <f>IFERROR(VLOOKUP(A238,#REF!,3,FALSE),"")</f>
        <v/>
      </c>
      <c r="CG238" s="279" t="str">
        <f>IFERROR(VLOOKUP(A238,#REF!,3,FALSE),"")</f>
        <v/>
      </c>
      <c r="CH238" s="279" t="str">
        <f>IFERROR(VLOOKUP(A238,#REF!,3,FALSE),"")</f>
        <v/>
      </c>
      <c r="CI238" s="279" t="str">
        <f>IFERROR(VLOOKUP(A238,'fat-01-23'!A:C,3,FALSE),"")</f>
        <v/>
      </c>
      <c r="CJ238" s="279" t="str">
        <f>IFERROR(VLOOKUP(A238,'fat-02-23'!A:C,3,FALSE),"")</f>
        <v/>
      </c>
      <c r="CK238" s="279" t="str">
        <f>IFERROR(VLOOKUP(A238,'fat-03-23'!A:C,3,FALSE),"")</f>
        <v/>
      </c>
      <c r="CL238" s="279" t="str">
        <f>IFERROR(VLOOKUP(A238,'fat-04-23'!A:C,3,FALSE),"")</f>
        <v/>
      </c>
      <c r="CM238" s="279" t="str">
        <f>IFERROR(VLOOKUP(A238,'fat-05-23'!A:C,3,FALSE),"")</f>
        <v/>
      </c>
      <c r="CN238" s="279" t="str">
        <f>IFERROR(VLOOKUP(A238,'fat-06-23'!A:C,3,FALSE),"")</f>
        <v/>
      </c>
      <c r="CO238" s="279" t="str">
        <f>IFERROR(VLOOKUP(A238,'fat-07-23'!A:C,3,FALSE),"")</f>
        <v/>
      </c>
      <c r="CP238" s="279" t="str">
        <f>IFERROR(VLOOKUP(A238,'fat-08-23'!A:C,3,FALSE),"")</f>
        <v/>
      </c>
      <c r="CQ238" s="279" t="str">
        <f>IFERROR(VLOOKUP(A238,'fat-09-23'!A:C,3,FALSE),"")</f>
        <v/>
      </c>
      <c r="CR238" s="279" t="str">
        <f>IFERROR(VLOOKUP(A238,'fat-10-23'!A:C,3,FALSE),"")</f>
        <v/>
      </c>
      <c r="CS238" s="279" t="str">
        <f>IFERROR(VLOOKUP(A238,'fat-11-23'!A:C,3,FALSE),"")</f>
        <v/>
      </c>
      <c r="CT238" s="279" t="str">
        <f>IFERROR(VLOOKUP(A238,'fat-12-23'!A:C,3,FALSE),"")</f>
        <v/>
      </c>
      <c r="CU238" s="279" t="str">
        <f>IFERROR(VLOOKUP(A238,'fat-01-24'!A:C,3,FALSE),"")</f>
        <v/>
      </c>
      <c r="CV238" s="279" t="str">
        <f>IFERROR(VLOOKUP(A238,'fat-02-24'!A:C,3,FALSE),"")</f>
        <v/>
      </c>
      <c r="CW238" s="279" t="str">
        <f>IFERROR(VLOOKUP(A238,'fat-03-24'!A:C,3,FALSE),"")</f>
        <v/>
      </c>
      <c r="CX238" s="279" t="str">
        <f>IFERROR(VLOOKUP(A238,'fat-04-24'!A:C,3,FALSE),"")</f>
        <v/>
      </c>
      <c r="CY238" s="279" t="str">
        <f>IFERROR(VLOOKUP(A238,'fat-05-24'!A:C,3,FALSE),"")</f>
        <v/>
      </c>
      <c r="CZ238" s="279" t="str">
        <f>IFERROR(VLOOKUP(A238,'fat-06-24'!A:C,3,FALSE),"")</f>
        <v/>
      </c>
      <c r="DA238" s="279" t="str">
        <f>IFERROR(VLOOKUP(A238,'fat-07-24'!A:C,3,FALSE),"")</f>
        <v/>
      </c>
      <c r="DB238" s="279" t="str">
        <f>IFERROR(VLOOKUP(A238,'fat-08-24'!A:D,3,FALSE),"")</f>
        <v/>
      </c>
      <c r="DC238" s="279" t="str">
        <f>IFERROR(VLOOKUP(A238,'fat-09-24'!A:C,3,FALSE),"")</f>
        <v/>
      </c>
      <c r="DD238" s="279" t="str">
        <f>IFERROR(VLOOKUP(A238,'fat-10-24'!A:C,3,FALSE),"")</f>
        <v/>
      </c>
      <c r="DE238" s="279" t="str">
        <f>IFERROR(VLOOKUP(A238,'fat-11-24'!A:C,3,FALSE),"")</f>
        <v/>
      </c>
      <c r="DF238" s="279" t="str">
        <f>IFERROR(VLOOKUP(A238,'fat-12-24'!A:D,3,FALSE),"")</f>
        <v/>
      </c>
      <c r="DG238" s="279" t="str">
        <f>IFERROR(VLOOKUP(A238,'fat-01-25'!A:D,3,FALSE),"")</f>
        <v/>
      </c>
      <c r="DH238" s="279" t="str">
        <f>IFERROR(VLOOKUP(A238,'fat-02-25'!A:D,3,FALSE),"")</f>
        <v/>
      </c>
      <c r="DI238" s="279" t="str">
        <f>IFERROR(VLOOKUP(A238,'fat-03-25'!A:C,3,FALSE),"")</f>
        <v/>
      </c>
      <c r="DJ238" s="279" t="str">
        <f>IFERROR(VLOOKUP(A238,'fat-04-25'!A:C,3,FALSE),"")</f>
        <v/>
      </c>
      <c r="DK238" s="279" t="str">
        <f>IFERROR(VLOOKUP(A238,'fat-02-25'!A:C,3,FALSE),"")</f>
        <v/>
      </c>
      <c r="DL238" s="279" t="str">
        <f>IFERROR(VLOOKUP(A238,'fat-06-25'!A:C,3,FALSE),"")</f>
        <v/>
      </c>
      <c r="DM238" s="279" t="str">
        <f>IFERROR(VLOOKUP(A238,'fat-05-25'!A:C,3,FALSE),"")</f>
        <v/>
      </c>
      <c r="DN238" s="279" t="str">
        <f>IFERROR(VLOOKUP(A238,'fat-08-25'!A:C,3,FALSE),"")</f>
        <v/>
      </c>
      <c r="DO238" s="279" t="str">
        <f>IFERROR(VLOOKUP(A238,'fat-09-25'!A:C,3,FALSE),"")</f>
        <v/>
      </c>
      <c r="DP238" s="279" t="str">
        <f>IFERROR(VLOOKUP(A238,'fat-10-25'!A:C,3,FALSE),"")</f>
        <v/>
      </c>
      <c r="DQ238" s="279" t="str">
        <f>IFERROR(VLOOKUP(A238,'fat-11-25'!A:D,3,FALSE),"")</f>
        <v/>
      </c>
      <c r="DR238" s="279" t="str">
        <f>IFERROR(VLOOKUP(A238,'fat-12-25'!A:D,3,FALSE),"")</f>
        <v/>
      </c>
      <c r="DS238" s="279" t="str">
        <f>IFERROR(VLOOKUP(A238,'fat-01-26'!A:C,3,FALSE),"")</f>
        <v/>
      </c>
      <c r="DT238" s="279" t="str">
        <f>IFERROR(VLOOKUP(A238,'fat-02-26'!A:C,3,FALSE),"")</f>
        <v/>
      </c>
      <c r="DU238" s="279" t="str">
        <f>IFERROR(VLOOKUP(A238,'fat-03-26'!A:C,3,FALSE),"")</f>
        <v/>
      </c>
      <c r="DV238" s="279" t="str">
        <f>IFERROR(VLOOKUP(A238,'fat-04-26'!A:C,3,FALSE),"")</f>
        <v/>
      </c>
      <c r="DW238" s="279" t="str">
        <f>IFERROR(VLOOKUP(A238,'fat-05-26'!A:C,3,FALSE),"")</f>
        <v/>
      </c>
      <c r="DX238" s="279">
        <f t="shared" si="23"/>
        <v>0</v>
      </c>
      <c r="DY238" s="279">
        <f t="shared" si="24"/>
        <v>0</v>
      </c>
      <c r="DZ238" s="280"/>
      <c r="EA238" s="281">
        <f>VLOOKUP(A238,Estoque!B:I,8,FALSE)</f>
        <v>0</v>
      </c>
      <c r="EB238" s="34">
        <f>VLOOKUP(A238,Estoque!B:N,13,FALSE)</f>
        <v>0</v>
      </c>
    </row>
    <row r="239" spans="1:132" x14ac:dyDescent="0.3">
      <c r="A239" s="394" t="s">
        <v>879</v>
      </c>
      <c r="B239" s="394" t="s">
        <v>880</v>
      </c>
      <c r="C239" s="279" t="s">
        <v>772</v>
      </c>
      <c r="D239" s="279" t="s">
        <v>772</v>
      </c>
      <c r="E239" s="279" t="s">
        <v>772</v>
      </c>
      <c r="F239" s="279" t="s">
        <v>772</v>
      </c>
      <c r="G239" s="279" t="s">
        <v>772</v>
      </c>
      <c r="H239" s="279" t="s">
        <v>772</v>
      </c>
      <c r="I239" s="279" t="s">
        <v>772</v>
      </c>
      <c r="J239" s="279" t="s">
        <v>772</v>
      </c>
      <c r="K239" s="279" t="s">
        <v>772</v>
      </c>
      <c r="L239" s="279" t="s">
        <v>772</v>
      </c>
      <c r="M239" s="279" t="s">
        <v>772</v>
      </c>
      <c r="N239" s="279" t="s">
        <v>772</v>
      </c>
      <c r="O239" s="279" t="s">
        <v>772</v>
      </c>
      <c r="P239" s="279" t="s">
        <v>772</v>
      </c>
      <c r="Q239" s="279" t="s">
        <v>772</v>
      </c>
      <c r="R239" s="279" t="s">
        <v>772</v>
      </c>
      <c r="S239" s="279" t="s">
        <v>772</v>
      </c>
      <c r="T239" s="279" t="s">
        <v>772</v>
      </c>
      <c r="U239" s="279" t="s">
        <v>772</v>
      </c>
      <c r="V239" s="279" t="s">
        <v>772</v>
      </c>
      <c r="W239" s="279" t="s">
        <v>772</v>
      </c>
      <c r="X239" s="279" t="s">
        <v>772</v>
      </c>
      <c r="Y239" s="279" t="s">
        <v>772</v>
      </c>
      <c r="Z239" s="279" t="str">
        <f>IFERROR(VLOOKUP(A239,#REF!,3,FALSE),"")</f>
        <v/>
      </c>
      <c r="AA239" s="279" t="s">
        <v>772</v>
      </c>
      <c r="AB239" s="279" t="s">
        <v>772</v>
      </c>
      <c r="AC239" s="279" t="s">
        <v>772</v>
      </c>
      <c r="AD239" s="279" t="s">
        <v>772</v>
      </c>
      <c r="AE239" s="279" t="s">
        <v>772</v>
      </c>
      <c r="AF239" s="279" t="s">
        <v>772</v>
      </c>
      <c r="AG239" s="279" t="s">
        <v>772</v>
      </c>
      <c r="AH239" s="279" t="s">
        <v>772</v>
      </c>
      <c r="AI239" s="279" t="s">
        <v>772</v>
      </c>
      <c r="AJ239" s="279" t="s">
        <v>772</v>
      </c>
      <c r="AK239" s="279" t="s">
        <v>772</v>
      </c>
      <c r="AL239" s="279" t="s">
        <v>772</v>
      </c>
      <c r="AM239" s="279" t="s">
        <v>772</v>
      </c>
      <c r="AN239" s="279" t="s">
        <v>772</v>
      </c>
      <c r="AO239" s="279" t="s">
        <v>772</v>
      </c>
      <c r="AP239" s="279" t="s">
        <v>772</v>
      </c>
      <c r="AQ239" s="279" t="s">
        <v>772</v>
      </c>
      <c r="AR239" s="279" t="s">
        <v>772</v>
      </c>
      <c r="AS239" s="279" t="s">
        <v>772</v>
      </c>
      <c r="AT239" s="279" t="s">
        <v>772</v>
      </c>
      <c r="AU239" s="279" t="s">
        <v>772</v>
      </c>
      <c r="AV239" s="279" t="s">
        <v>772</v>
      </c>
      <c r="AW239" s="279" t="s">
        <v>772</v>
      </c>
      <c r="AX239" s="279" t="s">
        <v>772</v>
      </c>
      <c r="AY239" s="279" t="str">
        <f>IFERROR(VLOOKUP(A239,#REF!,3,FALSE),"")</f>
        <v/>
      </c>
      <c r="AZ239" s="279" t="str">
        <f>IFERROR(VLOOKUP(A239,#REF!,3,FALSE),"")</f>
        <v/>
      </c>
      <c r="BA239" s="279" t="str">
        <f>IFERROR(VLOOKUP(A239,#REF!,3,FALSE),"")</f>
        <v/>
      </c>
      <c r="BB239" s="279" t="str">
        <f>IFERROR(VLOOKUP(A239,#REF!,3,FALSE),"")</f>
        <v/>
      </c>
      <c r="BC239" s="279" t="str">
        <f>IFERROR(VLOOKUP(A239,#REF!,3,FALSE),"")</f>
        <v/>
      </c>
      <c r="BD239" s="279" t="str">
        <f>IFERROR(VLOOKUP(A239,#REF!,3,FALSE),"")</f>
        <v/>
      </c>
      <c r="BE239" s="279" t="str">
        <f>IFERROR(VLOOKUP(A239,#REF!,3,FALSE),"")</f>
        <v/>
      </c>
      <c r="BF239" s="279" t="str">
        <f>IFERROR(VLOOKUP(A239,#REF!,3,FALSE),"")</f>
        <v/>
      </c>
      <c r="BG239" s="279" t="str">
        <f>IFERROR(VLOOKUP(A239,#REF!,3,FALSE),"")</f>
        <v/>
      </c>
      <c r="BH239" s="279" t="str">
        <f>IFERROR(VLOOKUP(A239,#REF!,3,FALSE),"")</f>
        <v/>
      </c>
      <c r="BI239" s="279" t="str">
        <f>IFERROR(VLOOKUP(A239,#REF!,3,FALSE),"")</f>
        <v/>
      </c>
      <c r="BJ239" s="279" t="str">
        <f>IFERROR(VLOOKUP(A239,#REF!,3,FALSE),"")</f>
        <v/>
      </c>
      <c r="BK239" s="279" t="str">
        <f>IFERROR(VLOOKUP(A239,#REF!,3,FALSE),"")</f>
        <v/>
      </c>
      <c r="BL239" s="279" t="str">
        <f>IFERROR(VLOOKUP(A239,#REF!,3,FALSE),"")</f>
        <v/>
      </c>
      <c r="BM239" s="279" t="str">
        <f>IFERROR(VLOOKUP(A239,#REF!,3,FALSE),"")</f>
        <v/>
      </c>
      <c r="BN239" s="279" t="str">
        <f>IFERROR(VLOOKUP(A239,#REF!,3,FALSE),"")</f>
        <v/>
      </c>
      <c r="BO239" s="279" t="str">
        <f>IFERROR(VLOOKUP(A239,#REF!,3,FALSE),"")</f>
        <v/>
      </c>
      <c r="BP239" s="279" t="str">
        <f>IFERROR(VLOOKUP(A239,#REF!,3,FALSE),"")</f>
        <v/>
      </c>
      <c r="BQ239" s="279" t="str">
        <f>IFERROR(VLOOKUP(A239,#REF!,3,FALSE),"")</f>
        <v/>
      </c>
      <c r="BR239" s="279" t="str">
        <f>IFERROR(VLOOKUP(A239,#REF!,3,FALSE),"")</f>
        <v/>
      </c>
      <c r="BS239" s="279" t="str">
        <f>IFERROR(VLOOKUP(A239,#REF!,3,FALSE),"")</f>
        <v/>
      </c>
      <c r="BT239" s="279" t="str">
        <f>IFERROR(VLOOKUP(A239,#REF!,3,FALSE),"")</f>
        <v/>
      </c>
      <c r="BU239" s="279" t="str">
        <f>IFERROR(VLOOKUP(A239,#REF!,3,FALSE),"")</f>
        <v/>
      </c>
      <c r="BV239" s="279" t="str">
        <f>IFERROR(VLOOKUP(A239,#REF!,3,FALSE),"")</f>
        <v/>
      </c>
      <c r="BW239" s="279" t="str">
        <f>IFERROR(VLOOKUP(A239,#REF!,3,FALSE),"")</f>
        <v/>
      </c>
      <c r="BX239" s="279" t="str">
        <f>IFERROR(VLOOKUP(A239,#REF!,3,FALSE),"")</f>
        <v/>
      </c>
      <c r="BY239" s="279" t="str">
        <f>IFERROR(VLOOKUP(A239,#REF!,3,FALSE),"")</f>
        <v/>
      </c>
      <c r="BZ239" s="279" t="str">
        <f>IFERROR(VLOOKUP(A239,#REF!,3,FALSE),"")</f>
        <v/>
      </c>
      <c r="CA239" s="279" t="str">
        <f>IFERROR(VLOOKUP(A239,#REF!,3,FALSE),"")</f>
        <v/>
      </c>
      <c r="CB239" s="279" t="str">
        <f>IFERROR(VLOOKUP(A239,#REF!,3,FALSE),"")</f>
        <v/>
      </c>
      <c r="CC239" s="279" t="str">
        <f>IFERROR(VLOOKUP(A239,#REF!,3,FALSE),"")</f>
        <v/>
      </c>
      <c r="CD239" s="279" t="str">
        <f>IFERROR(VLOOKUP(A239,#REF!,3,FALSE),"")</f>
        <v/>
      </c>
      <c r="CE239" s="279" t="str">
        <f>IFERROR(VLOOKUP(A239,#REF!,3,FALSE),"")</f>
        <v/>
      </c>
      <c r="CF239" s="279" t="str">
        <f>IFERROR(VLOOKUP(A239,#REF!,3,FALSE),"")</f>
        <v/>
      </c>
      <c r="CG239" s="279" t="str">
        <f>IFERROR(VLOOKUP(A239,#REF!,3,FALSE),"")</f>
        <v/>
      </c>
      <c r="CH239" s="279" t="str">
        <f>IFERROR(VLOOKUP(A239,#REF!,3,FALSE),"")</f>
        <v/>
      </c>
      <c r="CI239" s="279" t="str">
        <f>IFERROR(VLOOKUP(A239,'fat-01-23'!A:C,3,FALSE),"")</f>
        <v/>
      </c>
      <c r="CJ239" s="279" t="str">
        <f>IFERROR(VLOOKUP(A239,'fat-02-23'!A:C,3,FALSE),"")</f>
        <v/>
      </c>
      <c r="CK239" s="279" t="str">
        <f>IFERROR(VLOOKUP(A239,'fat-03-23'!A:C,3,FALSE),"")</f>
        <v/>
      </c>
      <c r="CL239" s="279" t="str">
        <f>IFERROR(VLOOKUP(A239,'fat-04-23'!A:C,3,FALSE),"")</f>
        <v/>
      </c>
      <c r="CM239" s="279" t="str">
        <f>IFERROR(VLOOKUP(A239,'fat-05-23'!A:C,3,FALSE),"")</f>
        <v/>
      </c>
      <c r="CN239" s="279" t="str">
        <f>IFERROR(VLOOKUP(A239,'fat-06-23'!A:C,3,FALSE),"")</f>
        <v/>
      </c>
      <c r="CO239" s="279" t="str">
        <f>IFERROR(VLOOKUP(A239,'fat-07-23'!A:C,3,FALSE),"")</f>
        <v/>
      </c>
      <c r="CP239" s="279" t="str">
        <f>IFERROR(VLOOKUP(A239,'fat-08-23'!A:C,3,FALSE),"")</f>
        <v/>
      </c>
      <c r="CQ239" s="279" t="str">
        <f>IFERROR(VLOOKUP(A239,'fat-09-23'!A:C,3,FALSE),"")</f>
        <v/>
      </c>
      <c r="CR239" s="279" t="str">
        <f>IFERROR(VLOOKUP(A239,'fat-10-23'!A:C,3,FALSE),"")</f>
        <v/>
      </c>
      <c r="CS239" s="279" t="str">
        <f>IFERROR(VLOOKUP(A239,'fat-11-23'!A:C,3,FALSE),"")</f>
        <v/>
      </c>
      <c r="CT239" s="279" t="str">
        <f>IFERROR(VLOOKUP(A239,'fat-12-23'!A:C,3,FALSE),"")</f>
        <v/>
      </c>
      <c r="CU239" s="279" t="str">
        <f>IFERROR(VLOOKUP(A239,'fat-01-24'!A:C,3,FALSE),"")</f>
        <v/>
      </c>
      <c r="CV239" s="279" t="str">
        <f>IFERROR(VLOOKUP(A239,'fat-02-24'!A:C,3,FALSE),"")</f>
        <v/>
      </c>
      <c r="CW239" s="279" t="str">
        <f>IFERROR(VLOOKUP(A239,'fat-03-24'!A:C,3,FALSE),"")</f>
        <v/>
      </c>
      <c r="CX239" s="279" t="str">
        <f>IFERROR(VLOOKUP(A239,'fat-04-24'!A:C,3,FALSE),"")</f>
        <v/>
      </c>
      <c r="CY239" s="279" t="str">
        <f>IFERROR(VLOOKUP(A239,'fat-05-24'!A:C,3,FALSE),"")</f>
        <v/>
      </c>
      <c r="CZ239" s="279" t="str">
        <f>IFERROR(VLOOKUP(A239,'fat-06-24'!A:C,3,FALSE),"")</f>
        <v/>
      </c>
      <c r="DA239" s="279" t="str">
        <f>IFERROR(VLOOKUP(A239,'fat-07-24'!A:C,3,FALSE),"")</f>
        <v/>
      </c>
      <c r="DB239" s="279" t="str">
        <f>IFERROR(VLOOKUP(A239,'fat-08-24'!A:D,3,FALSE),"")</f>
        <v/>
      </c>
      <c r="DC239" s="279" t="str">
        <f>IFERROR(VLOOKUP(A239,'fat-09-24'!A:C,3,FALSE),"")</f>
        <v/>
      </c>
      <c r="DD239" s="279" t="str">
        <f>IFERROR(VLOOKUP(A239,'fat-10-24'!A:C,3,FALSE),"")</f>
        <v/>
      </c>
      <c r="DE239" s="279" t="str">
        <f>IFERROR(VLOOKUP(A239,'fat-11-24'!A:C,3,FALSE),"")</f>
        <v/>
      </c>
      <c r="DF239" s="279" t="str">
        <f>IFERROR(VLOOKUP(A239,'fat-12-24'!A:D,3,FALSE),"")</f>
        <v/>
      </c>
      <c r="DG239" s="279" t="str">
        <f>IFERROR(VLOOKUP(A239,'fat-01-25'!A:D,3,FALSE),"")</f>
        <v/>
      </c>
      <c r="DH239" s="279" t="str">
        <f>IFERROR(VLOOKUP(A239,'fat-02-25'!A:D,3,FALSE),"")</f>
        <v/>
      </c>
      <c r="DI239" s="279" t="str">
        <f>IFERROR(VLOOKUP(A239,'fat-03-25'!A:C,3,FALSE),"")</f>
        <v/>
      </c>
      <c r="DJ239" s="279" t="str">
        <f>IFERROR(VLOOKUP(A239,'fat-04-25'!A:C,3,FALSE),"")</f>
        <v/>
      </c>
      <c r="DK239" s="279" t="str">
        <f>IFERROR(VLOOKUP(A239,'fat-02-25'!A:C,3,FALSE),"")</f>
        <v/>
      </c>
      <c r="DL239" s="279" t="str">
        <f>IFERROR(VLOOKUP(A239,'fat-06-25'!A:C,3,FALSE),"")</f>
        <v/>
      </c>
      <c r="DM239" s="279" t="str">
        <f>IFERROR(VLOOKUP(A239,'fat-05-25'!A:C,3,FALSE),"")</f>
        <v/>
      </c>
      <c r="DN239" s="279" t="str">
        <f>IFERROR(VLOOKUP(A239,'fat-08-25'!A:C,3,FALSE),"")</f>
        <v/>
      </c>
      <c r="DO239" s="279" t="str">
        <f>IFERROR(VLOOKUP(A239,'fat-09-25'!A:C,3,FALSE),"")</f>
        <v/>
      </c>
      <c r="DP239" s="279" t="str">
        <f>IFERROR(VLOOKUP(A239,'fat-10-25'!A:C,3,FALSE),"")</f>
        <v/>
      </c>
      <c r="DQ239" s="279" t="str">
        <f>IFERROR(VLOOKUP(A239,'fat-11-25'!A:D,3,FALSE),"")</f>
        <v/>
      </c>
      <c r="DR239" s="279" t="str">
        <f>IFERROR(VLOOKUP(A239,'fat-12-25'!A:D,3,FALSE),"")</f>
        <v/>
      </c>
      <c r="DS239" s="279" t="str">
        <f>IFERROR(VLOOKUP(A239,'fat-01-26'!A:C,3,FALSE),"")</f>
        <v/>
      </c>
      <c r="DT239" s="279" t="str">
        <f>IFERROR(VLOOKUP(A239,'fat-02-26'!A:C,3,FALSE),"")</f>
        <v/>
      </c>
      <c r="DU239" s="279" t="str">
        <f>IFERROR(VLOOKUP(A239,'fat-03-26'!A:C,3,FALSE),"")</f>
        <v/>
      </c>
      <c r="DV239" s="279" t="str">
        <f>IFERROR(VLOOKUP(A239,'fat-04-26'!A:C,3,FALSE),"")</f>
        <v/>
      </c>
      <c r="DW239" s="279" t="str">
        <f>IFERROR(VLOOKUP(A239,'fat-05-26'!A:C,3,FALSE),"")</f>
        <v/>
      </c>
      <c r="DX239" s="279">
        <f t="shared" si="23"/>
        <v>0</v>
      </c>
      <c r="DY239" s="279">
        <f t="shared" si="24"/>
        <v>0</v>
      </c>
      <c r="DZ239" s="280"/>
      <c r="EA239" s="281">
        <f>VLOOKUP(A239,Estoque!B:I,8,FALSE)</f>
        <v>0</v>
      </c>
      <c r="EB239" s="34">
        <f>VLOOKUP(A239,Estoque!B:N,13,FALSE)</f>
        <v>0</v>
      </c>
    </row>
    <row r="240" spans="1:132" x14ac:dyDescent="0.3">
      <c r="A240" s="394" t="s">
        <v>881</v>
      </c>
      <c r="B240" s="394" t="s">
        <v>882</v>
      </c>
      <c r="C240" s="279" t="s">
        <v>772</v>
      </c>
      <c r="D240" s="279" t="s">
        <v>772</v>
      </c>
      <c r="E240" s="279" t="s">
        <v>772</v>
      </c>
      <c r="F240" s="279" t="s">
        <v>772</v>
      </c>
      <c r="G240" s="279" t="s">
        <v>772</v>
      </c>
      <c r="H240" s="279" t="s">
        <v>772</v>
      </c>
      <c r="I240" s="279" t="s">
        <v>772</v>
      </c>
      <c r="J240" s="279" t="s">
        <v>772</v>
      </c>
      <c r="K240" s="279" t="s">
        <v>772</v>
      </c>
      <c r="L240" s="279" t="s">
        <v>772</v>
      </c>
      <c r="M240" s="279" t="s">
        <v>772</v>
      </c>
      <c r="N240" s="279" t="s">
        <v>772</v>
      </c>
      <c r="O240" s="279" t="s">
        <v>772</v>
      </c>
      <c r="P240" s="279" t="s">
        <v>772</v>
      </c>
      <c r="Q240" s="279" t="s">
        <v>772</v>
      </c>
      <c r="R240" s="279" t="s">
        <v>772</v>
      </c>
      <c r="S240" s="279" t="s">
        <v>772</v>
      </c>
      <c r="T240" s="279" t="s">
        <v>772</v>
      </c>
      <c r="U240" s="279" t="s">
        <v>772</v>
      </c>
      <c r="V240" s="279" t="s">
        <v>772</v>
      </c>
      <c r="W240" s="279" t="s">
        <v>772</v>
      </c>
      <c r="X240" s="279" t="s">
        <v>772</v>
      </c>
      <c r="Y240" s="279" t="s">
        <v>772</v>
      </c>
      <c r="Z240" s="279" t="str">
        <f>IFERROR(VLOOKUP(A240,#REF!,3,FALSE),"")</f>
        <v/>
      </c>
      <c r="AA240" s="279" t="s">
        <v>772</v>
      </c>
      <c r="AB240" s="279" t="s">
        <v>772</v>
      </c>
      <c r="AC240" s="279" t="s">
        <v>772</v>
      </c>
      <c r="AD240" s="279" t="s">
        <v>772</v>
      </c>
      <c r="AE240" s="279" t="s">
        <v>772</v>
      </c>
      <c r="AF240" s="279" t="s">
        <v>772</v>
      </c>
      <c r="AG240" s="279" t="s">
        <v>772</v>
      </c>
      <c r="AH240" s="279" t="s">
        <v>772</v>
      </c>
      <c r="AI240" s="279" t="s">
        <v>772</v>
      </c>
      <c r="AJ240" s="279" t="s">
        <v>772</v>
      </c>
      <c r="AK240" s="279" t="s">
        <v>772</v>
      </c>
      <c r="AL240" s="279" t="s">
        <v>772</v>
      </c>
      <c r="AM240" s="279" t="s">
        <v>772</v>
      </c>
      <c r="AN240" s="279" t="s">
        <v>772</v>
      </c>
      <c r="AO240" s="279" t="s">
        <v>772</v>
      </c>
      <c r="AP240" s="279" t="s">
        <v>772</v>
      </c>
      <c r="AQ240" s="279" t="s">
        <v>772</v>
      </c>
      <c r="AR240" s="279" t="s">
        <v>772</v>
      </c>
      <c r="AS240" s="279" t="s">
        <v>772</v>
      </c>
      <c r="AT240" s="279" t="s">
        <v>772</v>
      </c>
      <c r="AU240" s="279" t="s">
        <v>772</v>
      </c>
      <c r="AV240" s="279" t="s">
        <v>772</v>
      </c>
      <c r="AW240" s="279" t="s">
        <v>772</v>
      </c>
      <c r="AX240" s="279" t="s">
        <v>772</v>
      </c>
      <c r="AY240" s="279" t="str">
        <f>IFERROR(VLOOKUP(A240,#REF!,3,FALSE),"")</f>
        <v/>
      </c>
      <c r="AZ240" s="279" t="str">
        <f>IFERROR(VLOOKUP(A240,#REF!,3,FALSE),"")</f>
        <v/>
      </c>
      <c r="BA240" s="279" t="str">
        <f>IFERROR(VLOOKUP(A240,#REF!,3,FALSE),"")</f>
        <v/>
      </c>
      <c r="BB240" s="279" t="str">
        <f>IFERROR(VLOOKUP(A240,#REF!,3,FALSE),"")</f>
        <v/>
      </c>
      <c r="BC240" s="279" t="str">
        <f>IFERROR(VLOOKUP(A240,#REF!,3,FALSE),"")</f>
        <v/>
      </c>
      <c r="BD240" s="279" t="str">
        <f>IFERROR(VLOOKUP(A240,#REF!,3,FALSE),"")</f>
        <v/>
      </c>
      <c r="BE240" s="279" t="str">
        <f>IFERROR(VLOOKUP(A240,#REF!,3,FALSE),"")</f>
        <v/>
      </c>
      <c r="BF240" s="279" t="str">
        <f>IFERROR(VLOOKUP(A240,#REF!,3,FALSE),"")</f>
        <v/>
      </c>
      <c r="BG240" s="279" t="str">
        <f>IFERROR(VLOOKUP(A240,#REF!,3,FALSE),"")</f>
        <v/>
      </c>
      <c r="BH240" s="279" t="str">
        <f>IFERROR(VLOOKUP(A240,#REF!,3,FALSE),"")</f>
        <v/>
      </c>
      <c r="BI240" s="279" t="str">
        <f>IFERROR(VLOOKUP(A240,#REF!,3,FALSE),"")</f>
        <v/>
      </c>
      <c r="BJ240" s="279" t="str">
        <f>IFERROR(VLOOKUP(A240,#REF!,3,FALSE),"")</f>
        <v/>
      </c>
      <c r="BK240" s="279" t="str">
        <f>IFERROR(VLOOKUP(A240,#REF!,3,FALSE),"")</f>
        <v/>
      </c>
      <c r="BL240" s="279" t="str">
        <f>IFERROR(VLOOKUP(A240,#REF!,3,FALSE),"")</f>
        <v/>
      </c>
      <c r="BM240" s="279" t="str">
        <f>IFERROR(VLOOKUP(A240,#REF!,3,FALSE),"")</f>
        <v/>
      </c>
      <c r="BN240" s="279" t="str">
        <f>IFERROR(VLOOKUP(A240,#REF!,3,FALSE),"")</f>
        <v/>
      </c>
      <c r="BO240" s="279" t="str">
        <f>IFERROR(VLOOKUP(A240,#REF!,3,FALSE),"")</f>
        <v/>
      </c>
      <c r="BP240" s="279" t="str">
        <f>IFERROR(VLOOKUP(A240,#REF!,3,FALSE),"")</f>
        <v/>
      </c>
      <c r="BQ240" s="279" t="str">
        <f>IFERROR(VLOOKUP(A240,#REF!,3,FALSE),"")</f>
        <v/>
      </c>
      <c r="BR240" s="279" t="str">
        <f>IFERROR(VLOOKUP(A240,#REF!,3,FALSE),"")</f>
        <v/>
      </c>
      <c r="BS240" s="279" t="str">
        <f>IFERROR(VLOOKUP(A240,#REF!,3,FALSE),"")</f>
        <v/>
      </c>
      <c r="BT240" s="279" t="str">
        <f>IFERROR(VLOOKUP(A240,#REF!,3,FALSE),"")</f>
        <v/>
      </c>
      <c r="BU240" s="279" t="str">
        <f>IFERROR(VLOOKUP(A240,#REF!,3,FALSE),"")</f>
        <v/>
      </c>
      <c r="BV240" s="279" t="str">
        <f>IFERROR(VLOOKUP(A240,#REF!,3,FALSE),"")</f>
        <v/>
      </c>
      <c r="BW240" s="279" t="str">
        <f>IFERROR(VLOOKUP(A240,#REF!,3,FALSE),"")</f>
        <v/>
      </c>
      <c r="BX240" s="279" t="str">
        <f>IFERROR(VLOOKUP(A240,#REF!,3,FALSE),"")</f>
        <v/>
      </c>
      <c r="BY240" s="279" t="str">
        <f>IFERROR(VLOOKUP(A240,#REF!,3,FALSE),"")</f>
        <v/>
      </c>
      <c r="BZ240" s="279" t="str">
        <f>IFERROR(VLOOKUP(A240,#REF!,3,FALSE),"")</f>
        <v/>
      </c>
      <c r="CA240" s="279" t="str">
        <f>IFERROR(VLOOKUP(A240,#REF!,3,FALSE),"")</f>
        <v/>
      </c>
      <c r="CB240" s="279" t="str">
        <f>IFERROR(VLOOKUP(A240,#REF!,3,FALSE),"")</f>
        <v/>
      </c>
      <c r="CC240" s="279" t="str">
        <f>IFERROR(VLOOKUP(A240,#REF!,3,FALSE),"")</f>
        <v/>
      </c>
      <c r="CD240" s="279" t="str">
        <f>IFERROR(VLOOKUP(A240,#REF!,3,FALSE),"")</f>
        <v/>
      </c>
      <c r="CE240" s="279" t="str">
        <f>IFERROR(VLOOKUP(A240,#REF!,3,FALSE),"")</f>
        <v/>
      </c>
      <c r="CF240" s="279" t="str">
        <f>IFERROR(VLOOKUP(A240,#REF!,3,FALSE),"")</f>
        <v/>
      </c>
      <c r="CG240" s="279" t="str">
        <f>IFERROR(VLOOKUP(A240,#REF!,3,FALSE),"")</f>
        <v/>
      </c>
      <c r="CH240" s="279" t="str">
        <f>IFERROR(VLOOKUP(A240,#REF!,3,FALSE),"")</f>
        <v/>
      </c>
      <c r="CI240" s="279" t="str">
        <f>IFERROR(VLOOKUP(A240,'fat-01-23'!A:C,3,FALSE),"")</f>
        <v/>
      </c>
      <c r="CJ240" s="279" t="str">
        <f>IFERROR(VLOOKUP(A240,'fat-02-23'!A:C,3,FALSE),"")</f>
        <v/>
      </c>
      <c r="CK240" s="279" t="str">
        <f>IFERROR(VLOOKUP(A240,'fat-03-23'!A:C,3,FALSE),"")</f>
        <v/>
      </c>
      <c r="CL240" s="279" t="str">
        <f>IFERROR(VLOOKUP(A240,'fat-04-23'!A:C,3,FALSE),"")</f>
        <v/>
      </c>
      <c r="CM240" s="279" t="str">
        <f>IFERROR(VLOOKUP(A240,'fat-05-23'!A:C,3,FALSE),"")</f>
        <v/>
      </c>
      <c r="CN240" s="279" t="str">
        <f>IFERROR(VLOOKUP(A240,'fat-06-23'!A:C,3,FALSE),"")</f>
        <v/>
      </c>
      <c r="CO240" s="279" t="str">
        <f>IFERROR(VLOOKUP(A240,'fat-07-23'!A:C,3,FALSE),"")</f>
        <v/>
      </c>
      <c r="CP240" s="279" t="str">
        <f>IFERROR(VLOOKUP(A240,'fat-08-23'!A:C,3,FALSE),"")</f>
        <v/>
      </c>
      <c r="CQ240" s="279" t="str">
        <f>IFERROR(VLOOKUP(A240,'fat-09-23'!A:C,3,FALSE),"")</f>
        <v/>
      </c>
      <c r="CR240" s="279" t="str">
        <f>IFERROR(VLOOKUP(A240,'fat-10-23'!A:C,3,FALSE),"")</f>
        <v/>
      </c>
      <c r="CS240" s="279" t="str">
        <f>IFERROR(VLOOKUP(A240,'fat-11-23'!A:C,3,FALSE),"")</f>
        <v/>
      </c>
      <c r="CT240" s="279" t="str">
        <f>IFERROR(VLOOKUP(A240,'fat-12-23'!A:C,3,FALSE),"")</f>
        <v/>
      </c>
      <c r="CU240" s="279" t="str">
        <f>IFERROR(VLOOKUP(A240,'fat-01-24'!A:C,3,FALSE),"")</f>
        <v/>
      </c>
      <c r="CV240" s="279" t="str">
        <f>IFERROR(VLOOKUP(A240,'fat-02-24'!A:C,3,FALSE),"")</f>
        <v/>
      </c>
      <c r="CW240" s="279" t="str">
        <f>IFERROR(VLOOKUP(A240,'fat-03-24'!A:C,3,FALSE),"")</f>
        <v/>
      </c>
      <c r="CX240" s="279" t="str">
        <f>IFERROR(VLOOKUP(A240,'fat-04-24'!A:C,3,FALSE),"")</f>
        <v/>
      </c>
      <c r="CY240" s="279" t="str">
        <f>IFERROR(VLOOKUP(A240,'fat-05-24'!A:C,3,FALSE),"")</f>
        <v/>
      </c>
      <c r="CZ240" s="279" t="str">
        <f>IFERROR(VLOOKUP(A240,'fat-06-24'!A:C,3,FALSE),"")</f>
        <v/>
      </c>
      <c r="DA240" s="279" t="str">
        <f>IFERROR(VLOOKUP(A240,'fat-07-24'!A:C,3,FALSE),"")</f>
        <v/>
      </c>
      <c r="DB240" s="279" t="str">
        <f>IFERROR(VLOOKUP(A240,'fat-08-24'!A:D,3,FALSE),"")</f>
        <v/>
      </c>
      <c r="DC240" s="279" t="str">
        <f>IFERROR(VLOOKUP(A240,'fat-09-24'!A:C,3,FALSE),"")</f>
        <v/>
      </c>
      <c r="DD240" s="279" t="str">
        <f>IFERROR(VLOOKUP(A240,'fat-10-24'!A:C,3,FALSE),"")</f>
        <v/>
      </c>
      <c r="DE240" s="279" t="str">
        <f>IFERROR(VLOOKUP(A240,'fat-11-24'!A:C,3,FALSE),"")</f>
        <v/>
      </c>
      <c r="DF240" s="279" t="str">
        <f>IFERROR(VLOOKUP(A240,'fat-12-24'!A:D,3,FALSE),"")</f>
        <v/>
      </c>
      <c r="DG240" s="279" t="str">
        <f>IFERROR(VLOOKUP(A240,'fat-01-25'!A:D,3,FALSE),"")</f>
        <v/>
      </c>
      <c r="DH240" s="279" t="str">
        <f>IFERROR(VLOOKUP(A240,'fat-02-25'!A:D,3,FALSE),"")</f>
        <v/>
      </c>
      <c r="DI240" s="279" t="str">
        <f>IFERROR(VLOOKUP(A240,'fat-03-25'!A:C,3,FALSE),"")</f>
        <v/>
      </c>
      <c r="DJ240" s="279" t="str">
        <f>IFERROR(VLOOKUP(A240,'fat-04-25'!A:C,3,FALSE),"")</f>
        <v/>
      </c>
      <c r="DK240" s="279" t="str">
        <f>IFERROR(VLOOKUP(A240,'fat-02-25'!A:C,3,FALSE),"")</f>
        <v/>
      </c>
      <c r="DL240" s="279" t="str">
        <f>IFERROR(VLOOKUP(A240,'fat-06-25'!A:C,3,FALSE),"")</f>
        <v/>
      </c>
      <c r="DM240" s="279" t="str">
        <f>IFERROR(VLOOKUP(A240,'fat-05-25'!A:C,3,FALSE),"")</f>
        <v/>
      </c>
      <c r="DN240" s="279" t="str">
        <f>IFERROR(VLOOKUP(A240,'fat-08-25'!A:C,3,FALSE),"")</f>
        <v/>
      </c>
      <c r="DO240" s="279" t="str">
        <f>IFERROR(VLOOKUP(A240,'fat-09-25'!A:C,3,FALSE),"")</f>
        <v/>
      </c>
      <c r="DP240" s="279" t="str">
        <f>IFERROR(VLOOKUP(A240,'fat-10-25'!A:C,3,FALSE),"")</f>
        <v/>
      </c>
      <c r="DQ240" s="279" t="str">
        <f>IFERROR(VLOOKUP(A240,'fat-11-25'!A:D,3,FALSE),"")</f>
        <v/>
      </c>
      <c r="DR240" s="279" t="str">
        <f>IFERROR(VLOOKUP(A240,'fat-12-25'!A:D,3,FALSE),"")</f>
        <v/>
      </c>
      <c r="DS240" s="279" t="str">
        <f>IFERROR(VLOOKUP(A240,'fat-01-26'!A:C,3,FALSE),"")</f>
        <v/>
      </c>
      <c r="DT240" s="279" t="str">
        <f>IFERROR(VLOOKUP(A240,'fat-02-26'!A:C,3,FALSE),"")</f>
        <v/>
      </c>
      <c r="DU240" s="279" t="str">
        <f>IFERROR(VLOOKUP(A240,'fat-03-26'!A:C,3,FALSE),"")</f>
        <v/>
      </c>
      <c r="DV240" s="279" t="str">
        <f>IFERROR(VLOOKUP(A240,'fat-04-26'!A:C,3,FALSE),"")</f>
        <v/>
      </c>
      <c r="DW240" s="279" t="str">
        <f>IFERROR(VLOOKUP(A240,'fat-05-26'!A:C,3,FALSE),"")</f>
        <v/>
      </c>
      <c r="DX240" s="279">
        <f t="shared" si="23"/>
        <v>0</v>
      </c>
      <c r="DY240" s="279">
        <f t="shared" si="24"/>
        <v>0</v>
      </c>
      <c r="DZ240" s="280"/>
      <c r="EA240" s="281">
        <f>VLOOKUP(A240,Estoque!B:I,8,FALSE)</f>
        <v>0</v>
      </c>
      <c r="EB240" s="34">
        <f>VLOOKUP(A240,Estoque!B:N,13,FALSE)</f>
        <v>0</v>
      </c>
    </row>
    <row r="241" spans="1:132" x14ac:dyDescent="0.3">
      <c r="A241" s="394" t="s">
        <v>883</v>
      </c>
      <c r="B241" s="394" t="s">
        <v>884</v>
      </c>
      <c r="C241" s="279" t="s">
        <v>772</v>
      </c>
      <c r="D241" s="279" t="s">
        <v>772</v>
      </c>
      <c r="E241" s="279" t="s">
        <v>772</v>
      </c>
      <c r="F241" s="279" t="s">
        <v>772</v>
      </c>
      <c r="G241" s="279" t="s">
        <v>772</v>
      </c>
      <c r="H241" s="279" t="s">
        <v>772</v>
      </c>
      <c r="I241" s="279" t="s">
        <v>772</v>
      </c>
      <c r="J241" s="279" t="s">
        <v>772</v>
      </c>
      <c r="K241" s="279" t="s">
        <v>772</v>
      </c>
      <c r="L241" s="279" t="s">
        <v>772</v>
      </c>
      <c r="M241" s="279" t="s">
        <v>772</v>
      </c>
      <c r="N241" s="279" t="s">
        <v>772</v>
      </c>
      <c r="O241" s="279" t="s">
        <v>772</v>
      </c>
      <c r="P241" s="279" t="s">
        <v>772</v>
      </c>
      <c r="Q241" s="279" t="s">
        <v>772</v>
      </c>
      <c r="R241" s="279" t="s">
        <v>772</v>
      </c>
      <c r="S241" s="279" t="s">
        <v>772</v>
      </c>
      <c r="T241" s="279" t="s">
        <v>772</v>
      </c>
      <c r="U241" s="279" t="s">
        <v>772</v>
      </c>
      <c r="V241" s="279" t="s">
        <v>772</v>
      </c>
      <c r="W241" s="279" t="s">
        <v>772</v>
      </c>
      <c r="X241" s="279" t="s">
        <v>772</v>
      </c>
      <c r="Y241" s="279" t="s">
        <v>772</v>
      </c>
      <c r="Z241" s="279" t="str">
        <f>IFERROR(VLOOKUP(A241,#REF!,3,FALSE),"")</f>
        <v/>
      </c>
      <c r="AA241" s="279" t="s">
        <v>772</v>
      </c>
      <c r="AB241" s="279" t="s">
        <v>772</v>
      </c>
      <c r="AC241" s="279" t="s">
        <v>772</v>
      </c>
      <c r="AD241" s="279" t="s">
        <v>772</v>
      </c>
      <c r="AE241" s="279" t="s">
        <v>772</v>
      </c>
      <c r="AF241" s="279" t="s">
        <v>772</v>
      </c>
      <c r="AG241" s="279" t="s">
        <v>772</v>
      </c>
      <c r="AH241" s="279" t="s">
        <v>772</v>
      </c>
      <c r="AI241" s="279" t="s">
        <v>772</v>
      </c>
      <c r="AJ241" s="279" t="s">
        <v>772</v>
      </c>
      <c r="AK241" s="279" t="s">
        <v>772</v>
      </c>
      <c r="AL241" s="279" t="s">
        <v>772</v>
      </c>
      <c r="AM241" s="279" t="s">
        <v>772</v>
      </c>
      <c r="AN241" s="279" t="s">
        <v>772</v>
      </c>
      <c r="AO241" s="279" t="s">
        <v>772</v>
      </c>
      <c r="AP241" s="279" t="s">
        <v>772</v>
      </c>
      <c r="AQ241" s="279" t="s">
        <v>772</v>
      </c>
      <c r="AR241" s="279" t="s">
        <v>772</v>
      </c>
      <c r="AS241" s="279" t="s">
        <v>772</v>
      </c>
      <c r="AT241" s="279" t="s">
        <v>772</v>
      </c>
      <c r="AU241" s="279" t="s">
        <v>772</v>
      </c>
      <c r="AV241" s="279" t="s">
        <v>772</v>
      </c>
      <c r="AW241" s="279" t="s">
        <v>772</v>
      </c>
      <c r="AX241" s="279" t="s">
        <v>772</v>
      </c>
      <c r="AY241" s="279" t="str">
        <f>IFERROR(VLOOKUP(A241,#REF!,3,FALSE),"")</f>
        <v/>
      </c>
      <c r="AZ241" s="279" t="str">
        <f>IFERROR(VLOOKUP(A241,#REF!,3,FALSE),"")</f>
        <v/>
      </c>
      <c r="BA241" s="279" t="str">
        <f>IFERROR(VLOOKUP(A241,#REF!,3,FALSE),"")</f>
        <v/>
      </c>
      <c r="BB241" s="279" t="str">
        <f>IFERROR(VLOOKUP(A241,#REF!,3,FALSE),"")</f>
        <v/>
      </c>
      <c r="BC241" s="279" t="str">
        <f>IFERROR(VLOOKUP(A241,#REF!,3,FALSE),"")</f>
        <v/>
      </c>
      <c r="BD241" s="279" t="str">
        <f>IFERROR(VLOOKUP(A241,#REF!,3,FALSE),"")</f>
        <v/>
      </c>
      <c r="BE241" s="279" t="str">
        <f>IFERROR(VLOOKUP(A241,#REF!,3,FALSE),"")</f>
        <v/>
      </c>
      <c r="BF241" s="279" t="str">
        <f>IFERROR(VLOOKUP(A241,#REF!,3,FALSE),"")</f>
        <v/>
      </c>
      <c r="BG241" s="279" t="str">
        <f>IFERROR(VLOOKUP(A241,#REF!,3,FALSE),"")</f>
        <v/>
      </c>
      <c r="BH241" s="279" t="str">
        <f>IFERROR(VLOOKUP(A241,#REF!,3,FALSE),"")</f>
        <v/>
      </c>
      <c r="BI241" s="279" t="str">
        <f>IFERROR(VLOOKUP(A241,#REF!,3,FALSE),"")</f>
        <v/>
      </c>
      <c r="BJ241" s="279" t="str">
        <f>IFERROR(VLOOKUP(A241,#REF!,3,FALSE),"")</f>
        <v/>
      </c>
      <c r="BK241" s="279" t="str">
        <f>IFERROR(VLOOKUP(A241,#REF!,3,FALSE),"")</f>
        <v/>
      </c>
      <c r="BL241" s="279" t="str">
        <f>IFERROR(VLOOKUP(A241,#REF!,3,FALSE),"")</f>
        <v/>
      </c>
      <c r="BM241" s="279" t="str">
        <f>IFERROR(VLOOKUP(A241,#REF!,3,FALSE),"")</f>
        <v/>
      </c>
      <c r="BN241" s="279" t="str">
        <f>IFERROR(VLOOKUP(A241,#REF!,3,FALSE),"")</f>
        <v/>
      </c>
      <c r="BO241" s="279" t="str">
        <f>IFERROR(VLOOKUP(A241,#REF!,3,FALSE),"")</f>
        <v/>
      </c>
      <c r="BP241" s="279" t="str">
        <f>IFERROR(VLOOKUP(A241,#REF!,3,FALSE),"")</f>
        <v/>
      </c>
      <c r="BQ241" s="279" t="str">
        <f>IFERROR(VLOOKUP(A241,#REF!,3,FALSE),"")</f>
        <v/>
      </c>
      <c r="BR241" s="279" t="str">
        <f>IFERROR(VLOOKUP(A241,#REF!,3,FALSE),"")</f>
        <v/>
      </c>
      <c r="BS241" s="279" t="str">
        <f>IFERROR(VLOOKUP(A241,#REF!,3,FALSE),"")</f>
        <v/>
      </c>
      <c r="BT241" s="279" t="str">
        <f>IFERROR(VLOOKUP(A241,#REF!,3,FALSE),"")</f>
        <v/>
      </c>
      <c r="BU241" s="279" t="str">
        <f>IFERROR(VLOOKUP(A241,#REF!,3,FALSE),"")</f>
        <v/>
      </c>
      <c r="BV241" s="279" t="str">
        <f>IFERROR(VLOOKUP(A241,#REF!,3,FALSE),"")</f>
        <v/>
      </c>
      <c r="BW241" s="279" t="str">
        <f>IFERROR(VLOOKUP(A241,#REF!,3,FALSE),"")</f>
        <v/>
      </c>
      <c r="BX241" s="279" t="str">
        <f>IFERROR(VLOOKUP(A241,#REF!,3,FALSE),"")</f>
        <v/>
      </c>
      <c r="BY241" s="279" t="str">
        <f>IFERROR(VLOOKUP(A241,#REF!,3,FALSE),"")</f>
        <v/>
      </c>
      <c r="BZ241" s="279" t="str">
        <f>IFERROR(VLOOKUP(A241,#REF!,3,FALSE),"")</f>
        <v/>
      </c>
      <c r="CA241" s="279" t="str">
        <f>IFERROR(VLOOKUP(A241,#REF!,3,FALSE),"")</f>
        <v/>
      </c>
      <c r="CB241" s="279" t="str">
        <f>IFERROR(VLOOKUP(A241,#REF!,3,FALSE),"")</f>
        <v/>
      </c>
      <c r="CC241" s="279" t="str">
        <f>IFERROR(VLOOKUP(A241,#REF!,3,FALSE),"")</f>
        <v/>
      </c>
      <c r="CD241" s="279" t="str">
        <f>IFERROR(VLOOKUP(A241,#REF!,3,FALSE),"")</f>
        <v/>
      </c>
      <c r="CE241" s="279" t="str">
        <f>IFERROR(VLOOKUP(A241,#REF!,3,FALSE),"")</f>
        <v/>
      </c>
      <c r="CF241" s="279" t="str">
        <f>IFERROR(VLOOKUP(A241,#REF!,3,FALSE),"")</f>
        <v/>
      </c>
      <c r="CG241" s="279" t="str">
        <f>IFERROR(VLOOKUP(A241,#REF!,3,FALSE),"")</f>
        <v/>
      </c>
      <c r="CH241" s="279" t="str">
        <f>IFERROR(VLOOKUP(A241,#REF!,3,FALSE),"")</f>
        <v/>
      </c>
      <c r="CI241" s="279" t="str">
        <f>IFERROR(VLOOKUP(A241,'fat-01-23'!A:C,3,FALSE),"")</f>
        <v/>
      </c>
      <c r="CJ241" s="279" t="str">
        <f>IFERROR(VLOOKUP(A241,'fat-02-23'!A:C,3,FALSE),"")</f>
        <v/>
      </c>
      <c r="CK241" s="279" t="str">
        <f>IFERROR(VLOOKUP(A241,'fat-03-23'!A:C,3,FALSE),"")</f>
        <v/>
      </c>
      <c r="CL241" s="279" t="str">
        <f>IFERROR(VLOOKUP(A241,'fat-04-23'!A:C,3,FALSE),"")</f>
        <v/>
      </c>
      <c r="CM241" s="279" t="str">
        <f>IFERROR(VLOOKUP(A241,'fat-05-23'!A:C,3,FALSE),"")</f>
        <v/>
      </c>
      <c r="CN241" s="279" t="str">
        <f>IFERROR(VLOOKUP(A241,'fat-06-23'!A:C,3,FALSE),"")</f>
        <v/>
      </c>
      <c r="CO241" s="279" t="str">
        <f>IFERROR(VLOOKUP(A241,'fat-07-23'!A:C,3,FALSE),"")</f>
        <v/>
      </c>
      <c r="CP241" s="279" t="str">
        <f>IFERROR(VLOOKUP(A241,'fat-08-23'!A:C,3,FALSE),"")</f>
        <v/>
      </c>
      <c r="CQ241" s="279" t="str">
        <f>IFERROR(VLOOKUP(A241,'fat-09-23'!A:C,3,FALSE),"")</f>
        <v/>
      </c>
      <c r="CR241" s="279" t="str">
        <f>IFERROR(VLOOKUP(A241,'fat-10-23'!A:C,3,FALSE),"")</f>
        <v/>
      </c>
      <c r="CS241" s="279" t="str">
        <f>IFERROR(VLOOKUP(A241,'fat-11-23'!A:C,3,FALSE),"")</f>
        <v/>
      </c>
      <c r="CT241" s="279" t="str">
        <f>IFERROR(VLOOKUP(A241,'fat-12-23'!A:C,3,FALSE),"")</f>
        <v/>
      </c>
      <c r="CU241" s="279" t="str">
        <f>IFERROR(VLOOKUP(A241,'fat-01-24'!A:C,3,FALSE),"")</f>
        <v/>
      </c>
      <c r="CV241" s="279" t="str">
        <f>IFERROR(VLOOKUP(A241,'fat-02-24'!A:C,3,FALSE),"")</f>
        <v/>
      </c>
      <c r="CW241" s="279" t="str">
        <f>IFERROR(VLOOKUP(A241,'fat-03-24'!A:C,3,FALSE),"")</f>
        <v/>
      </c>
      <c r="CX241" s="279" t="str">
        <f>IFERROR(VLOOKUP(A241,'fat-04-24'!A:C,3,FALSE),"")</f>
        <v/>
      </c>
      <c r="CY241" s="279" t="str">
        <f>IFERROR(VLOOKUP(A241,'fat-05-24'!A:C,3,FALSE),"")</f>
        <v/>
      </c>
      <c r="CZ241" s="279" t="str">
        <f>IFERROR(VLOOKUP(A241,'fat-06-24'!A:C,3,FALSE),"")</f>
        <v/>
      </c>
      <c r="DA241" s="279" t="str">
        <f>IFERROR(VLOOKUP(A241,'fat-07-24'!A:C,3,FALSE),"")</f>
        <v/>
      </c>
      <c r="DB241" s="279" t="str">
        <f>IFERROR(VLOOKUP(A241,'fat-08-24'!A:D,3,FALSE),"")</f>
        <v/>
      </c>
      <c r="DC241" s="279" t="str">
        <f>IFERROR(VLOOKUP(A241,'fat-09-24'!A:C,3,FALSE),"")</f>
        <v/>
      </c>
      <c r="DD241" s="279" t="str">
        <f>IFERROR(VLOOKUP(A241,'fat-10-24'!A:C,3,FALSE),"")</f>
        <v/>
      </c>
      <c r="DE241" s="279" t="str">
        <f>IFERROR(VLOOKUP(A241,'fat-11-24'!A:C,3,FALSE),"")</f>
        <v/>
      </c>
      <c r="DF241" s="279" t="str">
        <f>IFERROR(VLOOKUP(A241,'fat-12-24'!A:D,3,FALSE),"")</f>
        <v/>
      </c>
      <c r="DG241" s="279" t="str">
        <f>IFERROR(VLOOKUP(A241,'fat-01-25'!A:D,3,FALSE),"")</f>
        <v/>
      </c>
      <c r="DH241" s="279" t="str">
        <f>IFERROR(VLOOKUP(A241,'fat-02-25'!A:D,3,FALSE),"")</f>
        <v/>
      </c>
      <c r="DI241" s="279" t="str">
        <f>IFERROR(VLOOKUP(A241,'fat-03-25'!A:C,3,FALSE),"")</f>
        <v/>
      </c>
      <c r="DJ241" s="279" t="str">
        <f>IFERROR(VLOOKUP(A241,'fat-04-25'!A:C,3,FALSE),"")</f>
        <v/>
      </c>
      <c r="DK241" s="279" t="str">
        <f>IFERROR(VLOOKUP(A241,'fat-02-25'!A:C,3,FALSE),"")</f>
        <v/>
      </c>
      <c r="DL241" s="279" t="str">
        <f>IFERROR(VLOOKUP(A241,'fat-06-25'!A:C,3,FALSE),"")</f>
        <v/>
      </c>
      <c r="DM241" s="279" t="str">
        <f>IFERROR(VLOOKUP(A241,'fat-05-25'!A:C,3,FALSE),"")</f>
        <v/>
      </c>
      <c r="DN241" s="279" t="str">
        <f>IFERROR(VLOOKUP(A241,'fat-08-25'!A:C,3,FALSE),"")</f>
        <v/>
      </c>
      <c r="DO241" s="279" t="str">
        <f>IFERROR(VLOOKUP(A241,'fat-09-25'!A:C,3,FALSE),"")</f>
        <v/>
      </c>
      <c r="DP241" s="279" t="str">
        <f>IFERROR(VLOOKUP(A241,'fat-10-25'!A:C,3,FALSE),"")</f>
        <v/>
      </c>
      <c r="DQ241" s="279" t="str">
        <f>IFERROR(VLOOKUP(A241,'fat-11-25'!A:D,3,FALSE),"")</f>
        <v/>
      </c>
      <c r="DR241" s="279" t="str">
        <f>IFERROR(VLOOKUP(A241,'fat-12-25'!A:D,3,FALSE),"")</f>
        <v/>
      </c>
      <c r="DS241" s="279" t="str">
        <f>IFERROR(VLOOKUP(A241,'fat-01-26'!A:C,3,FALSE),"")</f>
        <v/>
      </c>
      <c r="DT241" s="279" t="str">
        <f>IFERROR(VLOOKUP(A241,'fat-02-26'!A:C,3,FALSE),"")</f>
        <v/>
      </c>
      <c r="DU241" s="279" t="str">
        <f>IFERROR(VLOOKUP(A241,'fat-03-26'!A:C,3,FALSE),"")</f>
        <v/>
      </c>
      <c r="DV241" s="279" t="str">
        <f>IFERROR(VLOOKUP(A241,'fat-04-26'!A:C,3,FALSE),"")</f>
        <v/>
      </c>
      <c r="DW241" s="279" t="str">
        <f>IFERROR(VLOOKUP(A241,'fat-05-26'!A:C,3,FALSE),"")</f>
        <v/>
      </c>
      <c r="DX241" s="279">
        <f t="shared" si="23"/>
        <v>0</v>
      </c>
      <c r="DY241" s="279">
        <f t="shared" si="24"/>
        <v>0</v>
      </c>
      <c r="DZ241" s="280"/>
      <c r="EA241" s="281">
        <f>VLOOKUP(A241,Estoque!B:I,8,FALSE)</f>
        <v>0</v>
      </c>
      <c r="EB241" s="34">
        <f>VLOOKUP(A241,Estoque!B:N,13,FALSE)</f>
        <v>0</v>
      </c>
    </row>
    <row r="242" spans="1:132" x14ac:dyDescent="0.3">
      <c r="A242" s="394" t="s">
        <v>885</v>
      </c>
      <c r="B242" s="394" t="s">
        <v>886</v>
      </c>
      <c r="C242" s="283">
        <v>0.54800000000000004</v>
      </c>
      <c r="D242" s="283" t="s">
        <v>772</v>
      </c>
      <c r="E242" s="283" t="s">
        <v>772</v>
      </c>
      <c r="F242" s="283">
        <v>5.6000000000000001E-2</v>
      </c>
      <c r="G242" s="283" t="s">
        <v>772</v>
      </c>
      <c r="H242" s="283">
        <v>1.79</v>
      </c>
      <c r="I242" s="283" t="s">
        <v>772</v>
      </c>
      <c r="J242" s="283" t="s">
        <v>772</v>
      </c>
      <c r="K242" s="283" t="s">
        <v>772</v>
      </c>
      <c r="L242" s="283" t="s">
        <v>772</v>
      </c>
      <c r="M242" s="283" t="s">
        <v>772</v>
      </c>
      <c r="N242" s="283" t="s">
        <v>772</v>
      </c>
      <c r="O242" s="279" t="s">
        <v>772</v>
      </c>
      <c r="P242" s="279" t="s">
        <v>772</v>
      </c>
      <c r="Q242" s="279">
        <v>6.6000000000000003E-2</v>
      </c>
      <c r="R242" s="279" t="s">
        <v>772</v>
      </c>
      <c r="S242" s="279" t="s">
        <v>772</v>
      </c>
      <c r="T242" s="279" t="s">
        <v>772</v>
      </c>
      <c r="U242" s="279" t="s">
        <v>772</v>
      </c>
      <c r="V242" s="279" t="s">
        <v>772</v>
      </c>
      <c r="W242" s="279" t="s">
        <v>772</v>
      </c>
      <c r="X242" s="279" t="s">
        <v>772</v>
      </c>
      <c r="Y242" s="279" t="s">
        <v>772</v>
      </c>
      <c r="Z242" s="279" t="str">
        <f>IFERROR(VLOOKUP(A242,#REF!,3,FALSE),"")</f>
        <v/>
      </c>
      <c r="AA242" s="279" t="s">
        <v>772</v>
      </c>
      <c r="AB242" s="279" t="s">
        <v>772</v>
      </c>
      <c r="AC242" s="279" t="s">
        <v>772</v>
      </c>
      <c r="AD242" s="279" t="s">
        <v>772</v>
      </c>
      <c r="AE242" s="279" t="s">
        <v>772</v>
      </c>
      <c r="AF242" s="279" t="s">
        <v>772</v>
      </c>
      <c r="AG242" s="279" t="s">
        <v>772</v>
      </c>
      <c r="AH242" s="279" t="s">
        <v>772</v>
      </c>
      <c r="AI242" s="279" t="s">
        <v>772</v>
      </c>
      <c r="AJ242" s="279" t="s">
        <v>772</v>
      </c>
      <c r="AK242" s="279" t="s">
        <v>772</v>
      </c>
      <c r="AL242" s="279" t="s">
        <v>772</v>
      </c>
      <c r="AM242" s="279" t="s">
        <v>772</v>
      </c>
      <c r="AN242" s="279" t="s">
        <v>772</v>
      </c>
      <c r="AO242" s="279" t="s">
        <v>772</v>
      </c>
      <c r="AP242" s="279" t="s">
        <v>772</v>
      </c>
      <c r="AQ242" s="279" t="s">
        <v>772</v>
      </c>
      <c r="AR242" s="279" t="s">
        <v>772</v>
      </c>
      <c r="AS242" s="279" t="s">
        <v>772</v>
      </c>
      <c r="AT242" s="279" t="s">
        <v>772</v>
      </c>
      <c r="AU242" s="279" t="s">
        <v>772</v>
      </c>
      <c r="AV242" s="279" t="s">
        <v>772</v>
      </c>
      <c r="AW242" s="279" t="s">
        <v>772</v>
      </c>
      <c r="AX242" s="279" t="s">
        <v>772</v>
      </c>
      <c r="AY242" s="279" t="str">
        <f>IFERROR(VLOOKUP(A242,#REF!,3,FALSE),"")</f>
        <v/>
      </c>
      <c r="AZ242" s="279" t="str">
        <f>IFERROR(VLOOKUP(A242,#REF!,3,FALSE),"")</f>
        <v/>
      </c>
      <c r="BA242" s="279" t="str">
        <f>IFERROR(VLOOKUP(A242,#REF!,3,FALSE),"")</f>
        <v/>
      </c>
      <c r="BB242" s="279" t="str">
        <f>IFERROR(VLOOKUP(A242,#REF!,3,FALSE),"")</f>
        <v/>
      </c>
      <c r="BC242" s="279" t="str">
        <f>IFERROR(VLOOKUP(A242,#REF!,3,FALSE),"")</f>
        <v/>
      </c>
      <c r="BD242" s="279" t="str">
        <f>IFERROR(VLOOKUP(A242,#REF!,3,FALSE),"")</f>
        <v/>
      </c>
      <c r="BE242" s="279" t="str">
        <f>IFERROR(VLOOKUP(A242,#REF!,3,FALSE),"")</f>
        <v/>
      </c>
      <c r="BF242" s="279" t="str">
        <f>IFERROR(VLOOKUP(A242,#REF!,3,FALSE),"")</f>
        <v/>
      </c>
      <c r="BG242" s="279" t="str">
        <f>IFERROR(VLOOKUP(A242,#REF!,3,FALSE),"")</f>
        <v/>
      </c>
      <c r="BH242" s="279" t="str">
        <f>IFERROR(VLOOKUP(A242,#REF!,3,FALSE),"")</f>
        <v/>
      </c>
      <c r="BI242" s="279" t="str">
        <f>IFERROR(VLOOKUP(A242,#REF!,3,FALSE),"")</f>
        <v/>
      </c>
      <c r="BJ242" s="279" t="str">
        <f>IFERROR(VLOOKUP(A242,#REF!,3,FALSE),"")</f>
        <v/>
      </c>
      <c r="BK242" s="279" t="str">
        <f>IFERROR(VLOOKUP(A242,#REF!,3,FALSE),"")</f>
        <v/>
      </c>
      <c r="BL242" s="279" t="str">
        <f>IFERROR(VLOOKUP(A242,#REF!,3,FALSE),"")</f>
        <v/>
      </c>
      <c r="BM242" s="279" t="str">
        <f>IFERROR(VLOOKUP(A242,#REF!,3,FALSE),"")</f>
        <v/>
      </c>
      <c r="BN242" s="279" t="str">
        <f>IFERROR(VLOOKUP(A242,#REF!,3,FALSE),"")</f>
        <v/>
      </c>
      <c r="BO242" s="279" t="str">
        <f>IFERROR(VLOOKUP(A242,#REF!,3,FALSE),"")</f>
        <v/>
      </c>
      <c r="BP242" s="279" t="str">
        <f>IFERROR(VLOOKUP(A242,#REF!,3,FALSE),"")</f>
        <v/>
      </c>
      <c r="BQ242" s="279" t="str">
        <f>IFERROR(VLOOKUP(A242,#REF!,3,FALSE),"")</f>
        <v/>
      </c>
      <c r="BR242" s="279" t="str">
        <f>IFERROR(VLOOKUP(A242,#REF!,3,FALSE),"")</f>
        <v/>
      </c>
      <c r="BS242" s="279" t="str">
        <f>IFERROR(VLOOKUP(A242,#REF!,3,FALSE),"")</f>
        <v/>
      </c>
      <c r="BT242" s="279" t="str">
        <f>IFERROR(VLOOKUP(A242,#REF!,3,FALSE),"")</f>
        <v/>
      </c>
      <c r="BU242" s="279" t="str">
        <f>IFERROR(VLOOKUP(A242,#REF!,3,FALSE),"")</f>
        <v/>
      </c>
      <c r="BV242" s="279" t="str">
        <f>IFERROR(VLOOKUP(A242,#REF!,3,FALSE),"")</f>
        <v/>
      </c>
      <c r="BW242" s="279" t="str">
        <f>IFERROR(VLOOKUP(A242,#REF!,3,FALSE),"")</f>
        <v/>
      </c>
      <c r="BX242" s="279" t="str">
        <f>IFERROR(VLOOKUP(A242,#REF!,3,FALSE),"")</f>
        <v/>
      </c>
      <c r="BY242" s="279" t="str">
        <f>IFERROR(VLOOKUP(A242,#REF!,3,FALSE),"")</f>
        <v/>
      </c>
      <c r="BZ242" s="279" t="str">
        <f>IFERROR(VLOOKUP(A242,#REF!,3,FALSE),"")</f>
        <v/>
      </c>
      <c r="CA242" s="279" t="str">
        <f>IFERROR(VLOOKUP(A242,#REF!,3,FALSE),"")</f>
        <v/>
      </c>
      <c r="CB242" s="279" t="str">
        <f>IFERROR(VLOOKUP(A242,#REF!,3,FALSE),"")</f>
        <v/>
      </c>
      <c r="CC242" s="279" t="str">
        <f>IFERROR(VLOOKUP(A242,#REF!,3,FALSE),"")</f>
        <v/>
      </c>
      <c r="CD242" s="279" t="str">
        <f>IFERROR(VLOOKUP(A242,#REF!,3,FALSE),"")</f>
        <v/>
      </c>
      <c r="CE242" s="279" t="str">
        <f>IFERROR(VLOOKUP(A242,#REF!,3,FALSE),"")</f>
        <v/>
      </c>
      <c r="CF242" s="279" t="str">
        <f>IFERROR(VLOOKUP(A242,#REF!,3,FALSE),"")</f>
        <v/>
      </c>
      <c r="CG242" s="279" t="str">
        <f>IFERROR(VLOOKUP(A242,#REF!,3,FALSE),"")</f>
        <v/>
      </c>
      <c r="CH242" s="279" t="str">
        <f>IFERROR(VLOOKUP(A242,#REF!,3,FALSE),"")</f>
        <v/>
      </c>
      <c r="CI242" s="279" t="str">
        <f>IFERROR(VLOOKUP(A242,'fat-01-23'!A:C,3,FALSE),"")</f>
        <v/>
      </c>
      <c r="CJ242" s="279" t="str">
        <f>IFERROR(VLOOKUP(A242,'fat-02-23'!A:C,3,FALSE),"")</f>
        <v/>
      </c>
      <c r="CK242" s="279" t="str">
        <f>IFERROR(VLOOKUP(A242,'fat-03-23'!A:C,3,FALSE),"")</f>
        <v/>
      </c>
      <c r="CL242" s="279" t="str">
        <f>IFERROR(VLOOKUP(A242,'fat-04-23'!A:C,3,FALSE),"")</f>
        <v/>
      </c>
      <c r="CM242" s="279" t="str">
        <f>IFERROR(VLOOKUP(A242,'fat-05-23'!A:C,3,FALSE),"")</f>
        <v/>
      </c>
      <c r="CN242" s="279" t="str">
        <f>IFERROR(VLOOKUP(A242,'fat-06-23'!A:C,3,FALSE),"")</f>
        <v/>
      </c>
      <c r="CO242" s="279" t="str">
        <f>IFERROR(VLOOKUP(A242,'fat-07-23'!A:C,3,FALSE),"")</f>
        <v/>
      </c>
      <c r="CP242" s="279" t="str">
        <f>IFERROR(VLOOKUP(A242,'fat-08-23'!A:C,3,FALSE),"")</f>
        <v/>
      </c>
      <c r="CQ242" s="279" t="str">
        <f>IFERROR(VLOOKUP(A242,'fat-09-23'!A:C,3,FALSE),"")</f>
        <v/>
      </c>
      <c r="CR242" s="279" t="str">
        <f>IFERROR(VLOOKUP(A242,'fat-10-23'!A:C,3,FALSE),"")</f>
        <v/>
      </c>
      <c r="CS242" s="279" t="str">
        <f>IFERROR(VLOOKUP(A242,'fat-11-23'!A:C,3,FALSE),"")</f>
        <v/>
      </c>
      <c r="CT242" s="279" t="str">
        <f>IFERROR(VLOOKUP(A242,'fat-12-23'!A:C,3,FALSE),"")</f>
        <v/>
      </c>
      <c r="CU242" s="279" t="str">
        <f>IFERROR(VLOOKUP(A242,'fat-01-24'!A:C,3,FALSE),"")</f>
        <v/>
      </c>
      <c r="CV242" s="279" t="str">
        <f>IFERROR(VLOOKUP(A242,'fat-02-24'!A:C,3,FALSE),"")</f>
        <v/>
      </c>
      <c r="CW242" s="279" t="str">
        <f>IFERROR(VLOOKUP(A242,'fat-03-24'!A:C,3,FALSE),"")</f>
        <v/>
      </c>
      <c r="CX242" s="279" t="str">
        <f>IFERROR(VLOOKUP(A242,'fat-04-24'!A:C,3,FALSE),"")</f>
        <v/>
      </c>
      <c r="CY242" s="279" t="str">
        <f>IFERROR(VLOOKUP(A242,'fat-05-24'!A:C,3,FALSE),"")</f>
        <v/>
      </c>
      <c r="CZ242" s="279" t="str">
        <f>IFERROR(VLOOKUP(A242,'fat-06-24'!A:C,3,FALSE),"")</f>
        <v/>
      </c>
      <c r="DA242" s="279" t="str">
        <f>IFERROR(VLOOKUP(A242,'fat-07-24'!A:C,3,FALSE),"")</f>
        <v/>
      </c>
      <c r="DB242" s="279" t="str">
        <f>IFERROR(VLOOKUP(A242,'fat-08-24'!A:D,3,FALSE),"")</f>
        <v/>
      </c>
      <c r="DC242" s="279" t="str">
        <f>IFERROR(VLOOKUP(A242,'fat-09-24'!A:C,3,FALSE),"")</f>
        <v/>
      </c>
      <c r="DD242" s="279" t="str">
        <f>IFERROR(VLOOKUP(A242,'fat-10-24'!A:C,3,FALSE),"")</f>
        <v/>
      </c>
      <c r="DE242" s="279" t="str">
        <f>IFERROR(VLOOKUP(A242,'fat-11-24'!A:C,3,FALSE),"")</f>
        <v/>
      </c>
      <c r="DF242" s="279" t="str">
        <f>IFERROR(VLOOKUP(A242,'fat-12-24'!A:D,3,FALSE),"")</f>
        <v/>
      </c>
      <c r="DG242" s="279" t="str">
        <f>IFERROR(VLOOKUP(A242,'fat-01-25'!A:D,3,FALSE),"")</f>
        <v/>
      </c>
      <c r="DH242" s="279" t="str">
        <f>IFERROR(VLOOKUP(A242,'fat-02-25'!A:D,3,FALSE),"")</f>
        <v/>
      </c>
      <c r="DI242" s="279" t="str">
        <f>IFERROR(VLOOKUP(A242,'fat-03-25'!A:C,3,FALSE),"")</f>
        <v/>
      </c>
      <c r="DJ242" s="279" t="str">
        <f>IFERROR(VLOOKUP(A242,'fat-04-25'!A:C,3,FALSE),"")</f>
        <v/>
      </c>
      <c r="DK242" s="279" t="str">
        <f>IFERROR(VLOOKUP(A242,'fat-02-25'!A:C,3,FALSE),"")</f>
        <v/>
      </c>
      <c r="DL242" s="279" t="str">
        <f>IFERROR(VLOOKUP(A242,'fat-06-25'!A:C,3,FALSE),"")</f>
        <v/>
      </c>
      <c r="DM242" s="279" t="str">
        <f>IFERROR(VLOOKUP(A242,'fat-05-25'!A:C,3,FALSE),"")</f>
        <v/>
      </c>
      <c r="DN242" s="279" t="str">
        <f>IFERROR(VLOOKUP(A242,'fat-08-25'!A:C,3,FALSE),"")</f>
        <v/>
      </c>
      <c r="DO242" s="279" t="str">
        <f>IFERROR(VLOOKUP(A242,'fat-09-25'!A:C,3,FALSE),"")</f>
        <v/>
      </c>
      <c r="DP242" s="279" t="str">
        <f>IFERROR(VLOOKUP(A242,'fat-10-25'!A:C,3,FALSE),"")</f>
        <v/>
      </c>
      <c r="DQ242" s="279" t="str">
        <f>IFERROR(VLOOKUP(A242,'fat-11-25'!A:D,3,FALSE),"")</f>
        <v/>
      </c>
      <c r="DR242" s="279" t="str">
        <f>IFERROR(VLOOKUP(A242,'fat-12-25'!A:D,3,FALSE),"")</f>
        <v/>
      </c>
      <c r="DS242" s="279" t="str">
        <f>IFERROR(VLOOKUP(A242,'fat-01-26'!A:C,3,FALSE),"")</f>
        <v/>
      </c>
      <c r="DT242" s="279" t="str">
        <f>IFERROR(VLOOKUP(A242,'fat-02-26'!A:C,3,FALSE),"")</f>
        <v/>
      </c>
      <c r="DU242" s="279" t="str">
        <f>IFERROR(VLOOKUP(A242,'fat-03-26'!A:C,3,FALSE),"")</f>
        <v/>
      </c>
      <c r="DV242" s="279" t="str">
        <f>IFERROR(VLOOKUP(A242,'fat-04-26'!A:C,3,FALSE),"")</f>
        <v/>
      </c>
      <c r="DW242" s="279" t="str">
        <f>IFERROR(VLOOKUP(A242,'fat-05-26'!A:C,3,FALSE),"")</f>
        <v/>
      </c>
      <c r="DX242" s="279">
        <f t="shared" si="23"/>
        <v>0</v>
      </c>
      <c r="DY242" s="279">
        <f t="shared" si="24"/>
        <v>0</v>
      </c>
      <c r="DZ242" s="280"/>
      <c r="EA242" s="281">
        <f>VLOOKUP(A242,Estoque!B:I,8,FALSE)</f>
        <v>0</v>
      </c>
      <c r="EB242" s="34">
        <f>VLOOKUP(A242,Estoque!B:N,13,FALSE)</f>
        <v>0</v>
      </c>
    </row>
    <row r="243" spans="1:132" x14ac:dyDescent="0.3">
      <c r="A243" s="394" t="s">
        <v>887</v>
      </c>
      <c r="B243" s="394" t="s">
        <v>888</v>
      </c>
      <c r="C243" s="283" t="s">
        <v>772</v>
      </c>
      <c r="D243" s="283" t="s">
        <v>772</v>
      </c>
      <c r="E243" s="283" t="s">
        <v>772</v>
      </c>
      <c r="F243" s="283" t="s">
        <v>772</v>
      </c>
      <c r="G243" s="283" t="s">
        <v>772</v>
      </c>
      <c r="H243" s="283" t="s">
        <v>772</v>
      </c>
      <c r="I243" s="283" t="s">
        <v>772</v>
      </c>
      <c r="J243" s="283" t="s">
        <v>772</v>
      </c>
      <c r="K243" s="283" t="s">
        <v>772</v>
      </c>
      <c r="L243" s="283" t="s">
        <v>772</v>
      </c>
      <c r="M243" s="283" t="s">
        <v>772</v>
      </c>
      <c r="N243" s="283" t="s">
        <v>772</v>
      </c>
      <c r="O243" s="279" t="s">
        <v>772</v>
      </c>
      <c r="P243" s="279" t="s">
        <v>772</v>
      </c>
      <c r="Q243" s="279" t="s">
        <v>772</v>
      </c>
      <c r="R243" s="279" t="s">
        <v>772</v>
      </c>
      <c r="S243" s="279" t="s">
        <v>772</v>
      </c>
      <c r="T243" s="279" t="s">
        <v>772</v>
      </c>
      <c r="U243" s="279" t="s">
        <v>772</v>
      </c>
      <c r="V243" s="279" t="s">
        <v>772</v>
      </c>
      <c r="W243" s="279" t="s">
        <v>772</v>
      </c>
      <c r="X243" s="279" t="s">
        <v>772</v>
      </c>
      <c r="Y243" s="279" t="s">
        <v>772</v>
      </c>
      <c r="Z243" s="279" t="str">
        <f>IFERROR(VLOOKUP(A243,#REF!,3,FALSE),"")</f>
        <v/>
      </c>
      <c r="AA243" s="279" t="s">
        <v>772</v>
      </c>
      <c r="AB243" s="279" t="s">
        <v>772</v>
      </c>
      <c r="AC243" s="279" t="s">
        <v>772</v>
      </c>
      <c r="AD243" s="279" t="s">
        <v>772</v>
      </c>
      <c r="AE243" s="279" t="s">
        <v>772</v>
      </c>
      <c r="AF243" s="279" t="s">
        <v>772</v>
      </c>
      <c r="AG243" s="279" t="s">
        <v>772</v>
      </c>
      <c r="AH243" s="279" t="s">
        <v>772</v>
      </c>
      <c r="AI243" s="279" t="s">
        <v>772</v>
      </c>
      <c r="AJ243" s="279" t="s">
        <v>772</v>
      </c>
      <c r="AK243" s="279" t="s">
        <v>772</v>
      </c>
      <c r="AL243" s="279" t="s">
        <v>772</v>
      </c>
      <c r="AM243" s="279" t="s">
        <v>772</v>
      </c>
      <c r="AN243" s="279" t="s">
        <v>772</v>
      </c>
      <c r="AO243" s="279" t="s">
        <v>772</v>
      </c>
      <c r="AP243" s="279" t="s">
        <v>772</v>
      </c>
      <c r="AQ243" s="279" t="s">
        <v>772</v>
      </c>
      <c r="AR243" s="279" t="s">
        <v>772</v>
      </c>
      <c r="AS243" s="279" t="s">
        <v>772</v>
      </c>
      <c r="AT243" s="279" t="s">
        <v>772</v>
      </c>
      <c r="AU243" s="279" t="s">
        <v>772</v>
      </c>
      <c r="AV243" s="279" t="s">
        <v>772</v>
      </c>
      <c r="AW243" s="279" t="s">
        <v>772</v>
      </c>
      <c r="AX243" s="279" t="s">
        <v>772</v>
      </c>
      <c r="AY243" s="279" t="str">
        <f>IFERROR(VLOOKUP(A243,#REF!,3,FALSE),"")</f>
        <v/>
      </c>
      <c r="AZ243" s="279" t="str">
        <f>IFERROR(VLOOKUP(A243,#REF!,3,FALSE),"")</f>
        <v/>
      </c>
      <c r="BA243" s="279" t="str">
        <f>IFERROR(VLOOKUP(A243,#REF!,3,FALSE),"")</f>
        <v/>
      </c>
      <c r="BB243" s="279" t="str">
        <f>IFERROR(VLOOKUP(A243,#REF!,3,FALSE),"")</f>
        <v/>
      </c>
      <c r="BC243" s="279" t="str">
        <f>IFERROR(VLOOKUP(A243,#REF!,3,FALSE),"")</f>
        <v/>
      </c>
      <c r="BD243" s="279" t="str">
        <f>IFERROR(VLOOKUP(A243,#REF!,3,FALSE),"")</f>
        <v/>
      </c>
      <c r="BE243" s="279" t="str">
        <f>IFERROR(VLOOKUP(A243,#REF!,3,FALSE),"")</f>
        <v/>
      </c>
      <c r="BF243" s="279" t="str">
        <f>IFERROR(VLOOKUP(A243,#REF!,3,FALSE),"")</f>
        <v/>
      </c>
      <c r="BG243" s="279" t="str">
        <f>IFERROR(VLOOKUP(A243,#REF!,3,FALSE),"")</f>
        <v/>
      </c>
      <c r="BH243" s="279" t="str">
        <f>IFERROR(VLOOKUP(A243,#REF!,3,FALSE),"")</f>
        <v/>
      </c>
      <c r="BI243" s="279" t="str">
        <f>IFERROR(VLOOKUP(A243,#REF!,3,FALSE),"")</f>
        <v/>
      </c>
      <c r="BJ243" s="279" t="str">
        <f>IFERROR(VLOOKUP(A243,#REF!,3,FALSE),"")</f>
        <v/>
      </c>
      <c r="BK243" s="279" t="str">
        <f>IFERROR(VLOOKUP(A243,#REF!,3,FALSE),"")</f>
        <v/>
      </c>
      <c r="BL243" s="279" t="str">
        <f>IFERROR(VLOOKUP(A243,#REF!,3,FALSE),"")</f>
        <v/>
      </c>
      <c r="BM243" s="279" t="str">
        <f>IFERROR(VLOOKUP(A243,#REF!,3,FALSE),"")</f>
        <v/>
      </c>
      <c r="BN243" s="279" t="str">
        <f>IFERROR(VLOOKUP(A243,#REF!,3,FALSE),"")</f>
        <v/>
      </c>
      <c r="BO243" s="279" t="str">
        <f>IFERROR(VLOOKUP(A243,#REF!,3,FALSE),"")</f>
        <v/>
      </c>
      <c r="BP243" s="279" t="str">
        <f>IFERROR(VLOOKUP(A243,#REF!,3,FALSE),"")</f>
        <v/>
      </c>
      <c r="BQ243" s="279" t="str">
        <f>IFERROR(VLOOKUP(A243,#REF!,3,FALSE),"")</f>
        <v/>
      </c>
      <c r="BR243" s="279" t="str">
        <f>IFERROR(VLOOKUP(A243,#REF!,3,FALSE),"")</f>
        <v/>
      </c>
      <c r="BS243" s="279" t="str">
        <f>IFERROR(VLOOKUP(A243,#REF!,3,FALSE),"")</f>
        <v/>
      </c>
      <c r="BT243" s="279" t="str">
        <f>IFERROR(VLOOKUP(A243,#REF!,3,FALSE),"")</f>
        <v/>
      </c>
      <c r="BU243" s="279" t="str">
        <f>IFERROR(VLOOKUP(A243,#REF!,3,FALSE),"")</f>
        <v/>
      </c>
      <c r="BV243" s="279" t="str">
        <f>IFERROR(VLOOKUP(A243,#REF!,3,FALSE),"")</f>
        <v/>
      </c>
      <c r="BW243" s="279" t="str">
        <f>IFERROR(VLOOKUP(A243,#REF!,3,FALSE),"")</f>
        <v/>
      </c>
      <c r="BX243" s="279" t="str">
        <f>IFERROR(VLOOKUP(A243,#REF!,3,FALSE),"")</f>
        <v/>
      </c>
      <c r="BY243" s="279" t="str">
        <f>IFERROR(VLOOKUP(A243,#REF!,3,FALSE),"")</f>
        <v/>
      </c>
      <c r="BZ243" s="279" t="str">
        <f>IFERROR(VLOOKUP(A243,#REF!,3,FALSE),"")</f>
        <v/>
      </c>
      <c r="CA243" s="279" t="str">
        <f>IFERROR(VLOOKUP(A243,#REF!,3,FALSE),"")</f>
        <v/>
      </c>
      <c r="CB243" s="279" t="str">
        <f>IFERROR(VLOOKUP(A243,#REF!,3,FALSE),"")</f>
        <v/>
      </c>
      <c r="CC243" s="279" t="str">
        <f>IFERROR(VLOOKUP(A243,#REF!,3,FALSE),"")</f>
        <v/>
      </c>
      <c r="CD243" s="279" t="str">
        <f>IFERROR(VLOOKUP(A243,#REF!,3,FALSE),"")</f>
        <v/>
      </c>
      <c r="CE243" s="279" t="str">
        <f>IFERROR(VLOOKUP(A243,#REF!,3,FALSE),"")</f>
        <v/>
      </c>
      <c r="CF243" s="279" t="str">
        <f>IFERROR(VLOOKUP(A243,#REF!,3,FALSE),"")</f>
        <v/>
      </c>
      <c r="CG243" s="279" t="str">
        <f>IFERROR(VLOOKUP(A243,#REF!,3,FALSE),"")</f>
        <v/>
      </c>
      <c r="CH243" s="279" t="str">
        <f>IFERROR(VLOOKUP(A243,#REF!,3,FALSE),"")</f>
        <v/>
      </c>
      <c r="CI243" s="279" t="str">
        <f>IFERROR(VLOOKUP(A243,'fat-01-23'!A:C,3,FALSE),"")</f>
        <v/>
      </c>
      <c r="CJ243" s="279" t="str">
        <f>IFERROR(VLOOKUP(A243,'fat-02-23'!A:C,3,FALSE),"")</f>
        <v/>
      </c>
      <c r="CK243" s="279" t="str">
        <f>IFERROR(VLOOKUP(A243,'fat-03-23'!A:C,3,FALSE),"")</f>
        <v/>
      </c>
      <c r="CL243" s="279" t="str">
        <f>IFERROR(VLOOKUP(A243,'fat-04-23'!A:C,3,FALSE),"")</f>
        <v/>
      </c>
      <c r="CM243" s="279" t="str">
        <f>IFERROR(VLOOKUP(A243,'fat-05-23'!A:C,3,FALSE),"")</f>
        <v/>
      </c>
      <c r="CN243" s="279" t="str">
        <f>IFERROR(VLOOKUP(A243,'fat-06-23'!A:C,3,FALSE),"")</f>
        <v/>
      </c>
      <c r="CO243" s="279" t="str">
        <f>IFERROR(VLOOKUP(A243,'fat-07-23'!A:C,3,FALSE),"")</f>
        <v/>
      </c>
      <c r="CP243" s="279" t="str">
        <f>IFERROR(VLOOKUP(A243,'fat-08-23'!A:C,3,FALSE),"")</f>
        <v/>
      </c>
      <c r="CQ243" s="279" t="str">
        <f>IFERROR(VLOOKUP(A243,'fat-09-23'!A:C,3,FALSE),"")</f>
        <v/>
      </c>
      <c r="CR243" s="279" t="str">
        <f>IFERROR(VLOOKUP(A243,'fat-10-23'!A:C,3,FALSE),"")</f>
        <v/>
      </c>
      <c r="CS243" s="279" t="str">
        <f>IFERROR(VLOOKUP(A243,'fat-11-23'!A:C,3,FALSE),"")</f>
        <v/>
      </c>
      <c r="CT243" s="279" t="str">
        <f>IFERROR(VLOOKUP(A243,'fat-12-23'!A:C,3,FALSE),"")</f>
        <v/>
      </c>
      <c r="CU243" s="279" t="str">
        <f>IFERROR(VLOOKUP(A243,'fat-01-24'!A:C,3,FALSE),"")</f>
        <v/>
      </c>
      <c r="CV243" s="279" t="str">
        <f>IFERROR(VLOOKUP(A243,'fat-02-24'!A:C,3,FALSE),"")</f>
        <v/>
      </c>
      <c r="CW243" s="279" t="str">
        <f>IFERROR(VLOOKUP(A243,'fat-03-24'!A:C,3,FALSE),"")</f>
        <v/>
      </c>
      <c r="CX243" s="279" t="str">
        <f>IFERROR(VLOOKUP(A243,'fat-04-24'!A:C,3,FALSE),"")</f>
        <v/>
      </c>
      <c r="CY243" s="279" t="str">
        <f>IFERROR(VLOOKUP(A243,'fat-05-24'!A:C,3,FALSE),"")</f>
        <v/>
      </c>
      <c r="CZ243" s="279" t="str">
        <f>IFERROR(VLOOKUP(A243,'fat-06-24'!A:C,3,FALSE),"")</f>
        <v/>
      </c>
      <c r="DA243" s="279" t="str">
        <f>IFERROR(VLOOKUP(A243,'fat-07-24'!A:C,3,FALSE),"")</f>
        <v/>
      </c>
      <c r="DB243" s="279" t="str">
        <f>IFERROR(VLOOKUP(A243,'fat-08-24'!A:D,3,FALSE),"")</f>
        <v/>
      </c>
      <c r="DC243" s="279" t="str">
        <f>IFERROR(VLOOKUP(A243,'fat-09-24'!A:C,3,FALSE),"")</f>
        <v/>
      </c>
      <c r="DD243" s="279" t="str">
        <f>IFERROR(VLOOKUP(A243,'fat-10-24'!A:C,3,FALSE),"")</f>
        <v/>
      </c>
      <c r="DE243" s="279" t="str">
        <f>IFERROR(VLOOKUP(A243,'fat-11-24'!A:C,3,FALSE),"")</f>
        <v/>
      </c>
      <c r="DF243" s="279" t="str">
        <f>IFERROR(VLOOKUP(A243,'fat-12-24'!A:D,3,FALSE),"")</f>
        <v/>
      </c>
      <c r="DG243" s="279" t="str">
        <f>IFERROR(VLOOKUP(A243,'fat-01-25'!A:D,3,FALSE),"")</f>
        <v/>
      </c>
      <c r="DH243" s="279" t="str">
        <f>IFERROR(VLOOKUP(A243,'fat-02-25'!A:D,3,FALSE),"")</f>
        <v/>
      </c>
      <c r="DI243" s="279" t="str">
        <f>IFERROR(VLOOKUP(A243,'fat-03-25'!A:C,3,FALSE),"")</f>
        <v/>
      </c>
      <c r="DJ243" s="279" t="str">
        <f>IFERROR(VLOOKUP(A243,'fat-04-25'!A:C,3,FALSE),"")</f>
        <v/>
      </c>
      <c r="DK243" s="279" t="str">
        <f>IFERROR(VLOOKUP(A243,'fat-02-25'!A:C,3,FALSE),"")</f>
        <v/>
      </c>
      <c r="DL243" s="279" t="str">
        <f>IFERROR(VLOOKUP(A243,'fat-06-25'!A:C,3,FALSE),"")</f>
        <v/>
      </c>
      <c r="DM243" s="279" t="str">
        <f>IFERROR(VLOOKUP(A243,'fat-05-25'!A:C,3,FALSE),"")</f>
        <v/>
      </c>
      <c r="DN243" s="279" t="str">
        <f>IFERROR(VLOOKUP(A243,'fat-08-25'!A:C,3,FALSE),"")</f>
        <v/>
      </c>
      <c r="DO243" s="279" t="str">
        <f>IFERROR(VLOOKUP(A243,'fat-09-25'!A:C,3,FALSE),"")</f>
        <v/>
      </c>
      <c r="DP243" s="279" t="str">
        <f>IFERROR(VLOOKUP(A243,'fat-10-25'!A:C,3,FALSE),"")</f>
        <v/>
      </c>
      <c r="DQ243" s="279" t="str">
        <f>IFERROR(VLOOKUP(A243,'fat-11-25'!A:D,3,FALSE),"")</f>
        <v/>
      </c>
      <c r="DR243" s="279" t="str">
        <f>IFERROR(VLOOKUP(A243,'fat-12-25'!A:D,3,FALSE),"")</f>
        <v/>
      </c>
      <c r="DS243" s="279" t="str">
        <f>IFERROR(VLOOKUP(A243,'fat-01-26'!A:C,3,FALSE),"")</f>
        <v/>
      </c>
      <c r="DT243" s="279" t="str">
        <f>IFERROR(VLOOKUP(A243,'fat-02-26'!A:C,3,FALSE),"")</f>
        <v/>
      </c>
      <c r="DU243" s="279" t="str">
        <f>IFERROR(VLOOKUP(A243,'fat-03-26'!A:C,3,FALSE),"")</f>
        <v/>
      </c>
      <c r="DV243" s="279" t="str">
        <f>IFERROR(VLOOKUP(A243,'fat-04-26'!A:C,3,FALSE),"")</f>
        <v/>
      </c>
      <c r="DW243" s="279" t="str">
        <f>IFERROR(VLOOKUP(A243,'fat-05-26'!A:C,3,FALSE),"")</f>
        <v/>
      </c>
      <c r="DX243" s="279">
        <f t="shared" si="23"/>
        <v>0</v>
      </c>
      <c r="DY243" s="279">
        <f t="shared" si="24"/>
        <v>0</v>
      </c>
      <c r="DZ243" s="280"/>
      <c r="EA243" s="281">
        <f>VLOOKUP(A243,Estoque!B:I,8,FALSE)</f>
        <v>0</v>
      </c>
      <c r="EB243" s="34">
        <f>VLOOKUP(A243,Estoque!B:N,13,FALSE)</f>
        <v>0</v>
      </c>
    </row>
    <row r="244" spans="1:132" x14ac:dyDescent="0.3">
      <c r="A244" s="394" t="s">
        <v>889</v>
      </c>
      <c r="B244" s="394" t="s">
        <v>890</v>
      </c>
      <c r="C244" s="283">
        <v>1.9159999999999999</v>
      </c>
      <c r="D244" s="283" t="s">
        <v>772</v>
      </c>
      <c r="E244" s="283">
        <v>1.76</v>
      </c>
      <c r="F244" s="283" t="s">
        <v>772</v>
      </c>
      <c r="G244" s="283" t="s">
        <v>772</v>
      </c>
      <c r="H244" s="283">
        <v>0.53600000000000003</v>
      </c>
      <c r="I244" s="283" t="s">
        <v>772</v>
      </c>
      <c r="J244" s="283" t="s">
        <v>772</v>
      </c>
      <c r="K244" s="283" t="s">
        <v>772</v>
      </c>
      <c r="L244" s="283" t="s">
        <v>772</v>
      </c>
      <c r="M244" s="283" t="s">
        <v>772</v>
      </c>
      <c r="N244" s="283" t="s">
        <v>772</v>
      </c>
      <c r="O244" s="279" t="s">
        <v>772</v>
      </c>
      <c r="P244" s="279" t="s">
        <v>772</v>
      </c>
      <c r="Q244" s="279" t="s">
        <v>772</v>
      </c>
      <c r="R244" s="279" t="s">
        <v>772</v>
      </c>
      <c r="S244" s="279" t="s">
        <v>772</v>
      </c>
      <c r="T244" s="279" t="s">
        <v>772</v>
      </c>
      <c r="U244" s="279" t="s">
        <v>772</v>
      </c>
      <c r="V244" s="279" t="s">
        <v>772</v>
      </c>
      <c r="W244" s="279" t="s">
        <v>772</v>
      </c>
      <c r="X244" s="279" t="s">
        <v>772</v>
      </c>
      <c r="Y244" s="279" t="s">
        <v>772</v>
      </c>
      <c r="Z244" s="279" t="str">
        <f>IFERROR(VLOOKUP(A244,#REF!,3,FALSE),"")</f>
        <v/>
      </c>
      <c r="AA244" s="279" t="s">
        <v>772</v>
      </c>
      <c r="AB244" s="279" t="s">
        <v>772</v>
      </c>
      <c r="AC244" s="279" t="s">
        <v>772</v>
      </c>
      <c r="AD244" s="279" t="s">
        <v>772</v>
      </c>
      <c r="AE244" s="279" t="s">
        <v>772</v>
      </c>
      <c r="AF244" s="279" t="s">
        <v>772</v>
      </c>
      <c r="AG244" s="279" t="s">
        <v>772</v>
      </c>
      <c r="AH244" s="279" t="s">
        <v>772</v>
      </c>
      <c r="AI244" s="279" t="s">
        <v>772</v>
      </c>
      <c r="AJ244" s="279" t="s">
        <v>772</v>
      </c>
      <c r="AK244" s="279" t="s">
        <v>772</v>
      </c>
      <c r="AL244" s="279" t="s">
        <v>772</v>
      </c>
      <c r="AM244" s="279" t="s">
        <v>772</v>
      </c>
      <c r="AN244" s="279" t="s">
        <v>772</v>
      </c>
      <c r="AO244" s="279" t="s">
        <v>772</v>
      </c>
      <c r="AP244" s="279" t="s">
        <v>772</v>
      </c>
      <c r="AQ244" s="279" t="s">
        <v>772</v>
      </c>
      <c r="AR244" s="279" t="s">
        <v>772</v>
      </c>
      <c r="AS244" s="279" t="s">
        <v>772</v>
      </c>
      <c r="AT244" s="279" t="s">
        <v>772</v>
      </c>
      <c r="AU244" s="279" t="s">
        <v>772</v>
      </c>
      <c r="AV244" s="279" t="s">
        <v>772</v>
      </c>
      <c r="AW244" s="279" t="s">
        <v>772</v>
      </c>
      <c r="AX244" s="279" t="s">
        <v>772</v>
      </c>
      <c r="AY244" s="279" t="str">
        <f>IFERROR(VLOOKUP(A244,#REF!,3,FALSE),"")</f>
        <v/>
      </c>
      <c r="AZ244" s="279" t="str">
        <f>IFERROR(VLOOKUP(A244,#REF!,3,FALSE),"")</f>
        <v/>
      </c>
      <c r="BA244" s="279" t="str">
        <f>IFERROR(VLOOKUP(A244,#REF!,3,FALSE),"")</f>
        <v/>
      </c>
      <c r="BB244" s="279" t="str">
        <f>IFERROR(VLOOKUP(A244,#REF!,3,FALSE),"")</f>
        <v/>
      </c>
      <c r="BC244" s="279" t="str">
        <f>IFERROR(VLOOKUP(A244,#REF!,3,FALSE),"")</f>
        <v/>
      </c>
      <c r="BD244" s="279" t="str">
        <f>IFERROR(VLOOKUP(A244,#REF!,3,FALSE),"")</f>
        <v/>
      </c>
      <c r="BE244" s="279" t="str">
        <f>IFERROR(VLOOKUP(A244,#REF!,3,FALSE),"")</f>
        <v/>
      </c>
      <c r="BF244" s="279" t="str">
        <f>IFERROR(VLOOKUP(A244,#REF!,3,FALSE),"")</f>
        <v/>
      </c>
      <c r="BG244" s="279" t="str">
        <f>IFERROR(VLOOKUP(A244,#REF!,3,FALSE),"")</f>
        <v/>
      </c>
      <c r="BH244" s="279" t="str">
        <f>IFERROR(VLOOKUP(A244,#REF!,3,FALSE),"")</f>
        <v/>
      </c>
      <c r="BI244" s="279" t="str">
        <f>IFERROR(VLOOKUP(A244,#REF!,3,FALSE),"")</f>
        <v/>
      </c>
      <c r="BJ244" s="279" t="str">
        <f>IFERROR(VLOOKUP(A244,#REF!,3,FALSE),"")</f>
        <v/>
      </c>
      <c r="BK244" s="279" t="str">
        <f>IFERROR(VLOOKUP(A244,#REF!,3,FALSE),"")</f>
        <v/>
      </c>
      <c r="BL244" s="279" t="str">
        <f>IFERROR(VLOOKUP(A244,#REF!,3,FALSE),"")</f>
        <v/>
      </c>
      <c r="BM244" s="279" t="str">
        <f>IFERROR(VLOOKUP(A244,#REF!,3,FALSE),"")</f>
        <v/>
      </c>
      <c r="BN244" s="279" t="str">
        <f>IFERROR(VLOOKUP(A244,#REF!,3,FALSE),"")</f>
        <v/>
      </c>
      <c r="BO244" s="279" t="str">
        <f>IFERROR(VLOOKUP(A244,#REF!,3,FALSE),"")</f>
        <v/>
      </c>
      <c r="BP244" s="279" t="str">
        <f>IFERROR(VLOOKUP(A244,#REF!,3,FALSE),"")</f>
        <v/>
      </c>
      <c r="BQ244" s="279" t="str">
        <f>IFERROR(VLOOKUP(A244,#REF!,3,FALSE),"")</f>
        <v/>
      </c>
      <c r="BR244" s="279" t="str">
        <f>IFERROR(VLOOKUP(A244,#REF!,3,FALSE),"")</f>
        <v/>
      </c>
      <c r="BS244" s="279" t="str">
        <f>IFERROR(VLOOKUP(A244,#REF!,3,FALSE),"")</f>
        <v/>
      </c>
      <c r="BT244" s="279" t="str">
        <f>IFERROR(VLOOKUP(A244,#REF!,3,FALSE),"")</f>
        <v/>
      </c>
      <c r="BU244" s="279" t="str">
        <f>IFERROR(VLOOKUP(A244,#REF!,3,FALSE),"")</f>
        <v/>
      </c>
      <c r="BV244" s="279" t="str">
        <f>IFERROR(VLOOKUP(A244,#REF!,3,FALSE),"")</f>
        <v/>
      </c>
      <c r="BW244" s="279" t="str">
        <f>IFERROR(VLOOKUP(A244,#REF!,3,FALSE),"")</f>
        <v/>
      </c>
      <c r="BX244" s="279" t="str">
        <f>IFERROR(VLOOKUP(A244,#REF!,3,FALSE),"")</f>
        <v/>
      </c>
      <c r="BY244" s="279" t="str">
        <f>IFERROR(VLOOKUP(A244,#REF!,3,FALSE),"")</f>
        <v/>
      </c>
      <c r="BZ244" s="279" t="str">
        <f>IFERROR(VLOOKUP(A244,#REF!,3,FALSE),"")</f>
        <v/>
      </c>
      <c r="CA244" s="279" t="str">
        <f>IFERROR(VLOOKUP(A244,#REF!,3,FALSE),"")</f>
        <v/>
      </c>
      <c r="CB244" s="279" t="str">
        <f>IFERROR(VLOOKUP(A244,#REF!,3,FALSE),"")</f>
        <v/>
      </c>
      <c r="CC244" s="279" t="str">
        <f>IFERROR(VLOOKUP(A244,#REF!,3,FALSE),"")</f>
        <v/>
      </c>
      <c r="CD244" s="279" t="str">
        <f>IFERROR(VLOOKUP(A244,#REF!,3,FALSE),"")</f>
        <v/>
      </c>
      <c r="CE244" s="279" t="str">
        <f>IFERROR(VLOOKUP(A244,#REF!,3,FALSE),"")</f>
        <v/>
      </c>
      <c r="CF244" s="279" t="str">
        <f>IFERROR(VLOOKUP(A244,#REF!,3,FALSE),"")</f>
        <v/>
      </c>
      <c r="CG244" s="279" t="str">
        <f>IFERROR(VLOOKUP(A244,#REF!,3,FALSE),"")</f>
        <v/>
      </c>
      <c r="CH244" s="279" t="str">
        <f>IFERROR(VLOOKUP(A244,#REF!,3,FALSE),"")</f>
        <v/>
      </c>
      <c r="CI244" s="279" t="str">
        <f>IFERROR(VLOOKUP(A244,'fat-01-23'!A:C,3,FALSE),"")</f>
        <v/>
      </c>
      <c r="CJ244" s="279" t="str">
        <f>IFERROR(VLOOKUP(A244,'fat-02-23'!A:C,3,FALSE),"")</f>
        <v/>
      </c>
      <c r="CK244" s="279" t="str">
        <f>IFERROR(VLOOKUP(A244,'fat-03-23'!A:C,3,FALSE),"")</f>
        <v/>
      </c>
      <c r="CL244" s="279" t="str">
        <f>IFERROR(VLOOKUP(A244,'fat-04-23'!A:C,3,FALSE),"")</f>
        <v/>
      </c>
      <c r="CM244" s="279" t="str">
        <f>IFERROR(VLOOKUP(A244,'fat-05-23'!A:C,3,FALSE),"")</f>
        <v/>
      </c>
      <c r="CN244" s="279" t="str">
        <f>IFERROR(VLOOKUP(A244,'fat-06-23'!A:C,3,FALSE),"")</f>
        <v/>
      </c>
      <c r="CO244" s="279" t="str">
        <f>IFERROR(VLOOKUP(A244,'fat-07-23'!A:C,3,FALSE),"")</f>
        <v/>
      </c>
      <c r="CP244" s="279" t="str">
        <f>IFERROR(VLOOKUP(A244,'fat-08-23'!A:C,3,FALSE),"")</f>
        <v/>
      </c>
      <c r="CQ244" s="279" t="str">
        <f>IFERROR(VLOOKUP(A244,'fat-09-23'!A:C,3,FALSE),"")</f>
        <v/>
      </c>
      <c r="CR244" s="279" t="str">
        <f>IFERROR(VLOOKUP(A244,'fat-10-23'!A:C,3,FALSE),"")</f>
        <v/>
      </c>
      <c r="CS244" s="279" t="str">
        <f>IFERROR(VLOOKUP(A244,'fat-11-23'!A:C,3,FALSE),"")</f>
        <v/>
      </c>
      <c r="CT244" s="279" t="str">
        <f>IFERROR(VLOOKUP(A244,'fat-12-23'!A:C,3,FALSE),"")</f>
        <v/>
      </c>
      <c r="CU244" s="279" t="str">
        <f>IFERROR(VLOOKUP(A244,'fat-01-24'!A:C,3,FALSE),"")</f>
        <v/>
      </c>
      <c r="CV244" s="279" t="str">
        <f>IFERROR(VLOOKUP(A244,'fat-02-24'!A:C,3,FALSE),"")</f>
        <v/>
      </c>
      <c r="CW244" s="279" t="str">
        <f>IFERROR(VLOOKUP(A244,'fat-03-24'!A:C,3,FALSE),"")</f>
        <v/>
      </c>
      <c r="CX244" s="279" t="str">
        <f>IFERROR(VLOOKUP(A244,'fat-04-24'!A:C,3,FALSE),"")</f>
        <v/>
      </c>
      <c r="CY244" s="279" t="str">
        <f>IFERROR(VLOOKUP(A244,'fat-05-24'!A:C,3,FALSE),"")</f>
        <v/>
      </c>
      <c r="CZ244" s="279" t="str">
        <f>IFERROR(VLOOKUP(A244,'fat-06-24'!A:C,3,FALSE),"")</f>
        <v/>
      </c>
      <c r="DA244" s="279" t="str">
        <f>IFERROR(VLOOKUP(A244,'fat-07-24'!A:C,3,FALSE),"")</f>
        <v/>
      </c>
      <c r="DB244" s="279" t="str">
        <f>IFERROR(VLOOKUP(A244,'fat-08-24'!A:D,3,FALSE),"")</f>
        <v/>
      </c>
      <c r="DC244" s="279" t="str">
        <f>IFERROR(VLOOKUP(A244,'fat-09-24'!A:C,3,FALSE),"")</f>
        <v/>
      </c>
      <c r="DD244" s="279" t="str">
        <f>IFERROR(VLOOKUP(A244,'fat-10-24'!A:C,3,FALSE),"")</f>
        <v/>
      </c>
      <c r="DE244" s="279" t="str">
        <f>IFERROR(VLOOKUP(A244,'fat-11-24'!A:C,3,FALSE),"")</f>
        <v/>
      </c>
      <c r="DF244" s="279" t="str">
        <f>IFERROR(VLOOKUP(A244,'fat-12-24'!A:D,3,FALSE),"")</f>
        <v/>
      </c>
      <c r="DG244" s="279" t="str">
        <f>IFERROR(VLOOKUP(A244,'fat-01-25'!A:D,3,FALSE),"")</f>
        <v/>
      </c>
      <c r="DH244" s="279" t="str">
        <f>IFERROR(VLOOKUP(A244,'fat-02-25'!A:D,3,FALSE),"")</f>
        <v/>
      </c>
      <c r="DI244" s="279" t="str">
        <f>IFERROR(VLOOKUP(A244,'fat-03-25'!A:C,3,FALSE),"")</f>
        <v/>
      </c>
      <c r="DJ244" s="279" t="str">
        <f>IFERROR(VLOOKUP(A244,'fat-04-25'!A:C,3,FALSE),"")</f>
        <v/>
      </c>
      <c r="DK244" s="279" t="str">
        <f>IFERROR(VLOOKUP(A244,'fat-02-25'!A:C,3,FALSE),"")</f>
        <v/>
      </c>
      <c r="DL244" s="279" t="str">
        <f>IFERROR(VLOOKUP(A244,'fat-06-25'!A:C,3,FALSE),"")</f>
        <v/>
      </c>
      <c r="DM244" s="279" t="str">
        <f>IFERROR(VLOOKUP(A244,'fat-05-25'!A:C,3,FALSE),"")</f>
        <v/>
      </c>
      <c r="DN244" s="279" t="str">
        <f>IFERROR(VLOOKUP(A244,'fat-08-25'!A:C,3,FALSE),"")</f>
        <v/>
      </c>
      <c r="DO244" s="279" t="str">
        <f>IFERROR(VLOOKUP(A244,'fat-09-25'!A:C,3,FALSE),"")</f>
        <v/>
      </c>
      <c r="DP244" s="279" t="str">
        <f>IFERROR(VLOOKUP(A244,'fat-10-25'!A:C,3,FALSE),"")</f>
        <v/>
      </c>
      <c r="DQ244" s="279" t="str">
        <f>IFERROR(VLOOKUP(A244,'fat-11-25'!A:D,3,FALSE),"")</f>
        <v/>
      </c>
      <c r="DR244" s="279" t="str">
        <f>IFERROR(VLOOKUP(A244,'fat-12-25'!A:D,3,FALSE),"")</f>
        <v/>
      </c>
      <c r="DS244" s="279" t="str">
        <f>IFERROR(VLOOKUP(A244,'fat-01-26'!A:C,3,FALSE),"")</f>
        <v/>
      </c>
      <c r="DT244" s="279" t="str">
        <f>IFERROR(VLOOKUP(A244,'fat-02-26'!A:C,3,FALSE),"")</f>
        <v/>
      </c>
      <c r="DU244" s="279" t="str">
        <f>IFERROR(VLOOKUP(A244,'fat-03-26'!A:C,3,FALSE),"")</f>
        <v/>
      </c>
      <c r="DV244" s="279" t="str">
        <f>IFERROR(VLOOKUP(A244,'fat-04-26'!A:C,3,FALSE),"")</f>
        <v/>
      </c>
      <c r="DW244" s="279" t="str">
        <f>IFERROR(VLOOKUP(A244,'fat-05-26'!A:C,3,FALSE),"")</f>
        <v/>
      </c>
      <c r="DX244" s="279">
        <f t="shared" si="23"/>
        <v>0</v>
      </c>
      <c r="DY244" s="279">
        <f t="shared" ref="DY244:DY249" si="25">DX244/30*45</f>
        <v>0</v>
      </c>
      <c r="DZ244" s="280"/>
      <c r="EA244" s="281">
        <f>VLOOKUP(A244,Estoque!B:I,8,FALSE)</f>
        <v>0</v>
      </c>
      <c r="EB244" s="34">
        <f>VLOOKUP(A244,Estoque!B:N,13,FALSE)</f>
        <v>0</v>
      </c>
    </row>
    <row r="245" spans="1:132" x14ac:dyDescent="0.3">
      <c r="A245" s="394" t="s">
        <v>891</v>
      </c>
      <c r="B245" s="394" t="s">
        <v>892</v>
      </c>
      <c r="C245" s="283">
        <v>0.27500000000000002</v>
      </c>
      <c r="D245" s="283" t="s">
        <v>772</v>
      </c>
      <c r="E245" s="283">
        <v>0.29399999999999998</v>
      </c>
      <c r="F245" s="283" t="s">
        <v>772</v>
      </c>
      <c r="G245" s="283" t="s">
        <v>772</v>
      </c>
      <c r="H245" s="283" t="s">
        <v>772</v>
      </c>
      <c r="I245" s="283" t="s">
        <v>772</v>
      </c>
      <c r="J245" s="283" t="s">
        <v>772</v>
      </c>
      <c r="K245" s="283" t="s">
        <v>772</v>
      </c>
      <c r="L245" s="283" t="s">
        <v>772</v>
      </c>
      <c r="M245" s="283" t="s">
        <v>772</v>
      </c>
      <c r="N245" s="283" t="s">
        <v>772</v>
      </c>
      <c r="O245" s="279" t="s">
        <v>772</v>
      </c>
      <c r="P245" s="279" t="s">
        <v>772</v>
      </c>
      <c r="Q245" s="279" t="s">
        <v>772</v>
      </c>
      <c r="R245" s="279" t="s">
        <v>772</v>
      </c>
      <c r="S245" s="279" t="s">
        <v>772</v>
      </c>
      <c r="T245" s="279" t="s">
        <v>772</v>
      </c>
      <c r="U245" s="279" t="s">
        <v>772</v>
      </c>
      <c r="V245" s="279" t="s">
        <v>772</v>
      </c>
      <c r="W245" s="279" t="s">
        <v>772</v>
      </c>
      <c r="X245" s="279" t="s">
        <v>772</v>
      </c>
      <c r="Y245" s="279" t="s">
        <v>772</v>
      </c>
      <c r="Z245" s="279" t="str">
        <f>IFERROR(VLOOKUP(A245,#REF!,3,FALSE),"")</f>
        <v/>
      </c>
      <c r="AA245" s="279" t="s">
        <v>772</v>
      </c>
      <c r="AB245" s="279" t="s">
        <v>772</v>
      </c>
      <c r="AC245" s="279" t="s">
        <v>772</v>
      </c>
      <c r="AD245" s="279" t="s">
        <v>772</v>
      </c>
      <c r="AE245" s="279" t="s">
        <v>772</v>
      </c>
      <c r="AF245" s="279" t="s">
        <v>772</v>
      </c>
      <c r="AG245" s="279" t="s">
        <v>772</v>
      </c>
      <c r="AH245" s="279" t="s">
        <v>772</v>
      </c>
      <c r="AI245" s="279" t="s">
        <v>772</v>
      </c>
      <c r="AJ245" s="279" t="s">
        <v>772</v>
      </c>
      <c r="AK245" s="279" t="s">
        <v>772</v>
      </c>
      <c r="AL245" s="279" t="s">
        <v>772</v>
      </c>
      <c r="AM245" s="279" t="s">
        <v>772</v>
      </c>
      <c r="AN245" s="279">
        <v>0.36499999999999999</v>
      </c>
      <c r="AO245" s="279" t="s">
        <v>772</v>
      </c>
      <c r="AP245" s="279" t="s">
        <v>772</v>
      </c>
      <c r="AQ245" s="279" t="s">
        <v>772</v>
      </c>
      <c r="AR245" s="279" t="s">
        <v>772</v>
      </c>
      <c r="AS245" s="279" t="s">
        <v>772</v>
      </c>
      <c r="AT245" s="279" t="s">
        <v>772</v>
      </c>
      <c r="AU245" s="279" t="s">
        <v>772</v>
      </c>
      <c r="AV245" s="279" t="s">
        <v>772</v>
      </c>
      <c r="AW245" s="279" t="s">
        <v>772</v>
      </c>
      <c r="AX245" s="279" t="s">
        <v>772</v>
      </c>
      <c r="AY245" s="279" t="str">
        <f>IFERROR(VLOOKUP(A245,#REF!,3,FALSE),"")</f>
        <v/>
      </c>
      <c r="AZ245" s="279" t="str">
        <f>IFERROR(VLOOKUP(A245,#REF!,3,FALSE),"")</f>
        <v/>
      </c>
      <c r="BA245" s="279" t="str">
        <f>IFERROR(VLOOKUP(A245,#REF!,3,FALSE),"")</f>
        <v/>
      </c>
      <c r="BB245" s="279" t="str">
        <f>IFERROR(VLOOKUP(A245,#REF!,3,FALSE),"")</f>
        <v/>
      </c>
      <c r="BC245" s="279" t="str">
        <f>IFERROR(VLOOKUP(A245,#REF!,3,FALSE),"")</f>
        <v/>
      </c>
      <c r="BD245" s="279" t="str">
        <f>IFERROR(VLOOKUP(A245,#REF!,3,FALSE),"")</f>
        <v/>
      </c>
      <c r="BE245" s="279" t="str">
        <f>IFERROR(VLOOKUP(A245,#REF!,3,FALSE),"")</f>
        <v/>
      </c>
      <c r="BF245" s="279" t="str">
        <f>IFERROR(VLOOKUP(A245,#REF!,3,FALSE),"")</f>
        <v/>
      </c>
      <c r="BG245" s="279" t="str">
        <f>IFERROR(VLOOKUP(A245,#REF!,3,FALSE),"")</f>
        <v/>
      </c>
      <c r="BH245" s="279" t="str">
        <f>IFERROR(VLOOKUP(A245,#REF!,3,FALSE),"")</f>
        <v/>
      </c>
      <c r="BI245" s="279" t="str">
        <f>IFERROR(VLOOKUP(A245,#REF!,3,FALSE),"")</f>
        <v/>
      </c>
      <c r="BJ245" s="279" t="str">
        <f>IFERROR(VLOOKUP(A245,#REF!,3,FALSE),"")</f>
        <v/>
      </c>
      <c r="BK245" s="279" t="str">
        <f>IFERROR(VLOOKUP(A245,#REF!,3,FALSE),"")</f>
        <v/>
      </c>
      <c r="BL245" s="279" t="str">
        <f>IFERROR(VLOOKUP(A245,#REF!,3,FALSE),"")</f>
        <v/>
      </c>
      <c r="BM245" s="279" t="str">
        <f>IFERROR(VLOOKUP(A245,#REF!,3,FALSE),"")</f>
        <v/>
      </c>
      <c r="BN245" s="279" t="str">
        <f>IFERROR(VLOOKUP(A245,#REF!,3,FALSE),"")</f>
        <v/>
      </c>
      <c r="BO245" s="279" t="str">
        <f>IFERROR(VLOOKUP(A245,#REF!,3,FALSE),"")</f>
        <v/>
      </c>
      <c r="BP245" s="279" t="str">
        <f>IFERROR(VLOOKUP(A245,#REF!,3,FALSE),"")</f>
        <v/>
      </c>
      <c r="BQ245" s="279" t="str">
        <f>IFERROR(VLOOKUP(A245,#REF!,3,FALSE),"")</f>
        <v/>
      </c>
      <c r="BR245" s="279" t="str">
        <f>IFERROR(VLOOKUP(A245,#REF!,3,FALSE),"")</f>
        <v/>
      </c>
      <c r="BS245" s="279" t="str">
        <f>IFERROR(VLOOKUP(A245,#REF!,3,FALSE),"")</f>
        <v/>
      </c>
      <c r="BT245" s="279" t="str">
        <f>IFERROR(VLOOKUP(A245,#REF!,3,FALSE),"")</f>
        <v/>
      </c>
      <c r="BU245" s="279" t="str">
        <f>IFERROR(VLOOKUP(A245,#REF!,3,FALSE),"")</f>
        <v/>
      </c>
      <c r="BV245" s="279" t="str">
        <f>IFERROR(VLOOKUP(A245,#REF!,3,FALSE),"")</f>
        <v/>
      </c>
      <c r="BW245" s="279" t="str">
        <f>IFERROR(VLOOKUP(A245,#REF!,3,FALSE),"")</f>
        <v/>
      </c>
      <c r="BX245" s="279" t="str">
        <f>IFERROR(VLOOKUP(A245,#REF!,3,FALSE),"")</f>
        <v/>
      </c>
      <c r="BY245" s="279" t="str">
        <f>IFERROR(VLOOKUP(A245,#REF!,3,FALSE),"")</f>
        <v/>
      </c>
      <c r="BZ245" s="279" t="str">
        <f>IFERROR(VLOOKUP(A245,#REF!,3,FALSE),"")</f>
        <v/>
      </c>
      <c r="CA245" s="279" t="str">
        <f>IFERROR(VLOOKUP(A245,#REF!,3,FALSE),"")</f>
        <v/>
      </c>
      <c r="CB245" s="279" t="str">
        <f>IFERROR(VLOOKUP(A245,#REF!,3,FALSE),"")</f>
        <v/>
      </c>
      <c r="CC245" s="279" t="str">
        <f>IFERROR(VLOOKUP(A245,#REF!,3,FALSE),"")</f>
        <v/>
      </c>
      <c r="CD245" s="279" t="str">
        <f>IFERROR(VLOOKUP(A245,#REF!,3,FALSE),"")</f>
        <v/>
      </c>
      <c r="CE245" s="279" t="str">
        <f>IFERROR(VLOOKUP(A245,#REF!,3,FALSE),"")</f>
        <v/>
      </c>
      <c r="CF245" s="279" t="str">
        <f>IFERROR(VLOOKUP(A245,#REF!,3,FALSE),"")</f>
        <v/>
      </c>
      <c r="CG245" s="279" t="str">
        <f>IFERROR(VLOOKUP(A245,#REF!,3,FALSE),"")</f>
        <v/>
      </c>
      <c r="CH245" s="279" t="str">
        <f>IFERROR(VLOOKUP(A245,#REF!,3,FALSE),"")</f>
        <v/>
      </c>
      <c r="CI245" s="279" t="str">
        <f>IFERROR(VLOOKUP(A245,'fat-01-23'!A:C,3,FALSE),"")</f>
        <v/>
      </c>
      <c r="CJ245" s="279" t="str">
        <f>IFERROR(VLOOKUP(A245,'fat-02-23'!A:C,3,FALSE),"")</f>
        <v/>
      </c>
      <c r="CK245" s="279" t="str">
        <f>IFERROR(VLOOKUP(A245,'fat-03-23'!A:C,3,FALSE),"")</f>
        <v/>
      </c>
      <c r="CL245" s="279" t="str">
        <f>IFERROR(VLOOKUP(A245,'fat-04-23'!A:C,3,FALSE),"")</f>
        <v/>
      </c>
      <c r="CM245" s="279" t="str">
        <f>IFERROR(VLOOKUP(A245,'fat-05-23'!A:C,3,FALSE),"")</f>
        <v/>
      </c>
      <c r="CN245" s="279" t="str">
        <f>IFERROR(VLOOKUP(A245,'fat-06-23'!A:C,3,FALSE),"")</f>
        <v/>
      </c>
      <c r="CO245" s="279" t="str">
        <f>IFERROR(VLOOKUP(A245,'fat-07-23'!A:C,3,FALSE),"")</f>
        <v/>
      </c>
      <c r="CP245" s="279" t="str">
        <f>IFERROR(VLOOKUP(A245,'fat-08-23'!A:C,3,FALSE),"")</f>
        <v/>
      </c>
      <c r="CQ245" s="279" t="str">
        <f>IFERROR(VLOOKUP(A245,'fat-09-23'!A:C,3,FALSE),"")</f>
        <v/>
      </c>
      <c r="CR245" s="279" t="str">
        <f>IFERROR(VLOOKUP(A245,'fat-10-23'!A:C,3,FALSE),"")</f>
        <v/>
      </c>
      <c r="CS245" s="279" t="str">
        <f>IFERROR(VLOOKUP(A245,'fat-11-23'!A:C,3,FALSE),"")</f>
        <v/>
      </c>
      <c r="CT245" s="279" t="str">
        <f>IFERROR(VLOOKUP(A245,'fat-12-23'!A:C,3,FALSE),"")</f>
        <v/>
      </c>
      <c r="CU245" s="279" t="str">
        <f>IFERROR(VLOOKUP(A245,'fat-01-24'!A:C,3,FALSE),"")</f>
        <v/>
      </c>
      <c r="CV245" s="279" t="str">
        <f>IFERROR(VLOOKUP(A245,'fat-02-24'!A:C,3,FALSE),"")</f>
        <v/>
      </c>
      <c r="CW245" s="279" t="str">
        <f>IFERROR(VLOOKUP(A245,'fat-03-24'!A:C,3,FALSE),"")</f>
        <v/>
      </c>
      <c r="CX245" s="279" t="str">
        <f>IFERROR(VLOOKUP(A245,'fat-04-24'!A:C,3,FALSE),"")</f>
        <v/>
      </c>
      <c r="CY245" s="279" t="str">
        <f>IFERROR(VLOOKUP(A245,'fat-05-24'!A:C,3,FALSE),"")</f>
        <v/>
      </c>
      <c r="CZ245" s="279" t="str">
        <f>IFERROR(VLOOKUP(A245,'fat-06-24'!A:C,3,FALSE),"")</f>
        <v/>
      </c>
      <c r="DA245" s="279" t="str">
        <f>IFERROR(VLOOKUP(A245,'fat-07-24'!A:C,3,FALSE),"")</f>
        <v/>
      </c>
      <c r="DB245" s="279" t="str">
        <f>IFERROR(VLOOKUP(A245,'fat-08-24'!A:D,3,FALSE),"")</f>
        <v/>
      </c>
      <c r="DC245" s="279" t="str">
        <f>IFERROR(VLOOKUP(A245,'fat-09-24'!A:C,3,FALSE),"")</f>
        <v/>
      </c>
      <c r="DD245" s="279" t="str">
        <f>IFERROR(VLOOKUP(A245,'fat-10-24'!A:C,3,FALSE),"")</f>
        <v/>
      </c>
      <c r="DE245" s="279" t="str">
        <f>IFERROR(VLOOKUP(A245,'fat-11-24'!A:C,3,FALSE),"")</f>
        <v/>
      </c>
      <c r="DF245" s="279" t="str">
        <f>IFERROR(VLOOKUP(A245,'fat-12-24'!A:D,3,FALSE),"")</f>
        <v/>
      </c>
      <c r="DG245" s="279" t="str">
        <f>IFERROR(VLOOKUP(A245,'fat-01-25'!A:D,3,FALSE),"")</f>
        <v/>
      </c>
      <c r="DH245" s="279" t="str">
        <f>IFERROR(VLOOKUP(A245,'fat-02-25'!A:D,3,FALSE),"")</f>
        <v/>
      </c>
      <c r="DI245" s="279" t="str">
        <f>IFERROR(VLOOKUP(A245,'fat-03-25'!A:C,3,FALSE),"")</f>
        <v/>
      </c>
      <c r="DJ245" s="279" t="str">
        <f>IFERROR(VLOOKUP(A245,'fat-04-25'!A:C,3,FALSE),"")</f>
        <v/>
      </c>
      <c r="DK245" s="279" t="str">
        <f>IFERROR(VLOOKUP(A245,'fat-02-25'!A:C,3,FALSE),"")</f>
        <v/>
      </c>
      <c r="DL245" s="279" t="str">
        <f>IFERROR(VLOOKUP(A245,'fat-06-25'!A:C,3,FALSE),"")</f>
        <v/>
      </c>
      <c r="DM245" s="279" t="str">
        <f>IFERROR(VLOOKUP(A245,'fat-05-25'!A:C,3,FALSE),"")</f>
        <v/>
      </c>
      <c r="DN245" s="279" t="str">
        <f>IFERROR(VLOOKUP(A245,'fat-08-25'!A:C,3,FALSE),"")</f>
        <v/>
      </c>
      <c r="DO245" s="279" t="str">
        <f>IFERROR(VLOOKUP(A245,'fat-09-25'!A:C,3,FALSE),"")</f>
        <v/>
      </c>
      <c r="DP245" s="279" t="str">
        <f>IFERROR(VLOOKUP(A245,'fat-10-25'!A:C,3,FALSE),"")</f>
        <v/>
      </c>
      <c r="DQ245" s="279" t="str">
        <f>IFERROR(VLOOKUP(A245,'fat-11-25'!A:D,3,FALSE),"")</f>
        <v/>
      </c>
      <c r="DR245" s="279" t="str">
        <f>IFERROR(VLOOKUP(A245,'fat-12-25'!A:D,3,FALSE),"")</f>
        <v/>
      </c>
      <c r="DS245" s="279" t="str">
        <f>IFERROR(VLOOKUP(A245,'fat-01-26'!A:C,3,FALSE),"")</f>
        <v/>
      </c>
      <c r="DT245" s="279" t="str">
        <f>IFERROR(VLOOKUP(A245,'fat-02-26'!A:C,3,FALSE),"")</f>
        <v/>
      </c>
      <c r="DU245" s="279" t="str">
        <f>IFERROR(VLOOKUP(A245,'fat-03-26'!A:C,3,FALSE),"")</f>
        <v/>
      </c>
      <c r="DV245" s="279" t="str">
        <f>IFERROR(VLOOKUP(A245,'fat-04-26'!A:C,3,FALSE),"")</f>
        <v/>
      </c>
      <c r="DW245" s="279" t="str">
        <f>IFERROR(VLOOKUP(A245,'fat-05-26'!A:C,3,FALSE),"")</f>
        <v/>
      </c>
      <c r="DX245" s="279">
        <f t="shared" si="23"/>
        <v>0</v>
      </c>
      <c r="DY245" s="279">
        <f t="shared" si="25"/>
        <v>0</v>
      </c>
      <c r="DZ245" s="280"/>
      <c r="EA245" s="281">
        <f>VLOOKUP(A245,Estoque!B:I,8,FALSE)</f>
        <v>0</v>
      </c>
      <c r="EB245" s="34">
        <f>VLOOKUP(A245,Estoque!B:N,13,FALSE)</f>
        <v>0</v>
      </c>
    </row>
    <row r="246" spans="1:132" x14ac:dyDescent="0.3">
      <c r="A246" s="394" t="s">
        <v>893</v>
      </c>
      <c r="B246" s="394" t="s">
        <v>894</v>
      </c>
      <c r="C246" s="283" t="s">
        <v>772</v>
      </c>
      <c r="D246" s="283" t="s">
        <v>772</v>
      </c>
      <c r="E246" s="283" t="s">
        <v>772</v>
      </c>
      <c r="F246" s="283" t="s">
        <v>772</v>
      </c>
      <c r="G246" s="283" t="s">
        <v>772</v>
      </c>
      <c r="H246" s="283" t="s">
        <v>772</v>
      </c>
      <c r="I246" s="283" t="s">
        <v>772</v>
      </c>
      <c r="J246" s="283" t="s">
        <v>772</v>
      </c>
      <c r="K246" s="283" t="s">
        <v>772</v>
      </c>
      <c r="L246" s="283" t="s">
        <v>772</v>
      </c>
      <c r="M246" s="283" t="s">
        <v>772</v>
      </c>
      <c r="N246" s="283" t="s">
        <v>772</v>
      </c>
      <c r="O246" s="279" t="s">
        <v>772</v>
      </c>
      <c r="P246" s="279" t="s">
        <v>772</v>
      </c>
      <c r="Q246" s="279" t="s">
        <v>772</v>
      </c>
      <c r="R246" s="279" t="s">
        <v>772</v>
      </c>
      <c r="S246" s="279" t="s">
        <v>772</v>
      </c>
      <c r="T246" s="279" t="s">
        <v>772</v>
      </c>
      <c r="U246" s="279" t="s">
        <v>772</v>
      </c>
      <c r="V246" s="279" t="s">
        <v>772</v>
      </c>
      <c r="W246" s="279" t="s">
        <v>772</v>
      </c>
      <c r="X246" s="279" t="s">
        <v>772</v>
      </c>
      <c r="Y246" s="279" t="s">
        <v>772</v>
      </c>
      <c r="Z246" s="279" t="str">
        <f>IFERROR(VLOOKUP(A246,#REF!,3,FALSE),"")</f>
        <v/>
      </c>
      <c r="AA246" s="279" t="s">
        <v>772</v>
      </c>
      <c r="AB246" s="279" t="s">
        <v>772</v>
      </c>
      <c r="AC246" s="279" t="s">
        <v>772</v>
      </c>
      <c r="AD246" s="279" t="s">
        <v>772</v>
      </c>
      <c r="AE246" s="279" t="s">
        <v>772</v>
      </c>
      <c r="AF246" s="279" t="s">
        <v>772</v>
      </c>
      <c r="AG246" s="279" t="s">
        <v>772</v>
      </c>
      <c r="AH246" s="279" t="s">
        <v>772</v>
      </c>
      <c r="AI246" s="279" t="s">
        <v>772</v>
      </c>
      <c r="AJ246" s="279" t="s">
        <v>772</v>
      </c>
      <c r="AK246" s="279" t="s">
        <v>772</v>
      </c>
      <c r="AL246" s="279" t="s">
        <v>772</v>
      </c>
      <c r="AM246" s="279" t="s">
        <v>772</v>
      </c>
      <c r="AN246" s="279" t="s">
        <v>772</v>
      </c>
      <c r="AO246" s="279" t="s">
        <v>772</v>
      </c>
      <c r="AP246" s="279" t="s">
        <v>772</v>
      </c>
      <c r="AQ246" s="279" t="s">
        <v>772</v>
      </c>
      <c r="AR246" s="279" t="s">
        <v>772</v>
      </c>
      <c r="AS246" s="279" t="s">
        <v>772</v>
      </c>
      <c r="AT246" s="279" t="s">
        <v>772</v>
      </c>
      <c r="AU246" s="279" t="s">
        <v>772</v>
      </c>
      <c r="AV246" s="279" t="s">
        <v>772</v>
      </c>
      <c r="AW246" s="279" t="s">
        <v>772</v>
      </c>
      <c r="AX246" s="279" t="s">
        <v>772</v>
      </c>
      <c r="AY246" s="279" t="str">
        <f>IFERROR(VLOOKUP(A246,#REF!,3,FALSE),"")</f>
        <v/>
      </c>
      <c r="AZ246" s="279" t="str">
        <f>IFERROR(VLOOKUP(A246,#REF!,3,FALSE),"")</f>
        <v/>
      </c>
      <c r="BA246" s="279" t="str">
        <f>IFERROR(VLOOKUP(A246,#REF!,3,FALSE),"")</f>
        <v/>
      </c>
      <c r="BB246" s="279" t="str">
        <f>IFERROR(VLOOKUP(A246,#REF!,3,FALSE),"")</f>
        <v/>
      </c>
      <c r="BC246" s="279" t="str">
        <f>IFERROR(VLOOKUP(A246,#REF!,3,FALSE),"")</f>
        <v/>
      </c>
      <c r="BD246" s="279" t="str">
        <f>IFERROR(VLOOKUP(A246,#REF!,3,FALSE),"")</f>
        <v/>
      </c>
      <c r="BE246" s="279" t="str">
        <f>IFERROR(VLOOKUP(A246,#REF!,3,FALSE),"")</f>
        <v/>
      </c>
      <c r="BF246" s="279" t="str">
        <f>IFERROR(VLOOKUP(A246,#REF!,3,FALSE),"")</f>
        <v/>
      </c>
      <c r="BG246" s="279" t="str">
        <f>IFERROR(VLOOKUP(A246,#REF!,3,FALSE),"")</f>
        <v/>
      </c>
      <c r="BH246" s="279" t="str">
        <f>IFERROR(VLOOKUP(A246,#REF!,3,FALSE),"")</f>
        <v/>
      </c>
      <c r="BI246" s="279" t="str">
        <f>IFERROR(VLOOKUP(A246,#REF!,3,FALSE),"")</f>
        <v/>
      </c>
      <c r="BJ246" s="279" t="str">
        <f>IFERROR(VLOOKUP(A246,#REF!,3,FALSE),"")</f>
        <v/>
      </c>
      <c r="BK246" s="279" t="str">
        <f>IFERROR(VLOOKUP(A246,#REF!,3,FALSE),"")</f>
        <v/>
      </c>
      <c r="BL246" s="279" t="str">
        <f>IFERROR(VLOOKUP(A246,#REF!,3,FALSE),"")</f>
        <v/>
      </c>
      <c r="BM246" s="279" t="str">
        <f>IFERROR(VLOOKUP(A246,#REF!,3,FALSE),"")</f>
        <v/>
      </c>
      <c r="BN246" s="279" t="str">
        <f>IFERROR(VLOOKUP(A246,#REF!,3,FALSE),"")</f>
        <v/>
      </c>
      <c r="BO246" s="279" t="str">
        <f>IFERROR(VLOOKUP(A246,#REF!,3,FALSE),"")</f>
        <v/>
      </c>
      <c r="BP246" s="279" t="str">
        <f>IFERROR(VLOOKUP(A246,#REF!,3,FALSE),"")</f>
        <v/>
      </c>
      <c r="BQ246" s="279" t="str">
        <f>IFERROR(VLOOKUP(A246,#REF!,3,FALSE),"")</f>
        <v/>
      </c>
      <c r="BR246" s="279" t="str">
        <f>IFERROR(VLOOKUP(A246,#REF!,3,FALSE),"")</f>
        <v/>
      </c>
      <c r="BS246" s="279" t="str">
        <f>IFERROR(VLOOKUP(A246,#REF!,3,FALSE),"")</f>
        <v/>
      </c>
      <c r="BT246" s="279" t="str">
        <f>IFERROR(VLOOKUP(A246,#REF!,3,FALSE),"")</f>
        <v/>
      </c>
      <c r="BU246" s="279" t="str">
        <f>IFERROR(VLOOKUP(A246,#REF!,3,FALSE),"")</f>
        <v/>
      </c>
      <c r="BV246" s="279" t="str">
        <f>IFERROR(VLOOKUP(A246,#REF!,3,FALSE),"")</f>
        <v/>
      </c>
      <c r="BW246" s="279" t="str">
        <f>IFERROR(VLOOKUP(A246,#REF!,3,FALSE),"")</f>
        <v/>
      </c>
      <c r="BX246" s="279" t="str">
        <f>IFERROR(VLOOKUP(A246,#REF!,3,FALSE),"")</f>
        <v/>
      </c>
      <c r="BY246" s="279" t="str">
        <f>IFERROR(VLOOKUP(A246,#REF!,3,FALSE),"")</f>
        <v/>
      </c>
      <c r="BZ246" s="279" t="str">
        <f>IFERROR(VLOOKUP(A246,#REF!,3,FALSE),"")</f>
        <v/>
      </c>
      <c r="CA246" s="279" t="str">
        <f>IFERROR(VLOOKUP(A246,#REF!,3,FALSE),"")</f>
        <v/>
      </c>
      <c r="CB246" s="279" t="str">
        <f>IFERROR(VLOOKUP(A246,#REF!,3,FALSE),"")</f>
        <v/>
      </c>
      <c r="CC246" s="279" t="str">
        <f>IFERROR(VLOOKUP(A246,#REF!,3,FALSE),"")</f>
        <v/>
      </c>
      <c r="CD246" s="279" t="str">
        <f>IFERROR(VLOOKUP(A246,#REF!,3,FALSE),"")</f>
        <v/>
      </c>
      <c r="CE246" s="279" t="str">
        <f>IFERROR(VLOOKUP(A246,#REF!,3,FALSE),"")</f>
        <v/>
      </c>
      <c r="CF246" s="279" t="str">
        <f>IFERROR(VLOOKUP(A246,#REF!,3,FALSE),"")</f>
        <v/>
      </c>
      <c r="CG246" s="279" t="str">
        <f>IFERROR(VLOOKUP(A246,#REF!,3,FALSE),"")</f>
        <v/>
      </c>
      <c r="CH246" s="279" t="str">
        <f>IFERROR(VLOOKUP(A246,#REF!,3,FALSE),"")</f>
        <v/>
      </c>
      <c r="CI246" s="279" t="str">
        <f>IFERROR(VLOOKUP(A246,'fat-01-23'!A:C,3,FALSE),"")</f>
        <v/>
      </c>
      <c r="CJ246" s="279" t="str">
        <f>IFERROR(VLOOKUP(A246,'fat-02-23'!A:C,3,FALSE),"")</f>
        <v/>
      </c>
      <c r="CK246" s="279" t="str">
        <f>IFERROR(VLOOKUP(A246,'fat-03-23'!A:C,3,FALSE),"")</f>
        <v/>
      </c>
      <c r="CL246" s="279" t="str">
        <f>IFERROR(VLOOKUP(A246,'fat-04-23'!A:C,3,FALSE),"")</f>
        <v/>
      </c>
      <c r="CM246" s="279" t="str">
        <f>IFERROR(VLOOKUP(A246,'fat-05-23'!A:C,3,FALSE),"")</f>
        <v/>
      </c>
      <c r="CN246" s="279" t="str">
        <f>IFERROR(VLOOKUP(A246,'fat-06-23'!A:C,3,FALSE),"")</f>
        <v/>
      </c>
      <c r="CO246" s="279" t="str">
        <f>IFERROR(VLOOKUP(A246,'fat-07-23'!A:C,3,FALSE),"")</f>
        <v/>
      </c>
      <c r="CP246" s="279" t="str">
        <f>IFERROR(VLOOKUP(A246,'fat-08-23'!A:C,3,FALSE),"")</f>
        <v/>
      </c>
      <c r="CQ246" s="279" t="str">
        <f>IFERROR(VLOOKUP(A246,'fat-09-23'!A:C,3,FALSE),"")</f>
        <v/>
      </c>
      <c r="CR246" s="279" t="str">
        <f>IFERROR(VLOOKUP(A246,'fat-10-23'!A:C,3,FALSE),"")</f>
        <v/>
      </c>
      <c r="CS246" s="279" t="str">
        <f>IFERROR(VLOOKUP(A246,'fat-11-23'!A:C,3,FALSE),"")</f>
        <v/>
      </c>
      <c r="CT246" s="279" t="str">
        <f>IFERROR(VLOOKUP(A246,'fat-12-23'!A:C,3,FALSE),"")</f>
        <v/>
      </c>
      <c r="CU246" s="279" t="str">
        <f>IFERROR(VLOOKUP(A246,'fat-01-24'!A:C,3,FALSE),"")</f>
        <v/>
      </c>
      <c r="CV246" s="279" t="str">
        <f>IFERROR(VLOOKUP(A246,'fat-02-24'!A:C,3,FALSE),"")</f>
        <v/>
      </c>
      <c r="CW246" s="279" t="str">
        <f>IFERROR(VLOOKUP(A246,'fat-03-24'!A:C,3,FALSE),"")</f>
        <v/>
      </c>
      <c r="CX246" s="279" t="str">
        <f>IFERROR(VLOOKUP(A246,'fat-04-24'!A:C,3,FALSE),"")</f>
        <v/>
      </c>
      <c r="CY246" s="279" t="str">
        <f>IFERROR(VLOOKUP(A246,'fat-05-24'!A:C,3,FALSE),"")</f>
        <v/>
      </c>
      <c r="CZ246" s="279" t="str">
        <f>IFERROR(VLOOKUP(A246,'fat-06-24'!A:C,3,FALSE),"")</f>
        <v/>
      </c>
      <c r="DA246" s="279" t="str">
        <f>IFERROR(VLOOKUP(A246,'fat-07-24'!A:C,3,FALSE),"")</f>
        <v/>
      </c>
      <c r="DB246" s="279" t="str">
        <f>IFERROR(VLOOKUP(A246,'fat-08-24'!A:D,3,FALSE),"")</f>
        <v/>
      </c>
      <c r="DC246" s="279" t="str">
        <f>IFERROR(VLOOKUP(A246,'fat-09-24'!A:C,3,FALSE),"")</f>
        <v/>
      </c>
      <c r="DD246" s="279" t="str">
        <f>IFERROR(VLOOKUP(A246,'fat-10-24'!A:C,3,FALSE),"")</f>
        <v/>
      </c>
      <c r="DE246" s="279" t="str">
        <f>IFERROR(VLOOKUP(A246,'fat-11-24'!A:C,3,FALSE),"")</f>
        <v/>
      </c>
      <c r="DF246" s="279" t="str">
        <f>IFERROR(VLOOKUP(A246,'fat-12-24'!A:D,3,FALSE),"")</f>
        <v/>
      </c>
      <c r="DG246" s="279" t="str">
        <f>IFERROR(VLOOKUP(A246,'fat-01-25'!A:D,3,FALSE),"")</f>
        <v/>
      </c>
      <c r="DH246" s="279" t="str">
        <f>IFERROR(VLOOKUP(A246,'fat-02-25'!A:D,3,FALSE),"")</f>
        <v/>
      </c>
      <c r="DI246" s="279" t="str">
        <f>IFERROR(VLOOKUP(A246,'fat-03-25'!A:C,3,FALSE),"")</f>
        <v/>
      </c>
      <c r="DJ246" s="279" t="str">
        <f>IFERROR(VLOOKUP(A246,'fat-04-25'!A:C,3,FALSE),"")</f>
        <v/>
      </c>
      <c r="DK246" s="279" t="str">
        <f>IFERROR(VLOOKUP(A246,'fat-02-25'!A:C,3,FALSE),"")</f>
        <v/>
      </c>
      <c r="DL246" s="279" t="str">
        <f>IFERROR(VLOOKUP(A246,'fat-06-25'!A:C,3,FALSE),"")</f>
        <v/>
      </c>
      <c r="DM246" s="279" t="str">
        <f>IFERROR(VLOOKUP(A246,'fat-05-25'!A:C,3,FALSE),"")</f>
        <v/>
      </c>
      <c r="DN246" s="279" t="str">
        <f>IFERROR(VLOOKUP(A246,'fat-08-25'!A:C,3,FALSE),"")</f>
        <v/>
      </c>
      <c r="DO246" s="279" t="str">
        <f>IFERROR(VLOOKUP(A246,'fat-09-25'!A:C,3,FALSE),"")</f>
        <v/>
      </c>
      <c r="DP246" s="279" t="str">
        <f>IFERROR(VLOOKUP(A246,'fat-10-25'!A:C,3,FALSE),"")</f>
        <v/>
      </c>
      <c r="DQ246" s="279" t="str">
        <f>IFERROR(VLOOKUP(A246,'fat-11-25'!A:D,3,FALSE),"")</f>
        <v/>
      </c>
      <c r="DR246" s="279" t="str">
        <f>IFERROR(VLOOKUP(A246,'fat-12-25'!A:D,3,FALSE),"")</f>
        <v/>
      </c>
      <c r="DS246" s="279" t="str">
        <f>IFERROR(VLOOKUP(A246,'fat-01-26'!A:C,3,FALSE),"")</f>
        <v/>
      </c>
      <c r="DT246" s="279" t="str">
        <f>IFERROR(VLOOKUP(A246,'fat-02-26'!A:C,3,FALSE),"")</f>
        <v/>
      </c>
      <c r="DU246" s="279" t="str">
        <f>IFERROR(VLOOKUP(A246,'fat-03-26'!A:C,3,FALSE),"")</f>
        <v/>
      </c>
      <c r="DV246" s="279" t="str">
        <f>IFERROR(VLOOKUP(A246,'fat-04-26'!A:C,3,FALSE),"")</f>
        <v/>
      </c>
      <c r="DW246" s="279" t="str">
        <f>IFERROR(VLOOKUP(A246,'fat-05-26'!A:C,3,FALSE),"")</f>
        <v/>
      </c>
      <c r="DX246" s="279">
        <f t="shared" si="23"/>
        <v>0</v>
      </c>
      <c r="DY246" s="279">
        <f t="shared" si="25"/>
        <v>0</v>
      </c>
      <c r="DZ246" s="280"/>
      <c r="EA246" s="281">
        <f>VLOOKUP(A246,Estoque!B:I,8,FALSE)</f>
        <v>0</v>
      </c>
      <c r="EB246" s="34">
        <f>VLOOKUP(A246,Estoque!B:N,13,FALSE)</f>
        <v>0</v>
      </c>
    </row>
    <row r="247" spans="1:132" x14ac:dyDescent="0.3">
      <c r="A247" s="394" t="s">
        <v>895</v>
      </c>
      <c r="B247" s="394" t="s">
        <v>896</v>
      </c>
      <c r="C247" s="283" t="s">
        <v>772</v>
      </c>
      <c r="D247" s="283" t="s">
        <v>772</v>
      </c>
      <c r="E247" s="283" t="s">
        <v>772</v>
      </c>
      <c r="F247" s="283" t="s">
        <v>772</v>
      </c>
      <c r="G247" s="283" t="s">
        <v>772</v>
      </c>
      <c r="H247" s="283" t="s">
        <v>772</v>
      </c>
      <c r="I247" s="283" t="s">
        <v>772</v>
      </c>
      <c r="J247" s="283" t="s">
        <v>772</v>
      </c>
      <c r="K247" s="283" t="s">
        <v>772</v>
      </c>
      <c r="L247" s="283" t="s">
        <v>772</v>
      </c>
      <c r="M247" s="283" t="s">
        <v>772</v>
      </c>
      <c r="N247" s="283" t="s">
        <v>772</v>
      </c>
      <c r="O247" s="279" t="s">
        <v>772</v>
      </c>
      <c r="P247" s="279" t="s">
        <v>772</v>
      </c>
      <c r="Q247" s="279" t="s">
        <v>772</v>
      </c>
      <c r="R247" s="279" t="s">
        <v>772</v>
      </c>
      <c r="S247" s="279" t="s">
        <v>772</v>
      </c>
      <c r="T247" s="279" t="s">
        <v>772</v>
      </c>
      <c r="U247" s="279" t="s">
        <v>772</v>
      </c>
      <c r="V247" s="279" t="s">
        <v>772</v>
      </c>
      <c r="W247" s="279" t="s">
        <v>772</v>
      </c>
      <c r="X247" s="279" t="s">
        <v>772</v>
      </c>
      <c r="Y247" s="279" t="s">
        <v>772</v>
      </c>
      <c r="Z247" s="279" t="str">
        <f>IFERROR(VLOOKUP(A247,#REF!,3,FALSE),"")</f>
        <v/>
      </c>
      <c r="AA247" s="279" t="s">
        <v>772</v>
      </c>
      <c r="AB247" s="279" t="s">
        <v>772</v>
      </c>
      <c r="AC247" s="279" t="s">
        <v>772</v>
      </c>
      <c r="AD247" s="279" t="s">
        <v>772</v>
      </c>
      <c r="AE247" s="279" t="s">
        <v>772</v>
      </c>
      <c r="AF247" s="279" t="s">
        <v>772</v>
      </c>
      <c r="AG247" s="279" t="s">
        <v>772</v>
      </c>
      <c r="AH247" s="279" t="s">
        <v>772</v>
      </c>
      <c r="AI247" s="279" t="s">
        <v>772</v>
      </c>
      <c r="AJ247" s="279" t="s">
        <v>772</v>
      </c>
      <c r="AK247" s="279" t="s">
        <v>772</v>
      </c>
      <c r="AL247" s="279" t="s">
        <v>772</v>
      </c>
      <c r="AM247" s="279" t="s">
        <v>772</v>
      </c>
      <c r="AN247" s="279" t="s">
        <v>772</v>
      </c>
      <c r="AO247" s="279" t="s">
        <v>772</v>
      </c>
      <c r="AP247" s="279" t="s">
        <v>772</v>
      </c>
      <c r="AQ247" s="279" t="s">
        <v>772</v>
      </c>
      <c r="AR247" s="279" t="s">
        <v>772</v>
      </c>
      <c r="AS247" s="279" t="s">
        <v>772</v>
      </c>
      <c r="AT247" s="279" t="s">
        <v>772</v>
      </c>
      <c r="AU247" s="279" t="s">
        <v>772</v>
      </c>
      <c r="AV247" s="279" t="s">
        <v>772</v>
      </c>
      <c r="AW247" s="279" t="s">
        <v>772</v>
      </c>
      <c r="AX247" s="279" t="s">
        <v>772</v>
      </c>
      <c r="AY247" s="279" t="str">
        <f>IFERROR(VLOOKUP(A247,#REF!,3,FALSE),"")</f>
        <v/>
      </c>
      <c r="AZ247" s="279" t="str">
        <f>IFERROR(VLOOKUP(A247,#REF!,3,FALSE),"")</f>
        <v/>
      </c>
      <c r="BA247" s="279" t="str">
        <f>IFERROR(VLOOKUP(A247,#REF!,3,FALSE),"")</f>
        <v/>
      </c>
      <c r="BB247" s="279" t="str">
        <f>IFERROR(VLOOKUP(A247,#REF!,3,FALSE),"")</f>
        <v/>
      </c>
      <c r="BC247" s="279" t="str">
        <f>IFERROR(VLOOKUP(A247,#REF!,3,FALSE),"")</f>
        <v/>
      </c>
      <c r="BD247" s="279" t="str">
        <f>IFERROR(VLOOKUP(A247,#REF!,3,FALSE),"")</f>
        <v/>
      </c>
      <c r="BE247" s="279" t="str">
        <f>IFERROR(VLOOKUP(A247,#REF!,3,FALSE),"")</f>
        <v/>
      </c>
      <c r="BF247" s="279" t="str">
        <f>IFERROR(VLOOKUP(A247,#REF!,3,FALSE),"")</f>
        <v/>
      </c>
      <c r="BG247" s="279" t="str">
        <f>IFERROR(VLOOKUP(A247,#REF!,3,FALSE),"")</f>
        <v/>
      </c>
      <c r="BH247" s="279" t="str">
        <f>IFERROR(VLOOKUP(A247,#REF!,3,FALSE),"")</f>
        <v/>
      </c>
      <c r="BI247" s="279" t="str">
        <f>IFERROR(VLOOKUP(A247,#REF!,3,FALSE),"")</f>
        <v/>
      </c>
      <c r="BJ247" s="279" t="str">
        <f>IFERROR(VLOOKUP(A247,#REF!,3,FALSE),"")</f>
        <v/>
      </c>
      <c r="BK247" s="279" t="str">
        <f>IFERROR(VLOOKUP(A247,#REF!,3,FALSE),"")</f>
        <v/>
      </c>
      <c r="BL247" s="279" t="str">
        <f>IFERROR(VLOOKUP(A247,#REF!,3,FALSE),"")</f>
        <v/>
      </c>
      <c r="BM247" s="279" t="str">
        <f>IFERROR(VLOOKUP(A247,#REF!,3,FALSE),"")</f>
        <v/>
      </c>
      <c r="BN247" s="279" t="str">
        <f>IFERROR(VLOOKUP(A247,#REF!,3,FALSE),"")</f>
        <v/>
      </c>
      <c r="BO247" s="279" t="str">
        <f>IFERROR(VLOOKUP(A247,#REF!,3,FALSE),"")</f>
        <v/>
      </c>
      <c r="BP247" s="279" t="str">
        <f>IFERROR(VLOOKUP(A247,#REF!,3,FALSE),"")</f>
        <v/>
      </c>
      <c r="BQ247" s="279" t="str">
        <f>IFERROR(VLOOKUP(A247,#REF!,3,FALSE),"")</f>
        <v/>
      </c>
      <c r="BR247" s="279" t="str">
        <f>IFERROR(VLOOKUP(A247,#REF!,3,FALSE),"")</f>
        <v/>
      </c>
      <c r="BS247" s="279" t="str">
        <f>IFERROR(VLOOKUP(A247,#REF!,3,FALSE),"")</f>
        <v/>
      </c>
      <c r="BT247" s="279" t="str">
        <f>IFERROR(VLOOKUP(A247,#REF!,3,FALSE),"")</f>
        <v/>
      </c>
      <c r="BU247" s="279" t="str">
        <f>IFERROR(VLOOKUP(A247,#REF!,3,FALSE),"")</f>
        <v/>
      </c>
      <c r="BV247" s="279" t="str">
        <f>IFERROR(VLOOKUP(A247,#REF!,3,FALSE),"")</f>
        <v/>
      </c>
      <c r="BW247" s="279" t="str">
        <f>IFERROR(VLOOKUP(A247,#REF!,3,FALSE),"")</f>
        <v/>
      </c>
      <c r="BX247" s="279" t="str">
        <f>IFERROR(VLOOKUP(A247,#REF!,3,FALSE),"")</f>
        <v/>
      </c>
      <c r="BY247" s="279" t="str">
        <f>IFERROR(VLOOKUP(A247,#REF!,3,FALSE),"")</f>
        <v/>
      </c>
      <c r="BZ247" s="279" t="str">
        <f>IFERROR(VLOOKUP(A247,#REF!,3,FALSE),"")</f>
        <v/>
      </c>
      <c r="CA247" s="279" t="str">
        <f>IFERROR(VLOOKUP(A247,#REF!,3,FALSE),"")</f>
        <v/>
      </c>
      <c r="CB247" s="279" t="str">
        <f>IFERROR(VLOOKUP(A247,#REF!,3,FALSE),"")</f>
        <v/>
      </c>
      <c r="CC247" s="279" t="str">
        <f>IFERROR(VLOOKUP(A247,#REF!,3,FALSE),"")</f>
        <v/>
      </c>
      <c r="CD247" s="279" t="str">
        <f>IFERROR(VLOOKUP(A247,#REF!,3,FALSE),"")</f>
        <v/>
      </c>
      <c r="CE247" s="279" t="str">
        <f>IFERROR(VLOOKUP(A247,#REF!,3,FALSE),"")</f>
        <v/>
      </c>
      <c r="CF247" s="279" t="str">
        <f>IFERROR(VLOOKUP(A247,#REF!,3,FALSE),"")</f>
        <v/>
      </c>
      <c r="CG247" s="279" t="str">
        <f>IFERROR(VLOOKUP(A247,#REF!,3,FALSE),"")</f>
        <v/>
      </c>
      <c r="CH247" s="279" t="str">
        <f>IFERROR(VLOOKUP(A247,#REF!,3,FALSE),"")</f>
        <v/>
      </c>
      <c r="CI247" s="279" t="str">
        <f>IFERROR(VLOOKUP(A247,'fat-01-23'!A:C,3,FALSE),"")</f>
        <v/>
      </c>
      <c r="CJ247" s="279" t="str">
        <f>IFERROR(VLOOKUP(A247,'fat-02-23'!A:C,3,FALSE),"")</f>
        <v/>
      </c>
      <c r="CK247" s="279" t="str">
        <f>IFERROR(VLOOKUP(A247,'fat-03-23'!A:C,3,FALSE),"")</f>
        <v/>
      </c>
      <c r="CL247" s="279" t="str">
        <f>IFERROR(VLOOKUP(A247,'fat-04-23'!A:C,3,FALSE),"")</f>
        <v/>
      </c>
      <c r="CM247" s="279" t="str">
        <f>IFERROR(VLOOKUP(A247,'fat-05-23'!A:C,3,FALSE),"")</f>
        <v/>
      </c>
      <c r="CN247" s="279" t="str">
        <f>IFERROR(VLOOKUP(A247,'fat-06-23'!A:C,3,FALSE),"")</f>
        <v/>
      </c>
      <c r="CO247" s="279" t="str">
        <f>IFERROR(VLOOKUP(A247,'fat-07-23'!A:C,3,FALSE),"")</f>
        <v/>
      </c>
      <c r="CP247" s="279" t="str">
        <f>IFERROR(VLOOKUP(A247,'fat-08-23'!A:C,3,FALSE),"")</f>
        <v/>
      </c>
      <c r="CQ247" s="279" t="str">
        <f>IFERROR(VLOOKUP(A247,'fat-09-23'!A:C,3,FALSE),"")</f>
        <v/>
      </c>
      <c r="CR247" s="279" t="str">
        <f>IFERROR(VLOOKUP(A247,'fat-10-23'!A:C,3,FALSE),"")</f>
        <v/>
      </c>
      <c r="CS247" s="279" t="str">
        <f>IFERROR(VLOOKUP(A247,'fat-11-23'!A:C,3,FALSE),"")</f>
        <v/>
      </c>
      <c r="CT247" s="279" t="str">
        <f>IFERROR(VLOOKUP(A247,'fat-12-23'!A:C,3,FALSE),"")</f>
        <v/>
      </c>
      <c r="CU247" s="279" t="str">
        <f>IFERROR(VLOOKUP(A247,'fat-01-24'!A:C,3,FALSE),"")</f>
        <v/>
      </c>
      <c r="CV247" s="279" t="str">
        <f>IFERROR(VLOOKUP(A247,'fat-02-24'!A:C,3,FALSE),"")</f>
        <v/>
      </c>
      <c r="CW247" s="279" t="str">
        <f>IFERROR(VLOOKUP(A247,'fat-03-24'!A:C,3,FALSE),"")</f>
        <v/>
      </c>
      <c r="CX247" s="279" t="str">
        <f>IFERROR(VLOOKUP(A247,'fat-04-24'!A:C,3,FALSE),"")</f>
        <v/>
      </c>
      <c r="CY247" s="279" t="str">
        <f>IFERROR(VLOOKUP(A247,'fat-05-24'!A:C,3,FALSE),"")</f>
        <v/>
      </c>
      <c r="CZ247" s="279" t="str">
        <f>IFERROR(VLOOKUP(A247,'fat-06-24'!A:C,3,FALSE),"")</f>
        <v/>
      </c>
      <c r="DA247" s="279" t="str">
        <f>IFERROR(VLOOKUP(A247,'fat-07-24'!A:C,3,FALSE),"")</f>
        <v/>
      </c>
      <c r="DB247" s="279" t="str">
        <f>IFERROR(VLOOKUP(A247,'fat-08-24'!A:D,3,FALSE),"")</f>
        <v/>
      </c>
      <c r="DC247" s="279" t="str">
        <f>IFERROR(VLOOKUP(A247,'fat-09-24'!A:C,3,FALSE),"")</f>
        <v/>
      </c>
      <c r="DD247" s="279" t="str">
        <f>IFERROR(VLOOKUP(A247,'fat-10-24'!A:C,3,FALSE),"")</f>
        <v/>
      </c>
      <c r="DE247" s="279" t="str">
        <f>IFERROR(VLOOKUP(A247,'fat-11-24'!A:C,3,FALSE),"")</f>
        <v/>
      </c>
      <c r="DF247" s="279" t="str">
        <f>IFERROR(VLOOKUP(A247,'fat-12-24'!A:D,3,FALSE),"")</f>
        <v/>
      </c>
      <c r="DG247" s="279" t="str">
        <f>IFERROR(VLOOKUP(A247,'fat-01-25'!A:D,3,FALSE),"")</f>
        <v/>
      </c>
      <c r="DH247" s="279" t="str">
        <f>IFERROR(VLOOKUP(A247,'fat-02-25'!A:D,3,FALSE),"")</f>
        <v/>
      </c>
      <c r="DI247" s="279" t="str">
        <f>IFERROR(VLOOKUP(A247,'fat-03-25'!A:C,3,FALSE),"")</f>
        <v/>
      </c>
      <c r="DJ247" s="279" t="str">
        <f>IFERROR(VLOOKUP(A247,'fat-04-25'!A:C,3,FALSE),"")</f>
        <v/>
      </c>
      <c r="DK247" s="279" t="str">
        <f>IFERROR(VLOOKUP(A247,'fat-02-25'!A:C,3,FALSE),"")</f>
        <v/>
      </c>
      <c r="DL247" s="279" t="str">
        <f>IFERROR(VLOOKUP(A247,'fat-06-25'!A:C,3,FALSE),"")</f>
        <v/>
      </c>
      <c r="DM247" s="279" t="str">
        <f>IFERROR(VLOOKUP(A247,'fat-05-25'!A:C,3,FALSE),"")</f>
        <v/>
      </c>
      <c r="DN247" s="279" t="str">
        <f>IFERROR(VLOOKUP(A247,'fat-08-25'!A:C,3,FALSE),"")</f>
        <v/>
      </c>
      <c r="DO247" s="279" t="str">
        <f>IFERROR(VLOOKUP(A247,'fat-09-25'!A:C,3,FALSE),"")</f>
        <v/>
      </c>
      <c r="DP247" s="279" t="str">
        <f>IFERROR(VLOOKUP(A247,'fat-10-25'!A:C,3,FALSE),"")</f>
        <v/>
      </c>
      <c r="DQ247" s="279" t="str">
        <f>IFERROR(VLOOKUP(A247,'fat-11-25'!A:D,3,FALSE),"")</f>
        <v/>
      </c>
      <c r="DR247" s="279" t="str">
        <f>IFERROR(VLOOKUP(A247,'fat-12-25'!A:D,3,FALSE),"")</f>
        <v/>
      </c>
      <c r="DS247" s="279" t="str">
        <f>IFERROR(VLOOKUP(A247,'fat-01-26'!A:C,3,FALSE),"")</f>
        <v/>
      </c>
      <c r="DT247" s="279" t="str">
        <f>IFERROR(VLOOKUP(A247,'fat-02-26'!A:C,3,FALSE),"")</f>
        <v/>
      </c>
      <c r="DU247" s="279" t="str">
        <f>IFERROR(VLOOKUP(A247,'fat-03-26'!A:C,3,FALSE),"")</f>
        <v/>
      </c>
      <c r="DV247" s="279" t="str">
        <f>IFERROR(VLOOKUP(A247,'fat-04-26'!A:C,3,FALSE),"")</f>
        <v/>
      </c>
      <c r="DW247" s="279" t="str">
        <f>IFERROR(VLOOKUP(A247,'fat-05-26'!A:C,3,FALSE),"")</f>
        <v/>
      </c>
      <c r="DX247" s="279">
        <f t="shared" si="23"/>
        <v>0</v>
      </c>
      <c r="DY247" s="279">
        <f t="shared" si="25"/>
        <v>0</v>
      </c>
      <c r="DZ247" s="280"/>
      <c r="EA247" s="281">
        <f>VLOOKUP(A247,Estoque!B:I,8,FALSE)</f>
        <v>0</v>
      </c>
      <c r="EB247" s="34">
        <f>VLOOKUP(A247,Estoque!B:N,13,FALSE)</f>
        <v>0</v>
      </c>
    </row>
    <row r="248" spans="1:132" x14ac:dyDescent="0.3">
      <c r="A248" s="394" t="s">
        <v>897</v>
      </c>
      <c r="B248" s="394" t="s">
        <v>898</v>
      </c>
      <c r="C248" s="283" t="s">
        <v>772</v>
      </c>
      <c r="D248" s="283" t="s">
        <v>772</v>
      </c>
      <c r="E248" s="283" t="s">
        <v>772</v>
      </c>
      <c r="F248" s="283" t="s">
        <v>772</v>
      </c>
      <c r="G248" s="283" t="s">
        <v>772</v>
      </c>
      <c r="H248" s="283" t="s">
        <v>772</v>
      </c>
      <c r="I248" s="283" t="s">
        <v>772</v>
      </c>
      <c r="J248" s="283" t="s">
        <v>772</v>
      </c>
      <c r="K248" s="283" t="s">
        <v>772</v>
      </c>
      <c r="L248" s="283" t="s">
        <v>772</v>
      </c>
      <c r="M248" s="283" t="s">
        <v>772</v>
      </c>
      <c r="N248" s="283" t="s">
        <v>772</v>
      </c>
      <c r="O248" s="279" t="s">
        <v>772</v>
      </c>
      <c r="P248" s="279" t="s">
        <v>772</v>
      </c>
      <c r="Q248" s="279" t="s">
        <v>772</v>
      </c>
      <c r="R248" s="279" t="s">
        <v>772</v>
      </c>
      <c r="S248" s="279" t="s">
        <v>772</v>
      </c>
      <c r="T248" s="279" t="s">
        <v>772</v>
      </c>
      <c r="U248" s="279" t="s">
        <v>772</v>
      </c>
      <c r="V248" s="279" t="s">
        <v>772</v>
      </c>
      <c r="W248" s="279" t="s">
        <v>772</v>
      </c>
      <c r="X248" s="279" t="s">
        <v>772</v>
      </c>
      <c r="Y248" s="279" t="s">
        <v>772</v>
      </c>
      <c r="Z248" s="279" t="str">
        <f>IFERROR(VLOOKUP(A248,#REF!,3,FALSE),"")</f>
        <v/>
      </c>
      <c r="AA248" s="279" t="s">
        <v>772</v>
      </c>
      <c r="AB248" s="279" t="s">
        <v>772</v>
      </c>
      <c r="AC248" s="279" t="s">
        <v>772</v>
      </c>
      <c r="AD248" s="279" t="s">
        <v>772</v>
      </c>
      <c r="AE248" s="279" t="s">
        <v>772</v>
      </c>
      <c r="AF248" s="279" t="s">
        <v>772</v>
      </c>
      <c r="AG248" s="279" t="s">
        <v>772</v>
      </c>
      <c r="AH248" s="279" t="s">
        <v>772</v>
      </c>
      <c r="AI248" s="279" t="s">
        <v>772</v>
      </c>
      <c r="AJ248" s="279" t="s">
        <v>772</v>
      </c>
      <c r="AK248" s="279" t="s">
        <v>772</v>
      </c>
      <c r="AL248" s="279" t="s">
        <v>772</v>
      </c>
      <c r="AM248" s="279" t="s">
        <v>772</v>
      </c>
      <c r="AN248" s="279" t="s">
        <v>772</v>
      </c>
      <c r="AO248" s="279" t="s">
        <v>772</v>
      </c>
      <c r="AP248" s="279" t="s">
        <v>772</v>
      </c>
      <c r="AQ248" s="279" t="s">
        <v>772</v>
      </c>
      <c r="AR248" s="279" t="s">
        <v>772</v>
      </c>
      <c r="AS248" s="279" t="s">
        <v>772</v>
      </c>
      <c r="AT248" s="279" t="s">
        <v>772</v>
      </c>
      <c r="AU248" s="279" t="s">
        <v>772</v>
      </c>
      <c r="AV248" s="279" t="s">
        <v>772</v>
      </c>
      <c r="AW248" s="279" t="s">
        <v>772</v>
      </c>
      <c r="AX248" s="279" t="s">
        <v>772</v>
      </c>
      <c r="AY248" s="279" t="str">
        <f>IFERROR(VLOOKUP(A248,#REF!,3,FALSE),"")</f>
        <v/>
      </c>
      <c r="AZ248" s="279" t="str">
        <f>IFERROR(VLOOKUP(A248,#REF!,3,FALSE),"")</f>
        <v/>
      </c>
      <c r="BA248" s="279" t="str">
        <f>IFERROR(VLOOKUP(A248,#REF!,3,FALSE),"")</f>
        <v/>
      </c>
      <c r="BB248" s="279" t="str">
        <f>IFERROR(VLOOKUP(A248,#REF!,3,FALSE),"")</f>
        <v/>
      </c>
      <c r="BC248" s="279" t="str">
        <f>IFERROR(VLOOKUP(A248,#REF!,3,FALSE),"")</f>
        <v/>
      </c>
      <c r="BD248" s="279" t="str">
        <f>IFERROR(VLOOKUP(A248,#REF!,3,FALSE),"")</f>
        <v/>
      </c>
      <c r="BE248" s="279" t="str">
        <f>IFERROR(VLOOKUP(A248,#REF!,3,FALSE),"")</f>
        <v/>
      </c>
      <c r="BF248" s="279" t="str">
        <f>IFERROR(VLOOKUP(A248,#REF!,3,FALSE),"")</f>
        <v/>
      </c>
      <c r="BG248" s="279" t="str">
        <f>IFERROR(VLOOKUP(A248,#REF!,3,FALSE),"")</f>
        <v/>
      </c>
      <c r="BH248" s="279" t="str">
        <f>IFERROR(VLOOKUP(A248,#REF!,3,FALSE),"")</f>
        <v/>
      </c>
      <c r="BI248" s="279" t="str">
        <f>IFERROR(VLOOKUP(A248,#REF!,3,FALSE),"")</f>
        <v/>
      </c>
      <c r="BJ248" s="279" t="str">
        <f>IFERROR(VLOOKUP(A248,#REF!,3,FALSE),"")</f>
        <v/>
      </c>
      <c r="BK248" s="279" t="str">
        <f>IFERROR(VLOOKUP(A248,#REF!,3,FALSE),"")</f>
        <v/>
      </c>
      <c r="BL248" s="279" t="str">
        <f>IFERROR(VLOOKUP(A248,#REF!,3,FALSE),"")</f>
        <v/>
      </c>
      <c r="BM248" s="279" t="str">
        <f>IFERROR(VLOOKUP(A248,#REF!,3,FALSE),"")</f>
        <v/>
      </c>
      <c r="BN248" s="279" t="str">
        <f>IFERROR(VLOOKUP(A248,#REF!,3,FALSE),"")</f>
        <v/>
      </c>
      <c r="BO248" s="279" t="str">
        <f>IFERROR(VLOOKUP(A248,#REF!,3,FALSE),"")</f>
        <v/>
      </c>
      <c r="BP248" s="279" t="str">
        <f>IFERROR(VLOOKUP(A248,#REF!,3,FALSE),"")</f>
        <v/>
      </c>
      <c r="BQ248" s="279" t="str">
        <f>IFERROR(VLOOKUP(A248,#REF!,3,FALSE),"")</f>
        <v/>
      </c>
      <c r="BR248" s="279" t="str">
        <f>IFERROR(VLOOKUP(A248,#REF!,3,FALSE),"")</f>
        <v/>
      </c>
      <c r="BS248" s="279" t="str">
        <f>IFERROR(VLOOKUP(A248,#REF!,3,FALSE),"")</f>
        <v/>
      </c>
      <c r="BT248" s="279" t="str">
        <f>IFERROR(VLOOKUP(A248,#REF!,3,FALSE),"")</f>
        <v/>
      </c>
      <c r="BU248" s="279" t="str">
        <f>IFERROR(VLOOKUP(A248,#REF!,3,FALSE),"")</f>
        <v/>
      </c>
      <c r="BV248" s="279" t="str">
        <f>IFERROR(VLOOKUP(A248,#REF!,3,FALSE),"")</f>
        <v/>
      </c>
      <c r="BW248" s="279" t="str">
        <f>IFERROR(VLOOKUP(A248,#REF!,3,FALSE),"")</f>
        <v/>
      </c>
      <c r="BX248" s="279" t="str">
        <f>IFERROR(VLOOKUP(A248,#REF!,3,FALSE),"")</f>
        <v/>
      </c>
      <c r="BY248" s="279" t="str">
        <f>IFERROR(VLOOKUP(A248,#REF!,3,FALSE),"")</f>
        <v/>
      </c>
      <c r="BZ248" s="279" t="str">
        <f>IFERROR(VLOOKUP(A248,#REF!,3,FALSE),"")</f>
        <v/>
      </c>
      <c r="CA248" s="279" t="str">
        <f>IFERROR(VLOOKUP(A248,#REF!,3,FALSE),"")</f>
        <v/>
      </c>
      <c r="CB248" s="279" t="str">
        <f>IFERROR(VLOOKUP(A248,#REF!,3,FALSE),"")</f>
        <v/>
      </c>
      <c r="CC248" s="279" t="str">
        <f>IFERROR(VLOOKUP(A248,#REF!,3,FALSE),"")</f>
        <v/>
      </c>
      <c r="CD248" s="279" t="str">
        <f>IFERROR(VLOOKUP(A248,#REF!,3,FALSE),"")</f>
        <v/>
      </c>
      <c r="CE248" s="279" t="str">
        <f>IFERROR(VLOOKUP(A248,#REF!,3,FALSE),"")</f>
        <v/>
      </c>
      <c r="CF248" s="279" t="str">
        <f>IFERROR(VLOOKUP(A248,#REF!,3,FALSE),"")</f>
        <v/>
      </c>
      <c r="CG248" s="279" t="str">
        <f>IFERROR(VLOOKUP(A248,#REF!,3,FALSE),"")</f>
        <v/>
      </c>
      <c r="CH248" s="279" t="str">
        <f>IFERROR(VLOOKUP(A248,#REF!,3,FALSE),"")</f>
        <v/>
      </c>
      <c r="CI248" s="279" t="str">
        <f>IFERROR(VLOOKUP(A248,'fat-01-23'!A:C,3,FALSE),"")</f>
        <v/>
      </c>
      <c r="CJ248" s="279" t="str">
        <f>IFERROR(VLOOKUP(A248,'fat-02-23'!A:C,3,FALSE),"")</f>
        <v/>
      </c>
      <c r="CK248" s="279" t="str">
        <f>IFERROR(VLOOKUP(A248,'fat-03-23'!A:C,3,FALSE),"")</f>
        <v/>
      </c>
      <c r="CL248" s="279" t="str">
        <f>IFERROR(VLOOKUP(A248,'fat-04-23'!A:C,3,FALSE),"")</f>
        <v/>
      </c>
      <c r="CM248" s="279" t="str">
        <f>IFERROR(VLOOKUP(A248,'fat-05-23'!A:C,3,FALSE),"")</f>
        <v/>
      </c>
      <c r="CN248" s="279" t="str">
        <f>IFERROR(VLOOKUP(A248,'fat-06-23'!A:C,3,FALSE),"")</f>
        <v/>
      </c>
      <c r="CO248" s="279" t="str">
        <f>IFERROR(VLOOKUP(A248,'fat-07-23'!A:C,3,FALSE),"")</f>
        <v/>
      </c>
      <c r="CP248" s="279" t="str">
        <f>IFERROR(VLOOKUP(A248,'fat-08-23'!A:C,3,FALSE),"")</f>
        <v/>
      </c>
      <c r="CQ248" s="279" t="str">
        <f>IFERROR(VLOOKUP(A248,'fat-09-23'!A:C,3,FALSE),"")</f>
        <v/>
      </c>
      <c r="CR248" s="279" t="str">
        <f>IFERROR(VLOOKUP(A248,'fat-10-23'!A:C,3,FALSE),"")</f>
        <v/>
      </c>
      <c r="CS248" s="279" t="str">
        <f>IFERROR(VLOOKUP(A248,'fat-11-23'!A:C,3,FALSE),"")</f>
        <v/>
      </c>
      <c r="CT248" s="279" t="str">
        <f>IFERROR(VLOOKUP(A248,'fat-12-23'!A:C,3,FALSE),"")</f>
        <v/>
      </c>
      <c r="CU248" s="279" t="str">
        <f>IFERROR(VLOOKUP(A248,'fat-01-24'!A:C,3,FALSE),"")</f>
        <v/>
      </c>
      <c r="CV248" s="279" t="str">
        <f>IFERROR(VLOOKUP(A248,'fat-02-24'!A:C,3,FALSE),"")</f>
        <v/>
      </c>
      <c r="CW248" s="279" t="str">
        <f>IFERROR(VLOOKUP(A248,'fat-03-24'!A:C,3,FALSE),"")</f>
        <v/>
      </c>
      <c r="CX248" s="279" t="str">
        <f>IFERROR(VLOOKUP(A248,'fat-04-24'!A:C,3,FALSE),"")</f>
        <v/>
      </c>
      <c r="CY248" s="279" t="str">
        <f>IFERROR(VLOOKUP(A248,'fat-05-24'!A:C,3,FALSE),"")</f>
        <v/>
      </c>
      <c r="CZ248" s="279" t="str">
        <f>IFERROR(VLOOKUP(A248,'fat-06-24'!A:C,3,FALSE),"")</f>
        <v/>
      </c>
      <c r="DA248" s="279" t="str">
        <f>IFERROR(VLOOKUP(A248,'fat-07-24'!A:C,3,FALSE),"")</f>
        <v/>
      </c>
      <c r="DB248" s="279" t="str">
        <f>IFERROR(VLOOKUP(A248,'fat-08-24'!A:D,3,FALSE),"")</f>
        <v/>
      </c>
      <c r="DC248" s="279" t="str">
        <f>IFERROR(VLOOKUP(A248,'fat-09-24'!A:C,3,FALSE),"")</f>
        <v/>
      </c>
      <c r="DD248" s="279" t="str">
        <f>IFERROR(VLOOKUP(A248,'fat-10-24'!A:C,3,FALSE),"")</f>
        <v/>
      </c>
      <c r="DE248" s="279" t="str">
        <f>IFERROR(VLOOKUP(A248,'fat-11-24'!A:C,3,FALSE),"")</f>
        <v/>
      </c>
      <c r="DF248" s="279" t="str">
        <f>IFERROR(VLOOKUP(A248,'fat-12-24'!A:D,3,FALSE),"")</f>
        <v/>
      </c>
      <c r="DG248" s="279" t="str">
        <f>IFERROR(VLOOKUP(A248,'fat-01-25'!A:D,3,FALSE),"")</f>
        <v/>
      </c>
      <c r="DH248" s="279" t="str">
        <f>IFERROR(VLOOKUP(A248,'fat-02-25'!A:D,3,FALSE),"")</f>
        <v/>
      </c>
      <c r="DI248" s="279" t="str">
        <f>IFERROR(VLOOKUP(A248,'fat-03-25'!A:C,3,FALSE),"")</f>
        <v/>
      </c>
      <c r="DJ248" s="279" t="str">
        <f>IFERROR(VLOOKUP(A248,'fat-04-25'!A:C,3,FALSE),"")</f>
        <v/>
      </c>
      <c r="DK248" s="279" t="str">
        <f>IFERROR(VLOOKUP(A248,'fat-02-25'!A:C,3,FALSE),"")</f>
        <v/>
      </c>
      <c r="DL248" s="279" t="str">
        <f>IFERROR(VLOOKUP(A248,'fat-06-25'!A:C,3,FALSE),"")</f>
        <v/>
      </c>
      <c r="DM248" s="279" t="str">
        <f>IFERROR(VLOOKUP(A248,'fat-05-25'!A:C,3,FALSE),"")</f>
        <v/>
      </c>
      <c r="DN248" s="279" t="str">
        <f>IFERROR(VLOOKUP(A248,'fat-08-25'!A:C,3,FALSE),"")</f>
        <v/>
      </c>
      <c r="DO248" s="279" t="str">
        <f>IFERROR(VLOOKUP(A248,'fat-09-25'!A:C,3,FALSE),"")</f>
        <v/>
      </c>
      <c r="DP248" s="279" t="str">
        <f>IFERROR(VLOOKUP(A248,'fat-10-25'!A:C,3,FALSE),"")</f>
        <v/>
      </c>
      <c r="DQ248" s="279" t="str">
        <f>IFERROR(VLOOKUP(A248,'fat-11-25'!A:D,3,FALSE),"")</f>
        <v/>
      </c>
      <c r="DR248" s="279" t="str">
        <f>IFERROR(VLOOKUP(A248,'fat-12-25'!A:D,3,FALSE),"")</f>
        <v/>
      </c>
      <c r="DS248" s="279" t="str">
        <f>IFERROR(VLOOKUP(A248,'fat-01-26'!A:C,3,FALSE),"")</f>
        <v/>
      </c>
      <c r="DT248" s="279" t="str">
        <f>IFERROR(VLOOKUP(A248,'fat-02-26'!A:C,3,FALSE),"")</f>
        <v/>
      </c>
      <c r="DU248" s="279" t="str">
        <f>IFERROR(VLOOKUP(A248,'fat-03-26'!A:C,3,FALSE),"")</f>
        <v/>
      </c>
      <c r="DV248" s="279" t="str">
        <f>IFERROR(VLOOKUP(A248,'fat-04-26'!A:C,3,FALSE),"")</f>
        <v/>
      </c>
      <c r="DW248" s="279" t="str">
        <f>IFERROR(VLOOKUP(A248,'fat-05-26'!A:C,3,FALSE),"")</f>
        <v/>
      </c>
      <c r="DX248" s="279">
        <f t="shared" si="23"/>
        <v>0</v>
      </c>
      <c r="DY248" s="279">
        <f t="shared" si="25"/>
        <v>0</v>
      </c>
      <c r="DZ248" s="280"/>
      <c r="EA248" s="281">
        <f>VLOOKUP(A248,Estoque!B:I,8,FALSE)</f>
        <v>0</v>
      </c>
      <c r="EB248" s="34">
        <f>VLOOKUP(A248,Estoque!B:N,13,FALSE)</f>
        <v>0</v>
      </c>
    </row>
    <row r="249" spans="1:132" x14ac:dyDescent="0.3">
      <c r="A249" s="394" t="s">
        <v>899</v>
      </c>
      <c r="B249" s="394" t="s">
        <v>900</v>
      </c>
      <c r="C249" s="283" t="s">
        <v>772</v>
      </c>
      <c r="D249" s="283" t="s">
        <v>772</v>
      </c>
      <c r="E249" s="283" t="s">
        <v>772</v>
      </c>
      <c r="F249" s="283" t="s">
        <v>772</v>
      </c>
      <c r="G249" s="283" t="s">
        <v>772</v>
      </c>
      <c r="H249" s="283" t="s">
        <v>772</v>
      </c>
      <c r="I249" s="283" t="s">
        <v>772</v>
      </c>
      <c r="J249" s="283" t="s">
        <v>772</v>
      </c>
      <c r="K249" s="283" t="s">
        <v>772</v>
      </c>
      <c r="L249" s="283" t="s">
        <v>772</v>
      </c>
      <c r="M249" s="283" t="s">
        <v>772</v>
      </c>
      <c r="N249" s="283" t="s">
        <v>772</v>
      </c>
      <c r="O249" s="279" t="s">
        <v>772</v>
      </c>
      <c r="P249" s="279" t="s">
        <v>772</v>
      </c>
      <c r="Q249" s="279" t="s">
        <v>772</v>
      </c>
      <c r="R249" s="279" t="s">
        <v>772</v>
      </c>
      <c r="S249" s="279" t="s">
        <v>772</v>
      </c>
      <c r="T249" s="279" t="s">
        <v>772</v>
      </c>
      <c r="U249" s="279" t="s">
        <v>772</v>
      </c>
      <c r="V249" s="279" t="s">
        <v>772</v>
      </c>
      <c r="W249" s="279" t="s">
        <v>772</v>
      </c>
      <c r="X249" s="279" t="s">
        <v>772</v>
      </c>
      <c r="Y249" s="279" t="s">
        <v>772</v>
      </c>
      <c r="Z249" s="279" t="str">
        <f>IFERROR(VLOOKUP(A249,#REF!,3,FALSE),"")</f>
        <v/>
      </c>
      <c r="AA249" s="279" t="s">
        <v>772</v>
      </c>
      <c r="AB249" s="279" t="s">
        <v>772</v>
      </c>
      <c r="AC249" s="279" t="s">
        <v>772</v>
      </c>
      <c r="AD249" s="279" t="s">
        <v>772</v>
      </c>
      <c r="AE249" s="279" t="s">
        <v>772</v>
      </c>
      <c r="AF249" s="279" t="s">
        <v>772</v>
      </c>
      <c r="AG249" s="279" t="s">
        <v>772</v>
      </c>
      <c r="AH249" s="279" t="s">
        <v>772</v>
      </c>
      <c r="AI249" s="279" t="s">
        <v>772</v>
      </c>
      <c r="AJ249" s="279" t="s">
        <v>772</v>
      </c>
      <c r="AK249" s="279" t="s">
        <v>772</v>
      </c>
      <c r="AL249" s="279" t="s">
        <v>772</v>
      </c>
      <c r="AM249" s="279" t="s">
        <v>772</v>
      </c>
      <c r="AN249" s="279" t="s">
        <v>772</v>
      </c>
      <c r="AO249" s="279" t="s">
        <v>772</v>
      </c>
      <c r="AP249" s="279" t="s">
        <v>772</v>
      </c>
      <c r="AQ249" s="279" t="s">
        <v>772</v>
      </c>
      <c r="AR249" s="279" t="s">
        <v>772</v>
      </c>
      <c r="AS249" s="279" t="s">
        <v>772</v>
      </c>
      <c r="AT249" s="279" t="s">
        <v>772</v>
      </c>
      <c r="AU249" s="279" t="s">
        <v>772</v>
      </c>
      <c r="AV249" s="279" t="s">
        <v>772</v>
      </c>
      <c r="AW249" s="279" t="s">
        <v>772</v>
      </c>
      <c r="AX249" s="279" t="s">
        <v>772</v>
      </c>
      <c r="AY249" s="279" t="str">
        <f>IFERROR(VLOOKUP(A249,#REF!,3,FALSE),"")</f>
        <v/>
      </c>
      <c r="AZ249" s="279" t="str">
        <f>IFERROR(VLOOKUP(A249,#REF!,3,FALSE),"")</f>
        <v/>
      </c>
      <c r="BA249" s="279" t="str">
        <f>IFERROR(VLOOKUP(A249,#REF!,3,FALSE),"")</f>
        <v/>
      </c>
      <c r="BB249" s="279" t="str">
        <f>IFERROR(VLOOKUP(A249,#REF!,3,FALSE),"")</f>
        <v/>
      </c>
      <c r="BC249" s="279" t="str">
        <f>IFERROR(VLOOKUP(A249,#REF!,3,FALSE),"")</f>
        <v/>
      </c>
      <c r="BD249" s="279" t="str">
        <f>IFERROR(VLOOKUP(A249,#REF!,3,FALSE),"")</f>
        <v/>
      </c>
      <c r="BE249" s="279" t="str">
        <f>IFERROR(VLOOKUP(A249,#REF!,3,FALSE),"")</f>
        <v/>
      </c>
      <c r="BF249" s="279" t="str">
        <f>IFERROR(VLOOKUP(A249,#REF!,3,FALSE),"")</f>
        <v/>
      </c>
      <c r="BG249" s="279" t="str">
        <f>IFERROR(VLOOKUP(A249,#REF!,3,FALSE),"")</f>
        <v/>
      </c>
      <c r="BH249" s="279" t="str">
        <f>IFERROR(VLOOKUP(A249,#REF!,3,FALSE),"")</f>
        <v/>
      </c>
      <c r="BI249" s="279" t="str">
        <f>IFERROR(VLOOKUP(A249,#REF!,3,FALSE),"")</f>
        <v/>
      </c>
      <c r="BJ249" s="279" t="str">
        <f>IFERROR(VLOOKUP(A249,#REF!,3,FALSE),"")</f>
        <v/>
      </c>
      <c r="BK249" s="279" t="str">
        <f>IFERROR(VLOOKUP(A249,#REF!,3,FALSE),"")</f>
        <v/>
      </c>
      <c r="BL249" s="279" t="str">
        <f>IFERROR(VLOOKUP(A249,#REF!,3,FALSE),"")</f>
        <v/>
      </c>
      <c r="BM249" s="279" t="str">
        <f>IFERROR(VLOOKUP(A249,#REF!,3,FALSE),"")</f>
        <v/>
      </c>
      <c r="BN249" s="279" t="str">
        <f>IFERROR(VLOOKUP(A249,#REF!,3,FALSE),"")</f>
        <v/>
      </c>
      <c r="BO249" s="279" t="str">
        <f>IFERROR(VLOOKUP(A249,#REF!,3,FALSE),"")</f>
        <v/>
      </c>
      <c r="BP249" s="279" t="str">
        <f>IFERROR(VLOOKUP(A249,#REF!,3,FALSE),"")</f>
        <v/>
      </c>
      <c r="BQ249" s="279" t="str">
        <f>IFERROR(VLOOKUP(A249,#REF!,3,FALSE),"")</f>
        <v/>
      </c>
      <c r="BR249" s="279" t="str">
        <f>IFERROR(VLOOKUP(A249,#REF!,3,FALSE),"")</f>
        <v/>
      </c>
      <c r="BS249" s="279" t="str">
        <f>IFERROR(VLOOKUP(A249,#REF!,3,FALSE),"")</f>
        <v/>
      </c>
      <c r="BT249" s="279" t="str">
        <f>IFERROR(VLOOKUP(A249,#REF!,3,FALSE),"")</f>
        <v/>
      </c>
      <c r="BU249" s="279" t="str">
        <f>IFERROR(VLOOKUP(A249,#REF!,3,FALSE),"")</f>
        <v/>
      </c>
      <c r="BV249" s="279" t="str">
        <f>IFERROR(VLOOKUP(A249,#REF!,3,FALSE),"")</f>
        <v/>
      </c>
      <c r="BW249" s="279" t="str">
        <f>IFERROR(VLOOKUP(A249,#REF!,3,FALSE),"")</f>
        <v/>
      </c>
      <c r="BX249" s="279" t="str">
        <f>IFERROR(VLOOKUP(A249,#REF!,3,FALSE),"")</f>
        <v/>
      </c>
      <c r="BY249" s="279" t="str">
        <f>IFERROR(VLOOKUP(A249,#REF!,3,FALSE),"")</f>
        <v/>
      </c>
      <c r="BZ249" s="279" t="str">
        <f>IFERROR(VLOOKUP(A249,#REF!,3,FALSE),"")</f>
        <v/>
      </c>
      <c r="CA249" s="279" t="str">
        <f>IFERROR(VLOOKUP(A249,#REF!,3,FALSE),"")</f>
        <v/>
      </c>
      <c r="CB249" s="279" t="str">
        <f>IFERROR(VLOOKUP(A249,#REF!,3,FALSE),"")</f>
        <v/>
      </c>
      <c r="CC249" s="279" t="str">
        <f>IFERROR(VLOOKUP(A249,#REF!,3,FALSE),"")</f>
        <v/>
      </c>
      <c r="CD249" s="279" t="str">
        <f>IFERROR(VLOOKUP(A249,#REF!,3,FALSE),"")</f>
        <v/>
      </c>
      <c r="CE249" s="279" t="str">
        <f>IFERROR(VLOOKUP(A249,#REF!,3,FALSE),"")</f>
        <v/>
      </c>
      <c r="CF249" s="279" t="str">
        <f>IFERROR(VLOOKUP(A249,#REF!,3,FALSE),"")</f>
        <v/>
      </c>
      <c r="CG249" s="279" t="str">
        <f>IFERROR(VLOOKUP(A249,#REF!,3,FALSE),"")</f>
        <v/>
      </c>
      <c r="CH249" s="279" t="str">
        <f>IFERROR(VLOOKUP(A249,#REF!,3,FALSE),"")</f>
        <v/>
      </c>
      <c r="CI249" s="279" t="str">
        <f>IFERROR(VLOOKUP(A249,'fat-01-23'!A:C,3,FALSE),"")</f>
        <v/>
      </c>
      <c r="CJ249" s="279" t="str">
        <f>IFERROR(VLOOKUP(A249,'fat-02-23'!A:C,3,FALSE),"")</f>
        <v/>
      </c>
      <c r="CK249" s="279" t="str">
        <f>IFERROR(VLOOKUP(A249,'fat-03-23'!A:C,3,FALSE),"")</f>
        <v/>
      </c>
      <c r="CL249" s="279" t="str">
        <f>IFERROR(VLOOKUP(A249,'fat-04-23'!A:C,3,FALSE),"")</f>
        <v/>
      </c>
      <c r="CM249" s="279" t="str">
        <f>IFERROR(VLOOKUP(A249,'fat-05-23'!A:C,3,FALSE),"")</f>
        <v/>
      </c>
      <c r="CN249" s="279" t="str">
        <f>IFERROR(VLOOKUP(A249,'fat-06-23'!A:C,3,FALSE),"")</f>
        <v/>
      </c>
      <c r="CO249" s="279" t="str">
        <f>IFERROR(VLOOKUP(A249,'fat-07-23'!A:C,3,FALSE),"")</f>
        <v/>
      </c>
      <c r="CP249" s="279" t="str">
        <f>IFERROR(VLOOKUP(A249,'fat-08-23'!A:C,3,FALSE),"")</f>
        <v/>
      </c>
      <c r="CQ249" s="279" t="str">
        <f>IFERROR(VLOOKUP(A249,'fat-09-23'!A:C,3,FALSE),"")</f>
        <v/>
      </c>
      <c r="CR249" s="279" t="str">
        <f>IFERROR(VLOOKUP(A249,'fat-10-23'!A:C,3,FALSE),"")</f>
        <v/>
      </c>
      <c r="CS249" s="279" t="str">
        <f>IFERROR(VLOOKUP(A249,'fat-11-23'!A:C,3,FALSE),"")</f>
        <v/>
      </c>
      <c r="CT249" s="279" t="str">
        <f>IFERROR(VLOOKUP(A249,'fat-12-23'!A:C,3,FALSE),"")</f>
        <v/>
      </c>
      <c r="CU249" s="279" t="str">
        <f>IFERROR(VLOOKUP(A249,'fat-01-24'!A:C,3,FALSE),"")</f>
        <v/>
      </c>
      <c r="CV249" s="279" t="str">
        <f>IFERROR(VLOOKUP(A249,'fat-02-24'!A:C,3,FALSE),"")</f>
        <v/>
      </c>
      <c r="CW249" s="279" t="str">
        <f>IFERROR(VLOOKUP(A249,'fat-03-24'!A:C,3,FALSE),"")</f>
        <v/>
      </c>
      <c r="CX249" s="279" t="str">
        <f>IFERROR(VLOOKUP(A249,'fat-04-24'!A:C,3,FALSE),"")</f>
        <v/>
      </c>
      <c r="CY249" s="279" t="str">
        <f>IFERROR(VLOOKUP(A249,'fat-05-24'!A:C,3,FALSE),"")</f>
        <v/>
      </c>
      <c r="CZ249" s="279" t="str">
        <f>IFERROR(VLOOKUP(A249,'fat-06-24'!A:C,3,FALSE),"")</f>
        <v/>
      </c>
      <c r="DA249" s="279" t="str">
        <f>IFERROR(VLOOKUP(A249,'fat-07-24'!A:C,3,FALSE),"")</f>
        <v/>
      </c>
      <c r="DB249" s="279" t="str">
        <f>IFERROR(VLOOKUP(A249,'fat-08-24'!A:D,3,FALSE),"")</f>
        <v/>
      </c>
      <c r="DC249" s="279" t="str">
        <f>IFERROR(VLOOKUP(A249,'fat-09-24'!A:C,3,FALSE),"")</f>
        <v/>
      </c>
      <c r="DD249" s="279" t="str">
        <f>IFERROR(VLOOKUP(A249,'fat-10-24'!A:C,3,FALSE),"")</f>
        <v/>
      </c>
      <c r="DE249" s="279" t="str">
        <f>IFERROR(VLOOKUP(A249,'fat-11-24'!A:C,3,FALSE),"")</f>
        <v/>
      </c>
      <c r="DF249" s="279" t="str">
        <f>IFERROR(VLOOKUP(A249,'fat-12-24'!A:D,3,FALSE),"")</f>
        <v/>
      </c>
      <c r="DG249" s="279" t="str">
        <f>IFERROR(VLOOKUP(A249,'fat-01-25'!A:D,3,FALSE),"")</f>
        <v/>
      </c>
      <c r="DH249" s="279" t="str">
        <f>IFERROR(VLOOKUP(A249,'fat-02-25'!A:D,3,FALSE),"")</f>
        <v/>
      </c>
      <c r="DI249" s="279" t="str">
        <f>IFERROR(VLOOKUP(A249,'fat-03-25'!A:C,3,FALSE),"")</f>
        <v/>
      </c>
      <c r="DJ249" s="279" t="str">
        <f>IFERROR(VLOOKUP(A249,'fat-04-25'!A:C,3,FALSE),"")</f>
        <v/>
      </c>
      <c r="DK249" s="279" t="str">
        <f>IFERROR(VLOOKUP(A249,'fat-02-25'!A:C,3,FALSE),"")</f>
        <v/>
      </c>
      <c r="DL249" s="279" t="str">
        <f>IFERROR(VLOOKUP(A249,'fat-06-25'!A:C,3,FALSE),"")</f>
        <v/>
      </c>
      <c r="DM249" s="279" t="str">
        <f>IFERROR(VLOOKUP(A249,'fat-05-25'!A:C,3,FALSE),"")</f>
        <v/>
      </c>
      <c r="DN249" s="279" t="str">
        <f>IFERROR(VLOOKUP(A249,'fat-08-25'!A:C,3,FALSE),"")</f>
        <v/>
      </c>
      <c r="DO249" s="279" t="str">
        <f>IFERROR(VLOOKUP(A249,'fat-09-25'!A:C,3,FALSE),"")</f>
        <v/>
      </c>
      <c r="DP249" s="279" t="str">
        <f>IFERROR(VLOOKUP(A249,'fat-10-25'!A:C,3,FALSE),"")</f>
        <v/>
      </c>
      <c r="DQ249" s="279" t="str">
        <f>IFERROR(VLOOKUP(A249,'fat-11-25'!A:D,3,FALSE),"")</f>
        <v/>
      </c>
      <c r="DR249" s="279" t="str">
        <f>IFERROR(VLOOKUP(A249,'fat-12-25'!A:D,3,FALSE),"")</f>
        <v/>
      </c>
      <c r="DS249" s="279" t="str">
        <f>IFERROR(VLOOKUP(A249,'fat-01-26'!A:C,3,FALSE),"")</f>
        <v/>
      </c>
      <c r="DT249" s="279" t="str">
        <f>IFERROR(VLOOKUP(A249,'fat-02-26'!A:C,3,FALSE),"")</f>
        <v/>
      </c>
      <c r="DU249" s="279" t="str">
        <f>IFERROR(VLOOKUP(A249,'fat-03-26'!A:C,3,FALSE),"")</f>
        <v/>
      </c>
      <c r="DV249" s="279" t="str">
        <f>IFERROR(VLOOKUP(A249,'fat-04-26'!A:C,3,FALSE),"")</f>
        <v/>
      </c>
      <c r="DW249" s="279" t="str">
        <f>IFERROR(VLOOKUP(A249,'fat-05-26'!A:C,3,FALSE),"")</f>
        <v/>
      </c>
      <c r="DX249" s="279">
        <f t="shared" si="23"/>
        <v>0</v>
      </c>
      <c r="DY249" s="279">
        <f t="shared" si="25"/>
        <v>0</v>
      </c>
      <c r="DZ249" s="280"/>
      <c r="EA249" s="281">
        <f>VLOOKUP(A249,Estoque!B:I,8,FALSE)</f>
        <v>0</v>
      </c>
      <c r="EB249" s="34">
        <f>VLOOKUP(A249,Estoque!B:N,13,FALSE)</f>
        <v>0</v>
      </c>
    </row>
    <row r="250" spans="1:132" x14ac:dyDescent="0.3">
      <c r="A250" s="394" t="s">
        <v>901</v>
      </c>
      <c r="B250" s="394" t="s">
        <v>902</v>
      </c>
      <c r="C250" s="283" t="s">
        <v>772</v>
      </c>
      <c r="D250" s="283" t="s">
        <v>772</v>
      </c>
      <c r="E250" s="283" t="s">
        <v>772</v>
      </c>
      <c r="F250" s="283" t="s">
        <v>772</v>
      </c>
      <c r="G250" s="283" t="s">
        <v>772</v>
      </c>
      <c r="H250" s="283" t="s">
        <v>772</v>
      </c>
      <c r="I250" s="283" t="s">
        <v>772</v>
      </c>
      <c r="J250" s="283" t="s">
        <v>772</v>
      </c>
      <c r="K250" s="283" t="s">
        <v>772</v>
      </c>
      <c r="L250" s="283" t="s">
        <v>772</v>
      </c>
      <c r="M250" s="283" t="s">
        <v>772</v>
      </c>
      <c r="N250" s="283" t="s">
        <v>772</v>
      </c>
      <c r="O250" s="279" t="s">
        <v>772</v>
      </c>
      <c r="P250" s="279" t="s">
        <v>772</v>
      </c>
      <c r="Q250" s="279" t="s">
        <v>772</v>
      </c>
      <c r="R250" s="279" t="s">
        <v>772</v>
      </c>
      <c r="S250" s="279" t="s">
        <v>772</v>
      </c>
      <c r="T250" s="279" t="s">
        <v>772</v>
      </c>
      <c r="U250" s="279" t="s">
        <v>772</v>
      </c>
      <c r="V250" s="279" t="s">
        <v>772</v>
      </c>
      <c r="W250" s="279" t="s">
        <v>772</v>
      </c>
      <c r="X250" s="279" t="s">
        <v>772</v>
      </c>
      <c r="Y250" s="279" t="s">
        <v>772</v>
      </c>
      <c r="Z250" s="279" t="str">
        <f>IFERROR(VLOOKUP(A250,#REF!,3,FALSE),"")</f>
        <v/>
      </c>
      <c r="AA250" s="279" t="s">
        <v>772</v>
      </c>
      <c r="AB250" s="279" t="s">
        <v>772</v>
      </c>
      <c r="AC250" s="279" t="s">
        <v>772</v>
      </c>
      <c r="AD250" s="279" t="s">
        <v>772</v>
      </c>
      <c r="AE250" s="279" t="s">
        <v>772</v>
      </c>
      <c r="AF250" s="279" t="s">
        <v>772</v>
      </c>
      <c r="AG250" s="279" t="s">
        <v>772</v>
      </c>
      <c r="AH250" s="279" t="s">
        <v>772</v>
      </c>
      <c r="AI250" s="279" t="s">
        <v>772</v>
      </c>
      <c r="AJ250" s="279" t="s">
        <v>772</v>
      </c>
      <c r="AK250" s="279" t="s">
        <v>772</v>
      </c>
      <c r="AL250" s="279" t="s">
        <v>772</v>
      </c>
      <c r="AM250" s="279" t="s">
        <v>772</v>
      </c>
      <c r="AN250" s="279" t="s">
        <v>772</v>
      </c>
      <c r="AO250" s="279" t="s">
        <v>772</v>
      </c>
      <c r="AP250" s="279" t="s">
        <v>772</v>
      </c>
      <c r="AQ250" s="279" t="s">
        <v>772</v>
      </c>
      <c r="AR250" s="279" t="s">
        <v>772</v>
      </c>
      <c r="AS250" s="279" t="s">
        <v>772</v>
      </c>
      <c r="AT250" s="279" t="s">
        <v>772</v>
      </c>
      <c r="AU250" s="279" t="s">
        <v>772</v>
      </c>
      <c r="AV250" s="279" t="s">
        <v>772</v>
      </c>
      <c r="AW250" s="279" t="s">
        <v>772</v>
      </c>
      <c r="AX250" s="279" t="s">
        <v>772</v>
      </c>
      <c r="AY250" s="279" t="str">
        <f>IFERROR(VLOOKUP(A250,#REF!,3,FALSE),"")</f>
        <v/>
      </c>
      <c r="AZ250" s="279" t="str">
        <f>IFERROR(VLOOKUP(A250,#REF!,3,FALSE),"")</f>
        <v/>
      </c>
      <c r="BA250" s="279" t="str">
        <f>IFERROR(VLOOKUP(A250,#REF!,3,FALSE),"")</f>
        <v/>
      </c>
      <c r="BB250" s="279" t="str">
        <f>IFERROR(VLOOKUP(A250,#REF!,3,FALSE),"")</f>
        <v/>
      </c>
      <c r="BC250" s="279" t="str">
        <f>IFERROR(VLOOKUP(A250,#REF!,3,FALSE),"")</f>
        <v/>
      </c>
      <c r="BD250" s="279" t="str">
        <f>IFERROR(VLOOKUP(A250,#REF!,3,FALSE),"")</f>
        <v/>
      </c>
      <c r="BE250" s="279" t="str">
        <f>IFERROR(VLOOKUP(A250,#REF!,3,FALSE),"")</f>
        <v/>
      </c>
      <c r="BF250" s="279" t="str">
        <f>IFERROR(VLOOKUP(A250,#REF!,3,FALSE),"")</f>
        <v/>
      </c>
      <c r="BG250" s="279" t="str">
        <f>IFERROR(VLOOKUP(A250,#REF!,3,FALSE),"")</f>
        <v/>
      </c>
      <c r="BH250" s="279" t="str">
        <f>IFERROR(VLOOKUP(A250,#REF!,3,FALSE),"")</f>
        <v/>
      </c>
      <c r="BI250" s="279" t="str">
        <f>IFERROR(VLOOKUP(A250,#REF!,3,FALSE),"")</f>
        <v/>
      </c>
      <c r="BJ250" s="279" t="str">
        <f>IFERROR(VLOOKUP(A250,#REF!,3,FALSE),"")</f>
        <v/>
      </c>
      <c r="BK250" s="279" t="str">
        <f>IFERROR(VLOOKUP(A250,#REF!,3,FALSE),"")</f>
        <v/>
      </c>
      <c r="BL250" s="279" t="str">
        <f>IFERROR(VLOOKUP(A250,#REF!,3,FALSE),"")</f>
        <v/>
      </c>
      <c r="BM250" s="279" t="str">
        <f>IFERROR(VLOOKUP(A250,#REF!,3,FALSE),"")</f>
        <v/>
      </c>
      <c r="BN250" s="279" t="str">
        <f>IFERROR(VLOOKUP(A250,#REF!,3,FALSE),"")</f>
        <v/>
      </c>
      <c r="BO250" s="279" t="str">
        <f>IFERROR(VLOOKUP(A250,#REF!,3,FALSE),"")</f>
        <v/>
      </c>
      <c r="BP250" s="279" t="str">
        <f>IFERROR(VLOOKUP(A250,#REF!,3,FALSE),"")</f>
        <v/>
      </c>
      <c r="BQ250" s="279" t="str">
        <f>IFERROR(VLOOKUP(A250,#REF!,3,FALSE),"")</f>
        <v/>
      </c>
      <c r="BR250" s="279" t="str">
        <f>IFERROR(VLOOKUP(A250,#REF!,3,FALSE),"")</f>
        <v/>
      </c>
      <c r="BS250" s="279" t="str">
        <f>IFERROR(VLOOKUP(A250,#REF!,3,FALSE),"")</f>
        <v/>
      </c>
      <c r="BT250" s="279" t="str">
        <f>IFERROR(VLOOKUP(A250,#REF!,3,FALSE),"")</f>
        <v/>
      </c>
      <c r="BU250" s="279" t="str">
        <f>IFERROR(VLOOKUP(A250,#REF!,3,FALSE),"")</f>
        <v/>
      </c>
      <c r="BV250" s="279" t="str">
        <f>IFERROR(VLOOKUP(A250,#REF!,3,FALSE),"")</f>
        <v/>
      </c>
      <c r="BW250" s="279" t="str">
        <f>IFERROR(VLOOKUP(A250,#REF!,3,FALSE),"")</f>
        <v/>
      </c>
      <c r="BX250" s="279" t="str">
        <f>IFERROR(VLOOKUP(A250,#REF!,3,FALSE),"")</f>
        <v/>
      </c>
      <c r="BY250" s="279" t="str">
        <f>IFERROR(VLOOKUP(A250,#REF!,3,FALSE),"")</f>
        <v/>
      </c>
      <c r="BZ250" s="279" t="str">
        <f>IFERROR(VLOOKUP(A250,#REF!,3,FALSE),"")</f>
        <v/>
      </c>
      <c r="CA250" s="279" t="str">
        <f>IFERROR(VLOOKUP(A250,#REF!,3,FALSE),"")</f>
        <v/>
      </c>
      <c r="CB250" s="279" t="str">
        <f>IFERROR(VLOOKUP(A250,#REF!,3,FALSE),"")</f>
        <v/>
      </c>
      <c r="CC250" s="279" t="str">
        <f>IFERROR(VLOOKUP(A250,#REF!,3,FALSE),"")</f>
        <v/>
      </c>
      <c r="CD250" s="279" t="str">
        <f>IFERROR(VLOOKUP(A250,#REF!,3,FALSE),"")</f>
        <v/>
      </c>
      <c r="CE250" s="279" t="str">
        <f>IFERROR(VLOOKUP(A250,#REF!,3,FALSE),"")</f>
        <v/>
      </c>
      <c r="CF250" s="279" t="str">
        <f>IFERROR(VLOOKUP(A250,#REF!,3,FALSE),"")</f>
        <v/>
      </c>
      <c r="CG250" s="279" t="str">
        <f>IFERROR(VLOOKUP(A250,#REF!,3,FALSE),"")</f>
        <v/>
      </c>
      <c r="CH250" s="279" t="str">
        <f>IFERROR(VLOOKUP(A250,#REF!,3,FALSE),"")</f>
        <v/>
      </c>
      <c r="CI250" s="279" t="str">
        <f>IFERROR(VLOOKUP(A250,'fat-01-23'!A:C,3,FALSE),"")</f>
        <v/>
      </c>
      <c r="CJ250" s="279" t="str">
        <f>IFERROR(VLOOKUP(A250,'fat-02-23'!A:C,3,FALSE),"")</f>
        <v/>
      </c>
      <c r="CK250" s="279" t="str">
        <f>IFERROR(VLOOKUP(A250,'fat-03-23'!A:C,3,FALSE),"")</f>
        <v/>
      </c>
      <c r="CL250" s="279" t="str">
        <f>IFERROR(VLOOKUP(A250,'fat-04-23'!A:C,3,FALSE),"")</f>
        <v/>
      </c>
      <c r="CM250" s="279" t="str">
        <f>IFERROR(VLOOKUP(A250,'fat-05-23'!A:C,3,FALSE),"")</f>
        <v/>
      </c>
      <c r="CN250" s="279" t="str">
        <f>IFERROR(VLOOKUP(A250,'fat-06-23'!A:C,3,FALSE),"")</f>
        <v/>
      </c>
      <c r="CO250" s="279" t="str">
        <f>IFERROR(VLOOKUP(A250,'fat-07-23'!A:C,3,FALSE),"")</f>
        <v/>
      </c>
      <c r="CP250" s="279" t="str">
        <f>IFERROR(VLOOKUP(A250,'fat-08-23'!A:C,3,FALSE),"")</f>
        <v/>
      </c>
      <c r="CQ250" s="279" t="str">
        <f>IFERROR(VLOOKUP(A250,'fat-09-23'!A:C,3,FALSE),"")</f>
        <v/>
      </c>
      <c r="CR250" s="279" t="str">
        <f>IFERROR(VLOOKUP(A250,'fat-10-23'!A:C,3,FALSE),"")</f>
        <v/>
      </c>
      <c r="CS250" s="279" t="str">
        <f>IFERROR(VLOOKUP(A250,'fat-11-23'!A:C,3,FALSE),"")</f>
        <v/>
      </c>
      <c r="CT250" s="279" t="str">
        <f>IFERROR(VLOOKUP(A250,'fat-12-23'!A:C,3,FALSE),"")</f>
        <v/>
      </c>
      <c r="CU250" s="279" t="str">
        <f>IFERROR(VLOOKUP(A250,'fat-01-24'!A:C,3,FALSE),"")</f>
        <v/>
      </c>
      <c r="CV250" s="279" t="str">
        <f>IFERROR(VLOOKUP(A250,'fat-02-24'!A:C,3,FALSE),"")</f>
        <v/>
      </c>
      <c r="CW250" s="279" t="str">
        <f>IFERROR(VLOOKUP(A250,'fat-03-24'!A:C,3,FALSE),"")</f>
        <v/>
      </c>
      <c r="CX250" s="279" t="str">
        <f>IFERROR(VLOOKUP(A250,'fat-04-24'!A:C,3,FALSE),"")</f>
        <v/>
      </c>
      <c r="CY250" s="279" t="str">
        <f>IFERROR(VLOOKUP(A250,'fat-05-24'!A:C,3,FALSE),"")</f>
        <v/>
      </c>
      <c r="CZ250" s="279" t="str">
        <f>IFERROR(VLOOKUP(A250,'fat-06-24'!A:C,3,FALSE),"")</f>
        <v/>
      </c>
      <c r="DA250" s="279" t="str">
        <f>IFERROR(VLOOKUP(A250,'fat-07-24'!A:C,3,FALSE),"")</f>
        <v/>
      </c>
      <c r="DB250" s="279" t="str">
        <f>IFERROR(VLOOKUP(A250,'fat-08-24'!A:D,3,FALSE),"")</f>
        <v/>
      </c>
      <c r="DC250" s="279" t="str">
        <f>IFERROR(VLOOKUP(A250,'fat-09-24'!A:C,3,FALSE),"")</f>
        <v/>
      </c>
      <c r="DD250" s="279" t="str">
        <f>IFERROR(VLOOKUP(A250,'fat-10-24'!A:C,3,FALSE),"")</f>
        <v/>
      </c>
      <c r="DE250" s="279" t="str">
        <f>IFERROR(VLOOKUP(A250,'fat-11-24'!A:C,3,FALSE),"")</f>
        <v/>
      </c>
      <c r="DF250" s="279" t="str">
        <f>IFERROR(VLOOKUP(A250,'fat-12-24'!A:D,3,FALSE),"")</f>
        <v/>
      </c>
      <c r="DG250" s="279" t="str">
        <f>IFERROR(VLOOKUP(A250,'fat-01-25'!A:D,3,FALSE),"")</f>
        <v/>
      </c>
      <c r="DH250" s="279" t="str">
        <f>IFERROR(VLOOKUP(A250,'fat-02-25'!A:D,3,FALSE),"")</f>
        <v/>
      </c>
      <c r="DI250" s="279" t="str">
        <f>IFERROR(VLOOKUP(A250,'fat-03-25'!A:C,3,FALSE),"")</f>
        <v/>
      </c>
      <c r="DJ250" s="279" t="str">
        <f>IFERROR(VLOOKUP(A250,'fat-04-25'!A:C,3,FALSE),"")</f>
        <v/>
      </c>
      <c r="DK250" s="279" t="str">
        <f>IFERROR(VLOOKUP(A250,'fat-02-25'!A:C,3,FALSE),"")</f>
        <v/>
      </c>
      <c r="DL250" s="279" t="str">
        <f>IFERROR(VLOOKUP(A250,'fat-06-25'!A:C,3,FALSE),"")</f>
        <v/>
      </c>
      <c r="DM250" s="279" t="str">
        <f>IFERROR(VLOOKUP(A250,'fat-05-25'!A:C,3,FALSE),"")</f>
        <v/>
      </c>
      <c r="DN250" s="279" t="str">
        <f>IFERROR(VLOOKUP(A250,'fat-08-25'!A:C,3,FALSE),"")</f>
        <v/>
      </c>
      <c r="DO250" s="279" t="str">
        <f>IFERROR(VLOOKUP(A250,'fat-09-25'!A:C,3,FALSE),"")</f>
        <v/>
      </c>
      <c r="DP250" s="279" t="str">
        <f>IFERROR(VLOOKUP(A250,'fat-10-25'!A:C,3,FALSE),"")</f>
        <v/>
      </c>
      <c r="DQ250" s="279" t="str">
        <f>IFERROR(VLOOKUP(A250,'fat-11-25'!A:D,3,FALSE),"")</f>
        <v/>
      </c>
      <c r="DR250" s="279" t="str">
        <f>IFERROR(VLOOKUP(A250,'fat-12-25'!A:D,3,FALSE),"")</f>
        <v/>
      </c>
      <c r="DS250" s="279" t="str">
        <f>IFERROR(VLOOKUP(A250,'fat-01-26'!A:C,3,FALSE),"")</f>
        <v/>
      </c>
      <c r="DT250" s="279" t="str">
        <f>IFERROR(VLOOKUP(A250,'fat-02-26'!A:C,3,FALSE),"")</f>
        <v/>
      </c>
      <c r="DU250" s="279" t="str">
        <f>IFERROR(VLOOKUP(A250,'fat-03-26'!A:C,3,FALSE),"")</f>
        <v/>
      </c>
      <c r="DV250" s="279" t="str">
        <f>IFERROR(VLOOKUP(A250,'fat-04-26'!A:C,3,FALSE),"")</f>
        <v/>
      </c>
      <c r="DW250" s="279" t="str">
        <f>IFERROR(VLOOKUP(A250,'fat-05-26'!A:C,3,FALSE),"")</f>
        <v/>
      </c>
      <c r="DX250" s="279">
        <f t="shared" si="23"/>
        <v>0</v>
      </c>
      <c r="DY250" s="279">
        <f t="shared" ref="DY250:DY278" si="26">DX250/30*45</f>
        <v>0</v>
      </c>
      <c r="DZ250" s="280"/>
      <c r="EA250" s="281">
        <f>VLOOKUP(A250,Estoque!B:I,8,FALSE)</f>
        <v>0</v>
      </c>
      <c r="EB250" s="34">
        <f>VLOOKUP(A250,Estoque!B:N,13,FALSE)</f>
        <v>0</v>
      </c>
    </row>
    <row r="251" spans="1:132" x14ac:dyDescent="0.3">
      <c r="A251" s="394" t="s">
        <v>903</v>
      </c>
      <c r="B251" s="394" t="s">
        <v>904</v>
      </c>
      <c r="C251" s="283" t="s">
        <v>772</v>
      </c>
      <c r="D251" s="283" t="s">
        <v>772</v>
      </c>
      <c r="E251" s="283" t="s">
        <v>772</v>
      </c>
      <c r="F251" s="283" t="s">
        <v>772</v>
      </c>
      <c r="G251" s="283" t="s">
        <v>772</v>
      </c>
      <c r="H251" s="283" t="s">
        <v>772</v>
      </c>
      <c r="I251" s="283" t="s">
        <v>772</v>
      </c>
      <c r="J251" s="283" t="s">
        <v>772</v>
      </c>
      <c r="K251" s="283" t="s">
        <v>772</v>
      </c>
      <c r="L251" s="283" t="s">
        <v>772</v>
      </c>
      <c r="M251" s="283" t="s">
        <v>772</v>
      </c>
      <c r="N251" s="283" t="s">
        <v>772</v>
      </c>
      <c r="O251" s="279" t="s">
        <v>772</v>
      </c>
      <c r="P251" s="279" t="s">
        <v>772</v>
      </c>
      <c r="Q251" s="279" t="s">
        <v>772</v>
      </c>
      <c r="R251" s="279" t="s">
        <v>772</v>
      </c>
      <c r="S251" s="279" t="s">
        <v>772</v>
      </c>
      <c r="T251" s="279" t="s">
        <v>772</v>
      </c>
      <c r="U251" s="279" t="s">
        <v>772</v>
      </c>
      <c r="V251" s="279" t="s">
        <v>772</v>
      </c>
      <c r="W251" s="279" t="s">
        <v>772</v>
      </c>
      <c r="X251" s="279" t="s">
        <v>772</v>
      </c>
      <c r="Y251" s="279" t="s">
        <v>772</v>
      </c>
      <c r="Z251" s="279" t="str">
        <f>IFERROR(VLOOKUP(A251,#REF!,3,FALSE),"")</f>
        <v/>
      </c>
      <c r="AA251" s="279" t="s">
        <v>772</v>
      </c>
      <c r="AB251" s="279" t="s">
        <v>772</v>
      </c>
      <c r="AC251" s="279" t="s">
        <v>772</v>
      </c>
      <c r="AD251" s="279" t="s">
        <v>772</v>
      </c>
      <c r="AE251" s="279" t="s">
        <v>772</v>
      </c>
      <c r="AF251" s="279" t="s">
        <v>772</v>
      </c>
      <c r="AG251" s="279" t="s">
        <v>772</v>
      </c>
      <c r="AH251" s="279" t="s">
        <v>772</v>
      </c>
      <c r="AI251" s="279" t="s">
        <v>772</v>
      </c>
      <c r="AJ251" s="279" t="s">
        <v>772</v>
      </c>
      <c r="AK251" s="279" t="s">
        <v>772</v>
      </c>
      <c r="AL251" s="279" t="s">
        <v>772</v>
      </c>
      <c r="AM251" s="279" t="s">
        <v>772</v>
      </c>
      <c r="AN251" s="279" t="s">
        <v>772</v>
      </c>
      <c r="AO251" s="279" t="s">
        <v>772</v>
      </c>
      <c r="AP251" s="279" t="s">
        <v>772</v>
      </c>
      <c r="AQ251" s="279" t="s">
        <v>772</v>
      </c>
      <c r="AR251" s="279" t="s">
        <v>772</v>
      </c>
      <c r="AS251" s="279" t="s">
        <v>772</v>
      </c>
      <c r="AT251" s="279" t="s">
        <v>772</v>
      </c>
      <c r="AU251" s="279" t="s">
        <v>772</v>
      </c>
      <c r="AV251" s="279" t="s">
        <v>772</v>
      </c>
      <c r="AW251" s="279" t="s">
        <v>772</v>
      </c>
      <c r="AX251" s="279" t="s">
        <v>772</v>
      </c>
      <c r="AY251" s="279" t="str">
        <f>IFERROR(VLOOKUP(A251,#REF!,3,FALSE),"")</f>
        <v/>
      </c>
      <c r="AZ251" s="279" t="str">
        <f>IFERROR(VLOOKUP(A251,#REF!,3,FALSE),"")</f>
        <v/>
      </c>
      <c r="BA251" s="279" t="str">
        <f>IFERROR(VLOOKUP(A251,#REF!,3,FALSE),"")</f>
        <v/>
      </c>
      <c r="BB251" s="279" t="str">
        <f>IFERROR(VLOOKUP(A251,#REF!,3,FALSE),"")</f>
        <v/>
      </c>
      <c r="BC251" s="279" t="str">
        <f>IFERROR(VLOOKUP(A251,#REF!,3,FALSE),"")</f>
        <v/>
      </c>
      <c r="BD251" s="279" t="str">
        <f>IFERROR(VLOOKUP(A251,#REF!,3,FALSE),"")</f>
        <v/>
      </c>
      <c r="BE251" s="279" t="str">
        <f>IFERROR(VLOOKUP(A251,#REF!,3,FALSE),"")</f>
        <v/>
      </c>
      <c r="BF251" s="279" t="str">
        <f>IFERROR(VLOOKUP(A251,#REF!,3,FALSE),"")</f>
        <v/>
      </c>
      <c r="BG251" s="279" t="str">
        <f>IFERROR(VLOOKUP(A251,#REF!,3,FALSE),"")</f>
        <v/>
      </c>
      <c r="BH251" s="279" t="str">
        <f>IFERROR(VLOOKUP(A251,#REF!,3,FALSE),"")</f>
        <v/>
      </c>
      <c r="BI251" s="279" t="str">
        <f>IFERROR(VLOOKUP(A251,#REF!,3,FALSE),"")</f>
        <v/>
      </c>
      <c r="BJ251" s="279" t="str">
        <f>IFERROR(VLOOKUP(A251,#REF!,3,FALSE),"")</f>
        <v/>
      </c>
      <c r="BK251" s="279" t="str">
        <f>IFERROR(VLOOKUP(A251,#REF!,3,FALSE),"")</f>
        <v/>
      </c>
      <c r="BL251" s="279" t="str">
        <f>IFERROR(VLOOKUP(A251,#REF!,3,FALSE),"")</f>
        <v/>
      </c>
      <c r="BM251" s="279" t="str">
        <f>IFERROR(VLOOKUP(A251,#REF!,3,FALSE),"")</f>
        <v/>
      </c>
      <c r="BN251" s="279" t="str">
        <f>IFERROR(VLOOKUP(A251,#REF!,3,FALSE),"")</f>
        <v/>
      </c>
      <c r="BO251" s="279" t="str">
        <f>IFERROR(VLOOKUP(A251,#REF!,3,FALSE),"")</f>
        <v/>
      </c>
      <c r="BP251" s="279" t="str">
        <f>IFERROR(VLOOKUP(A251,#REF!,3,FALSE),"")</f>
        <v/>
      </c>
      <c r="BQ251" s="279" t="str">
        <f>IFERROR(VLOOKUP(A251,#REF!,3,FALSE),"")</f>
        <v/>
      </c>
      <c r="BR251" s="279" t="str">
        <f>IFERROR(VLOOKUP(A251,#REF!,3,FALSE),"")</f>
        <v/>
      </c>
      <c r="BS251" s="279" t="str">
        <f>IFERROR(VLOOKUP(A251,#REF!,3,FALSE),"")</f>
        <v/>
      </c>
      <c r="BT251" s="279" t="str">
        <f>IFERROR(VLOOKUP(A251,#REF!,3,FALSE),"")</f>
        <v/>
      </c>
      <c r="BU251" s="279" t="str">
        <f>IFERROR(VLOOKUP(A251,#REF!,3,FALSE),"")</f>
        <v/>
      </c>
      <c r="BV251" s="279" t="str">
        <f>IFERROR(VLOOKUP(A251,#REF!,3,FALSE),"")</f>
        <v/>
      </c>
      <c r="BW251" s="279" t="str">
        <f>IFERROR(VLOOKUP(A251,#REF!,3,FALSE),"")</f>
        <v/>
      </c>
      <c r="BX251" s="279" t="str">
        <f>IFERROR(VLOOKUP(A251,#REF!,3,FALSE),"")</f>
        <v/>
      </c>
      <c r="BY251" s="279" t="str">
        <f>IFERROR(VLOOKUP(A251,#REF!,3,FALSE),"")</f>
        <v/>
      </c>
      <c r="BZ251" s="279" t="str">
        <f>IFERROR(VLOOKUP(A251,#REF!,3,FALSE),"")</f>
        <v/>
      </c>
      <c r="CA251" s="279" t="str">
        <f>IFERROR(VLOOKUP(A251,#REF!,3,FALSE),"")</f>
        <v/>
      </c>
      <c r="CB251" s="279" t="str">
        <f>IFERROR(VLOOKUP(A251,#REF!,3,FALSE),"")</f>
        <v/>
      </c>
      <c r="CC251" s="279" t="str">
        <f>IFERROR(VLOOKUP(A251,#REF!,3,FALSE),"")</f>
        <v/>
      </c>
      <c r="CD251" s="279" t="str">
        <f>IFERROR(VLOOKUP(A251,#REF!,3,FALSE),"")</f>
        <v/>
      </c>
      <c r="CE251" s="279" t="str">
        <f>IFERROR(VLOOKUP(A251,#REF!,3,FALSE),"")</f>
        <v/>
      </c>
      <c r="CF251" s="279" t="str">
        <f>IFERROR(VLOOKUP(A251,#REF!,3,FALSE),"")</f>
        <v/>
      </c>
      <c r="CG251" s="279" t="str">
        <f>IFERROR(VLOOKUP(A251,#REF!,3,FALSE),"")</f>
        <v/>
      </c>
      <c r="CH251" s="279" t="str">
        <f>IFERROR(VLOOKUP(A251,#REF!,3,FALSE),"")</f>
        <v/>
      </c>
      <c r="CI251" s="279" t="str">
        <f>IFERROR(VLOOKUP(A251,'fat-01-23'!A:C,3,FALSE),"")</f>
        <v/>
      </c>
      <c r="CJ251" s="279" t="str">
        <f>IFERROR(VLOOKUP(A251,'fat-02-23'!A:C,3,FALSE),"")</f>
        <v/>
      </c>
      <c r="CK251" s="279" t="str">
        <f>IFERROR(VLOOKUP(A251,'fat-03-23'!A:C,3,FALSE),"")</f>
        <v/>
      </c>
      <c r="CL251" s="279" t="str">
        <f>IFERROR(VLOOKUP(A251,'fat-04-23'!A:C,3,FALSE),"")</f>
        <v/>
      </c>
      <c r="CM251" s="279" t="str">
        <f>IFERROR(VLOOKUP(A251,'fat-05-23'!A:C,3,FALSE),"")</f>
        <v/>
      </c>
      <c r="CN251" s="279" t="str">
        <f>IFERROR(VLOOKUP(A251,'fat-06-23'!A:C,3,FALSE),"")</f>
        <v/>
      </c>
      <c r="CO251" s="279" t="str">
        <f>IFERROR(VLOOKUP(A251,'fat-07-23'!A:C,3,FALSE),"")</f>
        <v/>
      </c>
      <c r="CP251" s="279" t="str">
        <f>IFERROR(VLOOKUP(A251,'fat-08-23'!A:C,3,FALSE),"")</f>
        <v/>
      </c>
      <c r="CQ251" s="279" t="str">
        <f>IFERROR(VLOOKUP(A251,'fat-09-23'!A:C,3,FALSE),"")</f>
        <v/>
      </c>
      <c r="CR251" s="279" t="str">
        <f>IFERROR(VLOOKUP(A251,'fat-10-23'!A:C,3,FALSE),"")</f>
        <v/>
      </c>
      <c r="CS251" s="279" t="str">
        <f>IFERROR(VLOOKUP(A251,'fat-11-23'!A:C,3,FALSE),"")</f>
        <v/>
      </c>
      <c r="CT251" s="279" t="str">
        <f>IFERROR(VLOOKUP(A251,'fat-12-23'!A:C,3,FALSE),"")</f>
        <v/>
      </c>
      <c r="CU251" s="279" t="str">
        <f>IFERROR(VLOOKUP(A251,'fat-01-24'!A:C,3,FALSE),"")</f>
        <v/>
      </c>
      <c r="CV251" s="279" t="str">
        <f>IFERROR(VLOOKUP(A251,'fat-02-24'!A:C,3,FALSE),"")</f>
        <v/>
      </c>
      <c r="CW251" s="279" t="str">
        <f>IFERROR(VLOOKUP(A251,'fat-03-24'!A:C,3,FALSE),"")</f>
        <v/>
      </c>
      <c r="CX251" s="279" t="str">
        <f>IFERROR(VLOOKUP(A251,'fat-04-24'!A:C,3,FALSE),"")</f>
        <v/>
      </c>
      <c r="CY251" s="279" t="str">
        <f>IFERROR(VLOOKUP(A251,'fat-05-24'!A:C,3,FALSE),"")</f>
        <v/>
      </c>
      <c r="CZ251" s="279" t="str">
        <f>IFERROR(VLOOKUP(A251,'fat-06-24'!A:C,3,FALSE),"")</f>
        <v/>
      </c>
      <c r="DA251" s="279" t="str">
        <f>IFERROR(VLOOKUP(A251,'fat-07-24'!A:C,3,FALSE),"")</f>
        <v/>
      </c>
      <c r="DB251" s="279" t="str">
        <f>IFERROR(VLOOKUP(A251,'fat-08-24'!A:D,3,FALSE),"")</f>
        <v/>
      </c>
      <c r="DC251" s="279" t="str">
        <f>IFERROR(VLOOKUP(A251,'fat-09-24'!A:C,3,FALSE),"")</f>
        <v/>
      </c>
      <c r="DD251" s="279" t="str">
        <f>IFERROR(VLOOKUP(A251,'fat-10-24'!A:C,3,FALSE),"")</f>
        <v/>
      </c>
      <c r="DE251" s="279" t="str">
        <f>IFERROR(VLOOKUP(A251,'fat-11-24'!A:C,3,FALSE),"")</f>
        <v/>
      </c>
      <c r="DF251" s="279" t="str">
        <f>IFERROR(VLOOKUP(A251,'fat-12-24'!A:D,3,FALSE),"")</f>
        <v/>
      </c>
      <c r="DG251" s="279" t="str">
        <f>IFERROR(VLOOKUP(A251,'fat-01-25'!A:D,3,FALSE),"")</f>
        <v/>
      </c>
      <c r="DH251" s="279" t="str">
        <f>IFERROR(VLOOKUP(A251,'fat-02-25'!A:D,3,FALSE),"")</f>
        <v/>
      </c>
      <c r="DI251" s="279" t="str">
        <f>IFERROR(VLOOKUP(A251,'fat-03-25'!A:C,3,FALSE),"")</f>
        <v/>
      </c>
      <c r="DJ251" s="279" t="str">
        <f>IFERROR(VLOOKUP(A251,'fat-04-25'!A:C,3,FALSE),"")</f>
        <v/>
      </c>
      <c r="DK251" s="279" t="str">
        <f>IFERROR(VLOOKUP(A251,'fat-02-25'!A:C,3,FALSE),"")</f>
        <v/>
      </c>
      <c r="DL251" s="279" t="str">
        <f>IFERROR(VLOOKUP(A251,'fat-06-25'!A:C,3,FALSE),"")</f>
        <v/>
      </c>
      <c r="DM251" s="279" t="str">
        <f>IFERROR(VLOOKUP(A251,'fat-05-25'!A:C,3,FALSE),"")</f>
        <v/>
      </c>
      <c r="DN251" s="279" t="str">
        <f>IFERROR(VLOOKUP(A251,'fat-08-25'!A:C,3,FALSE),"")</f>
        <v/>
      </c>
      <c r="DO251" s="279" t="str">
        <f>IFERROR(VLOOKUP(A251,'fat-09-25'!A:C,3,FALSE),"")</f>
        <v/>
      </c>
      <c r="DP251" s="279" t="str">
        <f>IFERROR(VLOOKUP(A251,'fat-10-25'!A:C,3,FALSE),"")</f>
        <v/>
      </c>
      <c r="DQ251" s="279" t="str">
        <f>IFERROR(VLOOKUP(A251,'fat-11-25'!A:D,3,FALSE),"")</f>
        <v/>
      </c>
      <c r="DR251" s="279" t="str">
        <f>IFERROR(VLOOKUP(A251,'fat-12-25'!A:D,3,FALSE),"")</f>
        <v/>
      </c>
      <c r="DS251" s="279" t="str">
        <f>IFERROR(VLOOKUP(A251,'fat-01-26'!A:C,3,FALSE),"")</f>
        <v/>
      </c>
      <c r="DT251" s="279" t="str">
        <f>IFERROR(VLOOKUP(A251,'fat-02-26'!A:C,3,FALSE),"")</f>
        <v/>
      </c>
      <c r="DU251" s="279" t="str">
        <f>IFERROR(VLOOKUP(A251,'fat-03-26'!A:C,3,FALSE),"")</f>
        <v/>
      </c>
      <c r="DV251" s="279" t="str">
        <f>IFERROR(VLOOKUP(A251,'fat-04-26'!A:C,3,FALSE),"")</f>
        <v/>
      </c>
      <c r="DW251" s="279" t="str">
        <f>IFERROR(VLOOKUP(A251,'fat-05-26'!A:C,3,FALSE),"")</f>
        <v/>
      </c>
      <c r="DX251" s="279">
        <f t="shared" si="23"/>
        <v>0</v>
      </c>
      <c r="DY251" s="279">
        <f t="shared" si="26"/>
        <v>0</v>
      </c>
      <c r="DZ251" s="280"/>
      <c r="EA251" s="281">
        <f>VLOOKUP(A251,Estoque!B:I,8,FALSE)</f>
        <v>0</v>
      </c>
      <c r="EB251" s="34">
        <f>VLOOKUP(A251,Estoque!B:N,13,FALSE)</f>
        <v>0</v>
      </c>
    </row>
    <row r="252" spans="1:132" x14ac:dyDescent="0.3">
      <c r="A252" s="394" t="s">
        <v>905</v>
      </c>
      <c r="B252" s="394" t="s">
        <v>906</v>
      </c>
      <c r="C252" s="283" t="s">
        <v>772</v>
      </c>
      <c r="D252" s="283" t="s">
        <v>772</v>
      </c>
      <c r="E252" s="283" t="s">
        <v>772</v>
      </c>
      <c r="F252" s="283" t="s">
        <v>772</v>
      </c>
      <c r="G252" s="283" t="s">
        <v>772</v>
      </c>
      <c r="H252" s="283" t="s">
        <v>772</v>
      </c>
      <c r="I252" s="283" t="s">
        <v>772</v>
      </c>
      <c r="J252" s="283" t="s">
        <v>772</v>
      </c>
      <c r="K252" s="283" t="s">
        <v>772</v>
      </c>
      <c r="L252" s="283" t="s">
        <v>772</v>
      </c>
      <c r="M252" s="283" t="s">
        <v>772</v>
      </c>
      <c r="N252" s="283" t="s">
        <v>772</v>
      </c>
      <c r="O252" s="279" t="s">
        <v>772</v>
      </c>
      <c r="P252" s="279" t="s">
        <v>772</v>
      </c>
      <c r="Q252" s="279" t="s">
        <v>772</v>
      </c>
      <c r="R252" s="279" t="s">
        <v>772</v>
      </c>
      <c r="S252" s="279" t="s">
        <v>772</v>
      </c>
      <c r="T252" s="279" t="s">
        <v>772</v>
      </c>
      <c r="U252" s="279" t="s">
        <v>772</v>
      </c>
      <c r="V252" s="279" t="s">
        <v>772</v>
      </c>
      <c r="W252" s="279" t="s">
        <v>772</v>
      </c>
      <c r="X252" s="279" t="s">
        <v>772</v>
      </c>
      <c r="Y252" s="279" t="s">
        <v>772</v>
      </c>
      <c r="Z252" s="279" t="str">
        <f>IFERROR(VLOOKUP(A252,#REF!,3,FALSE),"")</f>
        <v/>
      </c>
      <c r="AA252" s="279" t="s">
        <v>772</v>
      </c>
      <c r="AB252" s="279" t="s">
        <v>772</v>
      </c>
      <c r="AC252" s="279" t="s">
        <v>772</v>
      </c>
      <c r="AD252" s="279" t="s">
        <v>772</v>
      </c>
      <c r="AE252" s="279" t="s">
        <v>772</v>
      </c>
      <c r="AF252" s="279" t="s">
        <v>772</v>
      </c>
      <c r="AG252" s="279" t="s">
        <v>772</v>
      </c>
      <c r="AH252" s="279" t="s">
        <v>772</v>
      </c>
      <c r="AI252" s="279" t="s">
        <v>772</v>
      </c>
      <c r="AJ252" s="279" t="s">
        <v>772</v>
      </c>
      <c r="AK252" s="279" t="s">
        <v>772</v>
      </c>
      <c r="AL252" s="279" t="s">
        <v>772</v>
      </c>
      <c r="AM252" s="279" t="s">
        <v>772</v>
      </c>
      <c r="AN252" s="279" t="s">
        <v>772</v>
      </c>
      <c r="AO252" s="279" t="s">
        <v>772</v>
      </c>
      <c r="AP252" s="279" t="s">
        <v>772</v>
      </c>
      <c r="AQ252" s="279" t="s">
        <v>772</v>
      </c>
      <c r="AR252" s="279" t="s">
        <v>772</v>
      </c>
      <c r="AS252" s="279" t="s">
        <v>772</v>
      </c>
      <c r="AT252" s="279" t="s">
        <v>772</v>
      </c>
      <c r="AU252" s="279" t="s">
        <v>772</v>
      </c>
      <c r="AV252" s="279" t="s">
        <v>772</v>
      </c>
      <c r="AW252" s="279" t="s">
        <v>772</v>
      </c>
      <c r="AX252" s="279" t="s">
        <v>772</v>
      </c>
      <c r="AY252" s="279" t="str">
        <f>IFERROR(VLOOKUP(A252,#REF!,3,FALSE),"")</f>
        <v/>
      </c>
      <c r="AZ252" s="279" t="str">
        <f>IFERROR(VLOOKUP(A252,#REF!,3,FALSE),"")</f>
        <v/>
      </c>
      <c r="BA252" s="279" t="str">
        <f>IFERROR(VLOOKUP(A252,#REF!,3,FALSE),"")</f>
        <v/>
      </c>
      <c r="BB252" s="279" t="str">
        <f>IFERROR(VLOOKUP(A252,#REF!,3,FALSE),"")</f>
        <v/>
      </c>
      <c r="BC252" s="279" t="str">
        <f>IFERROR(VLOOKUP(A252,#REF!,3,FALSE),"")</f>
        <v/>
      </c>
      <c r="BD252" s="279" t="str">
        <f>IFERROR(VLOOKUP(A252,#REF!,3,FALSE),"")</f>
        <v/>
      </c>
      <c r="BE252" s="279" t="str">
        <f>IFERROR(VLOOKUP(A252,#REF!,3,FALSE),"")</f>
        <v/>
      </c>
      <c r="BF252" s="279" t="str">
        <f>IFERROR(VLOOKUP(A252,#REF!,3,FALSE),"")</f>
        <v/>
      </c>
      <c r="BG252" s="279" t="str">
        <f>IFERROR(VLOOKUP(A252,#REF!,3,FALSE),"")</f>
        <v/>
      </c>
      <c r="BH252" s="279" t="str">
        <f>IFERROR(VLOOKUP(A252,#REF!,3,FALSE),"")</f>
        <v/>
      </c>
      <c r="BI252" s="279" t="str">
        <f>IFERROR(VLOOKUP(A252,#REF!,3,FALSE),"")</f>
        <v/>
      </c>
      <c r="BJ252" s="279" t="str">
        <f>IFERROR(VLOOKUP(A252,#REF!,3,FALSE),"")</f>
        <v/>
      </c>
      <c r="BK252" s="279" t="str">
        <f>IFERROR(VLOOKUP(A252,#REF!,3,FALSE),"")</f>
        <v/>
      </c>
      <c r="BL252" s="279" t="str">
        <f>IFERROR(VLOOKUP(A252,#REF!,3,FALSE),"")</f>
        <v/>
      </c>
      <c r="BM252" s="279" t="str">
        <f>IFERROR(VLOOKUP(A252,#REF!,3,FALSE),"")</f>
        <v/>
      </c>
      <c r="BN252" s="279" t="str">
        <f>IFERROR(VLOOKUP(A252,#REF!,3,FALSE),"")</f>
        <v/>
      </c>
      <c r="BO252" s="279" t="str">
        <f>IFERROR(VLOOKUP(A252,#REF!,3,FALSE),"")</f>
        <v/>
      </c>
      <c r="BP252" s="279" t="str">
        <f>IFERROR(VLOOKUP(A252,#REF!,3,FALSE),"")</f>
        <v/>
      </c>
      <c r="BQ252" s="279" t="str">
        <f>IFERROR(VLOOKUP(A252,#REF!,3,FALSE),"")</f>
        <v/>
      </c>
      <c r="BR252" s="279" t="str">
        <f>IFERROR(VLOOKUP(A252,#REF!,3,FALSE),"")</f>
        <v/>
      </c>
      <c r="BS252" s="279" t="str">
        <f>IFERROR(VLOOKUP(A252,#REF!,3,FALSE),"")</f>
        <v/>
      </c>
      <c r="BT252" s="279" t="str">
        <f>IFERROR(VLOOKUP(A252,#REF!,3,FALSE),"")</f>
        <v/>
      </c>
      <c r="BU252" s="279" t="str">
        <f>IFERROR(VLOOKUP(A252,#REF!,3,FALSE),"")</f>
        <v/>
      </c>
      <c r="BV252" s="279" t="str">
        <f>IFERROR(VLOOKUP(A252,#REF!,3,FALSE),"")</f>
        <v/>
      </c>
      <c r="BW252" s="279" t="str">
        <f>IFERROR(VLOOKUP(A252,#REF!,3,FALSE),"")</f>
        <v/>
      </c>
      <c r="BX252" s="279" t="str">
        <f>IFERROR(VLOOKUP(A252,#REF!,3,FALSE),"")</f>
        <v/>
      </c>
      <c r="BY252" s="279" t="str">
        <f>IFERROR(VLOOKUP(A252,#REF!,3,FALSE),"")</f>
        <v/>
      </c>
      <c r="BZ252" s="279" t="str">
        <f>IFERROR(VLOOKUP(A252,#REF!,3,FALSE),"")</f>
        <v/>
      </c>
      <c r="CA252" s="279" t="str">
        <f>IFERROR(VLOOKUP(A252,#REF!,3,FALSE),"")</f>
        <v/>
      </c>
      <c r="CB252" s="279" t="str">
        <f>IFERROR(VLOOKUP(A252,#REF!,3,FALSE),"")</f>
        <v/>
      </c>
      <c r="CC252" s="279" t="str">
        <f>IFERROR(VLOOKUP(A252,#REF!,3,FALSE),"")</f>
        <v/>
      </c>
      <c r="CD252" s="279" t="str">
        <f>IFERROR(VLOOKUP(A252,#REF!,3,FALSE),"")</f>
        <v/>
      </c>
      <c r="CE252" s="279" t="str">
        <f>IFERROR(VLOOKUP(A252,#REF!,3,FALSE),"")</f>
        <v/>
      </c>
      <c r="CF252" s="279" t="str">
        <f>IFERROR(VLOOKUP(A252,#REF!,3,FALSE),"")</f>
        <v/>
      </c>
      <c r="CG252" s="279" t="str">
        <f>IFERROR(VLOOKUP(A252,#REF!,3,FALSE),"")</f>
        <v/>
      </c>
      <c r="CH252" s="279" t="str">
        <f>IFERROR(VLOOKUP(A252,#REF!,3,FALSE),"")</f>
        <v/>
      </c>
      <c r="CI252" s="279" t="str">
        <f>IFERROR(VLOOKUP(A252,'fat-01-23'!A:C,3,FALSE),"")</f>
        <v/>
      </c>
      <c r="CJ252" s="279" t="str">
        <f>IFERROR(VLOOKUP(A252,'fat-02-23'!A:C,3,FALSE),"")</f>
        <v/>
      </c>
      <c r="CK252" s="279" t="str">
        <f>IFERROR(VLOOKUP(A252,'fat-03-23'!A:C,3,FALSE),"")</f>
        <v/>
      </c>
      <c r="CL252" s="279" t="str">
        <f>IFERROR(VLOOKUP(A252,'fat-04-23'!A:C,3,FALSE),"")</f>
        <v/>
      </c>
      <c r="CM252" s="279" t="str">
        <f>IFERROR(VLOOKUP(A252,'fat-05-23'!A:C,3,FALSE),"")</f>
        <v/>
      </c>
      <c r="CN252" s="279" t="str">
        <f>IFERROR(VLOOKUP(A252,'fat-06-23'!A:C,3,FALSE),"")</f>
        <v/>
      </c>
      <c r="CO252" s="279" t="str">
        <f>IFERROR(VLOOKUP(A252,'fat-07-23'!A:C,3,FALSE),"")</f>
        <v/>
      </c>
      <c r="CP252" s="279" t="str">
        <f>IFERROR(VLOOKUP(A252,'fat-08-23'!A:C,3,FALSE),"")</f>
        <v/>
      </c>
      <c r="CQ252" s="279" t="str">
        <f>IFERROR(VLOOKUP(A252,'fat-09-23'!A:C,3,FALSE),"")</f>
        <v/>
      </c>
      <c r="CR252" s="279" t="str">
        <f>IFERROR(VLOOKUP(A252,'fat-10-23'!A:C,3,FALSE),"")</f>
        <v/>
      </c>
      <c r="CS252" s="279" t="str">
        <f>IFERROR(VLOOKUP(A252,'fat-11-23'!A:C,3,FALSE),"")</f>
        <v/>
      </c>
      <c r="CT252" s="279" t="str">
        <f>IFERROR(VLOOKUP(A252,'fat-12-23'!A:C,3,FALSE),"")</f>
        <v/>
      </c>
      <c r="CU252" s="279" t="str">
        <f>IFERROR(VLOOKUP(A252,'fat-01-24'!A:C,3,FALSE),"")</f>
        <v/>
      </c>
      <c r="CV252" s="279" t="str">
        <f>IFERROR(VLOOKUP(A252,'fat-02-24'!A:C,3,FALSE),"")</f>
        <v/>
      </c>
      <c r="CW252" s="279" t="str">
        <f>IFERROR(VLOOKUP(A252,'fat-03-24'!A:C,3,FALSE),"")</f>
        <v/>
      </c>
      <c r="CX252" s="279" t="str">
        <f>IFERROR(VLOOKUP(A252,'fat-04-24'!A:C,3,FALSE),"")</f>
        <v/>
      </c>
      <c r="CY252" s="279" t="str">
        <f>IFERROR(VLOOKUP(A252,'fat-05-24'!A:C,3,FALSE),"")</f>
        <v/>
      </c>
      <c r="CZ252" s="279" t="str">
        <f>IFERROR(VLOOKUP(A252,'fat-06-24'!A:C,3,FALSE),"")</f>
        <v/>
      </c>
      <c r="DA252" s="279" t="str">
        <f>IFERROR(VLOOKUP(A252,'fat-07-24'!A:C,3,FALSE),"")</f>
        <v/>
      </c>
      <c r="DB252" s="279" t="str">
        <f>IFERROR(VLOOKUP(A252,'fat-08-24'!A:D,3,FALSE),"")</f>
        <v/>
      </c>
      <c r="DC252" s="279" t="str">
        <f>IFERROR(VLOOKUP(A252,'fat-09-24'!A:C,3,FALSE),"")</f>
        <v/>
      </c>
      <c r="DD252" s="279" t="str">
        <f>IFERROR(VLOOKUP(A252,'fat-10-24'!A:C,3,FALSE),"")</f>
        <v/>
      </c>
      <c r="DE252" s="279" t="str">
        <f>IFERROR(VLOOKUP(A252,'fat-11-24'!A:C,3,FALSE),"")</f>
        <v/>
      </c>
      <c r="DF252" s="279" t="str">
        <f>IFERROR(VLOOKUP(A252,'fat-12-24'!A:D,3,FALSE),"")</f>
        <v/>
      </c>
      <c r="DG252" s="279" t="str">
        <f>IFERROR(VLOOKUP(A252,'fat-01-25'!A:D,3,FALSE),"")</f>
        <v/>
      </c>
      <c r="DH252" s="279" t="str">
        <f>IFERROR(VLOOKUP(A252,'fat-02-25'!A:D,3,FALSE),"")</f>
        <v/>
      </c>
      <c r="DI252" s="279" t="str">
        <f>IFERROR(VLOOKUP(A252,'fat-03-25'!A:C,3,FALSE),"")</f>
        <v/>
      </c>
      <c r="DJ252" s="279" t="str">
        <f>IFERROR(VLOOKUP(A252,'fat-04-25'!A:C,3,FALSE),"")</f>
        <v/>
      </c>
      <c r="DK252" s="279" t="str">
        <f>IFERROR(VLOOKUP(A252,'fat-02-25'!A:C,3,FALSE),"")</f>
        <v/>
      </c>
      <c r="DL252" s="279" t="str">
        <f>IFERROR(VLOOKUP(A252,'fat-06-25'!A:C,3,FALSE),"")</f>
        <v/>
      </c>
      <c r="DM252" s="279" t="str">
        <f>IFERROR(VLOOKUP(A252,'fat-05-25'!A:C,3,FALSE),"")</f>
        <v/>
      </c>
      <c r="DN252" s="279" t="str">
        <f>IFERROR(VLOOKUP(A252,'fat-08-25'!A:C,3,FALSE),"")</f>
        <v/>
      </c>
      <c r="DO252" s="279" t="str">
        <f>IFERROR(VLOOKUP(A252,'fat-09-25'!A:C,3,FALSE),"")</f>
        <v/>
      </c>
      <c r="DP252" s="279" t="str">
        <f>IFERROR(VLOOKUP(A252,'fat-10-25'!A:C,3,FALSE),"")</f>
        <v/>
      </c>
      <c r="DQ252" s="279" t="str">
        <f>IFERROR(VLOOKUP(A252,'fat-11-25'!A:D,3,FALSE),"")</f>
        <v/>
      </c>
      <c r="DR252" s="279" t="str">
        <f>IFERROR(VLOOKUP(A252,'fat-12-25'!A:D,3,FALSE),"")</f>
        <v/>
      </c>
      <c r="DS252" s="279" t="str">
        <f>IFERROR(VLOOKUP(A252,'fat-01-26'!A:C,3,FALSE),"")</f>
        <v/>
      </c>
      <c r="DT252" s="279" t="str">
        <f>IFERROR(VLOOKUP(A252,'fat-02-26'!A:C,3,FALSE),"")</f>
        <v/>
      </c>
      <c r="DU252" s="279" t="str">
        <f>IFERROR(VLOOKUP(A252,'fat-03-26'!A:C,3,FALSE),"")</f>
        <v/>
      </c>
      <c r="DV252" s="279" t="str">
        <f>IFERROR(VLOOKUP(A252,'fat-04-26'!A:C,3,FALSE),"")</f>
        <v/>
      </c>
      <c r="DW252" s="279" t="str">
        <f>IFERROR(VLOOKUP(A252,'fat-05-26'!A:C,3,FALSE),"")</f>
        <v/>
      </c>
      <c r="DX252" s="279">
        <f t="shared" si="23"/>
        <v>0</v>
      </c>
      <c r="DY252" s="279">
        <f t="shared" si="26"/>
        <v>0</v>
      </c>
      <c r="DZ252" s="280"/>
      <c r="EA252" s="281">
        <f>VLOOKUP(A252,Estoque!B:I,8,FALSE)</f>
        <v>0</v>
      </c>
      <c r="EB252" s="34">
        <f>VLOOKUP(A252,Estoque!B:N,13,FALSE)</f>
        <v>0</v>
      </c>
    </row>
    <row r="253" spans="1:132" x14ac:dyDescent="0.3">
      <c r="A253" s="394" t="s">
        <v>907</v>
      </c>
      <c r="B253" s="394" t="s">
        <v>908</v>
      </c>
      <c r="C253" s="283" t="s">
        <v>772</v>
      </c>
      <c r="D253" s="283" t="s">
        <v>772</v>
      </c>
      <c r="E253" s="283" t="s">
        <v>772</v>
      </c>
      <c r="F253" s="283" t="s">
        <v>772</v>
      </c>
      <c r="G253" s="283" t="s">
        <v>772</v>
      </c>
      <c r="H253" s="283" t="s">
        <v>772</v>
      </c>
      <c r="I253" s="283" t="s">
        <v>772</v>
      </c>
      <c r="J253" s="283" t="s">
        <v>772</v>
      </c>
      <c r="K253" s="283" t="s">
        <v>772</v>
      </c>
      <c r="L253" s="283" t="s">
        <v>772</v>
      </c>
      <c r="M253" s="283" t="s">
        <v>772</v>
      </c>
      <c r="N253" s="283" t="s">
        <v>772</v>
      </c>
      <c r="O253" s="279" t="s">
        <v>772</v>
      </c>
      <c r="P253" s="279" t="s">
        <v>772</v>
      </c>
      <c r="Q253" s="279" t="s">
        <v>772</v>
      </c>
      <c r="R253" s="279" t="s">
        <v>772</v>
      </c>
      <c r="S253" s="279" t="s">
        <v>772</v>
      </c>
      <c r="T253" s="279" t="s">
        <v>772</v>
      </c>
      <c r="U253" s="279" t="s">
        <v>772</v>
      </c>
      <c r="V253" s="279" t="s">
        <v>772</v>
      </c>
      <c r="W253" s="279" t="s">
        <v>772</v>
      </c>
      <c r="X253" s="279" t="s">
        <v>772</v>
      </c>
      <c r="Y253" s="279" t="s">
        <v>772</v>
      </c>
      <c r="Z253" s="279" t="str">
        <f>IFERROR(VLOOKUP(A253,#REF!,3,FALSE),"")</f>
        <v/>
      </c>
      <c r="AA253" s="279" t="s">
        <v>772</v>
      </c>
      <c r="AB253" s="279" t="s">
        <v>772</v>
      </c>
      <c r="AC253" s="279" t="s">
        <v>772</v>
      </c>
      <c r="AD253" s="279" t="s">
        <v>772</v>
      </c>
      <c r="AE253" s="279" t="s">
        <v>772</v>
      </c>
      <c r="AF253" s="279" t="s">
        <v>772</v>
      </c>
      <c r="AG253" s="279" t="s">
        <v>772</v>
      </c>
      <c r="AH253" s="279" t="s">
        <v>772</v>
      </c>
      <c r="AI253" s="279" t="s">
        <v>772</v>
      </c>
      <c r="AJ253" s="279" t="s">
        <v>772</v>
      </c>
      <c r="AK253" s="279" t="s">
        <v>772</v>
      </c>
      <c r="AL253" s="279" t="s">
        <v>772</v>
      </c>
      <c r="AM253" s="279" t="s">
        <v>772</v>
      </c>
      <c r="AN253" s="279" t="s">
        <v>772</v>
      </c>
      <c r="AO253" s="279" t="s">
        <v>772</v>
      </c>
      <c r="AP253" s="279" t="s">
        <v>772</v>
      </c>
      <c r="AQ253" s="279" t="s">
        <v>772</v>
      </c>
      <c r="AR253" s="279" t="s">
        <v>772</v>
      </c>
      <c r="AS253" s="279" t="s">
        <v>772</v>
      </c>
      <c r="AT253" s="279" t="s">
        <v>772</v>
      </c>
      <c r="AU253" s="279" t="s">
        <v>772</v>
      </c>
      <c r="AV253" s="279" t="s">
        <v>772</v>
      </c>
      <c r="AW253" s="279" t="s">
        <v>772</v>
      </c>
      <c r="AX253" s="279" t="s">
        <v>772</v>
      </c>
      <c r="AY253" s="279" t="str">
        <f>IFERROR(VLOOKUP(A253,#REF!,3,FALSE),"")</f>
        <v/>
      </c>
      <c r="AZ253" s="279" t="str">
        <f>IFERROR(VLOOKUP(A253,#REF!,3,FALSE),"")</f>
        <v/>
      </c>
      <c r="BA253" s="279" t="str">
        <f>IFERROR(VLOOKUP(A253,#REF!,3,FALSE),"")</f>
        <v/>
      </c>
      <c r="BB253" s="279" t="str">
        <f>IFERROR(VLOOKUP(A253,#REF!,3,FALSE),"")</f>
        <v/>
      </c>
      <c r="BC253" s="279" t="str">
        <f>IFERROR(VLOOKUP(A253,#REF!,3,FALSE),"")</f>
        <v/>
      </c>
      <c r="BD253" s="279" t="str">
        <f>IFERROR(VLOOKUP(A253,#REF!,3,FALSE),"")</f>
        <v/>
      </c>
      <c r="BE253" s="279" t="str">
        <f>IFERROR(VLOOKUP(A253,#REF!,3,FALSE),"")</f>
        <v/>
      </c>
      <c r="BF253" s="279" t="str">
        <f>IFERROR(VLOOKUP(A253,#REF!,3,FALSE),"")</f>
        <v/>
      </c>
      <c r="BG253" s="279" t="str">
        <f>IFERROR(VLOOKUP(A253,#REF!,3,FALSE),"")</f>
        <v/>
      </c>
      <c r="BH253" s="279" t="str">
        <f>IFERROR(VLOOKUP(A253,#REF!,3,FALSE),"")</f>
        <v/>
      </c>
      <c r="BI253" s="279" t="str">
        <f>IFERROR(VLOOKUP(A253,#REF!,3,FALSE),"")</f>
        <v/>
      </c>
      <c r="BJ253" s="279" t="str">
        <f>IFERROR(VLOOKUP(A253,#REF!,3,FALSE),"")</f>
        <v/>
      </c>
      <c r="BK253" s="279" t="str">
        <f>IFERROR(VLOOKUP(A253,#REF!,3,FALSE),"")</f>
        <v/>
      </c>
      <c r="BL253" s="279" t="str">
        <f>IFERROR(VLOOKUP(A253,#REF!,3,FALSE),"")</f>
        <v/>
      </c>
      <c r="BM253" s="279" t="str">
        <f>IFERROR(VLOOKUP(A253,#REF!,3,FALSE),"")</f>
        <v/>
      </c>
      <c r="BN253" s="279" t="str">
        <f>IFERROR(VLOOKUP(A253,#REF!,3,FALSE),"")</f>
        <v/>
      </c>
      <c r="BO253" s="279" t="str">
        <f>IFERROR(VLOOKUP(A253,#REF!,3,FALSE),"")</f>
        <v/>
      </c>
      <c r="BP253" s="279" t="str">
        <f>IFERROR(VLOOKUP(A253,#REF!,3,FALSE),"")</f>
        <v/>
      </c>
      <c r="BQ253" s="279" t="str">
        <f>IFERROR(VLOOKUP(A253,#REF!,3,FALSE),"")</f>
        <v/>
      </c>
      <c r="BR253" s="279" t="str">
        <f>IFERROR(VLOOKUP(A253,#REF!,3,FALSE),"")</f>
        <v/>
      </c>
      <c r="BS253" s="279" t="str">
        <f>IFERROR(VLOOKUP(A253,#REF!,3,FALSE),"")</f>
        <v/>
      </c>
      <c r="BT253" s="279" t="str">
        <f>IFERROR(VLOOKUP(A253,#REF!,3,FALSE),"")</f>
        <v/>
      </c>
      <c r="BU253" s="279" t="str">
        <f>IFERROR(VLOOKUP(A253,#REF!,3,FALSE),"")</f>
        <v/>
      </c>
      <c r="BV253" s="279" t="str">
        <f>IFERROR(VLOOKUP(A253,#REF!,3,FALSE),"")</f>
        <v/>
      </c>
      <c r="BW253" s="279" t="str">
        <f>IFERROR(VLOOKUP(A253,#REF!,3,FALSE),"")</f>
        <v/>
      </c>
      <c r="BX253" s="279" t="str">
        <f>IFERROR(VLOOKUP(A253,#REF!,3,FALSE),"")</f>
        <v/>
      </c>
      <c r="BY253" s="279" t="str">
        <f>IFERROR(VLOOKUP(A253,#REF!,3,FALSE),"")</f>
        <v/>
      </c>
      <c r="BZ253" s="279" t="str">
        <f>IFERROR(VLOOKUP(A253,#REF!,3,FALSE),"")</f>
        <v/>
      </c>
      <c r="CA253" s="279" t="str">
        <f>IFERROR(VLOOKUP(A253,#REF!,3,FALSE),"")</f>
        <v/>
      </c>
      <c r="CB253" s="279" t="str">
        <f>IFERROR(VLOOKUP(A253,#REF!,3,FALSE),"")</f>
        <v/>
      </c>
      <c r="CC253" s="279" t="str">
        <f>IFERROR(VLOOKUP(A253,#REF!,3,FALSE),"")</f>
        <v/>
      </c>
      <c r="CD253" s="279" t="str">
        <f>IFERROR(VLOOKUP(A253,#REF!,3,FALSE),"")</f>
        <v/>
      </c>
      <c r="CE253" s="279" t="str">
        <f>IFERROR(VLOOKUP(A253,#REF!,3,FALSE),"")</f>
        <v/>
      </c>
      <c r="CF253" s="279" t="str">
        <f>IFERROR(VLOOKUP(A253,#REF!,3,FALSE),"")</f>
        <v/>
      </c>
      <c r="CG253" s="279" t="str">
        <f>IFERROR(VLOOKUP(A253,#REF!,3,FALSE),"")</f>
        <v/>
      </c>
      <c r="CH253" s="279" t="str">
        <f>IFERROR(VLOOKUP(A253,#REF!,3,FALSE),"")</f>
        <v/>
      </c>
      <c r="CI253" s="279" t="str">
        <f>IFERROR(VLOOKUP(A253,'fat-01-23'!A:C,3,FALSE),"")</f>
        <v/>
      </c>
      <c r="CJ253" s="279" t="str">
        <f>IFERROR(VLOOKUP(A253,'fat-02-23'!A:C,3,FALSE),"")</f>
        <v/>
      </c>
      <c r="CK253" s="279" t="str">
        <f>IFERROR(VLOOKUP(A253,'fat-03-23'!A:C,3,FALSE),"")</f>
        <v/>
      </c>
      <c r="CL253" s="279" t="str">
        <f>IFERROR(VLOOKUP(A253,'fat-04-23'!A:C,3,FALSE),"")</f>
        <v/>
      </c>
      <c r="CM253" s="279" t="str">
        <f>IFERROR(VLOOKUP(A253,'fat-05-23'!A:C,3,FALSE),"")</f>
        <v/>
      </c>
      <c r="CN253" s="279" t="str">
        <f>IFERROR(VLOOKUP(A253,'fat-06-23'!A:C,3,FALSE),"")</f>
        <v/>
      </c>
      <c r="CO253" s="279" t="str">
        <f>IFERROR(VLOOKUP(A253,'fat-07-23'!A:C,3,FALSE),"")</f>
        <v/>
      </c>
      <c r="CP253" s="279" t="str">
        <f>IFERROR(VLOOKUP(A253,'fat-08-23'!A:C,3,FALSE),"")</f>
        <v/>
      </c>
      <c r="CQ253" s="279" t="str">
        <f>IFERROR(VLOOKUP(A253,'fat-09-23'!A:C,3,FALSE),"")</f>
        <v/>
      </c>
      <c r="CR253" s="279" t="str">
        <f>IFERROR(VLOOKUP(A253,'fat-10-23'!A:C,3,FALSE),"")</f>
        <v/>
      </c>
      <c r="CS253" s="279" t="str">
        <f>IFERROR(VLOOKUP(A253,'fat-11-23'!A:C,3,FALSE),"")</f>
        <v/>
      </c>
      <c r="CT253" s="279" t="str">
        <f>IFERROR(VLOOKUP(A253,'fat-12-23'!A:C,3,FALSE),"")</f>
        <v/>
      </c>
      <c r="CU253" s="279" t="str">
        <f>IFERROR(VLOOKUP(A253,'fat-01-24'!A:C,3,FALSE),"")</f>
        <v/>
      </c>
      <c r="CV253" s="279" t="str">
        <f>IFERROR(VLOOKUP(A253,'fat-02-24'!A:C,3,FALSE),"")</f>
        <v/>
      </c>
      <c r="CW253" s="279" t="str">
        <f>IFERROR(VLOOKUP(A253,'fat-03-24'!A:C,3,FALSE),"")</f>
        <v/>
      </c>
      <c r="CX253" s="279" t="str">
        <f>IFERROR(VLOOKUP(A253,'fat-04-24'!A:C,3,FALSE),"")</f>
        <v/>
      </c>
      <c r="CY253" s="279" t="str">
        <f>IFERROR(VLOOKUP(A253,'fat-05-24'!A:C,3,FALSE),"")</f>
        <v/>
      </c>
      <c r="CZ253" s="279" t="str">
        <f>IFERROR(VLOOKUP(A253,'fat-06-24'!A:C,3,FALSE),"")</f>
        <v/>
      </c>
      <c r="DA253" s="279" t="str">
        <f>IFERROR(VLOOKUP(A253,'fat-07-24'!A:C,3,FALSE),"")</f>
        <v/>
      </c>
      <c r="DB253" s="279" t="str">
        <f>IFERROR(VLOOKUP(A253,'fat-08-24'!A:D,3,FALSE),"")</f>
        <v/>
      </c>
      <c r="DC253" s="279" t="str">
        <f>IFERROR(VLOOKUP(A253,'fat-09-24'!A:C,3,FALSE),"")</f>
        <v/>
      </c>
      <c r="DD253" s="279" t="str">
        <f>IFERROR(VLOOKUP(A253,'fat-10-24'!A:C,3,FALSE),"")</f>
        <v/>
      </c>
      <c r="DE253" s="279" t="str">
        <f>IFERROR(VLOOKUP(A253,'fat-11-24'!A:C,3,FALSE),"")</f>
        <v/>
      </c>
      <c r="DF253" s="279" t="str">
        <f>IFERROR(VLOOKUP(A253,'fat-12-24'!A:D,3,FALSE),"")</f>
        <v/>
      </c>
      <c r="DG253" s="279" t="str">
        <f>IFERROR(VLOOKUP(A253,'fat-01-25'!A:D,3,FALSE),"")</f>
        <v/>
      </c>
      <c r="DH253" s="279" t="str">
        <f>IFERROR(VLOOKUP(A253,'fat-02-25'!A:D,3,FALSE),"")</f>
        <v/>
      </c>
      <c r="DI253" s="279" t="str">
        <f>IFERROR(VLOOKUP(A253,'fat-03-25'!A:C,3,FALSE),"")</f>
        <v/>
      </c>
      <c r="DJ253" s="279" t="str">
        <f>IFERROR(VLOOKUP(A253,'fat-04-25'!A:C,3,FALSE),"")</f>
        <v/>
      </c>
      <c r="DK253" s="279" t="str">
        <f>IFERROR(VLOOKUP(A253,'fat-02-25'!A:C,3,FALSE),"")</f>
        <v/>
      </c>
      <c r="DL253" s="279" t="str">
        <f>IFERROR(VLOOKUP(A253,'fat-06-25'!A:C,3,FALSE),"")</f>
        <v/>
      </c>
      <c r="DM253" s="279" t="str">
        <f>IFERROR(VLOOKUP(A253,'fat-05-25'!A:C,3,FALSE),"")</f>
        <v/>
      </c>
      <c r="DN253" s="279" t="str">
        <f>IFERROR(VLOOKUP(A253,'fat-08-25'!A:C,3,FALSE),"")</f>
        <v/>
      </c>
      <c r="DO253" s="279" t="str">
        <f>IFERROR(VLOOKUP(A253,'fat-09-25'!A:C,3,FALSE),"")</f>
        <v/>
      </c>
      <c r="DP253" s="279" t="str">
        <f>IFERROR(VLOOKUP(A253,'fat-10-25'!A:C,3,FALSE),"")</f>
        <v/>
      </c>
      <c r="DQ253" s="279" t="str">
        <f>IFERROR(VLOOKUP(A253,'fat-11-25'!A:D,3,FALSE),"")</f>
        <v/>
      </c>
      <c r="DR253" s="279" t="str">
        <f>IFERROR(VLOOKUP(A253,'fat-12-25'!A:D,3,FALSE),"")</f>
        <v/>
      </c>
      <c r="DS253" s="279" t="str">
        <f>IFERROR(VLOOKUP(A253,'fat-01-26'!A:C,3,FALSE),"")</f>
        <v/>
      </c>
      <c r="DT253" s="279" t="str">
        <f>IFERROR(VLOOKUP(A253,'fat-02-26'!A:C,3,FALSE),"")</f>
        <v/>
      </c>
      <c r="DU253" s="279" t="str">
        <f>IFERROR(VLOOKUP(A253,'fat-03-26'!A:C,3,FALSE),"")</f>
        <v/>
      </c>
      <c r="DV253" s="279" t="str">
        <f>IFERROR(VLOOKUP(A253,'fat-04-26'!A:C,3,FALSE),"")</f>
        <v/>
      </c>
      <c r="DW253" s="279" t="str">
        <f>IFERROR(VLOOKUP(A253,'fat-05-26'!A:C,3,FALSE),"")</f>
        <v/>
      </c>
      <c r="DX253" s="279">
        <f t="shared" si="23"/>
        <v>0</v>
      </c>
      <c r="DY253" s="279">
        <f t="shared" si="26"/>
        <v>0</v>
      </c>
      <c r="DZ253" s="280"/>
      <c r="EA253" s="281">
        <f>VLOOKUP(A253,Estoque!B:I,8,FALSE)</f>
        <v>0</v>
      </c>
      <c r="EB253" s="34">
        <f>VLOOKUP(A253,Estoque!B:N,13,FALSE)</f>
        <v>0</v>
      </c>
    </row>
    <row r="254" spans="1:132" x14ac:dyDescent="0.3">
      <c r="A254" s="394" t="s">
        <v>909</v>
      </c>
      <c r="B254" s="394" t="s">
        <v>910</v>
      </c>
      <c r="C254" s="283" t="s">
        <v>772</v>
      </c>
      <c r="D254" s="283" t="s">
        <v>772</v>
      </c>
      <c r="E254" s="283" t="s">
        <v>772</v>
      </c>
      <c r="F254" s="283" t="s">
        <v>772</v>
      </c>
      <c r="G254" s="283" t="s">
        <v>772</v>
      </c>
      <c r="H254" s="283" t="s">
        <v>772</v>
      </c>
      <c r="I254" s="283" t="s">
        <v>772</v>
      </c>
      <c r="J254" s="283" t="s">
        <v>772</v>
      </c>
      <c r="K254" s="283" t="s">
        <v>772</v>
      </c>
      <c r="L254" s="283" t="s">
        <v>772</v>
      </c>
      <c r="M254" s="283" t="s">
        <v>772</v>
      </c>
      <c r="N254" s="283" t="s">
        <v>772</v>
      </c>
      <c r="O254" s="279" t="s">
        <v>772</v>
      </c>
      <c r="P254" s="279" t="s">
        <v>772</v>
      </c>
      <c r="Q254" s="279" t="s">
        <v>772</v>
      </c>
      <c r="R254" s="279" t="s">
        <v>772</v>
      </c>
      <c r="S254" s="279" t="s">
        <v>772</v>
      </c>
      <c r="T254" s="279" t="s">
        <v>772</v>
      </c>
      <c r="U254" s="279" t="s">
        <v>772</v>
      </c>
      <c r="V254" s="279" t="s">
        <v>772</v>
      </c>
      <c r="W254" s="279" t="s">
        <v>772</v>
      </c>
      <c r="X254" s="279" t="s">
        <v>772</v>
      </c>
      <c r="Y254" s="279" t="s">
        <v>772</v>
      </c>
      <c r="Z254" s="279" t="str">
        <f>IFERROR(VLOOKUP(A254,#REF!,3,FALSE),"")</f>
        <v/>
      </c>
      <c r="AA254" s="279" t="s">
        <v>772</v>
      </c>
      <c r="AB254" s="279" t="s">
        <v>772</v>
      </c>
      <c r="AC254" s="279" t="s">
        <v>772</v>
      </c>
      <c r="AD254" s="279" t="s">
        <v>772</v>
      </c>
      <c r="AE254" s="279" t="s">
        <v>772</v>
      </c>
      <c r="AF254" s="279" t="s">
        <v>772</v>
      </c>
      <c r="AG254" s="279" t="s">
        <v>772</v>
      </c>
      <c r="AH254" s="279" t="s">
        <v>772</v>
      </c>
      <c r="AI254" s="279" t="s">
        <v>772</v>
      </c>
      <c r="AJ254" s="279" t="s">
        <v>772</v>
      </c>
      <c r="AK254" s="279" t="s">
        <v>772</v>
      </c>
      <c r="AL254" s="279" t="s">
        <v>772</v>
      </c>
      <c r="AM254" s="279" t="s">
        <v>772</v>
      </c>
      <c r="AN254" s="279" t="s">
        <v>772</v>
      </c>
      <c r="AO254" s="279" t="s">
        <v>772</v>
      </c>
      <c r="AP254" s="279" t="s">
        <v>772</v>
      </c>
      <c r="AQ254" s="279" t="s">
        <v>772</v>
      </c>
      <c r="AR254" s="279" t="s">
        <v>772</v>
      </c>
      <c r="AS254" s="279" t="s">
        <v>772</v>
      </c>
      <c r="AT254" s="279" t="s">
        <v>772</v>
      </c>
      <c r="AU254" s="279" t="s">
        <v>772</v>
      </c>
      <c r="AV254" s="279" t="s">
        <v>772</v>
      </c>
      <c r="AW254" s="279" t="s">
        <v>772</v>
      </c>
      <c r="AX254" s="279" t="s">
        <v>772</v>
      </c>
      <c r="AY254" s="279" t="str">
        <f>IFERROR(VLOOKUP(A254,#REF!,3,FALSE),"")</f>
        <v/>
      </c>
      <c r="AZ254" s="279" t="str">
        <f>IFERROR(VLOOKUP(A254,#REF!,3,FALSE),"")</f>
        <v/>
      </c>
      <c r="BA254" s="279" t="str">
        <f>IFERROR(VLOOKUP(A254,#REF!,3,FALSE),"")</f>
        <v/>
      </c>
      <c r="BB254" s="279" t="str">
        <f>IFERROR(VLOOKUP(A254,#REF!,3,FALSE),"")</f>
        <v/>
      </c>
      <c r="BC254" s="279" t="str">
        <f>IFERROR(VLOOKUP(A254,#REF!,3,FALSE),"")</f>
        <v/>
      </c>
      <c r="BD254" s="279" t="str">
        <f>IFERROR(VLOOKUP(A254,#REF!,3,FALSE),"")</f>
        <v/>
      </c>
      <c r="BE254" s="279" t="str">
        <f>IFERROR(VLOOKUP(A254,#REF!,3,FALSE),"")</f>
        <v/>
      </c>
      <c r="BF254" s="279" t="str">
        <f>IFERROR(VLOOKUP(A254,#REF!,3,FALSE),"")</f>
        <v/>
      </c>
      <c r="BG254" s="279" t="str">
        <f>IFERROR(VLOOKUP(A254,#REF!,3,FALSE),"")</f>
        <v/>
      </c>
      <c r="BH254" s="279" t="str">
        <f>IFERROR(VLOOKUP(A254,#REF!,3,FALSE),"")</f>
        <v/>
      </c>
      <c r="BI254" s="279" t="str">
        <f>IFERROR(VLOOKUP(A254,#REF!,3,FALSE),"")</f>
        <v/>
      </c>
      <c r="BJ254" s="279" t="str">
        <f>IFERROR(VLOOKUP(A254,#REF!,3,FALSE),"")</f>
        <v/>
      </c>
      <c r="BK254" s="279" t="str">
        <f>IFERROR(VLOOKUP(A254,#REF!,3,FALSE),"")</f>
        <v/>
      </c>
      <c r="BL254" s="279" t="str">
        <f>IFERROR(VLOOKUP(A254,#REF!,3,FALSE),"")</f>
        <v/>
      </c>
      <c r="BM254" s="279" t="str">
        <f>IFERROR(VLOOKUP(A254,#REF!,3,FALSE),"")</f>
        <v/>
      </c>
      <c r="BN254" s="279" t="str">
        <f>IFERROR(VLOOKUP(A254,#REF!,3,FALSE),"")</f>
        <v/>
      </c>
      <c r="BO254" s="279" t="str">
        <f>IFERROR(VLOOKUP(A254,#REF!,3,FALSE),"")</f>
        <v/>
      </c>
      <c r="BP254" s="279" t="str">
        <f>IFERROR(VLOOKUP(A254,#REF!,3,FALSE),"")</f>
        <v/>
      </c>
      <c r="BQ254" s="279" t="str">
        <f>IFERROR(VLOOKUP(A254,#REF!,3,FALSE),"")</f>
        <v/>
      </c>
      <c r="BR254" s="279" t="str">
        <f>IFERROR(VLOOKUP(A254,#REF!,3,FALSE),"")</f>
        <v/>
      </c>
      <c r="BS254" s="279" t="str">
        <f>IFERROR(VLOOKUP(A254,#REF!,3,FALSE),"")</f>
        <v/>
      </c>
      <c r="BT254" s="279" t="str">
        <f>IFERROR(VLOOKUP(A254,#REF!,3,FALSE),"")</f>
        <v/>
      </c>
      <c r="BU254" s="279" t="str">
        <f>IFERROR(VLOOKUP(A254,#REF!,3,FALSE),"")</f>
        <v/>
      </c>
      <c r="BV254" s="279" t="str">
        <f>IFERROR(VLOOKUP(A254,#REF!,3,FALSE),"")</f>
        <v/>
      </c>
      <c r="BW254" s="279" t="str">
        <f>IFERROR(VLOOKUP(A254,#REF!,3,FALSE),"")</f>
        <v/>
      </c>
      <c r="BX254" s="279" t="str">
        <f>IFERROR(VLOOKUP(A254,#REF!,3,FALSE),"")</f>
        <v/>
      </c>
      <c r="BY254" s="279" t="str">
        <f>IFERROR(VLOOKUP(A254,#REF!,3,FALSE),"")</f>
        <v/>
      </c>
      <c r="BZ254" s="279" t="str">
        <f>IFERROR(VLOOKUP(A254,#REF!,3,FALSE),"")</f>
        <v/>
      </c>
      <c r="CA254" s="279" t="str">
        <f>IFERROR(VLOOKUP(A254,#REF!,3,FALSE),"")</f>
        <v/>
      </c>
      <c r="CB254" s="279" t="str">
        <f>IFERROR(VLOOKUP(A254,#REF!,3,FALSE),"")</f>
        <v/>
      </c>
      <c r="CC254" s="279" t="str">
        <f>IFERROR(VLOOKUP(A254,#REF!,3,FALSE),"")</f>
        <v/>
      </c>
      <c r="CD254" s="279" t="str">
        <f>IFERROR(VLOOKUP(A254,#REF!,3,FALSE),"")</f>
        <v/>
      </c>
      <c r="CE254" s="279" t="str">
        <f>IFERROR(VLOOKUP(A254,#REF!,3,FALSE),"")</f>
        <v/>
      </c>
      <c r="CF254" s="279" t="str">
        <f>IFERROR(VLOOKUP(A254,#REF!,3,FALSE),"")</f>
        <v/>
      </c>
      <c r="CG254" s="279" t="str">
        <f>IFERROR(VLOOKUP(A254,#REF!,3,FALSE),"")</f>
        <v/>
      </c>
      <c r="CH254" s="279" t="str">
        <f>IFERROR(VLOOKUP(A254,#REF!,3,FALSE),"")</f>
        <v/>
      </c>
      <c r="CI254" s="279" t="str">
        <f>IFERROR(VLOOKUP(A254,'fat-01-23'!A:C,3,FALSE),"")</f>
        <v/>
      </c>
      <c r="CJ254" s="279" t="str">
        <f>IFERROR(VLOOKUP(A254,'fat-02-23'!A:C,3,FALSE),"")</f>
        <v/>
      </c>
      <c r="CK254" s="279" t="str">
        <f>IFERROR(VLOOKUP(A254,'fat-03-23'!A:C,3,FALSE),"")</f>
        <v/>
      </c>
      <c r="CL254" s="279" t="str">
        <f>IFERROR(VLOOKUP(A254,'fat-04-23'!A:C,3,FALSE),"")</f>
        <v/>
      </c>
      <c r="CM254" s="279" t="str">
        <f>IFERROR(VLOOKUP(A254,'fat-05-23'!A:C,3,FALSE),"")</f>
        <v/>
      </c>
      <c r="CN254" s="279" t="str">
        <f>IFERROR(VLOOKUP(A254,'fat-06-23'!A:C,3,FALSE),"")</f>
        <v/>
      </c>
      <c r="CO254" s="279" t="str">
        <f>IFERROR(VLOOKUP(A254,'fat-07-23'!A:C,3,FALSE),"")</f>
        <v/>
      </c>
      <c r="CP254" s="279" t="str">
        <f>IFERROR(VLOOKUP(A254,'fat-08-23'!A:C,3,FALSE),"")</f>
        <v/>
      </c>
      <c r="CQ254" s="279" t="str">
        <f>IFERROR(VLOOKUP(A254,'fat-09-23'!A:C,3,FALSE),"")</f>
        <v/>
      </c>
      <c r="CR254" s="279" t="str">
        <f>IFERROR(VLOOKUP(A254,'fat-10-23'!A:C,3,FALSE),"")</f>
        <v/>
      </c>
      <c r="CS254" s="279" t="str">
        <f>IFERROR(VLOOKUP(A254,'fat-11-23'!A:C,3,FALSE),"")</f>
        <v/>
      </c>
      <c r="CT254" s="279" t="str">
        <f>IFERROR(VLOOKUP(A254,'fat-12-23'!A:C,3,FALSE),"")</f>
        <v/>
      </c>
      <c r="CU254" s="279" t="str">
        <f>IFERROR(VLOOKUP(A254,'fat-01-24'!A:C,3,FALSE),"")</f>
        <v/>
      </c>
      <c r="CV254" s="279" t="str">
        <f>IFERROR(VLOOKUP(A254,'fat-02-24'!A:C,3,FALSE),"")</f>
        <v/>
      </c>
      <c r="CW254" s="279" t="str">
        <f>IFERROR(VLOOKUP(A254,'fat-03-24'!A:C,3,FALSE),"")</f>
        <v/>
      </c>
      <c r="CX254" s="279" t="str">
        <f>IFERROR(VLOOKUP(A254,'fat-04-24'!A:C,3,FALSE),"")</f>
        <v/>
      </c>
      <c r="CY254" s="279" t="str">
        <f>IFERROR(VLOOKUP(A254,'fat-05-24'!A:C,3,FALSE),"")</f>
        <v/>
      </c>
      <c r="CZ254" s="279" t="str">
        <f>IFERROR(VLOOKUP(A254,'fat-06-24'!A:C,3,FALSE),"")</f>
        <v/>
      </c>
      <c r="DA254" s="279" t="str">
        <f>IFERROR(VLOOKUP(A254,'fat-07-24'!A:C,3,FALSE),"")</f>
        <v/>
      </c>
      <c r="DB254" s="279" t="str">
        <f>IFERROR(VLOOKUP(A254,'fat-08-24'!A:D,3,FALSE),"")</f>
        <v/>
      </c>
      <c r="DC254" s="279" t="str">
        <f>IFERROR(VLOOKUP(A254,'fat-09-24'!A:C,3,FALSE),"")</f>
        <v/>
      </c>
      <c r="DD254" s="279" t="str">
        <f>IFERROR(VLOOKUP(A254,'fat-10-24'!A:C,3,FALSE),"")</f>
        <v/>
      </c>
      <c r="DE254" s="279" t="str">
        <f>IFERROR(VLOOKUP(A254,'fat-11-24'!A:C,3,FALSE),"")</f>
        <v/>
      </c>
      <c r="DF254" s="279" t="str">
        <f>IFERROR(VLOOKUP(A254,'fat-12-24'!A:D,3,FALSE),"")</f>
        <v/>
      </c>
      <c r="DG254" s="279" t="str">
        <f>IFERROR(VLOOKUP(A254,'fat-01-25'!A:D,3,FALSE),"")</f>
        <v/>
      </c>
      <c r="DH254" s="279" t="str">
        <f>IFERROR(VLOOKUP(A254,'fat-02-25'!A:D,3,FALSE),"")</f>
        <v/>
      </c>
      <c r="DI254" s="279" t="str">
        <f>IFERROR(VLOOKUP(A254,'fat-03-25'!A:C,3,FALSE),"")</f>
        <v/>
      </c>
      <c r="DJ254" s="279" t="str">
        <f>IFERROR(VLOOKUP(A254,'fat-04-25'!A:C,3,FALSE),"")</f>
        <v/>
      </c>
      <c r="DK254" s="279" t="str">
        <f>IFERROR(VLOOKUP(A254,'fat-02-25'!A:C,3,FALSE),"")</f>
        <v/>
      </c>
      <c r="DL254" s="279" t="str">
        <f>IFERROR(VLOOKUP(A254,'fat-06-25'!A:C,3,FALSE),"")</f>
        <v/>
      </c>
      <c r="DM254" s="279" t="str">
        <f>IFERROR(VLOOKUP(A254,'fat-05-25'!A:C,3,FALSE),"")</f>
        <v/>
      </c>
      <c r="DN254" s="279" t="str">
        <f>IFERROR(VLOOKUP(A254,'fat-08-25'!A:C,3,FALSE),"")</f>
        <v/>
      </c>
      <c r="DO254" s="279" t="str">
        <f>IFERROR(VLOOKUP(A254,'fat-09-25'!A:C,3,FALSE),"")</f>
        <v/>
      </c>
      <c r="DP254" s="279" t="str">
        <f>IFERROR(VLOOKUP(A254,'fat-10-25'!A:C,3,FALSE),"")</f>
        <v/>
      </c>
      <c r="DQ254" s="279" t="str">
        <f>IFERROR(VLOOKUP(A254,'fat-11-25'!A:D,3,FALSE),"")</f>
        <v/>
      </c>
      <c r="DR254" s="279" t="str">
        <f>IFERROR(VLOOKUP(A254,'fat-12-25'!A:D,3,FALSE),"")</f>
        <v/>
      </c>
      <c r="DS254" s="279" t="str">
        <f>IFERROR(VLOOKUP(A254,'fat-01-26'!A:C,3,FALSE),"")</f>
        <v/>
      </c>
      <c r="DT254" s="279" t="str">
        <f>IFERROR(VLOOKUP(A254,'fat-02-26'!A:C,3,FALSE),"")</f>
        <v/>
      </c>
      <c r="DU254" s="279" t="str">
        <f>IFERROR(VLOOKUP(A254,'fat-03-26'!A:C,3,FALSE),"")</f>
        <v/>
      </c>
      <c r="DV254" s="279" t="str">
        <f>IFERROR(VLOOKUP(A254,'fat-04-26'!A:C,3,FALSE),"")</f>
        <v/>
      </c>
      <c r="DW254" s="279" t="str">
        <f>IFERROR(VLOOKUP(A254,'fat-05-26'!A:C,3,FALSE),"")</f>
        <v/>
      </c>
      <c r="DX254" s="279">
        <f t="shared" si="23"/>
        <v>0</v>
      </c>
      <c r="DY254" s="279">
        <f t="shared" si="26"/>
        <v>0</v>
      </c>
      <c r="DZ254" s="280"/>
      <c r="EA254" s="281">
        <f>VLOOKUP(A254,Estoque!B:I,8,FALSE)</f>
        <v>0</v>
      </c>
      <c r="EB254" s="34">
        <f>VLOOKUP(A254,Estoque!B:N,13,FALSE)</f>
        <v>0</v>
      </c>
    </row>
    <row r="255" spans="1:132" x14ac:dyDescent="0.3">
      <c r="A255" s="394" t="s">
        <v>911</v>
      </c>
      <c r="B255" s="394" t="s">
        <v>912</v>
      </c>
      <c r="O255" s="279" t="s">
        <v>772</v>
      </c>
      <c r="P255" s="279" t="s">
        <v>772</v>
      </c>
      <c r="Q255" s="279" t="s">
        <v>772</v>
      </c>
      <c r="R255" s="279" t="s">
        <v>772</v>
      </c>
      <c r="S255" s="279" t="s">
        <v>772</v>
      </c>
      <c r="T255" s="279" t="s">
        <v>772</v>
      </c>
      <c r="U255" s="279" t="s">
        <v>772</v>
      </c>
      <c r="V255" s="279" t="s">
        <v>772</v>
      </c>
      <c r="W255" s="279" t="s">
        <v>772</v>
      </c>
      <c r="X255" s="279" t="s">
        <v>772</v>
      </c>
      <c r="Y255" s="279" t="s">
        <v>772</v>
      </c>
      <c r="Z255" s="279" t="str">
        <f>IFERROR(VLOOKUP(A255,#REF!,3,FALSE),"")</f>
        <v/>
      </c>
      <c r="AA255" s="279" t="s">
        <v>772</v>
      </c>
      <c r="AB255" s="279" t="s">
        <v>772</v>
      </c>
      <c r="AC255" s="279" t="s">
        <v>772</v>
      </c>
      <c r="AD255" s="279" t="s">
        <v>772</v>
      </c>
      <c r="AE255" s="279" t="s">
        <v>772</v>
      </c>
      <c r="AF255" s="279" t="s">
        <v>772</v>
      </c>
      <c r="AG255" s="279" t="s">
        <v>772</v>
      </c>
      <c r="AH255" s="279" t="s">
        <v>772</v>
      </c>
      <c r="AI255" s="279" t="s">
        <v>772</v>
      </c>
      <c r="AJ255" s="279" t="s">
        <v>772</v>
      </c>
      <c r="AK255" s="279" t="s">
        <v>772</v>
      </c>
      <c r="AL255" s="279" t="s">
        <v>772</v>
      </c>
      <c r="AM255" s="279" t="s">
        <v>772</v>
      </c>
      <c r="AN255" s="279" t="s">
        <v>772</v>
      </c>
      <c r="AO255" s="279" t="s">
        <v>772</v>
      </c>
      <c r="AP255" s="279" t="s">
        <v>772</v>
      </c>
      <c r="AQ255" s="279" t="s">
        <v>772</v>
      </c>
      <c r="AR255" s="279" t="s">
        <v>772</v>
      </c>
      <c r="AS255" s="279" t="s">
        <v>772</v>
      </c>
      <c r="AT255" s="279" t="s">
        <v>772</v>
      </c>
      <c r="AU255" s="279" t="s">
        <v>772</v>
      </c>
      <c r="AV255" s="279" t="s">
        <v>772</v>
      </c>
      <c r="AW255" s="279" t="s">
        <v>772</v>
      </c>
      <c r="AX255" s="279" t="s">
        <v>772</v>
      </c>
      <c r="AY255" s="279" t="str">
        <f>IFERROR(VLOOKUP(A255,#REF!,3,FALSE),"")</f>
        <v/>
      </c>
      <c r="AZ255" s="279" t="str">
        <f>IFERROR(VLOOKUP(A255,#REF!,3,FALSE),"")</f>
        <v/>
      </c>
      <c r="BA255" s="279" t="str">
        <f>IFERROR(VLOOKUP(A255,#REF!,3,FALSE),"")</f>
        <v/>
      </c>
      <c r="BB255" s="279" t="str">
        <f>IFERROR(VLOOKUP(A255,#REF!,3,FALSE),"")</f>
        <v/>
      </c>
      <c r="BC255" s="279" t="str">
        <f>IFERROR(VLOOKUP(A255,#REF!,3,FALSE),"")</f>
        <v/>
      </c>
      <c r="BD255" s="279" t="str">
        <f>IFERROR(VLOOKUP(A255,#REF!,3,FALSE),"")</f>
        <v/>
      </c>
      <c r="BE255" s="279" t="str">
        <f>IFERROR(VLOOKUP(A255,#REF!,3,FALSE),"")</f>
        <v/>
      </c>
      <c r="BF255" s="279" t="str">
        <f>IFERROR(VLOOKUP(A255,#REF!,3,FALSE),"")</f>
        <v/>
      </c>
      <c r="BG255" s="279" t="str">
        <f>IFERROR(VLOOKUP(A255,#REF!,3,FALSE),"")</f>
        <v/>
      </c>
      <c r="BH255" s="279" t="str">
        <f>IFERROR(VLOOKUP(A255,#REF!,3,FALSE),"")</f>
        <v/>
      </c>
      <c r="BI255" s="279" t="str">
        <f>IFERROR(VLOOKUP(A255,#REF!,3,FALSE),"")</f>
        <v/>
      </c>
      <c r="BJ255" s="279" t="str">
        <f>IFERROR(VLOOKUP(A255,#REF!,3,FALSE),"")</f>
        <v/>
      </c>
      <c r="BK255" s="279" t="str">
        <f>IFERROR(VLOOKUP(A255,#REF!,3,FALSE),"")</f>
        <v/>
      </c>
      <c r="BL255" s="279" t="str">
        <f>IFERROR(VLOOKUP(A255,#REF!,3,FALSE),"")</f>
        <v/>
      </c>
      <c r="BM255" s="279" t="str">
        <f>IFERROR(VLOOKUP(A255,#REF!,3,FALSE),"")</f>
        <v/>
      </c>
      <c r="BN255" s="279" t="str">
        <f>IFERROR(VLOOKUP(A255,#REF!,3,FALSE),"")</f>
        <v/>
      </c>
      <c r="BO255" s="279" t="str">
        <f>IFERROR(VLOOKUP(A255,#REF!,3,FALSE),"")</f>
        <v/>
      </c>
      <c r="BP255" s="279" t="str">
        <f>IFERROR(VLOOKUP(A255,#REF!,3,FALSE),"")</f>
        <v/>
      </c>
      <c r="BQ255" s="279" t="str">
        <f>IFERROR(VLOOKUP(A255,#REF!,3,FALSE),"")</f>
        <v/>
      </c>
      <c r="BR255" s="279" t="str">
        <f>IFERROR(VLOOKUP(A255,#REF!,3,FALSE),"")</f>
        <v/>
      </c>
      <c r="BS255" s="279" t="str">
        <f>IFERROR(VLOOKUP(A255,#REF!,3,FALSE),"")</f>
        <v/>
      </c>
      <c r="BT255" s="279" t="str">
        <f>IFERROR(VLOOKUP(A255,#REF!,3,FALSE),"")</f>
        <v/>
      </c>
      <c r="BU255" s="279" t="str">
        <f>IFERROR(VLOOKUP(A255,#REF!,3,FALSE),"")</f>
        <v/>
      </c>
      <c r="BV255" s="279" t="str">
        <f>IFERROR(VLOOKUP(A255,#REF!,3,FALSE),"")</f>
        <v/>
      </c>
      <c r="BW255" s="279" t="str">
        <f>IFERROR(VLOOKUP(A255,#REF!,3,FALSE),"")</f>
        <v/>
      </c>
      <c r="BX255" s="279" t="str">
        <f>IFERROR(VLOOKUP(A255,#REF!,3,FALSE),"")</f>
        <v/>
      </c>
      <c r="BY255" s="279" t="str">
        <f>IFERROR(VLOOKUP(A255,#REF!,3,FALSE),"")</f>
        <v/>
      </c>
      <c r="BZ255" s="279" t="str">
        <f>IFERROR(VLOOKUP(A255,#REF!,3,FALSE),"")</f>
        <v/>
      </c>
      <c r="CA255" s="279" t="str">
        <f>IFERROR(VLOOKUP(A255,#REF!,3,FALSE),"")</f>
        <v/>
      </c>
      <c r="CB255" s="279" t="str">
        <f>IFERROR(VLOOKUP(A255,#REF!,3,FALSE),"")</f>
        <v/>
      </c>
      <c r="CC255" s="279" t="str">
        <f>IFERROR(VLOOKUP(A255,#REF!,3,FALSE),"")</f>
        <v/>
      </c>
      <c r="CD255" s="279" t="str">
        <f>IFERROR(VLOOKUP(A255,#REF!,3,FALSE),"")</f>
        <v/>
      </c>
      <c r="CE255" s="279" t="str">
        <f>IFERROR(VLOOKUP(A255,#REF!,3,FALSE),"")</f>
        <v/>
      </c>
      <c r="CF255" s="279" t="str">
        <f>IFERROR(VLOOKUP(A255,#REF!,3,FALSE),"")</f>
        <v/>
      </c>
      <c r="CG255" s="279" t="str">
        <f>IFERROR(VLOOKUP(A255,#REF!,3,FALSE),"")</f>
        <v/>
      </c>
      <c r="CH255" s="279" t="str">
        <f>IFERROR(VLOOKUP(A255,#REF!,3,FALSE),"")</f>
        <v/>
      </c>
      <c r="CI255" s="279" t="str">
        <f>IFERROR(VLOOKUP(A255,'fat-01-23'!A:C,3,FALSE),"")</f>
        <v/>
      </c>
      <c r="CJ255" s="279" t="str">
        <f>IFERROR(VLOOKUP(A255,'fat-02-23'!A:C,3,FALSE),"")</f>
        <v/>
      </c>
      <c r="CK255" s="279" t="str">
        <f>IFERROR(VLOOKUP(A255,'fat-03-23'!A:C,3,FALSE),"")</f>
        <v/>
      </c>
      <c r="CL255" s="279" t="str">
        <f>IFERROR(VLOOKUP(A255,'fat-04-23'!A:C,3,FALSE),"")</f>
        <v/>
      </c>
      <c r="CM255" s="279" t="str">
        <f>IFERROR(VLOOKUP(A255,'fat-05-23'!A:C,3,FALSE),"")</f>
        <v/>
      </c>
      <c r="CN255" s="279" t="str">
        <f>IFERROR(VLOOKUP(A255,'fat-06-23'!A:C,3,FALSE),"")</f>
        <v/>
      </c>
      <c r="CO255" s="279" t="str">
        <f>IFERROR(VLOOKUP(A255,'fat-07-23'!A:C,3,FALSE),"")</f>
        <v/>
      </c>
      <c r="CP255" s="279" t="str">
        <f>IFERROR(VLOOKUP(A255,'fat-08-23'!A:C,3,FALSE),"")</f>
        <v/>
      </c>
      <c r="CQ255" s="279" t="str">
        <f>IFERROR(VLOOKUP(A255,'fat-09-23'!A:C,3,FALSE),"")</f>
        <v/>
      </c>
      <c r="CR255" s="279" t="str">
        <f>IFERROR(VLOOKUP(A255,'fat-10-23'!A:C,3,FALSE),"")</f>
        <v/>
      </c>
      <c r="CS255" s="279" t="str">
        <f>IFERROR(VLOOKUP(A255,'fat-11-23'!A:C,3,FALSE),"")</f>
        <v/>
      </c>
      <c r="CT255" s="279" t="str">
        <f>IFERROR(VLOOKUP(A255,'fat-12-23'!A:C,3,FALSE),"")</f>
        <v/>
      </c>
      <c r="CU255" s="279" t="str">
        <f>IFERROR(VLOOKUP(A255,'fat-01-24'!A:C,3,FALSE),"")</f>
        <v/>
      </c>
      <c r="CV255" s="279" t="str">
        <f>IFERROR(VLOOKUP(A255,'fat-02-24'!A:C,3,FALSE),"")</f>
        <v/>
      </c>
      <c r="CW255" s="279" t="str">
        <f>IFERROR(VLOOKUP(A255,'fat-03-24'!A:C,3,FALSE),"")</f>
        <v/>
      </c>
      <c r="CX255" s="279" t="str">
        <f>IFERROR(VLOOKUP(A255,'fat-04-24'!A:C,3,FALSE),"")</f>
        <v/>
      </c>
      <c r="CY255" s="279" t="str">
        <f>IFERROR(VLOOKUP(A255,'fat-05-24'!A:C,3,FALSE),"")</f>
        <v/>
      </c>
      <c r="CZ255" s="279" t="str">
        <f>IFERROR(VLOOKUP(A255,'fat-06-24'!A:C,3,FALSE),"")</f>
        <v/>
      </c>
      <c r="DA255" s="279" t="str">
        <f>IFERROR(VLOOKUP(A255,'fat-07-24'!A:C,3,FALSE),"")</f>
        <v/>
      </c>
      <c r="DB255" s="279" t="str">
        <f>IFERROR(VLOOKUP(A255,'fat-08-24'!A:D,3,FALSE),"")</f>
        <v/>
      </c>
      <c r="DC255" s="279" t="str">
        <f>IFERROR(VLOOKUP(A255,'fat-09-24'!A:C,3,FALSE),"")</f>
        <v/>
      </c>
      <c r="DD255" s="279" t="str">
        <f>IFERROR(VLOOKUP(A255,'fat-10-24'!A:C,3,FALSE),"")</f>
        <v/>
      </c>
      <c r="DE255" s="279" t="str">
        <f>IFERROR(VLOOKUP(A255,'fat-11-24'!A:C,3,FALSE),"")</f>
        <v/>
      </c>
      <c r="DF255" s="279" t="str">
        <f>IFERROR(VLOOKUP(A255,'fat-12-24'!A:D,3,FALSE),"")</f>
        <v/>
      </c>
      <c r="DG255" s="279" t="str">
        <f>IFERROR(VLOOKUP(A255,'fat-01-25'!A:D,3,FALSE),"")</f>
        <v/>
      </c>
      <c r="DH255" s="279" t="str">
        <f>IFERROR(VLOOKUP(A255,'fat-02-25'!A:D,3,FALSE),"")</f>
        <v/>
      </c>
      <c r="DI255" s="279" t="str">
        <f>IFERROR(VLOOKUP(A255,'fat-03-25'!A:C,3,FALSE),"")</f>
        <v/>
      </c>
      <c r="DJ255" s="279" t="str">
        <f>IFERROR(VLOOKUP(A255,'fat-04-25'!A:C,3,FALSE),"")</f>
        <v/>
      </c>
      <c r="DK255" s="279" t="str">
        <f>IFERROR(VLOOKUP(A255,'fat-02-25'!A:C,3,FALSE),"")</f>
        <v/>
      </c>
      <c r="DL255" s="279" t="str">
        <f>IFERROR(VLOOKUP(A255,'fat-06-25'!A:C,3,FALSE),"")</f>
        <v/>
      </c>
      <c r="DM255" s="279" t="str">
        <f>IFERROR(VLOOKUP(A255,'fat-05-25'!A:C,3,FALSE),"")</f>
        <v/>
      </c>
      <c r="DN255" s="279" t="str">
        <f>IFERROR(VLOOKUP(A255,'fat-08-25'!A:C,3,FALSE),"")</f>
        <v/>
      </c>
      <c r="DO255" s="279" t="str">
        <f>IFERROR(VLOOKUP(A255,'fat-09-25'!A:C,3,FALSE),"")</f>
        <v/>
      </c>
      <c r="DP255" s="279" t="str">
        <f>IFERROR(VLOOKUP(A255,'fat-10-25'!A:C,3,FALSE),"")</f>
        <v/>
      </c>
      <c r="DQ255" s="279" t="str">
        <f>IFERROR(VLOOKUP(A255,'fat-11-25'!A:D,3,FALSE),"")</f>
        <v/>
      </c>
      <c r="DR255" s="279" t="str">
        <f>IFERROR(VLOOKUP(A255,'fat-12-25'!A:D,3,FALSE),"")</f>
        <v/>
      </c>
      <c r="DS255" s="279" t="str">
        <f>IFERROR(VLOOKUP(A255,'fat-01-26'!A:C,3,FALSE),"")</f>
        <v/>
      </c>
      <c r="DT255" s="279" t="str">
        <f>IFERROR(VLOOKUP(A255,'fat-02-26'!A:C,3,FALSE),"")</f>
        <v/>
      </c>
      <c r="DU255" s="279" t="str">
        <f>IFERROR(VLOOKUP(A255,'fat-03-26'!A:C,3,FALSE),"")</f>
        <v/>
      </c>
      <c r="DV255" s="279" t="str">
        <f>IFERROR(VLOOKUP(A255,'fat-04-26'!A:C,3,FALSE),"")</f>
        <v/>
      </c>
      <c r="DW255" s="279" t="str">
        <f>IFERROR(VLOOKUP(A255,'fat-05-26'!A:C,3,FALSE),"")</f>
        <v/>
      </c>
      <c r="DX255" s="279">
        <f t="shared" si="23"/>
        <v>0</v>
      </c>
      <c r="DY255" s="279">
        <f t="shared" si="26"/>
        <v>0</v>
      </c>
      <c r="DZ255" s="280"/>
      <c r="EA255" s="281">
        <f>VLOOKUP(A255,Estoque!B:I,8,FALSE)</f>
        <v>0</v>
      </c>
      <c r="EB255" s="34">
        <f>VLOOKUP(A255,Estoque!B:N,13,FALSE)</f>
        <v>0</v>
      </c>
    </row>
    <row r="256" spans="1:132" x14ac:dyDescent="0.3">
      <c r="A256" s="394" t="s">
        <v>913</v>
      </c>
      <c r="B256" s="394" t="s">
        <v>914</v>
      </c>
      <c r="O256" s="279" t="s">
        <v>772</v>
      </c>
      <c r="P256" s="279" t="s">
        <v>772</v>
      </c>
      <c r="Q256" s="279" t="s">
        <v>772</v>
      </c>
      <c r="R256" s="279" t="s">
        <v>772</v>
      </c>
      <c r="S256" s="279" t="s">
        <v>772</v>
      </c>
      <c r="T256" s="279" t="s">
        <v>772</v>
      </c>
      <c r="U256" s="279" t="s">
        <v>772</v>
      </c>
      <c r="V256" s="279" t="s">
        <v>772</v>
      </c>
      <c r="W256" s="279" t="s">
        <v>772</v>
      </c>
      <c r="X256" s="279" t="s">
        <v>772</v>
      </c>
      <c r="Y256" s="279" t="s">
        <v>772</v>
      </c>
      <c r="Z256" s="279" t="str">
        <f>IFERROR(VLOOKUP(A256,#REF!,3,FALSE),"")</f>
        <v/>
      </c>
      <c r="AA256" s="279" t="s">
        <v>772</v>
      </c>
      <c r="AB256" s="279" t="s">
        <v>772</v>
      </c>
      <c r="AC256" s="279" t="s">
        <v>772</v>
      </c>
      <c r="AD256" s="279" t="s">
        <v>772</v>
      </c>
      <c r="AE256" s="279" t="s">
        <v>772</v>
      </c>
      <c r="AF256" s="279" t="s">
        <v>772</v>
      </c>
      <c r="AG256" s="279" t="s">
        <v>772</v>
      </c>
      <c r="AH256" s="279" t="s">
        <v>772</v>
      </c>
      <c r="AI256" s="279" t="s">
        <v>772</v>
      </c>
      <c r="AJ256" s="279" t="s">
        <v>772</v>
      </c>
      <c r="AK256" s="279" t="s">
        <v>772</v>
      </c>
      <c r="AL256" s="279" t="s">
        <v>772</v>
      </c>
      <c r="AM256" s="279" t="s">
        <v>772</v>
      </c>
      <c r="AN256" s="279" t="s">
        <v>772</v>
      </c>
      <c r="AO256" s="279" t="s">
        <v>772</v>
      </c>
      <c r="AP256" s="279" t="s">
        <v>772</v>
      </c>
      <c r="AQ256" s="279" t="s">
        <v>772</v>
      </c>
      <c r="AR256" s="279" t="s">
        <v>772</v>
      </c>
      <c r="AS256" s="279" t="s">
        <v>772</v>
      </c>
      <c r="AT256" s="279" t="s">
        <v>772</v>
      </c>
      <c r="AU256" s="279" t="s">
        <v>772</v>
      </c>
      <c r="AV256" s="279" t="s">
        <v>772</v>
      </c>
      <c r="AW256" s="279" t="s">
        <v>772</v>
      </c>
      <c r="AX256" s="279" t="s">
        <v>772</v>
      </c>
      <c r="AY256" s="279" t="str">
        <f>IFERROR(VLOOKUP(A256,#REF!,3,FALSE),"")</f>
        <v/>
      </c>
      <c r="AZ256" s="279" t="str">
        <f>IFERROR(VLOOKUP(A256,#REF!,3,FALSE),"")</f>
        <v/>
      </c>
      <c r="BA256" s="279" t="str">
        <f>IFERROR(VLOOKUP(A256,#REF!,3,FALSE),"")</f>
        <v/>
      </c>
      <c r="BB256" s="279" t="str">
        <f>IFERROR(VLOOKUP(A256,#REF!,3,FALSE),"")</f>
        <v/>
      </c>
      <c r="BC256" s="279" t="str">
        <f>IFERROR(VLOOKUP(A256,#REF!,3,FALSE),"")</f>
        <v/>
      </c>
      <c r="BD256" s="279" t="str">
        <f>IFERROR(VLOOKUP(A256,#REF!,3,FALSE),"")</f>
        <v/>
      </c>
      <c r="BE256" s="279" t="str">
        <f>IFERROR(VLOOKUP(A256,#REF!,3,FALSE),"")</f>
        <v/>
      </c>
      <c r="BF256" s="279" t="str">
        <f>IFERROR(VLOOKUP(A256,#REF!,3,FALSE),"")</f>
        <v/>
      </c>
      <c r="BG256" s="279" t="str">
        <f>IFERROR(VLOOKUP(A256,#REF!,3,FALSE),"")</f>
        <v/>
      </c>
      <c r="BH256" s="279" t="str">
        <f>IFERROR(VLOOKUP(A256,#REF!,3,FALSE),"")</f>
        <v/>
      </c>
      <c r="BI256" s="279" t="str">
        <f>IFERROR(VLOOKUP(A256,#REF!,3,FALSE),"")</f>
        <v/>
      </c>
      <c r="BJ256" s="279" t="str">
        <f>IFERROR(VLOOKUP(A256,#REF!,3,FALSE),"")</f>
        <v/>
      </c>
      <c r="BK256" s="279" t="str">
        <f>IFERROR(VLOOKUP(A256,#REF!,3,FALSE),"")</f>
        <v/>
      </c>
      <c r="BL256" s="279" t="str">
        <f>IFERROR(VLOOKUP(A256,#REF!,3,FALSE),"")</f>
        <v/>
      </c>
      <c r="BM256" s="279" t="str">
        <f>IFERROR(VLOOKUP(A256,#REF!,3,FALSE),"")</f>
        <v/>
      </c>
      <c r="BN256" s="279" t="str">
        <f>IFERROR(VLOOKUP(A256,#REF!,3,FALSE),"")</f>
        <v/>
      </c>
      <c r="BO256" s="279" t="str">
        <f>IFERROR(VLOOKUP(A256,#REF!,3,FALSE),"")</f>
        <v/>
      </c>
      <c r="BP256" s="279" t="str">
        <f>IFERROR(VLOOKUP(A256,#REF!,3,FALSE),"")</f>
        <v/>
      </c>
      <c r="BQ256" s="279" t="str">
        <f>IFERROR(VLOOKUP(A256,#REF!,3,FALSE),"")</f>
        <v/>
      </c>
      <c r="BR256" s="279" t="str">
        <f>IFERROR(VLOOKUP(A256,#REF!,3,FALSE),"")</f>
        <v/>
      </c>
      <c r="BS256" s="279" t="str">
        <f>IFERROR(VLOOKUP(A256,#REF!,3,FALSE),"")</f>
        <v/>
      </c>
      <c r="BT256" s="279" t="str">
        <f>IFERROR(VLOOKUP(A256,#REF!,3,FALSE),"")</f>
        <v/>
      </c>
      <c r="BU256" s="279" t="str">
        <f>IFERROR(VLOOKUP(A256,#REF!,3,FALSE),"")</f>
        <v/>
      </c>
      <c r="BV256" s="279" t="str">
        <f>IFERROR(VLOOKUP(A256,#REF!,3,FALSE),"")</f>
        <v/>
      </c>
      <c r="BW256" s="279" t="str">
        <f>IFERROR(VLOOKUP(A256,#REF!,3,FALSE),"")</f>
        <v/>
      </c>
      <c r="BX256" s="279" t="str">
        <f>IFERROR(VLOOKUP(A256,#REF!,3,FALSE),"")</f>
        <v/>
      </c>
      <c r="BY256" s="279" t="str">
        <f>IFERROR(VLOOKUP(A256,#REF!,3,FALSE),"")</f>
        <v/>
      </c>
      <c r="BZ256" s="279" t="str">
        <f>IFERROR(VLOOKUP(A256,#REF!,3,FALSE),"")</f>
        <v/>
      </c>
      <c r="CA256" s="279" t="str">
        <f>IFERROR(VLOOKUP(A256,#REF!,3,FALSE),"")</f>
        <v/>
      </c>
      <c r="CB256" s="279" t="str">
        <f>IFERROR(VLOOKUP(A256,#REF!,3,FALSE),"")</f>
        <v/>
      </c>
      <c r="CC256" s="279" t="str">
        <f>IFERROR(VLOOKUP(A256,#REF!,3,FALSE),"")</f>
        <v/>
      </c>
      <c r="CD256" s="279" t="str">
        <f>IFERROR(VLOOKUP(A256,#REF!,3,FALSE),"")</f>
        <v/>
      </c>
      <c r="CE256" s="279" t="str">
        <f>IFERROR(VLOOKUP(A256,#REF!,3,FALSE),"")</f>
        <v/>
      </c>
      <c r="CF256" s="279" t="str">
        <f>IFERROR(VLOOKUP(A256,#REF!,3,FALSE),"")</f>
        <v/>
      </c>
      <c r="CG256" s="279" t="str">
        <f>IFERROR(VLOOKUP(A256,#REF!,3,FALSE),"")</f>
        <v/>
      </c>
      <c r="CH256" s="279" t="str">
        <f>IFERROR(VLOOKUP(A256,#REF!,3,FALSE),"")</f>
        <v/>
      </c>
      <c r="CI256" s="279" t="str">
        <f>IFERROR(VLOOKUP(A256,'fat-01-23'!A:C,3,FALSE),"")</f>
        <v/>
      </c>
      <c r="CJ256" s="279" t="str">
        <f>IFERROR(VLOOKUP(A256,'fat-02-23'!A:C,3,FALSE),"")</f>
        <v/>
      </c>
      <c r="CK256" s="279" t="str">
        <f>IFERROR(VLOOKUP(A256,'fat-03-23'!A:C,3,FALSE),"")</f>
        <v/>
      </c>
      <c r="CL256" s="279" t="str">
        <f>IFERROR(VLOOKUP(A256,'fat-04-23'!A:C,3,FALSE),"")</f>
        <v/>
      </c>
      <c r="CM256" s="279" t="str">
        <f>IFERROR(VLOOKUP(A256,'fat-05-23'!A:C,3,FALSE),"")</f>
        <v/>
      </c>
      <c r="CN256" s="279" t="str">
        <f>IFERROR(VLOOKUP(A256,'fat-06-23'!A:C,3,FALSE),"")</f>
        <v/>
      </c>
      <c r="CO256" s="279" t="str">
        <f>IFERROR(VLOOKUP(A256,'fat-07-23'!A:C,3,FALSE),"")</f>
        <v/>
      </c>
      <c r="CP256" s="279" t="str">
        <f>IFERROR(VLOOKUP(A256,'fat-08-23'!A:C,3,FALSE),"")</f>
        <v/>
      </c>
      <c r="CQ256" s="279" t="str">
        <f>IFERROR(VLOOKUP(A256,'fat-09-23'!A:C,3,FALSE),"")</f>
        <v/>
      </c>
      <c r="CR256" s="279" t="str">
        <f>IFERROR(VLOOKUP(A256,'fat-10-23'!A:C,3,FALSE),"")</f>
        <v/>
      </c>
      <c r="CS256" s="279" t="str">
        <f>IFERROR(VLOOKUP(A256,'fat-11-23'!A:C,3,FALSE),"")</f>
        <v/>
      </c>
      <c r="CT256" s="279" t="str">
        <f>IFERROR(VLOOKUP(A256,'fat-12-23'!A:C,3,FALSE),"")</f>
        <v/>
      </c>
      <c r="CU256" s="279" t="str">
        <f>IFERROR(VLOOKUP(A256,'fat-01-24'!A:C,3,FALSE),"")</f>
        <v/>
      </c>
      <c r="CV256" s="279" t="str">
        <f>IFERROR(VLOOKUP(A256,'fat-02-24'!A:C,3,FALSE),"")</f>
        <v/>
      </c>
      <c r="CW256" s="279" t="str">
        <f>IFERROR(VLOOKUP(A256,'fat-03-24'!A:C,3,FALSE),"")</f>
        <v/>
      </c>
      <c r="CX256" s="279" t="str">
        <f>IFERROR(VLOOKUP(A256,'fat-04-24'!A:C,3,FALSE),"")</f>
        <v/>
      </c>
      <c r="CY256" s="279" t="str">
        <f>IFERROR(VLOOKUP(A256,'fat-05-24'!A:C,3,FALSE),"")</f>
        <v/>
      </c>
      <c r="CZ256" s="279" t="str">
        <f>IFERROR(VLOOKUP(A256,'fat-06-24'!A:C,3,FALSE),"")</f>
        <v/>
      </c>
      <c r="DA256" s="279" t="str">
        <f>IFERROR(VLOOKUP(A256,'fat-07-24'!A:C,3,FALSE),"")</f>
        <v/>
      </c>
      <c r="DB256" s="279" t="str">
        <f>IFERROR(VLOOKUP(A256,'fat-08-24'!A:D,3,FALSE),"")</f>
        <v/>
      </c>
      <c r="DC256" s="279" t="str">
        <f>IFERROR(VLOOKUP(A256,'fat-09-24'!A:C,3,FALSE),"")</f>
        <v/>
      </c>
      <c r="DD256" s="279" t="str">
        <f>IFERROR(VLOOKUP(A256,'fat-10-24'!A:C,3,FALSE),"")</f>
        <v/>
      </c>
      <c r="DE256" s="279" t="str">
        <f>IFERROR(VLOOKUP(A256,'fat-11-24'!A:C,3,FALSE),"")</f>
        <v/>
      </c>
      <c r="DF256" s="279" t="str">
        <f>IFERROR(VLOOKUP(A256,'fat-12-24'!A:D,3,FALSE),"")</f>
        <v/>
      </c>
      <c r="DG256" s="279" t="str">
        <f>IFERROR(VLOOKUP(A256,'fat-01-25'!A:D,3,FALSE),"")</f>
        <v/>
      </c>
      <c r="DH256" s="279" t="str">
        <f>IFERROR(VLOOKUP(A256,'fat-02-25'!A:D,3,FALSE),"")</f>
        <v/>
      </c>
      <c r="DI256" s="279" t="str">
        <f>IFERROR(VLOOKUP(A256,'fat-03-25'!A:C,3,FALSE),"")</f>
        <v/>
      </c>
      <c r="DJ256" s="279" t="str">
        <f>IFERROR(VLOOKUP(A256,'fat-04-25'!A:C,3,FALSE),"")</f>
        <v/>
      </c>
      <c r="DK256" s="279" t="str">
        <f>IFERROR(VLOOKUP(A256,'fat-02-25'!A:C,3,FALSE),"")</f>
        <v/>
      </c>
      <c r="DL256" s="279" t="str">
        <f>IFERROR(VLOOKUP(A256,'fat-06-25'!A:C,3,FALSE),"")</f>
        <v/>
      </c>
      <c r="DM256" s="279" t="str">
        <f>IFERROR(VLOOKUP(A256,'fat-05-25'!A:C,3,FALSE),"")</f>
        <v/>
      </c>
      <c r="DN256" s="279" t="str">
        <f>IFERROR(VLOOKUP(A256,'fat-08-25'!A:C,3,FALSE),"")</f>
        <v/>
      </c>
      <c r="DO256" s="279" t="str">
        <f>IFERROR(VLOOKUP(A256,'fat-09-25'!A:C,3,FALSE),"")</f>
        <v/>
      </c>
      <c r="DP256" s="279" t="str">
        <f>IFERROR(VLOOKUP(A256,'fat-10-25'!A:C,3,FALSE),"")</f>
        <v/>
      </c>
      <c r="DQ256" s="279" t="str">
        <f>IFERROR(VLOOKUP(A256,'fat-11-25'!A:D,3,FALSE),"")</f>
        <v/>
      </c>
      <c r="DR256" s="279" t="str">
        <f>IFERROR(VLOOKUP(A256,'fat-12-25'!A:D,3,FALSE),"")</f>
        <v/>
      </c>
      <c r="DS256" s="279" t="str">
        <f>IFERROR(VLOOKUP(A256,'fat-01-26'!A:C,3,FALSE),"")</f>
        <v/>
      </c>
      <c r="DT256" s="279" t="str">
        <f>IFERROR(VLOOKUP(A256,'fat-02-26'!A:C,3,FALSE),"")</f>
        <v/>
      </c>
      <c r="DU256" s="279" t="str">
        <f>IFERROR(VLOOKUP(A256,'fat-03-26'!A:C,3,FALSE),"")</f>
        <v/>
      </c>
      <c r="DV256" s="279" t="str">
        <f>IFERROR(VLOOKUP(A256,'fat-04-26'!A:C,3,FALSE),"")</f>
        <v/>
      </c>
      <c r="DW256" s="279" t="str">
        <f>IFERROR(VLOOKUP(A256,'fat-05-26'!A:C,3,FALSE),"")</f>
        <v/>
      </c>
      <c r="DX256" s="279">
        <f t="shared" si="23"/>
        <v>0</v>
      </c>
      <c r="DY256" s="279">
        <f t="shared" si="26"/>
        <v>0</v>
      </c>
      <c r="DZ256" s="280"/>
      <c r="EA256" s="281">
        <f>VLOOKUP(A256,Estoque!B:I,8,FALSE)</f>
        <v>0</v>
      </c>
      <c r="EB256" s="34">
        <f>VLOOKUP(A256,Estoque!B:N,13,FALSE)</f>
        <v>0</v>
      </c>
    </row>
    <row r="257" spans="1:132" x14ac:dyDescent="0.3">
      <c r="A257" s="394" t="s">
        <v>915</v>
      </c>
      <c r="B257" s="394" t="s">
        <v>916</v>
      </c>
      <c r="O257" s="279" t="s">
        <v>772</v>
      </c>
      <c r="P257" s="279" t="s">
        <v>772</v>
      </c>
      <c r="Q257" s="279" t="s">
        <v>772</v>
      </c>
      <c r="R257" s="279" t="s">
        <v>772</v>
      </c>
      <c r="S257" s="279" t="s">
        <v>772</v>
      </c>
      <c r="T257" s="279" t="s">
        <v>772</v>
      </c>
      <c r="U257" s="279" t="s">
        <v>772</v>
      </c>
      <c r="V257" s="279" t="s">
        <v>772</v>
      </c>
      <c r="W257" s="279" t="s">
        <v>772</v>
      </c>
      <c r="X257" s="279" t="s">
        <v>772</v>
      </c>
      <c r="Y257" s="279" t="s">
        <v>772</v>
      </c>
      <c r="Z257" s="279" t="str">
        <f>IFERROR(VLOOKUP(A257,#REF!,3,FALSE),"")</f>
        <v/>
      </c>
      <c r="AA257" s="279" t="s">
        <v>772</v>
      </c>
      <c r="AB257" s="279" t="s">
        <v>772</v>
      </c>
      <c r="AC257" s="279" t="s">
        <v>772</v>
      </c>
      <c r="AD257" s="279" t="s">
        <v>772</v>
      </c>
      <c r="AE257" s="279" t="s">
        <v>772</v>
      </c>
      <c r="AF257" s="279" t="s">
        <v>772</v>
      </c>
      <c r="AG257" s="279" t="s">
        <v>772</v>
      </c>
      <c r="AH257" s="279" t="s">
        <v>772</v>
      </c>
      <c r="AI257" s="279" t="s">
        <v>772</v>
      </c>
      <c r="AJ257" s="279" t="s">
        <v>772</v>
      </c>
      <c r="AK257" s="279" t="s">
        <v>772</v>
      </c>
      <c r="AL257" s="279" t="s">
        <v>772</v>
      </c>
      <c r="AM257" s="279" t="s">
        <v>772</v>
      </c>
      <c r="AN257" s="279" t="s">
        <v>772</v>
      </c>
      <c r="AO257" s="279" t="s">
        <v>772</v>
      </c>
      <c r="AP257" s="279" t="s">
        <v>772</v>
      </c>
      <c r="AQ257" s="279" t="s">
        <v>772</v>
      </c>
      <c r="AR257" s="279" t="s">
        <v>772</v>
      </c>
      <c r="AS257" s="279" t="s">
        <v>772</v>
      </c>
      <c r="AT257" s="279" t="s">
        <v>772</v>
      </c>
      <c r="AU257" s="279" t="s">
        <v>772</v>
      </c>
      <c r="AV257" s="279" t="s">
        <v>772</v>
      </c>
      <c r="AW257" s="279" t="s">
        <v>772</v>
      </c>
      <c r="AX257" s="279" t="s">
        <v>772</v>
      </c>
      <c r="AY257" s="279" t="str">
        <f>IFERROR(VLOOKUP(A257,#REF!,3,FALSE),"")</f>
        <v/>
      </c>
      <c r="AZ257" s="279" t="str">
        <f>IFERROR(VLOOKUP(A257,#REF!,3,FALSE),"")</f>
        <v/>
      </c>
      <c r="BA257" s="279" t="str">
        <f>IFERROR(VLOOKUP(A257,#REF!,3,FALSE),"")</f>
        <v/>
      </c>
      <c r="BB257" s="279" t="str">
        <f>IFERROR(VLOOKUP(A257,#REF!,3,FALSE),"")</f>
        <v/>
      </c>
      <c r="BC257" s="279" t="str">
        <f>IFERROR(VLOOKUP(A257,#REF!,3,FALSE),"")</f>
        <v/>
      </c>
      <c r="BD257" s="279" t="str">
        <f>IFERROR(VLOOKUP(A257,#REF!,3,FALSE),"")</f>
        <v/>
      </c>
      <c r="BE257" s="279" t="str">
        <f>IFERROR(VLOOKUP(A257,#REF!,3,FALSE),"")</f>
        <v/>
      </c>
      <c r="BF257" s="279" t="str">
        <f>IFERROR(VLOOKUP(A257,#REF!,3,FALSE),"")</f>
        <v/>
      </c>
      <c r="BG257" s="279" t="str">
        <f>IFERROR(VLOOKUP(A257,#REF!,3,FALSE),"")</f>
        <v/>
      </c>
      <c r="BH257" s="279" t="str">
        <f>IFERROR(VLOOKUP(A257,#REF!,3,FALSE),"")</f>
        <v/>
      </c>
      <c r="BI257" s="279" t="str">
        <f>IFERROR(VLOOKUP(A257,#REF!,3,FALSE),"")</f>
        <v/>
      </c>
      <c r="BJ257" s="279" t="str">
        <f>IFERROR(VLOOKUP(A257,#REF!,3,FALSE),"")</f>
        <v/>
      </c>
      <c r="BK257" s="279" t="str">
        <f>IFERROR(VLOOKUP(A257,#REF!,3,FALSE),"")</f>
        <v/>
      </c>
      <c r="BL257" s="279" t="str">
        <f>IFERROR(VLOOKUP(A257,#REF!,3,FALSE),"")</f>
        <v/>
      </c>
      <c r="BM257" s="279" t="str">
        <f>IFERROR(VLOOKUP(A257,#REF!,3,FALSE),"")</f>
        <v/>
      </c>
      <c r="BN257" s="279" t="str">
        <f>IFERROR(VLOOKUP(A257,#REF!,3,FALSE),"")</f>
        <v/>
      </c>
      <c r="BO257" s="279" t="str">
        <f>IFERROR(VLOOKUP(A257,#REF!,3,FALSE),"")</f>
        <v/>
      </c>
      <c r="BP257" s="279" t="str">
        <f>IFERROR(VLOOKUP(A257,#REF!,3,FALSE),"")</f>
        <v/>
      </c>
      <c r="BQ257" s="279" t="str">
        <f>IFERROR(VLOOKUP(A257,#REF!,3,FALSE),"")</f>
        <v/>
      </c>
      <c r="BR257" s="279" t="str">
        <f>IFERROR(VLOOKUP(A257,#REF!,3,FALSE),"")</f>
        <v/>
      </c>
      <c r="BS257" s="279" t="str">
        <f>IFERROR(VLOOKUP(A257,#REF!,3,FALSE),"")</f>
        <v/>
      </c>
      <c r="BT257" s="279" t="str">
        <f>IFERROR(VLOOKUP(A257,#REF!,3,FALSE),"")</f>
        <v/>
      </c>
      <c r="BU257" s="279" t="str">
        <f>IFERROR(VLOOKUP(A257,#REF!,3,FALSE),"")</f>
        <v/>
      </c>
      <c r="BV257" s="279" t="str">
        <f>IFERROR(VLOOKUP(A257,#REF!,3,FALSE),"")</f>
        <v/>
      </c>
      <c r="BW257" s="279" t="str">
        <f>IFERROR(VLOOKUP(A257,#REF!,3,FALSE),"")</f>
        <v/>
      </c>
      <c r="BX257" s="279" t="str">
        <f>IFERROR(VLOOKUP(A257,#REF!,3,FALSE),"")</f>
        <v/>
      </c>
      <c r="BY257" s="279" t="str">
        <f>IFERROR(VLOOKUP(A257,#REF!,3,FALSE),"")</f>
        <v/>
      </c>
      <c r="BZ257" s="279" t="str">
        <f>IFERROR(VLOOKUP(A257,#REF!,3,FALSE),"")</f>
        <v/>
      </c>
      <c r="CA257" s="279" t="str">
        <f>IFERROR(VLOOKUP(A257,#REF!,3,FALSE),"")</f>
        <v/>
      </c>
      <c r="CB257" s="279" t="str">
        <f>IFERROR(VLOOKUP(A257,#REF!,3,FALSE),"")</f>
        <v/>
      </c>
      <c r="CC257" s="279" t="str">
        <f>IFERROR(VLOOKUP(A257,#REF!,3,FALSE),"")</f>
        <v/>
      </c>
      <c r="CD257" s="279" t="str">
        <f>IFERROR(VLOOKUP(A257,#REF!,3,FALSE),"")</f>
        <v/>
      </c>
      <c r="CE257" s="279" t="str">
        <f>IFERROR(VLOOKUP(A257,#REF!,3,FALSE),"")</f>
        <v/>
      </c>
      <c r="CF257" s="279" t="str">
        <f>IFERROR(VLOOKUP(A257,#REF!,3,FALSE),"")</f>
        <v/>
      </c>
      <c r="CG257" s="279" t="str">
        <f>IFERROR(VLOOKUP(A257,#REF!,3,FALSE),"")</f>
        <v/>
      </c>
      <c r="CH257" s="279" t="str">
        <f>IFERROR(VLOOKUP(A257,#REF!,3,FALSE),"")</f>
        <v/>
      </c>
      <c r="CI257" s="279" t="str">
        <f>IFERROR(VLOOKUP(A257,'fat-01-23'!A:C,3,FALSE),"")</f>
        <v/>
      </c>
      <c r="CJ257" s="279" t="str">
        <f>IFERROR(VLOOKUP(A257,'fat-02-23'!A:C,3,FALSE),"")</f>
        <v/>
      </c>
      <c r="CK257" s="279" t="str">
        <f>IFERROR(VLOOKUP(A257,'fat-03-23'!A:C,3,FALSE),"")</f>
        <v/>
      </c>
      <c r="CL257" s="279" t="str">
        <f>IFERROR(VLOOKUP(A257,'fat-04-23'!A:C,3,FALSE),"")</f>
        <v/>
      </c>
      <c r="CM257" s="279" t="str">
        <f>IFERROR(VLOOKUP(A257,'fat-05-23'!A:C,3,FALSE),"")</f>
        <v/>
      </c>
      <c r="CN257" s="279" t="str">
        <f>IFERROR(VLOOKUP(A257,'fat-06-23'!A:C,3,FALSE),"")</f>
        <v/>
      </c>
      <c r="CO257" s="279" t="str">
        <f>IFERROR(VLOOKUP(A257,'fat-07-23'!A:C,3,FALSE),"")</f>
        <v/>
      </c>
      <c r="CP257" s="279" t="str">
        <f>IFERROR(VLOOKUP(A257,'fat-08-23'!A:C,3,FALSE),"")</f>
        <v/>
      </c>
      <c r="CQ257" s="279" t="str">
        <f>IFERROR(VLOOKUP(A257,'fat-09-23'!A:C,3,FALSE),"")</f>
        <v/>
      </c>
      <c r="CR257" s="279" t="str">
        <f>IFERROR(VLOOKUP(A257,'fat-10-23'!A:C,3,FALSE),"")</f>
        <v/>
      </c>
      <c r="CS257" s="279" t="str">
        <f>IFERROR(VLOOKUP(A257,'fat-11-23'!A:C,3,FALSE),"")</f>
        <v/>
      </c>
      <c r="CT257" s="279" t="str">
        <f>IFERROR(VLOOKUP(A257,'fat-12-23'!A:C,3,FALSE),"")</f>
        <v/>
      </c>
      <c r="CU257" s="279" t="str">
        <f>IFERROR(VLOOKUP(A257,'fat-01-24'!A:C,3,FALSE),"")</f>
        <v/>
      </c>
      <c r="CV257" s="279" t="str">
        <f>IFERROR(VLOOKUP(A257,'fat-02-24'!A:C,3,FALSE),"")</f>
        <v/>
      </c>
      <c r="CW257" s="279" t="str">
        <f>IFERROR(VLOOKUP(A257,'fat-03-24'!A:C,3,FALSE),"")</f>
        <v/>
      </c>
      <c r="CX257" s="279" t="str">
        <f>IFERROR(VLOOKUP(A257,'fat-04-24'!A:C,3,FALSE),"")</f>
        <v/>
      </c>
      <c r="CY257" s="279" t="str">
        <f>IFERROR(VLOOKUP(A257,'fat-05-24'!A:C,3,FALSE),"")</f>
        <v/>
      </c>
      <c r="CZ257" s="279" t="str">
        <f>IFERROR(VLOOKUP(A257,'fat-06-24'!A:C,3,FALSE),"")</f>
        <v/>
      </c>
      <c r="DA257" s="279" t="str">
        <f>IFERROR(VLOOKUP(A257,'fat-07-24'!A:C,3,FALSE),"")</f>
        <v/>
      </c>
      <c r="DB257" s="279" t="str">
        <f>IFERROR(VLOOKUP(A257,'fat-08-24'!A:D,3,FALSE),"")</f>
        <v/>
      </c>
      <c r="DC257" s="279" t="str">
        <f>IFERROR(VLOOKUP(A257,'fat-09-24'!A:C,3,FALSE),"")</f>
        <v/>
      </c>
      <c r="DD257" s="279" t="str">
        <f>IFERROR(VLOOKUP(A257,'fat-10-24'!A:C,3,FALSE),"")</f>
        <v/>
      </c>
      <c r="DE257" s="279" t="str">
        <f>IFERROR(VLOOKUP(A257,'fat-11-24'!A:C,3,FALSE),"")</f>
        <v/>
      </c>
      <c r="DF257" s="279" t="str">
        <f>IFERROR(VLOOKUP(A257,'fat-12-24'!A:D,3,FALSE),"")</f>
        <v/>
      </c>
      <c r="DG257" s="279" t="str">
        <f>IFERROR(VLOOKUP(A257,'fat-01-25'!A:D,3,FALSE),"")</f>
        <v/>
      </c>
      <c r="DH257" s="279" t="str">
        <f>IFERROR(VLOOKUP(A257,'fat-02-25'!A:D,3,FALSE),"")</f>
        <v/>
      </c>
      <c r="DI257" s="279" t="str">
        <f>IFERROR(VLOOKUP(A257,'fat-03-25'!A:C,3,FALSE),"")</f>
        <v/>
      </c>
      <c r="DJ257" s="279" t="str">
        <f>IFERROR(VLOOKUP(A257,'fat-04-25'!A:C,3,FALSE),"")</f>
        <v/>
      </c>
      <c r="DK257" s="279" t="str">
        <f>IFERROR(VLOOKUP(A257,'fat-02-25'!A:C,3,FALSE),"")</f>
        <v/>
      </c>
      <c r="DL257" s="279" t="str">
        <f>IFERROR(VLOOKUP(A257,'fat-06-25'!A:C,3,FALSE),"")</f>
        <v/>
      </c>
      <c r="DM257" s="279" t="str">
        <f>IFERROR(VLOOKUP(A257,'fat-05-25'!A:C,3,FALSE),"")</f>
        <v/>
      </c>
      <c r="DN257" s="279" t="str">
        <f>IFERROR(VLOOKUP(A257,'fat-08-25'!A:C,3,FALSE),"")</f>
        <v/>
      </c>
      <c r="DO257" s="279" t="str">
        <f>IFERROR(VLOOKUP(A257,'fat-09-25'!A:C,3,FALSE),"")</f>
        <v/>
      </c>
      <c r="DP257" s="279" t="str">
        <f>IFERROR(VLOOKUP(A257,'fat-10-25'!A:C,3,FALSE),"")</f>
        <v/>
      </c>
      <c r="DQ257" s="279" t="str">
        <f>IFERROR(VLOOKUP(A257,'fat-11-25'!A:D,3,FALSE),"")</f>
        <v/>
      </c>
      <c r="DR257" s="279" t="str">
        <f>IFERROR(VLOOKUP(A257,'fat-12-25'!A:D,3,FALSE),"")</f>
        <v/>
      </c>
      <c r="DS257" s="279" t="str">
        <f>IFERROR(VLOOKUP(A257,'fat-01-26'!A:C,3,FALSE),"")</f>
        <v/>
      </c>
      <c r="DT257" s="279" t="str">
        <f>IFERROR(VLOOKUP(A257,'fat-02-26'!A:C,3,FALSE),"")</f>
        <v/>
      </c>
      <c r="DU257" s="279" t="str">
        <f>IFERROR(VLOOKUP(A257,'fat-03-26'!A:C,3,FALSE),"")</f>
        <v/>
      </c>
      <c r="DV257" s="279" t="str">
        <f>IFERROR(VLOOKUP(A257,'fat-04-26'!A:C,3,FALSE),"")</f>
        <v/>
      </c>
      <c r="DW257" s="279" t="str">
        <f>IFERROR(VLOOKUP(A257,'fat-05-26'!A:C,3,FALSE),"")</f>
        <v/>
      </c>
      <c r="DX257" s="279">
        <f t="shared" si="23"/>
        <v>0</v>
      </c>
      <c r="DY257" s="279">
        <f t="shared" si="26"/>
        <v>0</v>
      </c>
      <c r="DZ257" s="280"/>
      <c r="EA257" s="281">
        <f>VLOOKUP(A257,Estoque!B:I,8,FALSE)</f>
        <v>0</v>
      </c>
      <c r="EB257" s="34">
        <f>VLOOKUP(A257,Estoque!B:N,13,FALSE)</f>
        <v>0</v>
      </c>
    </row>
    <row r="258" spans="1:132" x14ac:dyDescent="0.3">
      <c r="A258" s="394" t="s">
        <v>917</v>
      </c>
      <c r="B258" s="394" t="s">
        <v>918</v>
      </c>
      <c r="O258" s="279" t="s">
        <v>772</v>
      </c>
      <c r="P258" s="279" t="s">
        <v>772</v>
      </c>
      <c r="Q258" s="279" t="s">
        <v>772</v>
      </c>
      <c r="R258" s="279" t="s">
        <v>772</v>
      </c>
      <c r="S258" s="279" t="s">
        <v>772</v>
      </c>
      <c r="T258" s="279" t="s">
        <v>772</v>
      </c>
      <c r="U258" s="279" t="s">
        <v>772</v>
      </c>
      <c r="V258" s="279" t="s">
        <v>772</v>
      </c>
      <c r="W258" s="279" t="s">
        <v>772</v>
      </c>
      <c r="X258" s="279" t="s">
        <v>772</v>
      </c>
      <c r="Y258" s="279" t="s">
        <v>772</v>
      </c>
      <c r="Z258" s="279" t="str">
        <f>IFERROR(VLOOKUP(A258,#REF!,3,FALSE),"")</f>
        <v/>
      </c>
      <c r="AA258" s="279" t="s">
        <v>772</v>
      </c>
      <c r="AB258" s="279" t="s">
        <v>772</v>
      </c>
      <c r="AC258" s="279" t="s">
        <v>772</v>
      </c>
      <c r="AD258" s="279" t="s">
        <v>772</v>
      </c>
      <c r="AE258" s="279" t="s">
        <v>772</v>
      </c>
      <c r="AF258" s="279" t="s">
        <v>772</v>
      </c>
      <c r="AG258" s="279" t="s">
        <v>772</v>
      </c>
      <c r="AH258" s="279" t="s">
        <v>772</v>
      </c>
      <c r="AI258" s="279" t="s">
        <v>772</v>
      </c>
      <c r="AJ258" s="279" t="s">
        <v>772</v>
      </c>
      <c r="AK258" s="279" t="s">
        <v>772</v>
      </c>
      <c r="AL258" s="279" t="s">
        <v>772</v>
      </c>
      <c r="AM258" s="279" t="s">
        <v>772</v>
      </c>
      <c r="AN258" s="279" t="s">
        <v>772</v>
      </c>
      <c r="AO258" s="279" t="s">
        <v>772</v>
      </c>
      <c r="AP258" s="279" t="s">
        <v>772</v>
      </c>
      <c r="AQ258" s="279" t="s">
        <v>772</v>
      </c>
      <c r="AR258" s="279" t="s">
        <v>772</v>
      </c>
      <c r="AS258" s="279" t="s">
        <v>772</v>
      </c>
      <c r="AT258" s="279" t="s">
        <v>772</v>
      </c>
      <c r="AU258" s="279" t="s">
        <v>772</v>
      </c>
      <c r="AV258" s="279" t="s">
        <v>772</v>
      </c>
      <c r="AW258" s="279" t="s">
        <v>772</v>
      </c>
      <c r="AX258" s="279" t="s">
        <v>772</v>
      </c>
      <c r="AY258" s="279" t="str">
        <f>IFERROR(VLOOKUP(A258,#REF!,3,FALSE),"")</f>
        <v/>
      </c>
      <c r="AZ258" s="279" t="str">
        <f>IFERROR(VLOOKUP(A258,#REF!,3,FALSE),"")</f>
        <v/>
      </c>
      <c r="BA258" s="279" t="str">
        <f>IFERROR(VLOOKUP(A258,#REF!,3,FALSE),"")</f>
        <v/>
      </c>
      <c r="BB258" s="279" t="str">
        <f>IFERROR(VLOOKUP(A258,#REF!,3,FALSE),"")</f>
        <v/>
      </c>
      <c r="BC258" s="279" t="str">
        <f>IFERROR(VLOOKUP(A258,#REF!,3,FALSE),"")</f>
        <v/>
      </c>
      <c r="BD258" s="279" t="str">
        <f>IFERROR(VLOOKUP(A258,#REF!,3,FALSE),"")</f>
        <v/>
      </c>
      <c r="BE258" s="279" t="str">
        <f>IFERROR(VLOOKUP(A258,#REF!,3,FALSE),"")</f>
        <v/>
      </c>
      <c r="BF258" s="279" t="str">
        <f>IFERROR(VLOOKUP(A258,#REF!,3,FALSE),"")</f>
        <v/>
      </c>
      <c r="BG258" s="279" t="str">
        <f>IFERROR(VLOOKUP(A258,#REF!,3,FALSE),"")</f>
        <v/>
      </c>
      <c r="BH258" s="279" t="str">
        <f>IFERROR(VLOOKUP(A258,#REF!,3,FALSE),"")</f>
        <v/>
      </c>
      <c r="BI258" s="279" t="str">
        <f>IFERROR(VLOOKUP(A258,#REF!,3,FALSE),"")</f>
        <v/>
      </c>
      <c r="BJ258" s="279" t="str">
        <f>IFERROR(VLOOKUP(A258,#REF!,3,FALSE),"")</f>
        <v/>
      </c>
      <c r="BK258" s="279" t="str">
        <f>IFERROR(VLOOKUP(A258,#REF!,3,FALSE),"")</f>
        <v/>
      </c>
      <c r="BL258" s="279" t="str">
        <f>IFERROR(VLOOKUP(A258,#REF!,3,FALSE),"")</f>
        <v/>
      </c>
      <c r="BM258" s="279" t="str">
        <f>IFERROR(VLOOKUP(A258,#REF!,3,FALSE),"")</f>
        <v/>
      </c>
      <c r="BN258" s="279" t="str">
        <f>IFERROR(VLOOKUP(A258,#REF!,3,FALSE),"")</f>
        <v/>
      </c>
      <c r="BO258" s="279" t="str">
        <f>IFERROR(VLOOKUP(A258,#REF!,3,FALSE),"")</f>
        <v/>
      </c>
      <c r="BP258" s="279" t="str">
        <f>IFERROR(VLOOKUP(A258,#REF!,3,FALSE),"")</f>
        <v/>
      </c>
      <c r="BQ258" s="279" t="str">
        <f>IFERROR(VLOOKUP(A258,#REF!,3,FALSE),"")</f>
        <v/>
      </c>
      <c r="BR258" s="279" t="str">
        <f>IFERROR(VLOOKUP(A258,#REF!,3,FALSE),"")</f>
        <v/>
      </c>
      <c r="BS258" s="279" t="str">
        <f>IFERROR(VLOOKUP(A258,#REF!,3,FALSE),"")</f>
        <v/>
      </c>
      <c r="BT258" s="279" t="str">
        <f>IFERROR(VLOOKUP(A258,#REF!,3,FALSE),"")</f>
        <v/>
      </c>
      <c r="BU258" s="279" t="str">
        <f>IFERROR(VLOOKUP(A258,#REF!,3,FALSE),"")</f>
        <v/>
      </c>
      <c r="BV258" s="279" t="str">
        <f>IFERROR(VLOOKUP(A258,#REF!,3,FALSE),"")</f>
        <v/>
      </c>
      <c r="BW258" s="279" t="str">
        <f>IFERROR(VLOOKUP(A258,#REF!,3,FALSE),"")</f>
        <v/>
      </c>
      <c r="BX258" s="279" t="str">
        <f>IFERROR(VLOOKUP(A258,#REF!,3,FALSE),"")</f>
        <v/>
      </c>
      <c r="BY258" s="279" t="str">
        <f>IFERROR(VLOOKUP(A258,#REF!,3,FALSE),"")</f>
        <v/>
      </c>
      <c r="BZ258" s="279" t="str">
        <f>IFERROR(VLOOKUP(A258,#REF!,3,FALSE),"")</f>
        <v/>
      </c>
      <c r="CA258" s="279" t="str">
        <f>IFERROR(VLOOKUP(A258,#REF!,3,FALSE),"")</f>
        <v/>
      </c>
      <c r="CB258" s="279" t="str">
        <f>IFERROR(VLOOKUP(A258,#REF!,3,FALSE),"")</f>
        <v/>
      </c>
      <c r="CC258" s="279" t="str">
        <f>IFERROR(VLOOKUP(A258,#REF!,3,FALSE),"")</f>
        <v/>
      </c>
      <c r="CD258" s="279" t="str">
        <f>IFERROR(VLOOKUP(A258,#REF!,3,FALSE),"")</f>
        <v/>
      </c>
      <c r="CE258" s="279" t="str">
        <f>IFERROR(VLOOKUP(A258,#REF!,3,FALSE),"")</f>
        <v/>
      </c>
      <c r="CF258" s="279" t="str">
        <f>IFERROR(VLOOKUP(A258,#REF!,3,FALSE),"")</f>
        <v/>
      </c>
      <c r="CG258" s="279" t="str">
        <f>IFERROR(VLOOKUP(A258,#REF!,3,FALSE),"")</f>
        <v/>
      </c>
      <c r="CH258" s="279" t="str">
        <f>IFERROR(VLOOKUP(A258,#REF!,3,FALSE),"")</f>
        <v/>
      </c>
      <c r="CI258" s="279" t="str">
        <f>IFERROR(VLOOKUP(A258,'fat-01-23'!A:C,3,FALSE),"")</f>
        <v/>
      </c>
      <c r="CJ258" s="279" t="str">
        <f>IFERROR(VLOOKUP(A258,'fat-02-23'!A:C,3,FALSE),"")</f>
        <v/>
      </c>
      <c r="CK258" s="279" t="str">
        <f>IFERROR(VLOOKUP(A258,'fat-03-23'!A:C,3,FALSE),"")</f>
        <v/>
      </c>
      <c r="CL258" s="279" t="str">
        <f>IFERROR(VLOOKUP(A258,'fat-04-23'!A:C,3,FALSE),"")</f>
        <v/>
      </c>
      <c r="CM258" s="279" t="str">
        <f>IFERROR(VLOOKUP(A258,'fat-05-23'!A:C,3,FALSE),"")</f>
        <v/>
      </c>
      <c r="CN258" s="279" t="str">
        <f>IFERROR(VLOOKUP(A258,'fat-06-23'!A:C,3,FALSE),"")</f>
        <v/>
      </c>
      <c r="CO258" s="279" t="str">
        <f>IFERROR(VLOOKUP(A258,'fat-07-23'!A:C,3,FALSE),"")</f>
        <v/>
      </c>
      <c r="CP258" s="279" t="str">
        <f>IFERROR(VLOOKUP(A258,'fat-08-23'!A:C,3,FALSE),"")</f>
        <v/>
      </c>
      <c r="CQ258" s="279" t="str">
        <f>IFERROR(VLOOKUP(A258,'fat-09-23'!A:C,3,FALSE),"")</f>
        <v/>
      </c>
      <c r="CR258" s="279" t="str">
        <f>IFERROR(VLOOKUP(A258,'fat-10-23'!A:C,3,FALSE),"")</f>
        <v/>
      </c>
      <c r="CS258" s="279" t="str">
        <f>IFERROR(VLOOKUP(A258,'fat-11-23'!A:C,3,FALSE),"")</f>
        <v/>
      </c>
      <c r="CT258" s="279" t="str">
        <f>IFERROR(VLOOKUP(A258,'fat-12-23'!A:C,3,FALSE),"")</f>
        <v/>
      </c>
      <c r="CU258" s="279" t="str">
        <f>IFERROR(VLOOKUP(A258,'fat-01-24'!A:C,3,FALSE),"")</f>
        <v/>
      </c>
      <c r="CV258" s="279" t="str">
        <f>IFERROR(VLOOKUP(A258,'fat-02-24'!A:C,3,FALSE),"")</f>
        <v/>
      </c>
      <c r="CW258" s="279" t="str">
        <f>IFERROR(VLOOKUP(A258,'fat-03-24'!A:C,3,FALSE),"")</f>
        <v/>
      </c>
      <c r="CX258" s="279" t="str">
        <f>IFERROR(VLOOKUP(A258,'fat-04-24'!A:C,3,FALSE),"")</f>
        <v/>
      </c>
      <c r="CY258" s="279" t="str">
        <f>IFERROR(VLOOKUP(A258,'fat-05-24'!A:C,3,FALSE),"")</f>
        <v/>
      </c>
      <c r="CZ258" s="279" t="str">
        <f>IFERROR(VLOOKUP(A258,'fat-06-24'!A:C,3,FALSE),"")</f>
        <v/>
      </c>
      <c r="DA258" s="279" t="str">
        <f>IFERROR(VLOOKUP(A258,'fat-07-24'!A:C,3,FALSE),"")</f>
        <v/>
      </c>
      <c r="DB258" s="279" t="str">
        <f>IFERROR(VLOOKUP(A258,'fat-08-24'!A:D,3,FALSE),"")</f>
        <v/>
      </c>
      <c r="DC258" s="279" t="str">
        <f>IFERROR(VLOOKUP(A258,'fat-09-24'!A:C,3,FALSE),"")</f>
        <v/>
      </c>
      <c r="DD258" s="279" t="str">
        <f>IFERROR(VLOOKUP(A258,'fat-10-24'!A:C,3,FALSE),"")</f>
        <v/>
      </c>
      <c r="DE258" s="279" t="str">
        <f>IFERROR(VLOOKUP(A258,'fat-11-24'!A:C,3,FALSE),"")</f>
        <v/>
      </c>
      <c r="DF258" s="279" t="str">
        <f>IFERROR(VLOOKUP(A258,'fat-12-24'!A:D,3,FALSE),"")</f>
        <v/>
      </c>
      <c r="DG258" s="279" t="str">
        <f>IFERROR(VLOOKUP(A258,'fat-01-25'!A:D,3,FALSE),"")</f>
        <v/>
      </c>
      <c r="DH258" s="279" t="str">
        <f>IFERROR(VLOOKUP(A258,'fat-02-25'!A:D,3,FALSE),"")</f>
        <v/>
      </c>
      <c r="DI258" s="279" t="str">
        <f>IFERROR(VLOOKUP(A258,'fat-03-25'!A:C,3,FALSE),"")</f>
        <v/>
      </c>
      <c r="DJ258" s="279" t="str">
        <f>IFERROR(VLOOKUP(A258,'fat-04-25'!A:C,3,FALSE),"")</f>
        <v/>
      </c>
      <c r="DK258" s="279" t="str">
        <f>IFERROR(VLOOKUP(A258,'fat-02-25'!A:C,3,FALSE),"")</f>
        <v/>
      </c>
      <c r="DL258" s="279" t="str">
        <f>IFERROR(VLOOKUP(A258,'fat-06-25'!A:C,3,FALSE),"")</f>
        <v/>
      </c>
      <c r="DM258" s="279" t="str">
        <f>IFERROR(VLOOKUP(A258,'fat-05-25'!A:C,3,FALSE),"")</f>
        <v/>
      </c>
      <c r="DN258" s="279" t="str">
        <f>IFERROR(VLOOKUP(A258,'fat-08-25'!A:C,3,FALSE),"")</f>
        <v/>
      </c>
      <c r="DO258" s="279" t="str">
        <f>IFERROR(VLOOKUP(A258,'fat-09-25'!A:C,3,FALSE),"")</f>
        <v/>
      </c>
      <c r="DP258" s="279" t="str">
        <f>IFERROR(VLOOKUP(A258,'fat-10-25'!A:C,3,FALSE),"")</f>
        <v/>
      </c>
      <c r="DQ258" s="279" t="str">
        <f>IFERROR(VLOOKUP(A258,'fat-11-25'!A:D,3,FALSE),"")</f>
        <v/>
      </c>
      <c r="DR258" s="279" t="str">
        <f>IFERROR(VLOOKUP(A258,'fat-12-25'!A:D,3,FALSE),"")</f>
        <v/>
      </c>
      <c r="DS258" s="279" t="str">
        <f>IFERROR(VLOOKUP(A258,'fat-01-26'!A:C,3,FALSE),"")</f>
        <v/>
      </c>
      <c r="DT258" s="279" t="str">
        <f>IFERROR(VLOOKUP(A258,'fat-02-26'!A:C,3,FALSE),"")</f>
        <v/>
      </c>
      <c r="DU258" s="279" t="str">
        <f>IFERROR(VLOOKUP(A258,'fat-03-26'!A:C,3,FALSE),"")</f>
        <v/>
      </c>
      <c r="DV258" s="279" t="str">
        <f>IFERROR(VLOOKUP(A258,'fat-04-26'!A:C,3,FALSE),"")</f>
        <v/>
      </c>
      <c r="DW258" s="279" t="str">
        <f>IFERROR(VLOOKUP(A258,'fat-05-26'!A:C,3,FALSE),"")</f>
        <v/>
      </c>
      <c r="DX258" s="279">
        <f t="shared" si="23"/>
        <v>0</v>
      </c>
      <c r="DY258" s="279">
        <f t="shared" si="26"/>
        <v>0</v>
      </c>
      <c r="DZ258" s="280"/>
      <c r="EA258" s="281">
        <f>VLOOKUP(A258,Estoque!B:I,8,FALSE)</f>
        <v>0</v>
      </c>
      <c r="EB258" s="34">
        <f>VLOOKUP(A258,Estoque!B:N,13,FALSE)</f>
        <v>0</v>
      </c>
    </row>
    <row r="259" spans="1:132" x14ac:dyDescent="0.3">
      <c r="A259" s="394" t="s">
        <v>917</v>
      </c>
      <c r="B259" s="394" t="s">
        <v>918</v>
      </c>
      <c r="BN259" s="279" t="str">
        <f>IFERROR(VLOOKUP(A259,#REF!,3,FALSE),"")</f>
        <v/>
      </c>
      <c r="BO259" s="279" t="str">
        <f>IFERROR(VLOOKUP(A259,#REF!,3,FALSE),"")</f>
        <v/>
      </c>
      <c r="BP259" s="279" t="str">
        <f>IFERROR(VLOOKUP(A259,#REF!,3,FALSE),"")</f>
        <v/>
      </c>
      <c r="BQ259" s="279" t="str">
        <f>IFERROR(VLOOKUP(A259,#REF!,3,FALSE),"")</f>
        <v/>
      </c>
      <c r="BR259" s="279" t="str">
        <f>IFERROR(VLOOKUP(A259,#REF!,3,FALSE),"")</f>
        <v/>
      </c>
      <c r="BS259" s="279" t="str">
        <f>IFERROR(VLOOKUP(A259,#REF!,3,FALSE),"")</f>
        <v/>
      </c>
      <c r="BT259" s="279" t="str">
        <f>IFERROR(VLOOKUP(A259,#REF!,3,FALSE),"")</f>
        <v/>
      </c>
      <c r="BU259" s="279" t="str">
        <f>IFERROR(VLOOKUP(A259,#REF!,3,FALSE),"")</f>
        <v/>
      </c>
      <c r="BV259" s="279" t="str">
        <f>IFERROR(VLOOKUP(A259,#REF!,3,FALSE),"")</f>
        <v/>
      </c>
      <c r="BW259" s="279" t="str">
        <f>IFERROR(VLOOKUP(A259,#REF!,3,FALSE),"")</f>
        <v/>
      </c>
      <c r="BX259" s="279" t="str">
        <f>IFERROR(VLOOKUP(A259,#REF!,3,FALSE),"")</f>
        <v/>
      </c>
      <c r="BY259" s="279" t="str">
        <f>IFERROR(VLOOKUP(A259,#REF!,3,FALSE),"")</f>
        <v/>
      </c>
      <c r="BZ259" s="279" t="str">
        <f>IFERROR(VLOOKUP(A259,#REF!,3,FALSE),"")</f>
        <v/>
      </c>
      <c r="CA259" s="279" t="str">
        <f>IFERROR(VLOOKUP(A259,#REF!,3,FALSE),"")</f>
        <v/>
      </c>
      <c r="CB259" s="279" t="str">
        <f>IFERROR(VLOOKUP(A259,#REF!,3,FALSE),"")</f>
        <v/>
      </c>
      <c r="CC259" s="279" t="str">
        <f>IFERROR(VLOOKUP(A259,#REF!,3,FALSE),"")</f>
        <v/>
      </c>
      <c r="CD259" s="279" t="str">
        <f>IFERROR(VLOOKUP(A259,#REF!,3,FALSE),"")</f>
        <v/>
      </c>
      <c r="CE259" s="279" t="str">
        <f>IFERROR(VLOOKUP(A259,#REF!,3,FALSE),"")</f>
        <v/>
      </c>
      <c r="CF259" s="279" t="str">
        <f>IFERROR(VLOOKUP(A259,#REF!,3,FALSE),"")</f>
        <v/>
      </c>
      <c r="CG259" s="279" t="str">
        <f>IFERROR(VLOOKUP(A259,#REF!,3,FALSE),"")</f>
        <v/>
      </c>
      <c r="CH259" s="279" t="str">
        <f>IFERROR(VLOOKUP(A259,#REF!,3,FALSE),"")</f>
        <v/>
      </c>
      <c r="CI259" s="279" t="str">
        <f>IFERROR(VLOOKUP(A259,'fat-01-23'!A:C,3,FALSE),"")</f>
        <v/>
      </c>
      <c r="CJ259" s="279" t="str">
        <f>IFERROR(VLOOKUP(A259,'fat-02-23'!A:C,3,FALSE),"")</f>
        <v/>
      </c>
      <c r="CK259" s="279" t="str">
        <f>IFERROR(VLOOKUP(A259,'fat-03-23'!A:C,3,FALSE),"")</f>
        <v/>
      </c>
      <c r="CL259" s="279" t="str">
        <f>IFERROR(VLOOKUP(A259,'fat-04-23'!A:C,3,FALSE),"")</f>
        <v/>
      </c>
      <c r="CM259" s="279" t="str">
        <f>IFERROR(VLOOKUP(A259,'fat-05-23'!A:C,3,FALSE),"")</f>
        <v/>
      </c>
      <c r="CN259" s="279" t="str">
        <f>IFERROR(VLOOKUP(A259,'fat-06-23'!A:C,3,FALSE),"")</f>
        <v/>
      </c>
      <c r="CO259" s="279" t="str">
        <f>IFERROR(VLOOKUP(A259,'fat-07-23'!A:C,3,FALSE),"")</f>
        <v/>
      </c>
      <c r="CP259" s="279" t="str">
        <f>IFERROR(VLOOKUP(A259,'fat-08-23'!A:C,3,FALSE),"")</f>
        <v/>
      </c>
      <c r="CQ259" s="279" t="str">
        <f>IFERROR(VLOOKUP(A259,'fat-09-23'!A:C,3,FALSE),"")</f>
        <v/>
      </c>
      <c r="CR259" s="279" t="str">
        <f>IFERROR(VLOOKUP(A259,'fat-10-23'!A:C,3,FALSE),"")</f>
        <v/>
      </c>
      <c r="CS259" s="279" t="str">
        <f>IFERROR(VLOOKUP(A259,'fat-11-23'!A:C,3,FALSE),"")</f>
        <v/>
      </c>
      <c r="CT259" s="279" t="str">
        <f>IFERROR(VLOOKUP(A259,'fat-12-23'!A:C,3,FALSE),"")</f>
        <v/>
      </c>
      <c r="CU259" s="279" t="str">
        <f>IFERROR(VLOOKUP(A259,'fat-01-24'!A:C,3,FALSE),"")</f>
        <v/>
      </c>
      <c r="CV259" s="279" t="str">
        <f>IFERROR(VLOOKUP(A259,'fat-02-24'!A:C,3,FALSE),"")</f>
        <v/>
      </c>
      <c r="CW259" s="279" t="str">
        <f>IFERROR(VLOOKUP(A259,'fat-03-24'!A:C,3,FALSE),"")</f>
        <v/>
      </c>
      <c r="CX259" s="279" t="str">
        <f>IFERROR(VLOOKUP(A259,'fat-04-24'!A:C,3,FALSE),"")</f>
        <v/>
      </c>
      <c r="CY259" s="279" t="str">
        <f>IFERROR(VLOOKUP(A259,'fat-05-24'!A:C,3,FALSE),"")</f>
        <v/>
      </c>
      <c r="CZ259" s="279" t="str">
        <f>IFERROR(VLOOKUP(A259,'fat-06-24'!A:C,3,FALSE),"")</f>
        <v/>
      </c>
      <c r="DA259" s="279" t="str">
        <f>IFERROR(VLOOKUP(A259,'fat-07-24'!A:C,3,FALSE),"")</f>
        <v/>
      </c>
      <c r="DB259" s="279" t="str">
        <f>IFERROR(VLOOKUP(A259,'fat-08-24'!A:D,3,FALSE),"")</f>
        <v/>
      </c>
      <c r="DC259" s="279" t="str">
        <f>IFERROR(VLOOKUP(A259,'fat-09-24'!A:C,3,FALSE),"")</f>
        <v/>
      </c>
      <c r="DD259" s="279" t="str">
        <f>IFERROR(VLOOKUP(A259,'fat-10-24'!A:C,3,FALSE),"")</f>
        <v/>
      </c>
      <c r="DE259" s="279" t="str">
        <f>IFERROR(VLOOKUP(A259,'fat-11-24'!A:C,3,FALSE),"")</f>
        <v/>
      </c>
      <c r="DF259" s="279" t="str">
        <f>IFERROR(VLOOKUP(A259,'fat-12-24'!A:D,3,FALSE),"")</f>
        <v/>
      </c>
      <c r="DG259" s="279" t="str">
        <f>IFERROR(VLOOKUP(A259,'fat-01-25'!A:D,3,FALSE),"")</f>
        <v/>
      </c>
      <c r="DH259" s="279" t="str">
        <f>IFERROR(VLOOKUP(A259,'fat-02-25'!A:D,3,FALSE),"")</f>
        <v/>
      </c>
      <c r="DI259" s="279" t="str">
        <f>IFERROR(VLOOKUP(A259,'fat-03-25'!A:C,3,FALSE),"")</f>
        <v/>
      </c>
      <c r="DJ259" s="279" t="str">
        <f>IFERROR(VLOOKUP(A259,'fat-04-25'!A:C,3,FALSE),"")</f>
        <v/>
      </c>
      <c r="DK259" s="279" t="str">
        <f>IFERROR(VLOOKUP(A259,'fat-02-25'!A:C,3,FALSE),"")</f>
        <v/>
      </c>
      <c r="DL259" s="279" t="str">
        <f>IFERROR(VLOOKUP(A259,'fat-06-25'!A:C,3,FALSE),"")</f>
        <v/>
      </c>
      <c r="DM259" s="279" t="str">
        <f>IFERROR(VLOOKUP(A259,'fat-05-25'!A:C,3,FALSE),"")</f>
        <v/>
      </c>
      <c r="DN259" s="279" t="str">
        <f>IFERROR(VLOOKUP(A259,'fat-08-25'!A:C,3,FALSE),"")</f>
        <v/>
      </c>
      <c r="DO259" s="279" t="str">
        <f>IFERROR(VLOOKUP(A259,'fat-09-25'!A:C,3,FALSE),"")</f>
        <v/>
      </c>
      <c r="DP259" s="279" t="str">
        <f>IFERROR(VLOOKUP(A259,'fat-10-25'!A:C,3,FALSE),"")</f>
        <v/>
      </c>
      <c r="DQ259" s="279" t="str">
        <f>IFERROR(VLOOKUP(A259,'fat-11-25'!A:D,3,FALSE),"")</f>
        <v/>
      </c>
      <c r="DR259" s="279" t="str">
        <f>IFERROR(VLOOKUP(A259,'fat-12-25'!A:D,3,FALSE),"")</f>
        <v/>
      </c>
      <c r="DS259" s="279" t="str">
        <f>IFERROR(VLOOKUP(A259,'fat-01-26'!A:C,3,FALSE),"")</f>
        <v/>
      </c>
      <c r="DT259" s="279" t="str">
        <f>IFERROR(VLOOKUP(A259,'fat-02-26'!A:C,3,FALSE),"")</f>
        <v/>
      </c>
      <c r="DU259" s="279" t="str">
        <f>IFERROR(VLOOKUP(A259,'fat-03-26'!A:C,3,FALSE),"")</f>
        <v/>
      </c>
      <c r="DV259" s="279" t="str">
        <f>IFERROR(VLOOKUP(A259,'fat-04-26'!A:C,3,FALSE),"")</f>
        <v/>
      </c>
      <c r="DW259" s="279" t="str">
        <f>IFERROR(VLOOKUP(A259,'fat-05-26'!A:C,3,FALSE),"")</f>
        <v/>
      </c>
      <c r="DX259" s="279">
        <f t="shared" si="23"/>
        <v>0</v>
      </c>
      <c r="DY259" s="279">
        <f t="shared" si="26"/>
        <v>0</v>
      </c>
      <c r="DZ259" s="280"/>
      <c r="EA259" s="281">
        <f>VLOOKUP(A259,Estoque!B:I,8,FALSE)</f>
        <v>0</v>
      </c>
      <c r="EB259" s="34">
        <f>VLOOKUP(A259,Estoque!B:N,13,FALSE)</f>
        <v>0</v>
      </c>
    </row>
    <row r="260" spans="1:132" x14ac:dyDescent="0.3">
      <c r="A260" s="394" t="s">
        <v>919</v>
      </c>
      <c r="B260" s="394" t="s">
        <v>920</v>
      </c>
      <c r="O260" s="279" t="s">
        <v>772</v>
      </c>
      <c r="P260" s="279" t="s">
        <v>772</v>
      </c>
      <c r="Q260" s="279" t="s">
        <v>772</v>
      </c>
      <c r="R260" s="279" t="s">
        <v>772</v>
      </c>
      <c r="S260" s="279" t="s">
        <v>772</v>
      </c>
      <c r="T260" s="279" t="s">
        <v>772</v>
      </c>
      <c r="U260" s="279" t="s">
        <v>772</v>
      </c>
      <c r="V260" s="279" t="s">
        <v>772</v>
      </c>
      <c r="W260" s="279" t="s">
        <v>772</v>
      </c>
      <c r="X260" s="279" t="s">
        <v>772</v>
      </c>
      <c r="Y260" s="279" t="s">
        <v>772</v>
      </c>
      <c r="Z260" s="279" t="str">
        <f>IFERROR(VLOOKUP(A260,#REF!,3,FALSE),"")</f>
        <v/>
      </c>
      <c r="AA260" s="279" t="s">
        <v>772</v>
      </c>
      <c r="AB260" s="279" t="s">
        <v>772</v>
      </c>
      <c r="AC260" s="279" t="s">
        <v>772</v>
      </c>
      <c r="AD260" s="279" t="s">
        <v>772</v>
      </c>
      <c r="AE260" s="279" t="s">
        <v>772</v>
      </c>
      <c r="AF260" s="279" t="s">
        <v>772</v>
      </c>
      <c r="AG260" s="279" t="s">
        <v>772</v>
      </c>
      <c r="AH260" s="279" t="s">
        <v>772</v>
      </c>
      <c r="AI260" s="279" t="s">
        <v>772</v>
      </c>
      <c r="AJ260" s="279" t="s">
        <v>772</v>
      </c>
      <c r="AK260" s="279" t="s">
        <v>772</v>
      </c>
      <c r="AL260" s="279" t="s">
        <v>772</v>
      </c>
      <c r="AM260" s="279" t="s">
        <v>772</v>
      </c>
      <c r="AN260" s="279" t="s">
        <v>772</v>
      </c>
      <c r="AO260" s="279" t="s">
        <v>772</v>
      </c>
      <c r="AP260" s="279" t="s">
        <v>772</v>
      </c>
      <c r="AQ260" s="279" t="s">
        <v>772</v>
      </c>
      <c r="AR260" s="279" t="s">
        <v>772</v>
      </c>
      <c r="AS260" s="279" t="s">
        <v>772</v>
      </c>
      <c r="AT260" s="279" t="s">
        <v>772</v>
      </c>
      <c r="AU260" s="279" t="s">
        <v>772</v>
      </c>
      <c r="AV260" s="279" t="s">
        <v>772</v>
      </c>
      <c r="AW260" s="279" t="s">
        <v>772</v>
      </c>
      <c r="AX260" s="279" t="s">
        <v>772</v>
      </c>
      <c r="AY260" s="279" t="str">
        <f>IFERROR(VLOOKUP(A260,#REF!,3,FALSE),"")</f>
        <v/>
      </c>
      <c r="AZ260" s="279" t="str">
        <f>IFERROR(VLOOKUP(A260,#REF!,3,FALSE),"")</f>
        <v/>
      </c>
      <c r="BA260" s="279" t="str">
        <f>IFERROR(VLOOKUP(A260,#REF!,3,FALSE),"")</f>
        <v/>
      </c>
      <c r="BB260" s="279" t="str">
        <f>IFERROR(VLOOKUP(A260,#REF!,3,FALSE),"")</f>
        <v/>
      </c>
      <c r="BC260" s="279" t="str">
        <f>IFERROR(VLOOKUP(A260,#REF!,3,FALSE),"")</f>
        <v/>
      </c>
      <c r="BD260" s="279" t="str">
        <f>IFERROR(VLOOKUP(A260,#REF!,3,FALSE),"")</f>
        <v/>
      </c>
      <c r="BE260" s="279" t="str">
        <f>IFERROR(VLOOKUP(A260,#REF!,3,FALSE),"")</f>
        <v/>
      </c>
      <c r="BF260" s="279" t="str">
        <f>IFERROR(VLOOKUP(A260,#REF!,3,FALSE),"")</f>
        <v/>
      </c>
      <c r="BG260" s="279" t="str">
        <f>IFERROR(VLOOKUP(A260,#REF!,3,FALSE),"")</f>
        <v/>
      </c>
      <c r="BH260" s="279" t="str">
        <f>IFERROR(VLOOKUP(A260,#REF!,3,FALSE),"")</f>
        <v/>
      </c>
      <c r="BI260" s="279" t="str">
        <f>IFERROR(VLOOKUP(A260,#REF!,3,FALSE),"")</f>
        <v/>
      </c>
      <c r="BJ260" s="279" t="str">
        <f>IFERROR(VLOOKUP(A260,#REF!,3,FALSE),"")</f>
        <v/>
      </c>
      <c r="BK260" s="279" t="str">
        <f>IFERROR(VLOOKUP(A260,#REF!,3,FALSE),"")</f>
        <v/>
      </c>
      <c r="BL260" s="279" t="str">
        <f>IFERROR(VLOOKUP(A260,#REF!,3,FALSE),"")</f>
        <v/>
      </c>
      <c r="BM260" s="279" t="str">
        <f>IFERROR(VLOOKUP(A260,#REF!,3,FALSE),"")</f>
        <v/>
      </c>
      <c r="BN260" s="279" t="str">
        <f>IFERROR(VLOOKUP(A260,#REF!,3,FALSE),"")</f>
        <v/>
      </c>
      <c r="BO260" s="279" t="str">
        <f>IFERROR(VLOOKUP(A260,#REF!,3,FALSE),"")</f>
        <v/>
      </c>
      <c r="BP260" s="279" t="str">
        <f>IFERROR(VLOOKUP(A260,#REF!,3,FALSE),"")</f>
        <v/>
      </c>
      <c r="BQ260" s="279" t="str">
        <f>IFERROR(VLOOKUP(A260,#REF!,3,FALSE),"")</f>
        <v/>
      </c>
      <c r="BR260" s="279" t="str">
        <f>IFERROR(VLOOKUP(A260,#REF!,3,FALSE),"")</f>
        <v/>
      </c>
      <c r="BS260" s="279" t="str">
        <f>IFERROR(VLOOKUP(A260,#REF!,3,FALSE),"")</f>
        <v/>
      </c>
      <c r="BT260" s="279" t="str">
        <f>IFERROR(VLOOKUP(A260,#REF!,3,FALSE),"")</f>
        <v/>
      </c>
      <c r="BU260" s="279" t="str">
        <f>IFERROR(VLOOKUP(A260,#REF!,3,FALSE),"")</f>
        <v/>
      </c>
      <c r="BV260" s="279" t="str">
        <f>IFERROR(VLOOKUP(A260,#REF!,3,FALSE),"")</f>
        <v/>
      </c>
      <c r="BW260" s="279" t="str">
        <f>IFERROR(VLOOKUP(A260,#REF!,3,FALSE),"")</f>
        <v/>
      </c>
      <c r="BX260" s="279" t="str">
        <f>IFERROR(VLOOKUP(A260,#REF!,3,FALSE),"")</f>
        <v/>
      </c>
      <c r="BY260" s="279" t="str">
        <f>IFERROR(VLOOKUP(A260,#REF!,3,FALSE),"")</f>
        <v/>
      </c>
      <c r="BZ260" s="279" t="str">
        <f>IFERROR(VLOOKUP(A260,#REF!,3,FALSE),"")</f>
        <v/>
      </c>
      <c r="CA260" s="279" t="str">
        <f>IFERROR(VLOOKUP(A260,#REF!,3,FALSE),"")</f>
        <v/>
      </c>
      <c r="CB260" s="279" t="str">
        <f>IFERROR(VLOOKUP(A260,#REF!,3,FALSE),"")</f>
        <v/>
      </c>
      <c r="CC260" s="279" t="str">
        <f>IFERROR(VLOOKUP(A260,#REF!,3,FALSE),"")</f>
        <v/>
      </c>
      <c r="CD260" s="279" t="str">
        <f>IFERROR(VLOOKUP(A260,#REF!,3,FALSE),"")</f>
        <v/>
      </c>
      <c r="CE260" s="279" t="str">
        <f>IFERROR(VLOOKUP(A260,#REF!,3,FALSE),"")</f>
        <v/>
      </c>
      <c r="CF260" s="279" t="str">
        <f>IFERROR(VLOOKUP(A260,#REF!,3,FALSE),"")</f>
        <v/>
      </c>
      <c r="CG260" s="279" t="str">
        <f>IFERROR(VLOOKUP(A260,#REF!,3,FALSE),"")</f>
        <v/>
      </c>
      <c r="CH260" s="279" t="str">
        <f>IFERROR(VLOOKUP(A260,#REF!,3,FALSE),"")</f>
        <v/>
      </c>
      <c r="CI260" s="279" t="str">
        <f>IFERROR(VLOOKUP(A260,'fat-01-23'!A:C,3,FALSE),"")</f>
        <v/>
      </c>
      <c r="CJ260" s="279" t="str">
        <f>IFERROR(VLOOKUP(A260,'fat-02-23'!A:C,3,FALSE),"")</f>
        <v/>
      </c>
      <c r="CK260" s="279" t="str">
        <f>IFERROR(VLOOKUP(A260,'fat-03-23'!A:C,3,FALSE),"")</f>
        <v/>
      </c>
      <c r="CL260" s="279" t="str">
        <f>IFERROR(VLOOKUP(A260,'fat-04-23'!A:C,3,FALSE),"")</f>
        <v/>
      </c>
      <c r="CM260" s="279" t="str">
        <f>IFERROR(VLOOKUP(A260,'fat-05-23'!A:C,3,FALSE),"")</f>
        <v/>
      </c>
      <c r="CN260" s="279" t="str">
        <f>IFERROR(VLOOKUP(A260,'fat-06-23'!A:C,3,FALSE),"")</f>
        <v/>
      </c>
      <c r="CO260" s="279" t="str">
        <f>IFERROR(VLOOKUP(A260,'fat-07-23'!A:C,3,FALSE),"")</f>
        <v/>
      </c>
      <c r="CP260" s="279" t="str">
        <f>IFERROR(VLOOKUP(A260,'fat-08-23'!A:C,3,FALSE),"")</f>
        <v/>
      </c>
      <c r="CQ260" s="279" t="str">
        <f>IFERROR(VLOOKUP(A260,'fat-09-23'!A:C,3,FALSE),"")</f>
        <v/>
      </c>
      <c r="CR260" s="279" t="str">
        <f>IFERROR(VLOOKUP(A260,'fat-10-23'!A:C,3,FALSE),"")</f>
        <v/>
      </c>
      <c r="CS260" s="279" t="str">
        <f>IFERROR(VLOOKUP(A260,'fat-11-23'!A:C,3,FALSE),"")</f>
        <v/>
      </c>
      <c r="CT260" s="279" t="str">
        <f>IFERROR(VLOOKUP(A260,'fat-12-23'!A:C,3,FALSE),"")</f>
        <v/>
      </c>
      <c r="CU260" s="279" t="str">
        <f>IFERROR(VLOOKUP(A260,'fat-01-24'!A:C,3,FALSE),"")</f>
        <v/>
      </c>
      <c r="CV260" s="279" t="str">
        <f>IFERROR(VLOOKUP(A260,'fat-02-24'!A:C,3,FALSE),"")</f>
        <v/>
      </c>
      <c r="CW260" s="279" t="str">
        <f>IFERROR(VLOOKUP(A260,'fat-03-24'!A:C,3,FALSE),"")</f>
        <v/>
      </c>
      <c r="CX260" s="279" t="str">
        <f>IFERROR(VLOOKUP(A260,'fat-04-24'!A:C,3,FALSE),"")</f>
        <v/>
      </c>
      <c r="CY260" s="279" t="str">
        <f>IFERROR(VLOOKUP(A260,'fat-05-24'!A:C,3,FALSE),"")</f>
        <v/>
      </c>
      <c r="CZ260" s="279" t="str">
        <f>IFERROR(VLOOKUP(A260,'fat-06-24'!A:C,3,FALSE),"")</f>
        <v/>
      </c>
      <c r="DA260" s="279" t="str">
        <f>IFERROR(VLOOKUP(A260,'fat-07-24'!A:C,3,FALSE),"")</f>
        <v/>
      </c>
      <c r="DB260" s="279" t="str">
        <f>IFERROR(VLOOKUP(A260,'fat-08-24'!A:D,3,FALSE),"")</f>
        <v/>
      </c>
      <c r="DC260" s="279" t="str">
        <f>IFERROR(VLOOKUP(A260,'fat-09-24'!A:C,3,FALSE),"")</f>
        <v/>
      </c>
      <c r="DD260" s="279" t="str">
        <f>IFERROR(VLOOKUP(A260,'fat-10-24'!A:C,3,FALSE),"")</f>
        <v/>
      </c>
      <c r="DE260" s="279" t="str">
        <f>IFERROR(VLOOKUP(A260,'fat-11-24'!A:C,3,FALSE),"")</f>
        <v/>
      </c>
      <c r="DF260" s="279" t="str">
        <f>IFERROR(VLOOKUP(A260,'fat-12-24'!A:D,3,FALSE),"")</f>
        <v/>
      </c>
      <c r="DG260" s="279" t="str">
        <f>IFERROR(VLOOKUP(A260,'fat-01-25'!A:D,3,FALSE),"")</f>
        <v/>
      </c>
      <c r="DH260" s="279" t="str">
        <f>IFERROR(VLOOKUP(A260,'fat-02-25'!A:D,3,FALSE),"")</f>
        <v/>
      </c>
      <c r="DI260" s="279" t="str">
        <f>IFERROR(VLOOKUP(A260,'fat-03-25'!A:C,3,FALSE),"")</f>
        <v/>
      </c>
      <c r="DJ260" s="279" t="str">
        <f>IFERROR(VLOOKUP(A260,'fat-04-25'!A:C,3,FALSE),"")</f>
        <v/>
      </c>
      <c r="DK260" s="279" t="str">
        <f>IFERROR(VLOOKUP(A260,'fat-02-25'!A:C,3,FALSE),"")</f>
        <v/>
      </c>
      <c r="DL260" s="279" t="str">
        <f>IFERROR(VLOOKUP(A260,'fat-06-25'!A:C,3,FALSE),"")</f>
        <v/>
      </c>
      <c r="DM260" s="279" t="str">
        <f>IFERROR(VLOOKUP(A260,'fat-05-25'!A:C,3,FALSE),"")</f>
        <v/>
      </c>
      <c r="DN260" s="279" t="str">
        <f>IFERROR(VLOOKUP(A260,'fat-08-25'!A:C,3,FALSE),"")</f>
        <v/>
      </c>
      <c r="DO260" s="279" t="str">
        <f>IFERROR(VLOOKUP(A260,'fat-09-25'!A:C,3,FALSE),"")</f>
        <v/>
      </c>
      <c r="DP260" s="279" t="str">
        <f>IFERROR(VLOOKUP(A260,'fat-10-25'!A:C,3,FALSE),"")</f>
        <v/>
      </c>
      <c r="DQ260" s="279" t="str">
        <f>IFERROR(VLOOKUP(A260,'fat-11-25'!A:D,3,FALSE),"")</f>
        <v/>
      </c>
      <c r="DR260" s="279" t="str">
        <f>IFERROR(VLOOKUP(A260,'fat-12-25'!A:D,3,FALSE),"")</f>
        <v/>
      </c>
      <c r="DS260" s="279" t="str">
        <f>IFERROR(VLOOKUP(A260,'fat-01-26'!A:C,3,FALSE),"")</f>
        <v/>
      </c>
      <c r="DT260" s="279" t="str">
        <f>IFERROR(VLOOKUP(A260,'fat-02-26'!A:C,3,FALSE),"")</f>
        <v/>
      </c>
      <c r="DU260" s="279" t="str">
        <f>IFERROR(VLOOKUP(A260,'fat-03-26'!A:C,3,FALSE),"")</f>
        <v/>
      </c>
      <c r="DV260" s="279" t="str">
        <f>IFERROR(VLOOKUP(A260,'fat-04-26'!A:C,3,FALSE),"")</f>
        <v/>
      </c>
      <c r="DW260" s="279" t="str">
        <f>IFERROR(VLOOKUP(A260,'fat-05-26'!A:C,3,FALSE),"")</f>
        <v/>
      </c>
      <c r="DX260" s="279">
        <f t="shared" ref="DX260:DX283" si="27">SUM(DR260:DW260)/6</f>
        <v>0</v>
      </c>
      <c r="DY260" s="279">
        <f t="shared" si="26"/>
        <v>0</v>
      </c>
      <c r="DZ260" s="280"/>
      <c r="EA260" s="281">
        <f>VLOOKUP(A260,Estoque!B:I,8,FALSE)</f>
        <v>0</v>
      </c>
      <c r="EB260" s="34">
        <f>VLOOKUP(A260,Estoque!B:N,13,FALSE)</f>
        <v>0</v>
      </c>
    </row>
    <row r="261" spans="1:132" x14ac:dyDescent="0.3">
      <c r="A261" s="394" t="s">
        <v>919</v>
      </c>
      <c r="B261" s="394" t="s">
        <v>920</v>
      </c>
      <c r="BN261" s="279" t="str">
        <f>IFERROR(VLOOKUP(A261,#REF!,3,FALSE),"")</f>
        <v/>
      </c>
      <c r="BO261" s="279" t="str">
        <f>IFERROR(VLOOKUP(A261,#REF!,3,FALSE),"")</f>
        <v/>
      </c>
      <c r="BP261" s="279" t="str">
        <f>IFERROR(VLOOKUP(A261,#REF!,3,FALSE),"")</f>
        <v/>
      </c>
      <c r="BQ261" s="279" t="str">
        <f>IFERROR(VLOOKUP(A261,#REF!,3,FALSE),"")</f>
        <v/>
      </c>
      <c r="BR261" s="279" t="str">
        <f>IFERROR(VLOOKUP(A261,#REF!,3,FALSE),"")</f>
        <v/>
      </c>
      <c r="BS261" s="279" t="str">
        <f>IFERROR(VLOOKUP(A261,#REF!,3,FALSE),"")</f>
        <v/>
      </c>
      <c r="BT261" s="279" t="str">
        <f>IFERROR(VLOOKUP(A261,#REF!,3,FALSE),"")</f>
        <v/>
      </c>
      <c r="BU261" s="279" t="str">
        <f>IFERROR(VLOOKUP(A261,#REF!,3,FALSE),"")</f>
        <v/>
      </c>
      <c r="BV261" s="279" t="str">
        <f>IFERROR(VLOOKUP(A261,#REF!,3,FALSE),"")</f>
        <v/>
      </c>
      <c r="BW261" s="279" t="str">
        <f>IFERROR(VLOOKUP(A261,#REF!,3,FALSE),"")</f>
        <v/>
      </c>
      <c r="BX261" s="279" t="str">
        <f>IFERROR(VLOOKUP(A261,#REF!,3,FALSE),"")</f>
        <v/>
      </c>
      <c r="BY261" s="279" t="str">
        <f>IFERROR(VLOOKUP(A261,#REF!,3,FALSE),"")</f>
        <v/>
      </c>
      <c r="BZ261" s="279" t="str">
        <f>IFERROR(VLOOKUP(A261,#REF!,3,FALSE),"")</f>
        <v/>
      </c>
      <c r="CA261" s="279" t="str">
        <f>IFERROR(VLOOKUP(A261,#REF!,3,FALSE),"")</f>
        <v/>
      </c>
      <c r="CB261" s="279" t="str">
        <f>IFERROR(VLOOKUP(A261,#REF!,3,FALSE),"")</f>
        <v/>
      </c>
      <c r="CC261" s="279" t="str">
        <f>IFERROR(VLOOKUP(A261,#REF!,3,FALSE),"")</f>
        <v/>
      </c>
      <c r="CD261" s="279" t="str">
        <f>IFERROR(VLOOKUP(A261,#REF!,3,FALSE),"")</f>
        <v/>
      </c>
      <c r="CE261" s="279" t="str">
        <f>IFERROR(VLOOKUP(A261,#REF!,3,FALSE),"")</f>
        <v/>
      </c>
      <c r="CF261" s="279" t="str">
        <f>IFERROR(VLOOKUP(A261,#REF!,3,FALSE),"")</f>
        <v/>
      </c>
      <c r="CG261" s="279" t="str">
        <f>IFERROR(VLOOKUP(A261,#REF!,3,FALSE),"")</f>
        <v/>
      </c>
      <c r="CH261" s="279" t="str">
        <f>IFERROR(VLOOKUP(A261,#REF!,3,FALSE),"")</f>
        <v/>
      </c>
      <c r="CI261" s="279" t="str">
        <f>IFERROR(VLOOKUP(A261,'fat-01-23'!A:C,3,FALSE),"")</f>
        <v/>
      </c>
      <c r="CJ261" s="279" t="str">
        <f>IFERROR(VLOOKUP(A261,'fat-02-23'!A:C,3,FALSE),"")</f>
        <v/>
      </c>
      <c r="CK261" s="279" t="str">
        <f>IFERROR(VLOOKUP(A261,'fat-03-23'!A:C,3,FALSE),"")</f>
        <v/>
      </c>
      <c r="CL261" s="279" t="str">
        <f>IFERROR(VLOOKUP(A261,'fat-04-23'!A:C,3,FALSE),"")</f>
        <v/>
      </c>
      <c r="CM261" s="279" t="str">
        <f>IFERROR(VLOOKUP(A261,'fat-05-23'!A:C,3,FALSE),"")</f>
        <v/>
      </c>
      <c r="CN261" s="279" t="str">
        <f>IFERROR(VLOOKUP(A261,'fat-06-23'!A:C,3,FALSE),"")</f>
        <v/>
      </c>
      <c r="CO261" s="279" t="str">
        <f>IFERROR(VLOOKUP(A261,'fat-07-23'!A:C,3,FALSE),"")</f>
        <v/>
      </c>
      <c r="CP261" s="279" t="str">
        <f>IFERROR(VLOOKUP(A261,'fat-08-23'!A:C,3,FALSE),"")</f>
        <v/>
      </c>
      <c r="CQ261" s="279" t="str">
        <f>IFERROR(VLOOKUP(A261,'fat-09-23'!A:C,3,FALSE),"")</f>
        <v/>
      </c>
      <c r="CR261" s="279" t="str">
        <f>IFERROR(VLOOKUP(A261,'fat-10-23'!A:C,3,FALSE),"")</f>
        <v/>
      </c>
      <c r="CS261" s="279" t="str">
        <f>IFERROR(VLOOKUP(A261,'fat-11-23'!A:C,3,FALSE),"")</f>
        <v/>
      </c>
      <c r="CT261" s="279" t="str">
        <f>IFERROR(VLOOKUP(A261,'fat-12-23'!A:C,3,FALSE),"")</f>
        <v/>
      </c>
      <c r="CU261" s="279" t="str">
        <f>IFERROR(VLOOKUP(A261,'fat-01-24'!A:C,3,FALSE),"")</f>
        <v/>
      </c>
      <c r="CV261" s="279" t="str">
        <f>IFERROR(VLOOKUP(A261,'fat-02-24'!A:C,3,FALSE),"")</f>
        <v/>
      </c>
      <c r="CW261" s="279" t="str">
        <f>IFERROR(VLOOKUP(A261,'fat-03-24'!A:C,3,FALSE),"")</f>
        <v/>
      </c>
      <c r="CX261" s="279" t="str">
        <f>IFERROR(VLOOKUP(A261,'fat-04-24'!A:C,3,FALSE),"")</f>
        <v/>
      </c>
      <c r="CY261" s="279" t="str">
        <f>IFERROR(VLOOKUP(A261,'fat-05-24'!A:C,3,FALSE),"")</f>
        <v/>
      </c>
      <c r="CZ261" s="279" t="str">
        <f>IFERROR(VLOOKUP(A261,'fat-06-24'!A:C,3,FALSE),"")</f>
        <v/>
      </c>
      <c r="DA261" s="279" t="str">
        <f>IFERROR(VLOOKUP(A261,'fat-07-24'!A:C,3,FALSE),"")</f>
        <v/>
      </c>
      <c r="DB261" s="279" t="str">
        <f>IFERROR(VLOOKUP(A261,'fat-08-24'!A:D,3,FALSE),"")</f>
        <v/>
      </c>
      <c r="DC261" s="279" t="str">
        <f>IFERROR(VLOOKUP(A261,'fat-09-24'!A:C,3,FALSE),"")</f>
        <v/>
      </c>
      <c r="DD261" s="279" t="str">
        <f>IFERROR(VLOOKUP(A261,'fat-10-24'!A:C,3,FALSE),"")</f>
        <v/>
      </c>
      <c r="DE261" s="279" t="str">
        <f>IFERROR(VLOOKUP(A261,'fat-11-24'!A:C,3,FALSE),"")</f>
        <v/>
      </c>
      <c r="DF261" s="279" t="str">
        <f>IFERROR(VLOOKUP(A261,'fat-12-24'!A:D,3,FALSE),"")</f>
        <v/>
      </c>
      <c r="DG261" s="279" t="str">
        <f>IFERROR(VLOOKUP(A261,'fat-01-25'!A:D,3,FALSE),"")</f>
        <v/>
      </c>
      <c r="DH261" s="279" t="str">
        <f>IFERROR(VLOOKUP(A261,'fat-02-25'!A:D,3,FALSE),"")</f>
        <v/>
      </c>
      <c r="DI261" s="279" t="str">
        <f>IFERROR(VLOOKUP(A261,'fat-03-25'!A:C,3,FALSE),"")</f>
        <v/>
      </c>
      <c r="DJ261" s="279" t="str">
        <f>IFERROR(VLOOKUP(A261,'fat-04-25'!A:C,3,FALSE),"")</f>
        <v/>
      </c>
      <c r="DK261" s="279" t="str">
        <f>IFERROR(VLOOKUP(A261,'fat-02-25'!A:C,3,FALSE),"")</f>
        <v/>
      </c>
      <c r="DL261" s="279" t="str">
        <f>IFERROR(VLOOKUP(A261,'fat-06-25'!A:C,3,FALSE),"")</f>
        <v/>
      </c>
      <c r="DM261" s="279" t="str">
        <f>IFERROR(VLOOKUP(A261,'fat-05-25'!A:C,3,FALSE),"")</f>
        <v/>
      </c>
      <c r="DN261" s="279" t="str">
        <f>IFERROR(VLOOKUP(A261,'fat-08-25'!A:C,3,FALSE),"")</f>
        <v/>
      </c>
      <c r="DO261" s="279" t="str">
        <f>IFERROR(VLOOKUP(A261,'fat-09-25'!A:C,3,FALSE),"")</f>
        <v/>
      </c>
      <c r="DP261" s="279" t="str">
        <f>IFERROR(VLOOKUP(A261,'fat-10-25'!A:C,3,FALSE),"")</f>
        <v/>
      </c>
      <c r="DQ261" s="279" t="str">
        <f>IFERROR(VLOOKUP(A261,'fat-11-25'!A:D,3,FALSE),"")</f>
        <v/>
      </c>
      <c r="DR261" s="279" t="str">
        <f>IFERROR(VLOOKUP(A261,'fat-12-25'!A:D,3,FALSE),"")</f>
        <v/>
      </c>
      <c r="DS261" s="279" t="str">
        <f>IFERROR(VLOOKUP(A261,'fat-01-26'!A:C,3,FALSE),"")</f>
        <v/>
      </c>
      <c r="DT261" s="279" t="str">
        <f>IFERROR(VLOOKUP(A261,'fat-02-26'!A:C,3,FALSE),"")</f>
        <v/>
      </c>
      <c r="DU261" s="279" t="str">
        <f>IFERROR(VLOOKUP(A261,'fat-03-26'!A:C,3,FALSE),"")</f>
        <v/>
      </c>
      <c r="DV261" s="279" t="str">
        <f>IFERROR(VLOOKUP(A261,'fat-04-26'!A:C,3,FALSE),"")</f>
        <v/>
      </c>
      <c r="DW261" s="279" t="str">
        <f>IFERROR(VLOOKUP(A261,'fat-05-26'!A:C,3,FALSE),"")</f>
        <v/>
      </c>
      <c r="DX261" s="279">
        <f t="shared" si="27"/>
        <v>0</v>
      </c>
      <c r="DY261" s="279">
        <f t="shared" si="26"/>
        <v>0</v>
      </c>
      <c r="DZ261" s="280"/>
      <c r="EA261" s="281">
        <f>VLOOKUP(A261,Estoque!B:I,8,FALSE)</f>
        <v>0</v>
      </c>
      <c r="EB261" s="34">
        <f>VLOOKUP(A261,Estoque!B:N,13,FALSE)</f>
        <v>0</v>
      </c>
    </row>
    <row r="262" spans="1:132" x14ac:dyDescent="0.3">
      <c r="A262" s="394" t="s">
        <v>921</v>
      </c>
      <c r="B262" s="394" t="s">
        <v>922</v>
      </c>
      <c r="O262" s="279" t="s">
        <v>772</v>
      </c>
      <c r="P262" s="279" t="s">
        <v>772</v>
      </c>
      <c r="Q262" s="279" t="s">
        <v>772</v>
      </c>
      <c r="R262" s="279" t="s">
        <v>772</v>
      </c>
      <c r="S262" s="279" t="s">
        <v>772</v>
      </c>
      <c r="T262" s="279" t="s">
        <v>772</v>
      </c>
      <c r="U262" s="279" t="s">
        <v>772</v>
      </c>
      <c r="V262" s="279" t="s">
        <v>772</v>
      </c>
      <c r="W262" s="279" t="s">
        <v>772</v>
      </c>
      <c r="X262" s="279" t="s">
        <v>772</v>
      </c>
      <c r="Y262" s="279" t="s">
        <v>772</v>
      </c>
      <c r="Z262" s="279" t="str">
        <f>IFERROR(VLOOKUP(A262,#REF!,3,FALSE),"")</f>
        <v/>
      </c>
      <c r="AA262" s="279" t="s">
        <v>772</v>
      </c>
      <c r="AB262" s="279" t="s">
        <v>772</v>
      </c>
      <c r="AC262" s="279" t="s">
        <v>772</v>
      </c>
      <c r="AD262" s="279" t="s">
        <v>772</v>
      </c>
      <c r="AE262" s="279" t="s">
        <v>772</v>
      </c>
      <c r="AF262" s="279" t="s">
        <v>772</v>
      </c>
      <c r="AG262" s="279" t="s">
        <v>772</v>
      </c>
      <c r="AH262" s="279" t="s">
        <v>772</v>
      </c>
      <c r="AI262" s="279" t="s">
        <v>772</v>
      </c>
      <c r="AJ262" s="279" t="s">
        <v>772</v>
      </c>
      <c r="AK262" s="279" t="s">
        <v>772</v>
      </c>
      <c r="AL262" s="279" t="s">
        <v>772</v>
      </c>
      <c r="AM262" s="279" t="s">
        <v>772</v>
      </c>
      <c r="AN262" s="279" t="s">
        <v>772</v>
      </c>
      <c r="AO262" s="279" t="s">
        <v>772</v>
      </c>
      <c r="AP262" s="279" t="s">
        <v>772</v>
      </c>
      <c r="AQ262" s="279" t="s">
        <v>772</v>
      </c>
      <c r="AR262" s="279" t="s">
        <v>772</v>
      </c>
      <c r="AS262" s="279" t="s">
        <v>772</v>
      </c>
      <c r="AT262" s="279" t="s">
        <v>772</v>
      </c>
      <c r="AU262" s="279" t="s">
        <v>772</v>
      </c>
      <c r="AV262" s="279" t="s">
        <v>772</v>
      </c>
      <c r="AW262" s="279" t="s">
        <v>772</v>
      </c>
      <c r="AX262" s="279" t="s">
        <v>772</v>
      </c>
      <c r="AY262" s="279" t="str">
        <f>IFERROR(VLOOKUP(A262,#REF!,3,FALSE),"")</f>
        <v/>
      </c>
      <c r="AZ262" s="279" t="str">
        <f>IFERROR(VLOOKUP(A262,#REF!,3,FALSE),"")</f>
        <v/>
      </c>
      <c r="BA262" s="279" t="str">
        <f>IFERROR(VLOOKUP(A262,#REF!,3,FALSE),"")</f>
        <v/>
      </c>
      <c r="BB262" s="279" t="str">
        <f>IFERROR(VLOOKUP(A262,#REF!,3,FALSE),"")</f>
        <v/>
      </c>
      <c r="BC262" s="279" t="str">
        <f>IFERROR(VLOOKUP(A262,#REF!,3,FALSE),"")</f>
        <v/>
      </c>
      <c r="BD262" s="279" t="str">
        <f>IFERROR(VLOOKUP(A262,#REF!,3,FALSE),"")</f>
        <v/>
      </c>
      <c r="BE262" s="279" t="str">
        <f>IFERROR(VLOOKUP(A262,#REF!,3,FALSE),"")</f>
        <v/>
      </c>
      <c r="BF262" s="279" t="str">
        <f>IFERROR(VLOOKUP(A262,#REF!,3,FALSE),"")</f>
        <v/>
      </c>
      <c r="BG262" s="279" t="str">
        <f>IFERROR(VLOOKUP(A262,#REF!,3,FALSE),"")</f>
        <v/>
      </c>
      <c r="BH262" s="279" t="str">
        <f>IFERROR(VLOOKUP(A262,#REF!,3,FALSE),"")</f>
        <v/>
      </c>
      <c r="BI262" s="279" t="str">
        <f>IFERROR(VLOOKUP(A262,#REF!,3,FALSE),"")</f>
        <v/>
      </c>
      <c r="BJ262" s="279" t="str">
        <f>IFERROR(VLOOKUP(A262,#REF!,3,FALSE),"")</f>
        <v/>
      </c>
      <c r="BK262" s="279" t="str">
        <f>IFERROR(VLOOKUP(A262,#REF!,3,FALSE),"")</f>
        <v/>
      </c>
      <c r="BL262" s="279" t="str">
        <f>IFERROR(VLOOKUP(A262,#REF!,3,FALSE),"")</f>
        <v/>
      </c>
      <c r="BM262" s="279" t="str">
        <f>IFERROR(VLOOKUP(A262,#REF!,3,FALSE),"")</f>
        <v/>
      </c>
      <c r="BN262" s="279" t="str">
        <f>IFERROR(VLOOKUP(A262,#REF!,3,FALSE),"")</f>
        <v/>
      </c>
      <c r="BO262" s="279" t="str">
        <f>IFERROR(VLOOKUP(A262,#REF!,3,FALSE),"")</f>
        <v/>
      </c>
      <c r="BP262" s="279" t="str">
        <f>IFERROR(VLOOKUP(A262,#REF!,3,FALSE),"")</f>
        <v/>
      </c>
      <c r="BQ262" s="279" t="str">
        <f>IFERROR(VLOOKUP(A262,#REF!,3,FALSE),"")</f>
        <v/>
      </c>
      <c r="BR262" s="279" t="str">
        <f>IFERROR(VLOOKUP(A262,#REF!,3,FALSE),"")</f>
        <v/>
      </c>
      <c r="BS262" s="279" t="str">
        <f>IFERROR(VLOOKUP(A262,#REF!,3,FALSE),"")</f>
        <v/>
      </c>
      <c r="BT262" s="279" t="str">
        <f>IFERROR(VLOOKUP(A262,#REF!,3,FALSE),"")</f>
        <v/>
      </c>
      <c r="BU262" s="279" t="str">
        <f>IFERROR(VLOOKUP(A262,#REF!,3,FALSE),"")</f>
        <v/>
      </c>
      <c r="BV262" s="279" t="str">
        <f>IFERROR(VLOOKUP(A262,#REF!,3,FALSE),"")</f>
        <v/>
      </c>
      <c r="BW262" s="279" t="str">
        <f>IFERROR(VLOOKUP(A262,#REF!,3,FALSE),"")</f>
        <v/>
      </c>
      <c r="BX262" s="279" t="str">
        <f>IFERROR(VLOOKUP(A262,#REF!,3,FALSE),"")</f>
        <v/>
      </c>
      <c r="BY262" s="279" t="str">
        <f>IFERROR(VLOOKUP(A262,#REF!,3,FALSE),"")</f>
        <v/>
      </c>
      <c r="BZ262" s="279" t="str">
        <f>IFERROR(VLOOKUP(A262,#REF!,3,FALSE),"")</f>
        <v/>
      </c>
      <c r="CA262" s="279" t="str">
        <f>IFERROR(VLOOKUP(A262,#REF!,3,FALSE),"")</f>
        <v/>
      </c>
      <c r="CB262" s="279" t="str">
        <f>IFERROR(VLOOKUP(A262,#REF!,3,FALSE),"")</f>
        <v/>
      </c>
      <c r="CC262" s="279" t="str">
        <f>IFERROR(VLOOKUP(A262,#REF!,3,FALSE),"")</f>
        <v/>
      </c>
      <c r="CD262" s="279" t="str">
        <f>IFERROR(VLOOKUP(A262,#REF!,3,FALSE),"")</f>
        <v/>
      </c>
      <c r="CE262" s="279" t="str">
        <f>IFERROR(VLOOKUP(A262,#REF!,3,FALSE),"")</f>
        <v/>
      </c>
      <c r="CF262" s="279" t="str">
        <f>IFERROR(VLOOKUP(A262,#REF!,3,FALSE),"")</f>
        <v/>
      </c>
      <c r="CG262" s="279" t="str">
        <f>IFERROR(VLOOKUP(A262,#REF!,3,FALSE),"")</f>
        <v/>
      </c>
      <c r="CH262" s="279" t="str">
        <f>IFERROR(VLOOKUP(A262,#REF!,3,FALSE),"")</f>
        <v/>
      </c>
      <c r="CI262" s="279" t="str">
        <f>IFERROR(VLOOKUP(A262,'fat-01-23'!A:C,3,FALSE),"")</f>
        <v/>
      </c>
      <c r="CJ262" s="279" t="str">
        <f>IFERROR(VLOOKUP(A262,'fat-02-23'!A:C,3,FALSE),"")</f>
        <v/>
      </c>
      <c r="CK262" s="279" t="str">
        <f>IFERROR(VLOOKUP(A262,'fat-03-23'!A:C,3,FALSE),"")</f>
        <v/>
      </c>
      <c r="CL262" s="279" t="str">
        <f>IFERROR(VLOOKUP(A262,'fat-04-23'!A:C,3,FALSE),"")</f>
        <v/>
      </c>
      <c r="CM262" s="279" t="str">
        <f>IFERROR(VLOOKUP(A262,'fat-05-23'!A:C,3,FALSE),"")</f>
        <v/>
      </c>
      <c r="CN262" s="279" t="str">
        <f>IFERROR(VLOOKUP(A262,'fat-06-23'!A:C,3,FALSE),"")</f>
        <v/>
      </c>
      <c r="CO262" s="279" t="str">
        <f>IFERROR(VLOOKUP(A262,'fat-07-23'!A:C,3,FALSE),"")</f>
        <v/>
      </c>
      <c r="CP262" s="279" t="str">
        <f>IFERROR(VLOOKUP(A262,'fat-08-23'!A:C,3,FALSE),"")</f>
        <v/>
      </c>
      <c r="CQ262" s="279" t="str">
        <f>IFERROR(VLOOKUP(A262,'fat-09-23'!A:C,3,FALSE),"")</f>
        <v/>
      </c>
      <c r="CR262" s="279" t="str">
        <f>IFERROR(VLOOKUP(A262,'fat-10-23'!A:C,3,FALSE),"")</f>
        <v/>
      </c>
      <c r="CS262" s="279" t="str">
        <f>IFERROR(VLOOKUP(A262,'fat-11-23'!A:C,3,FALSE),"")</f>
        <v/>
      </c>
      <c r="CT262" s="279" t="str">
        <f>IFERROR(VLOOKUP(A262,'fat-12-23'!A:C,3,FALSE),"")</f>
        <v/>
      </c>
      <c r="CU262" s="279" t="str">
        <f>IFERROR(VLOOKUP(A262,'fat-01-24'!A:C,3,FALSE),"")</f>
        <v/>
      </c>
      <c r="CV262" s="279" t="str">
        <f>IFERROR(VLOOKUP(A262,'fat-02-24'!A:C,3,FALSE),"")</f>
        <v/>
      </c>
      <c r="CW262" s="279" t="str">
        <f>IFERROR(VLOOKUP(A262,'fat-03-24'!A:C,3,FALSE),"")</f>
        <v/>
      </c>
      <c r="CX262" s="279" t="str">
        <f>IFERROR(VLOOKUP(A262,'fat-04-24'!A:C,3,FALSE),"")</f>
        <v/>
      </c>
      <c r="CY262" s="279" t="str">
        <f>IFERROR(VLOOKUP(A262,'fat-05-24'!A:C,3,FALSE),"")</f>
        <v/>
      </c>
      <c r="CZ262" s="279" t="str">
        <f>IFERROR(VLOOKUP(A262,'fat-06-24'!A:C,3,FALSE),"")</f>
        <v/>
      </c>
      <c r="DA262" s="279" t="str">
        <f>IFERROR(VLOOKUP(A262,'fat-07-24'!A:C,3,FALSE),"")</f>
        <v/>
      </c>
      <c r="DB262" s="279" t="str">
        <f>IFERROR(VLOOKUP(A262,'fat-08-24'!A:D,3,FALSE),"")</f>
        <v/>
      </c>
      <c r="DC262" s="279" t="str">
        <f>IFERROR(VLOOKUP(A262,'fat-09-24'!A:C,3,FALSE),"")</f>
        <v/>
      </c>
      <c r="DD262" s="279" t="str">
        <f>IFERROR(VLOOKUP(A262,'fat-10-24'!A:C,3,FALSE),"")</f>
        <v/>
      </c>
      <c r="DE262" s="279" t="str">
        <f>IFERROR(VLOOKUP(A262,'fat-11-24'!A:C,3,FALSE),"")</f>
        <v/>
      </c>
      <c r="DF262" s="279" t="str">
        <f>IFERROR(VLOOKUP(A262,'fat-12-24'!A:D,3,FALSE),"")</f>
        <v/>
      </c>
      <c r="DG262" s="279" t="str">
        <f>IFERROR(VLOOKUP(A262,'fat-01-25'!A:D,3,FALSE),"")</f>
        <v/>
      </c>
      <c r="DH262" s="279" t="str">
        <f>IFERROR(VLOOKUP(A262,'fat-02-25'!A:D,3,FALSE),"")</f>
        <v/>
      </c>
      <c r="DI262" s="279" t="str">
        <f>IFERROR(VLOOKUP(A262,'fat-03-25'!A:C,3,FALSE),"")</f>
        <v/>
      </c>
      <c r="DJ262" s="279" t="str">
        <f>IFERROR(VLOOKUP(A262,'fat-04-25'!A:C,3,FALSE),"")</f>
        <v/>
      </c>
      <c r="DK262" s="279" t="str">
        <f>IFERROR(VLOOKUP(A262,'fat-02-25'!A:C,3,FALSE),"")</f>
        <v/>
      </c>
      <c r="DL262" s="279" t="str">
        <f>IFERROR(VLOOKUP(A262,'fat-06-25'!A:C,3,FALSE),"")</f>
        <v/>
      </c>
      <c r="DM262" s="279" t="str">
        <f>IFERROR(VLOOKUP(A262,'fat-05-25'!A:C,3,FALSE),"")</f>
        <v/>
      </c>
      <c r="DN262" s="279" t="str">
        <f>IFERROR(VLOOKUP(A262,'fat-08-25'!A:C,3,FALSE),"")</f>
        <v/>
      </c>
      <c r="DO262" s="279" t="str">
        <f>IFERROR(VLOOKUP(A262,'fat-09-25'!A:C,3,FALSE),"")</f>
        <v/>
      </c>
      <c r="DP262" s="279" t="str">
        <f>IFERROR(VLOOKUP(A262,'fat-10-25'!A:C,3,FALSE),"")</f>
        <v/>
      </c>
      <c r="DQ262" s="279" t="str">
        <f>IFERROR(VLOOKUP(A262,'fat-11-25'!A:D,3,FALSE),"")</f>
        <v/>
      </c>
      <c r="DR262" s="279" t="str">
        <f>IFERROR(VLOOKUP(A262,'fat-12-25'!A:D,3,FALSE),"")</f>
        <v/>
      </c>
      <c r="DS262" s="279" t="str">
        <f>IFERROR(VLOOKUP(A262,'fat-01-26'!A:C,3,FALSE),"")</f>
        <v/>
      </c>
      <c r="DT262" s="279" t="str">
        <f>IFERROR(VLOOKUP(A262,'fat-02-26'!A:C,3,FALSE),"")</f>
        <v/>
      </c>
      <c r="DU262" s="279" t="str">
        <f>IFERROR(VLOOKUP(A262,'fat-03-26'!A:C,3,FALSE),"")</f>
        <v/>
      </c>
      <c r="DV262" s="279" t="str">
        <f>IFERROR(VLOOKUP(A262,'fat-04-26'!A:C,3,FALSE),"")</f>
        <v/>
      </c>
      <c r="DW262" s="279" t="str">
        <f>IFERROR(VLOOKUP(A262,'fat-05-26'!A:C,3,FALSE),"")</f>
        <v/>
      </c>
      <c r="DX262" s="279">
        <f t="shared" si="27"/>
        <v>0</v>
      </c>
      <c r="DY262" s="279">
        <f t="shared" si="26"/>
        <v>0</v>
      </c>
      <c r="DZ262" s="280"/>
      <c r="EA262" s="281">
        <f>VLOOKUP(A262,Estoque!B:I,8,FALSE)</f>
        <v>0</v>
      </c>
      <c r="EB262" s="34">
        <f>VLOOKUP(A262,Estoque!B:N,13,FALSE)</f>
        <v>0</v>
      </c>
    </row>
    <row r="263" spans="1:132" x14ac:dyDescent="0.3">
      <c r="A263" s="394" t="s">
        <v>921</v>
      </c>
      <c r="B263" s="394" t="s">
        <v>922</v>
      </c>
      <c r="BN263" s="279" t="str">
        <f>IFERROR(VLOOKUP(A263,#REF!,3,FALSE),"")</f>
        <v/>
      </c>
      <c r="BO263" s="279" t="str">
        <f>IFERROR(VLOOKUP(A263,#REF!,3,FALSE),"")</f>
        <v/>
      </c>
      <c r="BP263" s="279" t="str">
        <f>IFERROR(VLOOKUP(A263,#REF!,3,FALSE),"")</f>
        <v/>
      </c>
      <c r="BQ263" s="279" t="str">
        <f>IFERROR(VLOOKUP(A263,#REF!,3,FALSE),"")</f>
        <v/>
      </c>
      <c r="BR263" s="279" t="str">
        <f>IFERROR(VLOOKUP(A263,#REF!,3,FALSE),"")</f>
        <v/>
      </c>
      <c r="BS263" s="279" t="str">
        <f>IFERROR(VLOOKUP(A263,#REF!,3,FALSE),"")</f>
        <v/>
      </c>
      <c r="BT263" s="279" t="str">
        <f>IFERROR(VLOOKUP(A263,#REF!,3,FALSE),"")</f>
        <v/>
      </c>
      <c r="BU263" s="279" t="str">
        <f>IFERROR(VLOOKUP(A263,#REF!,3,FALSE),"")</f>
        <v/>
      </c>
      <c r="BV263" s="279" t="str">
        <f>IFERROR(VLOOKUP(A263,#REF!,3,FALSE),"")</f>
        <v/>
      </c>
      <c r="BW263" s="279" t="str">
        <f>IFERROR(VLOOKUP(A263,#REF!,3,FALSE),"")</f>
        <v/>
      </c>
      <c r="BX263" s="279" t="str">
        <f>IFERROR(VLOOKUP(A263,#REF!,3,FALSE),"")</f>
        <v/>
      </c>
      <c r="BY263" s="279" t="str">
        <f>IFERROR(VLOOKUP(A263,#REF!,3,FALSE),"")</f>
        <v/>
      </c>
      <c r="BZ263" s="279" t="str">
        <f>IFERROR(VLOOKUP(A263,#REF!,3,FALSE),"")</f>
        <v/>
      </c>
      <c r="CA263" s="279" t="str">
        <f>IFERROR(VLOOKUP(A263,#REF!,3,FALSE),"")</f>
        <v/>
      </c>
      <c r="CB263" s="279" t="str">
        <f>IFERROR(VLOOKUP(A263,#REF!,3,FALSE),"")</f>
        <v/>
      </c>
      <c r="CC263" s="279" t="str">
        <f>IFERROR(VLOOKUP(A263,#REF!,3,FALSE),"")</f>
        <v/>
      </c>
      <c r="CD263" s="279" t="str">
        <f>IFERROR(VLOOKUP(A263,#REF!,3,FALSE),"")</f>
        <v/>
      </c>
      <c r="CE263" s="279" t="str">
        <f>IFERROR(VLOOKUP(A263,#REF!,3,FALSE),"")</f>
        <v/>
      </c>
      <c r="CF263" s="279" t="str">
        <f>IFERROR(VLOOKUP(A263,#REF!,3,FALSE),"")</f>
        <v/>
      </c>
      <c r="CG263" s="279" t="str">
        <f>IFERROR(VLOOKUP(A263,#REF!,3,FALSE),"")</f>
        <v/>
      </c>
      <c r="CH263" s="279" t="str">
        <f>IFERROR(VLOOKUP(A263,#REF!,3,FALSE),"")</f>
        <v/>
      </c>
      <c r="CI263" s="279" t="str">
        <f>IFERROR(VLOOKUP(A263,'fat-01-23'!A:C,3,FALSE),"")</f>
        <v/>
      </c>
      <c r="CJ263" s="279" t="str">
        <f>IFERROR(VLOOKUP(A263,'fat-02-23'!A:C,3,FALSE),"")</f>
        <v/>
      </c>
      <c r="CK263" s="279" t="str">
        <f>IFERROR(VLOOKUP(A263,'fat-03-23'!A:C,3,FALSE),"")</f>
        <v/>
      </c>
      <c r="CL263" s="279" t="str">
        <f>IFERROR(VLOOKUP(A263,'fat-04-23'!A:C,3,FALSE),"")</f>
        <v/>
      </c>
      <c r="CM263" s="279" t="str">
        <f>IFERROR(VLOOKUP(A263,'fat-05-23'!A:C,3,FALSE),"")</f>
        <v/>
      </c>
      <c r="CN263" s="279" t="str">
        <f>IFERROR(VLOOKUP(A263,'fat-06-23'!A:C,3,FALSE),"")</f>
        <v/>
      </c>
      <c r="CO263" s="279" t="str">
        <f>IFERROR(VLOOKUP(A263,'fat-07-23'!A:C,3,FALSE),"")</f>
        <v/>
      </c>
      <c r="CP263" s="279" t="str">
        <f>IFERROR(VLOOKUP(A263,'fat-08-23'!A:C,3,FALSE),"")</f>
        <v/>
      </c>
      <c r="CQ263" s="279" t="str">
        <f>IFERROR(VLOOKUP(A263,'fat-09-23'!A:C,3,FALSE),"")</f>
        <v/>
      </c>
      <c r="CR263" s="279" t="str">
        <f>IFERROR(VLOOKUP(A263,'fat-10-23'!A:C,3,FALSE),"")</f>
        <v/>
      </c>
      <c r="CS263" s="279" t="str">
        <f>IFERROR(VLOOKUP(A263,'fat-11-23'!A:C,3,FALSE),"")</f>
        <v/>
      </c>
      <c r="CT263" s="279" t="str">
        <f>IFERROR(VLOOKUP(A263,'fat-12-23'!A:C,3,FALSE),"")</f>
        <v/>
      </c>
      <c r="CU263" s="279" t="str">
        <f>IFERROR(VLOOKUP(A263,'fat-01-24'!A:C,3,FALSE),"")</f>
        <v/>
      </c>
      <c r="CV263" s="279" t="str">
        <f>IFERROR(VLOOKUP(A263,'fat-02-24'!A:C,3,FALSE),"")</f>
        <v/>
      </c>
      <c r="CW263" s="279" t="str">
        <f>IFERROR(VLOOKUP(A263,'fat-03-24'!A:C,3,FALSE),"")</f>
        <v/>
      </c>
      <c r="CX263" s="279" t="str">
        <f>IFERROR(VLOOKUP(A263,'fat-04-24'!A:C,3,FALSE),"")</f>
        <v/>
      </c>
      <c r="CY263" s="279" t="str">
        <f>IFERROR(VLOOKUP(A263,'fat-05-24'!A:C,3,FALSE),"")</f>
        <v/>
      </c>
      <c r="CZ263" s="279" t="str">
        <f>IFERROR(VLOOKUP(A263,'fat-06-24'!A:C,3,FALSE),"")</f>
        <v/>
      </c>
      <c r="DA263" s="279" t="str">
        <f>IFERROR(VLOOKUP(A263,'fat-07-24'!A:C,3,FALSE),"")</f>
        <v/>
      </c>
      <c r="DB263" s="279" t="str">
        <f>IFERROR(VLOOKUP(A263,'fat-08-24'!A:D,3,FALSE),"")</f>
        <v/>
      </c>
      <c r="DC263" s="279" t="str">
        <f>IFERROR(VLOOKUP(A263,'fat-09-24'!A:C,3,FALSE),"")</f>
        <v/>
      </c>
      <c r="DD263" s="279" t="str">
        <f>IFERROR(VLOOKUP(A263,'fat-10-24'!A:C,3,FALSE),"")</f>
        <v/>
      </c>
      <c r="DE263" s="279" t="str">
        <f>IFERROR(VLOOKUP(A263,'fat-11-24'!A:C,3,FALSE),"")</f>
        <v/>
      </c>
      <c r="DF263" s="279" t="str">
        <f>IFERROR(VLOOKUP(A263,'fat-12-24'!A:D,3,FALSE),"")</f>
        <v/>
      </c>
      <c r="DG263" s="279" t="str">
        <f>IFERROR(VLOOKUP(A263,'fat-01-25'!A:D,3,FALSE),"")</f>
        <v/>
      </c>
      <c r="DH263" s="279" t="str">
        <f>IFERROR(VLOOKUP(A263,'fat-02-25'!A:D,3,FALSE),"")</f>
        <v/>
      </c>
      <c r="DI263" s="279" t="str">
        <f>IFERROR(VLOOKUP(A263,'fat-03-25'!A:C,3,FALSE),"")</f>
        <v/>
      </c>
      <c r="DJ263" s="279" t="str">
        <f>IFERROR(VLOOKUP(A263,'fat-04-25'!A:C,3,FALSE),"")</f>
        <v/>
      </c>
      <c r="DK263" s="279" t="str">
        <f>IFERROR(VLOOKUP(A263,'fat-02-25'!A:C,3,FALSE),"")</f>
        <v/>
      </c>
      <c r="DL263" s="279" t="str">
        <f>IFERROR(VLOOKUP(A263,'fat-06-25'!A:C,3,FALSE),"")</f>
        <v/>
      </c>
      <c r="DM263" s="279" t="str">
        <f>IFERROR(VLOOKUP(A263,'fat-05-25'!A:C,3,FALSE),"")</f>
        <v/>
      </c>
      <c r="DN263" s="279" t="str">
        <f>IFERROR(VLOOKUP(A263,'fat-08-25'!A:C,3,FALSE),"")</f>
        <v/>
      </c>
      <c r="DO263" s="279" t="str">
        <f>IFERROR(VLOOKUP(A263,'fat-09-25'!A:C,3,FALSE),"")</f>
        <v/>
      </c>
      <c r="DP263" s="279" t="str">
        <f>IFERROR(VLOOKUP(A263,'fat-10-25'!A:C,3,FALSE),"")</f>
        <v/>
      </c>
      <c r="DQ263" s="279" t="str">
        <f>IFERROR(VLOOKUP(A263,'fat-11-25'!A:D,3,FALSE),"")</f>
        <v/>
      </c>
      <c r="DR263" s="279" t="str">
        <f>IFERROR(VLOOKUP(A263,'fat-12-25'!A:D,3,FALSE),"")</f>
        <v/>
      </c>
      <c r="DS263" s="279" t="str">
        <f>IFERROR(VLOOKUP(A263,'fat-01-26'!A:C,3,FALSE),"")</f>
        <v/>
      </c>
      <c r="DT263" s="279" t="str">
        <f>IFERROR(VLOOKUP(A263,'fat-02-26'!A:C,3,FALSE),"")</f>
        <v/>
      </c>
      <c r="DU263" s="279" t="str">
        <f>IFERROR(VLOOKUP(A263,'fat-03-26'!A:C,3,FALSE),"")</f>
        <v/>
      </c>
      <c r="DV263" s="279" t="str">
        <f>IFERROR(VLOOKUP(A263,'fat-04-26'!A:C,3,FALSE),"")</f>
        <v/>
      </c>
      <c r="DW263" s="279" t="str">
        <f>IFERROR(VLOOKUP(A263,'fat-05-26'!A:C,3,FALSE),"")</f>
        <v/>
      </c>
      <c r="DX263" s="279">
        <f t="shared" si="27"/>
        <v>0</v>
      </c>
      <c r="DY263" s="279">
        <f t="shared" si="26"/>
        <v>0</v>
      </c>
      <c r="DZ263" s="280"/>
      <c r="EA263" s="281">
        <f>VLOOKUP(A263,Estoque!B:I,8,FALSE)</f>
        <v>0</v>
      </c>
      <c r="EB263" s="34">
        <f>VLOOKUP(A263,Estoque!B:N,13,FALSE)</f>
        <v>0</v>
      </c>
    </row>
    <row r="264" spans="1:132" x14ac:dyDescent="0.3">
      <c r="A264" s="394" t="s">
        <v>923</v>
      </c>
      <c r="B264" s="394" t="s">
        <v>924</v>
      </c>
      <c r="O264" s="279" t="s">
        <v>772</v>
      </c>
      <c r="P264" s="279" t="s">
        <v>772</v>
      </c>
      <c r="Q264" s="279" t="s">
        <v>772</v>
      </c>
      <c r="R264" s="279" t="s">
        <v>772</v>
      </c>
      <c r="S264" s="279" t="s">
        <v>772</v>
      </c>
      <c r="T264" s="279" t="s">
        <v>772</v>
      </c>
      <c r="U264" s="279" t="s">
        <v>772</v>
      </c>
      <c r="V264" s="279" t="s">
        <v>772</v>
      </c>
      <c r="W264" s="279" t="s">
        <v>772</v>
      </c>
      <c r="X264" s="279" t="s">
        <v>772</v>
      </c>
      <c r="Y264" s="279" t="s">
        <v>772</v>
      </c>
      <c r="Z264" s="279" t="str">
        <f>IFERROR(VLOOKUP(A264,#REF!,3,FALSE),"")</f>
        <v/>
      </c>
      <c r="AA264" s="279" t="s">
        <v>772</v>
      </c>
      <c r="AB264" s="279" t="s">
        <v>772</v>
      </c>
      <c r="AC264" s="279" t="s">
        <v>772</v>
      </c>
      <c r="AD264" s="279" t="s">
        <v>772</v>
      </c>
      <c r="AE264" s="279" t="s">
        <v>772</v>
      </c>
      <c r="AF264" s="279" t="s">
        <v>772</v>
      </c>
      <c r="AG264" s="279" t="s">
        <v>772</v>
      </c>
      <c r="AH264" s="279" t="s">
        <v>772</v>
      </c>
      <c r="AI264" s="279" t="s">
        <v>772</v>
      </c>
      <c r="AJ264" s="279" t="s">
        <v>772</v>
      </c>
      <c r="AK264" s="279" t="s">
        <v>772</v>
      </c>
      <c r="AL264" s="279" t="s">
        <v>772</v>
      </c>
      <c r="AM264" s="279" t="s">
        <v>772</v>
      </c>
      <c r="AN264" s="279" t="s">
        <v>772</v>
      </c>
      <c r="AO264" s="279" t="s">
        <v>772</v>
      </c>
      <c r="AP264" s="279" t="s">
        <v>772</v>
      </c>
      <c r="AQ264" s="279" t="s">
        <v>772</v>
      </c>
      <c r="AR264" s="279" t="s">
        <v>772</v>
      </c>
      <c r="AS264" s="279" t="s">
        <v>772</v>
      </c>
      <c r="AT264" s="279" t="s">
        <v>772</v>
      </c>
      <c r="AU264" s="279" t="s">
        <v>772</v>
      </c>
      <c r="AV264" s="279" t="s">
        <v>772</v>
      </c>
      <c r="AW264" s="279" t="s">
        <v>772</v>
      </c>
      <c r="AX264" s="279" t="s">
        <v>772</v>
      </c>
      <c r="AY264" s="279" t="str">
        <f>IFERROR(VLOOKUP(A264,#REF!,3,FALSE),"")</f>
        <v/>
      </c>
      <c r="AZ264" s="279" t="str">
        <f>IFERROR(VLOOKUP(A264,#REF!,3,FALSE),"")</f>
        <v/>
      </c>
      <c r="BA264" s="279" t="str">
        <f>IFERROR(VLOOKUP(A264,#REF!,3,FALSE),"")</f>
        <v/>
      </c>
      <c r="BB264" s="279" t="str">
        <f>IFERROR(VLOOKUP(A264,#REF!,3,FALSE),"")</f>
        <v/>
      </c>
      <c r="BC264" s="279" t="str">
        <f>IFERROR(VLOOKUP(A264,#REF!,3,FALSE),"")</f>
        <v/>
      </c>
      <c r="BD264" s="279" t="str">
        <f>IFERROR(VLOOKUP(A264,#REF!,3,FALSE),"")</f>
        <v/>
      </c>
      <c r="BE264" s="279" t="str">
        <f>IFERROR(VLOOKUP(A264,#REF!,3,FALSE),"")</f>
        <v/>
      </c>
      <c r="BF264" s="279" t="str">
        <f>IFERROR(VLOOKUP(A264,#REF!,3,FALSE),"")</f>
        <v/>
      </c>
      <c r="BG264" s="279" t="str">
        <f>IFERROR(VLOOKUP(A264,#REF!,3,FALSE),"")</f>
        <v/>
      </c>
      <c r="BH264" s="279" t="str">
        <f>IFERROR(VLOOKUP(A264,#REF!,3,FALSE),"")</f>
        <v/>
      </c>
      <c r="BI264" s="279" t="str">
        <f>IFERROR(VLOOKUP(A264,#REF!,3,FALSE),"")</f>
        <v/>
      </c>
      <c r="BJ264" s="279" t="str">
        <f>IFERROR(VLOOKUP(A264,#REF!,3,FALSE),"")</f>
        <v/>
      </c>
      <c r="BK264" s="279" t="str">
        <f>IFERROR(VLOOKUP(A264,#REF!,3,FALSE),"")</f>
        <v/>
      </c>
      <c r="BL264" s="279" t="str">
        <f>IFERROR(VLOOKUP(A264,#REF!,3,FALSE),"")</f>
        <v/>
      </c>
      <c r="BM264" s="279" t="str">
        <f>IFERROR(VLOOKUP(A264,#REF!,3,FALSE),"")</f>
        <v/>
      </c>
      <c r="BN264" s="279" t="str">
        <f>IFERROR(VLOOKUP(A264,#REF!,3,FALSE),"")</f>
        <v/>
      </c>
      <c r="BO264" s="279" t="str">
        <f>IFERROR(VLOOKUP(A264,#REF!,3,FALSE),"")</f>
        <v/>
      </c>
      <c r="BP264" s="279" t="str">
        <f>IFERROR(VLOOKUP(A264,#REF!,3,FALSE),"")</f>
        <v/>
      </c>
      <c r="BQ264" s="279" t="str">
        <f>IFERROR(VLOOKUP(A264,#REF!,3,FALSE),"")</f>
        <v/>
      </c>
      <c r="BR264" s="279" t="str">
        <f>IFERROR(VLOOKUP(A264,#REF!,3,FALSE),"")</f>
        <v/>
      </c>
      <c r="BS264" s="279" t="str">
        <f>IFERROR(VLOOKUP(A264,#REF!,3,FALSE),"")</f>
        <v/>
      </c>
      <c r="BT264" s="279" t="str">
        <f>IFERROR(VLOOKUP(A264,#REF!,3,FALSE),"")</f>
        <v/>
      </c>
      <c r="BU264" s="279" t="str">
        <f>IFERROR(VLOOKUP(A264,#REF!,3,FALSE),"")</f>
        <v/>
      </c>
      <c r="BV264" s="279" t="str">
        <f>IFERROR(VLOOKUP(A264,#REF!,3,FALSE),"")</f>
        <v/>
      </c>
      <c r="BW264" s="279" t="str">
        <f>IFERROR(VLOOKUP(A264,#REF!,3,FALSE),"")</f>
        <v/>
      </c>
      <c r="BX264" s="279" t="str">
        <f>IFERROR(VLOOKUP(A264,#REF!,3,FALSE),"")</f>
        <v/>
      </c>
      <c r="BY264" s="279" t="str">
        <f>IFERROR(VLOOKUP(A264,#REF!,3,FALSE),"")</f>
        <v/>
      </c>
      <c r="BZ264" s="279" t="str">
        <f>IFERROR(VLOOKUP(A264,#REF!,3,FALSE),"")</f>
        <v/>
      </c>
      <c r="CA264" s="279" t="str">
        <f>IFERROR(VLOOKUP(A264,#REF!,3,FALSE),"")</f>
        <v/>
      </c>
      <c r="CB264" s="279" t="str">
        <f>IFERROR(VLOOKUP(A264,#REF!,3,FALSE),"")</f>
        <v/>
      </c>
      <c r="CC264" s="279" t="str">
        <f>IFERROR(VLOOKUP(A264,#REF!,3,FALSE),"")</f>
        <v/>
      </c>
      <c r="CD264" s="279" t="str">
        <f>IFERROR(VLOOKUP(A264,#REF!,3,FALSE),"")</f>
        <v/>
      </c>
      <c r="CE264" s="279" t="str">
        <f>IFERROR(VLOOKUP(A264,#REF!,3,FALSE),"")</f>
        <v/>
      </c>
      <c r="CF264" s="279" t="str">
        <f>IFERROR(VLOOKUP(A264,#REF!,3,FALSE),"")</f>
        <v/>
      </c>
      <c r="CG264" s="279" t="str">
        <f>IFERROR(VLOOKUP(A264,#REF!,3,FALSE),"")</f>
        <v/>
      </c>
      <c r="CH264" s="279" t="str">
        <f>IFERROR(VLOOKUP(A264,#REF!,3,FALSE),"")</f>
        <v/>
      </c>
      <c r="CI264" s="279" t="str">
        <f>IFERROR(VLOOKUP(A264,'fat-01-23'!A:C,3,FALSE),"")</f>
        <v/>
      </c>
      <c r="CJ264" s="279" t="str">
        <f>IFERROR(VLOOKUP(A264,'fat-02-23'!A:C,3,FALSE),"")</f>
        <v/>
      </c>
      <c r="CK264" s="279" t="str">
        <f>IFERROR(VLOOKUP(A264,'fat-03-23'!A:C,3,FALSE),"")</f>
        <v/>
      </c>
      <c r="CL264" s="279" t="str">
        <f>IFERROR(VLOOKUP(A264,'fat-04-23'!A:C,3,FALSE),"")</f>
        <v/>
      </c>
      <c r="CM264" s="279" t="str">
        <f>IFERROR(VLOOKUP(A264,'fat-05-23'!A:C,3,FALSE),"")</f>
        <v/>
      </c>
      <c r="CN264" s="279" t="str">
        <f>IFERROR(VLOOKUP(A264,'fat-06-23'!A:C,3,FALSE),"")</f>
        <v/>
      </c>
      <c r="CO264" s="279" t="str">
        <f>IFERROR(VLOOKUP(A264,'fat-07-23'!A:C,3,FALSE),"")</f>
        <v/>
      </c>
      <c r="CP264" s="279" t="str">
        <f>IFERROR(VLOOKUP(A264,'fat-08-23'!A:C,3,FALSE),"")</f>
        <v/>
      </c>
      <c r="CQ264" s="279" t="str">
        <f>IFERROR(VLOOKUP(A264,'fat-09-23'!A:C,3,FALSE),"")</f>
        <v/>
      </c>
      <c r="CR264" s="279" t="str">
        <f>IFERROR(VLOOKUP(A264,'fat-10-23'!A:C,3,FALSE),"")</f>
        <v/>
      </c>
      <c r="CS264" s="279" t="str">
        <f>IFERROR(VLOOKUP(A264,'fat-11-23'!A:C,3,FALSE),"")</f>
        <v/>
      </c>
      <c r="CT264" s="279" t="str">
        <f>IFERROR(VLOOKUP(A264,'fat-12-23'!A:C,3,FALSE),"")</f>
        <v/>
      </c>
      <c r="CU264" s="279" t="str">
        <f>IFERROR(VLOOKUP(A264,'fat-01-24'!A:C,3,FALSE),"")</f>
        <v/>
      </c>
      <c r="CV264" s="279" t="str">
        <f>IFERROR(VLOOKUP(A264,'fat-02-24'!A:C,3,FALSE),"")</f>
        <v/>
      </c>
      <c r="CW264" s="279" t="str">
        <f>IFERROR(VLOOKUP(A264,'fat-03-24'!A:C,3,FALSE),"")</f>
        <v/>
      </c>
      <c r="CX264" s="279" t="str">
        <f>IFERROR(VLOOKUP(A264,'fat-04-24'!A:C,3,FALSE),"")</f>
        <v/>
      </c>
      <c r="CY264" s="279" t="str">
        <f>IFERROR(VLOOKUP(A264,'fat-05-24'!A:C,3,FALSE),"")</f>
        <v/>
      </c>
      <c r="CZ264" s="279" t="str">
        <f>IFERROR(VLOOKUP(A264,'fat-06-24'!A:C,3,FALSE),"")</f>
        <v/>
      </c>
      <c r="DA264" s="279" t="str">
        <f>IFERROR(VLOOKUP(A264,'fat-07-24'!A:C,3,FALSE),"")</f>
        <v/>
      </c>
      <c r="DB264" s="279" t="str">
        <f>IFERROR(VLOOKUP(A264,'fat-08-24'!A:D,3,FALSE),"")</f>
        <v/>
      </c>
      <c r="DC264" s="279" t="str">
        <f>IFERROR(VLOOKUP(A264,'fat-09-24'!A:C,3,FALSE),"")</f>
        <v/>
      </c>
      <c r="DD264" s="279" t="str">
        <f>IFERROR(VLOOKUP(A264,'fat-10-24'!A:C,3,FALSE),"")</f>
        <v/>
      </c>
      <c r="DE264" s="279" t="str">
        <f>IFERROR(VLOOKUP(A264,'fat-11-24'!A:C,3,FALSE),"")</f>
        <v/>
      </c>
      <c r="DF264" s="279" t="str">
        <f>IFERROR(VLOOKUP(A264,'fat-12-24'!A:D,3,FALSE),"")</f>
        <v/>
      </c>
      <c r="DG264" s="279" t="str">
        <f>IFERROR(VLOOKUP(A264,'fat-01-25'!A:D,3,FALSE),"")</f>
        <v/>
      </c>
      <c r="DH264" s="279" t="str">
        <f>IFERROR(VLOOKUP(A264,'fat-02-25'!A:D,3,FALSE),"")</f>
        <v/>
      </c>
      <c r="DI264" s="279" t="str">
        <f>IFERROR(VLOOKUP(A264,'fat-03-25'!A:C,3,FALSE),"")</f>
        <v/>
      </c>
      <c r="DJ264" s="279" t="str">
        <f>IFERROR(VLOOKUP(A264,'fat-04-25'!A:C,3,FALSE),"")</f>
        <v/>
      </c>
      <c r="DK264" s="279" t="str">
        <f>IFERROR(VLOOKUP(A264,'fat-02-25'!A:C,3,FALSE),"")</f>
        <v/>
      </c>
      <c r="DL264" s="279" t="str">
        <f>IFERROR(VLOOKUP(A264,'fat-06-25'!A:C,3,FALSE),"")</f>
        <v/>
      </c>
      <c r="DM264" s="279" t="str">
        <f>IFERROR(VLOOKUP(A264,'fat-05-25'!A:C,3,FALSE),"")</f>
        <v/>
      </c>
      <c r="DN264" s="279" t="str">
        <f>IFERROR(VLOOKUP(A264,'fat-08-25'!A:C,3,FALSE),"")</f>
        <v/>
      </c>
      <c r="DO264" s="279" t="str">
        <f>IFERROR(VLOOKUP(A264,'fat-09-25'!A:C,3,FALSE),"")</f>
        <v/>
      </c>
      <c r="DP264" s="279" t="str">
        <f>IFERROR(VLOOKUP(A264,'fat-10-25'!A:C,3,FALSE),"")</f>
        <v/>
      </c>
      <c r="DQ264" s="279" t="str">
        <f>IFERROR(VLOOKUP(A264,'fat-11-25'!A:D,3,FALSE),"")</f>
        <v/>
      </c>
      <c r="DR264" s="279" t="str">
        <f>IFERROR(VLOOKUP(A264,'fat-12-25'!A:D,3,FALSE),"")</f>
        <v/>
      </c>
      <c r="DS264" s="279" t="str">
        <f>IFERROR(VLOOKUP(A264,'fat-01-26'!A:C,3,FALSE),"")</f>
        <v/>
      </c>
      <c r="DT264" s="279" t="str">
        <f>IFERROR(VLOOKUP(A264,'fat-02-26'!A:C,3,FALSE),"")</f>
        <v/>
      </c>
      <c r="DU264" s="279" t="str">
        <f>IFERROR(VLOOKUP(A264,'fat-03-26'!A:C,3,FALSE),"")</f>
        <v/>
      </c>
      <c r="DV264" s="279" t="str">
        <f>IFERROR(VLOOKUP(A264,'fat-04-26'!A:C,3,FALSE),"")</f>
        <v/>
      </c>
      <c r="DW264" s="279" t="str">
        <f>IFERROR(VLOOKUP(A264,'fat-05-26'!A:C,3,FALSE),"")</f>
        <v/>
      </c>
      <c r="DX264" s="279">
        <f t="shared" si="27"/>
        <v>0</v>
      </c>
      <c r="DY264" s="279">
        <f t="shared" si="26"/>
        <v>0</v>
      </c>
      <c r="DZ264" s="280"/>
      <c r="EA264" s="281">
        <f>VLOOKUP(A264,Estoque!B:I,8,FALSE)</f>
        <v>0</v>
      </c>
      <c r="EB264" s="34">
        <f>VLOOKUP(A264,Estoque!B:N,13,FALSE)</f>
        <v>0</v>
      </c>
    </row>
    <row r="265" spans="1:132" x14ac:dyDescent="0.3">
      <c r="A265" s="394" t="s">
        <v>923</v>
      </c>
      <c r="B265" s="394" t="s">
        <v>924</v>
      </c>
      <c r="BN265" s="279" t="str">
        <f>IFERROR(VLOOKUP(A265,#REF!,3,FALSE),"")</f>
        <v/>
      </c>
      <c r="BO265" s="279" t="str">
        <f>IFERROR(VLOOKUP(A265,#REF!,3,FALSE),"")</f>
        <v/>
      </c>
      <c r="BP265" s="279" t="str">
        <f>IFERROR(VLOOKUP(A265,#REF!,3,FALSE),"")</f>
        <v/>
      </c>
      <c r="BQ265" s="279" t="str">
        <f>IFERROR(VLOOKUP(A265,#REF!,3,FALSE),"")</f>
        <v/>
      </c>
      <c r="BR265" s="279" t="str">
        <f>IFERROR(VLOOKUP(A265,#REF!,3,FALSE),"")</f>
        <v/>
      </c>
      <c r="BS265" s="279" t="str">
        <f>IFERROR(VLOOKUP(A265,#REF!,3,FALSE),"")</f>
        <v/>
      </c>
      <c r="BT265" s="279" t="str">
        <f>IFERROR(VLOOKUP(A265,#REF!,3,FALSE),"")</f>
        <v/>
      </c>
      <c r="BU265" s="279" t="str">
        <f>IFERROR(VLOOKUP(A265,#REF!,3,FALSE),"")</f>
        <v/>
      </c>
      <c r="BV265" s="279" t="str">
        <f>IFERROR(VLOOKUP(A265,#REF!,3,FALSE),"")</f>
        <v/>
      </c>
      <c r="BW265" s="279" t="str">
        <f>IFERROR(VLOOKUP(A265,#REF!,3,FALSE),"")</f>
        <v/>
      </c>
      <c r="BX265" s="279" t="str">
        <f>IFERROR(VLOOKUP(A265,#REF!,3,FALSE),"")</f>
        <v/>
      </c>
      <c r="BY265" s="279" t="str">
        <f>IFERROR(VLOOKUP(A265,#REF!,3,FALSE),"")</f>
        <v/>
      </c>
      <c r="BZ265" s="279" t="str">
        <f>IFERROR(VLOOKUP(A265,#REF!,3,FALSE),"")</f>
        <v/>
      </c>
      <c r="CA265" s="279" t="str">
        <f>IFERROR(VLOOKUP(A265,#REF!,3,FALSE),"")</f>
        <v/>
      </c>
      <c r="CB265" s="279" t="str">
        <f>IFERROR(VLOOKUP(A265,#REF!,3,FALSE),"")</f>
        <v/>
      </c>
      <c r="CC265" s="279" t="str">
        <f>IFERROR(VLOOKUP(A265,#REF!,3,FALSE),"")</f>
        <v/>
      </c>
      <c r="CD265" s="279" t="str">
        <f>IFERROR(VLOOKUP(A265,#REF!,3,FALSE),"")</f>
        <v/>
      </c>
      <c r="CE265" s="279" t="str">
        <f>IFERROR(VLOOKUP(A265,#REF!,3,FALSE),"")</f>
        <v/>
      </c>
      <c r="CF265" s="279" t="str">
        <f>IFERROR(VLOOKUP(A265,#REF!,3,FALSE),"")</f>
        <v/>
      </c>
      <c r="CG265" s="279" t="str">
        <f>IFERROR(VLOOKUP(A265,#REF!,3,FALSE),"")</f>
        <v/>
      </c>
      <c r="CH265" s="279" t="str">
        <f>IFERROR(VLOOKUP(A265,#REF!,3,FALSE),"")</f>
        <v/>
      </c>
      <c r="CI265" s="279" t="str">
        <f>IFERROR(VLOOKUP(A265,'fat-01-23'!A:C,3,FALSE),"")</f>
        <v/>
      </c>
      <c r="CJ265" s="279" t="str">
        <f>IFERROR(VLOOKUP(A265,'fat-02-23'!A:C,3,FALSE),"")</f>
        <v/>
      </c>
      <c r="CK265" s="279" t="str">
        <f>IFERROR(VLOOKUP(A265,'fat-03-23'!A:C,3,FALSE),"")</f>
        <v/>
      </c>
      <c r="CL265" s="279" t="str">
        <f>IFERROR(VLOOKUP(A265,'fat-04-23'!A:C,3,FALSE),"")</f>
        <v/>
      </c>
      <c r="CM265" s="279" t="str">
        <f>IFERROR(VLOOKUP(A265,'fat-05-23'!A:C,3,FALSE),"")</f>
        <v/>
      </c>
      <c r="CN265" s="279" t="str">
        <f>IFERROR(VLOOKUP(A265,'fat-06-23'!A:C,3,FALSE),"")</f>
        <v/>
      </c>
      <c r="CO265" s="279" t="str">
        <f>IFERROR(VLOOKUP(A265,'fat-07-23'!A:C,3,FALSE),"")</f>
        <v/>
      </c>
      <c r="CP265" s="279" t="str">
        <f>IFERROR(VLOOKUP(A265,'fat-08-23'!A:C,3,FALSE),"")</f>
        <v/>
      </c>
      <c r="CQ265" s="279" t="str">
        <f>IFERROR(VLOOKUP(A265,'fat-09-23'!A:C,3,FALSE),"")</f>
        <v/>
      </c>
      <c r="CR265" s="279" t="str">
        <f>IFERROR(VLOOKUP(A265,'fat-10-23'!A:C,3,FALSE),"")</f>
        <v/>
      </c>
      <c r="CS265" s="279" t="str">
        <f>IFERROR(VLOOKUP(A265,'fat-11-23'!A:C,3,FALSE),"")</f>
        <v/>
      </c>
      <c r="CT265" s="279" t="str">
        <f>IFERROR(VLOOKUP(A265,'fat-12-23'!A:C,3,FALSE),"")</f>
        <v/>
      </c>
      <c r="CU265" s="279" t="str">
        <f>IFERROR(VLOOKUP(A265,'fat-01-24'!A:C,3,FALSE),"")</f>
        <v/>
      </c>
      <c r="CV265" s="279" t="str">
        <f>IFERROR(VLOOKUP(A265,'fat-02-24'!A:C,3,FALSE),"")</f>
        <v/>
      </c>
      <c r="CW265" s="279" t="str">
        <f>IFERROR(VLOOKUP(A265,'fat-03-24'!A:C,3,FALSE),"")</f>
        <v/>
      </c>
      <c r="CX265" s="279" t="str">
        <f>IFERROR(VLOOKUP(A265,'fat-04-24'!A:C,3,FALSE),"")</f>
        <v/>
      </c>
      <c r="CY265" s="279" t="str">
        <f>IFERROR(VLOOKUP(A265,'fat-05-24'!A:C,3,FALSE),"")</f>
        <v/>
      </c>
      <c r="CZ265" s="279" t="str">
        <f>IFERROR(VLOOKUP(A265,'fat-06-24'!A:C,3,FALSE),"")</f>
        <v/>
      </c>
      <c r="DA265" s="279" t="str">
        <f>IFERROR(VLOOKUP(A265,'fat-07-24'!A:C,3,FALSE),"")</f>
        <v/>
      </c>
      <c r="DB265" s="279" t="str">
        <f>IFERROR(VLOOKUP(A265,'fat-08-24'!A:D,3,FALSE),"")</f>
        <v/>
      </c>
      <c r="DC265" s="279" t="str">
        <f>IFERROR(VLOOKUP(A265,'fat-09-24'!A:C,3,FALSE),"")</f>
        <v/>
      </c>
      <c r="DD265" s="279" t="str">
        <f>IFERROR(VLOOKUP(A265,'fat-10-24'!A:C,3,FALSE),"")</f>
        <v/>
      </c>
      <c r="DE265" s="279" t="str">
        <f>IFERROR(VLOOKUP(A265,'fat-11-24'!A:C,3,FALSE),"")</f>
        <v/>
      </c>
      <c r="DF265" s="279" t="str">
        <f>IFERROR(VLOOKUP(A265,'fat-12-24'!A:D,3,FALSE),"")</f>
        <v/>
      </c>
      <c r="DG265" s="279" t="str">
        <f>IFERROR(VLOOKUP(A265,'fat-01-25'!A:D,3,FALSE),"")</f>
        <v/>
      </c>
      <c r="DH265" s="279" t="str">
        <f>IFERROR(VLOOKUP(A265,'fat-02-25'!A:D,3,FALSE),"")</f>
        <v/>
      </c>
      <c r="DI265" s="279" t="str">
        <f>IFERROR(VLOOKUP(A265,'fat-03-25'!A:C,3,FALSE),"")</f>
        <v/>
      </c>
      <c r="DJ265" s="279" t="str">
        <f>IFERROR(VLOOKUP(A265,'fat-04-25'!A:C,3,FALSE),"")</f>
        <v/>
      </c>
      <c r="DK265" s="279" t="str">
        <f>IFERROR(VLOOKUP(A265,'fat-02-25'!A:C,3,FALSE),"")</f>
        <v/>
      </c>
      <c r="DL265" s="279" t="str">
        <f>IFERROR(VLOOKUP(A265,'fat-06-25'!A:C,3,FALSE),"")</f>
        <v/>
      </c>
      <c r="DM265" s="279" t="str">
        <f>IFERROR(VLOOKUP(A265,'fat-05-25'!A:C,3,FALSE),"")</f>
        <v/>
      </c>
      <c r="DN265" s="279" t="str">
        <f>IFERROR(VLOOKUP(A265,'fat-08-25'!A:C,3,FALSE),"")</f>
        <v/>
      </c>
      <c r="DO265" s="279" t="str">
        <f>IFERROR(VLOOKUP(A265,'fat-09-25'!A:C,3,FALSE),"")</f>
        <v/>
      </c>
      <c r="DP265" s="279" t="str">
        <f>IFERROR(VLOOKUP(A265,'fat-10-25'!A:C,3,FALSE),"")</f>
        <v/>
      </c>
      <c r="DQ265" s="279" t="str">
        <f>IFERROR(VLOOKUP(A265,'fat-11-25'!A:D,3,FALSE),"")</f>
        <v/>
      </c>
      <c r="DR265" s="279" t="str">
        <f>IFERROR(VLOOKUP(A265,'fat-12-25'!A:D,3,FALSE),"")</f>
        <v/>
      </c>
      <c r="DS265" s="279" t="str">
        <f>IFERROR(VLOOKUP(A265,'fat-01-26'!A:C,3,FALSE),"")</f>
        <v/>
      </c>
      <c r="DT265" s="279" t="str">
        <f>IFERROR(VLOOKUP(A265,'fat-02-26'!A:C,3,FALSE),"")</f>
        <v/>
      </c>
      <c r="DU265" s="279" t="str">
        <f>IFERROR(VLOOKUP(A265,'fat-03-26'!A:C,3,FALSE),"")</f>
        <v/>
      </c>
      <c r="DV265" s="279" t="str">
        <f>IFERROR(VLOOKUP(A265,'fat-04-26'!A:C,3,FALSE),"")</f>
        <v/>
      </c>
      <c r="DW265" s="279" t="str">
        <f>IFERROR(VLOOKUP(A265,'fat-05-26'!A:C,3,FALSE),"")</f>
        <v/>
      </c>
      <c r="DX265" s="279">
        <f t="shared" si="27"/>
        <v>0</v>
      </c>
      <c r="DY265" s="279">
        <f t="shared" si="26"/>
        <v>0</v>
      </c>
      <c r="DZ265" s="280"/>
      <c r="EA265" s="281">
        <f>VLOOKUP(A265,Estoque!B:I,8,FALSE)</f>
        <v>0</v>
      </c>
      <c r="EB265" s="34">
        <f>VLOOKUP(A265,Estoque!B:N,13,FALSE)</f>
        <v>0</v>
      </c>
    </row>
    <row r="266" spans="1:132" x14ac:dyDescent="0.3">
      <c r="A266" s="394" t="s">
        <v>925</v>
      </c>
      <c r="B266" s="394" t="s">
        <v>926</v>
      </c>
      <c r="O266" s="279" t="s">
        <v>772</v>
      </c>
      <c r="P266" s="279" t="s">
        <v>772</v>
      </c>
      <c r="Q266" s="279" t="s">
        <v>772</v>
      </c>
      <c r="R266" s="279" t="s">
        <v>772</v>
      </c>
      <c r="S266" s="279" t="s">
        <v>772</v>
      </c>
      <c r="T266" s="279" t="s">
        <v>772</v>
      </c>
      <c r="U266" s="279" t="s">
        <v>772</v>
      </c>
      <c r="V266" s="279" t="s">
        <v>772</v>
      </c>
      <c r="W266" s="279" t="s">
        <v>772</v>
      </c>
      <c r="X266" s="279" t="s">
        <v>772</v>
      </c>
      <c r="Y266" s="279" t="s">
        <v>772</v>
      </c>
      <c r="Z266" s="279" t="str">
        <f>IFERROR(VLOOKUP(A266,#REF!,3,FALSE),"")</f>
        <v/>
      </c>
      <c r="AA266" s="279" t="s">
        <v>772</v>
      </c>
      <c r="AB266" s="279" t="s">
        <v>772</v>
      </c>
      <c r="AC266" s="279" t="s">
        <v>772</v>
      </c>
      <c r="AD266" s="279" t="s">
        <v>772</v>
      </c>
      <c r="AE266" s="279" t="s">
        <v>772</v>
      </c>
      <c r="AF266" s="279" t="s">
        <v>772</v>
      </c>
      <c r="AG266" s="279" t="s">
        <v>772</v>
      </c>
      <c r="AH266" s="279" t="s">
        <v>772</v>
      </c>
      <c r="AI266" s="279" t="s">
        <v>772</v>
      </c>
      <c r="AJ266" s="279" t="s">
        <v>772</v>
      </c>
      <c r="AK266" s="279" t="s">
        <v>772</v>
      </c>
      <c r="AL266" s="279" t="s">
        <v>772</v>
      </c>
      <c r="AM266" s="279" t="s">
        <v>772</v>
      </c>
      <c r="AN266" s="279" t="s">
        <v>772</v>
      </c>
      <c r="AO266" s="279" t="s">
        <v>772</v>
      </c>
      <c r="AP266" s="279" t="s">
        <v>772</v>
      </c>
      <c r="AQ266" s="279" t="s">
        <v>772</v>
      </c>
      <c r="AR266" s="279" t="s">
        <v>772</v>
      </c>
      <c r="AS266" s="279" t="s">
        <v>772</v>
      </c>
      <c r="AT266" s="279" t="s">
        <v>772</v>
      </c>
      <c r="AU266" s="279" t="s">
        <v>772</v>
      </c>
      <c r="AV266" s="279" t="s">
        <v>772</v>
      </c>
      <c r="AW266" s="279" t="s">
        <v>772</v>
      </c>
      <c r="AX266" s="279" t="s">
        <v>772</v>
      </c>
      <c r="AY266" s="279" t="str">
        <f>IFERROR(VLOOKUP(A266,#REF!,3,FALSE),"")</f>
        <v/>
      </c>
      <c r="AZ266" s="279" t="str">
        <f>IFERROR(VLOOKUP(A266,#REF!,3,FALSE),"")</f>
        <v/>
      </c>
      <c r="BA266" s="279" t="str">
        <f>IFERROR(VLOOKUP(A266,#REF!,3,FALSE),"")</f>
        <v/>
      </c>
      <c r="BB266" s="279" t="str">
        <f>IFERROR(VLOOKUP(A266,#REF!,3,FALSE),"")</f>
        <v/>
      </c>
      <c r="BC266" s="279" t="str">
        <f>IFERROR(VLOOKUP(A266,#REF!,3,FALSE),"")</f>
        <v/>
      </c>
      <c r="BD266" s="279" t="str">
        <f>IFERROR(VLOOKUP(A266,#REF!,3,FALSE),"")</f>
        <v/>
      </c>
      <c r="BE266" s="279" t="str">
        <f>IFERROR(VLOOKUP(A266,#REF!,3,FALSE),"")</f>
        <v/>
      </c>
      <c r="BF266" s="279" t="str">
        <f>IFERROR(VLOOKUP(A266,#REF!,3,FALSE),"")</f>
        <v/>
      </c>
      <c r="BG266" s="279" t="str">
        <f>IFERROR(VLOOKUP(A266,#REF!,3,FALSE),"")</f>
        <v/>
      </c>
      <c r="BH266" s="279" t="str">
        <f>IFERROR(VLOOKUP(A266,#REF!,3,FALSE),"")</f>
        <v/>
      </c>
      <c r="BI266" s="279" t="str">
        <f>IFERROR(VLOOKUP(A266,#REF!,3,FALSE),"")</f>
        <v/>
      </c>
      <c r="BJ266" s="279" t="str">
        <f>IFERROR(VLOOKUP(A266,#REF!,3,FALSE),"")</f>
        <v/>
      </c>
      <c r="BK266" s="279" t="str">
        <f>IFERROR(VLOOKUP(A266,#REF!,3,FALSE),"")</f>
        <v/>
      </c>
      <c r="BL266" s="279" t="str">
        <f>IFERROR(VLOOKUP(A266,#REF!,3,FALSE),"")</f>
        <v/>
      </c>
      <c r="BM266" s="279" t="str">
        <f>IFERROR(VLOOKUP(A266,#REF!,3,FALSE),"")</f>
        <v/>
      </c>
      <c r="BN266" s="279" t="str">
        <f>IFERROR(VLOOKUP(A266,#REF!,3,FALSE),"")</f>
        <v/>
      </c>
      <c r="BO266" s="279" t="str">
        <f>IFERROR(VLOOKUP(A266,#REF!,3,FALSE),"")</f>
        <v/>
      </c>
      <c r="BP266" s="279" t="str">
        <f>IFERROR(VLOOKUP(A266,#REF!,3,FALSE),"")</f>
        <v/>
      </c>
      <c r="BQ266" s="279" t="str">
        <f>IFERROR(VLOOKUP(A266,#REF!,3,FALSE),"")</f>
        <v/>
      </c>
      <c r="BR266" s="279" t="str">
        <f>IFERROR(VLOOKUP(A266,#REF!,3,FALSE),"")</f>
        <v/>
      </c>
      <c r="BS266" s="279" t="str">
        <f>IFERROR(VLOOKUP(A266,#REF!,3,FALSE),"")</f>
        <v/>
      </c>
      <c r="BT266" s="279" t="str">
        <f>IFERROR(VLOOKUP(A266,#REF!,3,FALSE),"")</f>
        <v/>
      </c>
      <c r="BU266" s="279" t="str">
        <f>IFERROR(VLOOKUP(A266,#REF!,3,FALSE),"")</f>
        <v/>
      </c>
      <c r="BV266" s="279" t="str">
        <f>IFERROR(VLOOKUP(A266,#REF!,3,FALSE),"")</f>
        <v/>
      </c>
      <c r="BW266" s="279" t="str">
        <f>IFERROR(VLOOKUP(A266,#REF!,3,FALSE),"")</f>
        <v/>
      </c>
      <c r="BX266" s="279" t="str">
        <f>IFERROR(VLOOKUP(A266,#REF!,3,FALSE),"")</f>
        <v/>
      </c>
      <c r="BY266" s="279" t="str">
        <f>IFERROR(VLOOKUP(A266,#REF!,3,FALSE),"")</f>
        <v/>
      </c>
      <c r="BZ266" s="279" t="str">
        <f>IFERROR(VLOOKUP(A266,#REF!,3,FALSE),"")</f>
        <v/>
      </c>
      <c r="CA266" s="279" t="str">
        <f>IFERROR(VLOOKUP(A266,#REF!,3,FALSE),"")</f>
        <v/>
      </c>
      <c r="CB266" s="279" t="str">
        <f>IFERROR(VLOOKUP(A266,#REF!,3,FALSE),"")</f>
        <v/>
      </c>
      <c r="CC266" s="279" t="str">
        <f>IFERROR(VLOOKUP(A266,#REF!,3,FALSE),"")</f>
        <v/>
      </c>
      <c r="CD266" s="279" t="str">
        <f>IFERROR(VLOOKUP(A266,#REF!,3,FALSE),"")</f>
        <v/>
      </c>
      <c r="CE266" s="279" t="str">
        <f>IFERROR(VLOOKUP(A266,#REF!,3,FALSE),"")</f>
        <v/>
      </c>
      <c r="CF266" s="279" t="str">
        <f>IFERROR(VLOOKUP(A266,#REF!,3,FALSE),"")</f>
        <v/>
      </c>
      <c r="CG266" s="279" t="str">
        <f>IFERROR(VLOOKUP(A266,#REF!,3,FALSE),"")</f>
        <v/>
      </c>
      <c r="CH266" s="279" t="str">
        <f>IFERROR(VLOOKUP(A266,#REF!,3,FALSE),"")</f>
        <v/>
      </c>
      <c r="CI266" s="279" t="str">
        <f>IFERROR(VLOOKUP(A266,'fat-01-23'!A:C,3,FALSE),"")</f>
        <v/>
      </c>
      <c r="CJ266" s="279" t="str">
        <f>IFERROR(VLOOKUP(A266,'fat-02-23'!A:C,3,FALSE),"")</f>
        <v/>
      </c>
      <c r="CK266" s="279" t="str">
        <f>IFERROR(VLOOKUP(A266,'fat-03-23'!A:C,3,FALSE),"")</f>
        <v/>
      </c>
      <c r="CL266" s="279" t="str">
        <f>IFERROR(VLOOKUP(A266,'fat-04-23'!A:C,3,FALSE),"")</f>
        <v/>
      </c>
      <c r="CM266" s="279" t="str">
        <f>IFERROR(VLOOKUP(A266,'fat-05-23'!A:C,3,FALSE),"")</f>
        <v/>
      </c>
      <c r="CN266" s="279" t="str">
        <f>IFERROR(VLOOKUP(A266,'fat-06-23'!A:C,3,FALSE),"")</f>
        <v/>
      </c>
      <c r="CO266" s="279" t="str">
        <f>IFERROR(VLOOKUP(A266,'fat-07-23'!A:C,3,FALSE),"")</f>
        <v/>
      </c>
      <c r="CP266" s="279" t="str">
        <f>IFERROR(VLOOKUP(A266,'fat-08-23'!A:C,3,FALSE),"")</f>
        <v/>
      </c>
      <c r="CQ266" s="279" t="str">
        <f>IFERROR(VLOOKUP(A266,'fat-09-23'!A:C,3,FALSE),"")</f>
        <v/>
      </c>
      <c r="CR266" s="279" t="str">
        <f>IFERROR(VLOOKUP(A266,'fat-10-23'!A:C,3,FALSE),"")</f>
        <v/>
      </c>
      <c r="CS266" s="279" t="str">
        <f>IFERROR(VLOOKUP(A266,'fat-11-23'!A:C,3,FALSE),"")</f>
        <v/>
      </c>
      <c r="CT266" s="279" t="str">
        <f>IFERROR(VLOOKUP(A266,'fat-12-23'!A:C,3,FALSE),"")</f>
        <v/>
      </c>
      <c r="CU266" s="279" t="str">
        <f>IFERROR(VLOOKUP(A266,'fat-01-24'!A:C,3,FALSE),"")</f>
        <v/>
      </c>
      <c r="CV266" s="279" t="str">
        <f>IFERROR(VLOOKUP(A266,'fat-02-24'!A:C,3,FALSE),"")</f>
        <v/>
      </c>
      <c r="CW266" s="279" t="str">
        <f>IFERROR(VLOOKUP(A266,'fat-03-24'!A:C,3,FALSE),"")</f>
        <v/>
      </c>
      <c r="CX266" s="279" t="str">
        <f>IFERROR(VLOOKUP(A266,'fat-04-24'!A:C,3,FALSE),"")</f>
        <v/>
      </c>
      <c r="CY266" s="279" t="str">
        <f>IFERROR(VLOOKUP(A266,'fat-05-24'!A:C,3,FALSE),"")</f>
        <v/>
      </c>
      <c r="CZ266" s="279" t="str">
        <f>IFERROR(VLOOKUP(A266,'fat-06-24'!A:C,3,FALSE),"")</f>
        <v/>
      </c>
      <c r="DA266" s="279" t="str">
        <f>IFERROR(VLOOKUP(A266,'fat-07-24'!A:C,3,FALSE),"")</f>
        <v/>
      </c>
      <c r="DB266" s="279" t="str">
        <f>IFERROR(VLOOKUP(A266,'fat-08-24'!A:D,3,FALSE),"")</f>
        <v/>
      </c>
      <c r="DC266" s="279" t="str">
        <f>IFERROR(VLOOKUP(A266,'fat-09-24'!A:C,3,FALSE),"")</f>
        <v/>
      </c>
      <c r="DD266" s="279" t="str">
        <f>IFERROR(VLOOKUP(A266,'fat-10-24'!A:C,3,FALSE),"")</f>
        <v/>
      </c>
      <c r="DE266" s="279" t="str">
        <f>IFERROR(VLOOKUP(A266,'fat-11-24'!A:C,3,FALSE),"")</f>
        <v/>
      </c>
      <c r="DF266" s="279" t="str">
        <f>IFERROR(VLOOKUP(A266,'fat-12-24'!A:D,3,FALSE),"")</f>
        <v/>
      </c>
      <c r="DG266" s="279" t="str">
        <f>IFERROR(VLOOKUP(A266,'fat-01-25'!A:D,3,FALSE),"")</f>
        <v/>
      </c>
      <c r="DH266" s="279" t="str">
        <f>IFERROR(VLOOKUP(A266,'fat-02-25'!A:D,3,FALSE),"")</f>
        <v/>
      </c>
      <c r="DI266" s="279" t="str">
        <f>IFERROR(VLOOKUP(A266,'fat-03-25'!A:C,3,FALSE),"")</f>
        <v/>
      </c>
      <c r="DJ266" s="279" t="str">
        <f>IFERROR(VLOOKUP(A266,'fat-04-25'!A:C,3,FALSE),"")</f>
        <v/>
      </c>
      <c r="DK266" s="279" t="str">
        <f>IFERROR(VLOOKUP(A266,'fat-02-25'!A:C,3,FALSE),"")</f>
        <v/>
      </c>
      <c r="DL266" s="279" t="str">
        <f>IFERROR(VLOOKUP(A266,'fat-06-25'!A:C,3,FALSE),"")</f>
        <v/>
      </c>
      <c r="DM266" s="279" t="str">
        <f>IFERROR(VLOOKUP(A266,'fat-05-25'!A:C,3,FALSE),"")</f>
        <v/>
      </c>
      <c r="DN266" s="279" t="str">
        <f>IFERROR(VLOOKUP(A266,'fat-08-25'!A:C,3,FALSE),"")</f>
        <v/>
      </c>
      <c r="DO266" s="279" t="str">
        <f>IFERROR(VLOOKUP(A266,'fat-09-25'!A:C,3,FALSE),"")</f>
        <v/>
      </c>
      <c r="DP266" s="279" t="str">
        <f>IFERROR(VLOOKUP(A266,'fat-10-25'!A:C,3,FALSE),"")</f>
        <v/>
      </c>
      <c r="DQ266" s="279" t="str">
        <f>IFERROR(VLOOKUP(A266,'fat-11-25'!A:D,3,FALSE),"")</f>
        <v/>
      </c>
      <c r="DR266" s="279" t="str">
        <f>IFERROR(VLOOKUP(A266,'fat-12-25'!A:D,3,FALSE),"")</f>
        <v/>
      </c>
      <c r="DS266" s="279" t="str">
        <f>IFERROR(VLOOKUP(A266,'fat-01-26'!A:C,3,FALSE),"")</f>
        <v/>
      </c>
      <c r="DT266" s="279" t="str">
        <f>IFERROR(VLOOKUP(A266,'fat-02-26'!A:C,3,FALSE),"")</f>
        <v/>
      </c>
      <c r="DU266" s="279" t="str">
        <f>IFERROR(VLOOKUP(A266,'fat-03-26'!A:C,3,FALSE),"")</f>
        <v/>
      </c>
      <c r="DV266" s="279" t="str">
        <f>IFERROR(VLOOKUP(A266,'fat-04-26'!A:C,3,FALSE),"")</f>
        <v/>
      </c>
      <c r="DW266" s="279" t="str">
        <f>IFERROR(VLOOKUP(A266,'fat-05-26'!A:C,3,FALSE),"")</f>
        <v/>
      </c>
      <c r="DX266" s="279">
        <f t="shared" si="27"/>
        <v>0</v>
      </c>
      <c r="DY266" s="279">
        <f t="shared" si="26"/>
        <v>0</v>
      </c>
      <c r="DZ266" s="280"/>
      <c r="EA266" s="281">
        <f>VLOOKUP(A266,Estoque!B:I,8,FALSE)</f>
        <v>0</v>
      </c>
      <c r="EB266" s="34">
        <f>VLOOKUP(A266,Estoque!B:N,13,FALSE)</f>
        <v>0</v>
      </c>
    </row>
    <row r="267" spans="1:132" ht="15" thickBot="1" x14ac:dyDescent="0.35">
      <c r="A267" s="395" t="s">
        <v>925</v>
      </c>
      <c r="B267" s="395" t="s">
        <v>926</v>
      </c>
      <c r="BN267" s="279" t="str">
        <f>IFERROR(VLOOKUP(A267,#REF!,3,FALSE),"")</f>
        <v/>
      </c>
      <c r="BO267" s="279" t="str">
        <f>IFERROR(VLOOKUP(A267,#REF!,3,FALSE),"")</f>
        <v/>
      </c>
      <c r="BP267" s="279" t="str">
        <f>IFERROR(VLOOKUP(A267,#REF!,3,FALSE),"")</f>
        <v/>
      </c>
      <c r="BQ267" s="279" t="str">
        <f>IFERROR(VLOOKUP(A267,#REF!,3,FALSE),"")</f>
        <v/>
      </c>
      <c r="BR267" s="279" t="str">
        <f>IFERROR(VLOOKUP(A267,#REF!,3,FALSE),"")</f>
        <v/>
      </c>
      <c r="BS267" s="279" t="str">
        <f>IFERROR(VLOOKUP(A267,#REF!,3,FALSE),"")</f>
        <v/>
      </c>
      <c r="BT267" s="279" t="str">
        <f>IFERROR(VLOOKUP(A267,#REF!,3,FALSE),"")</f>
        <v/>
      </c>
      <c r="BU267" s="279" t="str">
        <f>IFERROR(VLOOKUP(A267,#REF!,3,FALSE),"")</f>
        <v/>
      </c>
      <c r="BV267" s="279" t="str">
        <f>IFERROR(VLOOKUP(A267,#REF!,3,FALSE),"")</f>
        <v/>
      </c>
      <c r="BW267" s="279" t="str">
        <f>IFERROR(VLOOKUP(A267,#REF!,3,FALSE),"")</f>
        <v/>
      </c>
      <c r="BX267" s="279" t="str">
        <f>IFERROR(VLOOKUP(A267,#REF!,3,FALSE),"")</f>
        <v/>
      </c>
      <c r="BY267" s="279" t="str">
        <f>IFERROR(VLOOKUP(A267,#REF!,3,FALSE),"")</f>
        <v/>
      </c>
      <c r="BZ267" s="279" t="str">
        <f>IFERROR(VLOOKUP(A267,#REF!,3,FALSE),"")</f>
        <v/>
      </c>
      <c r="CA267" s="279" t="str">
        <f>IFERROR(VLOOKUP(A267,#REF!,3,FALSE),"")</f>
        <v/>
      </c>
      <c r="CB267" s="279" t="str">
        <f>IFERROR(VLOOKUP(A267,#REF!,3,FALSE),"")</f>
        <v/>
      </c>
      <c r="CC267" s="279" t="str">
        <f>IFERROR(VLOOKUP(A267,#REF!,3,FALSE),"")</f>
        <v/>
      </c>
      <c r="CD267" s="279" t="str">
        <f>IFERROR(VLOOKUP(A267,#REF!,3,FALSE),"")</f>
        <v/>
      </c>
      <c r="CE267" s="279" t="str">
        <f>IFERROR(VLOOKUP(A267,#REF!,3,FALSE),"")</f>
        <v/>
      </c>
      <c r="CF267" s="279" t="str">
        <f>IFERROR(VLOOKUP(A267,#REF!,3,FALSE),"")</f>
        <v/>
      </c>
      <c r="CG267" s="279" t="str">
        <f>IFERROR(VLOOKUP(A267,#REF!,3,FALSE),"")</f>
        <v/>
      </c>
      <c r="CH267" s="279" t="str">
        <f>IFERROR(VLOOKUP(A267,#REF!,3,FALSE),"")</f>
        <v/>
      </c>
      <c r="CI267" s="279" t="str">
        <f>IFERROR(VLOOKUP(A267,'fat-01-23'!A:C,3,FALSE),"")</f>
        <v/>
      </c>
      <c r="CJ267" s="279" t="str">
        <f>IFERROR(VLOOKUP(A267,'fat-02-23'!A:C,3,FALSE),"")</f>
        <v/>
      </c>
      <c r="CK267" s="279" t="str">
        <f>IFERROR(VLOOKUP(A267,'fat-03-23'!A:C,3,FALSE),"")</f>
        <v/>
      </c>
      <c r="CL267" s="279" t="str">
        <f>IFERROR(VLOOKUP(A267,'fat-04-23'!A:C,3,FALSE),"")</f>
        <v/>
      </c>
      <c r="CM267" s="279" t="str">
        <f>IFERROR(VLOOKUP(A267,'fat-05-23'!A:C,3,FALSE),"")</f>
        <v/>
      </c>
      <c r="CN267" s="279" t="str">
        <f>IFERROR(VLOOKUP(A267,'fat-06-23'!A:C,3,FALSE),"")</f>
        <v/>
      </c>
      <c r="CO267" s="279" t="str">
        <f>IFERROR(VLOOKUP(A267,'fat-07-23'!A:C,3,FALSE),"")</f>
        <v/>
      </c>
      <c r="CP267" s="279" t="str">
        <f>IFERROR(VLOOKUP(A267,'fat-08-23'!A:C,3,FALSE),"")</f>
        <v/>
      </c>
      <c r="CQ267" s="279" t="str">
        <f>IFERROR(VLOOKUP(A267,'fat-09-23'!A:C,3,FALSE),"")</f>
        <v/>
      </c>
      <c r="CR267" s="279" t="str">
        <f>IFERROR(VLOOKUP(A267,'fat-10-23'!A:C,3,FALSE),"")</f>
        <v/>
      </c>
      <c r="CS267" s="279" t="str">
        <f>IFERROR(VLOOKUP(A267,'fat-11-23'!A:C,3,FALSE),"")</f>
        <v/>
      </c>
      <c r="CT267" s="279" t="str">
        <f>IFERROR(VLOOKUP(A267,'fat-12-23'!A:C,3,FALSE),"")</f>
        <v/>
      </c>
      <c r="CU267" s="279" t="str">
        <f>IFERROR(VLOOKUP(A267,'fat-01-24'!A:C,3,FALSE),"")</f>
        <v/>
      </c>
      <c r="CV267" s="279" t="str">
        <f>IFERROR(VLOOKUP(A267,'fat-02-24'!A:C,3,FALSE),"")</f>
        <v/>
      </c>
      <c r="CW267" s="279" t="str">
        <f>IFERROR(VLOOKUP(A267,'fat-03-24'!A:C,3,FALSE),"")</f>
        <v/>
      </c>
      <c r="CX267" s="279" t="str">
        <f>IFERROR(VLOOKUP(A267,'fat-04-24'!A:C,3,FALSE),"")</f>
        <v/>
      </c>
      <c r="CY267" s="279" t="str">
        <f>IFERROR(VLOOKUP(A267,'fat-05-24'!A:C,3,FALSE),"")</f>
        <v/>
      </c>
      <c r="CZ267" s="279" t="str">
        <f>IFERROR(VLOOKUP(A267,'fat-06-24'!A:C,3,FALSE),"")</f>
        <v/>
      </c>
      <c r="DA267" s="279" t="str">
        <f>IFERROR(VLOOKUP(A267,'fat-07-24'!A:C,3,FALSE),"")</f>
        <v/>
      </c>
      <c r="DB267" s="279" t="str">
        <f>IFERROR(VLOOKUP(A267,'fat-08-24'!A:D,3,FALSE),"")</f>
        <v/>
      </c>
      <c r="DC267" s="279" t="str">
        <f>IFERROR(VLOOKUP(A267,'fat-09-24'!A:C,3,FALSE),"")</f>
        <v/>
      </c>
      <c r="DD267" s="279" t="str">
        <f>IFERROR(VLOOKUP(A267,'fat-10-24'!A:C,3,FALSE),"")</f>
        <v/>
      </c>
      <c r="DE267" s="279" t="str">
        <f>IFERROR(VLOOKUP(A267,'fat-11-24'!A:C,3,FALSE),"")</f>
        <v/>
      </c>
      <c r="DF267" s="279" t="str">
        <f>IFERROR(VLOOKUP(A267,'fat-12-24'!A:D,3,FALSE),"")</f>
        <v/>
      </c>
      <c r="DG267" s="279" t="str">
        <f>IFERROR(VLOOKUP(A267,'fat-01-25'!A:D,3,FALSE),"")</f>
        <v/>
      </c>
      <c r="DH267" s="279" t="str">
        <f>IFERROR(VLOOKUP(A267,'fat-02-25'!A:D,3,FALSE),"")</f>
        <v/>
      </c>
      <c r="DI267" s="279" t="str">
        <f>IFERROR(VLOOKUP(A267,'fat-03-25'!A:C,3,FALSE),"")</f>
        <v/>
      </c>
      <c r="DJ267" s="279" t="str">
        <f>IFERROR(VLOOKUP(A267,'fat-04-25'!A:C,3,FALSE),"")</f>
        <v/>
      </c>
      <c r="DK267" s="279" t="str">
        <f>IFERROR(VLOOKUP(A267,'fat-02-25'!A:C,3,FALSE),"")</f>
        <v/>
      </c>
      <c r="DL267" s="279" t="str">
        <f>IFERROR(VLOOKUP(A267,'fat-06-25'!A:C,3,FALSE),"")</f>
        <v/>
      </c>
      <c r="DM267" s="279" t="str">
        <f>IFERROR(VLOOKUP(A267,'fat-05-25'!A:C,3,FALSE),"")</f>
        <v/>
      </c>
      <c r="DN267" s="279" t="str">
        <f>IFERROR(VLOOKUP(A267,'fat-08-25'!A:C,3,FALSE),"")</f>
        <v/>
      </c>
      <c r="DO267" s="279" t="str">
        <f>IFERROR(VLOOKUP(A267,'fat-09-25'!A:C,3,FALSE),"")</f>
        <v/>
      </c>
      <c r="DP267" s="279" t="str">
        <f>IFERROR(VLOOKUP(A267,'fat-10-25'!A:C,3,FALSE),"")</f>
        <v/>
      </c>
      <c r="DQ267" s="279" t="str">
        <f>IFERROR(VLOOKUP(A267,'fat-11-25'!A:D,3,FALSE),"")</f>
        <v/>
      </c>
      <c r="DR267" s="279" t="str">
        <f>IFERROR(VLOOKUP(A267,'fat-12-25'!A:D,3,FALSE),"")</f>
        <v/>
      </c>
      <c r="DS267" s="279" t="str">
        <f>IFERROR(VLOOKUP(A267,'fat-01-26'!A:C,3,FALSE),"")</f>
        <v/>
      </c>
      <c r="DT267" s="279" t="str">
        <f>IFERROR(VLOOKUP(A267,'fat-02-26'!A:C,3,FALSE),"")</f>
        <v/>
      </c>
      <c r="DU267" s="279" t="str">
        <f>IFERROR(VLOOKUP(A267,'fat-03-26'!A:C,3,FALSE),"")</f>
        <v/>
      </c>
      <c r="DV267" s="279" t="str">
        <f>IFERROR(VLOOKUP(A267,'fat-04-26'!A:C,3,FALSE),"")</f>
        <v/>
      </c>
      <c r="DW267" s="279" t="str">
        <f>IFERROR(VLOOKUP(A267,'fat-05-26'!A:C,3,FALSE),"")</f>
        <v/>
      </c>
      <c r="DX267" s="279">
        <f t="shared" si="27"/>
        <v>0</v>
      </c>
      <c r="DY267" s="279">
        <f t="shared" si="26"/>
        <v>0</v>
      </c>
      <c r="DZ267" s="280"/>
      <c r="EA267" s="281">
        <f>VLOOKUP(A267,Estoque!B:I,8,FALSE)</f>
        <v>0</v>
      </c>
      <c r="EB267" s="34">
        <f>VLOOKUP(A267,Estoque!B:N,13,FALSE)</f>
        <v>0</v>
      </c>
    </row>
    <row r="268" spans="1:132" x14ac:dyDescent="0.3">
      <c r="A268" s="394" t="s">
        <v>927</v>
      </c>
      <c r="B268" s="394" t="s">
        <v>928</v>
      </c>
      <c r="AM268" s="279" t="s">
        <v>772</v>
      </c>
      <c r="AN268" s="279" t="s">
        <v>772</v>
      </c>
      <c r="AO268" s="279" t="s">
        <v>772</v>
      </c>
      <c r="AP268" s="279" t="s">
        <v>772</v>
      </c>
      <c r="AQ268" s="279" t="s">
        <v>772</v>
      </c>
      <c r="AR268" s="279" t="s">
        <v>772</v>
      </c>
      <c r="AS268" s="279" t="s">
        <v>772</v>
      </c>
      <c r="AT268" s="279" t="s">
        <v>772</v>
      </c>
      <c r="AU268" s="279" t="s">
        <v>772</v>
      </c>
      <c r="AV268" s="279" t="s">
        <v>772</v>
      </c>
      <c r="AW268" s="279" t="s">
        <v>772</v>
      </c>
      <c r="AX268" s="279" t="s">
        <v>772</v>
      </c>
      <c r="AY268" s="279" t="str">
        <f>IFERROR(VLOOKUP(A268,#REF!,3,FALSE),"")</f>
        <v/>
      </c>
      <c r="AZ268" s="279" t="str">
        <f>IFERROR(VLOOKUP(A268,#REF!,3,FALSE),"")</f>
        <v/>
      </c>
      <c r="BA268" s="279" t="str">
        <f>IFERROR(VLOOKUP(A268,#REF!,3,FALSE),"")</f>
        <v/>
      </c>
      <c r="BB268" s="279" t="str">
        <f>IFERROR(VLOOKUP(A268,#REF!,3,FALSE),"")</f>
        <v/>
      </c>
      <c r="BC268" s="279" t="str">
        <f>IFERROR(VLOOKUP(A268,#REF!,3,FALSE),"")</f>
        <v/>
      </c>
      <c r="BD268" s="279" t="str">
        <f>IFERROR(VLOOKUP(A268,#REF!,3,FALSE),"")</f>
        <v/>
      </c>
      <c r="BE268" s="279" t="str">
        <f>IFERROR(VLOOKUP(A268,#REF!,3,FALSE),"")</f>
        <v/>
      </c>
      <c r="BF268" s="279" t="str">
        <f>IFERROR(VLOOKUP(A268,#REF!,3,FALSE),"")</f>
        <v/>
      </c>
      <c r="BG268" s="279" t="str">
        <f>IFERROR(VLOOKUP(A268,#REF!,3,FALSE),"")</f>
        <v/>
      </c>
      <c r="BH268" s="279" t="str">
        <f>IFERROR(VLOOKUP(A268,#REF!,3,FALSE),"")</f>
        <v/>
      </c>
      <c r="BI268" s="279" t="str">
        <f>IFERROR(VLOOKUP(A268,#REF!,3,FALSE),"")</f>
        <v/>
      </c>
      <c r="BJ268" s="279" t="str">
        <f>IFERROR(VLOOKUP(A268,#REF!,3,FALSE),"")</f>
        <v/>
      </c>
      <c r="BK268" s="279" t="str">
        <f>IFERROR(VLOOKUP(A268,#REF!,3,FALSE),"")</f>
        <v/>
      </c>
      <c r="BL268" s="279" t="str">
        <f>IFERROR(VLOOKUP(A268,#REF!,3,FALSE),"")</f>
        <v/>
      </c>
      <c r="BM268" s="279" t="str">
        <f>IFERROR(VLOOKUP(A268,#REF!,3,FALSE),"")</f>
        <v/>
      </c>
      <c r="BN268" s="279" t="str">
        <f>IFERROR(VLOOKUP(A268,#REF!,3,FALSE),"")</f>
        <v/>
      </c>
      <c r="BO268" s="279" t="str">
        <f>IFERROR(VLOOKUP(A268,#REF!,3,FALSE),"")</f>
        <v/>
      </c>
      <c r="BP268" s="279" t="str">
        <f>IFERROR(VLOOKUP(A268,#REF!,3,FALSE),"")</f>
        <v/>
      </c>
      <c r="BQ268" s="279" t="str">
        <f>IFERROR(VLOOKUP(A268,#REF!,3,FALSE),"")</f>
        <v/>
      </c>
      <c r="BR268" s="279" t="str">
        <f>IFERROR(VLOOKUP(A268,#REF!,3,FALSE),"")</f>
        <v/>
      </c>
      <c r="BS268" s="279" t="str">
        <f>IFERROR(VLOOKUP(A268,#REF!,3,FALSE),"")</f>
        <v/>
      </c>
      <c r="BT268" s="279" t="str">
        <f>IFERROR(VLOOKUP(A268,#REF!,3,FALSE),"")</f>
        <v/>
      </c>
      <c r="BU268" s="279" t="str">
        <f>IFERROR(VLOOKUP(A268,#REF!,3,FALSE),"")</f>
        <v/>
      </c>
      <c r="BV268" s="279" t="str">
        <f>IFERROR(VLOOKUP(A268,#REF!,3,FALSE),"")</f>
        <v/>
      </c>
      <c r="BW268" s="279" t="str">
        <f>IFERROR(VLOOKUP(A268,#REF!,3,FALSE),"")</f>
        <v/>
      </c>
      <c r="BX268" s="279" t="str">
        <f>IFERROR(VLOOKUP(A268,#REF!,3,FALSE),"")</f>
        <v/>
      </c>
      <c r="BY268" s="279" t="str">
        <f>IFERROR(VLOOKUP(A268,#REF!,3,FALSE),"")</f>
        <v/>
      </c>
      <c r="BZ268" s="279" t="str">
        <f>IFERROR(VLOOKUP(A268,#REF!,3,FALSE),"")</f>
        <v/>
      </c>
      <c r="CA268" s="279" t="str">
        <f>IFERROR(VLOOKUP(A268,#REF!,3,FALSE),"")</f>
        <v/>
      </c>
      <c r="CB268" s="279" t="str">
        <f>IFERROR(VLOOKUP(A268,#REF!,3,FALSE),"")</f>
        <v/>
      </c>
      <c r="CC268" s="279" t="str">
        <f>IFERROR(VLOOKUP(A268,#REF!,3,FALSE),"")</f>
        <v/>
      </c>
      <c r="CD268" s="279" t="str">
        <f>IFERROR(VLOOKUP(A268,#REF!,3,FALSE),"")</f>
        <v/>
      </c>
      <c r="CE268" s="279" t="str">
        <f>IFERROR(VLOOKUP(A268,#REF!,3,FALSE),"")</f>
        <v/>
      </c>
      <c r="CF268" s="279" t="str">
        <f>IFERROR(VLOOKUP(A268,#REF!,3,FALSE),"")</f>
        <v/>
      </c>
      <c r="CG268" s="279" t="str">
        <f>IFERROR(VLOOKUP(A268,#REF!,3,FALSE),"")</f>
        <v/>
      </c>
      <c r="CH268" s="279" t="str">
        <f>IFERROR(VLOOKUP(A268,#REF!,3,FALSE),"")</f>
        <v/>
      </c>
      <c r="CI268" s="279" t="str">
        <f>IFERROR(VLOOKUP(A268,'fat-01-23'!A:C,3,FALSE),"")</f>
        <v/>
      </c>
      <c r="CJ268" s="279" t="str">
        <f>IFERROR(VLOOKUP(A268,'fat-02-23'!A:C,3,FALSE),"")</f>
        <v/>
      </c>
      <c r="CK268" s="279" t="str">
        <f>IFERROR(VLOOKUP(A268,'fat-03-23'!A:C,3,FALSE),"")</f>
        <v/>
      </c>
      <c r="CL268" s="279" t="str">
        <f>IFERROR(VLOOKUP(A268,'fat-04-23'!A:C,3,FALSE),"")</f>
        <v/>
      </c>
      <c r="CM268" s="279" t="str">
        <f>IFERROR(VLOOKUP(A268,'fat-05-23'!A:C,3,FALSE),"")</f>
        <v/>
      </c>
      <c r="CN268" s="279" t="str">
        <f>IFERROR(VLOOKUP(A268,'fat-06-23'!A:C,3,FALSE),"")</f>
        <v/>
      </c>
      <c r="CO268" s="279" t="str">
        <f>IFERROR(VLOOKUP(A268,'fat-07-23'!A:C,3,FALSE),"")</f>
        <v/>
      </c>
      <c r="CP268" s="279" t="str">
        <f>IFERROR(VLOOKUP(A268,'fat-08-23'!A:C,3,FALSE),"")</f>
        <v/>
      </c>
      <c r="CQ268" s="279" t="str">
        <f>IFERROR(VLOOKUP(A268,'fat-09-23'!A:C,3,FALSE),"")</f>
        <v/>
      </c>
      <c r="CR268" s="279" t="str">
        <f>IFERROR(VLOOKUP(A268,'fat-10-23'!A:C,3,FALSE),"")</f>
        <v/>
      </c>
      <c r="CS268" s="279" t="str">
        <f>IFERROR(VLOOKUP(A268,'fat-11-23'!A:C,3,FALSE),"")</f>
        <v/>
      </c>
      <c r="CT268" s="279" t="str">
        <f>IFERROR(VLOOKUP(A268,'fat-12-23'!A:C,3,FALSE),"")</f>
        <v/>
      </c>
      <c r="CU268" s="279" t="str">
        <f>IFERROR(VLOOKUP(A268,'fat-01-24'!A:C,3,FALSE),"")</f>
        <v/>
      </c>
      <c r="CV268" s="279" t="str">
        <f>IFERROR(VLOOKUP(A268,'fat-02-24'!A:C,3,FALSE),"")</f>
        <v/>
      </c>
      <c r="CW268" s="279" t="str">
        <f>IFERROR(VLOOKUP(A268,'fat-03-24'!A:C,3,FALSE),"")</f>
        <v/>
      </c>
      <c r="CX268" s="279" t="str">
        <f>IFERROR(VLOOKUP(A268,'fat-04-24'!A:C,3,FALSE),"")</f>
        <v/>
      </c>
      <c r="CY268" s="279" t="str">
        <f>IFERROR(VLOOKUP(A268,'fat-05-24'!A:C,3,FALSE),"")</f>
        <v/>
      </c>
      <c r="CZ268" s="279" t="str">
        <f>IFERROR(VLOOKUP(A268,'fat-06-24'!A:C,3,FALSE),"")</f>
        <v/>
      </c>
      <c r="DA268" s="279" t="str">
        <f>IFERROR(VLOOKUP(A268,'fat-07-24'!A:C,3,FALSE),"")</f>
        <v/>
      </c>
      <c r="DB268" s="279" t="str">
        <f>IFERROR(VLOOKUP(A268,'fat-08-24'!A:D,3,FALSE),"")</f>
        <v/>
      </c>
      <c r="DC268" s="279" t="str">
        <f>IFERROR(VLOOKUP(A268,'fat-09-24'!A:C,3,FALSE),"")</f>
        <v/>
      </c>
      <c r="DD268" s="279" t="str">
        <f>IFERROR(VLOOKUP(A268,'fat-10-24'!A:C,3,FALSE),"")</f>
        <v/>
      </c>
      <c r="DE268" s="279" t="str">
        <f>IFERROR(VLOOKUP(A268,'fat-11-24'!A:C,3,FALSE),"")</f>
        <v/>
      </c>
      <c r="DF268" s="279" t="str">
        <f>IFERROR(VLOOKUP(A268,'fat-12-24'!A:D,3,FALSE),"")</f>
        <v/>
      </c>
      <c r="DG268" s="279" t="str">
        <f>IFERROR(VLOOKUP(A268,'fat-01-25'!A:D,3,FALSE),"")</f>
        <v/>
      </c>
      <c r="DH268" s="279" t="str">
        <f>IFERROR(VLOOKUP(A268,'fat-02-25'!A:D,3,FALSE),"")</f>
        <v/>
      </c>
      <c r="DI268" s="279" t="str">
        <f>IFERROR(VLOOKUP(A268,'fat-03-25'!A:C,3,FALSE),"")</f>
        <v/>
      </c>
      <c r="DJ268" s="279" t="str">
        <f>IFERROR(VLOOKUP(A268,'fat-04-25'!A:C,3,FALSE),"")</f>
        <v/>
      </c>
      <c r="DK268" s="279" t="str">
        <f>IFERROR(VLOOKUP(A268,'fat-02-25'!A:C,3,FALSE),"")</f>
        <v/>
      </c>
      <c r="DL268" s="279" t="str">
        <f>IFERROR(VLOOKUP(A268,'fat-06-25'!A:C,3,FALSE),"")</f>
        <v/>
      </c>
      <c r="DM268" s="279" t="str">
        <f>IFERROR(VLOOKUP(A268,'fat-05-25'!A:C,3,FALSE),"")</f>
        <v/>
      </c>
      <c r="DN268" s="279" t="str">
        <f>IFERROR(VLOOKUP(A268,'fat-08-25'!A:C,3,FALSE),"")</f>
        <v/>
      </c>
      <c r="DO268" s="279" t="str">
        <f>IFERROR(VLOOKUP(A268,'fat-09-25'!A:C,3,FALSE),"")</f>
        <v/>
      </c>
      <c r="DP268" s="279" t="str">
        <f>IFERROR(VLOOKUP(A268,'fat-10-25'!A:C,3,FALSE),"")</f>
        <v/>
      </c>
      <c r="DQ268" s="279" t="str">
        <f>IFERROR(VLOOKUP(A268,'fat-11-25'!A:D,3,FALSE),"")</f>
        <v/>
      </c>
      <c r="DR268" s="279" t="str">
        <f>IFERROR(VLOOKUP(A268,'fat-12-25'!A:D,3,FALSE),"")</f>
        <v/>
      </c>
      <c r="DS268" s="279" t="str">
        <f>IFERROR(VLOOKUP(A268,'fat-01-26'!A:C,3,FALSE),"")</f>
        <v/>
      </c>
      <c r="DT268" s="279" t="str">
        <f>IFERROR(VLOOKUP(A268,'fat-02-26'!A:C,3,FALSE),"")</f>
        <v/>
      </c>
      <c r="DU268" s="279" t="str">
        <f>IFERROR(VLOOKUP(A268,'fat-03-26'!A:C,3,FALSE),"")</f>
        <v/>
      </c>
      <c r="DV268" s="279" t="str">
        <f>IFERROR(VLOOKUP(A268,'fat-04-26'!A:C,3,FALSE),"")</f>
        <v/>
      </c>
      <c r="DW268" s="279" t="str">
        <f>IFERROR(VLOOKUP(A268,'fat-05-26'!A:C,3,FALSE),"")</f>
        <v/>
      </c>
      <c r="DX268" s="279">
        <f t="shared" si="27"/>
        <v>0</v>
      </c>
      <c r="DY268" s="279">
        <f t="shared" si="26"/>
        <v>0</v>
      </c>
      <c r="DZ268" s="280"/>
      <c r="EA268" s="281">
        <f>VLOOKUP(A268,Estoque!B:I,8,FALSE)</f>
        <v>0</v>
      </c>
      <c r="EB268" s="34">
        <f>VLOOKUP(A268,Estoque!B:N,13,FALSE)</f>
        <v>0</v>
      </c>
    </row>
    <row r="269" spans="1:132" x14ac:dyDescent="0.3">
      <c r="A269" s="394" t="s">
        <v>927</v>
      </c>
      <c r="B269" s="394" t="s">
        <v>928</v>
      </c>
      <c r="BN269" s="279" t="str">
        <f>IFERROR(VLOOKUP(A269,#REF!,3,FALSE),"")</f>
        <v/>
      </c>
      <c r="BO269" s="279" t="str">
        <f>IFERROR(VLOOKUP(A269,#REF!,3,FALSE),"")</f>
        <v/>
      </c>
      <c r="BP269" s="279" t="str">
        <f>IFERROR(VLOOKUP(A269,#REF!,3,FALSE),"")</f>
        <v/>
      </c>
      <c r="BQ269" s="279" t="str">
        <f>IFERROR(VLOOKUP(A269,#REF!,3,FALSE),"")</f>
        <v/>
      </c>
      <c r="BR269" s="279" t="str">
        <f>IFERROR(VLOOKUP(A269,#REF!,3,FALSE),"")</f>
        <v/>
      </c>
      <c r="BS269" s="279" t="str">
        <f>IFERROR(VLOOKUP(A269,#REF!,3,FALSE),"")</f>
        <v/>
      </c>
      <c r="BT269" s="279" t="str">
        <f>IFERROR(VLOOKUP(A269,#REF!,3,FALSE),"")</f>
        <v/>
      </c>
      <c r="BU269" s="279" t="str">
        <f>IFERROR(VLOOKUP(A269,#REF!,3,FALSE),"")</f>
        <v/>
      </c>
      <c r="BV269" s="279" t="str">
        <f>IFERROR(VLOOKUP(A269,#REF!,3,FALSE),"")</f>
        <v/>
      </c>
      <c r="BW269" s="279" t="str">
        <f>IFERROR(VLOOKUP(A269,#REF!,3,FALSE),"")</f>
        <v/>
      </c>
      <c r="BX269" s="279" t="str">
        <f>IFERROR(VLOOKUP(A269,#REF!,3,FALSE),"")</f>
        <v/>
      </c>
      <c r="BY269" s="279" t="str">
        <f>IFERROR(VLOOKUP(A269,#REF!,3,FALSE),"")</f>
        <v/>
      </c>
      <c r="BZ269" s="279" t="str">
        <f>IFERROR(VLOOKUP(A269,#REF!,3,FALSE),"")</f>
        <v/>
      </c>
      <c r="CA269" s="279" t="str">
        <f>IFERROR(VLOOKUP(A269,#REF!,3,FALSE),"")</f>
        <v/>
      </c>
      <c r="CB269" s="279" t="str">
        <f>IFERROR(VLOOKUP(A269,#REF!,3,FALSE),"")</f>
        <v/>
      </c>
      <c r="CC269" s="279" t="str">
        <f>IFERROR(VLOOKUP(A269,#REF!,3,FALSE),"")</f>
        <v/>
      </c>
      <c r="CD269" s="279" t="str">
        <f>IFERROR(VLOOKUP(A269,#REF!,3,FALSE),"")</f>
        <v/>
      </c>
      <c r="CE269" s="279" t="str">
        <f>IFERROR(VLOOKUP(A269,#REF!,3,FALSE),"")</f>
        <v/>
      </c>
      <c r="CF269" s="279" t="str">
        <f>IFERROR(VLOOKUP(A269,#REF!,3,FALSE),"")</f>
        <v/>
      </c>
      <c r="CG269" s="279" t="str">
        <f>IFERROR(VLOOKUP(A269,#REF!,3,FALSE),"")</f>
        <v/>
      </c>
      <c r="CH269" s="279" t="str">
        <f>IFERROR(VLOOKUP(A269,#REF!,3,FALSE),"")</f>
        <v/>
      </c>
      <c r="CI269" s="279" t="str">
        <f>IFERROR(VLOOKUP(A269,'fat-01-23'!A:C,3,FALSE),"")</f>
        <v/>
      </c>
      <c r="CJ269" s="279" t="str">
        <f>IFERROR(VLOOKUP(A269,'fat-02-23'!A:C,3,FALSE),"")</f>
        <v/>
      </c>
      <c r="CK269" s="279" t="str">
        <f>IFERROR(VLOOKUP(A269,'fat-03-23'!A:C,3,FALSE),"")</f>
        <v/>
      </c>
      <c r="CL269" s="279" t="str">
        <f>IFERROR(VLOOKUP(A269,'fat-04-23'!A:C,3,FALSE),"")</f>
        <v/>
      </c>
      <c r="CM269" s="279" t="str">
        <f>IFERROR(VLOOKUP(A269,'fat-05-23'!A:C,3,FALSE),"")</f>
        <v/>
      </c>
      <c r="CN269" s="279" t="str">
        <f>IFERROR(VLOOKUP(A269,'fat-06-23'!A:C,3,FALSE),"")</f>
        <v/>
      </c>
      <c r="CO269" s="279" t="str">
        <f>IFERROR(VLOOKUP(A269,'fat-07-23'!A:C,3,FALSE),"")</f>
        <v/>
      </c>
      <c r="CP269" s="279" t="str">
        <f>IFERROR(VLOOKUP(A269,'fat-08-23'!A:C,3,FALSE),"")</f>
        <v/>
      </c>
      <c r="CQ269" s="279" t="str">
        <f>IFERROR(VLOOKUP(A269,'fat-09-23'!A:C,3,FALSE),"")</f>
        <v/>
      </c>
      <c r="CR269" s="279" t="str">
        <f>IFERROR(VLOOKUP(A269,'fat-10-23'!A:C,3,FALSE),"")</f>
        <v/>
      </c>
      <c r="CS269" s="279" t="str">
        <f>IFERROR(VLOOKUP(A269,'fat-11-23'!A:C,3,FALSE),"")</f>
        <v/>
      </c>
      <c r="CT269" s="279" t="str">
        <f>IFERROR(VLOOKUP(A269,'fat-12-23'!A:C,3,FALSE),"")</f>
        <v/>
      </c>
      <c r="CU269" s="279" t="str">
        <f>IFERROR(VLOOKUP(A269,'fat-01-24'!A:C,3,FALSE),"")</f>
        <v/>
      </c>
      <c r="CV269" s="279" t="str">
        <f>IFERROR(VLOOKUP(A269,'fat-02-24'!A:C,3,FALSE),"")</f>
        <v/>
      </c>
      <c r="CW269" s="279" t="str">
        <f>IFERROR(VLOOKUP(A269,'fat-03-24'!A:C,3,FALSE),"")</f>
        <v/>
      </c>
      <c r="CX269" s="279" t="str">
        <f>IFERROR(VLOOKUP(A269,'fat-04-24'!A:C,3,FALSE),"")</f>
        <v/>
      </c>
      <c r="CY269" s="279" t="str">
        <f>IFERROR(VLOOKUP(A269,'fat-05-24'!A:C,3,FALSE),"")</f>
        <v/>
      </c>
      <c r="CZ269" s="279" t="str">
        <f>IFERROR(VLOOKUP(A269,'fat-06-24'!A:C,3,FALSE),"")</f>
        <v/>
      </c>
      <c r="DA269" s="279" t="str">
        <f>IFERROR(VLOOKUP(A269,'fat-07-24'!A:C,3,FALSE),"")</f>
        <v/>
      </c>
      <c r="DB269" s="279" t="str">
        <f>IFERROR(VLOOKUP(A269,'fat-08-24'!A:D,3,FALSE),"")</f>
        <v/>
      </c>
      <c r="DC269" s="279" t="str">
        <f>IFERROR(VLOOKUP(A269,'fat-09-24'!A:C,3,FALSE),"")</f>
        <v/>
      </c>
      <c r="DD269" s="279" t="str">
        <f>IFERROR(VLOOKUP(A269,'fat-10-24'!A:C,3,FALSE),"")</f>
        <v/>
      </c>
      <c r="DE269" s="279" t="str">
        <f>IFERROR(VLOOKUP(A269,'fat-11-24'!A:C,3,FALSE),"")</f>
        <v/>
      </c>
      <c r="DF269" s="279" t="str">
        <f>IFERROR(VLOOKUP(A269,'fat-12-24'!A:D,3,FALSE),"")</f>
        <v/>
      </c>
      <c r="DG269" s="279" t="str">
        <f>IFERROR(VLOOKUP(A269,'fat-01-25'!A:D,3,FALSE),"")</f>
        <v/>
      </c>
      <c r="DH269" s="279" t="str">
        <f>IFERROR(VLOOKUP(A269,'fat-02-25'!A:D,3,FALSE),"")</f>
        <v/>
      </c>
      <c r="DI269" s="279" t="str">
        <f>IFERROR(VLOOKUP(A269,'fat-03-25'!A:C,3,FALSE),"")</f>
        <v/>
      </c>
      <c r="DJ269" s="279" t="str">
        <f>IFERROR(VLOOKUP(A269,'fat-04-25'!A:C,3,FALSE),"")</f>
        <v/>
      </c>
      <c r="DK269" s="279" t="str">
        <f>IFERROR(VLOOKUP(A269,'fat-02-25'!A:C,3,FALSE),"")</f>
        <v/>
      </c>
      <c r="DL269" s="279" t="str">
        <f>IFERROR(VLOOKUP(A269,'fat-06-25'!A:C,3,FALSE),"")</f>
        <v/>
      </c>
      <c r="DM269" s="279" t="str">
        <f>IFERROR(VLOOKUP(A269,'fat-05-25'!A:C,3,FALSE),"")</f>
        <v/>
      </c>
      <c r="DN269" s="279" t="str">
        <f>IFERROR(VLOOKUP(A269,'fat-08-25'!A:C,3,FALSE),"")</f>
        <v/>
      </c>
      <c r="DO269" s="279" t="str">
        <f>IFERROR(VLOOKUP(A269,'fat-09-25'!A:C,3,FALSE),"")</f>
        <v/>
      </c>
      <c r="DP269" s="279" t="str">
        <f>IFERROR(VLOOKUP(A269,'fat-10-25'!A:C,3,FALSE),"")</f>
        <v/>
      </c>
      <c r="DQ269" s="279" t="str">
        <f>IFERROR(VLOOKUP(A269,'fat-11-25'!A:D,3,FALSE),"")</f>
        <v/>
      </c>
      <c r="DR269" s="279" t="str">
        <f>IFERROR(VLOOKUP(A269,'fat-12-25'!A:D,3,FALSE),"")</f>
        <v/>
      </c>
      <c r="DS269" s="279" t="str">
        <f>IFERROR(VLOOKUP(A269,'fat-01-26'!A:C,3,FALSE),"")</f>
        <v/>
      </c>
      <c r="DT269" s="279" t="str">
        <f>IFERROR(VLOOKUP(A269,'fat-02-26'!A:C,3,FALSE),"")</f>
        <v/>
      </c>
      <c r="DU269" s="279" t="str">
        <f>IFERROR(VLOOKUP(A269,'fat-03-26'!A:C,3,FALSE),"")</f>
        <v/>
      </c>
      <c r="DV269" s="279" t="str">
        <f>IFERROR(VLOOKUP(A269,'fat-04-26'!A:C,3,FALSE),"")</f>
        <v/>
      </c>
      <c r="DW269" s="279" t="str">
        <f>IFERROR(VLOOKUP(A269,'fat-05-26'!A:C,3,FALSE),"")</f>
        <v/>
      </c>
      <c r="DX269" s="279">
        <f t="shared" si="27"/>
        <v>0</v>
      </c>
      <c r="DY269" s="279">
        <f t="shared" si="26"/>
        <v>0</v>
      </c>
      <c r="DZ269" s="280"/>
      <c r="EA269" s="281">
        <f>VLOOKUP(A269,Estoque!B:I,8,FALSE)</f>
        <v>0</v>
      </c>
      <c r="EB269" s="34">
        <f>VLOOKUP(A269,Estoque!B:N,13,FALSE)</f>
        <v>0</v>
      </c>
    </row>
    <row r="270" spans="1:132" x14ac:dyDescent="0.3">
      <c r="A270" s="394" t="s">
        <v>929</v>
      </c>
      <c r="B270" s="394" t="s">
        <v>930</v>
      </c>
      <c r="AM270" s="279" t="s">
        <v>772</v>
      </c>
      <c r="AN270" s="279" t="s">
        <v>772</v>
      </c>
      <c r="AO270" s="279" t="s">
        <v>772</v>
      </c>
      <c r="AP270" s="279" t="s">
        <v>772</v>
      </c>
      <c r="AQ270" s="279" t="s">
        <v>772</v>
      </c>
      <c r="AR270" s="279" t="s">
        <v>772</v>
      </c>
      <c r="AS270" s="279" t="s">
        <v>772</v>
      </c>
      <c r="AT270" s="279" t="s">
        <v>772</v>
      </c>
      <c r="AU270" s="279" t="s">
        <v>772</v>
      </c>
      <c r="AV270" s="279" t="s">
        <v>772</v>
      </c>
      <c r="AW270" s="279" t="s">
        <v>772</v>
      </c>
      <c r="AX270" s="279" t="s">
        <v>772</v>
      </c>
      <c r="AY270" s="279" t="str">
        <f>IFERROR(VLOOKUP(A270,#REF!,3,FALSE),"")</f>
        <v/>
      </c>
      <c r="AZ270" s="279" t="str">
        <f>IFERROR(VLOOKUP(A270,#REF!,3,FALSE),"")</f>
        <v/>
      </c>
      <c r="BA270" s="279" t="str">
        <f>IFERROR(VLOOKUP(A270,#REF!,3,FALSE),"")</f>
        <v/>
      </c>
      <c r="BB270" s="279" t="str">
        <f>IFERROR(VLOOKUP(A270,#REF!,3,FALSE),"")</f>
        <v/>
      </c>
      <c r="BC270" s="279" t="str">
        <f>IFERROR(VLOOKUP(A270,#REF!,3,FALSE),"")</f>
        <v/>
      </c>
      <c r="BD270" s="279" t="str">
        <f>IFERROR(VLOOKUP(A270,#REF!,3,FALSE),"")</f>
        <v/>
      </c>
      <c r="BE270" s="279" t="str">
        <f>IFERROR(VLOOKUP(A270,#REF!,3,FALSE),"")</f>
        <v/>
      </c>
      <c r="BF270" s="279" t="str">
        <f>IFERROR(VLOOKUP(A270,#REF!,3,FALSE),"")</f>
        <v/>
      </c>
      <c r="BG270" s="279" t="str">
        <f>IFERROR(VLOOKUP(A270,#REF!,3,FALSE),"")</f>
        <v/>
      </c>
      <c r="BH270" s="279" t="str">
        <f>IFERROR(VLOOKUP(A270,#REF!,3,FALSE),"")</f>
        <v/>
      </c>
      <c r="BI270" s="279" t="str">
        <f>IFERROR(VLOOKUP(A270,#REF!,3,FALSE),"")</f>
        <v/>
      </c>
      <c r="BJ270" s="279" t="str">
        <f>IFERROR(VLOOKUP(A270,#REF!,3,FALSE),"")</f>
        <v/>
      </c>
      <c r="BK270" s="279" t="str">
        <f>IFERROR(VLOOKUP(A270,#REF!,3,FALSE),"")</f>
        <v/>
      </c>
      <c r="BL270" s="279" t="str">
        <f>IFERROR(VLOOKUP(A270,#REF!,3,FALSE),"")</f>
        <v/>
      </c>
      <c r="BM270" s="279" t="str">
        <f>IFERROR(VLOOKUP(A270,#REF!,3,FALSE),"")</f>
        <v/>
      </c>
      <c r="BN270" s="279" t="str">
        <f>IFERROR(VLOOKUP(A270,#REF!,3,FALSE),"")</f>
        <v/>
      </c>
      <c r="BO270" s="279" t="str">
        <f>IFERROR(VLOOKUP(A270,#REF!,3,FALSE),"")</f>
        <v/>
      </c>
      <c r="BP270" s="279" t="str">
        <f>IFERROR(VLOOKUP(A270,#REF!,3,FALSE),"")</f>
        <v/>
      </c>
      <c r="BQ270" s="279" t="str">
        <f>IFERROR(VLOOKUP(A270,#REF!,3,FALSE),"")</f>
        <v/>
      </c>
      <c r="BR270" s="279" t="str">
        <f>IFERROR(VLOOKUP(A270,#REF!,3,FALSE),"")</f>
        <v/>
      </c>
      <c r="BS270" s="279" t="str">
        <f>IFERROR(VLOOKUP(A270,#REF!,3,FALSE),"")</f>
        <v/>
      </c>
      <c r="BT270" s="279" t="str">
        <f>IFERROR(VLOOKUP(A270,#REF!,3,FALSE),"")</f>
        <v/>
      </c>
      <c r="BU270" s="279" t="str">
        <f>IFERROR(VLOOKUP(A270,#REF!,3,FALSE),"")</f>
        <v/>
      </c>
      <c r="BV270" s="279" t="str">
        <f>IFERROR(VLOOKUP(A270,#REF!,3,FALSE),"")</f>
        <v/>
      </c>
      <c r="BW270" s="279" t="str">
        <f>IFERROR(VLOOKUP(A270,#REF!,3,FALSE),"")</f>
        <v/>
      </c>
      <c r="BX270" s="279" t="str">
        <f>IFERROR(VLOOKUP(A270,#REF!,3,FALSE),"")</f>
        <v/>
      </c>
      <c r="BY270" s="279" t="str">
        <f>IFERROR(VLOOKUP(A270,#REF!,3,FALSE),"")</f>
        <v/>
      </c>
      <c r="BZ270" s="279" t="str">
        <f>IFERROR(VLOOKUP(A270,#REF!,3,FALSE),"")</f>
        <v/>
      </c>
      <c r="CA270" s="279" t="str">
        <f>IFERROR(VLOOKUP(A270,#REF!,3,FALSE),"")</f>
        <v/>
      </c>
      <c r="CB270" s="279" t="str">
        <f>IFERROR(VLOOKUP(A270,#REF!,3,FALSE),"")</f>
        <v/>
      </c>
      <c r="CC270" s="279" t="str">
        <f>IFERROR(VLOOKUP(A270,#REF!,3,FALSE),"")</f>
        <v/>
      </c>
      <c r="CD270" s="279" t="str">
        <f>IFERROR(VLOOKUP(A270,#REF!,3,FALSE),"")</f>
        <v/>
      </c>
      <c r="CE270" s="279" t="str">
        <f>IFERROR(VLOOKUP(A270,#REF!,3,FALSE),"")</f>
        <v/>
      </c>
      <c r="CF270" s="279" t="str">
        <f>IFERROR(VLOOKUP(A270,#REF!,3,FALSE),"")</f>
        <v/>
      </c>
      <c r="CG270" s="279" t="str">
        <f>IFERROR(VLOOKUP(A270,#REF!,3,FALSE),"")</f>
        <v/>
      </c>
      <c r="CH270" s="279" t="str">
        <f>IFERROR(VLOOKUP(A270,#REF!,3,FALSE),"")</f>
        <v/>
      </c>
      <c r="CI270" s="279" t="str">
        <f>IFERROR(VLOOKUP(A270,'fat-01-23'!A:C,3,FALSE),"")</f>
        <v/>
      </c>
      <c r="CJ270" s="279" t="str">
        <f>IFERROR(VLOOKUP(A270,'fat-02-23'!A:C,3,FALSE),"")</f>
        <v/>
      </c>
      <c r="CK270" s="279" t="str">
        <f>IFERROR(VLOOKUP(A270,'fat-03-23'!A:C,3,FALSE),"")</f>
        <v/>
      </c>
      <c r="CL270" s="279" t="str">
        <f>IFERROR(VLOOKUP(A270,'fat-04-23'!A:C,3,FALSE),"")</f>
        <v/>
      </c>
      <c r="CM270" s="279" t="str">
        <f>IFERROR(VLOOKUP(A270,'fat-05-23'!A:C,3,FALSE),"")</f>
        <v/>
      </c>
      <c r="CN270" s="279" t="str">
        <f>IFERROR(VLOOKUP(A270,'fat-06-23'!A:C,3,FALSE),"")</f>
        <v/>
      </c>
      <c r="CO270" s="279" t="str">
        <f>IFERROR(VLOOKUP(A270,'fat-07-23'!A:C,3,FALSE),"")</f>
        <v/>
      </c>
      <c r="CP270" s="279" t="str">
        <f>IFERROR(VLOOKUP(A270,'fat-08-23'!A:C,3,FALSE),"")</f>
        <v/>
      </c>
      <c r="CQ270" s="279" t="str">
        <f>IFERROR(VLOOKUP(A270,'fat-09-23'!A:C,3,FALSE),"")</f>
        <v/>
      </c>
      <c r="CR270" s="279" t="str">
        <f>IFERROR(VLOOKUP(A270,'fat-10-23'!A:C,3,FALSE),"")</f>
        <v/>
      </c>
      <c r="CS270" s="279" t="str">
        <f>IFERROR(VLOOKUP(A270,'fat-11-23'!A:C,3,FALSE),"")</f>
        <v/>
      </c>
      <c r="CT270" s="279" t="str">
        <f>IFERROR(VLOOKUP(A270,'fat-12-23'!A:C,3,FALSE),"")</f>
        <v/>
      </c>
      <c r="CU270" s="279" t="str">
        <f>IFERROR(VLOOKUP(A270,'fat-01-24'!A:C,3,FALSE),"")</f>
        <v/>
      </c>
      <c r="CV270" s="279" t="str">
        <f>IFERROR(VLOOKUP(A270,'fat-02-24'!A:C,3,FALSE),"")</f>
        <v/>
      </c>
      <c r="CW270" s="279" t="str">
        <f>IFERROR(VLOOKUP(A270,'fat-03-24'!A:C,3,FALSE),"")</f>
        <v/>
      </c>
      <c r="CX270" s="279" t="str">
        <f>IFERROR(VLOOKUP(A270,'fat-04-24'!A:C,3,FALSE),"")</f>
        <v/>
      </c>
      <c r="CY270" s="279" t="str">
        <f>IFERROR(VLOOKUP(A270,'fat-05-24'!A:C,3,FALSE),"")</f>
        <v/>
      </c>
      <c r="CZ270" s="279" t="str">
        <f>IFERROR(VLOOKUP(A270,'fat-06-24'!A:C,3,FALSE),"")</f>
        <v/>
      </c>
      <c r="DA270" s="279" t="str">
        <f>IFERROR(VLOOKUP(A270,'fat-07-24'!A:C,3,FALSE),"")</f>
        <v/>
      </c>
      <c r="DB270" s="279" t="str">
        <f>IFERROR(VLOOKUP(A270,'fat-08-24'!A:D,3,FALSE),"")</f>
        <v/>
      </c>
      <c r="DC270" s="279" t="str">
        <f>IFERROR(VLOOKUP(A270,'fat-09-24'!A:C,3,FALSE),"")</f>
        <v/>
      </c>
      <c r="DD270" s="279" t="str">
        <f>IFERROR(VLOOKUP(A270,'fat-10-24'!A:C,3,FALSE),"")</f>
        <v/>
      </c>
      <c r="DE270" s="279" t="str">
        <f>IFERROR(VLOOKUP(A270,'fat-11-24'!A:C,3,FALSE),"")</f>
        <v/>
      </c>
      <c r="DF270" s="279" t="str">
        <f>IFERROR(VLOOKUP(A270,'fat-12-24'!A:D,3,FALSE),"")</f>
        <v/>
      </c>
      <c r="DG270" s="279" t="str">
        <f>IFERROR(VLOOKUP(A270,'fat-01-25'!A:D,3,FALSE),"")</f>
        <v/>
      </c>
      <c r="DH270" s="279" t="str">
        <f>IFERROR(VLOOKUP(A270,'fat-02-25'!A:D,3,FALSE),"")</f>
        <v/>
      </c>
      <c r="DI270" s="279" t="str">
        <f>IFERROR(VLOOKUP(A270,'fat-03-25'!A:C,3,FALSE),"")</f>
        <v/>
      </c>
      <c r="DJ270" s="279" t="str">
        <f>IFERROR(VLOOKUP(A270,'fat-04-25'!A:C,3,FALSE),"")</f>
        <v/>
      </c>
      <c r="DK270" s="279" t="str">
        <f>IFERROR(VLOOKUP(A270,'fat-02-25'!A:C,3,FALSE),"")</f>
        <v/>
      </c>
      <c r="DL270" s="279" t="str">
        <f>IFERROR(VLOOKUP(A270,'fat-06-25'!A:C,3,FALSE),"")</f>
        <v/>
      </c>
      <c r="DM270" s="279" t="str">
        <f>IFERROR(VLOOKUP(A270,'fat-05-25'!A:C,3,FALSE),"")</f>
        <v/>
      </c>
      <c r="DN270" s="279" t="str">
        <f>IFERROR(VLOOKUP(A270,'fat-08-25'!A:C,3,FALSE),"")</f>
        <v/>
      </c>
      <c r="DO270" s="279" t="str">
        <f>IFERROR(VLOOKUP(A270,'fat-09-25'!A:C,3,FALSE),"")</f>
        <v/>
      </c>
      <c r="DP270" s="279" t="str">
        <f>IFERROR(VLOOKUP(A270,'fat-10-25'!A:C,3,FALSE),"")</f>
        <v/>
      </c>
      <c r="DQ270" s="279" t="str">
        <f>IFERROR(VLOOKUP(A270,'fat-11-25'!A:D,3,FALSE),"")</f>
        <v/>
      </c>
      <c r="DR270" s="279" t="str">
        <f>IFERROR(VLOOKUP(A270,'fat-12-25'!A:D,3,FALSE),"")</f>
        <v/>
      </c>
      <c r="DS270" s="279" t="str">
        <f>IFERROR(VLOOKUP(A270,'fat-01-26'!A:C,3,FALSE),"")</f>
        <v/>
      </c>
      <c r="DT270" s="279" t="str">
        <f>IFERROR(VLOOKUP(A270,'fat-02-26'!A:C,3,FALSE),"")</f>
        <v/>
      </c>
      <c r="DU270" s="279" t="str">
        <f>IFERROR(VLOOKUP(A270,'fat-03-26'!A:C,3,FALSE),"")</f>
        <v/>
      </c>
      <c r="DV270" s="279" t="str">
        <f>IFERROR(VLOOKUP(A270,'fat-04-26'!A:C,3,FALSE),"")</f>
        <v/>
      </c>
      <c r="DW270" s="279" t="str">
        <f>IFERROR(VLOOKUP(A270,'fat-05-26'!A:C,3,FALSE),"")</f>
        <v/>
      </c>
      <c r="DX270" s="279">
        <f t="shared" si="27"/>
        <v>0</v>
      </c>
      <c r="DY270" s="279">
        <f t="shared" si="26"/>
        <v>0</v>
      </c>
      <c r="DZ270" s="280"/>
      <c r="EA270" s="281">
        <f>VLOOKUP(A270,Estoque!B:I,8,FALSE)</f>
        <v>0</v>
      </c>
      <c r="EB270" s="34">
        <f>VLOOKUP(A270,Estoque!B:N,13,FALSE)</f>
        <v>0</v>
      </c>
    </row>
    <row r="271" spans="1:132" x14ac:dyDescent="0.3">
      <c r="A271" s="394" t="s">
        <v>929</v>
      </c>
      <c r="B271" s="394" t="s">
        <v>930</v>
      </c>
      <c r="BN271" s="279" t="str">
        <f>IFERROR(VLOOKUP(A271,#REF!,3,FALSE),"")</f>
        <v/>
      </c>
      <c r="BO271" s="279" t="str">
        <f>IFERROR(VLOOKUP(A271,#REF!,3,FALSE),"")</f>
        <v/>
      </c>
      <c r="BP271" s="279" t="str">
        <f>IFERROR(VLOOKUP(A271,#REF!,3,FALSE),"")</f>
        <v/>
      </c>
      <c r="BQ271" s="279" t="str">
        <f>IFERROR(VLOOKUP(A271,#REF!,3,FALSE),"")</f>
        <v/>
      </c>
      <c r="BR271" s="279" t="str">
        <f>IFERROR(VLOOKUP(A271,#REF!,3,FALSE),"")</f>
        <v/>
      </c>
      <c r="BS271" s="279" t="str">
        <f>IFERROR(VLOOKUP(A271,#REF!,3,FALSE),"")</f>
        <v/>
      </c>
      <c r="BT271" s="279" t="str">
        <f>IFERROR(VLOOKUP(A271,#REF!,3,FALSE),"")</f>
        <v/>
      </c>
      <c r="BU271" s="279" t="str">
        <f>IFERROR(VLOOKUP(A271,#REF!,3,FALSE),"")</f>
        <v/>
      </c>
      <c r="BV271" s="279" t="str">
        <f>IFERROR(VLOOKUP(A271,#REF!,3,FALSE),"")</f>
        <v/>
      </c>
      <c r="BW271" s="279" t="str">
        <f>IFERROR(VLOOKUP(A271,#REF!,3,FALSE),"")</f>
        <v/>
      </c>
      <c r="BX271" s="279" t="str">
        <f>IFERROR(VLOOKUP(A271,#REF!,3,FALSE),"")</f>
        <v/>
      </c>
      <c r="BY271" s="279" t="str">
        <f>IFERROR(VLOOKUP(A271,#REF!,3,FALSE),"")</f>
        <v/>
      </c>
      <c r="BZ271" s="279" t="str">
        <f>IFERROR(VLOOKUP(A271,#REF!,3,FALSE),"")</f>
        <v/>
      </c>
      <c r="CA271" s="279" t="str">
        <f>IFERROR(VLOOKUP(A271,#REF!,3,FALSE),"")</f>
        <v/>
      </c>
      <c r="CB271" s="279" t="str">
        <f>IFERROR(VLOOKUP(A271,#REF!,3,FALSE),"")</f>
        <v/>
      </c>
      <c r="CC271" s="279" t="str">
        <f>IFERROR(VLOOKUP(A271,#REF!,3,FALSE),"")</f>
        <v/>
      </c>
      <c r="CD271" s="279" t="str">
        <f>IFERROR(VLOOKUP(A271,#REF!,3,FALSE),"")</f>
        <v/>
      </c>
      <c r="CE271" s="279" t="str">
        <f>IFERROR(VLOOKUP(A271,#REF!,3,FALSE),"")</f>
        <v/>
      </c>
      <c r="CF271" s="279" t="str">
        <f>IFERROR(VLOOKUP(A271,#REF!,3,FALSE),"")</f>
        <v/>
      </c>
      <c r="CG271" s="279" t="str">
        <f>IFERROR(VLOOKUP(A271,#REF!,3,FALSE),"")</f>
        <v/>
      </c>
      <c r="CH271" s="279" t="str">
        <f>IFERROR(VLOOKUP(A271,#REF!,3,FALSE),"")</f>
        <v/>
      </c>
      <c r="CI271" s="279" t="str">
        <f>IFERROR(VLOOKUP(A271,'fat-01-23'!A:C,3,FALSE),"")</f>
        <v/>
      </c>
      <c r="CJ271" s="279" t="str">
        <f>IFERROR(VLOOKUP(A271,'fat-02-23'!A:C,3,FALSE),"")</f>
        <v/>
      </c>
      <c r="CK271" s="279" t="str">
        <f>IFERROR(VLOOKUP(A271,'fat-03-23'!A:C,3,FALSE),"")</f>
        <v/>
      </c>
      <c r="CL271" s="279" t="str">
        <f>IFERROR(VLOOKUP(A271,'fat-04-23'!A:C,3,FALSE),"")</f>
        <v/>
      </c>
      <c r="CM271" s="279" t="str">
        <f>IFERROR(VLOOKUP(A271,'fat-05-23'!A:C,3,FALSE),"")</f>
        <v/>
      </c>
      <c r="CN271" s="279" t="str">
        <f>IFERROR(VLOOKUP(A271,'fat-06-23'!A:C,3,FALSE),"")</f>
        <v/>
      </c>
      <c r="CO271" s="279" t="str">
        <f>IFERROR(VLOOKUP(A271,'fat-07-23'!A:C,3,FALSE),"")</f>
        <v/>
      </c>
      <c r="CP271" s="279" t="str">
        <f>IFERROR(VLOOKUP(A271,'fat-08-23'!A:C,3,FALSE),"")</f>
        <v/>
      </c>
      <c r="CQ271" s="279" t="str">
        <f>IFERROR(VLOOKUP(A271,'fat-09-23'!A:C,3,FALSE),"")</f>
        <v/>
      </c>
      <c r="CR271" s="279" t="str">
        <f>IFERROR(VLOOKUP(A271,'fat-10-23'!A:C,3,FALSE),"")</f>
        <v/>
      </c>
      <c r="CS271" s="279" t="str">
        <f>IFERROR(VLOOKUP(A271,'fat-11-23'!A:C,3,FALSE),"")</f>
        <v/>
      </c>
      <c r="CT271" s="279" t="str">
        <f>IFERROR(VLOOKUP(A271,'fat-12-23'!A:C,3,FALSE),"")</f>
        <v/>
      </c>
      <c r="CU271" s="279" t="str">
        <f>IFERROR(VLOOKUP(A271,'fat-01-24'!A:C,3,FALSE),"")</f>
        <v/>
      </c>
      <c r="CV271" s="279" t="str">
        <f>IFERROR(VLOOKUP(A271,'fat-02-24'!A:C,3,FALSE),"")</f>
        <v/>
      </c>
      <c r="CW271" s="279" t="str">
        <f>IFERROR(VLOOKUP(A271,'fat-03-24'!A:C,3,FALSE),"")</f>
        <v/>
      </c>
      <c r="CX271" s="279" t="str">
        <f>IFERROR(VLOOKUP(A271,'fat-04-24'!A:C,3,FALSE),"")</f>
        <v/>
      </c>
      <c r="CY271" s="279" t="str">
        <f>IFERROR(VLOOKUP(A271,'fat-05-24'!A:C,3,FALSE),"")</f>
        <v/>
      </c>
      <c r="CZ271" s="279" t="str">
        <f>IFERROR(VLOOKUP(A271,'fat-06-24'!A:C,3,FALSE),"")</f>
        <v/>
      </c>
      <c r="DA271" s="279" t="str">
        <f>IFERROR(VLOOKUP(A271,'fat-07-24'!A:C,3,FALSE),"")</f>
        <v/>
      </c>
      <c r="DB271" s="279" t="str">
        <f>IFERROR(VLOOKUP(A271,'fat-08-24'!A:D,3,FALSE),"")</f>
        <v/>
      </c>
      <c r="DC271" s="279" t="str">
        <f>IFERROR(VLOOKUP(A271,'fat-09-24'!A:C,3,FALSE),"")</f>
        <v/>
      </c>
      <c r="DD271" s="279" t="str">
        <f>IFERROR(VLOOKUP(A271,'fat-10-24'!A:C,3,FALSE),"")</f>
        <v/>
      </c>
      <c r="DE271" s="279" t="str">
        <f>IFERROR(VLOOKUP(A271,'fat-11-24'!A:C,3,FALSE),"")</f>
        <v/>
      </c>
      <c r="DF271" s="279" t="str">
        <f>IFERROR(VLOOKUP(A271,'fat-12-24'!A:D,3,FALSE),"")</f>
        <v/>
      </c>
      <c r="DG271" s="279" t="str">
        <f>IFERROR(VLOOKUP(A271,'fat-01-25'!A:D,3,FALSE),"")</f>
        <v/>
      </c>
      <c r="DH271" s="279" t="str">
        <f>IFERROR(VLOOKUP(A271,'fat-02-25'!A:D,3,FALSE),"")</f>
        <v/>
      </c>
      <c r="DI271" s="279" t="str">
        <f>IFERROR(VLOOKUP(A271,'fat-03-25'!A:C,3,FALSE),"")</f>
        <v/>
      </c>
      <c r="DJ271" s="279" t="str">
        <f>IFERROR(VLOOKUP(A271,'fat-04-25'!A:C,3,FALSE),"")</f>
        <v/>
      </c>
      <c r="DK271" s="279" t="str">
        <f>IFERROR(VLOOKUP(A271,'fat-02-25'!A:C,3,FALSE),"")</f>
        <v/>
      </c>
      <c r="DL271" s="279" t="str">
        <f>IFERROR(VLOOKUP(A271,'fat-06-25'!A:C,3,FALSE),"")</f>
        <v/>
      </c>
      <c r="DM271" s="279" t="str">
        <f>IFERROR(VLOOKUP(A271,'fat-05-25'!A:C,3,FALSE),"")</f>
        <v/>
      </c>
      <c r="DN271" s="279" t="str">
        <f>IFERROR(VLOOKUP(A271,'fat-08-25'!A:C,3,FALSE),"")</f>
        <v/>
      </c>
      <c r="DO271" s="279" t="str">
        <f>IFERROR(VLOOKUP(A271,'fat-09-25'!A:C,3,FALSE),"")</f>
        <v/>
      </c>
      <c r="DP271" s="279" t="str">
        <f>IFERROR(VLOOKUP(A271,'fat-10-25'!A:C,3,FALSE),"")</f>
        <v/>
      </c>
      <c r="DQ271" s="279" t="str">
        <f>IFERROR(VLOOKUP(A271,'fat-11-25'!A:D,3,FALSE),"")</f>
        <v/>
      </c>
      <c r="DR271" s="279" t="str">
        <f>IFERROR(VLOOKUP(A271,'fat-12-25'!A:D,3,FALSE),"")</f>
        <v/>
      </c>
      <c r="DS271" s="279" t="str">
        <f>IFERROR(VLOOKUP(A271,'fat-01-26'!A:C,3,FALSE),"")</f>
        <v/>
      </c>
      <c r="DT271" s="279" t="str">
        <f>IFERROR(VLOOKUP(A271,'fat-02-26'!A:C,3,FALSE),"")</f>
        <v/>
      </c>
      <c r="DU271" s="279" t="str">
        <f>IFERROR(VLOOKUP(A271,'fat-03-26'!A:C,3,FALSE),"")</f>
        <v/>
      </c>
      <c r="DV271" s="279" t="str">
        <f>IFERROR(VLOOKUP(A271,'fat-04-26'!A:C,3,FALSE),"")</f>
        <v/>
      </c>
      <c r="DW271" s="279" t="str">
        <f>IFERROR(VLOOKUP(A271,'fat-05-26'!A:C,3,FALSE),"")</f>
        <v/>
      </c>
      <c r="DX271" s="279">
        <f t="shared" si="27"/>
        <v>0</v>
      </c>
      <c r="DY271" s="279">
        <f t="shared" si="26"/>
        <v>0</v>
      </c>
      <c r="DZ271" s="280"/>
      <c r="EA271" s="281">
        <f>VLOOKUP(A271,Estoque!B:I,8,FALSE)</f>
        <v>0</v>
      </c>
      <c r="EB271" s="34">
        <f>VLOOKUP(A271,Estoque!B:N,13,FALSE)</f>
        <v>0</v>
      </c>
    </row>
    <row r="272" spans="1:132" x14ac:dyDescent="0.3">
      <c r="A272" s="394" t="s">
        <v>931</v>
      </c>
      <c r="B272" s="394" t="s">
        <v>932</v>
      </c>
      <c r="AM272" s="279" t="s">
        <v>772</v>
      </c>
      <c r="AN272" s="279" t="s">
        <v>772</v>
      </c>
      <c r="AO272" s="279" t="s">
        <v>772</v>
      </c>
      <c r="AP272" s="279" t="s">
        <v>772</v>
      </c>
      <c r="AQ272" s="279" t="s">
        <v>772</v>
      </c>
      <c r="AR272" s="279" t="s">
        <v>772</v>
      </c>
      <c r="AS272" s="279" t="s">
        <v>772</v>
      </c>
      <c r="AT272" s="279" t="s">
        <v>772</v>
      </c>
      <c r="AU272" s="279" t="s">
        <v>772</v>
      </c>
      <c r="AV272" s="279" t="s">
        <v>772</v>
      </c>
      <c r="AW272" s="279" t="s">
        <v>772</v>
      </c>
      <c r="AX272" s="279" t="s">
        <v>772</v>
      </c>
      <c r="AY272" s="279" t="str">
        <f>IFERROR(VLOOKUP(A272,#REF!,3,FALSE),"")</f>
        <v/>
      </c>
      <c r="AZ272" s="279" t="str">
        <f>IFERROR(VLOOKUP(A272,#REF!,3,FALSE),"")</f>
        <v/>
      </c>
      <c r="BA272" s="279" t="str">
        <f>IFERROR(VLOOKUP(A272,#REF!,3,FALSE),"")</f>
        <v/>
      </c>
      <c r="BB272" s="279" t="str">
        <f>IFERROR(VLOOKUP(A272,#REF!,3,FALSE),"")</f>
        <v/>
      </c>
      <c r="BC272" s="279" t="str">
        <f>IFERROR(VLOOKUP(A272,#REF!,3,FALSE),"")</f>
        <v/>
      </c>
      <c r="BD272" s="279" t="str">
        <f>IFERROR(VLOOKUP(A272,#REF!,3,FALSE),"")</f>
        <v/>
      </c>
      <c r="BE272" s="279" t="str">
        <f>IFERROR(VLOOKUP(A272,#REF!,3,FALSE),"")</f>
        <v/>
      </c>
      <c r="BF272" s="279" t="str">
        <f>IFERROR(VLOOKUP(A272,#REF!,3,FALSE),"")</f>
        <v/>
      </c>
      <c r="BG272" s="279" t="str">
        <f>IFERROR(VLOOKUP(A272,#REF!,3,FALSE),"")</f>
        <v/>
      </c>
      <c r="BH272" s="279" t="str">
        <f>IFERROR(VLOOKUP(A272,#REF!,3,FALSE),"")</f>
        <v/>
      </c>
      <c r="BI272" s="279" t="str">
        <f>IFERROR(VLOOKUP(A272,#REF!,3,FALSE),"")</f>
        <v/>
      </c>
      <c r="BJ272" s="279" t="str">
        <f>IFERROR(VLOOKUP(A272,#REF!,3,FALSE),"")</f>
        <v/>
      </c>
      <c r="BK272" s="279" t="str">
        <f>IFERROR(VLOOKUP(A272,#REF!,3,FALSE),"")</f>
        <v/>
      </c>
      <c r="BL272" s="279" t="str">
        <f>IFERROR(VLOOKUP(A272,#REF!,3,FALSE),"")</f>
        <v/>
      </c>
      <c r="BM272" s="279" t="str">
        <f>IFERROR(VLOOKUP(A272,#REF!,3,FALSE),"")</f>
        <v/>
      </c>
      <c r="BN272" s="279" t="str">
        <f>IFERROR(VLOOKUP(A272,#REF!,3,FALSE),"")</f>
        <v/>
      </c>
      <c r="BO272" s="279" t="str">
        <f>IFERROR(VLOOKUP(A272,#REF!,3,FALSE),"")</f>
        <v/>
      </c>
      <c r="BP272" s="279" t="str">
        <f>IFERROR(VLOOKUP(A272,#REF!,3,FALSE),"")</f>
        <v/>
      </c>
      <c r="BQ272" s="279" t="str">
        <f>IFERROR(VLOOKUP(A272,#REF!,3,FALSE),"")</f>
        <v/>
      </c>
      <c r="BR272" s="279" t="str">
        <f>IFERROR(VLOOKUP(A272,#REF!,3,FALSE),"")</f>
        <v/>
      </c>
      <c r="BS272" s="279" t="str">
        <f>IFERROR(VLOOKUP(A272,#REF!,3,FALSE),"")</f>
        <v/>
      </c>
      <c r="BT272" s="279" t="str">
        <f>IFERROR(VLOOKUP(A272,#REF!,3,FALSE),"")</f>
        <v/>
      </c>
      <c r="BU272" s="279" t="str">
        <f>IFERROR(VLOOKUP(A272,#REF!,3,FALSE),"")</f>
        <v/>
      </c>
      <c r="BV272" s="279" t="str">
        <f>IFERROR(VLOOKUP(A272,#REF!,3,FALSE),"")</f>
        <v/>
      </c>
      <c r="BW272" s="279" t="str">
        <f>IFERROR(VLOOKUP(A272,#REF!,3,FALSE),"")</f>
        <v/>
      </c>
      <c r="BX272" s="279" t="str">
        <f>IFERROR(VLOOKUP(A272,#REF!,3,FALSE),"")</f>
        <v/>
      </c>
      <c r="BY272" s="279" t="str">
        <f>IFERROR(VLOOKUP(A272,#REF!,3,FALSE),"")</f>
        <v/>
      </c>
      <c r="BZ272" s="279" t="str">
        <f>IFERROR(VLOOKUP(A272,#REF!,3,FALSE),"")</f>
        <v/>
      </c>
      <c r="CA272" s="279" t="str">
        <f>IFERROR(VLOOKUP(A272,#REF!,3,FALSE),"")</f>
        <v/>
      </c>
      <c r="CB272" s="279" t="str">
        <f>IFERROR(VLOOKUP(A272,#REF!,3,FALSE),"")</f>
        <v/>
      </c>
      <c r="CC272" s="279" t="str">
        <f>IFERROR(VLOOKUP(A272,#REF!,3,FALSE),"")</f>
        <v/>
      </c>
      <c r="CD272" s="279" t="str">
        <f>IFERROR(VLOOKUP(A272,#REF!,3,FALSE),"")</f>
        <v/>
      </c>
      <c r="CE272" s="279" t="str">
        <f>IFERROR(VLOOKUP(A272,#REF!,3,FALSE),"")</f>
        <v/>
      </c>
      <c r="CF272" s="279" t="str">
        <f>IFERROR(VLOOKUP(A272,#REF!,3,FALSE),"")</f>
        <v/>
      </c>
      <c r="CG272" s="279" t="str">
        <f>IFERROR(VLOOKUP(A272,#REF!,3,FALSE),"")</f>
        <v/>
      </c>
      <c r="CH272" s="279" t="str">
        <f>IFERROR(VLOOKUP(A272,#REF!,3,FALSE),"")</f>
        <v/>
      </c>
      <c r="CI272" s="279" t="str">
        <f>IFERROR(VLOOKUP(A272,'fat-01-23'!A:C,3,FALSE),"")</f>
        <v/>
      </c>
      <c r="CJ272" s="279" t="str">
        <f>IFERROR(VLOOKUP(A272,'fat-02-23'!A:C,3,FALSE),"")</f>
        <v/>
      </c>
      <c r="CK272" s="279" t="str">
        <f>IFERROR(VLOOKUP(A272,'fat-03-23'!A:C,3,FALSE),"")</f>
        <v/>
      </c>
      <c r="CL272" s="279" t="str">
        <f>IFERROR(VLOOKUP(A272,'fat-04-23'!A:C,3,FALSE),"")</f>
        <v/>
      </c>
      <c r="CM272" s="279" t="str">
        <f>IFERROR(VLOOKUP(A272,'fat-05-23'!A:C,3,FALSE),"")</f>
        <v/>
      </c>
      <c r="CN272" s="279" t="str">
        <f>IFERROR(VLOOKUP(A272,'fat-06-23'!A:C,3,FALSE),"")</f>
        <v/>
      </c>
      <c r="CO272" s="279" t="str">
        <f>IFERROR(VLOOKUP(A272,'fat-07-23'!A:C,3,FALSE),"")</f>
        <v/>
      </c>
      <c r="CP272" s="279" t="str">
        <f>IFERROR(VLOOKUP(A272,'fat-08-23'!A:C,3,FALSE),"")</f>
        <v/>
      </c>
      <c r="CQ272" s="279" t="str">
        <f>IFERROR(VLOOKUP(A272,'fat-09-23'!A:C,3,FALSE),"")</f>
        <v/>
      </c>
      <c r="CR272" s="279" t="str">
        <f>IFERROR(VLOOKUP(A272,'fat-10-23'!A:C,3,FALSE),"")</f>
        <v/>
      </c>
      <c r="CS272" s="279" t="str">
        <f>IFERROR(VLOOKUP(A272,'fat-11-23'!A:C,3,FALSE),"")</f>
        <v/>
      </c>
      <c r="CT272" s="279" t="str">
        <f>IFERROR(VLOOKUP(A272,'fat-12-23'!A:C,3,FALSE),"")</f>
        <v/>
      </c>
      <c r="CU272" s="279" t="str">
        <f>IFERROR(VLOOKUP(A272,'fat-01-24'!A:C,3,FALSE),"")</f>
        <v/>
      </c>
      <c r="CV272" s="279" t="str">
        <f>IFERROR(VLOOKUP(A272,'fat-02-24'!A:C,3,FALSE),"")</f>
        <v/>
      </c>
      <c r="CW272" s="279" t="str">
        <f>IFERROR(VLOOKUP(A272,'fat-03-24'!A:C,3,FALSE),"")</f>
        <v/>
      </c>
      <c r="CX272" s="279" t="str">
        <f>IFERROR(VLOOKUP(A272,'fat-04-24'!A:C,3,FALSE),"")</f>
        <v/>
      </c>
      <c r="CY272" s="279" t="str">
        <f>IFERROR(VLOOKUP(A272,'fat-05-24'!A:C,3,FALSE),"")</f>
        <v/>
      </c>
      <c r="CZ272" s="279" t="str">
        <f>IFERROR(VLOOKUP(A272,'fat-06-24'!A:C,3,FALSE),"")</f>
        <v/>
      </c>
      <c r="DA272" s="279" t="str">
        <f>IFERROR(VLOOKUP(A272,'fat-07-24'!A:C,3,FALSE),"")</f>
        <v/>
      </c>
      <c r="DB272" s="279" t="str">
        <f>IFERROR(VLOOKUP(A272,'fat-08-24'!A:D,3,FALSE),"")</f>
        <v/>
      </c>
      <c r="DC272" s="279" t="str">
        <f>IFERROR(VLOOKUP(A272,'fat-09-24'!A:C,3,FALSE),"")</f>
        <v/>
      </c>
      <c r="DD272" s="279" t="str">
        <f>IFERROR(VLOOKUP(A272,'fat-10-24'!A:C,3,FALSE),"")</f>
        <v/>
      </c>
      <c r="DE272" s="279" t="str">
        <f>IFERROR(VLOOKUP(A272,'fat-11-24'!A:C,3,FALSE),"")</f>
        <v/>
      </c>
      <c r="DF272" s="279" t="str">
        <f>IFERROR(VLOOKUP(A272,'fat-12-24'!A:D,3,FALSE),"")</f>
        <v/>
      </c>
      <c r="DG272" s="279" t="str">
        <f>IFERROR(VLOOKUP(A272,'fat-01-25'!A:D,3,FALSE),"")</f>
        <v/>
      </c>
      <c r="DH272" s="279" t="str">
        <f>IFERROR(VLOOKUP(A272,'fat-02-25'!A:D,3,FALSE),"")</f>
        <v/>
      </c>
      <c r="DI272" s="279" t="str">
        <f>IFERROR(VLOOKUP(A272,'fat-03-25'!A:C,3,FALSE),"")</f>
        <v/>
      </c>
      <c r="DJ272" s="279" t="str">
        <f>IFERROR(VLOOKUP(A272,'fat-04-25'!A:C,3,FALSE),"")</f>
        <v/>
      </c>
      <c r="DK272" s="279" t="str">
        <f>IFERROR(VLOOKUP(A272,'fat-02-25'!A:C,3,FALSE),"")</f>
        <v/>
      </c>
      <c r="DL272" s="279" t="str">
        <f>IFERROR(VLOOKUP(A272,'fat-06-25'!A:C,3,FALSE),"")</f>
        <v/>
      </c>
      <c r="DM272" s="279" t="str">
        <f>IFERROR(VLOOKUP(A272,'fat-05-25'!A:C,3,FALSE),"")</f>
        <v/>
      </c>
      <c r="DN272" s="279" t="str">
        <f>IFERROR(VLOOKUP(A272,'fat-08-25'!A:C,3,FALSE),"")</f>
        <v/>
      </c>
      <c r="DO272" s="279" t="str">
        <f>IFERROR(VLOOKUP(A272,'fat-09-25'!A:C,3,FALSE),"")</f>
        <v/>
      </c>
      <c r="DP272" s="279" t="str">
        <f>IFERROR(VLOOKUP(A272,'fat-10-25'!A:C,3,FALSE),"")</f>
        <v/>
      </c>
      <c r="DQ272" s="279" t="str">
        <f>IFERROR(VLOOKUP(A272,'fat-11-25'!A:D,3,FALSE),"")</f>
        <v/>
      </c>
      <c r="DR272" s="279" t="str">
        <f>IFERROR(VLOOKUP(A272,'fat-12-25'!A:D,3,FALSE),"")</f>
        <v/>
      </c>
      <c r="DS272" s="279" t="str">
        <f>IFERROR(VLOOKUP(A272,'fat-01-26'!A:C,3,FALSE),"")</f>
        <v/>
      </c>
      <c r="DT272" s="279" t="str">
        <f>IFERROR(VLOOKUP(A272,'fat-02-26'!A:C,3,FALSE),"")</f>
        <v/>
      </c>
      <c r="DU272" s="279" t="str">
        <f>IFERROR(VLOOKUP(A272,'fat-03-26'!A:C,3,FALSE),"")</f>
        <v/>
      </c>
      <c r="DV272" s="279" t="str">
        <f>IFERROR(VLOOKUP(A272,'fat-04-26'!A:C,3,FALSE),"")</f>
        <v/>
      </c>
      <c r="DW272" s="279" t="str">
        <f>IFERROR(VLOOKUP(A272,'fat-05-26'!A:C,3,FALSE),"")</f>
        <v/>
      </c>
      <c r="DX272" s="279">
        <f t="shared" si="27"/>
        <v>0</v>
      </c>
      <c r="DY272" s="279">
        <f t="shared" si="26"/>
        <v>0</v>
      </c>
      <c r="DZ272" s="280"/>
      <c r="EA272" s="281">
        <f>VLOOKUP(A272,Estoque!B:I,8,FALSE)</f>
        <v>0</v>
      </c>
      <c r="EB272" s="34">
        <f>VLOOKUP(A272,Estoque!B:N,13,FALSE)</f>
        <v>0</v>
      </c>
    </row>
    <row r="273" spans="1:132" x14ac:dyDescent="0.3">
      <c r="A273" s="394" t="s">
        <v>931</v>
      </c>
      <c r="B273" s="394" t="s">
        <v>932</v>
      </c>
      <c r="BN273" s="279" t="str">
        <f>IFERROR(VLOOKUP(A273,#REF!,3,FALSE),"")</f>
        <v/>
      </c>
      <c r="BO273" s="279" t="str">
        <f>IFERROR(VLOOKUP(A273,#REF!,3,FALSE),"")</f>
        <v/>
      </c>
      <c r="BP273" s="279" t="str">
        <f>IFERROR(VLOOKUP(A273,#REF!,3,FALSE),"")</f>
        <v/>
      </c>
      <c r="BQ273" s="279" t="str">
        <f>IFERROR(VLOOKUP(A273,#REF!,3,FALSE),"")</f>
        <v/>
      </c>
      <c r="BR273" s="279" t="str">
        <f>IFERROR(VLOOKUP(A273,#REF!,3,FALSE),"")</f>
        <v/>
      </c>
      <c r="BS273" s="279" t="str">
        <f>IFERROR(VLOOKUP(A273,#REF!,3,FALSE),"")</f>
        <v/>
      </c>
      <c r="BT273" s="279" t="str">
        <f>IFERROR(VLOOKUP(A273,#REF!,3,FALSE),"")</f>
        <v/>
      </c>
      <c r="BU273" s="279" t="str">
        <f>IFERROR(VLOOKUP(A273,#REF!,3,FALSE),"")</f>
        <v/>
      </c>
      <c r="BV273" s="279" t="str">
        <f>IFERROR(VLOOKUP(A273,#REF!,3,FALSE),"")</f>
        <v/>
      </c>
      <c r="BW273" s="279" t="str">
        <f>IFERROR(VLOOKUP(A273,#REF!,3,FALSE),"")</f>
        <v/>
      </c>
      <c r="BX273" s="279" t="str">
        <f>IFERROR(VLOOKUP(A273,#REF!,3,FALSE),"")</f>
        <v/>
      </c>
      <c r="BY273" s="279" t="str">
        <f>IFERROR(VLOOKUP(A273,#REF!,3,FALSE),"")</f>
        <v/>
      </c>
      <c r="BZ273" s="279" t="str">
        <f>IFERROR(VLOOKUP(A273,#REF!,3,FALSE),"")</f>
        <v/>
      </c>
      <c r="CA273" s="279" t="str">
        <f>IFERROR(VLOOKUP(A273,#REF!,3,FALSE),"")</f>
        <v/>
      </c>
      <c r="CB273" s="279" t="str">
        <f>IFERROR(VLOOKUP(A273,#REF!,3,FALSE),"")</f>
        <v/>
      </c>
      <c r="CC273" s="279" t="str">
        <f>IFERROR(VLOOKUP(A273,#REF!,3,FALSE),"")</f>
        <v/>
      </c>
      <c r="CD273" s="279" t="str">
        <f>IFERROR(VLOOKUP(A273,#REF!,3,FALSE),"")</f>
        <v/>
      </c>
      <c r="CE273" s="279" t="str">
        <f>IFERROR(VLOOKUP(A273,#REF!,3,FALSE),"")</f>
        <v/>
      </c>
      <c r="CF273" s="279" t="str">
        <f>IFERROR(VLOOKUP(A273,#REF!,3,FALSE),"")</f>
        <v/>
      </c>
      <c r="CG273" s="279" t="str">
        <f>IFERROR(VLOOKUP(A273,#REF!,3,FALSE),"")</f>
        <v/>
      </c>
      <c r="CH273" s="279" t="str">
        <f>IFERROR(VLOOKUP(A273,#REF!,3,FALSE),"")</f>
        <v/>
      </c>
      <c r="CI273" s="279" t="str">
        <f>IFERROR(VLOOKUP(A273,'fat-01-23'!A:C,3,FALSE),"")</f>
        <v/>
      </c>
      <c r="CJ273" s="279" t="str">
        <f>IFERROR(VLOOKUP(A273,'fat-02-23'!A:C,3,FALSE),"")</f>
        <v/>
      </c>
      <c r="CK273" s="279" t="str">
        <f>IFERROR(VLOOKUP(A273,'fat-03-23'!A:C,3,FALSE),"")</f>
        <v/>
      </c>
      <c r="CL273" s="279" t="str">
        <f>IFERROR(VLOOKUP(A273,'fat-04-23'!A:C,3,FALSE),"")</f>
        <v/>
      </c>
      <c r="CM273" s="279" t="str">
        <f>IFERROR(VLOOKUP(A273,'fat-05-23'!A:C,3,FALSE),"")</f>
        <v/>
      </c>
      <c r="CN273" s="279" t="str">
        <f>IFERROR(VLOOKUP(A273,'fat-06-23'!A:C,3,FALSE),"")</f>
        <v/>
      </c>
      <c r="CO273" s="279" t="str">
        <f>IFERROR(VLOOKUP(A273,'fat-07-23'!A:C,3,FALSE),"")</f>
        <v/>
      </c>
      <c r="CP273" s="279" t="str">
        <f>IFERROR(VLOOKUP(A273,'fat-08-23'!A:C,3,FALSE),"")</f>
        <v/>
      </c>
      <c r="CQ273" s="279" t="str">
        <f>IFERROR(VLOOKUP(A273,'fat-09-23'!A:C,3,FALSE),"")</f>
        <v/>
      </c>
      <c r="CR273" s="279" t="str">
        <f>IFERROR(VLOOKUP(A273,'fat-10-23'!A:C,3,FALSE),"")</f>
        <v/>
      </c>
      <c r="CS273" s="279" t="str">
        <f>IFERROR(VLOOKUP(A273,'fat-11-23'!A:C,3,FALSE),"")</f>
        <v/>
      </c>
      <c r="CT273" s="279" t="str">
        <f>IFERROR(VLOOKUP(A273,'fat-12-23'!A:C,3,FALSE),"")</f>
        <v/>
      </c>
      <c r="CU273" s="279" t="str">
        <f>IFERROR(VLOOKUP(A273,'fat-01-24'!A:C,3,FALSE),"")</f>
        <v/>
      </c>
      <c r="CV273" s="279" t="str">
        <f>IFERROR(VLOOKUP(A273,'fat-02-24'!A:C,3,FALSE),"")</f>
        <v/>
      </c>
      <c r="CW273" s="279" t="str">
        <f>IFERROR(VLOOKUP(A273,'fat-03-24'!A:C,3,FALSE),"")</f>
        <v/>
      </c>
      <c r="CX273" s="279" t="str">
        <f>IFERROR(VLOOKUP(A273,'fat-04-24'!A:C,3,FALSE),"")</f>
        <v/>
      </c>
      <c r="CY273" s="279" t="str">
        <f>IFERROR(VLOOKUP(A273,'fat-05-24'!A:C,3,FALSE),"")</f>
        <v/>
      </c>
      <c r="CZ273" s="279" t="str">
        <f>IFERROR(VLOOKUP(A273,'fat-06-24'!A:C,3,FALSE),"")</f>
        <v/>
      </c>
      <c r="DA273" s="279" t="str">
        <f>IFERROR(VLOOKUP(A273,'fat-07-24'!A:C,3,FALSE),"")</f>
        <v/>
      </c>
      <c r="DB273" s="279" t="str">
        <f>IFERROR(VLOOKUP(A273,'fat-08-24'!A:D,3,FALSE),"")</f>
        <v/>
      </c>
      <c r="DC273" s="279" t="str">
        <f>IFERROR(VLOOKUP(A273,'fat-09-24'!A:C,3,FALSE),"")</f>
        <v/>
      </c>
      <c r="DD273" s="279" t="str">
        <f>IFERROR(VLOOKUP(A273,'fat-10-24'!A:C,3,FALSE),"")</f>
        <v/>
      </c>
      <c r="DE273" s="279" t="str">
        <f>IFERROR(VLOOKUP(A273,'fat-11-24'!A:C,3,FALSE),"")</f>
        <v/>
      </c>
      <c r="DF273" s="279" t="str">
        <f>IFERROR(VLOOKUP(A273,'fat-12-24'!A:D,3,FALSE),"")</f>
        <v/>
      </c>
      <c r="DG273" s="279" t="str">
        <f>IFERROR(VLOOKUP(A273,'fat-01-25'!A:D,3,FALSE),"")</f>
        <v/>
      </c>
      <c r="DH273" s="279" t="str">
        <f>IFERROR(VLOOKUP(A273,'fat-02-25'!A:D,3,FALSE),"")</f>
        <v/>
      </c>
      <c r="DI273" s="279" t="str">
        <f>IFERROR(VLOOKUP(A273,'fat-03-25'!A:C,3,FALSE),"")</f>
        <v/>
      </c>
      <c r="DJ273" s="279" t="str">
        <f>IFERROR(VLOOKUP(A273,'fat-04-25'!A:C,3,FALSE),"")</f>
        <v/>
      </c>
      <c r="DK273" s="279" t="str">
        <f>IFERROR(VLOOKUP(A273,'fat-02-25'!A:C,3,FALSE),"")</f>
        <v/>
      </c>
      <c r="DL273" s="279" t="str">
        <f>IFERROR(VLOOKUP(A273,'fat-06-25'!A:C,3,FALSE),"")</f>
        <v/>
      </c>
      <c r="DM273" s="279" t="str">
        <f>IFERROR(VLOOKUP(A273,'fat-05-25'!A:C,3,FALSE),"")</f>
        <v/>
      </c>
      <c r="DN273" s="279" t="str">
        <f>IFERROR(VLOOKUP(A273,'fat-08-25'!A:C,3,FALSE),"")</f>
        <v/>
      </c>
      <c r="DO273" s="279" t="str">
        <f>IFERROR(VLOOKUP(A273,'fat-09-25'!A:C,3,FALSE),"")</f>
        <v/>
      </c>
      <c r="DP273" s="279" t="str">
        <f>IFERROR(VLOOKUP(A273,'fat-10-25'!A:C,3,FALSE),"")</f>
        <v/>
      </c>
      <c r="DQ273" s="279" t="str">
        <f>IFERROR(VLOOKUP(A273,'fat-11-25'!A:D,3,FALSE),"")</f>
        <v/>
      </c>
      <c r="DR273" s="279" t="str">
        <f>IFERROR(VLOOKUP(A273,'fat-12-25'!A:D,3,FALSE),"")</f>
        <v/>
      </c>
      <c r="DS273" s="279" t="str">
        <f>IFERROR(VLOOKUP(A273,'fat-01-26'!A:C,3,FALSE),"")</f>
        <v/>
      </c>
      <c r="DT273" s="279" t="str">
        <f>IFERROR(VLOOKUP(A273,'fat-02-26'!A:C,3,FALSE),"")</f>
        <v/>
      </c>
      <c r="DU273" s="279" t="str">
        <f>IFERROR(VLOOKUP(A273,'fat-03-26'!A:C,3,FALSE),"")</f>
        <v/>
      </c>
      <c r="DV273" s="279" t="str">
        <f>IFERROR(VLOOKUP(A273,'fat-04-26'!A:C,3,FALSE),"")</f>
        <v/>
      </c>
      <c r="DW273" s="279" t="str">
        <f>IFERROR(VLOOKUP(A273,'fat-05-26'!A:C,3,FALSE),"")</f>
        <v/>
      </c>
      <c r="DX273" s="279">
        <f t="shared" si="27"/>
        <v>0</v>
      </c>
      <c r="DY273" s="279">
        <f t="shared" si="26"/>
        <v>0</v>
      </c>
      <c r="DZ273" s="280"/>
      <c r="EA273" s="281">
        <f>VLOOKUP(A273,Estoque!B:I,8,FALSE)</f>
        <v>0</v>
      </c>
      <c r="EB273" s="34">
        <f>VLOOKUP(A273,Estoque!B:N,13,FALSE)</f>
        <v>0</v>
      </c>
    </row>
    <row r="274" spans="1:132" x14ac:dyDescent="0.3">
      <c r="A274" s="394" t="s">
        <v>933</v>
      </c>
      <c r="B274" s="394" t="s">
        <v>934</v>
      </c>
      <c r="BN274" s="279" t="str">
        <f>IFERROR(VLOOKUP(A274,#REF!,3,FALSE),"")</f>
        <v/>
      </c>
      <c r="BO274" s="279" t="str">
        <f>IFERROR(VLOOKUP(A274,#REF!,3,FALSE),"")</f>
        <v/>
      </c>
      <c r="BP274" s="279" t="str">
        <f>IFERROR(VLOOKUP(A274,#REF!,3,FALSE),"")</f>
        <v/>
      </c>
      <c r="BQ274" s="279" t="str">
        <f>IFERROR(VLOOKUP(A274,#REF!,3,FALSE),"")</f>
        <v/>
      </c>
      <c r="BR274" s="279" t="str">
        <f>IFERROR(VLOOKUP(A274,#REF!,3,FALSE),"")</f>
        <v/>
      </c>
      <c r="BS274" s="279" t="str">
        <f>IFERROR(VLOOKUP(A274,#REF!,3,FALSE),"")</f>
        <v/>
      </c>
      <c r="BT274" s="279" t="str">
        <f>IFERROR(VLOOKUP(A274,#REF!,3,FALSE),"")</f>
        <v/>
      </c>
      <c r="BU274" s="279" t="str">
        <f>IFERROR(VLOOKUP(A274,#REF!,3,FALSE),"")</f>
        <v/>
      </c>
      <c r="BV274" s="279" t="str">
        <f>IFERROR(VLOOKUP(A274,#REF!,3,FALSE),"")</f>
        <v/>
      </c>
      <c r="BW274" s="279" t="str">
        <f>IFERROR(VLOOKUP(A274,#REF!,3,FALSE),"")</f>
        <v/>
      </c>
      <c r="BX274" s="279" t="str">
        <f>IFERROR(VLOOKUP(A274,#REF!,3,FALSE),"")</f>
        <v/>
      </c>
      <c r="BY274" s="279" t="str">
        <f>IFERROR(VLOOKUP(A274,#REF!,3,FALSE),"")</f>
        <v/>
      </c>
      <c r="BZ274" s="279" t="str">
        <f>IFERROR(VLOOKUP(A274,#REF!,3,FALSE),"")</f>
        <v/>
      </c>
      <c r="CA274" s="279" t="str">
        <f>IFERROR(VLOOKUP(A274,#REF!,3,FALSE),"")</f>
        <v/>
      </c>
      <c r="CB274" s="279" t="str">
        <f>IFERROR(VLOOKUP(A274,#REF!,3,FALSE),"")</f>
        <v/>
      </c>
      <c r="CC274" s="279" t="str">
        <f>IFERROR(VLOOKUP(A274,#REF!,3,FALSE),"")</f>
        <v/>
      </c>
      <c r="CD274" s="279" t="str">
        <f>IFERROR(VLOOKUP(A274,#REF!,3,FALSE),"")</f>
        <v/>
      </c>
      <c r="CE274" s="279" t="str">
        <f>IFERROR(VLOOKUP(A274,#REF!,3,FALSE),"")</f>
        <v/>
      </c>
      <c r="CF274" s="279" t="str">
        <f>IFERROR(VLOOKUP(A274,#REF!,3,FALSE),"")</f>
        <v/>
      </c>
      <c r="CG274" s="279" t="str">
        <f>IFERROR(VLOOKUP(A274,#REF!,3,FALSE),"")</f>
        <v/>
      </c>
      <c r="CH274" s="279" t="str">
        <f>IFERROR(VLOOKUP(A274,#REF!,3,FALSE),"")</f>
        <v/>
      </c>
      <c r="CI274" s="279" t="str">
        <f>IFERROR(VLOOKUP(A274,'fat-01-23'!A:C,3,FALSE),"")</f>
        <v/>
      </c>
      <c r="CJ274" s="279" t="str">
        <f>IFERROR(VLOOKUP(A274,'fat-02-23'!A:C,3,FALSE),"")</f>
        <v/>
      </c>
      <c r="CK274" s="279" t="str">
        <f>IFERROR(VLOOKUP(A274,'fat-03-23'!A:C,3,FALSE),"")</f>
        <v/>
      </c>
      <c r="CL274" s="279" t="str">
        <f>IFERROR(VLOOKUP(A274,'fat-04-23'!A:C,3,FALSE),"")</f>
        <v/>
      </c>
      <c r="CM274" s="279" t="str">
        <f>IFERROR(VLOOKUP(A274,'fat-05-23'!A:C,3,FALSE),"")</f>
        <v/>
      </c>
      <c r="CN274" s="279" t="str">
        <f>IFERROR(VLOOKUP(A274,'fat-06-23'!A:C,3,FALSE),"")</f>
        <v/>
      </c>
      <c r="CO274" s="279" t="str">
        <f>IFERROR(VLOOKUP(A274,'fat-07-23'!A:C,3,FALSE),"")</f>
        <v/>
      </c>
      <c r="CP274" s="279" t="str">
        <f>IFERROR(VLOOKUP(A274,'fat-08-23'!A:C,3,FALSE),"")</f>
        <v/>
      </c>
      <c r="CQ274" s="279" t="str">
        <f>IFERROR(VLOOKUP(A274,'fat-09-23'!A:C,3,FALSE),"")</f>
        <v/>
      </c>
      <c r="CR274" s="279" t="str">
        <f>IFERROR(VLOOKUP(A274,'fat-10-23'!A:C,3,FALSE),"")</f>
        <v/>
      </c>
      <c r="CS274" s="279" t="str">
        <f>IFERROR(VLOOKUP(A274,'fat-11-23'!A:C,3,FALSE),"")</f>
        <v/>
      </c>
      <c r="CT274" s="279" t="str">
        <f>IFERROR(VLOOKUP(A274,'fat-12-23'!A:C,3,FALSE),"")</f>
        <v/>
      </c>
      <c r="CU274" s="279" t="str">
        <f>IFERROR(VLOOKUP(A274,'fat-01-24'!A:C,3,FALSE),"")</f>
        <v/>
      </c>
      <c r="CV274" s="279" t="str">
        <f>IFERROR(VLOOKUP(A274,'fat-02-24'!A:C,3,FALSE),"")</f>
        <v/>
      </c>
      <c r="CW274" s="279" t="str">
        <f>IFERROR(VLOOKUP(A274,'fat-03-24'!A:C,3,FALSE),"")</f>
        <v/>
      </c>
      <c r="CX274" s="279" t="str">
        <f>IFERROR(VLOOKUP(A274,'fat-04-24'!A:C,3,FALSE),"")</f>
        <v/>
      </c>
      <c r="CY274" s="279" t="str">
        <f>IFERROR(VLOOKUP(A274,'fat-05-24'!A:C,3,FALSE),"")</f>
        <v/>
      </c>
      <c r="CZ274" s="279" t="str">
        <f>IFERROR(VLOOKUP(A274,'fat-06-24'!A:C,3,FALSE),"")</f>
        <v/>
      </c>
      <c r="DA274" s="279" t="str">
        <f>IFERROR(VLOOKUP(A274,'fat-07-24'!A:C,3,FALSE),"")</f>
        <v/>
      </c>
      <c r="DB274" s="279" t="str">
        <f>IFERROR(VLOOKUP(A274,'fat-08-24'!A:D,3,FALSE),"")</f>
        <v/>
      </c>
      <c r="DC274" s="279" t="str">
        <f>IFERROR(VLOOKUP(A274,'fat-09-24'!A:C,3,FALSE),"")</f>
        <v/>
      </c>
      <c r="DD274" s="279" t="str">
        <f>IFERROR(VLOOKUP(A274,'fat-10-24'!A:C,3,FALSE),"")</f>
        <v/>
      </c>
      <c r="DE274" s="279" t="str">
        <f>IFERROR(VLOOKUP(A274,'fat-11-24'!A:C,3,FALSE),"")</f>
        <v/>
      </c>
      <c r="DF274" s="279" t="str">
        <f>IFERROR(VLOOKUP(A274,'fat-12-24'!A:D,3,FALSE),"")</f>
        <v/>
      </c>
      <c r="DG274" s="279" t="str">
        <f>IFERROR(VLOOKUP(A274,'fat-01-25'!A:D,3,FALSE),"")</f>
        <v/>
      </c>
      <c r="DH274" s="279" t="str">
        <f>IFERROR(VLOOKUP(A274,'fat-02-25'!A:D,3,FALSE),"")</f>
        <v/>
      </c>
      <c r="DI274" s="279" t="str">
        <f>IFERROR(VLOOKUP(A274,'fat-03-25'!A:C,3,FALSE),"")</f>
        <v/>
      </c>
      <c r="DJ274" s="279" t="str">
        <f>IFERROR(VLOOKUP(A274,'fat-04-25'!A:C,3,FALSE),"")</f>
        <v/>
      </c>
      <c r="DK274" s="279" t="str">
        <f>IFERROR(VLOOKUP(A274,'fat-02-25'!A:C,3,FALSE),"")</f>
        <v/>
      </c>
      <c r="DL274" s="279" t="str">
        <f>IFERROR(VLOOKUP(A274,'fat-06-25'!A:C,3,FALSE),"")</f>
        <v/>
      </c>
      <c r="DM274" s="279" t="str">
        <f>IFERROR(VLOOKUP(A274,'fat-05-25'!A:C,3,FALSE),"")</f>
        <v/>
      </c>
      <c r="DN274" s="279" t="str">
        <f>IFERROR(VLOOKUP(A274,'fat-08-25'!A:C,3,FALSE),"")</f>
        <v/>
      </c>
      <c r="DO274" s="279" t="str">
        <f>IFERROR(VLOOKUP(A274,'fat-09-25'!A:C,3,FALSE),"")</f>
        <v/>
      </c>
      <c r="DP274" s="279" t="str">
        <f>IFERROR(VLOOKUP(A274,'fat-10-25'!A:C,3,FALSE),"")</f>
        <v/>
      </c>
      <c r="DQ274" s="279" t="str">
        <f>IFERROR(VLOOKUP(A274,'fat-11-25'!A:D,3,FALSE),"")</f>
        <v/>
      </c>
      <c r="DR274" s="279" t="str">
        <f>IFERROR(VLOOKUP(A274,'fat-12-25'!A:D,3,FALSE),"")</f>
        <v/>
      </c>
      <c r="DS274" s="279" t="str">
        <f>IFERROR(VLOOKUP(A274,'fat-01-26'!A:C,3,FALSE),"")</f>
        <v/>
      </c>
      <c r="DT274" s="279" t="str">
        <f>IFERROR(VLOOKUP(A274,'fat-02-26'!A:C,3,FALSE),"")</f>
        <v/>
      </c>
      <c r="DU274" s="279" t="str">
        <f>IFERROR(VLOOKUP(A274,'fat-03-26'!A:C,3,FALSE),"")</f>
        <v/>
      </c>
      <c r="DV274" s="279" t="str">
        <f>IFERROR(VLOOKUP(A274,'fat-04-26'!A:C,3,FALSE),"")</f>
        <v/>
      </c>
      <c r="DW274" s="279" t="str">
        <f>IFERROR(VLOOKUP(A274,'fat-05-26'!A:C,3,FALSE),"")</f>
        <v/>
      </c>
      <c r="DX274" s="279">
        <f t="shared" si="27"/>
        <v>0</v>
      </c>
      <c r="DY274" s="279">
        <f t="shared" si="26"/>
        <v>0</v>
      </c>
      <c r="DZ274" s="280"/>
      <c r="EA274" s="281">
        <f>VLOOKUP(A274,Estoque!B:I,8,FALSE)</f>
        <v>0</v>
      </c>
      <c r="EB274" s="34">
        <f>VLOOKUP(A274,Estoque!B:N,13,FALSE)</f>
        <v>0</v>
      </c>
    </row>
    <row r="275" spans="1:132" x14ac:dyDescent="0.3">
      <c r="A275" s="394" t="s">
        <v>933</v>
      </c>
      <c r="B275" s="394" t="s">
        <v>934</v>
      </c>
      <c r="BN275" s="279" t="str">
        <f>IFERROR(VLOOKUP(A275,#REF!,3,FALSE),"")</f>
        <v/>
      </c>
      <c r="BO275" s="279" t="str">
        <f>IFERROR(VLOOKUP(A275,#REF!,3,FALSE),"")</f>
        <v/>
      </c>
      <c r="BP275" s="279" t="str">
        <f>IFERROR(VLOOKUP(A275,#REF!,3,FALSE),"")</f>
        <v/>
      </c>
      <c r="BQ275" s="279" t="str">
        <f>IFERROR(VLOOKUP(A275,#REF!,3,FALSE),"")</f>
        <v/>
      </c>
      <c r="BR275" s="279" t="str">
        <f>IFERROR(VLOOKUP(A275,#REF!,3,FALSE),"")</f>
        <v/>
      </c>
      <c r="BS275" s="279" t="str">
        <f>IFERROR(VLOOKUP(A275,#REF!,3,FALSE),"")</f>
        <v/>
      </c>
      <c r="BT275" s="279" t="str">
        <f>IFERROR(VLOOKUP(A275,#REF!,3,FALSE),"")</f>
        <v/>
      </c>
      <c r="BU275" s="279" t="str">
        <f>IFERROR(VLOOKUP(A275,#REF!,3,FALSE),"")</f>
        <v/>
      </c>
      <c r="BV275" s="279" t="str">
        <f>IFERROR(VLOOKUP(A275,#REF!,3,FALSE),"")</f>
        <v/>
      </c>
      <c r="BW275" s="279" t="str">
        <f>IFERROR(VLOOKUP(A275,#REF!,3,FALSE),"")</f>
        <v/>
      </c>
      <c r="BX275" s="279" t="str">
        <f>IFERROR(VLOOKUP(A275,#REF!,3,FALSE),"")</f>
        <v/>
      </c>
      <c r="BY275" s="279" t="str">
        <f>IFERROR(VLOOKUP(A275,#REF!,3,FALSE),"")</f>
        <v/>
      </c>
      <c r="BZ275" s="279" t="str">
        <f>IFERROR(VLOOKUP(A275,#REF!,3,FALSE),"")</f>
        <v/>
      </c>
      <c r="CA275" s="279" t="str">
        <f>IFERROR(VLOOKUP(A275,#REF!,3,FALSE),"")</f>
        <v/>
      </c>
      <c r="CB275" s="279" t="str">
        <f>IFERROR(VLOOKUP(A275,#REF!,3,FALSE),"")</f>
        <v/>
      </c>
      <c r="CC275" s="279" t="str">
        <f>IFERROR(VLOOKUP(A275,#REF!,3,FALSE),"")</f>
        <v/>
      </c>
      <c r="CD275" s="279" t="str">
        <f>IFERROR(VLOOKUP(A275,#REF!,3,FALSE),"")</f>
        <v/>
      </c>
      <c r="CE275" s="279" t="str">
        <f>IFERROR(VLOOKUP(A275,#REF!,3,FALSE),"")</f>
        <v/>
      </c>
      <c r="CF275" s="279" t="str">
        <f>IFERROR(VLOOKUP(A275,#REF!,3,FALSE),"")</f>
        <v/>
      </c>
      <c r="CG275" s="279" t="str">
        <f>IFERROR(VLOOKUP(A275,#REF!,3,FALSE),"")</f>
        <v/>
      </c>
      <c r="CH275" s="279" t="str">
        <f>IFERROR(VLOOKUP(A275,#REF!,3,FALSE),"")</f>
        <v/>
      </c>
      <c r="CI275" s="279" t="str">
        <f>IFERROR(VLOOKUP(A275,'fat-01-23'!A:C,3,FALSE),"")</f>
        <v/>
      </c>
      <c r="CJ275" s="279" t="str">
        <f>IFERROR(VLOOKUP(A275,'fat-02-23'!A:C,3,FALSE),"")</f>
        <v/>
      </c>
      <c r="CK275" s="279" t="str">
        <f>IFERROR(VLOOKUP(A275,'fat-03-23'!A:C,3,FALSE),"")</f>
        <v/>
      </c>
      <c r="CL275" s="279" t="str">
        <f>IFERROR(VLOOKUP(A275,'fat-04-23'!A:C,3,FALSE),"")</f>
        <v/>
      </c>
      <c r="CM275" s="279" t="str">
        <f>IFERROR(VLOOKUP(A275,'fat-05-23'!A:C,3,FALSE),"")</f>
        <v/>
      </c>
      <c r="CN275" s="279" t="str">
        <f>IFERROR(VLOOKUP(A275,'fat-06-23'!A:C,3,FALSE),"")</f>
        <v/>
      </c>
      <c r="CO275" s="279" t="str">
        <f>IFERROR(VLOOKUP(A275,'fat-07-23'!A:C,3,FALSE),"")</f>
        <v/>
      </c>
      <c r="CP275" s="279" t="str">
        <f>IFERROR(VLOOKUP(A275,'fat-08-23'!A:C,3,FALSE),"")</f>
        <v/>
      </c>
      <c r="CQ275" s="279" t="str">
        <f>IFERROR(VLOOKUP(A275,'fat-09-23'!A:C,3,FALSE),"")</f>
        <v/>
      </c>
      <c r="CR275" s="279" t="str">
        <f>IFERROR(VLOOKUP(A275,'fat-10-23'!A:C,3,FALSE),"")</f>
        <v/>
      </c>
      <c r="CS275" s="279" t="str">
        <f>IFERROR(VLOOKUP(A275,'fat-11-23'!A:C,3,FALSE),"")</f>
        <v/>
      </c>
      <c r="CT275" s="279" t="str">
        <f>IFERROR(VLOOKUP(A275,'fat-12-23'!A:C,3,FALSE),"")</f>
        <v/>
      </c>
      <c r="CU275" s="279" t="str">
        <f>IFERROR(VLOOKUP(A275,'fat-01-24'!A:C,3,FALSE),"")</f>
        <v/>
      </c>
      <c r="CV275" s="279" t="str">
        <f>IFERROR(VLOOKUP(A275,'fat-02-24'!A:C,3,FALSE),"")</f>
        <v/>
      </c>
      <c r="CW275" s="279" t="str">
        <f>IFERROR(VLOOKUP(A275,'fat-03-24'!A:C,3,FALSE),"")</f>
        <v/>
      </c>
      <c r="CX275" s="279" t="str">
        <f>IFERROR(VLOOKUP(A275,'fat-04-24'!A:C,3,FALSE),"")</f>
        <v/>
      </c>
      <c r="CY275" s="279" t="str">
        <f>IFERROR(VLOOKUP(A275,'fat-05-24'!A:C,3,FALSE),"")</f>
        <v/>
      </c>
      <c r="CZ275" s="279" t="str">
        <f>IFERROR(VLOOKUP(A275,'fat-06-24'!A:C,3,FALSE),"")</f>
        <v/>
      </c>
      <c r="DA275" s="279" t="str">
        <f>IFERROR(VLOOKUP(A275,'fat-07-24'!A:C,3,FALSE),"")</f>
        <v/>
      </c>
      <c r="DB275" s="279" t="str">
        <f>IFERROR(VLOOKUP(A275,'fat-08-24'!A:D,3,FALSE),"")</f>
        <v/>
      </c>
      <c r="DC275" s="279" t="str">
        <f>IFERROR(VLOOKUP(A275,'fat-09-24'!A:C,3,FALSE),"")</f>
        <v/>
      </c>
      <c r="DD275" s="279" t="str">
        <f>IFERROR(VLOOKUP(A275,'fat-10-24'!A:C,3,FALSE),"")</f>
        <v/>
      </c>
      <c r="DE275" s="279" t="str">
        <f>IFERROR(VLOOKUP(A275,'fat-11-24'!A:C,3,FALSE),"")</f>
        <v/>
      </c>
      <c r="DF275" s="279" t="str">
        <f>IFERROR(VLOOKUP(A275,'fat-12-24'!A:D,3,FALSE),"")</f>
        <v/>
      </c>
      <c r="DG275" s="279" t="str">
        <f>IFERROR(VLOOKUP(A275,'fat-01-25'!A:D,3,FALSE),"")</f>
        <v/>
      </c>
      <c r="DH275" s="279" t="str">
        <f>IFERROR(VLOOKUP(A275,'fat-02-25'!A:D,3,FALSE),"")</f>
        <v/>
      </c>
      <c r="DI275" s="279" t="str">
        <f>IFERROR(VLOOKUP(A275,'fat-03-25'!A:C,3,FALSE),"")</f>
        <v/>
      </c>
      <c r="DJ275" s="279" t="str">
        <f>IFERROR(VLOOKUP(A275,'fat-04-25'!A:C,3,FALSE),"")</f>
        <v/>
      </c>
      <c r="DK275" s="279" t="str">
        <f>IFERROR(VLOOKUP(A275,'fat-02-25'!A:C,3,FALSE),"")</f>
        <v/>
      </c>
      <c r="DL275" s="279" t="str">
        <f>IFERROR(VLOOKUP(A275,'fat-06-25'!A:C,3,FALSE),"")</f>
        <v/>
      </c>
      <c r="DM275" s="279" t="str">
        <f>IFERROR(VLOOKUP(A275,'fat-05-25'!A:C,3,FALSE),"")</f>
        <v/>
      </c>
      <c r="DN275" s="279" t="str">
        <f>IFERROR(VLOOKUP(A275,'fat-08-25'!A:C,3,FALSE),"")</f>
        <v/>
      </c>
      <c r="DO275" s="279" t="str">
        <f>IFERROR(VLOOKUP(A275,'fat-09-25'!A:C,3,FALSE),"")</f>
        <v/>
      </c>
      <c r="DP275" s="279" t="str">
        <f>IFERROR(VLOOKUP(A275,'fat-10-25'!A:C,3,FALSE),"")</f>
        <v/>
      </c>
      <c r="DQ275" s="279" t="str">
        <f>IFERROR(VLOOKUP(A275,'fat-11-25'!A:D,3,FALSE),"")</f>
        <v/>
      </c>
      <c r="DR275" s="279" t="str">
        <f>IFERROR(VLOOKUP(A275,'fat-12-25'!A:D,3,FALSE),"")</f>
        <v/>
      </c>
      <c r="DS275" s="279" t="str">
        <f>IFERROR(VLOOKUP(A275,'fat-01-26'!A:C,3,FALSE),"")</f>
        <v/>
      </c>
      <c r="DT275" s="279" t="str">
        <f>IFERROR(VLOOKUP(A275,'fat-02-26'!A:C,3,FALSE),"")</f>
        <v/>
      </c>
      <c r="DU275" s="279" t="str">
        <f>IFERROR(VLOOKUP(A275,'fat-03-26'!A:C,3,FALSE),"")</f>
        <v/>
      </c>
      <c r="DV275" s="279" t="str">
        <f>IFERROR(VLOOKUP(A275,'fat-04-26'!A:C,3,FALSE),"")</f>
        <v/>
      </c>
      <c r="DW275" s="279" t="str">
        <f>IFERROR(VLOOKUP(A275,'fat-05-26'!A:C,3,FALSE),"")</f>
        <v/>
      </c>
      <c r="DX275" s="279">
        <f t="shared" si="27"/>
        <v>0</v>
      </c>
      <c r="DY275" s="279">
        <f t="shared" si="26"/>
        <v>0</v>
      </c>
      <c r="DZ275" s="280"/>
      <c r="EA275" s="281">
        <f>VLOOKUP(A275,Estoque!B:I,8,FALSE)</f>
        <v>0</v>
      </c>
      <c r="EB275" s="34">
        <f>VLOOKUP(A275,Estoque!B:N,13,FALSE)</f>
        <v>0</v>
      </c>
    </row>
    <row r="276" spans="1:132" x14ac:dyDescent="0.3">
      <c r="A276" s="394" t="s">
        <v>935</v>
      </c>
      <c r="B276" s="394" t="s">
        <v>936</v>
      </c>
      <c r="BN276" s="279" t="str">
        <f>IFERROR(VLOOKUP(A276,#REF!,3,FALSE),"")</f>
        <v/>
      </c>
      <c r="BO276" s="279" t="str">
        <f>IFERROR(VLOOKUP(A276,#REF!,3,FALSE),"")</f>
        <v/>
      </c>
      <c r="BP276" s="279" t="str">
        <f>IFERROR(VLOOKUP(A276,#REF!,3,FALSE),"")</f>
        <v/>
      </c>
      <c r="BQ276" s="279" t="str">
        <f>IFERROR(VLOOKUP(A276,#REF!,3,FALSE),"")</f>
        <v/>
      </c>
      <c r="BR276" s="279" t="str">
        <f>IFERROR(VLOOKUP(A276,#REF!,3,FALSE),"")</f>
        <v/>
      </c>
      <c r="BS276" s="279" t="str">
        <f>IFERROR(VLOOKUP(A276,#REF!,3,FALSE),"")</f>
        <v/>
      </c>
      <c r="BT276" s="279" t="str">
        <f>IFERROR(VLOOKUP(A276,#REF!,3,FALSE),"")</f>
        <v/>
      </c>
      <c r="BU276" s="279" t="str">
        <f>IFERROR(VLOOKUP(A276,#REF!,3,FALSE),"")</f>
        <v/>
      </c>
      <c r="BV276" s="279" t="str">
        <f>IFERROR(VLOOKUP(A276,#REF!,3,FALSE),"")</f>
        <v/>
      </c>
      <c r="BW276" s="279" t="str">
        <f>IFERROR(VLOOKUP(A276,#REF!,3,FALSE),"")</f>
        <v/>
      </c>
      <c r="BX276" s="279" t="str">
        <f>IFERROR(VLOOKUP(A276,#REF!,3,FALSE),"")</f>
        <v/>
      </c>
      <c r="BY276" s="279" t="str">
        <f>IFERROR(VLOOKUP(A276,#REF!,3,FALSE),"")</f>
        <v/>
      </c>
      <c r="BZ276" s="279" t="str">
        <f>IFERROR(VLOOKUP(A276,#REF!,3,FALSE),"")</f>
        <v/>
      </c>
      <c r="CA276" s="279" t="str">
        <f>IFERROR(VLOOKUP(A276,#REF!,3,FALSE),"")</f>
        <v/>
      </c>
      <c r="CB276" s="279" t="str">
        <f>IFERROR(VLOOKUP(A276,#REF!,3,FALSE),"")</f>
        <v/>
      </c>
      <c r="CC276" s="279" t="str">
        <f>IFERROR(VLOOKUP(A276,#REF!,3,FALSE),"")</f>
        <v/>
      </c>
      <c r="CD276" s="279" t="str">
        <f>IFERROR(VLOOKUP(A276,#REF!,3,FALSE),"")</f>
        <v/>
      </c>
      <c r="CE276" s="279" t="str">
        <f>IFERROR(VLOOKUP(A276,#REF!,3,FALSE),"")</f>
        <v/>
      </c>
      <c r="CF276" s="279" t="str">
        <f>IFERROR(VLOOKUP(A276,#REF!,3,FALSE),"")</f>
        <v/>
      </c>
      <c r="CG276" s="279" t="str">
        <f>IFERROR(VLOOKUP(A276,#REF!,3,FALSE),"")</f>
        <v/>
      </c>
      <c r="CH276" s="279" t="str">
        <f>IFERROR(VLOOKUP(A276,#REF!,3,FALSE),"")</f>
        <v/>
      </c>
      <c r="CI276" s="279" t="str">
        <f>IFERROR(VLOOKUP(A276,'fat-01-23'!A:C,3,FALSE),"")</f>
        <v/>
      </c>
      <c r="CJ276" s="279" t="str">
        <f>IFERROR(VLOOKUP(A276,'fat-02-23'!A:C,3,FALSE),"")</f>
        <v/>
      </c>
      <c r="CK276" s="279" t="str">
        <f>IFERROR(VLOOKUP(A276,'fat-03-23'!A:C,3,FALSE),"")</f>
        <v/>
      </c>
      <c r="CL276" s="279" t="str">
        <f>IFERROR(VLOOKUP(A276,'fat-04-23'!A:C,3,FALSE),"")</f>
        <v/>
      </c>
      <c r="CM276" s="279" t="str">
        <f>IFERROR(VLOOKUP(A276,'fat-05-23'!A:C,3,FALSE),"")</f>
        <v/>
      </c>
      <c r="CN276" s="279" t="str">
        <f>IFERROR(VLOOKUP(A276,'fat-06-23'!A:C,3,FALSE),"")</f>
        <v/>
      </c>
      <c r="CO276" s="279" t="str">
        <f>IFERROR(VLOOKUP(A276,'fat-07-23'!A:C,3,FALSE),"")</f>
        <v/>
      </c>
      <c r="CP276" s="279" t="str">
        <f>IFERROR(VLOOKUP(A276,'fat-08-23'!A:C,3,FALSE),"")</f>
        <v/>
      </c>
      <c r="CQ276" s="279" t="str">
        <f>IFERROR(VLOOKUP(A276,'fat-09-23'!A:C,3,FALSE),"")</f>
        <v/>
      </c>
      <c r="CR276" s="279" t="str">
        <f>IFERROR(VLOOKUP(A276,'fat-10-23'!A:C,3,FALSE),"")</f>
        <v/>
      </c>
      <c r="CS276" s="279" t="str">
        <f>IFERROR(VLOOKUP(A276,'fat-11-23'!A:C,3,FALSE),"")</f>
        <v/>
      </c>
      <c r="CT276" s="279" t="str">
        <f>IFERROR(VLOOKUP(A276,'fat-12-23'!A:C,3,FALSE),"")</f>
        <v/>
      </c>
      <c r="CU276" s="279" t="str">
        <f>IFERROR(VLOOKUP(A276,'fat-01-24'!A:C,3,FALSE),"")</f>
        <v/>
      </c>
      <c r="CV276" s="279" t="str">
        <f>IFERROR(VLOOKUP(A276,'fat-02-24'!A:C,3,FALSE),"")</f>
        <v/>
      </c>
      <c r="CW276" s="279" t="str">
        <f>IFERROR(VLOOKUP(A276,'fat-03-24'!A:C,3,FALSE),"")</f>
        <v/>
      </c>
      <c r="CX276" s="279" t="str">
        <f>IFERROR(VLOOKUP(A276,'fat-04-24'!A:C,3,FALSE),"")</f>
        <v/>
      </c>
      <c r="CY276" s="279" t="str">
        <f>IFERROR(VLOOKUP(A276,'fat-05-24'!A:C,3,FALSE),"")</f>
        <v/>
      </c>
      <c r="CZ276" s="279" t="str">
        <f>IFERROR(VLOOKUP(A276,'fat-06-24'!A:C,3,FALSE),"")</f>
        <v/>
      </c>
      <c r="DA276" s="279" t="str">
        <f>IFERROR(VLOOKUP(A276,'fat-07-24'!A:C,3,FALSE),"")</f>
        <v/>
      </c>
      <c r="DB276" s="279" t="str">
        <f>IFERROR(VLOOKUP(A276,'fat-08-24'!A:D,3,FALSE),"")</f>
        <v/>
      </c>
      <c r="DC276" s="279" t="str">
        <f>IFERROR(VLOOKUP(A276,'fat-09-24'!A:C,3,FALSE),"")</f>
        <v/>
      </c>
      <c r="DD276" s="279" t="str">
        <f>IFERROR(VLOOKUP(A276,'fat-10-24'!A:C,3,FALSE),"")</f>
        <v/>
      </c>
      <c r="DE276" s="279" t="str">
        <f>IFERROR(VLOOKUP(A276,'fat-11-24'!A:C,3,FALSE),"")</f>
        <v/>
      </c>
      <c r="DF276" s="279" t="str">
        <f>IFERROR(VLOOKUP(A276,'fat-12-24'!A:D,3,FALSE),"")</f>
        <v/>
      </c>
      <c r="DG276" s="279" t="str">
        <f>IFERROR(VLOOKUP(A276,'fat-01-25'!A:D,3,FALSE),"")</f>
        <v/>
      </c>
      <c r="DH276" s="279" t="str">
        <f>IFERROR(VLOOKUP(A276,'fat-02-25'!A:D,3,FALSE),"")</f>
        <v/>
      </c>
      <c r="DI276" s="279" t="str">
        <f>IFERROR(VLOOKUP(A276,'fat-03-25'!A:C,3,FALSE),"")</f>
        <v/>
      </c>
      <c r="DJ276" s="279" t="str">
        <f>IFERROR(VLOOKUP(A276,'fat-04-25'!A:C,3,FALSE),"")</f>
        <v/>
      </c>
      <c r="DK276" s="279" t="str">
        <f>IFERROR(VLOOKUP(A276,'fat-02-25'!A:C,3,FALSE),"")</f>
        <v/>
      </c>
      <c r="DL276" s="279" t="str">
        <f>IFERROR(VLOOKUP(A276,'fat-06-25'!A:C,3,FALSE),"")</f>
        <v/>
      </c>
      <c r="DM276" s="279" t="str">
        <f>IFERROR(VLOOKUP(A276,'fat-05-25'!A:C,3,FALSE),"")</f>
        <v/>
      </c>
      <c r="DN276" s="279" t="str">
        <f>IFERROR(VLOOKUP(A276,'fat-08-25'!A:C,3,FALSE),"")</f>
        <v/>
      </c>
      <c r="DO276" s="279" t="str">
        <f>IFERROR(VLOOKUP(A276,'fat-09-25'!A:C,3,FALSE),"")</f>
        <v/>
      </c>
      <c r="DP276" s="279" t="str">
        <f>IFERROR(VLOOKUP(A276,'fat-10-25'!A:C,3,FALSE),"")</f>
        <v/>
      </c>
      <c r="DQ276" s="279" t="str">
        <f>IFERROR(VLOOKUP(A276,'fat-11-25'!A:D,3,FALSE),"")</f>
        <v/>
      </c>
      <c r="DR276" s="279" t="str">
        <f>IFERROR(VLOOKUP(A276,'fat-12-25'!A:D,3,FALSE),"")</f>
        <v/>
      </c>
      <c r="DS276" s="279" t="str">
        <f>IFERROR(VLOOKUP(A276,'fat-01-26'!A:C,3,FALSE),"")</f>
        <v/>
      </c>
      <c r="DT276" s="279" t="str">
        <f>IFERROR(VLOOKUP(A276,'fat-02-26'!A:C,3,FALSE),"")</f>
        <v/>
      </c>
      <c r="DU276" s="279" t="str">
        <f>IFERROR(VLOOKUP(A276,'fat-03-26'!A:C,3,FALSE),"")</f>
        <v/>
      </c>
      <c r="DV276" s="279" t="str">
        <f>IFERROR(VLOOKUP(A276,'fat-04-26'!A:C,3,FALSE),"")</f>
        <v/>
      </c>
      <c r="DW276" s="279" t="str">
        <f>IFERROR(VLOOKUP(A276,'fat-05-26'!A:C,3,FALSE),"")</f>
        <v/>
      </c>
      <c r="DX276" s="279">
        <f t="shared" si="27"/>
        <v>0</v>
      </c>
      <c r="DY276" s="279">
        <f t="shared" si="26"/>
        <v>0</v>
      </c>
      <c r="DZ276" s="280"/>
      <c r="EA276" s="281">
        <f>VLOOKUP(A276,Estoque!B:I,8,FALSE)</f>
        <v>0</v>
      </c>
      <c r="EB276" s="34">
        <f>VLOOKUP(A276,Estoque!B:N,13,FALSE)</f>
        <v>0</v>
      </c>
    </row>
    <row r="277" spans="1:132" x14ac:dyDescent="0.3">
      <c r="A277" s="583" t="s">
        <v>84</v>
      </c>
      <c r="B277" s="583" t="s">
        <v>85</v>
      </c>
      <c r="BN277" s="279"/>
      <c r="BO277" s="279"/>
      <c r="BP277" s="279"/>
      <c r="BQ277" s="279"/>
      <c r="BR277" s="279"/>
      <c r="BS277" s="279"/>
      <c r="BT277" s="279"/>
      <c r="BU277" s="279"/>
      <c r="BV277" s="279"/>
      <c r="BW277" s="279"/>
      <c r="BX277" s="279"/>
      <c r="BY277" s="279"/>
      <c r="BZ277" s="279"/>
      <c r="CA277" s="279"/>
      <c r="CB277" s="279"/>
      <c r="CC277" s="279"/>
      <c r="CD277" s="279"/>
      <c r="CE277" s="279"/>
      <c r="CF277" s="279"/>
      <c r="CG277" s="279"/>
      <c r="CH277" s="279"/>
      <c r="CI277" s="279"/>
      <c r="CJ277" s="279"/>
      <c r="CK277" s="279"/>
      <c r="CL277" s="279"/>
      <c r="CM277" s="279"/>
      <c r="CN277" s="279"/>
      <c r="CO277" s="279"/>
      <c r="CP277" s="279"/>
      <c r="CQ277" s="279"/>
      <c r="CR277" s="279"/>
      <c r="CS277" s="279"/>
      <c r="CT277" s="279"/>
      <c r="CU277" s="279"/>
      <c r="CV277" s="279"/>
      <c r="CW277" s="279"/>
      <c r="CX277" s="279"/>
      <c r="CY277" s="279"/>
      <c r="CZ277" s="279"/>
      <c r="DA277" s="279"/>
      <c r="DB277" s="279"/>
      <c r="DC277" s="279"/>
      <c r="DD277" s="279"/>
      <c r="DE277" s="279"/>
      <c r="DF277" s="279"/>
      <c r="DG277" s="279">
        <f>IFERROR(VLOOKUP(A277,'fat-01-25'!A:D,3,FALSE),"")</f>
        <v>26.1433</v>
      </c>
      <c r="DH277" s="279">
        <f>IFERROR(VLOOKUP(A277,'fat-02-25'!A:D,3,FALSE),"")</f>
        <v>8.6910999999999987</v>
      </c>
      <c r="DI277" s="279">
        <f>IFERROR(VLOOKUP(A277,'fat-03-25'!A:C,3,FALSE),"")</f>
        <v>0.69</v>
      </c>
      <c r="DJ277" s="279">
        <f>IFERROR(VLOOKUP(A277,'fat-04-25'!A:C,3,FALSE),"")</f>
        <v>23.8337</v>
      </c>
      <c r="DK277" s="279">
        <f>IFERROR(VLOOKUP(A277,'fat-02-25'!A:C,3,FALSE),"")</f>
        <v>8.6910999999999987</v>
      </c>
      <c r="DL277" s="279">
        <f>IFERROR(VLOOKUP(A277,'fat-06-25'!A:C,3,FALSE),"")</f>
        <v>8.4806999999999988</v>
      </c>
      <c r="DM277" s="279">
        <f>IFERROR(VLOOKUP(A277,'fat-05-25'!A:C,3,FALSE),"")</f>
        <v>0</v>
      </c>
      <c r="DN277" s="279">
        <f>IFERROR(VLOOKUP(A277,'fat-08-25'!A:C,3,FALSE),"")</f>
        <v>33.040599999999998</v>
      </c>
      <c r="DO277" s="279">
        <f>IFERROR(VLOOKUP(A277,'fat-09-25'!A:C,3,FALSE),"")</f>
        <v>2.5476999999999999</v>
      </c>
      <c r="DP277" s="279">
        <f>IFERROR(VLOOKUP(A277,'fat-10-25'!A:C,3,FALSE),"")</f>
        <v>0</v>
      </c>
      <c r="DQ277" s="279">
        <f>IFERROR(VLOOKUP(A277,'fat-11-25'!A:D,3,FALSE),"")</f>
        <v>7.1283999999999992</v>
      </c>
      <c r="DR277" s="279">
        <f>IFERROR(VLOOKUP(A277,'fat-12-25'!A:D,3,FALSE),"")</f>
        <v>12.0977</v>
      </c>
      <c r="DS277" s="279">
        <f>IFERROR(VLOOKUP(A277,'fat-01-26'!A:C,3,FALSE),"")</f>
        <v>7.7477999999999998</v>
      </c>
      <c r="DT277" s="279">
        <f>IFERROR(VLOOKUP(A277,'fat-02-26'!A:C,3,FALSE),"")</f>
        <v>0.83760000000000001</v>
      </c>
      <c r="DU277" s="279">
        <f>IFERROR(VLOOKUP(A277,'fat-03-26'!A:C,3,FALSE),"")</f>
        <v>11.4862</v>
      </c>
      <c r="DV277" s="279">
        <f>IFERROR(VLOOKUP(A277,'fat-04-26'!A:C,3,FALSE),"")</f>
        <v>11.4779</v>
      </c>
      <c r="DW277" s="279">
        <f>IFERROR(VLOOKUP(A277,'fat-05-26'!A:C,3,FALSE),"")</f>
        <v>21.043099999999999</v>
      </c>
      <c r="DX277" s="279">
        <f t="shared" si="27"/>
        <v>10.781716666666666</v>
      </c>
      <c r="DY277" s="279">
        <f t="shared" ref="DY277" si="28">DX277/30*45</f>
        <v>16.172574999999998</v>
      </c>
      <c r="DZ277" s="280"/>
      <c r="EA277" s="281" t="e">
        <f>VLOOKUP(A277,Estoque!B:I,8,FALSE)</f>
        <v>#N/A</v>
      </c>
      <c r="EB277" s="34" t="e">
        <f>VLOOKUP(A277,Estoque!B:N,13,FALSE)</f>
        <v>#N/A</v>
      </c>
    </row>
    <row r="278" spans="1:132" ht="15" thickBot="1" x14ac:dyDescent="0.35">
      <c r="A278" s="395" t="s">
        <v>935</v>
      </c>
      <c r="B278" s="395" t="s">
        <v>936</v>
      </c>
      <c r="BN278" s="279" t="str">
        <f>IFERROR(VLOOKUP(A278,#REF!,3,FALSE),"")</f>
        <v/>
      </c>
      <c r="BO278" s="279" t="str">
        <f>IFERROR(VLOOKUP(A278,#REF!,3,FALSE),"")</f>
        <v/>
      </c>
      <c r="BP278" s="279" t="str">
        <f>IFERROR(VLOOKUP(A278,#REF!,3,FALSE),"")</f>
        <v/>
      </c>
      <c r="BQ278" s="279" t="str">
        <f>IFERROR(VLOOKUP(A278,#REF!,3,FALSE),"")</f>
        <v/>
      </c>
      <c r="BR278" s="279" t="str">
        <f>IFERROR(VLOOKUP(A278,#REF!,3,FALSE),"")</f>
        <v/>
      </c>
      <c r="BS278" s="279" t="str">
        <f>IFERROR(VLOOKUP(A278,#REF!,3,FALSE),"")</f>
        <v/>
      </c>
      <c r="BT278" s="279" t="str">
        <f>IFERROR(VLOOKUP(A278,#REF!,3,FALSE),"")</f>
        <v/>
      </c>
      <c r="BU278" s="279" t="str">
        <f>IFERROR(VLOOKUP(A278,#REF!,3,FALSE),"")</f>
        <v/>
      </c>
      <c r="BV278" s="279" t="str">
        <f>IFERROR(VLOOKUP(A278,#REF!,3,FALSE),"")</f>
        <v/>
      </c>
      <c r="BW278" s="279" t="str">
        <f>IFERROR(VLOOKUP(A278,#REF!,3,FALSE),"")</f>
        <v/>
      </c>
      <c r="BX278" s="279" t="str">
        <f>IFERROR(VLOOKUP(A278,#REF!,3,FALSE),"")</f>
        <v/>
      </c>
      <c r="BY278" s="279" t="str">
        <f>IFERROR(VLOOKUP(A278,#REF!,3,FALSE),"")</f>
        <v/>
      </c>
      <c r="BZ278" s="279" t="str">
        <f>IFERROR(VLOOKUP(A278,#REF!,3,FALSE),"")</f>
        <v/>
      </c>
      <c r="CA278" s="279" t="str">
        <f>IFERROR(VLOOKUP(A278,#REF!,3,FALSE),"")</f>
        <v/>
      </c>
      <c r="CB278" s="279" t="str">
        <f>IFERROR(VLOOKUP(A278,#REF!,3,FALSE),"")</f>
        <v/>
      </c>
      <c r="CC278" s="279" t="str">
        <f>IFERROR(VLOOKUP(A278,#REF!,3,FALSE),"")</f>
        <v/>
      </c>
      <c r="CD278" s="279" t="str">
        <f>IFERROR(VLOOKUP(A278,#REF!,3,FALSE),"")</f>
        <v/>
      </c>
      <c r="CE278" s="279" t="str">
        <f>IFERROR(VLOOKUP(A278,#REF!,3,FALSE),"")</f>
        <v/>
      </c>
      <c r="CF278" s="279" t="str">
        <f>IFERROR(VLOOKUP(A278,#REF!,3,FALSE),"")</f>
        <v/>
      </c>
      <c r="CG278" s="279" t="str">
        <f>IFERROR(VLOOKUP(A278,#REF!,3,FALSE),"")</f>
        <v/>
      </c>
      <c r="CH278" s="279" t="str">
        <f>IFERROR(VLOOKUP(A278,#REF!,3,FALSE),"")</f>
        <v/>
      </c>
      <c r="CI278" s="279" t="str">
        <f>IFERROR(VLOOKUP(A278,'fat-01-23'!A:C,3,FALSE),"")</f>
        <v/>
      </c>
      <c r="CJ278" s="279" t="str">
        <f>IFERROR(VLOOKUP(A278,'fat-02-23'!A:C,3,FALSE),"")</f>
        <v/>
      </c>
      <c r="CK278" s="279" t="str">
        <f>IFERROR(VLOOKUP(A278,'fat-03-23'!A:C,3,FALSE),"")</f>
        <v/>
      </c>
      <c r="CL278" s="279" t="str">
        <f>IFERROR(VLOOKUP(A278,'fat-04-23'!A:C,3,FALSE),"")</f>
        <v/>
      </c>
      <c r="CM278" s="279" t="str">
        <f>IFERROR(VLOOKUP(A278,'fat-05-23'!A:C,3,FALSE),"")</f>
        <v/>
      </c>
      <c r="CN278" s="279" t="str">
        <f>IFERROR(VLOOKUP(A278,'fat-06-23'!A:C,3,FALSE),"")</f>
        <v/>
      </c>
      <c r="CO278" s="279" t="str">
        <f>IFERROR(VLOOKUP(A278,'fat-07-23'!A:C,3,FALSE),"")</f>
        <v/>
      </c>
      <c r="CP278" s="279" t="str">
        <f>IFERROR(VLOOKUP(A278,'fat-08-23'!A:C,3,FALSE),"")</f>
        <v/>
      </c>
      <c r="CQ278" s="279" t="str">
        <f>IFERROR(VLOOKUP(A278,'fat-09-23'!A:C,3,FALSE),"")</f>
        <v/>
      </c>
      <c r="CR278" s="279" t="str">
        <f>IFERROR(VLOOKUP(A278,'fat-10-23'!A:C,3,FALSE),"")</f>
        <v/>
      </c>
      <c r="CS278" s="279" t="str">
        <f>IFERROR(VLOOKUP(A278,'fat-11-23'!A:C,3,FALSE),"")</f>
        <v/>
      </c>
      <c r="CT278" s="279" t="str">
        <f>IFERROR(VLOOKUP(A278,'fat-12-23'!A:C,3,FALSE),"")</f>
        <v/>
      </c>
      <c r="CU278" s="279" t="str">
        <f>IFERROR(VLOOKUP(A278,'fat-01-24'!A:C,3,FALSE),"")</f>
        <v/>
      </c>
      <c r="CV278" s="279" t="str">
        <f>IFERROR(VLOOKUP(A278,'fat-02-24'!A:C,3,FALSE),"")</f>
        <v/>
      </c>
      <c r="CW278" s="279" t="str">
        <f>IFERROR(VLOOKUP(A278,'fat-03-24'!A:C,3,FALSE),"")</f>
        <v/>
      </c>
      <c r="CX278" s="279" t="str">
        <f>IFERROR(VLOOKUP(A278,'fat-04-24'!A:C,3,FALSE),"")</f>
        <v/>
      </c>
      <c r="CY278" s="279" t="str">
        <f>IFERROR(VLOOKUP(A278,'fat-05-24'!A:C,3,FALSE),"")</f>
        <v/>
      </c>
      <c r="CZ278" s="279" t="str">
        <f>IFERROR(VLOOKUP(A278,'fat-06-24'!A:C,3,FALSE),"")</f>
        <v/>
      </c>
      <c r="DA278" s="279" t="str">
        <f>IFERROR(VLOOKUP(A278,'fat-07-24'!A:C,3,FALSE),"")</f>
        <v/>
      </c>
      <c r="DB278" s="279" t="str">
        <f>IFERROR(VLOOKUP(A278,'fat-08-24'!A:D,3,FALSE),"")</f>
        <v/>
      </c>
      <c r="DC278" s="279" t="str">
        <f>IFERROR(VLOOKUP(A278,'fat-09-24'!A:C,3,FALSE),"")</f>
        <v/>
      </c>
      <c r="DD278" s="279" t="str">
        <f>IFERROR(VLOOKUP(A278,'fat-10-24'!A:C,3,FALSE),"")</f>
        <v/>
      </c>
      <c r="DE278" s="279" t="str">
        <f>IFERROR(VLOOKUP(A278,'fat-11-24'!A:C,3,FALSE),"")</f>
        <v/>
      </c>
      <c r="DF278" s="279" t="str">
        <f>IFERROR(VLOOKUP(A278,'fat-12-24'!A:D,3,FALSE),"")</f>
        <v/>
      </c>
      <c r="DG278" s="279" t="str">
        <f>IFERROR(VLOOKUP(A278,'fat-01-25'!A:D,3,FALSE),"")</f>
        <v/>
      </c>
      <c r="DH278" s="279" t="str">
        <f>IFERROR(VLOOKUP(A278,'fat-02-25'!A:D,3,FALSE),"")</f>
        <v/>
      </c>
      <c r="DI278" s="279" t="str">
        <f>IFERROR(VLOOKUP(A278,'fat-03-25'!A:C,3,FALSE),"")</f>
        <v/>
      </c>
      <c r="DJ278" s="279" t="str">
        <f>IFERROR(VLOOKUP(A278,'fat-04-25'!A:C,3,FALSE),"")</f>
        <v/>
      </c>
      <c r="DK278" s="279" t="str">
        <f>IFERROR(VLOOKUP(A278,'fat-02-25'!A:C,3,FALSE),"")</f>
        <v/>
      </c>
      <c r="DL278" s="279" t="str">
        <f>IFERROR(VLOOKUP(A278,'fat-06-25'!A:C,3,FALSE),"")</f>
        <v/>
      </c>
      <c r="DM278" s="279" t="str">
        <f>IFERROR(VLOOKUP(A278,'fat-05-25'!A:C,3,FALSE),"")</f>
        <v/>
      </c>
      <c r="DN278" s="279" t="str">
        <f>IFERROR(VLOOKUP(A278,'fat-08-25'!A:C,3,FALSE),"")</f>
        <v/>
      </c>
      <c r="DO278" s="279" t="str">
        <f>IFERROR(VLOOKUP(A278,'fat-09-25'!A:C,3,FALSE),"")</f>
        <v/>
      </c>
      <c r="DP278" s="279" t="str">
        <f>IFERROR(VLOOKUP(A278,'fat-10-25'!A:C,3,FALSE),"")</f>
        <v/>
      </c>
      <c r="DQ278" s="279" t="str">
        <f>IFERROR(VLOOKUP(A278,'fat-11-25'!A:D,3,FALSE),"")</f>
        <v/>
      </c>
      <c r="DR278" s="279" t="str">
        <f>IFERROR(VLOOKUP(A278,'fat-12-25'!A:D,3,FALSE),"")</f>
        <v/>
      </c>
      <c r="DS278" s="279" t="str">
        <f>IFERROR(VLOOKUP(A278,'fat-01-26'!A:C,3,FALSE),"")</f>
        <v/>
      </c>
      <c r="DT278" s="279" t="str">
        <f>IFERROR(VLOOKUP(A278,'fat-02-26'!A:C,3,FALSE),"")</f>
        <v/>
      </c>
      <c r="DU278" s="279" t="str">
        <f>IFERROR(VLOOKUP(A278,'fat-03-26'!A:C,3,FALSE),"")</f>
        <v/>
      </c>
      <c r="DV278" s="279" t="str">
        <f>IFERROR(VLOOKUP(A278,'fat-04-26'!A:C,3,FALSE),"")</f>
        <v/>
      </c>
      <c r="DW278" s="279" t="str">
        <f>IFERROR(VLOOKUP(A278,'fat-05-26'!A:C,3,FALSE),"")</f>
        <v/>
      </c>
      <c r="DX278" s="279">
        <f t="shared" si="27"/>
        <v>0</v>
      </c>
      <c r="DY278" s="279">
        <f t="shared" si="26"/>
        <v>0</v>
      </c>
      <c r="DZ278" s="280"/>
      <c r="EA278" s="281">
        <f>VLOOKUP(A278,Estoque!B:I,8,FALSE)</f>
        <v>0</v>
      </c>
      <c r="EB278" s="34">
        <f>VLOOKUP(A278,Estoque!B:N,13,FALSE)</f>
        <v>0</v>
      </c>
    </row>
    <row r="279" spans="1:132" x14ac:dyDescent="0.3">
      <c r="BR279" s="279" t="str">
        <f>IFERROR(VLOOKUP(A279,#REF!,3,FALSE),"")</f>
        <v/>
      </c>
      <c r="BS279" s="279" t="str">
        <f>IFERROR(VLOOKUP(B279,#REF!,3,FALSE),"")</f>
        <v/>
      </c>
      <c r="BT279" s="279" t="str">
        <f>IFERROR(VLOOKUP(C279,#REF!,3,FALSE),"")</f>
        <v/>
      </c>
      <c r="BU279" s="279" t="str">
        <f>IFERROR(VLOOKUP(A279,#REF!,3,FALSE),"")</f>
        <v/>
      </c>
      <c r="BV279" s="279" t="str">
        <f>IFERROR(VLOOKUP(A279,#REF!,3,FALSE),"")</f>
        <v/>
      </c>
      <c r="BW279" s="279" t="str">
        <f>IFERROR(VLOOKUP(A279,#REF!,3,FALSE),"")</f>
        <v/>
      </c>
      <c r="BX279" s="279" t="str">
        <f>IFERROR(VLOOKUP(A279,#REF!,3,FALSE),"")</f>
        <v/>
      </c>
      <c r="BY279" s="279" t="str">
        <f>IFERROR(VLOOKUP(A279,#REF!,3,FALSE),"")</f>
        <v/>
      </c>
      <c r="BZ279" s="279" t="str">
        <f>IFERROR(VLOOKUP(A279,#REF!,3,FALSE),"")</f>
        <v/>
      </c>
      <c r="CA279" s="279" t="str">
        <f>IFERROR(VLOOKUP(A279,#REF!,3,FALSE),"")</f>
        <v/>
      </c>
      <c r="CB279" s="279" t="str">
        <f>IFERROR(VLOOKUP(A279,#REF!,3,FALSE),"")</f>
        <v/>
      </c>
      <c r="CC279" s="279" t="str">
        <f>IFERROR(VLOOKUP(A279,#REF!,3,FALSE),"")</f>
        <v/>
      </c>
      <c r="CD279" s="279" t="str">
        <f>IFERROR(VLOOKUP(A279,#REF!,3,FALSE),"")</f>
        <v/>
      </c>
      <c r="CE279" s="279" t="str">
        <f>IFERROR(VLOOKUP(A279,#REF!,3,FALSE),"")</f>
        <v/>
      </c>
      <c r="CF279" s="279" t="str">
        <f>IFERROR(VLOOKUP(A279,#REF!,3,FALSE),"")</f>
        <v/>
      </c>
      <c r="CG279" s="279" t="str">
        <f>IFERROR(VLOOKUP(A279,#REF!,3,FALSE),"")</f>
        <v/>
      </c>
      <c r="CH279" s="279" t="str">
        <f>IFERROR(VLOOKUP(A279,#REF!,3,FALSE),"")</f>
        <v/>
      </c>
      <c r="CI279" s="279" t="str">
        <f>IFERROR(VLOOKUP(A279,'fat-01-23'!A:C,3,FALSE),"")</f>
        <v/>
      </c>
      <c r="CJ279" s="279" t="str">
        <f>IFERROR(VLOOKUP(A279,'fat-02-23'!A:C,3,FALSE),"")</f>
        <v/>
      </c>
      <c r="CK279" s="279" t="str">
        <f>IFERROR(VLOOKUP(A279,'fat-03-23'!A:C,3,FALSE),"")</f>
        <v/>
      </c>
      <c r="CL279" s="279" t="str">
        <f>IFERROR(VLOOKUP(A279,'fat-04-23'!A:C,3,FALSE),"")</f>
        <v/>
      </c>
      <c r="CM279" s="279" t="str">
        <f>IFERROR(VLOOKUP(A279,'fat-05-23'!A:C,3,FALSE),"")</f>
        <v/>
      </c>
      <c r="CN279" s="279" t="str">
        <f>IFERROR(VLOOKUP(A279,'fat-06-23'!A:C,3,FALSE),"")</f>
        <v/>
      </c>
      <c r="CO279" s="279" t="str">
        <f>IFERROR(VLOOKUP(A279,'fat-07-23'!A:C,3,FALSE),"")</f>
        <v/>
      </c>
      <c r="CP279" s="279" t="str">
        <f>IFERROR(VLOOKUP(A279,'fat-08-23'!A:C,3,FALSE),"")</f>
        <v/>
      </c>
      <c r="CQ279" s="279" t="str">
        <f>IFERROR(VLOOKUP(A279,'fat-09-23'!A:C,3,FALSE),"")</f>
        <v/>
      </c>
      <c r="CR279" s="279" t="str">
        <f>IFERROR(VLOOKUP(A279,'fat-10-23'!A:C,3,FALSE),"")</f>
        <v/>
      </c>
      <c r="CS279" s="279" t="str">
        <f>IFERROR(VLOOKUP(A279,'fat-11-23'!A:C,3,FALSE),"")</f>
        <v/>
      </c>
      <c r="CT279" s="279" t="str">
        <f>IFERROR(VLOOKUP(A279,'fat-12-23'!A:C,3,FALSE),"")</f>
        <v/>
      </c>
      <c r="CU279" s="279" t="str">
        <f>IFERROR(VLOOKUP(A279,'fat-01-24'!A:C,3,FALSE),"")</f>
        <v/>
      </c>
      <c r="CV279" s="279"/>
      <c r="CW279" s="279" t="str">
        <f>IFERROR(VLOOKUP(A279,'fat-03-24'!A:C,3,FALSE),"")</f>
        <v/>
      </c>
      <c r="CX279" s="279" t="str">
        <f>IFERROR(VLOOKUP(A279,'fat-04-24'!A:C,3,FALSE),"")</f>
        <v/>
      </c>
      <c r="CY279" s="279" t="str">
        <f>IFERROR(VLOOKUP(A279,'fat-05-24'!A:C,3,FALSE),"")</f>
        <v/>
      </c>
      <c r="CZ279" s="279" t="str">
        <f>IFERROR(VLOOKUP(A279,'fat-06-24'!A:C,3,FALSE),"")</f>
        <v/>
      </c>
      <c r="DA279" s="279" t="str">
        <f>IFERROR(VLOOKUP(A279,'fat-07-24'!A:C,3,FALSE),"")</f>
        <v/>
      </c>
      <c r="DB279" s="279" t="str">
        <f>IFERROR(VLOOKUP(A279,'fat-08-24'!A:D,3,FALSE),"")</f>
        <v/>
      </c>
      <c r="DC279" s="279" t="str">
        <f>IFERROR(VLOOKUP(A279,'fat-09-24'!A:C,3,FALSE),"")</f>
        <v/>
      </c>
      <c r="DD279" s="279" t="str">
        <f>IFERROR(VLOOKUP(A279,'fat-10-24'!A:C,3,FALSE),"")</f>
        <v/>
      </c>
      <c r="DE279" s="279" t="str">
        <f>IFERROR(VLOOKUP(A279,'fat-11-24'!A:C,3,FALSE),"")</f>
        <v/>
      </c>
      <c r="DF279" s="279" t="str">
        <f>IFERROR(VLOOKUP(A279,'fat-12-24'!A:D,3,FALSE),"")</f>
        <v/>
      </c>
      <c r="DG279" s="279" t="str">
        <f>IFERROR(VLOOKUP(A279,'fat-01-25'!A:D,3,FALSE),"")</f>
        <v/>
      </c>
      <c r="DH279" s="279" t="str">
        <f>IFERROR(VLOOKUP(A279,'fat-02-25'!A:D,3,FALSE),"")</f>
        <v/>
      </c>
      <c r="DI279" s="279" t="str">
        <f>IFERROR(VLOOKUP(A279,'fat-03-25'!A:C,3,FALSE),"")</f>
        <v/>
      </c>
      <c r="DJ279" s="279" t="str">
        <f>IFERROR(VLOOKUP(A279,'fat-04-25'!A:C,3,FALSE),"")</f>
        <v/>
      </c>
      <c r="DK279" s="279" t="str">
        <f>IFERROR(VLOOKUP(A279,'fat-02-25'!A:C,3,FALSE),"")</f>
        <v/>
      </c>
      <c r="DL279" s="279" t="str">
        <f>IFERROR(VLOOKUP(A279,'fat-06-25'!A:C,3,FALSE),"")</f>
        <v/>
      </c>
      <c r="DM279" s="279" t="str">
        <f>IFERROR(VLOOKUP(A279,'fat-05-25'!A:C,3,FALSE),"")</f>
        <v/>
      </c>
      <c r="DN279" s="279" t="str">
        <f>IFERROR(VLOOKUP(A279,'fat-08-25'!A:C,3,FALSE),"")</f>
        <v/>
      </c>
      <c r="DO279" s="279" t="str">
        <f>IFERROR(VLOOKUP(A279,'fat-09-25'!A:C,3,FALSE),"")</f>
        <v/>
      </c>
      <c r="DP279" s="279" t="str">
        <f>IFERROR(VLOOKUP(A279,'fat-10-25'!A:C,3,FALSE),"")</f>
        <v/>
      </c>
      <c r="DQ279" s="279" t="str">
        <f>IFERROR(VLOOKUP(A279,'fat-11-25'!A:D,3,FALSE),"")</f>
        <v/>
      </c>
      <c r="DR279" s="279" t="str">
        <f>IFERROR(VLOOKUP(A279,'fat-12-25'!A:D,3,FALSE),"")</f>
        <v/>
      </c>
      <c r="DS279" s="279" t="str">
        <f>IFERROR(VLOOKUP(A279,'fat-01-26'!A:C,3,FALSE),"")</f>
        <v/>
      </c>
      <c r="DT279" s="279" t="str">
        <f>IFERROR(VLOOKUP(A279,'fat-02-26'!A:C,3,FALSE),"")</f>
        <v/>
      </c>
      <c r="DU279" s="279" t="str">
        <f>IFERROR(VLOOKUP(A279,'fat-03-26'!A:C,3,FALSE),"")</f>
        <v/>
      </c>
      <c r="DV279" s="279" t="str">
        <f>IFERROR(VLOOKUP(A279,'fat-04-26'!A:C,3,FALSE),"")</f>
        <v/>
      </c>
      <c r="DW279" s="279" t="str">
        <f>IFERROR(VLOOKUP(A279,'fat-05-26'!A:C,3,FALSE),"")</f>
        <v/>
      </c>
      <c r="DX279" s="279">
        <f t="shared" si="27"/>
        <v>0</v>
      </c>
      <c r="DY279" s="279">
        <f t="shared" ref="DY279:DY281" si="29">DX279/30*45</f>
        <v>0</v>
      </c>
      <c r="DZ279" s="280"/>
      <c r="EA279" s="281"/>
    </row>
    <row r="280" spans="1:132" x14ac:dyDescent="0.3">
      <c r="BW280" s="279" t="str">
        <f>IFERROR(VLOOKUP(A280,#REF!,3,FALSE),"")</f>
        <v/>
      </c>
      <c r="BX280" s="279" t="str">
        <f>IFERROR(VLOOKUP(A280,#REF!,3,FALSE),"")</f>
        <v/>
      </c>
      <c r="BY280" s="279" t="str">
        <f>IFERROR(VLOOKUP(A280,#REF!,3,FALSE),"")</f>
        <v/>
      </c>
      <c r="BZ280" s="279" t="str">
        <f>IFERROR(VLOOKUP(A280,#REF!,3,FALSE),"")</f>
        <v/>
      </c>
      <c r="CA280" s="279" t="str">
        <f>IFERROR(VLOOKUP(A280,#REF!,3,FALSE),"")</f>
        <v/>
      </c>
      <c r="CB280" s="279" t="str">
        <f>IFERROR(VLOOKUP(A280,#REF!,3,FALSE),"")</f>
        <v/>
      </c>
      <c r="CC280" s="279" t="str">
        <f>IFERROR(VLOOKUP(A280,#REF!,3,FALSE),"")</f>
        <v/>
      </c>
      <c r="CD280" s="279" t="str">
        <f>IFERROR(VLOOKUP(A280,#REF!,3,FALSE),"")</f>
        <v/>
      </c>
      <c r="CE280" s="279" t="str">
        <f>IFERROR(VLOOKUP(A280,#REF!,3,FALSE),"")</f>
        <v/>
      </c>
      <c r="CF280" s="279" t="str">
        <f>IFERROR(VLOOKUP(A280,#REF!,3,FALSE),"")</f>
        <v/>
      </c>
      <c r="CG280" s="279" t="str">
        <f>IFERROR(VLOOKUP(A280,#REF!,3,FALSE),"")</f>
        <v/>
      </c>
      <c r="CH280" s="279" t="str">
        <f>IFERROR(VLOOKUP(A280,#REF!,3,FALSE),"")</f>
        <v/>
      </c>
      <c r="CI280" s="279" t="str">
        <f>IFERROR(VLOOKUP(A280,'fat-01-23'!A:C,3,FALSE),"")</f>
        <v/>
      </c>
      <c r="CJ280" s="279" t="str">
        <f>IFERROR(VLOOKUP(A280,'fat-02-23'!A:C,3,FALSE),"")</f>
        <v/>
      </c>
      <c r="CK280" s="279" t="str">
        <f>IFERROR(VLOOKUP(A280,'fat-03-23'!A:C,3,FALSE),"")</f>
        <v/>
      </c>
      <c r="CL280" s="279" t="str">
        <f>IFERROR(VLOOKUP(A280,'fat-04-23'!A:C,3,FALSE),"")</f>
        <v/>
      </c>
      <c r="CM280" s="279" t="str">
        <f>IFERROR(VLOOKUP(A280,'fat-05-23'!A:C,3,FALSE),"")</f>
        <v/>
      </c>
      <c r="CN280" s="279" t="str">
        <f>IFERROR(VLOOKUP(A280,'fat-06-23'!A:C,3,FALSE),"")</f>
        <v/>
      </c>
      <c r="CO280" s="279" t="str">
        <f>IFERROR(VLOOKUP(A280,'fat-07-23'!A:C,3,FALSE),"")</f>
        <v/>
      </c>
      <c r="CP280" s="279" t="str">
        <f>IFERROR(VLOOKUP(A280,'fat-08-23'!A:C,3,FALSE),"")</f>
        <v/>
      </c>
      <c r="CQ280" s="279" t="str">
        <f>IFERROR(VLOOKUP(A280,'fat-09-23'!A:C,3,FALSE),"")</f>
        <v/>
      </c>
      <c r="CR280" s="279" t="str">
        <f>IFERROR(VLOOKUP(A280,'fat-10-23'!A:C,3,FALSE),"")</f>
        <v/>
      </c>
      <c r="CS280" s="279"/>
      <c r="CT280" s="279"/>
      <c r="CU280" s="279"/>
      <c r="CV280" s="279"/>
      <c r="CW280" s="279" t="str">
        <f>IFERROR(VLOOKUP(A280,'fat-03-24'!A:C,3,FALSE),"")</f>
        <v/>
      </c>
      <c r="CX280" s="279" t="str">
        <f>IFERROR(VLOOKUP(A280,'fat-04-24'!A:C,3,FALSE),"")</f>
        <v/>
      </c>
      <c r="CY280" s="279" t="str">
        <f>IFERROR(VLOOKUP(A280,'fat-05-24'!A:C,3,FALSE),"")</f>
        <v/>
      </c>
      <c r="CZ280" s="279" t="str">
        <f>IFERROR(VLOOKUP(A280,'fat-06-24'!A:C,3,FALSE),"")</f>
        <v/>
      </c>
      <c r="DA280" s="279" t="str">
        <f>IFERROR(VLOOKUP(A280,'fat-07-24'!A:C,3,FALSE),"")</f>
        <v/>
      </c>
      <c r="DB280" s="279" t="str">
        <f>IFERROR(VLOOKUP(A280,'fat-08-24'!A:D,3,FALSE),"")</f>
        <v/>
      </c>
      <c r="DC280" s="279" t="str">
        <f>IFERROR(VLOOKUP(A280,'fat-09-24'!A:C,3,FALSE),"")</f>
        <v/>
      </c>
      <c r="DD280" s="279" t="str">
        <f>IFERROR(VLOOKUP(A280,'fat-10-24'!A:C,3,FALSE),"")</f>
        <v/>
      </c>
      <c r="DE280" s="279" t="str">
        <f>IFERROR(VLOOKUP(A280,'fat-11-24'!A:C,3,FALSE),"")</f>
        <v/>
      </c>
      <c r="DF280" s="279" t="str">
        <f>IFERROR(VLOOKUP(A280,'fat-12-24'!A:D,3,FALSE),"")</f>
        <v/>
      </c>
      <c r="DG280" s="279" t="str">
        <f>IFERROR(VLOOKUP(A280,'fat-01-25'!A:D,3,FALSE),"")</f>
        <v/>
      </c>
      <c r="DH280" s="279" t="str">
        <f>IFERROR(VLOOKUP(A280,'fat-02-25'!A:D,3,FALSE),"")</f>
        <v/>
      </c>
      <c r="DI280" s="279" t="str">
        <f>IFERROR(VLOOKUP(A280,'fat-03-25'!A:C,3,FALSE),"")</f>
        <v/>
      </c>
      <c r="DJ280" s="279" t="str">
        <f>IFERROR(VLOOKUP(A280,'fat-04-25'!A:C,3,FALSE),"")</f>
        <v/>
      </c>
      <c r="DK280" s="279" t="str">
        <f>IFERROR(VLOOKUP(A280,'fat-02-25'!A:C,3,FALSE),"")</f>
        <v/>
      </c>
      <c r="DL280" s="279" t="str">
        <f>IFERROR(VLOOKUP(A280,'fat-06-25'!A:C,3,FALSE),"")</f>
        <v/>
      </c>
      <c r="DM280" s="279" t="str">
        <f>IFERROR(VLOOKUP(A280,'fat-05-25'!A:C,3,FALSE),"")</f>
        <v/>
      </c>
      <c r="DN280" s="279" t="str">
        <f>IFERROR(VLOOKUP(A280,'fat-08-25'!A:C,3,FALSE),"")</f>
        <v/>
      </c>
      <c r="DO280" s="279" t="str">
        <f>IFERROR(VLOOKUP(A280,'fat-09-25'!A:C,3,FALSE),"")</f>
        <v/>
      </c>
      <c r="DP280" s="279" t="str">
        <f>IFERROR(VLOOKUP(A280,'fat-10-25'!A:C,3,FALSE),"")</f>
        <v/>
      </c>
      <c r="DQ280" s="279" t="str">
        <f>IFERROR(VLOOKUP(A280,'fat-11-25'!A:D,3,FALSE),"")</f>
        <v/>
      </c>
      <c r="DR280" s="279" t="str">
        <f>IFERROR(VLOOKUP(A280,'fat-12-25'!A:D,3,FALSE),"")</f>
        <v/>
      </c>
      <c r="DS280" s="279" t="str">
        <f>IFERROR(VLOOKUP(A280,'fat-01-26'!A:C,3,FALSE),"")</f>
        <v/>
      </c>
      <c r="DT280" s="279" t="str">
        <f>IFERROR(VLOOKUP(A280,'fat-02-26'!A:C,3,FALSE),"")</f>
        <v/>
      </c>
      <c r="DU280" s="279" t="str">
        <f>IFERROR(VLOOKUP(A280,'fat-03-26'!A:C,3,FALSE),"")</f>
        <v/>
      </c>
      <c r="DV280" s="279" t="str">
        <f>IFERROR(VLOOKUP(A280,'fat-04-26'!A:C,3,FALSE),"")</f>
        <v/>
      </c>
      <c r="DW280" s="279" t="str">
        <f>IFERROR(VLOOKUP(A280,'fat-05-26'!A:C,3,FALSE),"")</f>
        <v/>
      </c>
      <c r="DX280" s="279">
        <f t="shared" si="27"/>
        <v>0</v>
      </c>
      <c r="DY280" s="279">
        <f t="shared" si="29"/>
        <v>0</v>
      </c>
      <c r="DZ280" s="280"/>
      <c r="EA280" s="281"/>
    </row>
    <row r="281" spans="1:132" x14ac:dyDescent="0.3">
      <c r="BW281" s="279" t="str">
        <f>IFERROR(VLOOKUP(A281,#REF!,3,FALSE),"")</f>
        <v/>
      </c>
      <c r="BX281" s="279" t="str">
        <f>IFERROR(VLOOKUP(B281,#REF!,3,FALSE),"")</f>
        <v/>
      </c>
      <c r="BY281" s="279" t="str">
        <f>IFERROR(VLOOKUP(A281,#REF!,3,FALSE),"")</f>
        <v/>
      </c>
      <c r="BZ281" s="279" t="str">
        <f>IFERROR(VLOOKUP(A281,#REF!,3,FALSE),"")</f>
        <v/>
      </c>
      <c r="CA281" s="279" t="str">
        <f>IFERROR(VLOOKUP(A281,#REF!,3,FALSE),"")</f>
        <v/>
      </c>
      <c r="CB281" s="279" t="str">
        <f>IFERROR(VLOOKUP(A281,#REF!,3,FALSE),"")</f>
        <v/>
      </c>
      <c r="CC281" s="279" t="str">
        <f>IFERROR(VLOOKUP(A281,#REF!,3,FALSE),"")</f>
        <v/>
      </c>
      <c r="CD281" s="279" t="str">
        <f>IFERROR(VLOOKUP(C281,#REF!,3,FALSE),"")</f>
        <v/>
      </c>
      <c r="CE281" s="279" t="str">
        <f>IFERROR(VLOOKUP(A281,#REF!,3,FALSE),"")</f>
        <v/>
      </c>
      <c r="CF281" s="279" t="str">
        <f>IFERROR(VLOOKUP(A281,#REF!,3,FALSE),"")</f>
        <v/>
      </c>
      <c r="CG281" s="279" t="str">
        <f>IFERROR(VLOOKUP(A281,#REF!,3,FALSE),"")</f>
        <v/>
      </c>
      <c r="CH281" s="279" t="str">
        <f>IFERROR(VLOOKUP(A281,#REF!,3,FALSE),"")</f>
        <v/>
      </c>
      <c r="CI281" s="279"/>
      <c r="CJ281" s="279" t="str">
        <f>IFERROR(VLOOKUP(A281,'fat-02-23'!A:C,3,FALSE),"")</f>
        <v/>
      </c>
      <c r="CK281" s="279" t="str">
        <f>IFERROR(VLOOKUP(A281,'fat-03-23'!A:C,3,FALSE),"")</f>
        <v/>
      </c>
      <c r="CL281" s="279" t="str">
        <f>IFERROR(VLOOKUP(A281,'fat-04-23'!A:C,3,FALSE),"")</f>
        <v/>
      </c>
      <c r="CM281" s="279" t="str">
        <f>IFERROR(VLOOKUP(A281,'fat-05-23'!A:C,3,FALSE),"")</f>
        <v/>
      </c>
      <c r="CN281" s="279" t="str">
        <f>IFERROR(VLOOKUP(A281,'fat-06-23'!A:C,3,FALSE),"")</f>
        <v/>
      </c>
      <c r="CO281" s="279" t="str">
        <f>IFERROR(VLOOKUP(A281,'fat-07-23'!A:C,3,FALSE),"")</f>
        <v/>
      </c>
      <c r="CP281" s="279" t="str">
        <f>IFERROR(VLOOKUP(A281,'fat-08-23'!A:C,3,FALSE),"")</f>
        <v/>
      </c>
      <c r="CQ281" s="279" t="str">
        <f>IFERROR(VLOOKUP(A281,'fat-09-23'!A:C,3,FALSE),"")</f>
        <v/>
      </c>
      <c r="CR281" s="279" t="str">
        <f>IFERROR(VLOOKUP(A281,'fat-10-23'!A:C,3,FALSE),"")</f>
        <v/>
      </c>
      <c r="CS281" s="279"/>
      <c r="CT281" s="279"/>
      <c r="CU281" s="279"/>
      <c r="CV281" s="279"/>
      <c r="CW281" s="279" t="str">
        <f>IFERROR(VLOOKUP(A281,'fat-03-24'!A:C,3,FALSE),"")</f>
        <v/>
      </c>
      <c r="CX281" s="279" t="str">
        <f>IFERROR(VLOOKUP(A281,'fat-04-24'!A:C,3,FALSE),"")</f>
        <v/>
      </c>
      <c r="CY281" s="279" t="str">
        <f>IFERROR(VLOOKUP(A281,'fat-05-24'!A:C,3,FALSE),"")</f>
        <v/>
      </c>
      <c r="CZ281" s="279" t="str">
        <f>IFERROR(VLOOKUP(A281,'fat-06-24'!A:C,3,FALSE),"")</f>
        <v/>
      </c>
      <c r="DA281" s="279" t="str">
        <f>IFERROR(VLOOKUP(A281,'fat-07-24'!A:C,3,FALSE),"")</f>
        <v/>
      </c>
      <c r="DB281" s="279" t="str">
        <f>IFERROR(VLOOKUP(A281,'fat-08-24'!A:D,3,FALSE),"")</f>
        <v/>
      </c>
      <c r="DC281" s="279" t="str">
        <f>IFERROR(VLOOKUP(A281,'fat-09-24'!A:C,3,FALSE),"")</f>
        <v/>
      </c>
      <c r="DD281" s="279" t="str">
        <f>IFERROR(VLOOKUP(A281,'fat-10-24'!A:C,3,FALSE),"")</f>
        <v/>
      </c>
      <c r="DE281" s="279" t="str">
        <f>IFERROR(VLOOKUP(A281,'fat-11-24'!A:C,3,FALSE),"")</f>
        <v/>
      </c>
      <c r="DF281" s="279" t="str">
        <f>IFERROR(VLOOKUP(A281,'fat-12-24'!A:D,3,FALSE),"")</f>
        <v/>
      </c>
      <c r="DG281" s="279" t="str">
        <f>IFERROR(VLOOKUP(A281,'fat-01-25'!A:D,3,FALSE),"")</f>
        <v/>
      </c>
      <c r="DH281" s="279" t="str">
        <f>IFERROR(VLOOKUP(A281,'fat-02-25'!A:D,3,FALSE),"")</f>
        <v/>
      </c>
      <c r="DI281" s="279" t="str">
        <f>IFERROR(VLOOKUP(A281,'fat-03-25'!A:C,3,FALSE),"")</f>
        <v/>
      </c>
      <c r="DJ281" s="279" t="str">
        <f>IFERROR(VLOOKUP(A281,'fat-04-25'!A:C,3,FALSE),"")</f>
        <v/>
      </c>
      <c r="DK281" s="279" t="str">
        <f>IFERROR(VLOOKUP(A281,'fat-02-25'!A:C,3,FALSE),"")</f>
        <v/>
      </c>
      <c r="DL281" s="279" t="str">
        <f>IFERROR(VLOOKUP(A281,'fat-06-25'!A:C,3,FALSE),"")</f>
        <v/>
      </c>
      <c r="DM281" s="279" t="str">
        <f>IFERROR(VLOOKUP(A281,'fat-05-25'!A:C,3,FALSE),"")</f>
        <v/>
      </c>
      <c r="DN281" s="279" t="str">
        <f>IFERROR(VLOOKUP(A281,'fat-08-25'!A:C,3,FALSE),"")</f>
        <v/>
      </c>
      <c r="DO281" s="279" t="str">
        <f>IFERROR(VLOOKUP(A281,'fat-09-25'!A:C,3,FALSE),"")</f>
        <v/>
      </c>
      <c r="DP281" s="279" t="str">
        <f>IFERROR(VLOOKUP(A281,'fat-10-25'!A:C,3,FALSE),"")</f>
        <v/>
      </c>
      <c r="DQ281" s="279" t="str">
        <f>IFERROR(VLOOKUP(A281,'fat-11-25'!A:D,3,FALSE),"")</f>
        <v/>
      </c>
      <c r="DR281" s="279" t="str">
        <f>IFERROR(VLOOKUP(A281,'fat-12-25'!A:D,3,FALSE),"")</f>
        <v/>
      </c>
      <c r="DS281" s="279" t="str">
        <f>IFERROR(VLOOKUP(A281,'fat-01-26'!A:C,3,FALSE),"")</f>
        <v/>
      </c>
      <c r="DT281" s="279" t="str">
        <f>IFERROR(VLOOKUP(A281,'fat-02-26'!A:C,3,FALSE),"")</f>
        <v/>
      </c>
      <c r="DU281" s="279" t="str">
        <f>IFERROR(VLOOKUP(A281,'fat-03-26'!A:C,3,FALSE),"")</f>
        <v/>
      </c>
      <c r="DV281" s="279" t="str">
        <f>IFERROR(VLOOKUP(A281,'fat-04-26'!A:C,3,FALSE),"")</f>
        <v/>
      </c>
      <c r="DW281" s="279" t="str">
        <f>IFERROR(VLOOKUP(A281,'fat-05-26'!A:C,3,FALSE),"")</f>
        <v/>
      </c>
      <c r="DX281" s="279">
        <f t="shared" si="27"/>
        <v>0</v>
      </c>
      <c r="DY281" s="279">
        <f t="shared" si="29"/>
        <v>0</v>
      </c>
      <c r="DZ281" s="280"/>
      <c r="EA281" s="281"/>
    </row>
    <row r="282" spans="1:132" x14ac:dyDescent="0.3">
      <c r="CF282" s="279" t="str">
        <f>IFERROR(VLOOKUP(A282,#REF!,3,FALSE),"")</f>
        <v/>
      </c>
      <c r="CG282" s="279" t="str">
        <f>IFERROR(VLOOKUP(A282,#REF!,3,FALSE),"")</f>
        <v/>
      </c>
      <c r="CH282" s="279" t="str">
        <f>IFERROR(VLOOKUP(A282,#REF!,3,FALSE),"")</f>
        <v/>
      </c>
      <c r="CI282" s="279"/>
      <c r="CJ282" s="279" t="str">
        <f>IFERROR(VLOOKUP(A282,'fat-02-23'!A:C,3,FALSE),"")</f>
        <v/>
      </c>
      <c r="CK282" s="279" t="str">
        <f>IFERROR(VLOOKUP(A282,'fat-03-23'!A:C,3,FALSE),"")</f>
        <v/>
      </c>
      <c r="CL282" s="279" t="str">
        <f>IFERROR(VLOOKUP(A282,'fat-04-23'!A:C,3,FALSE),"")</f>
        <v/>
      </c>
      <c r="CM282" s="279" t="str">
        <f>IFERROR(VLOOKUP(A282,'fat-05-23'!A:C,3,FALSE),"")</f>
        <v/>
      </c>
      <c r="CN282" s="279" t="str">
        <f>IFERROR(VLOOKUP(A282,'fat-06-23'!A:C,3,FALSE),"")</f>
        <v/>
      </c>
      <c r="CO282" s="279" t="str">
        <f>IFERROR(VLOOKUP(A282,'fat-07-23'!A:C,3,FALSE),"")</f>
        <v/>
      </c>
      <c r="CP282" s="279" t="str">
        <f>IFERROR(VLOOKUP(A282,'fat-08-23'!A:C,3,FALSE),"")</f>
        <v/>
      </c>
      <c r="CQ282" s="279" t="str">
        <f>IFERROR(VLOOKUP(A282,'fat-09-23'!A:C,3,FALSE),"")</f>
        <v/>
      </c>
      <c r="CR282" s="279" t="str">
        <f>IFERROR(VLOOKUP(A282,'fat-10-23'!A:C,3,FALSE),"")</f>
        <v/>
      </c>
      <c r="CS282" s="279"/>
      <c r="CT282" s="279"/>
      <c r="CU282" s="279"/>
      <c r="CV282" s="279"/>
      <c r="CW282" s="279" t="str">
        <f>IFERROR(VLOOKUP(A282,'fat-03-24'!A:C,3,FALSE),"")</f>
        <v/>
      </c>
      <c r="CX282" s="279" t="str">
        <f>IFERROR(VLOOKUP(A282,'fat-04-24'!A:C,3,FALSE),"")</f>
        <v/>
      </c>
      <c r="CY282" s="279" t="str">
        <f>IFERROR(VLOOKUP(A282,'fat-05-24'!A:C,3,FALSE),"")</f>
        <v/>
      </c>
      <c r="CZ282" s="279" t="str">
        <f>IFERROR(VLOOKUP(A282,'fat-06-24'!A:C,3,FALSE),"")</f>
        <v/>
      </c>
      <c r="DA282" s="279" t="str">
        <f>IFERROR(VLOOKUP(A282,'fat-07-24'!A:C,3,FALSE),"")</f>
        <v/>
      </c>
      <c r="DB282" s="279" t="str">
        <f>IFERROR(VLOOKUP(A282,'fat-08-24'!A:D,3,FALSE),"")</f>
        <v/>
      </c>
      <c r="DC282" s="279" t="str">
        <f>IFERROR(VLOOKUP(A282,'fat-09-24'!A:C,3,FALSE),"")</f>
        <v/>
      </c>
      <c r="DD282" s="279" t="str">
        <f>IFERROR(VLOOKUP(A282,'fat-10-24'!A:C,3,FALSE),"")</f>
        <v/>
      </c>
      <c r="DE282" s="279" t="str">
        <f>IFERROR(VLOOKUP(A282,'fat-11-24'!A:C,3,FALSE),"")</f>
        <v/>
      </c>
      <c r="DF282" s="279" t="str">
        <f>IFERROR(VLOOKUP(A282,'fat-12-24'!A:D,3,FALSE),"")</f>
        <v/>
      </c>
      <c r="DG282" s="279" t="str">
        <f>IFERROR(VLOOKUP(A282,'fat-01-25'!A:D,3,FALSE),"")</f>
        <v/>
      </c>
      <c r="DH282" s="279" t="str">
        <f>IFERROR(VLOOKUP(A282,'fat-02-25'!A:D,3,FALSE),"")</f>
        <v/>
      </c>
      <c r="DI282" s="279" t="str">
        <f>IFERROR(VLOOKUP(A282,'fat-03-25'!A:C,3,FALSE),"")</f>
        <v/>
      </c>
      <c r="DJ282" s="279" t="str">
        <f>IFERROR(VLOOKUP(A282,'fat-04-25'!A:C,3,FALSE),"")</f>
        <v/>
      </c>
      <c r="DK282" s="279" t="str">
        <f>IFERROR(VLOOKUP(A282,'fat-02-25'!A:C,3,FALSE),"")</f>
        <v/>
      </c>
      <c r="DL282" s="279" t="str">
        <f>IFERROR(VLOOKUP(A282,'fat-06-25'!A:C,3,FALSE),"")</f>
        <v/>
      </c>
      <c r="DM282" s="279" t="str">
        <f>IFERROR(VLOOKUP(A282,'fat-05-25'!A:C,3,FALSE),"")</f>
        <v/>
      </c>
      <c r="DN282" s="279" t="str">
        <f>IFERROR(VLOOKUP(A282,'fat-08-25'!A:C,3,FALSE),"")</f>
        <v/>
      </c>
      <c r="DO282" s="279" t="str">
        <f>IFERROR(VLOOKUP(A282,'fat-09-25'!A:C,3,FALSE),"")</f>
        <v/>
      </c>
      <c r="DP282" s="279" t="str">
        <f>IFERROR(VLOOKUP(A282,'fat-10-25'!A:C,3,FALSE),"")</f>
        <v/>
      </c>
      <c r="DQ282" s="279" t="str">
        <f>IFERROR(VLOOKUP(A282,'fat-11-25'!A:D,3,FALSE),"")</f>
        <v/>
      </c>
      <c r="DR282" s="279" t="str">
        <f>IFERROR(VLOOKUP(A282,'fat-12-25'!A:D,3,FALSE),"")</f>
        <v/>
      </c>
      <c r="DS282" s="279" t="str">
        <f>IFERROR(VLOOKUP(A282,'fat-01-26'!A:C,3,FALSE),"")</f>
        <v/>
      </c>
      <c r="DT282" s="279" t="str">
        <f>IFERROR(VLOOKUP(A282,'fat-02-26'!A:C,3,FALSE),"")</f>
        <v/>
      </c>
      <c r="DU282" s="279" t="str">
        <f>IFERROR(VLOOKUP(A282,'fat-03-26'!A:C,3,FALSE),"")</f>
        <v/>
      </c>
      <c r="DV282" s="279" t="str">
        <f>IFERROR(VLOOKUP(A282,'fat-04-26'!A:C,3,FALSE),"")</f>
        <v/>
      </c>
      <c r="DW282" s="279" t="str">
        <f>IFERROR(VLOOKUP(A282,'fat-05-26'!A:C,3,FALSE),"")</f>
        <v/>
      </c>
      <c r="DX282" s="279">
        <f t="shared" si="27"/>
        <v>0</v>
      </c>
      <c r="DY282" s="279"/>
      <c r="DZ282" s="280"/>
      <c r="EA282" s="281"/>
    </row>
    <row r="283" spans="1:132" x14ac:dyDescent="0.3">
      <c r="CF283" s="279" t="str">
        <f>IFERROR(VLOOKUP(A283,#REF!,3,FALSE),"")</f>
        <v/>
      </c>
      <c r="CG283" s="279" t="str">
        <f>IFERROR(VLOOKUP(A283,#REF!,3,FALSE),"")</f>
        <v/>
      </c>
      <c r="CH283" s="279" t="str">
        <f>IFERROR(VLOOKUP(A283,#REF!,3,FALSE),"")</f>
        <v/>
      </c>
      <c r="CI283" s="279"/>
      <c r="CJ283" s="279" t="str">
        <f>IFERROR(VLOOKUP(A283,'fat-02-23'!A:C,3,FALSE),"")</f>
        <v/>
      </c>
      <c r="CK283" s="279" t="str">
        <f>IFERROR(VLOOKUP(A283,'fat-03-23'!A:C,3,FALSE),"")</f>
        <v/>
      </c>
      <c r="CL283" s="279" t="str">
        <f>IFERROR(VLOOKUP(A283,'fat-04-23'!A:C,3,FALSE),"")</f>
        <v/>
      </c>
      <c r="CM283" s="279" t="str">
        <f>IFERROR(VLOOKUP(A283,'fat-05-23'!A:C,3,FALSE),"")</f>
        <v/>
      </c>
      <c r="CN283" s="279" t="str">
        <f>IFERROR(VLOOKUP(A283,'fat-06-23'!A:C,3,FALSE),"")</f>
        <v/>
      </c>
      <c r="CO283" s="279" t="str">
        <f>IFERROR(VLOOKUP(A283,'fat-07-23'!A:C,3,FALSE),"")</f>
        <v/>
      </c>
      <c r="CP283" s="279" t="str">
        <f>IFERROR(VLOOKUP(A283,'fat-08-23'!A:C,3,FALSE),"")</f>
        <v/>
      </c>
      <c r="CQ283" s="279" t="str">
        <f>IFERROR(VLOOKUP(A283,'fat-09-23'!A:C,3,FALSE),"")</f>
        <v/>
      </c>
      <c r="CR283" s="279" t="str">
        <f>IFERROR(VLOOKUP(A283,'fat-10-23'!A:C,3,FALSE),"")</f>
        <v/>
      </c>
      <c r="CS283" s="279"/>
      <c r="CT283" s="279"/>
      <c r="CU283" s="279"/>
      <c r="CV283" s="279"/>
      <c r="CW283" s="279" t="str">
        <f>IFERROR(VLOOKUP(A283,'fat-03-24'!A:C,3,FALSE),"")</f>
        <v/>
      </c>
      <c r="CX283" s="279" t="str">
        <f>IFERROR(VLOOKUP(A283,'fat-04-24'!A:C,3,FALSE),"")</f>
        <v/>
      </c>
      <c r="CY283" s="279" t="str">
        <f>IFERROR(VLOOKUP(A283,'fat-05-24'!A:C,3,FALSE),"")</f>
        <v/>
      </c>
      <c r="CZ283" s="279" t="str">
        <f>IFERROR(VLOOKUP(A283,'fat-06-24'!A:C,3,FALSE),"")</f>
        <v/>
      </c>
      <c r="DA283" s="279" t="str">
        <f>IFERROR(VLOOKUP(A283,'fat-07-24'!A:C,3,FALSE),"")</f>
        <v/>
      </c>
      <c r="DB283" s="279" t="str">
        <f>IFERROR(VLOOKUP(A283,'fat-08-24'!A:D,3,FALSE),"")</f>
        <v/>
      </c>
      <c r="DC283" s="279" t="str">
        <f>IFERROR(VLOOKUP(A283,'fat-09-24'!A:C,3,FALSE),"")</f>
        <v/>
      </c>
      <c r="DD283" s="279" t="str">
        <f>IFERROR(VLOOKUP(A283,'fat-10-24'!A:C,3,FALSE),"")</f>
        <v/>
      </c>
      <c r="DE283" s="279" t="str">
        <f>IFERROR(VLOOKUP(A283,'fat-11-24'!A:C,3,FALSE),"")</f>
        <v/>
      </c>
      <c r="DF283" s="279" t="str">
        <f>IFERROR(VLOOKUP(A283,'fat-12-24'!A:D,3,FALSE),"")</f>
        <v/>
      </c>
      <c r="DG283" s="279" t="str">
        <f>IFERROR(VLOOKUP(A283,'fat-01-25'!A:D,3,FALSE),"")</f>
        <v/>
      </c>
      <c r="DH283" s="279" t="str">
        <f>IFERROR(VLOOKUP(A283,'fat-02-25'!A:D,3,FALSE),"")</f>
        <v/>
      </c>
      <c r="DI283" s="279" t="str">
        <f>IFERROR(VLOOKUP(A283,'fat-03-25'!A:C,3,FALSE),"")</f>
        <v/>
      </c>
      <c r="DJ283" s="279" t="str">
        <f>IFERROR(VLOOKUP(A283,'fat-04-25'!A:C,3,FALSE),"")</f>
        <v/>
      </c>
      <c r="DK283" s="279" t="str">
        <f>IFERROR(VLOOKUP(A283,'fat-02-25'!A:C,3,FALSE),"")</f>
        <v/>
      </c>
      <c r="DL283" s="279" t="str">
        <f>IFERROR(VLOOKUP(A283,'fat-06-25'!A:C,3,FALSE),"")</f>
        <v/>
      </c>
      <c r="DM283" s="279" t="str">
        <f>IFERROR(VLOOKUP(A283,'fat-05-25'!A:C,3,FALSE),"")</f>
        <v/>
      </c>
      <c r="DN283" s="279" t="str">
        <f>IFERROR(VLOOKUP(A283,'fat-08-25'!A:C,3,FALSE),"")</f>
        <v/>
      </c>
      <c r="DO283" s="279" t="str">
        <f>IFERROR(VLOOKUP(A283,'fat-09-25'!A:C,3,FALSE),"")</f>
        <v/>
      </c>
      <c r="DP283" s="279" t="str">
        <f>IFERROR(VLOOKUP(A283,'fat-10-25'!A:C,3,FALSE),"")</f>
        <v/>
      </c>
      <c r="DQ283" s="279" t="str">
        <f>IFERROR(VLOOKUP(A283,'fat-11-25'!A:D,3,FALSE),"")</f>
        <v/>
      </c>
      <c r="DR283" s="279" t="str">
        <f>IFERROR(VLOOKUP(A283,'fat-12-25'!A:D,3,FALSE),"")</f>
        <v/>
      </c>
      <c r="DS283" s="279" t="str">
        <f>IFERROR(VLOOKUP(A283,'fat-01-26'!A:C,3,FALSE),"")</f>
        <v/>
      </c>
      <c r="DT283" s="279" t="str">
        <f>IFERROR(VLOOKUP(A283,'fat-02-26'!A:C,3,FALSE),"")</f>
        <v/>
      </c>
      <c r="DU283" s="279" t="str">
        <f>IFERROR(VLOOKUP(A283,'fat-03-26'!A:C,3,FALSE),"")</f>
        <v/>
      </c>
      <c r="DV283" s="279" t="str">
        <f>IFERROR(VLOOKUP(A283,'fat-04-26'!A:C,3,FALSE),"")</f>
        <v/>
      </c>
      <c r="DW283" s="279" t="str">
        <f>IFERROR(VLOOKUP(A283,'fat-05-26'!A:C,3,FALSE),"")</f>
        <v/>
      </c>
      <c r="DX283" s="279">
        <f t="shared" si="27"/>
        <v>0</v>
      </c>
      <c r="DY283" s="279"/>
      <c r="DZ283" s="280"/>
      <c r="EA283" s="281"/>
    </row>
    <row r="284" spans="1:132" x14ac:dyDescent="0.3">
      <c r="CF284" s="279" t="str">
        <f>IFERROR(VLOOKUP(A284,#REF!,3,FALSE),"")</f>
        <v/>
      </c>
      <c r="CG284" s="279" t="str">
        <f>IFERROR(VLOOKUP(B284,#REF!,3,FALSE),"")</f>
        <v/>
      </c>
      <c r="CH284" s="279" t="str">
        <f>IFERROR(VLOOKUP(A284,#REF!,3,FALSE),"")</f>
        <v/>
      </c>
      <c r="CI284" s="279" t="str">
        <f>IFERROR(VLOOKUP(B284,#REF!,3,FALSE),"")</f>
        <v/>
      </c>
      <c r="CJ284" s="279" t="str">
        <f>IFERROR(VLOOKUP(A284,'fat-02-23'!A:C,3,FALSE),"")</f>
        <v/>
      </c>
      <c r="CK284" s="279" t="str">
        <f>IFERROR(VLOOKUP(A284,'fat-03-23'!A:C,3,FALSE),"")</f>
        <v/>
      </c>
      <c r="CL284" s="279" t="str">
        <f>IFERROR(VLOOKUP(A284,'fat-04-23'!A:C,3,FALSE),"")</f>
        <v/>
      </c>
      <c r="CM284" s="279" t="str">
        <f>IFERROR(VLOOKUP(A284,'fat-05-23'!A:C,3,FALSE),"")</f>
        <v/>
      </c>
      <c r="CN284" s="279" t="str">
        <f>IFERROR(VLOOKUP(A284,'fat-06-23'!A:C,3,FALSE),"")</f>
        <v/>
      </c>
      <c r="CO284" s="279" t="str">
        <f>IFERROR(VLOOKUP(A284,'fat-07-23'!A:C,3,FALSE),"")</f>
        <v/>
      </c>
      <c r="CP284" s="279" t="str">
        <f>IFERROR(VLOOKUP(A284,'fat-08-23'!A:C,3,FALSE),"")</f>
        <v/>
      </c>
      <c r="CQ284" s="279" t="str">
        <f>IFERROR(VLOOKUP(A284,'fat-09-23'!A:C,3,FALSE),"")</f>
        <v/>
      </c>
      <c r="CR284" s="279" t="str">
        <f>IFERROR(VLOOKUP(A284,'fat-10-23'!A:C,3,FALSE),"")</f>
        <v/>
      </c>
      <c r="CS284" s="279"/>
      <c r="CT284" s="279"/>
      <c r="CU284" s="279"/>
      <c r="CV284" s="279"/>
      <c r="CW284" s="279" t="str">
        <f>IFERROR(VLOOKUP(A284,'fat-03-24'!A:C,3,FALSE),"")</f>
        <v/>
      </c>
      <c r="CX284" s="279" t="str">
        <f>IFERROR(VLOOKUP(A284,'fat-04-24'!A:C,3,FALSE),"")</f>
        <v/>
      </c>
      <c r="CY284" s="279" t="str">
        <f>IFERROR(VLOOKUP(A284,'fat-05-24'!A:C,3,FALSE),"")</f>
        <v/>
      </c>
      <c r="CZ284" s="279" t="str">
        <f>IFERROR(VLOOKUP(A284,'fat-06-24'!A:C,3,FALSE),"")</f>
        <v/>
      </c>
      <c r="DA284" s="279" t="str">
        <f>IFERROR(VLOOKUP(A284,'fat-07-24'!A:C,3,FALSE),"")</f>
        <v/>
      </c>
      <c r="DB284" s="279" t="str">
        <f>IFERROR(VLOOKUP(A284,'fat-08-24'!A:D,3,FALSE),"")</f>
        <v/>
      </c>
      <c r="DC284" s="279" t="str">
        <f>IFERROR(VLOOKUP(A284,'fat-09-24'!A:C,3,FALSE),"")</f>
        <v/>
      </c>
      <c r="DD284" s="279" t="str">
        <f>IFERROR(VLOOKUP(A284,'fat-10-24'!A:C,3,FALSE),"")</f>
        <v/>
      </c>
      <c r="DE284" s="279" t="str">
        <f>IFERROR(VLOOKUP(A284,'fat-11-24'!A:C,3,FALSE),"")</f>
        <v/>
      </c>
      <c r="DF284" s="279" t="str">
        <f>IFERROR(VLOOKUP(A284,'fat-12-24'!A:D,3,FALSE),"")</f>
        <v/>
      </c>
      <c r="DG284" s="279" t="str">
        <f>IFERROR(VLOOKUP(A284,'fat-01-25'!A:D,3,FALSE),"")</f>
        <v/>
      </c>
      <c r="DH284" s="279" t="str">
        <f>IFERROR(VLOOKUP(A284,'fat-02-25'!A:D,3,FALSE),"")</f>
        <v/>
      </c>
      <c r="DI284" s="279" t="str">
        <f>IFERROR(VLOOKUP(A284,'fat-03-25'!A:C,3,FALSE),"")</f>
        <v/>
      </c>
      <c r="DJ284" s="279" t="str">
        <f>IFERROR(VLOOKUP(A284,'fat-04-25'!A:C,3,FALSE),"")</f>
        <v/>
      </c>
      <c r="DK284" s="279" t="str">
        <f>IFERROR(VLOOKUP(A284,'fat-02-25'!A:C,3,FALSE),"")</f>
        <v/>
      </c>
      <c r="DL284" s="279" t="str">
        <f>IFERROR(VLOOKUP(A284,'fat-06-25'!A:C,3,FALSE),"")</f>
        <v/>
      </c>
      <c r="DM284" s="279" t="str">
        <f>IFERROR(VLOOKUP(A284,'fat-05-25'!A:C,3,FALSE),"")</f>
        <v/>
      </c>
      <c r="DN284" s="279" t="str">
        <f>IFERROR(VLOOKUP(A284,'fat-08-25'!A:C,3,FALSE),"")</f>
        <v/>
      </c>
      <c r="DO284" s="279" t="str">
        <f>IFERROR(VLOOKUP(A284,'fat-09-25'!A:C,3,FALSE),"")</f>
        <v/>
      </c>
      <c r="DP284" s="279" t="str">
        <f>IFERROR(VLOOKUP(A284,'fat-10-25'!A:C,3,FALSE),"")</f>
        <v/>
      </c>
      <c r="DQ284" s="279" t="str">
        <f>IFERROR(VLOOKUP(A284,'fat-11-25'!A:D,3,FALSE),"")</f>
        <v/>
      </c>
      <c r="DR284" s="279" t="str">
        <f>IFERROR(VLOOKUP(A284,'fat-12-25'!A:D,3,FALSE),"")</f>
        <v/>
      </c>
      <c r="DS284" s="279" t="str">
        <f>IFERROR(VLOOKUP(A284,'fat-01-26'!A:C,3,FALSE),"")</f>
        <v/>
      </c>
      <c r="DT284" s="279" t="str">
        <f>IFERROR(VLOOKUP(A284,'fat-02-26'!A:C,3,FALSE),"")</f>
        <v/>
      </c>
      <c r="DU284" s="279" t="str">
        <f>IFERROR(VLOOKUP(A284,'fat-03-26'!A:C,3,FALSE),"")</f>
        <v/>
      </c>
      <c r="DV284" s="279" t="str">
        <f>IFERROR(VLOOKUP(A284,'fat-04-26'!A:C,3,FALSE),"")</f>
        <v/>
      </c>
      <c r="DW284" s="279" t="str">
        <f>IFERROR(VLOOKUP(A284,'fat-05-26'!A:C,3,FALSE),"")</f>
        <v/>
      </c>
      <c r="DX284" s="279"/>
      <c r="DY284" s="279">
        <f>DX284/30*80</f>
        <v>0</v>
      </c>
      <c r="DZ284" s="280"/>
      <c r="EA284" s="281"/>
    </row>
    <row r="285" spans="1:132" x14ac:dyDescent="0.3">
      <c r="DC285" s="279" t="str">
        <f>IFERROR(VLOOKUP(A285,'fat-09-24'!A:C,3,FALSE),"")</f>
        <v/>
      </c>
      <c r="DE285" s="279" t="str">
        <f>IFERROR(VLOOKUP(A285,'fat-11-24'!A:C,3,FALSE),"")</f>
        <v/>
      </c>
      <c r="DF285" s="279" t="str">
        <f>IFERROR(VLOOKUP(A285,'fat-12-24'!A:D,3,FALSE),"")</f>
        <v/>
      </c>
      <c r="DG285" s="279" t="str">
        <f>IFERROR(VLOOKUP(A285,'fat-01-25'!A:D,3,FALSE),"")</f>
        <v/>
      </c>
      <c r="DH285" s="279" t="str">
        <f>IFERROR(VLOOKUP(A285,'fat-02-25'!A:D,3,FALSE),"")</f>
        <v/>
      </c>
      <c r="DI285" s="279" t="str">
        <f>IFERROR(VLOOKUP(A285,'fat-03-25'!A:C,3,FALSE),"")</f>
        <v/>
      </c>
      <c r="DJ285" s="279" t="str">
        <f>IFERROR(VLOOKUP(A285,'fat-04-25'!A:C,3,FALSE),"")</f>
        <v/>
      </c>
      <c r="DK285" s="279" t="str">
        <f>IFERROR(VLOOKUP(A285,'fat-02-25'!A:C,3,FALSE),"")</f>
        <v/>
      </c>
      <c r="DL285" s="279" t="str">
        <f>IFERROR(VLOOKUP(A285,'fat-06-25'!A:C,3,FALSE),"")</f>
        <v/>
      </c>
      <c r="DM285" s="279" t="str">
        <f>IFERROR(VLOOKUP(A285,'fat-05-25'!A:C,3,FALSE),"")</f>
        <v/>
      </c>
      <c r="DN285" s="279" t="str">
        <f>IFERROR(VLOOKUP(A285,'fat-08-25'!A:C,3,FALSE),"")</f>
        <v/>
      </c>
      <c r="DO285" s="279" t="str">
        <f>IFERROR(VLOOKUP(A285,'fat-09-25'!A:C,3,FALSE),"")</f>
        <v/>
      </c>
      <c r="DP285" s="279" t="str">
        <f>IFERROR(VLOOKUP(A285,'fat-10-25'!A:C,3,FALSE),"")</f>
        <v/>
      </c>
      <c r="DQ285" s="279" t="str">
        <f>IFERROR(VLOOKUP(A285,'fat-11-25'!A:D,3,FALSE),"")</f>
        <v/>
      </c>
      <c r="DR285" s="279" t="str">
        <f>IFERROR(VLOOKUP(A285,'fat-12-25'!A:D,3,FALSE),"")</f>
        <v/>
      </c>
      <c r="DS285" s="279" t="str">
        <f>IFERROR(VLOOKUP(A285,'fat-01-26'!A:C,3,FALSE),"")</f>
        <v/>
      </c>
      <c r="DT285" s="279" t="str">
        <f>IFERROR(VLOOKUP(A285,'fat-02-26'!A:C,3,FALSE),"")</f>
        <v/>
      </c>
      <c r="DU285" s="279" t="str">
        <f>IFERROR(VLOOKUP(A285,'fat-03-26'!A:C,3,FALSE),"")</f>
        <v/>
      </c>
      <c r="DV285" s="279" t="str">
        <f>IFERROR(VLOOKUP(A285,'fat-04-26'!A:C,3,FALSE),"")</f>
        <v/>
      </c>
      <c r="DW285" s="279" t="str">
        <f>IFERROR(VLOOKUP(A285,'fat-05-26'!A:C,3,FALSE),"")</f>
        <v/>
      </c>
    </row>
    <row r="286" spans="1:132" x14ac:dyDescent="0.3">
      <c r="DC286" s="279" t="str">
        <f>IFERROR(VLOOKUP(A286,'fat-09-24'!A:C,3,FALSE),"")</f>
        <v/>
      </c>
      <c r="DE286" s="279" t="str">
        <f>IFERROR(VLOOKUP(A286,'fat-11-24'!A:C,3,FALSE),"")</f>
        <v/>
      </c>
      <c r="DF286" s="279" t="str">
        <f>IFERROR(VLOOKUP(A286,'fat-12-24'!A:D,3,FALSE),"")</f>
        <v/>
      </c>
      <c r="DG286" s="279" t="str">
        <f>IFERROR(VLOOKUP(A286,'fat-01-25'!A:D,3,FALSE),"")</f>
        <v/>
      </c>
      <c r="DH286" s="279" t="str">
        <f>IFERROR(VLOOKUP(A286,'fat-02-25'!A:D,3,FALSE),"")</f>
        <v/>
      </c>
      <c r="DI286" s="279" t="str">
        <f>IFERROR(VLOOKUP(A286,'fat-03-25'!A:C,3,FALSE),"")</f>
        <v/>
      </c>
      <c r="DJ286" s="279" t="str">
        <f>IFERROR(VLOOKUP(A286,'fat-04-25'!A:C,3,FALSE),"")</f>
        <v/>
      </c>
      <c r="DK286" s="279" t="str">
        <f>IFERROR(VLOOKUP(A286,'fat-02-25'!A:C,3,FALSE),"")</f>
        <v/>
      </c>
      <c r="DL286" s="279" t="str">
        <f>IFERROR(VLOOKUP(A286,'fat-06-25'!A:C,3,FALSE),"")</f>
        <v/>
      </c>
      <c r="DM286" s="279" t="str">
        <f>IFERROR(VLOOKUP(A286,'fat-05-25'!A:C,3,FALSE),"")</f>
        <v/>
      </c>
      <c r="DN286" s="279" t="str">
        <f>IFERROR(VLOOKUP(A286,'fat-08-25'!A:C,3,FALSE),"")</f>
        <v/>
      </c>
      <c r="DO286" s="279" t="str">
        <f>IFERROR(VLOOKUP(A286,'fat-09-25'!A:C,3,FALSE),"")</f>
        <v/>
      </c>
      <c r="DP286" s="279" t="str">
        <f>IFERROR(VLOOKUP(A286,'fat-10-25'!A:C,3,FALSE),"")</f>
        <v/>
      </c>
      <c r="DQ286" s="279" t="str">
        <f>IFERROR(VLOOKUP(A286,'fat-11-25'!A:D,3,FALSE),"")</f>
        <v/>
      </c>
      <c r="DR286" s="279" t="str">
        <f>IFERROR(VLOOKUP(A286,'fat-12-25'!A:D,3,FALSE),"")</f>
        <v/>
      </c>
      <c r="DS286" s="279" t="str">
        <f>IFERROR(VLOOKUP(A286,'fat-01-26'!A:C,3,FALSE),"")</f>
        <v/>
      </c>
      <c r="DT286" s="279" t="str">
        <f>IFERROR(VLOOKUP(A286,'fat-02-26'!A:C,3,FALSE),"")</f>
        <v/>
      </c>
      <c r="DU286" s="279" t="str">
        <f>IFERROR(VLOOKUP(A286,'fat-03-26'!A:C,3,FALSE),"")</f>
        <v/>
      </c>
      <c r="DV286" s="279" t="str">
        <f>IFERROR(VLOOKUP(A286,'fat-04-26'!A:C,3,FALSE),"")</f>
        <v/>
      </c>
      <c r="DW286" s="279" t="str">
        <f>IFERROR(VLOOKUP(A286,'fat-05-26'!A:C,3,FALSE),"")</f>
        <v/>
      </c>
    </row>
    <row r="287" spans="1:132" x14ac:dyDescent="0.3">
      <c r="DC287" s="279" t="str">
        <f>IFERROR(VLOOKUP(A287,'fat-09-24'!A:C,3,FALSE),"")</f>
        <v/>
      </c>
      <c r="DE287" s="279" t="str">
        <f>IFERROR(VLOOKUP(A287,'fat-11-24'!A:C,3,FALSE),"")</f>
        <v/>
      </c>
      <c r="DF287" s="279" t="str">
        <f>IFERROR(VLOOKUP(A287,'fat-12-24'!A:D,3,FALSE),"")</f>
        <v/>
      </c>
      <c r="DG287" s="279" t="str">
        <f>IFERROR(VLOOKUP(A287,'fat-01-25'!A:D,3,FALSE),"")</f>
        <v/>
      </c>
      <c r="DH287" s="279" t="str">
        <f>IFERROR(VLOOKUP(A287,'fat-02-25'!A:D,3,FALSE),"")</f>
        <v/>
      </c>
      <c r="DI287" s="279" t="str">
        <f>IFERROR(VLOOKUP(A287,'fat-03-25'!A:C,3,FALSE),"")</f>
        <v/>
      </c>
      <c r="DJ287" s="279" t="str">
        <f>IFERROR(VLOOKUP(A287,'fat-04-25'!A:C,3,FALSE),"")</f>
        <v/>
      </c>
      <c r="DK287" s="279" t="str">
        <f>IFERROR(VLOOKUP(A287,'fat-02-25'!A:C,3,FALSE),"")</f>
        <v/>
      </c>
      <c r="DL287" s="279" t="str">
        <f>IFERROR(VLOOKUP(A287,'fat-06-25'!A:C,3,FALSE),"")</f>
        <v/>
      </c>
      <c r="DM287" s="279" t="str">
        <f>IFERROR(VLOOKUP(A287,'fat-05-25'!A:C,3,FALSE),"")</f>
        <v/>
      </c>
      <c r="DN287" s="279" t="str">
        <f>IFERROR(VLOOKUP(A287,'fat-08-25'!A:C,3,FALSE),"")</f>
        <v/>
      </c>
      <c r="DO287" s="279" t="str">
        <f>IFERROR(VLOOKUP(A287,'fat-09-25'!A:C,3,FALSE),"")</f>
        <v/>
      </c>
      <c r="DP287" s="279" t="str">
        <f>IFERROR(VLOOKUP(A287,'fat-10-25'!A:C,3,FALSE),"")</f>
        <v/>
      </c>
      <c r="DQ287" s="279" t="str">
        <f>IFERROR(VLOOKUP(A287,'fat-11-25'!A:D,3,FALSE),"")</f>
        <v/>
      </c>
      <c r="DR287" s="279" t="str">
        <f>IFERROR(VLOOKUP(A287,'fat-12-25'!A:D,3,FALSE),"")</f>
        <v/>
      </c>
      <c r="DS287" s="279" t="str">
        <f>IFERROR(VLOOKUP(A287,'fat-01-26'!A:C,3,FALSE),"")</f>
        <v/>
      </c>
      <c r="DT287" s="279" t="str">
        <f>IFERROR(VLOOKUP(A287,'fat-02-26'!A:C,3,FALSE),"")</f>
        <v/>
      </c>
      <c r="DU287" s="279" t="str">
        <f>IFERROR(VLOOKUP(A287,'fat-03-26'!A:C,3,FALSE),"")</f>
        <v/>
      </c>
      <c r="DV287" s="279" t="str">
        <f>IFERROR(VLOOKUP(A287,'fat-04-26'!A:C,3,FALSE),"")</f>
        <v/>
      </c>
      <c r="DW287" s="279" t="str">
        <f>IFERROR(VLOOKUP(A287,'fat-05-26'!A:C,3,FALSE),"")</f>
        <v/>
      </c>
    </row>
    <row r="288" spans="1:132" x14ac:dyDescent="0.3">
      <c r="DC288" s="279" t="str">
        <f>IFERROR(VLOOKUP(A288,'fat-09-24'!A:C,3,FALSE),"")</f>
        <v/>
      </c>
      <c r="DE288" s="279" t="str">
        <f>IFERROR(VLOOKUP(A288,'fat-11-24'!A:C,3,FALSE),"")</f>
        <v/>
      </c>
      <c r="DF288" s="279" t="str">
        <f>IFERROR(VLOOKUP(A288,'fat-12-24'!A:D,3,FALSE),"")</f>
        <v/>
      </c>
      <c r="DG288" s="279" t="str">
        <f>IFERROR(VLOOKUP(A288,'fat-01-25'!A:D,3,FALSE),"")</f>
        <v/>
      </c>
      <c r="DH288" s="279" t="str">
        <f>IFERROR(VLOOKUP(A288,'fat-02-25'!A:D,3,FALSE),"")</f>
        <v/>
      </c>
      <c r="DI288" s="279" t="str">
        <f>IFERROR(VLOOKUP(A288,'fat-03-25'!A:C,3,FALSE),"")</f>
        <v/>
      </c>
      <c r="DJ288" s="279" t="str">
        <f>IFERROR(VLOOKUP(A288,'fat-04-25'!A:C,3,FALSE),"")</f>
        <v/>
      </c>
      <c r="DK288" s="279" t="str">
        <f>IFERROR(VLOOKUP(A288,'fat-02-25'!A:C,3,FALSE),"")</f>
        <v/>
      </c>
      <c r="DL288" s="279" t="str">
        <f>IFERROR(VLOOKUP(A288,'fat-06-25'!A:C,3,FALSE),"")</f>
        <v/>
      </c>
      <c r="DM288" s="279" t="str">
        <f>IFERROR(VLOOKUP(A288,'fat-05-25'!A:C,3,FALSE),"")</f>
        <v/>
      </c>
      <c r="DN288" s="279" t="str">
        <f>IFERROR(VLOOKUP(A288,'fat-08-25'!A:C,3,FALSE),"")</f>
        <v/>
      </c>
      <c r="DO288" s="279" t="str">
        <f>IFERROR(VLOOKUP(A288,'fat-09-25'!A:C,3,FALSE),"")</f>
        <v/>
      </c>
      <c r="DP288" s="279" t="str">
        <f>IFERROR(VLOOKUP(A288,'fat-10-25'!A:C,3,FALSE),"")</f>
        <v/>
      </c>
      <c r="DQ288" s="279" t="str">
        <f>IFERROR(VLOOKUP(A288,'fat-11-25'!A:D,3,FALSE),"")</f>
        <v/>
      </c>
      <c r="DR288" s="279" t="str">
        <f>IFERROR(VLOOKUP(A288,'fat-12-25'!A:D,3,FALSE),"")</f>
        <v/>
      </c>
      <c r="DS288" s="279" t="str">
        <f>IFERROR(VLOOKUP(A288,'fat-01-26'!A:C,3,FALSE),"")</f>
        <v/>
      </c>
      <c r="DT288" s="279" t="str">
        <f>IFERROR(VLOOKUP(A288,'fat-02-26'!A:C,3,FALSE),"")</f>
        <v/>
      </c>
      <c r="DU288" s="279" t="str">
        <f>IFERROR(VLOOKUP(A288,'fat-03-26'!A:C,3,FALSE),"")</f>
        <v/>
      </c>
      <c r="DV288" s="279" t="str">
        <f>IFERROR(VLOOKUP(A288,'fat-04-26'!A:C,3,FALSE),"")</f>
        <v/>
      </c>
      <c r="DW288" s="279" t="str">
        <f>IFERROR(VLOOKUP(A288,'fat-05-26'!A:C,3,FALSE),"")</f>
        <v/>
      </c>
    </row>
    <row r="289" spans="107:127" x14ac:dyDescent="0.3">
      <c r="DC289" s="279" t="str">
        <f>IFERROR(VLOOKUP(A289,'fat-09-24'!A:C,3,FALSE),"")</f>
        <v/>
      </c>
      <c r="DE289" s="279" t="str">
        <f>IFERROR(VLOOKUP(A289,'fat-11-24'!A:C,3,FALSE),"")</f>
        <v/>
      </c>
      <c r="DF289" s="279" t="str">
        <f>IFERROR(VLOOKUP(A289,'fat-12-24'!A:D,3,FALSE),"")</f>
        <v/>
      </c>
      <c r="DG289" s="279" t="str">
        <f>IFERROR(VLOOKUP(A289,'fat-01-25'!A:D,3,FALSE),"")</f>
        <v/>
      </c>
      <c r="DH289" s="279" t="str">
        <f>IFERROR(VLOOKUP(A289,'fat-02-25'!A:D,3,FALSE),"")</f>
        <v/>
      </c>
      <c r="DI289" s="279" t="str">
        <f>IFERROR(VLOOKUP(A289,'fat-03-25'!A:C,3,FALSE),"")</f>
        <v/>
      </c>
      <c r="DJ289" s="279" t="str">
        <f>IFERROR(VLOOKUP(A289,'fat-04-25'!A:C,3,FALSE),"")</f>
        <v/>
      </c>
      <c r="DK289" s="279" t="str">
        <f>IFERROR(VLOOKUP(A289,'fat-02-25'!A:C,3,FALSE),"")</f>
        <v/>
      </c>
      <c r="DL289" s="279" t="str">
        <f>IFERROR(VLOOKUP(A289,'fat-06-25'!A:C,3,FALSE),"")</f>
        <v/>
      </c>
      <c r="DM289" s="279" t="str">
        <f>IFERROR(VLOOKUP(A289,'fat-05-25'!A:C,3,FALSE),"")</f>
        <v/>
      </c>
      <c r="DN289" s="279" t="str">
        <f>IFERROR(VLOOKUP(A289,'fat-08-25'!A:C,3,FALSE),"")</f>
        <v/>
      </c>
      <c r="DO289" s="279" t="str">
        <f>IFERROR(VLOOKUP(A289,'fat-09-25'!A:C,3,FALSE),"")</f>
        <v/>
      </c>
      <c r="DP289" s="279" t="str">
        <f>IFERROR(VLOOKUP(A289,'fat-10-25'!A:C,3,FALSE),"")</f>
        <v/>
      </c>
      <c r="DQ289" s="279" t="str">
        <f>IFERROR(VLOOKUP(A289,'fat-11-25'!A:D,3,FALSE),"")</f>
        <v/>
      </c>
      <c r="DR289" s="279" t="str">
        <f>IFERROR(VLOOKUP(A289,'fat-12-25'!A:D,3,FALSE),"")</f>
        <v/>
      </c>
      <c r="DS289" s="279" t="str">
        <f>IFERROR(VLOOKUP(A289,'fat-01-26'!A:C,3,FALSE),"")</f>
        <v/>
      </c>
      <c r="DT289" s="279" t="str">
        <f>IFERROR(VLOOKUP(A289,'fat-02-26'!A:C,3,FALSE),"")</f>
        <v/>
      </c>
      <c r="DU289" s="279" t="str">
        <f>IFERROR(VLOOKUP(A289,'fat-03-26'!A:C,3,FALSE),"")</f>
        <v/>
      </c>
      <c r="DV289" s="279" t="str">
        <f>IFERROR(VLOOKUP(A289,'fat-04-26'!A:C,3,FALSE),"")</f>
        <v/>
      </c>
      <c r="DW289" s="279" t="str">
        <f>IFERROR(VLOOKUP(A289,'fat-05-26'!A:C,3,FALSE),"")</f>
        <v/>
      </c>
    </row>
    <row r="290" spans="107:127" x14ac:dyDescent="0.3">
      <c r="DC290" s="279" t="str">
        <f>IFERROR(VLOOKUP(A290,'fat-09-24'!A:C,3,FALSE),"")</f>
        <v/>
      </c>
      <c r="DE290" s="279" t="str">
        <f>IFERROR(VLOOKUP(A290,'fat-11-24'!A:C,3,FALSE),"")</f>
        <v/>
      </c>
      <c r="DF290" s="279" t="str">
        <f>IFERROR(VLOOKUP(A290,'fat-12-24'!A:D,3,FALSE),"")</f>
        <v/>
      </c>
      <c r="DG290" s="279" t="str">
        <f>IFERROR(VLOOKUP(A290,'fat-01-25'!A:D,3,FALSE),"")</f>
        <v/>
      </c>
      <c r="DH290" s="279" t="str">
        <f>IFERROR(VLOOKUP(A290,'fat-02-25'!A:D,3,FALSE),"")</f>
        <v/>
      </c>
      <c r="DI290" s="279" t="str">
        <f>IFERROR(VLOOKUP(A290,'fat-03-25'!A:C,3,FALSE),"")</f>
        <v/>
      </c>
      <c r="DJ290" s="279" t="str">
        <f>IFERROR(VLOOKUP(A290,'fat-04-25'!A:C,3,FALSE),"")</f>
        <v/>
      </c>
      <c r="DK290" s="279" t="str">
        <f>IFERROR(VLOOKUP(A290,'fat-02-25'!A:C,3,FALSE),"")</f>
        <v/>
      </c>
      <c r="DL290" s="279" t="str">
        <f>IFERROR(VLOOKUP(A290,'fat-06-25'!A:C,3,FALSE),"")</f>
        <v/>
      </c>
      <c r="DM290" s="279" t="str">
        <f>IFERROR(VLOOKUP(A290,'fat-05-25'!A:C,3,FALSE),"")</f>
        <v/>
      </c>
      <c r="DN290" s="279" t="str">
        <f>IFERROR(VLOOKUP(A290,'fat-08-25'!A:C,3,FALSE),"")</f>
        <v/>
      </c>
      <c r="DO290" s="279" t="str">
        <f>IFERROR(VLOOKUP(A290,'fat-09-25'!A:C,3,FALSE),"")</f>
        <v/>
      </c>
      <c r="DP290" s="279" t="str">
        <f>IFERROR(VLOOKUP(A290,'fat-10-25'!A:C,3,FALSE),"")</f>
        <v/>
      </c>
      <c r="DQ290" s="279" t="str">
        <f>IFERROR(VLOOKUP(A290,'fat-11-25'!A:D,3,FALSE),"")</f>
        <v/>
      </c>
      <c r="DR290" s="279" t="str">
        <f>IFERROR(VLOOKUP(A290,'fat-12-25'!A:D,3,FALSE),"")</f>
        <v/>
      </c>
      <c r="DS290" s="279" t="str">
        <f>IFERROR(VLOOKUP(A290,'fat-01-26'!A:C,3,FALSE),"")</f>
        <v/>
      </c>
      <c r="DT290" s="279" t="str">
        <f>IFERROR(VLOOKUP(A290,'fat-02-26'!A:C,3,FALSE),"")</f>
        <v/>
      </c>
      <c r="DU290" s="279" t="str">
        <f>IFERROR(VLOOKUP(A290,'fat-03-26'!A:C,3,FALSE),"")</f>
        <v/>
      </c>
      <c r="DV290" s="279" t="str">
        <f>IFERROR(VLOOKUP(A290,'fat-04-26'!A:C,3,FALSE),"")</f>
        <v/>
      </c>
      <c r="DW290" s="279" t="str">
        <f>IFERROR(VLOOKUP(A290,'fat-05-26'!A:C,3,FALSE),"")</f>
        <v/>
      </c>
    </row>
    <row r="291" spans="107:127" x14ac:dyDescent="0.3">
      <c r="DC291" s="279" t="str">
        <f>IFERROR(VLOOKUP(A291,'fat-09-24'!A:C,3,FALSE),"")</f>
        <v/>
      </c>
      <c r="DE291" s="279" t="str">
        <f>IFERROR(VLOOKUP(A291,'fat-11-24'!A:C,3,FALSE),"")</f>
        <v/>
      </c>
      <c r="DF291" s="279" t="str">
        <f>IFERROR(VLOOKUP(A291,'fat-12-24'!A:D,3,FALSE),"")</f>
        <v/>
      </c>
      <c r="DG291" s="279" t="str">
        <f>IFERROR(VLOOKUP(A291,'fat-01-25'!A:D,3,FALSE),"")</f>
        <v/>
      </c>
      <c r="DH291" s="279" t="str">
        <f>IFERROR(VLOOKUP(A291,'fat-02-25'!A:D,3,FALSE),"")</f>
        <v/>
      </c>
      <c r="DI291" s="279" t="str">
        <f>IFERROR(VLOOKUP(A291,'fat-03-25'!A:C,3,FALSE),"")</f>
        <v/>
      </c>
      <c r="DJ291" s="279" t="str">
        <f>IFERROR(VLOOKUP(A291,'fat-04-25'!A:C,3,FALSE),"")</f>
        <v/>
      </c>
      <c r="DK291" s="279" t="str">
        <f>IFERROR(VLOOKUP(A291,'fat-02-25'!A:C,3,FALSE),"")</f>
        <v/>
      </c>
      <c r="DL291" s="279" t="str">
        <f>IFERROR(VLOOKUP(A291,'fat-06-25'!A:C,3,FALSE),"")</f>
        <v/>
      </c>
      <c r="DM291" s="279" t="str">
        <f>IFERROR(VLOOKUP(A291,'fat-05-25'!A:C,3,FALSE),"")</f>
        <v/>
      </c>
      <c r="DN291" s="279" t="str">
        <f>IFERROR(VLOOKUP(A291,'fat-08-25'!A:C,3,FALSE),"")</f>
        <v/>
      </c>
      <c r="DO291" s="279" t="str">
        <f>IFERROR(VLOOKUP(A291,'fat-09-25'!A:C,3,FALSE),"")</f>
        <v/>
      </c>
      <c r="DP291" s="279" t="str">
        <f>IFERROR(VLOOKUP(A291,'fat-10-25'!A:C,3,FALSE),"")</f>
        <v/>
      </c>
      <c r="DQ291" s="279" t="str">
        <f>IFERROR(VLOOKUP(A291,'fat-11-25'!A:D,3,FALSE),"")</f>
        <v/>
      </c>
      <c r="DR291" s="279" t="str">
        <f>IFERROR(VLOOKUP(A291,'fat-12-25'!A:D,3,FALSE),"")</f>
        <v/>
      </c>
      <c r="DS291" s="279" t="str">
        <f>IFERROR(VLOOKUP(A291,'fat-01-26'!A:C,3,FALSE),"")</f>
        <v/>
      </c>
      <c r="DT291" s="279" t="str">
        <f>IFERROR(VLOOKUP(A291,'fat-02-26'!A:C,3,FALSE),"")</f>
        <v/>
      </c>
      <c r="DU291" s="279" t="str">
        <f>IFERROR(VLOOKUP(A291,'fat-03-26'!A:C,3,FALSE),"")</f>
        <v/>
      </c>
      <c r="DV291" s="279" t="str">
        <f>IFERROR(VLOOKUP(A291,'fat-04-26'!A:C,3,FALSE),"")</f>
        <v/>
      </c>
      <c r="DW291" s="279" t="str">
        <f>IFERROR(VLOOKUP(A291,'fat-05-26'!A:C,3,FALSE),"")</f>
        <v/>
      </c>
    </row>
    <row r="292" spans="107:127" x14ac:dyDescent="0.3">
      <c r="DC292" s="279" t="str">
        <f>IFERROR(VLOOKUP(A292,'fat-09-24'!A:C,3,FALSE),"")</f>
        <v/>
      </c>
      <c r="DE292" s="279" t="str">
        <f>IFERROR(VLOOKUP(A292,'fat-11-24'!A:C,3,FALSE),"")</f>
        <v/>
      </c>
      <c r="DF292" s="279" t="str">
        <f>IFERROR(VLOOKUP(A292,'fat-12-24'!A:D,3,FALSE),"")</f>
        <v/>
      </c>
      <c r="DG292" s="279" t="str">
        <f>IFERROR(VLOOKUP(A292,'fat-01-25'!A:D,3,FALSE),"")</f>
        <v/>
      </c>
      <c r="DH292" s="279" t="str">
        <f>IFERROR(VLOOKUP(A292,'fat-02-25'!A:D,3,FALSE),"")</f>
        <v/>
      </c>
      <c r="DI292" s="279" t="str">
        <f>IFERROR(VLOOKUP(A292,'fat-03-25'!A:C,3,FALSE),"")</f>
        <v/>
      </c>
      <c r="DJ292" s="279" t="str">
        <f>IFERROR(VLOOKUP(A292,'fat-04-25'!A:C,3,FALSE),"")</f>
        <v/>
      </c>
      <c r="DK292" s="279" t="str">
        <f>IFERROR(VLOOKUP(A292,'fat-02-25'!A:C,3,FALSE),"")</f>
        <v/>
      </c>
      <c r="DL292" s="279" t="str">
        <f>IFERROR(VLOOKUP(A292,'fat-06-25'!A:C,3,FALSE),"")</f>
        <v/>
      </c>
      <c r="DM292" s="279" t="str">
        <f>IFERROR(VLOOKUP(A292,'fat-05-25'!A:C,3,FALSE),"")</f>
        <v/>
      </c>
      <c r="DN292" s="279" t="str">
        <f>IFERROR(VLOOKUP(A292,'fat-08-25'!A:C,3,FALSE),"")</f>
        <v/>
      </c>
      <c r="DO292" s="279" t="str">
        <f>IFERROR(VLOOKUP(A292,'fat-09-25'!A:C,3,FALSE),"")</f>
        <v/>
      </c>
      <c r="DP292" s="279" t="str">
        <f>IFERROR(VLOOKUP(A292,'fat-10-25'!A:C,3,FALSE),"")</f>
        <v/>
      </c>
      <c r="DQ292" s="279" t="str">
        <f>IFERROR(VLOOKUP(A292,'fat-11-25'!A:D,3,FALSE),"")</f>
        <v/>
      </c>
      <c r="DR292" s="279" t="str">
        <f>IFERROR(VLOOKUP(A292,'fat-12-25'!A:D,3,FALSE),"")</f>
        <v/>
      </c>
      <c r="DS292" s="279" t="str">
        <f>IFERROR(VLOOKUP(A292,'fat-01-26'!A:C,3,FALSE),"")</f>
        <v/>
      </c>
      <c r="DT292" s="279" t="str">
        <f>IFERROR(VLOOKUP(A292,'fat-02-26'!A:C,3,FALSE),"")</f>
        <v/>
      </c>
      <c r="DU292" s="279" t="str">
        <f>IFERROR(VLOOKUP(A292,'fat-03-26'!A:C,3,FALSE),"")</f>
        <v/>
      </c>
      <c r="DV292" s="279" t="str">
        <f>IFERROR(VLOOKUP(A292,'fat-04-26'!A:C,3,FALSE),"")</f>
        <v/>
      </c>
      <c r="DW292" s="279" t="str">
        <f>IFERROR(VLOOKUP(A292,'fat-05-26'!A:C,3,FALSE),"")</f>
        <v/>
      </c>
    </row>
    <row r="293" spans="107:127" x14ac:dyDescent="0.3">
      <c r="DC293" s="279" t="str">
        <f>IFERROR(VLOOKUP(A293,'fat-09-24'!A:C,3,FALSE),"")</f>
        <v/>
      </c>
      <c r="DE293" s="279" t="str">
        <f>IFERROR(VLOOKUP(A293,'fat-11-24'!A:C,3,FALSE),"")</f>
        <v/>
      </c>
      <c r="DF293" s="279" t="str">
        <f>IFERROR(VLOOKUP(A293,'fat-12-24'!A:D,3,FALSE),"")</f>
        <v/>
      </c>
      <c r="DG293" s="279" t="str">
        <f>IFERROR(VLOOKUP(A293,'fat-01-25'!A:D,3,FALSE),"")</f>
        <v/>
      </c>
      <c r="DH293" s="279" t="str">
        <f>IFERROR(VLOOKUP(A293,'fat-02-25'!A:D,3,FALSE),"")</f>
        <v/>
      </c>
      <c r="DI293" s="279" t="str">
        <f>IFERROR(VLOOKUP(A293,'fat-03-25'!A:C,3,FALSE),"")</f>
        <v/>
      </c>
      <c r="DJ293" s="279" t="str">
        <f>IFERROR(VLOOKUP(A293,'fat-04-25'!A:C,3,FALSE),"")</f>
        <v/>
      </c>
      <c r="DK293" s="279" t="str">
        <f>IFERROR(VLOOKUP(A293,'fat-02-25'!A:C,3,FALSE),"")</f>
        <v/>
      </c>
      <c r="DL293" s="279" t="str">
        <f>IFERROR(VLOOKUP(A293,'fat-06-25'!A:C,3,FALSE),"")</f>
        <v/>
      </c>
      <c r="DM293" s="279" t="str">
        <f>IFERROR(VLOOKUP(A293,'fat-05-25'!A:C,3,FALSE),"")</f>
        <v/>
      </c>
      <c r="DN293" s="279" t="str">
        <f>IFERROR(VLOOKUP(A293,'fat-08-25'!A:C,3,FALSE),"")</f>
        <v/>
      </c>
      <c r="DO293" s="279" t="str">
        <f>IFERROR(VLOOKUP(A293,'fat-09-25'!A:C,3,FALSE),"")</f>
        <v/>
      </c>
      <c r="DP293" s="279" t="str">
        <f>IFERROR(VLOOKUP(A293,'fat-10-25'!A:C,3,FALSE),"")</f>
        <v/>
      </c>
      <c r="DQ293" s="279" t="str">
        <f>IFERROR(VLOOKUP(A293,'fat-11-25'!A:D,3,FALSE),"")</f>
        <v/>
      </c>
      <c r="DR293" s="279" t="str">
        <f>IFERROR(VLOOKUP(A293,'fat-12-25'!A:D,3,FALSE),"")</f>
        <v/>
      </c>
      <c r="DS293" s="279" t="str">
        <f>IFERROR(VLOOKUP(A293,'fat-01-26'!A:C,3,FALSE),"")</f>
        <v/>
      </c>
      <c r="DT293" s="279" t="str">
        <f>IFERROR(VLOOKUP(A293,'fat-02-26'!A:C,3,FALSE),"")</f>
        <v/>
      </c>
      <c r="DU293" s="279" t="str">
        <f>IFERROR(VLOOKUP(A293,'fat-03-26'!A:C,3,FALSE),"")</f>
        <v/>
      </c>
      <c r="DV293" s="279" t="str">
        <f>IFERROR(VLOOKUP(A293,'fat-04-26'!A:C,3,FALSE),"")</f>
        <v/>
      </c>
      <c r="DW293" s="279" t="str">
        <f>IFERROR(VLOOKUP(A293,'fat-05-26'!A:C,3,FALSE),"")</f>
        <v/>
      </c>
    </row>
    <row r="294" spans="107:127" x14ac:dyDescent="0.3">
      <c r="DC294" s="279" t="str">
        <f>IFERROR(VLOOKUP(A294,'fat-09-24'!A:C,3,FALSE),"")</f>
        <v/>
      </c>
      <c r="DE294" s="279" t="str">
        <f>IFERROR(VLOOKUP(A294,'fat-11-24'!A:C,3,FALSE),"")</f>
        <v/>
      </c>
      <c r="DF294" s="279" t="str">
        <f>IFERROR(VLOOKUP(A294,'fat-12-24'!A:D,3,FALSE),"")</f>
        <v/>
      </c>
      <c r="DG294" s="279" t="str">
        <f>IFERROR(VLOOKUP(A294,'fat-01-25'!A:D,3,FALSE),"")</f>
        <v/>
      </c>
      <c r="DH294" s="279" t="str">
        <f>IFERROR(VLOOKUP(A294,'fat-02-25'!A:D,3,FALSE),"")</f>
        <v/>
      </c>
      <c r="DI294" s="279" t="str">
        <f>IFERROR(VLOOKUP(A294,'fat-03-25'!A:C,3,FALSE),"")</f>
        <v/>
      </c>
      <c r="DJ294" s="279" t="str">
        <f>IFERROR(VLOOKUP(A294,'fat-04-25'!A:C,3,FALSE),"")</f>
        <v/>
      </c>
      <c r="DK294" s="279" t="str">
        <f>IFERROR(VLOOKUP(A294,'fat-02-25'!A:C,3,FALSE),"")</f>
        <v/>
      </c>
      <c r="DL294" s="279" t="str">
        <f>IFERROR(VLOOKUP(A294,'fat-06-25'!A:C,3,FALSE),"")</f>
        <v/>
      </c>
      <c r="DM294" s="279" t="str">
        <f>IFERROR(VLOOKUP(A294,'fat-05-25'!A:C,3,FALSE),"")</f>
        <v/>
      </c>
      <c r="DN294" s="279" t="str">
        <f>IFERROR(VLOOKUP(A294,'fat-08-25'!A:C,3,FALSE),"")</f>
        <v/>
      </c>
      <c r="DO294" s="279" t="str">
        <f>IFERROR(VLOOKUP(A294,'fat-09-25'!A:C,3,FALSE),"")</f>
        <v/>
      </c>
      <c r="DP294" s="279" t="str">
        <f>IFERROR(VLOOKUP(A294,'fat-10-25'!A:C,3,FALSE),"")</f>
        <v/>
      </c>
      <c r="DQ294" s="279" t="str">
        <f>IFERROR(VLOOKUP(A294,'fat-11-25'!A:D,3,FALSE),"")</f>
        <v/>
      </c>
      <c r="DR294" s="279" t="str">
        <f>IFERROR(VLOOKUP(A294,'fat-12-25'!A:D,3,FALSE),"")</f>
        <v/>
      </c>
      <c r="DS294" s="279" t="str">
        <f>IFERROR(VLOOKUP(A294,'fat-01-26'!A:C,3,FALSE),"")</f>
        <v/>
      </c>
      <c r="DT294" s="279" t="str">
        <f>IFERROR(VLOOKUP(A294,'fat-02-26'!A:C,3,FALSE),"")</f>
        <v/>
      </c>
      <c r="DU294" s="279" t="str">
        <f>IFERROR(VLOOKUP(A294,'fat-03-26'!A:C,3,FALSE),"")</f>
        <v/>
      </c>
      <c r="DV294" s="279" t="str">
        <f>IFERROR(VLOOKUP(A294,'fat-04-26'!A:C,3,FALSE),"")</f>
        <v/>
      </c>
      <c r="DW294" s="279" t="str">
        <f>IFERROR(VLOOKUP(A294,'fat-05-26'!A:C,3,FALSE),"")</f>
        <v/>
      </c>
    </row>
    <row r="295" spans="107:127" x14ac:dyDescent="0.3">
      <c r="DC295" s="279" t="str">
        <f>IFERROR(VLOOKUP(A295,'fat-09-24'!A:C,3,FALSE),"")</f>
        <v/>
      </c>
      <c r="DE295" s="279" t="str">
        <f>IFERROR(VLOOKUP(A295,'fat-11-24'!A:C,3,FALSE),"")</f>
        <v/>
      </c>
      <c r="DF295" s="279" t="str">
        <f>IFERROR(VLOOKUP(A295,'fat-12-24'!A:D,3,FALSE),"")</f>
        <v/>
      </c>
      <c r="DG295" s="279" t="str">
        <f>IFERROR(VLOOKUP(A295,'fat-01-25'!A:D,3,FALSE),"")</f>
        <v/>
      </c>
      <c r="DH295" s="279" t="str">
        <f>IFERROR(VLOOKUP(A295,'fat-02-25'!A:D,3,FALSE),"")</f>
        <v/>
      </c>
      <c r="DI295" s="279" t="str">
        <f>IFERROR(VLOOKUP(A295,'fat-03-25'!A:C,3,FALSE),"")</f>
        <v/>
      </c>
      <c r="DJ295" s="279" t="str">
        <f>IFERROR(VLOOKUP(A295,'fat-04-25'!A:C,3,FALSE),"")</f>
        <v/>
      </c>
      <c r="DK295" s="279" t="str">
        <f>IFERROR(VLOOKUP(A295,'fat-02-25'!A:C,3,FALSE),"")</f>
        <v/>
      </c>
      <c r="DL295" s="279" t="str">
        <f>IFERROR(VLOOKUP(A295,'fat-06-25'!A:C,3,FALSE),"")</f>
        <v/>
      </c>
      <c r="DM295" s="279" t="str">
        <f>IFERROR(VLOOKUP(A295,'fat-05-25'!A:C,3,FALSE),"")</f>
        <v/>
      </c>
      <c r="DN295" s="279" t="str">
        <f>IFERROR(VLOOKUP(A295,'fat-08-25'!A:C,3,FALSE),"")</f>
        <v/>
      </c>
      <c r="DO295" s="279" t="str">
        <f>IFERROR(VLOOKUP(A295,'fat-09-25'!A:C,3,FALSE),"")</f>
        <v/>
      </c>
      <c r="DP295" s="279" t="str">
        <f>IFERROR(VLOOKUP(A295,'fat-10-25'!A:C,3,FALSE),"")</f>
        <v/>
      </c>
      <c r="DQ295" s="279" t="str">
        <f>IFERROR(VLOOKUP(A295,'fat-11-25'!A:D,3,FALSE),"")</f>
        <v/>
      </c>
      <c r="DR295" s="279" t="str">
        <f>IFERROR(VLOOKUP(A295,'fat-12-25'!A:D,3,FALSE),"")</f>
        <v/>
      </c>
      <c r="DS295" s="279" t="str">
        <f>IFERROR(VLOOKUP(A295,'fat-01-26'!A:C,3,FALSE),"")</f>
        <v/>
      </c>
      <c r="DT295" s="279" t="str">
        <f>IFERROR(VLOOKUP(A295,'fat-02-26'!A:C,3,FALSE),"")</f>
        <v/>
      </c>
      <c r="DU295" s="279" t="str">
        <f>IFERROR(VLOOKUP(A295,'fat-03-26'!A:C,3,FALSE),"")</f>
        <v/>
      </c>
      <c r="DV295" s="279" t="str">
        <f>IFERROR(VLOOKUP(A295,'fat-04-26'!A:C,3,FALSE),"")</f>
        <v/>
      </c>
      <c r="DW295" s="279" t="str">
        <f>IFERROR(VLOOKUP(A295,'fat-05-26'!A:C,3,FALSE),"")</f>
        <v/>
      </c>
    </row>
    <row r="296" spans="107:127" x14ac:dyDescent="0.3">
      <c r="DC296" s="279" t="str">
        <f>IFERROR(VLOOKUP(A296,'fat-09-24'!A:C,3,FALSE),"")</f>
        <v/>
      </c>
      <c r="DE296" s="279" t="str">
        <f>IFERROR(VLOOKUP(A296,'fat-11-24'!A:C,3,FALSE),"")</f>
        <v/>
      </c>
      <c r="DF296" s="279" t="str">
        <f>IFERROR(VLOOKUP(A296,'fat-12-24'!A:D,3,FALSE),"")</f>
        <v/>
      </c>
      <c r="DG296" s="279" t="str">
        <f>IFERROR(VLOOKUP(A296,'fat-01-25'!A:D,3,FALSE),"")</f>
        <v/>
      </c>
      <c r="DH296" s="279" t="str">
        <f>IFERROR(VLOOKUP(A296,'fat-02-25'!A:D,3,FALSE),"")</f>
        <v/>
      </c>
      <c r="DI296" s="279" t="str">
        <f>IFERROR(VLOOKUP(A296,'fat-03-25'!A:C,3,FALSE),"")</f>
        <v/>
      </c>
      <c r="DJ296" s="279" t="str">
        <f>IFERROR(VLOOKUP(A296,'fat-04-25'!A:C,3,FALSE),"")</f>
        <v/>
      </c>
      <c r="DK296" s="279" t="str">
        <f>IFERROR(VLOOKUP(A296,'fat-02-25'!A:C,3,FALSE),"")</f>
        <v/>
      </c>
      <c r="DL296" s="279" t="str">
        <f>IFERROR(VLOOKUP(A296,'fat-06-25'!A:C,3,FALSE),"")</f>
        <v/>
      </c>
      <c r="DM296" s="279" t="str">
        <f>IFERROR(VLOOKUP(A296,'fat-05-25'!A:C,3,FALSE),"")</f>
        <v/>
      </c>
      <c r="DN296" s="279" t="str">
        <f>IFERROR(VLOOKUP(A296,'fat-08-25'!A:C,3,FALSE),"")</f>
        <v/>
      </c>
      <c r="DO296" s="279" t="str">
        <f>IFERROR(VLOOKUP(A296,'fat-09-25'!A:C,3,FALSE),"")</f>
        <v/>
      </c>
      <c r="DP296" s="279" t="str">
        <f>IFERROR(VLOOKUP(A296,'fat-10-25'!A:C,3,FALSE),"")</f>
        <v/>
      </c>
      <c r="DQ296" s="279" t="str">
        <f>IFERROR(VLOOKUP(A296,'fat-11-25'!A:D,3,FALSE),"")</f>
        <v/>
      </c>
      <c r="DR296" s="279" t="str">
        <f>IFERROR(VLOOKUP(A296,'fat-12-25'!A:D,3,FALSE),"")</f>
        <v/>
      </c>
      <c r="DS296" s="279" t="str">
        <f>IFERROR(VLOOKUP(A296,'fat-01-26'!A:C,3,FALSE),"")</f>
        <v/>
      </c>
      <c r="DT296" s="279" t="str">
        <f>IFERROR(VLOOKUP(A296,'fat-02-26'!A:C,3,FALSE),"")</f>
        <v/>
      </c>
      <c r="DU296" s="279" t="str">
        <f>IFERROR(VLOOKUP(A296,'fat-03-26'!A:C,3,FALSE),"")</f>
        <v/>
      </c>
      <c r="DV296" s="279" t="str">
        <f>IFERROR(VLOOKUP(A296,'fat-04-26'!A:C,3,FALSE),"")</f>
        <v/>
      </c>
      <c r="DW296" s="279" t="str">
        <f>IFERROR(VLOOKUP(A296,'fat-05-26'!A:C,3,FALSE),"")</f>
        <v/>
      </c>
    </row>
    <row r="297" spans="107:127" x14ac:dyDescent="0.3">
      <c r="DC297" s="279" t="str">
        <f>IFERROR(VLOOKUP(A297,'fat-09-24'!A:C,3,FALSE),"")</f>
        <v/>
      </c>
      <c r="DE297" s="279" t="str">
        <f>IFERROR(VLOOKUP(A297,'fat-11-24'!A:C,3,FALSE),"")</f>
        <v/>
      </c>
      <c r="DF297" s="279" t="str">
        <f>IFERROR(VLOOKUP(A297,'fat-12-24'!A:D,3,FALSE),"")</f>
        <v/>
      </c>
      <c r="DG297" s="279" t="str">
        <f>IFERROR(VLOOKUP(A297,'fat-01-25'!A:D,3,FALSE),"")</f>
        <v/>
      </c>
      <c r="DH297" s="279" t="str">
        <f>IFERROR(VLOOKUP(A297,'fat-02-25'!A:D,3,FALSE),"")</f>
        <v/>
      </c>
      <c r="DI297" s="279" t="str">
        <f>IFERROR(VLOOKUP(A297,'fat-03-25'!A:C,3,FALSE),"")</f>
        <v/>
      </c>
      <c r="DJ297" s="279" t="str">
        <f>IFERROR(VLOOKUP(A297,'fat-04-25'!A:C,3,FALSE),"")</f>
        <v/>
      </c>
      <c r="DK297" s="279" t="str">
        <f>IFERROR(VLOOKUP(A297,'fat-02-25'!A:C,3,FALSE),"")</f>
        <v/>
      </c>
      <c r="DL297" s="279" t="str">
        <f>IFERROR(VLOOKUP(A297,'fat-06-25'!A:C,3,FALSE),"")</f>
        <v/>
      </c>
      <c r="DM297" s="279" t="str">
        <f>IFERROR(VLOOKUP(A297,'fat-05-25'!A:C,3,FALSE),"")</f>
        <v/>
      </c>
      <c r="DN297" s="279" t="str">
        <f>IFERROR(VLOOKUP(A297,'fat-08-25'!A:C,3,FALSE),"")</f>
        <v/>
      </c>
      <c r="DO297" s="279" t="str">
        <f>IFERROR(VLOOKUP(A297,'fat-09-25'!A:C,3,FALSE),"")</f>
        <v/>
      </c>
      <c r="DP297" s="279" t="str">
        <f>IFERROR(VLOOKUP(A297,'fat-10-25'!A:C,3,FALSE),"")</f>
        <v/>
      </c>
      <c r="DQ297" s="279" t="str">
        <f>IFERROR(VLOOKUP(A297,'fat-11-25'!A:D,3,FALSE),"")</f>
        <v/>
      </c>
      <c r="DR297" s="279" t="str">
        <f>IFERROR(VLOOKUP(A297,'fat-12-25'!A:D,3,FALSE),"")</f>
        <v/>
      </c>
      <c r="DS297" s="279" t="str">
        <f>IFERROR(VLOOKUP(A297,'fat-01-26'!A:C,3,FALSE),"")</f>
        <v/>
      </c>
      <c r="DT297" s="279" t="str">
        <f>IFERROR(VLOOKUP(A297,'fat-02-26'!A:C,3,FALSE),"")</f>
        <v/>
      </c>
      <c r="DU297" s="279" t="str">
        <f>IFERROR(VLOOKUP(A297,'fat-03-26'!A:C,3,FALSE),"")</f>
        <v/>
      </c>
      <c r="DV297" s="279" t="str">
        <f>IFERROR(VLOOKUP(A297,'fat-04-26'!A:C,3,FALSE),"")</f>
        <v/>
      </c>
      <c r="DW297" s="279" t="str">
        <f>IFERROR(VLOOKUP(A297,'fat-05-26'!A:C,3,FALSE),"")</f>
        <v/>
      </c>
    </row>
    <row r="298" spans="107:127" x14ac:dyDescent="0.3">
      <c r="DC298" s="279" t="str">
        <f>IFERROR(VLOOKUP(A298,'fat-09-24'!A:C,3,FALSE),"")</f>
        <v/>
      </c>
      <c r="DE298" s="279" t="str">
        <f>IFERROR(VLOOKUP(A298,'fat-11-24'!A:C,3,FALSE),"")</f>
        <v/>
      </c>
      <c r="DF298" s="279" t="str">
        <f>IFERROR(VLOOKUP(A298,'fat-12-24'!A:D,3,FALSE),"")</f>
        <v/>
      </c>
      <c r="DG298" s="279" t="str">
        <f>IFERROR(VLOOKUP(A298,'fat-01-25'!A:D,3,FALSE),"")</f>
        <v/>
      </c>
      <c r="DH298" s="279" t="str">
        <f>IFERROR(VLOOKUP(A298,'fat-02-25'!A:D,3,FALSE),"")</f>
        <v/>
      </c>
      <c r="DI298" s="279" t="str">
        <f>IFERROR(VLOOKUP(A298,'fat-03-25'!A:C,3,FALSE),"")</f>
        <v/>
      </c>
      <c r="DJ298" s="279" t="str">
        <f>IFERROR(VLOOKUP(A298,'fat-04-25'!A:C,3,FALSE),"")</f>
        <v/>
      </c>
      <c r="DK298" s="279" t="str">
        <f>IFERROR(VLOOKUP(A298,'fat-02-25'!A:C,3,FALSE),"")</f>
        <v/>
      </c>
      <c r="DL298" s="279" t="str">
        <f>IFERROR(VLOOKUP(A298,'fat-06-25'!A:C,3,FALSE),"")</f>
        <v/>
      </c>
      <c r="DM298" s="279" t="str">
        <f>IFERROR(VLOOKUP(A298,'fat-05-25'!A:C,3,FALSE),"")</f>
        <v/>
      </c>
      <c r="DN298" s="279" t="str">
        <f>IFERROR(VLOOKUP(A298,'fat-08-25'!A:C,3,FALSE),"")</f>
        <v/>
      </c>
      <c r="DO298" s="279" t="str">
        <f>IFERROR(VLOOKUP(A298,'fat-09-25'!A:C,3,FALSE),"")</f>
        <v/>
      </c>
      <c r="DP298" s="279" t="str">
        <f>IFERROR(VLOOKUP(A298,'fat-10-25'!A:C,3,FALSE),"")</f>
        <v/>
      </c>
      <c r="DQ298" s="279" t="str">
        <f>IFERROR(VLOOKUP(A298,'fat-11-25'!A:D,3,FALSE),"")</f>
        <v/>
      </c>
      <c r="DR298" s="279" t="str">
        <f>IFERROR(VLOOKUP(A298,'fat-12-25'!A:D,3,FALSE),"")</f>
        <v/>
      </c>
      <c r="DS298" s="279" t="str">
        <f>IFERROR(VLOOKUP(A298,'fat-01-26'!A:C,3,FALSE),"")</f>
        <v/>
      </c>
      <c r="DT298" s="279" t="str">
        <f>IFERROR(VLOOKUP(A298,'fat-02-26'!A:C,3,FALSE),"")</f>
        <v/>
      </c>
      <c r="DU298" s="279" t="str">
        <f>IFERROR(VLOOKUP(A298,'fat-03-26'!A:C,3,FALSE),"")</f>
        <v/>
      </c>
      <c r="DV298" s="279" t="str">
        <f>IFERROR(VLOOKUP(A298,'fat-04-26'!A:C,3,FALSE),"")</f>
        <v/>
      </c>
      <c r="DW298" s="279" t="str">
        <f>IFERROR(VLOOKUP(A298,'fat-05-26'!A:C,3,FALSE),"")</f>
        <v/>
      </c>
    </row>
    <row r="299" spans="107:127" x14ac:dyDescent="0.3">
      <c r="DC299" s="279" t="str">
        <f>IFERROR(VLOOKUP(A299,'fat-09-24'!A:C,3,FALSE),"")</f>
        <v/>
      </c>
      <c r="DE299" s="279" t="str">
        <f>IFERROR(VLOOKUP(A299,'fat-11-24'!A:C,3,FALSE),"")</f>
        <v/>
      </c>
      <c r="DF299" s="279" t="str">
        <f>IFERROR(VLOOKUP(A299,'fat-12-24'!A:D,3,FALSE),"")</f>
        <v/>
      </c>
      <c r="DG299" s="279" t="str">
        <f>IFERROR(VLOOKUP(A299,'fat-01-25'!A:D,3,FALSE),"")</f>
        <v/>
      </c>
      <c r="DH299" s="279" t="str">
        <f>IFERROR(VLOOKUP(A299,'fat-02-25'!A:D,3,FALSE),"")</f>
        <v/>
      </c>
      <c r="DI299" s="279" t="str">
        <f>IFERROR(VLOOKUP(A299,'fat-03-25'!A:C,3,FALSE),"")</f>
        <v/>
      </c>
      <c r="DJ299" s="279" t="str">
        <f>IFERROR(VLOOKUP(A299,'fat-04-25'!A:C,3,FALSE),"")</f>
        <v/>
      </c>
      <c r="DK299" s="279" t="str">
        <f>IFERROR(VLOOKUP(A299,'fat-02-25'!A:C,3,FALSE),"")</f>
        <v/>
      </c>
      <c r="DL299" s="279" t="str">
        <f>IFERROR(VLOOKUP(A299,'fat-06-25'!A:C,3,FALSE),"")</f>
        <v/>
      </c>
      <c r="DM299" s="279" t="str">
        <f>IFERROR(VLOOKUP(A299,'fat-05-25'!A:C,3,FALSE),"")</f>
        <v/>
      </c>
      <c r="DN299" s="279" t="str">
        <f>IFERROR(VLOOKUP(A299,'fat-08-25'!A:C,3,FALSE),"")</f>
        <v/>
      </c>
      <c r="DO299" s="279" t="str">
        <f>IFERROR(VLOOKUP(A299,'fat-09-25'!A:C,3,FALSE),"")</f>
        <v/>
      </c>
      <c r="DP299" s="279" t="str">
        <f>IFERROR(VLOOKUP(A299,'fat-10-25'!A:C,3,FALSE),"")</f>
        <v/>
      </c>
      <c r="DQ299" s="279" t="str">
        <f>IFERROR(VLOOKUP(A299,'fat-11-25'!A:D,3,FALSE),"")</f>
        <v/>
      </c>
      <c r="DR299" s="279" t="str">
        <f>IFERROR(VLOOKUP(A299,'fat-12-25'!A:D,3,FALSE),"")</f>
        <v/>
      </c>
      <c r="DS299" s="279" t="str">
        <f>IFERROR(VLOOKUP(A299,'fat-01-26'!A:C,3,FALSE),"")</f>
        <v/>
      </c>
      <c r="DT299" s="279" t="str">
        <f>IFERROR(VLOOKUP(A299,'fat-02-26'!A:C,3,FALSE),"")</f>
        <v/>
      </c>
      <c r="DU299" s="279" t="str">
        <f>IFERROR(VLOOKUP(A299,'fat-03-26'!A:C,3,FALSE),"")</f>
        <v/>
      </c>
      <c r="DV299" s="279" t="str">
        <f>IFERROR(VLOOKUP(A299,'fat-04-26'!A:C,3,FALSE),"")</f>
        <v/>
      </c>
      <c r="DW299" s="279" t="str">
        <f>IFERROR(VLOOKUP(A299,'fat-05-26'!A:C,3,FALSE),"")</f>
        <v/>
      </c>
    </row>
    <row r="300" spans="107:127" x14ac:dyDescent="0.3">
      <c r="DC300" s="279" t="str">
        <f>IFERROR(VLOOKUP(A300,'fat-09-24'!A:C,3,FALSE),"")</f>
        <v/>
      </c>
      <c r="DE300" s="279" t="str">
        <f>IFERROR(VLOOKUP(A300,'fat-11-24'!A:C,3,FALSE),"")</f>
        <v/>
      </c>
      <c r="DF300" s="279" t="str">
        <f>IFERROR(VLOOKUP(A300,'fat-12-24'!A:D,3,FALSE),"")</f>
        <v/>
      </c>
      <c r="DG300" s="279" t="str">
        <f>IFERROR(VLOOKUP(A300,'fat-01-25'!A:D,3,FALSE),"")</f>
        <v/>
      </c>
      <c r="DH300" s="279" t="str">
        <f>IFERROR(VLOOKUP(A300,'fat-02-25'!A:D,3,FALSE),"")</f>
        <v/>
      </c>
      <c r="DI300" s="279" t="str">
        <f>IFERROR(VLOOKUP(A300,'fat-03-25'!A:C,3,FALSE),"")</f>
        <v/>
      </c>
      <c r="DJ300" s="279" t="str">
        <f>IFERROR(VLOOKUP(A300,'fat-04-25'!A:C,3,FALSE),"")</f>
        <v/>
      </c>
      <c r="DK300" s="279" t="str">
        <f>IFERROR(VLOOKUP(A300,'fat-02-25'!A:C,3,FALSE),"")</f>
        <v/>
      </c>
      <c r="DL300" s="279" t="str">
        <f>IFERROR(VLOOKUP(A300,'fat-06-25'!A:C,3,FALSE),"")</f>
        <v/>
      </c>
      <c r="DM300" s="279" t="str">
        <f>IFERROR(VLOOKUP(A300,'fat-05-25'!A:C,3,FALSE),"")</f>
        <v/>
      </c>
      <c r="DN300" s="279" t="str">
        <f>IFERROR(VLOOKUP(A300,'fat-08-25'!A:C,3,FALSE),"")</f>
        <v/>
      </c>
      <c r="DO300" s="279" t="str">
        <f>IFERROR(VLOOKUP(A300,'fat-09-25'!A:C,3,FALSE),"")</f>
        <v/>
      </c>
      <c r="DP300" s="279" t="str">
        <f>IFERROR(VLOOKUP(A300,'fat-10-25'!A:C,3,FALSE),"")</f>
        <v/>
      </c>
      <c r="DQ300" s="279" t="str">
        <f>IFERROR(VLOOKUP(A300,'fat-11-25'!A:D,3,FALSE),"")</f>
        <v/>
      </c>
      <c r="DR300" s="279" t="str">
        <f>IFERROR(VLOOKUP(A300,'fat-12-25'!A:D,3,FALSE),"")</f>
        <v/>
      </c>
      <c r="DS300" s="279" t="str">
        <f>IFERROR(VLOOKUP(A300,'fat-01-26'!A:C,3,FALSE),"")</f>
        <v/>
      </c>
      <c r="DT300" s="279" t="str">
        <f>IFERROR(VLOOKUP(A300,'fat-02-26'!A:C,3,FALSE),"")</f>
        <v/>
      </c>
      <c r="DU300" s="279" t="str">
        <f>IFERROR(VLOOKUP(A300,'fat-03-26'!A:C,3,FALSE),"")</f>
        <v/>
      </c>
      <c r="DV300" s="279" t="str">
        <f>IFERROR(VLOOKUP(A300,'fat-04-26'!A:C,3,FALSE),"")</f>
        <v/>
      </c>
      <c r="DW300" s="279" t="str">
        <f>IFERROR(VLOOKUP(A300,'fat-05-26'!A:C,3,FALSE),"")</f>
        <v/>
      </c>
    </row>
    <row r="301" spans="107:127" x14ac:dyDescent="0.3">
      <c r="DC301" s="279" t="str">
        <f>IFERROR(VLOOKUP(A301,'fat-09-24'!A:C,3,FALSE),"")</f>
        <v/>
      </c>
      <c r="DE301" s="279" t="str">
        <f>IFERROR(VLOOKUP(A301,'fat-11-24'!A:C,3,FALSE),"")</f>
        <v/>
      </c>
      <c r="DF301" s="279" t="str">
        <f>IFERROR(VLOOKUP(A301,'fat-12-24'!A:D,3,FALSE),"")</f>
        <v/>
      </c>
      <c r="DG301" s="279" t="str">
        <f>IFERROR(VLOOKUP(A301,'fat-01-25'!A:D,3,FALSE),"")</f>
        <v/>
      </c>
      <c r="DH301" s="279" t="str">
        <f>IFERROR(VLOOKUP(A301,'fat-02-25'!A:D,3,FALSE),"")</f>
        <v/>
      </c>
      <c r="DI301" s="279" t="str">
        <f>IFERROR(VLOOKUP(A301,'fat-03-25'!A:C,3,FALSE),"")</f>
        <v/>
      </c>
      <c r="DJ301" s="279" t="str">
        <f>IFERROR(VLOOKUP(A301,'fat-04-25'!A:C,3,FALSE),"")</f>
        <v/>
      </c>
      <c r="DK301" s="279" t="str">
        <f>IFERROR(VLOOKUP(A301,'fat-02-25'!A:C,3,FALSE),"")</f>
        <v/>
      </c>
      <c r="DL301" s="279" t="str">
        <f>IFERROR(VLOOKUP(A301,'fat-06-25'!A:C,3,FALSE),"")</f>
        <v/>
      </c>
      <c r="DM301" s="279" t="str">
        <f>IFERROR(VLOOKUP(A301,'fat-05-25'!A:C,3,FALSE),"")</f>
        <v/>
      </c>
      <c r="DN301" s="279" t="str">
        <f>IFERROR(VLOOKUP(A301,'fat-08-25'!A:C,3,FALSE),"")</f>
        <v/>
      </c>
      <c r="DO301" s="279" t="str">
        <f>IFERROR(VLOOKUP(A301,'fat-09-25'!A:C,3,FALSE),"")</f>
        <v/>
      </c>
      <c r="DP301" s="279" t="str">
        <f>IFERROR(VLOOKUP(A301,'fat-10-25'!A:C,3,FALSE),"")</f>
        <v/>
      </c>
      <c r="DQ301" s="279" t="str">
        <f>IFERROR(VLOOKUP(A301,'fat-11-25'!A:D,3,FALSE),"")</f>
        <v/>
      </c>
      <c r="DR301" s="279" t="str">
        <f>IFERROR(VLOOKUP(A301,'fat-12-25'!A:D,3,FALSE),"")</f>
        <v/>
      </c>
      <c r="DS301" s="279" t="str">
        <f>IFERROR(VLOOKUP(A301,'fat-01-26'!A:C,3,FALSE),"")</f>
        <v/>
      </c>
      <c r="DT301" s="279" t="str">
        <f>IFERROR(VLOOKUP(A301,'fat-02-26'!A:C,3,FALSE),"")</f>
        <v/>
      </c>
      <c r="DU301" s="279" t="str">
        <f>IFERROR(VLOOKUP(A301,'fat-03-26'!A:C,3,FALSE),"")</f>
        <v/>
      </c>
      <c r="DV301" s="279" t="str">
        <f>IFERROR(VLOOKUP(A301,'fat-04-26'!A:C,3,FALSE),"")</f>
        <v/>
      </c>
      <c r="DW301" s="279" t="str">
        <f>IFERROR(VLOOKUP(A301,'fat-05-26'!A:C,3,FALSE),"")</f>
        <v/>
      </c>
    </row>
    <row r="302" spans="107:127" x14ac:dyDescent="0.3">
      <c r="DC302" s="279" t="str">
        <f>IFERROR(VLOOKUP(A302,'fat-09-24'!A:C,3,FALSE),"")</f>
        <v/>
      </c>
      <c r="DE302" s="279" t="str">
        <f>IFERROR(VLOOKUP(A302,'fat-11-24'!A:C,3,FALSE),"")</f>
        <v/>
      </c>
      <c r="DF302" s="279" t="str">
        <f>IFERROR(VLOOKUP(A302,'fat-12-24'!A:D,3,FALSE),"")</f>
        <v/>
      </c>
      <c r="DG302" s="279" t="str">
        <f>IFERROR(VLOOKUP(A302,'fat-01-25'!A:D,3,FALSE),"")</f>
        <v/>
      </c>
      <c r="DH302" s="279" t="str">
        <f>IFERROR(VLOOKUP(A302,'fat-02-25'!A:D,3,FALSE),"")</f>
        <v/>
      </c>
      <c r="DI302" s="279" t="str">
        <f>IFERROR(VLOOKUP(A302,'fat-03-25'!A:C,3,FALSE),"")</f>
        <v/>
      </c>
      <c r="DJ302" s="279" t="str">
        <f>IFERROR(VLOOKUP(A302,'fat-04-25'!A:C,3,FALSE),"")</f>
        <v/>
      </c>
      <c r="DK302" s="279" t="str">
        <f>IFERROR(VLOOKUP(A302,'fat-02-25'!A:C,3,FALSE),"")</f>
        <v/>
      </c>
      <c r="DL302" s="279" t="str">
        <f>IFERROR(VLOOKUP(A302,'fat-06-25'!A:C,3,FALSE),"")</f>
        <v/>
      </c>
      <c r="DM302" s="279" t="str">
        <f>IFERROR(VLOOKUP(A302,'fat-05-25'!A:C,3,FALSE),"")</f>
        <v/>
      </c>
      <c r="DN302" s="279" t="str">
        <f>IFERROR(VLOOKUP(A302,'fat-08-25'!A:C,3,FALSE),"")</f>
        <v/>
      </c>
      <c r="DO302" s="279" t="str">
        <f>IFERROR(VLOOKUP(A302,'fat-09-25'!A:C,3,FALSE),"")</f>
        <v/>
      </c>
      <c r="DP302" s="279" t="str">
        <f>IFERROR(VLOOKUP(A302,'fat-10-25'!A:C,3,FALSE),"")</f>
        <v/>
      </c>
      <c r="DQ302" s="279" t="str">
        <f>IFERROR(VLOOKUP(A302,'fat-11-25'!A:D,3,FALSE),"")</f>
        <v/>
      </c>
      <c r="DR302" s="279" t="str">
        <f>IFERROR(VLOOKUP(A302,'fat-12-25'!A:D,3,FALSE),"")</f>
        <v/>
      </c>
      <c r="DS302" s="279" t="str">
        <f>IFERROR(VLOOKUP(A302,'fat-01-26'!A:C,3,FALSE),"")</f>
        <v/>
      </c>
      <c r="DT302" s="279" t="str">
        <f>IFERROR(VLOOKUP(A302,'fat-02-26'!A:C,3,FALSE),"")</f>
        <v/>
      </c>
      <c r="DU302" s="279" t="str">
        <f>IFERROR(VLOOKUP(A302,'fat-03-26'!A:C,3,FALSE),"")</f>
        <v/>
      </c>
      <c r="DV302" s="279" t="str">
        <f>IFERROR(VLOOKUP(A302,'fat-04-26'!A:C,3,FALSE),"")</f>
        <v/>
      </c>
      <c r="DW302" s="279" t="str">
        <f>IFERROR(VLOOKUP(A302,'fat-05-26'!A:C,3,FALSE),"")</f>
        <v/>
      </c>
    </row>
    <row r="303" spans="107:127" x14ac:dyDescent="0.3">
      <c r="DC303" s="279" t="str">
        <f>IFERROR(VLOOKUP(A303,'fat-09-24'!A:C,3,FALSE),"")</f>
        <v/>
      </c>
      <c r="DE303" s="279" t="str">
        <f>IFERROR(VLOOKUP(A303,'fat-11-24'!A:C,3,FALSE),"")</f>
        <v/>
      </c>
      <c r="DF303" s="279" t="str">
        <f>IFERROR(VLOOKUP(A303,'fat-12-24'!A:D,3,FALSE),"")</f>
        <v/>
      </c>
      <c r="DG303" s="279" t="str">
        <f>IFERROR(VLOOKUP(A303,'fat-01-25'!A:D,3,FALSE),"")</f>
        <v/>
      </c>
      <c r="DH303" s="279" t="str">
        <f>IFERROR(VLOOKUP(A303,'fat-02-25'!A:D,3,FALSE),"")</f>
        <v/>
      </c>
      <c r="DI303" s="279" t="str">
        <f>IFERROR(VLOOKUP(A303,'fat-03-25'!A:C,3,FALSE),"")</f>
        <v/>
      </c>
      <c r="DJ303" s="279" t="str">
        <f>IFERROR(VLOOKUP(A303,'fat-04-25'!A:C,3,FALSE),"")</f>
        <v/>
      </c>
      <c r="DK303" s="279" t="str">
        <f>IFERROR(VLOOKUP(A303,'fat-02-25'!A:C,3,FALSE),"")</f>
        <v/>
      </c>
      <c r="DL303" s="279" t="str">
        <f>IFERROR(VLOOKUP(A303,'fat-06-25'!A:C,3,FALSE),"")</f>
        <v/>
      </c>
      <c r="DM303" s="279" t="str">
        <f>IFERROR(VLOOKUP(A303,'fat-05-25'!A:C,3,FALSE),"")</f>
        <v/>
      </c>
      <c r="DN303" s="279" t="str">
        <f>IFERROR(VLOOKUP(A303,'fat-08-25'!A:C,3,FALSE),"")</f>
        <v/>
      </c>
      <c r="DO303" s="279" t="str">
        <f>IFERROR(VLOOKUP(A303,'fat-09-25'!A:C,3,FALSE),"")</f>
        <v/>
      </c>
      <c r="DP303" s="279" t="str">
        <f>IFERROR(VLOOKUP(A303,'fat-10-25'!A:C,3,FALSE),"")</f>
        <v/>
      </c>
      <c r="DQ303" s="279" t="str">
        <f>IFERROR(VLOOKUP(A303,'fat-11-25'!A:D,3,FALSE),"")</f>
        <v/>
      </c>
      <c r="DR303" s="279" t="str">
        <f>IFERROR(VLOOKUP(A303,'fat-12-25'!A:D,3,FALSE),"")</f>
        <v/>
      </c>
      <c r="DS303" s="279" t="str">
        <f>IFERROR(VLOOKUP(A303,'fat-01-26'!A:C,3,FALSE),"")</f>
        <v/>
      </c>
      <c r="DT303" s="279" t="str">
        <f>IFERROR(VLOOKUP(A303,'fat-02-26'!A:C,3,FALSE),"")</f>
        <v/>
      </c>
      <c r="DU303" s="279" t="str">
        <f>IFERROR(VLOOKUP(A303,'fat-03-26'!A:C,3,FALSE),"")</f>
        <v/>
      </c>
      <c r="DV303" s="279" t="str">
        <f>IFERROR(VLOOKUP(A303,'fat-04-26'!A:C,3,FALSE),"")</f>
        <v/>
      </c>
      <c r="DW303" s="279" t="str">
        <f>IFERROR(VLOOKUP(A303,'fat-05-26'!A:C,3,FALSE),"")</f>
        <v/>
      </c>
    </row>
    <row r="304" spans="107:127" x14ac:dyDescent="0.3">
      <c r="DC304" s="279" t="str">
        <f>IFERROR(VLOOKUP(A304,'fat-09-24'!A:C,3,FALSE),"")</f>
        <v/>
      </c>
      <c r="DE304" s="279" t="str">
        <f>IFERROR(VLOOKUP(A304,'fat-11-24'!A:C,3,FALSE),"")</f>
        <v/>
      </c>
      <c r="DF304" s="279" t="str">
        <f>IFERROR(VLOOKUP(A304,'fat-12-24'!A:D,3,FALSE),"")</f>
        <v/>
      </c>
      <c r="DG304" s="279" t="str">
        <f>IFERROR(VLOOKUP(A304,'fat-01-25'!A:D,3,FALSE),"")</f>
        <v/>
      </c>
      <c r="DH304" s="279" t="str">
        <f>IFERROR(VLOOKUP(A304,'fat-02-25'!A:D,3,FALSE),"")</f>
        <v/>
      </c>
      <c r="DI304" s="279" t="str">
        <f>IFERROR(VLOOKUP(A304,'fat-03-25'!A:C,3,FALSE),"")</f>
        <v/>
      </c>
      <c r="DJ304" s="279" t="str">
        <f>IFERROR(VLOOKUP(A304,'fat-04-25'!A:C,3,FALSE),"")</f>
        <v/>
      </c>
      <c r="DK304" s="279" t="str">
        <f>IFERROR(VLOOKUP(A304,'fat-02-25'!A:C,3,FALSE),"")</f>
        <v/>
      </c>
      <c r="DL304" s="279" t="str">
        <f>IFERROR(VLOOKUP(A304,'fat-06-25'!A:C,3,FALSE),"")</f>
        <v/>
      </c>
      <c r="DM304" s="279" t="str">
        <f>IFERROR(VLOOKUP(A304,'fat-05-25'!A:C,3,FALSE),"")</f>
        <v/>
      </c>
      <c r="DN304" s="279" t="str">
        <f>IFERROR(VLOOKUP(A304,'fat-08-25'!A:C,3,FALSE),"")</f>
        <v/>
      </c>
      <c r="DO304" s="279" t="str">
        <f>IFERROR(VLOOKUP(A304,'fat-09-25'!A:C,3,FALSE),"")</f>
        <v/>
      </c>
      <c r="DP304" s="279" t="str">
        <f>IFERROR(VLOOKUP(A304,'fat-10-25'!A:C,3,FALSE),"")</f>
        <v/>
      </c>
      <c r="DQ304" s="279" t="str">
        <f>IFERROR(VLOOKUP(A304,'fat-11-25'!A:D,3,FALSE),"")</f>
        <v/>
      </c>
      <c r="DR304" s="279" t="str">
        <f>IFERROR(VLOOKUP(A304,'fat-12-25'!A:D,3,FALSE),"")</f>
        <v/>
      </c>
      <c r="DS304" s="279" t="str">
        <f>IFERROR(VLOOKUP(A304,'fat-01-26'!A:C,3,FALSE),"")</f>
        <v/>
      </c>
      <c r="DT304" s="279" t="str">
        <f>IFERROR(VLOOKUP(A304,'fat-02-26'!A:C,3,FALSE),"")</f>
        <v/>
      </c>
      <c r="DU304" s="279" t="str">
        <f>IFERROR(VLOOKUP(A304,'fat-03-26'!A:C,3,FALSE),"")</f>
        <v/>
      </c>
      <c r="DV304" s="279" t="str">
        <f>IFERROR(VLOOKUP(A304,'fat-04-26'!A:C,3,FALSE),"")</f>
        <v/>
      </c>
      <c r="DW304" s="279" t="str">
        <f>IFERROR(VLOOKUP(A304,'fat-05-26'!A:C,3,FALSE),"")</f>
        <v/>
      </c>
    </row>
    <row r="305" spans="107:127" x14ac:dyDescent="0.3">
      <c r="DC305" s="279" t="str">
        <f>IFERROR(VLOOKUP(A305,'fat-09-24'!A:C,3,FALSE),"")</f>
        <v/>
      </c>
      <c r="DE305" s="279" t="str">
        <f>IFERROR(VLOOKUP(A305,'fat-11-24'!A:C,3,FALSE),"")</f>
        <v/>
      </c>
      <c r="DF305" s="279" t="str">
        <f>IFERROR(VLOOKUP(A305,'fat-12-24'!A:D,3,FALSE),"")</f>
        <v/>
      </c>
      <c r="DG305" s="279" t="str">
        <f>IFERROR(VLOOKUP(A305,'fat-01-25'!A:D,3,FALSE),"")</f>
        <v/>
      </c>
      <c r="DH305" s="279" t="str">
        <f>IFERROR(VLOOKUP(A305,'fat-02-25'!A:D,3,FALSE),"")</f>
        <v/>
      </c>
      <c r="DI305" s="279" t="str">
        <f>IFERROR(VLOOKUP(A305,'fat-03-25'!A:C,3,FALSE),"")</f>
        <v/>
      </c>
      <c r="DJ305" s="279" t="str">
        <f>IFERROR(VLOOKUP(A305,'fat-04-25'!A:C,3,FALSE),"")</f>
        <v/>
      </c>
      <c r="DK305" s="279" t="str">
        <f>IFERROR(VLOOKUP(A305,'fat-02-25'!A:C,3,FALSE),"")</f>
        <v/>
      </c>
      <c r="DL305" s="279" t="str">
        <f>IFERROR(VLOOKUP(A305,'fat-06-25'!A:C,3,FALSE),"")</f>
        <v/>
      </c>
      <c r="DM305" s="279" t="str">
        <f>IFERROR(VLOOKUP(A305,'fat-05-25'!A:C,3,FALSE),"")</f>
        <v/>
      </c>
      <c r="DN305" s="279" t="str">
        <f>IFERROR(VLOOKUP(A305,'fat-08-25'!A:C,3,FALSE),"")</f>
        <v/>
      </c>
      <c r="DO305" s="279" t="str">
        <f>IFERROR(VLOOKUP(A305,'fat-09-25'!A:C,3,FALSE),"")</f>
        <v/>
      </c>
      <c r="DP305" s="279" t="str">
        <f>IFERROR(VLOOKUP(A305,'fat-10-25'!A:C,3,FALSE),"")</f>
        <v/>
      </c>
      <c r="DQ305" s="279" t="str">
        <f>IFERROR(VLOOKUP(A305,'fat-11-25'!A:D,3,FALSE),"")</f>
        <v/>
      </c>
      <c r="DR305" s="279" t="str">
        <f>IFERROR(VLOOKUP(A305,'fat-12-25'!A:D,3,FALSE),"")</f>
        <v/>
      </c>
      <c r="DS305" s="279" t="str">
        <f>IFERROR(VLOOKUP(A305,'fat-01-26'!A:C,3,FALSE),"")</f>
        <v/>
      </c>
      <c r="DT305" s="279" t="str">
        <f>IFERROR(VLOOKUP(A305,'fat-02-26'!A:C,3,FALSE),"")</f>
        <v/>
      </c>
      <c r="DU305" s="279" t="str">
        <f>IFERROR(VLOOKUP(A305,'fat-03-26'!A:C,3,FALSE),"")</f>
        <v/>
      </c>
      <c r="DV305" s="279" t="str">
        <f>IFERROR(VLOOKUP(A305,'fat-04-26'!A:C,3,FALSE),"")</f>
        <v/>
      </c>
      <c r="DW305" s="279" t="str">
        <f>IFERROR(VLOOKUP(A305,'fat-05-26'!A:C,3,FALSE),"")</f>
        <v/>
      </c>
    </row>
    <row r="306" spans="107:127" x14ac:dyDescent="0.3">
      <c r="DC306" s="279" t="str">
        <f>IFERROR(VLOOKUP(A306,'fat-09-24'!A:C,3,FALSE),"")</f>
        <v/>
      </c>
      <c r="DE306" s="279" t="str">
        <f>IFERROR(VLOOKUP(A306,'fat-11-24'!A:C,3,FALSE),"")</f>
        <v/>
      </c>
      <c r="DF306" s="279" t="str">
        <f>IFERROR(VLOOKUP(A306,'fat-12-24'!A:D,3,FALSE),"")</f>
        <v/>
      </c>
      <c r="DG306" s="279" t="str">
        <f>IFERROR(VLOOKUP(A306,'fat-01-25'!A:D,3,FALSE),"")</f>
        <v/>
      </c>
      <c r="DH306" s="279" t="str">
        <f>IFERROR(VLOOKUP(A306,'fat-02-25'!A:D,3,FALSE),"")</f>
        <v/>
      </c>
      <c r="DI306" s="279" t="str">
        <f>IFERROR(VLOOKUP(A306,'fat-03-25'!A:C,3,FALSE),"")</f>
        <v/>
      </c>
      <c r="DJ306" s="279" t="str">
        <f>IFERROR(VLOOKUP(A306,'fat-04-25'!A:C,3,FALSE),"")</f>
        <v/>
      </c>
      <c r="DK306" s="279" t="str">
        <f>IFERROR(VLOOKUP(A306,'fat-02-25'!A:C,3,FALSE),"")</f>
        <v/>
      </c>
      <c r="DL306" s="279" t="str">
        <f>IFERROR(VLOOKUP(A306,'fat-06-25'!A:C,3,FALSE),"")</f>
        <v/>
      </c>
      <c r="DM306" s="279" t="str">
        <f>IFERROR(VLOOKUP(A306,'fat-05-25'!A:C,3,FALSE),"")</f>
        <v/>
      </c>
      <c r="DN306" s="279" t="str">
        <f>IFERROR(VLOOKUP(A306,'fat-08-25'!A:C,3,FALSE),"")</f>
        <v/>
      </c>
      <c r="DO306" s="279" t="str">
        <f>IFERROR(VLOOKUP(A306,'fat-09-25'!A:C,3,FALSE),"")</f>
        <v/>
      </c>
      <c r="DP306" s="279" t="str">
        <f>IFERROR(VLOOKUP(A306,'fat-10-25'!A:C,3,FALSE),"")</f>
        <v/>
      </c>
      <c r="DQ306" s="279" t="str">
        <f>IFERROR(VLOOKUP(A306,'fat-11-25'!A:D,3,FALSE),"")</f>
        <v/>
      </c>
      <c r="DR306" s="279" t="str">
        <f>IFERROR(VLOOKUP(A306,'fat-12-25'!A:D,3,FALSE),"")</f>
        <v/>
      </c>
      <c r="DS306" s="279" t="str">
        <f>IFERROR(VLOOKUP(A306,'fat-01-26'!A:C,3,FALSE),"")</f>
        <v/>
      </c>
      <c r="DT306" s="279" t="str">
        <f>IFERROR(VLOOKUP(A306,'fat-02-26'!A:C,3,FALSE),"")</f>
        <v/>
      </c>
      <c r="DU306" s="279" t="str">
        <f>IFERROR(VLOOKUP(A306,'fat-03-26'!A:C,3,FALSE),"")</f>
        <v/>
      </c>
      <c r="DV306" s="279" t="str">
        <f>IFERROR(VLOOKUP(A306,'fat-04-26'!A:C,3,FALSE),"")</f>
        <v/>
      </c>
      <c r="DW306" s="279" t="str">
        <f>IFERROR(VLOOKUP(A306,'fat-05-26'!A:C,3,FALSE),"")</f>
        <v/>
      </c>
    </row>
    <row r="307" spans="107:127" x14ac:dyDescent="0.3">
      <c r="DC307" s="279" t="str">
        <f>IFERROR(VLOOKUP(A307,'fat-09-24'!A:C,3,FALSE),"")</f>
        <v/>
      </c>
      <c r="DE307" s="279" t="str">
        <f>IFERROR(VLOOKUP(A307,'fat-11-24'!A:C,3,FALSE),"")</f>
        <v/>
      </c>
      <c r="DF307" s="279" t="str">
        <f>IFERROR(VLOOKUP(A307,'fat-12-24'!A:D,3,FALSE),"")</f>
        <v/>
      </c>
      <c r="DG307" s="279" t="str">
        <f>IFERROR(VLOOKUP(A307,'fat-01-25'!A:D,3,FALSE),"")</f>
        <v/>
      </c>
      <c r="DH307" s="279" t="str">
        <f>IFERROR(VLOOKUP(A307,'fat-02-25'!A:D,3,FALSE),"")</f>
        <v/>
      </c>
      <c r="DI307" s="279" t="str">
        <f>IFERROR(VLOOKUP(A307,'fat-03-25'!A:C,3,FALSE),"")</f>
        <v/>
      </c>
      <c r="DJ307" s="279" t="str">
        <f>IFERROR(VLOOKUP(A307,'fat-04-25'!A:C,3,FALSE),"")</f>
        <v/>
      </c>
      <c r="DK307" s="279" t="str">
        <f>IFERROR(VLOOKUP(A307,'fat-02-25'!A:C,3,FALSE),"")</f>
        <v/>
      </c>
      <c r="DL307" s="279" t="str">
        <f>IFERROR(VLOOKUP(A307,'fat-06-25'!A:C,3,FALSE),"")</f>
        <v/>
      </c>
      <c r="DM307" s="279" t="str">
        <f>IFERROR(VLOOKUP(A307,'fat-05-25'!A:C,3,FALSE),"")</f>
        <v/>
      </c>
      <c r="DN307" s="279" t="str">
        <f>IFERROR(VLOOKUP(A307,'fat-08-25'!A:C,3,FALSE),"")</f>
        <v/>
      </c>
      <c r="DO307" s="279" t="str">
        <f>IFERROR(VLOOKUP(A307,'fat-09-25'!A:C,3,FALSE),"")</f>
        <v/>
      </c>
      <c r="DP307" s="279" t="str">
        <f>IFERROR(VLOOKUP(A307,'fat-10-25'!A:C,3,FALSE),"")</f>
        <v/>
      </c>
      <c r="DQ307" s="279" t="str">
        <f>IFERROR(VLOOKUP(A307,'fat-11-25'!A:D,3,FALSE),"")</f>
        <v/>
      </c>
      <c r="DR307" s="279" t="str">
        <f>IFERROR(VLOOKUP(A307,'fat-12-25'!A:D,3,FALSE),"")</f>
        <v/>
      </c>
      <c r="DS307" s="279" t="str">
        <f>IFERROR(VLOOKUP(A307,'fat-01-26'!A:C,3,FALSE),"")</f>
        <v/>
      </c>
      <c r="DT307" s="279" t="str">
        <f>IFERROR(VLOOKUP(A307,'fat-02-26'!A:C,3,FALSE),"")</f>
        <v/>
      </c>
      <c r="DU307" s="279" t="str">
        <f>IFERROR(VLOOKUP(A307,'fat-03-26'!A:C,3,FALSE),"")</f>
        <v/>
      </c>
      <c r="DV307" s="279" t="str">
        <f>IFERROR(VLOOKUP(A307,'fat-04-26'!A:C,3,FALSE),"")</f>
        <v/>
      </c>
      <c r="DW307" s="279" t="str">
        <f>IFERROR(VLOOKUP(A307,'fat-05-26'!A:C,3,FALSE),"")</f>
        <v/>
      </c>
    </row>
    <row r="308" spans="107:127" x14ac:dyDescent="0.3">
      <c r="DC308" s="279" t="str">
        <f>IFERROR(VLOOKUP(A308,'fat-09-24'!A:C,3,FALSE),"")</f>
        <v/>
      </c>
      <c r="DE308" s="279" t="str">
        <f>IFERROR(VLOOKUP(A308,'fat-11-24'!A:C,3,FALSE),"")</f>
        <v/>
      </c>
      <c r="DF308" s="279" t="str">
        <f>IFERROR(VLOOKUP(A308,'fat-12-24'!A:D,3,FALSE),"")</f>
        <v/>
      </c>
      <c r="DG308" s="279" t="str">
        <f>IFERROR(VLOOKUP(A308,'fat-01-25'!A:D,3,FALSE),"")</f>
        <v/>
      </c>
      <c r="DH308" s="279" t="str">
        <f>IFERROR(VLOOKUP(A308,'fat-02-25'!A:D,3,FALSE),"")</f>
        <v/>
      </c>
      <c r="DI308" s="279" t="str">
        <f>IFERROR(VLOOKUP(A308,'fat-03-25'!A:C,3,FALSE),"")</f>
        <v/>
      </c>
      <c r="DJ308" s="279" t="str">
        <f>IFERROR(VLOOKUP(A308,'fat-04-25'!A:C,3,FALSE),"")</f>
        <v/>
      </c>
      <c r="DK308" s="279" t="str">
        <f>IFERROR(VLOOKUP(A308,'fat-02-25'!A:C,3,FALSE),"")</f>
        <v/>
      </c>
      <c r="DL308" s="279" t="str">
        <f>IFERROR(VLOOKUP(A308,'fat-06-25'!A:C,3,FALSE),"")</f>
        <v/>
      </c>
      <c r="DM308" s="279" t="str">
        <f>IFERROR(VLOOKUP(A308,'fat-05-25'!A:C,3,FALSE),"")</f>
        <v/>
      </c>
      <c r="DN308" s="279" t="str">
        <f>IFERROR(VLOOKUP(A308,'fat-08-25'!A:C,3,FALSE),"")</f>
        <v/>
      </c>
      <c r="DO308" s="279" t="str">
        <f>IFERROR(VLOOKUP(A308,'fat-09-25'!A:C,3,FALSE),"")</f>
        <v/>
      </c>
      <c r="DP308" s="279" t="str">
        <f>IFERROR(VLOOKUP(A308,'fat-10-25'!A:C,3,FALSE),"")</f>
        <v/>
      </c>
      <c r="DQ308" s="279" t="str">
        <f>IFERROR(VLOOKUP(A308,'fat-11-25'!A:D,3,FALSE),"")</f>
        <v/>
      </c>
      <c r="DR308" s="279" t="str">
        <f>IFERROR(VLOOKUP(A308,'fat-12-25'!A:D,3,FALSE),"")</f>
        <v/>
      </c>
      <c r="DS308" s="279" t="str">
        <f>IFERROR(VLOOKUP(A308,'fat-01-26'!A:C,3,FALSE),"")</f>
        <v/>
      </c>
      <c r="DT308" s="279" t="str">
        <f>IFERROR(VLOOKUP(A308,'fat-02-26'!A:C,3,FALSE),"")</f>
        <v/>
      </c>
      <c r="DU308" s="279" t="str">
        <f>IFERROR(VLOOKUP(A308,'fat-03-26'!A:C,3,FALSE),"")</f>
        <v/>
      </c>
      <c r="DV308" s="279" t="str">
        <f>IFERROR(VLOOKUP(A308,'fat-04-26'!A:C,3,FALSE),"")</f>
        <v/>
      </c>
      <c r="DW308" s="279" t="str">
        <f>IFERROR(VLOOKUP(A308,'fat-05-26'!A:C,3,FALSE),"")</f>
        <v/>
      </c>
    </row>
    <row r="309" spans="107:127" x14ac:dyDescent="0.3">
      <c r="DC309" s="279" t="str">
        <f>IFERROR(VLOOKUP(A309,'fat-09-24'!A:C,3,FALSE),"")</f>
        <v/>
      </c>
      <c r="DE309" s="279" t="str">
        <f>IFERROR(VLOOKUP(A309,'fat-11-24'!A:C,3,FALSE),"")</f>
        <v/>
      </c>
      <c r="DF309" s="279" t="str">
        <f>IFERROR(VLOOKUP(A309,'fat-12-24'!A:D,3,FALSE),"")</f>
        <v/>
      </c>
      <c r="DG309" s="279" t="str">
        <f>IFERROR(VLOOKUP(A309,'fat-01-25'!A:D,3,FALSE),"")</f>
        <v/>
      </c>
      <c r="DH309" s="279" t="str">
        <f>IFERROR(VLOOKUP(A309,'fat-02-25'!A:D,3,FALSE),"")</f>
        <v/>
      </c>
      <c r="DI309" s="279" t="str">
        <f>IFERROR(VLOOKUP(A309,'fat-03-25'!A:C,3,FALSE),"")</f>
        <v/>
      </c>
      <c r="DJ309" s="279" t="str">
        <f>IFERROR(VLOOKUP(A309,'fat-04-25'!A:C,3,FALSE),"")</f>
        <v/>
      </c>
      <c r="DK309" s="279" t="str">
        <f>IFERROR(VLOOKUP(A309,'fat-02-25'!A:C,3,FALSE),"")</f>
        <v/>
      </c>
      <c r="DL309" s="279" t="str">
        <f>IFERROR(VLOOKUP(A309,'fat-06-25'!A:C,3,FALSE),"")</f>
        <v/>
      </c>
      <c r="DM309" s="279" t="str">
        <f>IFERROR(VLOOKUP(A309,'fat-05-25'!A:C,3,FALSE),"")</f>
        <v/>
      </c>
      <c r="DN309" s="279" t="str">
        <f>IFERROR(VLOOKUP(A309,'fat-08-25'!A:C,3,FALSE),"")</f>
        <v/>
      </c>
      <c r="DO309" s="279" t="str">
        <f>IFERROR(VLOOKUP(A309,'fat-09-25'!A:C,3,FALSE),"")</f>
        <v/>
      </c>
      <c r="DP309" s="279" t="str">
        <f>IFERROR(VLOOKUP(A309,'fat-10-25'!A:C,3,FALSE),"")</f>
        <v/>
      </c>
      <c r="DQ309" s="279" t="str">
        <f>IFERROR(VLOOKUP(A309,'fat-11-25'!A:D,3,FALSE),"")</f>
        <v/>
      </c>
      <c r="DR309" s="279" t="str">
        <f>IFERROR(VLOOKUP(A309,'fat-12-25'!A:D,3,FALSE),"")</f>
        <v/>
      </c>
      <c r="DS309" s="279" t="str">
        <f>IFERROR(VLOOKUP(A309,'fat-01-26'!A:C,3,FALSE),"")</f>
        <v/>
      </c>
      <c r="DT309" s="279" t="str">
        <f>IFERROR(VLOOKUP(A309,'fat-02-26'!A:C,3,FALSE),"")</f>
        <v/>
      </c>
      <c r="DU309" s="279" t="str">
        <f>IFERROR(VLOOKUP(A309,'fat-03-26'!A:C,3,FALSE),"")</f>
        <v/>
      </c>
      <c r="DV309" s="279" t="str">
        <f>IFERROR(VLOOKUP(A309,'fat-04-26'!A:C,3,FALSE),"")</f>
        <v/>
      </c>
      <c r="DW309" s="279" t="str">
        <f>IFERROR(VLOOKUP(A309,'fat-05-26'!A:C,3,FALSE),"")</f>
        <v/>
      </c>
    </row>
    <row r="310" spans="107:127" x14ac:dyDescent="0.3">
      <c r="DC310" s="279" t="str">
        <f>IFERROR(VLOOKUP(A310,'fat-09-24'!A:C,3,FALSE),"")</f>
        <v/>
      </c>
      <c r="DE310" s="279" t="str">
        <f>IFERROR(VLOOKUP(A310,'fat-11-24'!A:C,3,FALSE),"")</f>
        <v/>
      </c>
      <c r="DF310" s="279" t="str">
        <f>IFERROR(VLOOKUP(A310,'fat-12-24'!A:D,3,FALSE),"")</f>
        <v/>
      </c>
      <c r="DG310" s="279" t="str">
        <f>IFERROR(VLOOKUP(A310,'fat-01-25'!A:D,3,FALSE),"")</f>
        <v/>
      </c>
      <c r="DH310" s="279" t="str">
        <f>IFERROR(VLOOKUP(A310,'fat-02-25'!A:D,3,FALSE),"")</f>
        <v/>
      </c>
      <c r="DI310" s="279" t="str">
        <f>IFERROR(VLOOKUP(A310,'fat-03-25'!A:C,3,FALSE),"")</f>
        <v/>
      </c>
      <c r="DJ310" s="279" t="str">
        <f>IFERROR(VLOOKUP(A310,'fat-04-25'!A:C,3,FALSE),"")</f>
        <v/>
      </c>
      <c r="DK310" s="279" t="str">
        <f>IFERROR(VLOOKUP(A310,'fat-02-25'!A:C,3,FALSE),"")</f>
        <v/>
      </c>
      <c r="DL310" s="279" t="str">
        <f>IFERROR(VLOOKUP(A310,'fat-06-25'!A:C,3,FALSE),"")</f>
        <v/>
      </c>
      <c r="DM310" s="279" t="str">
        <f>IFERROR(VLOOKUP(A310,'fat-05-25'!A:C,3,FALSE),"")</f>
        <v/>
      </c>
      <c r="DN310" s="279" t="str">
        <f>IFERROR(VLOOKUP(A310,'fat-08-25'!A:C,3,FALSE),"")</f>
        <v/>
      </c>
      <c r="DO310" s="279" t="str">
        <f>IFERROR(VLOOKUP(A310,'fat-09-25'!A:C,3,FALSE),"")</f>
        <v/>
      </c>
      <c r="DP310" s="279" t="str">
        <f>IFERROR(VLOOKUP(A310,'fat-10-25'!A:C,3,FALSE),"")</f>
        <v/>
      </c>
      <c r="DQ310" s="279" t="str">
        <f>IFERROR(VLOOKUP(A310,'fat-11-25'!A:D,3,FALSE),"")</f>
        <v/>
      </c>
      <c r="DR310" s="279" t="str">
        <f>IFERROR(VLOOKUP(A310,'fat-12-25'!A:D,3,FALSE),"")</f>
        <v/>
      </c>
      <c r="DS310" s="279" t="str">
        <f>IFERROR(VLOOKUP(A310,'fat-01-26'!A:C,3,FALSE),"")</f>
        <v/>
      </c>
      <c r="DT310" s="279" t="str">
        <f>IFERROR(VLOOKUP(A310,'fat-02-26'!A:C,3,FALSE),"")</f>
        <v/>
      </c>
      <c r="DU310" s="279" t="str">
        <f>IFERROR(VLOOKUP(A310,'fat-03-26'!A:C,3,FALSE),"")</f>
        <v/>
      </c>
      <c r="DV310" s="279" t="str">
        <f>IFERROR(VLOOKUP(A310,'fat-04-26'!A:C,3,FALSE),"")</f>
        <v/>
      </c>
      <c r="DW310" s="279" t="str">
        <f>IFERROR(VLOOKUP(A310,'fat-05-26'!A:C,3,FALSE),"")</f>
        <v/>
      </c>
    </row>
    <row r="311" spans="107:127" x14ac:dyDescent="0.3">
      <c r="DC311" s="279" t="str">
        <f>IFERROR(VLOOKUP(A311,'fat-09-24'!A:C,3,FALSE),"")</f>
        <v/>
      </c>
      <c r="DE311" s="279" t="str">
        <f>IFERROR(VLOOKUP(A311,'fat-11-24'!A:C,3,FALSE),"")</f>
        <v/>
      </c>
      <c r="DF311" s="279" t="str">
        <f>IFERROR(VLOOKUP(A311,'fat-12-24'!A:D,3,FALSE),"")</f>
        <v/>
      </c>
      <c r="DG311" s="279" t="str">
        <f>IFERROR(VLOOKUP(A311,'fat-01-25'!A:D,3,FALSE),"")</f>
        <v/>
      </c>
      <c r="DH311" s="279" t="str">
        <f>IFERROR(VLOOKUP(A311,'fat-02-25'!A:D,3,FALSE),"")</f>
        <v/>
      </c>
      <c r="DI311" s="279" t="str">
        <f>IFERROR(VLOOKUP(A311,'fat-03-25'!A:C,3,FALSE),"")</f>
        <v/>
      </c>
      <c r="DJ311" s="279" t="str">
        <f>IFERROR(VLOOKUP(A311,'fat-04-25'!A:C,3,FALSE),"")</f>
        <v/>
      </c>
      <c r="DK311" s="279" t="str">
        <f>IFERROR(VLOOKUP(A311,'fat-02-25'!A:C,3,FALSE),"")</f>
        <v/>
      </c>
      <c r="DL311" s="279" t="str">
        <f>IFERROR(VLOOKUP(A311,'fat-06-25'!A:C,3,FALSE),"")</f>
        <v/>
      </c>
      <c r="DM311" s="279" t="str">
        <f>IFERROR(VLOOKUP(A311,'fat-05-25'!A:C,3,FALSE),"")</f>
        <v/>
      </c>
      <c r="DN311" s="279" t="str">
        <f>IFERROR(VLOOKUP(A311,'fat-08-25'!A:C,3,FALSE),"")</f>
        <v/>
      </c>
      <c r="DO311" s="279" t="str">
        <f>IFERROR(VLOOKUP(A311,'fat-09-25'!A:C,3,FALSE),"")</f>
        <v/>
      </c>
      <c r="DP311" s="279" t="str">
        <f>IFERROR(VLOOKUP(A311,'fat-10-25'!A:C,3,FALSE),"")</f>
        <v/>
      </c>
      <c r="DQ311" s="279" t="str">
        <f>IFERROR(VLOOKUP(A311,'fat-11-25'!A:D,3,FALSE),"")</f>
        <v/>
      </c>
      <c r="DR311" s="279" t="str">
        <f>IFERROR(VLOOKUP(A311,'fat-12-25'!A:D,3,FALSE),"")</f>
        <v/>
      </c>
      <c r="DS311" s="279" t="str">
        <f>IFERROR(VLOOKUP(A311,'fat-01-26'!A:C,3,FALSE),"")</f>
        <v/>
      </c>
      <c r="DT311" s="279" t="str">
        <f>IFERROR(VLOOKUP(A311,'fat-02-26'!A:C,3,FALSE),"")</f>
        <v/>
      </c>
      <c r="DU311" s="279" t="str">
        <f>IFERROR(VLOOKUP(A311,'fat-03-26'!A:C,3,FALSE),"")</f>
        <v/>
      </c>
      <c r="DV311" s="279" t="str">
        <f>IFERROR(VLOOKUP(A311,'fat-04-26'!A:C,3,FALSE),"")</f>
        <v/>
      </c>
      <c r="DW311" s="279" t="str">
        <f>IFERROR(VLOOKUP(A311,'fat-05-26'!A:C,3,FALSE),"")</f>
        <v/>
      </c>
    </row>
    <row r="312" spans="107:127" x14ac:dyDescent="0.3">
      <c r="DC312" s="279" t="str">
        <f>IFERROR(VLOOKUP(A312,'fat-09-24'!A:C,3,FALSE),"")</f>
        <v/>
      </c>
      <c r="DE312" s="279" t="str">
        <f>IFERROR(VLOOKUP(A312,'fat-11-24'!A:C,3,FALSE),"")</f>
        <v/>
      </c>
      <c r="DF312" s="279" t="str">
        <f>IFERROR(VLOOKUP(A312,'fat-12-24'!A:D,3,FALSE),"")</f>
        <v/>
      </c>
      <c r="DG312" s="279" t="str">
        <f>IFERROR(VLOOKUP(A312,'fat-01-25'!A:D,3,FALSE),"")</f>
        <v/>
      </c>
      <c r="DH312" s="279" t="str">
        <f>IFERROR(VLOOKUP(A312,'fat-02-25'!A:D,3,FALSE),"")</f>
        <v/>
      </c>
      <c r="DI312" s="279" t="str">
        <f>IFERROR(VLOOKUP(A312,'fat-03-25'!A:C,3,FALSE),"")</f>
        <v/>
      </c>
      <c r="DJ312" s="279" t="str">
        <f>IFERROR(VLOOKUP(A312,'fat-04-25'!A:C,3,FALSE),"")</f>
        <v/>
      </c>
      <c r="DK312" s="279" t="str">
        <f>IFERROR(VLOOKUP(A312,'fat-02-25'!A:C,3,FALSE),"")</f>
        <v/>
      </c>
      <c r="DL312" s="279" t="str">
        <f>IFERROR(VLOOKUP(A312,'fat-06-25'!A:C,3,FALSE),"")</f>
        <v/>
      </c>
      <c r="DM312" s="279" t="str">
        <f>IFERROR(VLOOKUP(A312,'fat-05-25'!A:C,3,FALSE),"")</f>
        <v/>
      </c>
      <c r="DN312" s="279" t="str">
        <f>IFERROR(VLOOKUP(A312,'fat-08-25'!A:C,3,FALSE),"")</f>
        <v/>
      </c>
      <c r="DO312" s="279" t="str">
        <f>IFERROR(VLOOKUP(A312,'fat-09-25'!A:C,3,FALSE),"")</f>
        <v/>
      </c>
      <c r="DP312" s="279" t="str">
        <f>IFERROR(VLOOKUP(A312,'fat-10-25'!A:C,3,FALSE),"")</f>
        <v/>
      </c>
      <c r="DQ312" s="279" t="str">
        <f>IFERROR(VLOOKUP(A312,'fat-11-25'!A:D,3,FALSE),"")</f>
        <v/>
      </c>
      <c r="DR312" s="279" t="str">
        <f>IFERROR(VLOOKUP(A312,'fat-12-25'!A:D,3,FALSE),"")</f>
        <v/>
      </c>
      <c r="DS312" s="279" t="str">
        <f>IFERROR(VLOOKUP(A312,'fat-01-26'!A:C,3,FALSE),"")</f>
        <v/>
      </c>
      <c r="DT312" s="279" t="str">
        <f>IFERROR(VLOOKUP(A312,'fat-02-26'!A:C,3,FALSE),"")</f>
        <v/>
      </c>
      <c r="DU312" s="279" t="str">
        <f>IFERROR(VLOOKUP(A312,'fat-03-26'!A:C,3,FALSE),"")</f>
        <v/>
      </c>
      <c r="DV312" s="279" t="str">
        <f>IFERROR(VLOOKUP(A312,'fat-04-26'!A:C,3,FALSE),"")</f>
        <v/>
      </c>
      <c r="DW312" s="279" t="str">
        <f>IFERROR(VLOOKUP(A312,'fat-05-26'!A:C,3,FALSE),"")</f>
        <v/>
      </c>
    </row>
    <row r="313" spans="107:127" x14ac:dyDescent="0.3">
      <c r="DC313" s="279" t="str">
        <f>IFERROR(VLOOKUP(A313,'fat-09-24'!A:C,3,FALSE),"")</f>
        <v/>
      </c>
      <c r="DE313" s="279" t="str">
        <f>IFERROR(VLOOKUP(A313,'fat-11-24'!A:C,3,FALSE),"")</f>
        <v/>
      </c>
      <c r="DF313" s="279" t="str">
        <f>IFERROR(VLOOKUP(A313,'fat-12-24'!A:D,3,FALSE),"")</f>
        <v/>
      </c>
      <c r="DG313" s="279" t="str">
        <f>IFERROR(VLOOKUP(A313,'fat-01-25'!A:D,3,FALSE),"")</f>
        <v/>
      </c>
      <c r="DH313" s="279" t="str">
        <f>IFERROR(VLOOKUP(A313,'fat-02-25'!A:D,3,FALSE),"")</f>
        <v/>
      </c>
      <c r="DI313" s="279" t="str">
        <f>IFERROR(VLOOKUP(A313,'fat-03-25'!A:C,3,FALSE),"")</f>
        <v/>
      </c>
      <c r="DJ313" s="279" t="str">
        <f>IFERROR(VLOOKUP(A313,'fat-04-25'!A:C,3,FALSE),"")</f>
        <v/>
      </c>
      <c r="DK313" s="279" t="str">
        <f>IFERROR(VLOOKUP(A313,'fat-02-25'!A:C,3,FALSE),"")</f>
        <v/>
      </c>
      <c r="DL313" s="279" t="str">
        <f>IFERROR(VLOOKUP(A313,'fat-06-25'!A:C,3,FALSE),"")</f>
        <v/>
      </c>
      <c r="DM313" s="279" t="str">
        <f>IFERROR(VLOOKUP(A313,'fat-05-25'!A:C,3,FALSE),"")</f>
        <v/>
      </c>
      <c r="DN313" s="279" t="str">
        <f>IFERROR(VLOOKUP(A313,'fat-08-25'!A:C,3,FALSE),"")</f>
        <v/>
      </c>
      <c r="DO313" s="279" t="str">
        <f>IFERROR(VLOOKUP(A313,'fat-09-25'!A:C,3,FALSE),"")</f>
        <v/>
      </c>
      <c r="DP313" s="279" t="str">
        <f>IFERROR(VLOOKUP(A313,'fat-10-25'!A:C,3,FALSE),"")</f>
        <v/>
      </c>
      <c r="DQ313" s="279" t="str">
        <f>IFERROR(VLOOKUP(A313,'fat-11-25'!A:D,3,FALSE),"")</f>
        <v/>
      </c>
      <c r="DR313" s="279" t="str">
        <f>IFERROR(VLOOKUP(A313,'fat-12-25'!A:D,3,FALSE),"")</f>
        <v/>
      </c>
      <c r="DS313" s="279" t="str">
        <f>IFERROR(VLOOKUP(A313,'fat-01-26'!A:C,3,FALSE),"")</f>
        <v/>
      </c>
      <c r="DT313" s="279" t="str">
        <f>IFERROR(VLOOKUP(A313,'fat-02-26'!A:C,3,FALSE),"")</f>
        <v/>
      </c>
      <c r="DU313" s="279" t="str">
        <f>IFERROR(VLOOKUP(A313,'fat-03-26'!A:C,3,FALSE),"")</f>
        <v/>
      </c>
      <c r="DV313" s="279" t="str">
        <f>IFERROR(VLOOKUP(A313,'fat-04-26'!A:C,3,FALSE),"")</f>
        <v/>
      </c>
      <c r="DW313" s="279" t="str">
        <f>IFERROR(VLOOKUP(A313,'fat-05-26'!A:C,3,FALSE),"")</f>
        <v/>
      </c>
    </row>
    <row r="314" spans="107:127" x14ac:dyDescent="0.3">
      <c r="DC314" s="279" t="str">
        <f>IFERROR(VLOOKUP(A314,'fat-09-24'!A:C,3,FALSE),"")</f>
        <v/>
      </c>
      <c r="DE314" s="279" t="str">
        <f>IFERROR(VLOOKUP(A314,'fat-11-24'!A:C,3,FALSE),"")</f>
        <v/>
      </c>
      <c r="DF314" s="279" t="str">
        <f>IFERROR(VLOOKUP(A314,'fat-12-24'!A:D,3,FALSE),"")</f>
        <v/>
      </c>
      <c r="DG314" s="279" t="str">
        <f>IFERROR(VLOOKUP(A314,'fat-01-25'!A:D,3,FALSE),"")</f>
        <v/>
      </c>
      <c r="DH314" s="279" t="str">
        <f>IFERROR(VLOOKUP(A314,'fat-02-25'!A:D,3,FALSE),"")</f>
        <v/>
      </c>
      <c r="DI314" s="279" t="str">
        <f>IFERROR(VLOOKUP(A314,'fat-03-25'!A:C,3,FALSE),"")</f>
        <v/>
      </c>
      <c r="DJ314" s="279" t="str">
        <f>IFERROR(VLOOKUP(A314,'fat-04-25'!A:C,3,FALSE),"")</f>
        <v/>
      </c>
      <c r="DK314" s="279" t="str">
        <f>IFERROR(VLOOKUP(A314,'fat-02-25'!A:C,3,FALSE),"")</f>
        <v/>
      </c>
      <c r="DL314" s="279" t="str">
        <f>IFERROR(VLOOKUP(A314,'fat-06-25'!A:C,3,FALSE),"")</f>
        <v/>
      </c>
      <c r="DM314" s="279" t="str">
        <f>IFERROR(VLOOKUP(A314,'fat-05-25'!A:C,3,FALSE),"")</f>
        <v/>
      </c>
      <c r="DN314" s="279" t="str">
        <f>IFERROR(VLOOKUP(A314,'fat-08-25'!A:C,3,FALSE),"")</f>
        <v/>
      </c>
      <c r="DO314" s="279" t="str">
        <f>IFERROR(VLOOKUP(A314,'fat-09-25'!A:C,3,FALSE),"")</f>
        <v/>
      </c>
      <c r="DP314" s="279" t="str">
        <f>IFERROR(VLOOKUP(A314,'fat-10-25'!A:C,3,FALSE),"")</f>
        <v/>
      </c>
      <c r="DQ314" s="279" t="str">
        <f>IFERROR(VLOOKUP(A314,'fat-11-25'!A:D,3,FALSE),"")</f>
        <v/>
      </c>
      <c r="DR314" s="279" t="str">
        <f>IFERROR(VLOOKUP(A314,'fat-12-25'!A:D,3,FALSE),"")</f>
        <v/>
      </c>
      <c r="DS314" s="279" t="str">
        <f>IFERROR(VLOOKUP(A314,'fat-01-26'!A:C,3,FALSE),"")</f>
        <v/>
      </c>
      <c r="DT314" s="279" t="str">
        <f>IFERROR(VLOOKUP(A314,'fat-02-26'!A:C,3,FALSE),"")</f>
        <v/>
      </c>
      <c r="DU314" s="279" t="str">
        <f>IFERROR(VLOOKUP(A314,'fat-03-26'!A:C,3,FALSE),"")</f>
        <v/>
      </c>
      <c r="DV314" s="279" t="str">
        <f>IFERROR(VLOOKUP(A314,'fat-04-26'!A:C,3,FALSE),"")</f>
        <v/>
      </c>
      <c r="DW314" s="279" t="str">
        <f>IFERROR(VLOOKUP(A314,'fat-05-26'!A:C,3,FALSE),"")</f>
        <v/>
      </c>
    </row>
    <row r="315" spans="107:127" x14ac:dyDescent="0.3">
      <c r="DC315" s="279" t="str">
        <f>IFERROR(VLOOKUP(A315,'fat-09-24'!A:C,3,FALSE),"")</f>
        <v/>
      </c>
      <c r="DE315" s="279" t="str">
        <f>IFERROR(VLOOKUP(A315,'fat-11-24'!A:C,3,FALSE),"")</f>
        <v/>
      </c>
      <c r="DF315" s="279" t="str">
        <f>IFERROR(VLOOKUP(A315,'fat-12-24'!A:D,3,FALSE),"")</f>
        <v/>
      </c>
      <c r="DG315" s="279" t="str">
        <f>IFERROR(VLOOKUP(A315,'fat-01-25'!A:D,3,FALSE),"")</f>
        <v/>
      </c>
      <c r="DH315" s="279" t="str">
        <f>IFERROR(VLOOKUP(A315,'fat-02-25'!A:D,3,FALSE),"")</f>
        <v/>
      </c>
      <c r="DI315" s="279" t="str">
        <f>IFERROR(VLOOKUP(A315,'fat-03-25'!A:C,3,FALSE),"")</f>
        <v/>
      </c>
      <c r="DJ315" s="279" t="str">
        <f>IFERROR(VLOOKUP(A315,'fat-04-25'!A:C,3,FALSE),"")</f>
        <v/>
      </c>
      <c r="DK315" s="279" t="str">
        <f>IFERROR(VLOOKUP(A315,'fat-02-25'!A:C,3,FALSE),"")</f>
        <v/>
      </c>
      <c r="DL315" s="279" t="str">
        <f>IFERROR(VLOOKUP(A315,'fat-06-25'!A:C,3,FALSE),"")</f>
        <v/>
      </c>
      <c r="DM315" s="279" t="str">
        <f>IFERROR(VLOOKUP(A315,'fat-05-25'!A:C,3,FALSE),"")</f>
        <v/>
      </c>
      <c r="DN315" s="279" t="str">
        <f>IFERROR(VLOOKUP(A315,'fat-08-25'!A:C,3,FALSE),"")</f>
        <v/>
      </c>
      <c r="DO315" s="279" t="str">
        <f>IFERROR(VLOOKUP(A315,'fat-09-25'!A:C,3,FALSE),"")</f>
        <v/>
      </c>
      <c r="DP315" s="279" t="str">
        <f>IFERROR(VLOOKUP(A315,'fat-10-25'!A:C,3,FALSE),"")</f>
        <v/>
      </c>
      <c r="DQ315" s="279" t="str">
        <f>IFERROR(VLOOKUP(A315,'fat-11-25'!A:D,3,FALSE),"")</f>
        <v/>
      </c>
      <c r="DR315" s="279" t="str">
        <f>IFERROR(VLOOKUP(A315,'fat-12-25'!A:D,3,FALSE),"")</f>
        <v/>
      </c>
      <c r="DS315" s="279" t="str">
        <f>IFERROR(VLOOKUP(A315,'fat-01-26'!A:C,3,FALSE),"")</f>
        <v/>
      </c>
      <c r="DT315" s="279" t="str">
        <f>IFERROR(VLOOKUP(A315,'fat-02-26'!A:C,3,FALSE),"")</f>
        <v/>
      </c>
      <c r="DU315" s="279" t="str">
        <f>IFERROR(VLOOKUP(A315,'fat-03-26'!A:C,3,FALSE),"")</f>
        <v/>
      </c>
      <c r="DV315" s="279" t="str">
        <f>IFERROR(VLOOKUP(A315,'fat-04-26'!A:C,3,FALSE),"")</f>
        <v/>
      </c>
      <c r="DW315" s="279" t="str">
        <f>IFERROR(VLOOKUP(A315,'fat-05-26'!A:C,3,FALSE),"")</f>
        <v/>
      </c>
    </row>
    <row r="316" spans="107:127" x14ac:dyDescent="0.3">
      <c r="DC316" s="279" t="str">
        <f>IFERROR(VLOOKUP(A316,'fat-09-24'!A:C,3,FALSE),"")</f>
        <v/>
      </c>
      <c r="DE316" s="279" t="str">
        <f>IFERROR(VLOOKUP(A316,'fat-11-24'!A:C,3,FALSE),"")</f>
        <v/>
      </c>
      <c r="DF316" s="279" t="str">
        <f>IFERROR(VLOOKUP(A316,'fat-12-24'!A:D,3,FALSE),"")</f>
        <v/>
      </c>
      <c r="DG316" s="279" t="str">
        <f>IFERROR(VLOOKUP(A316,'fat-01-25'!A:D,3,FALSE),"")</f>
        <v/>
      </c>
      <c r="DH316" s="279" t="str">
        <f>IFERROR(VLOOKUP(A316,'fat-02-25'!A:D,3,FALSE),"")</f>
        <v/>
      </c>
      <c r="DI316" s="279" t="str">
        <f>IFERROR(VLOOKUP(A316,'fat-03-25'!A:C,3,FALSE),"")</f>
        <v/>
      </c>
      <c r="DJ316" s="279" t="str">
        <f>IFERROR(VLOOKUP(A316,'fat-04-25'!A:C,3,FALSE),"")</f>
        <v/>
      </c>
      <c r="DK316" s="279" t="str">
        <f>IFERROR(VLOOKUP(A316,'fat-02-25'!A:C,3,FALSE),"")</f>
        <v/>
      </c>
      <c r="DL316" s="279" t="str">
        <f>IFERROR(VLOOKUP(A316,'fat-06-25'!A:C,3,FALSE),"")</f>
        <v/>
      </c>
      <c r="DM316" s="279" t="str">
        <f>IFERROR(VLOOKUP(A316,'fat-05-25'!A:C,3,FALSE),"")</f>
        <v/>
      </c>
      <c r="DN316" s="279" t="str">
        <f>IFERROR(VLOOKUP(A316,'fat-08-25'!A:C,3,FALSE),"")</f>
        <v/>
      </c>
      <c r="DO316" s="279" t="str">
        <f>IFERROR(VLOOKUP(A316,'fat-09-25'!A:C,3,FALSE),"")</f>
        <v/>
      </c>
      <c r="DP316" s="279" t="str">
        <f>IFERROR(VLOOKUP(A316,'fat-10-25'!A:C,3,FALSE),"")</f>
        <v/>
      </c>
      <c r="DQ316" s="279" t="str">
        <f>IFERROR(VLOOKUP(A316,'fat-11-25'!A:D,3,FALSE),"")</f>
        <v/>
      </c>
      <c r="DR316" s="279" t="str">
        <f>IFERROR(VLOOKUP(A316,'fat-12-25'!A:D,3,FALSE),"")</f>
        <v/>
      </c>
      <c r="DS316" s="279" t="str">
        <f>IFERROR(VLOOKUP(A316,'fat-01-26'!A:C,3,FALSE),"")</f>
        <v/>
      </c>
      <c r="DT316" s="279" t="str">
        <f>IFERROR(VLOOKUP(A316,'fat-02-26'!A:C,3,FALSE),"")</f>
        <v/>
      </c>
      <c r="DU316" s="279" t="str">
        <f>IFERROR(VLOOKUP(A316,'fat-03-26'!A:C,3,FALSE),"")</f>
        <v/>
      </c>
      <c r="DV316" s="279" t="str">
        <f>IFERROR(VLOOKUP(A316,'fat-04-26'!A:C,3,FALSE),"")</f>
        <v/>
      </c>
      <c r="DW316" s="279" t="str">
        <f>IFERROR(VLOOKUP(A316,'fat-05-26'!A:C,3,FALSE),"")</f>
        <v/>
      </c>
    </row>
    <row r="317" spans="107:127" x14ac:dyDescent="0.3">
      <c r="DC317" s="279" t="str">
        <f>IFERROR(VLOOKUP(A317,'fat-09-24'!A:C,3,FALSE),"")</f>
        <v/>
      </c>
      <c r="DE317" s="279" t="str">
        <f>IFERROR(VLOOKUP(A317,'fat-11-24'!A:C,3,FALSE),"")</f>
        <v/>
      </c>
      <c r="DF317" s="279" t="str">
        <f>IFERROR(VLOOKUP(A317,'fat-12-24'!A:D,3,FALSE),"")</f>
        <v/>
      </c>
      <c r="DG317" s="279" t="str">
        <f>IFERROR(VLOOKUP(A317,'fat-01-25'!A:D,3,FALSE),"")</f>
        <v/>
      </c>
      <c r="DH317" s="279" t="str">
        <f>IFERROR(VLOOKUP(A317,'fat-02-25'!A:D,3,FALSE),"")</f>
        <v/>
      </c>
      <c r="DI317" s="279" t="str">
        <f>IFERROR(VLOOKUP(A317,'fat-03-25'!A:C,3,FALSE),"")</f>
        <v/>
      </c>
      <c r="DJ317" s="279" t="str">
        <f>IFERROR(VLOOKUP(A317,'fat-04-25'!A:C,3,FALSE),"")</f>
        <v/>
      </c>
      <c r="DK317" s="279" t="str">
        <f>IFERROR(VLOOKUP(A317,'fat-02-25'!A:C,3,FALSE),"")</f>
        <v/>
      </c>
      <c r="DL317" s="279" t="str">
        <f>IFERROR(VLOOKUP(A317,'fat-06-25'!A:C,3,FALSE),"")</f>
        <v/>
      </c>
      <c r="DM317" s="279" t="str">
        <f>IFERROR(VLOOKUP(A317,'fat-05-25'!A:C,3,FALSE),"")</f>
        <v/>
      </c>
      <c r="DN317" s="279" t="str">
        <f>IFERROR(VLOOKUP(A317,'fat-08-25'!A:C,3,FALSE),"")</f>
        <v/>
      </c>
      <c r="DO317" s="279" t="str">
        <f>IFERROR(VLOOKUP(A317,'fat-09-25'!A:C,3,FALSE),"")</f>
        <v/>
      </c>
      <c r="DP317" s="279" t="str">
        <f>IFERROR(VLOOKUP(A317,'fat-10-25'!A:C,3,FALSE),"")</f>
        <v/>
      </c>
      <c r="DQ317" s="279" t="str">
        <f>IFERROR(VLOOKUP(A317,'fat-11-25'!A:D,3,FALSE),"")</f>
        <v/>
      </c>
      <c r="DR317" s="279" t="str">
        <f>IFERROR(VLOOKUP(A317,'fat-12-25'!A:D,3,FALSE),"")</f>
        <v/>
      </c>
      <c r="DS317" s="279" t="str">
        <f>IFERROR(VLOOKUP(A317,'fat-01-26'!A:C,3,FALSE),"")</f>
        <v/>
      </c>
      <c r="DT317" s="279" t="str">
        <f>IFERROR(VLOOKUP(A317,'fat-02-26'!A:C,3,FALSE),"")</f>
        <v/>
      </c>
      <c r="DU317" s="279" t="str">
        <f>IFERROR(VLOOKUP(A317,'fat-03-26'!A:C,3,FALSE),"")</f>
        <v/>
      </c>
      <c r="DV317" s="279" t="str">
        <f>IFERROR(VLOOKUP(A317,'fat-04-26'!A:C,3,FALSE),"")</f>
        <v/>
      </c>
      <c r="DW317" s="279" t="str">
        <f>IFERROR(VLOOKUP(A317,'fat-05-26'!A:C,3,FALSE),"")</f>
        <v/>
      </c>
    </row>
    <row r="318" spans="107:127" x14ac:dyDescent="0.3">
      <c r="DC318" s="279" t="str">
        <f>IFERROR(VLOOKUP(A318,'fat-09-24'!A:C,3,FALSE),"")</f>
        <v/>
      </c>
      <c r="DE318" s="279" t="str">
        <f>IFERROR(VLOOKUP(A318,'fat-11-24'!A:C,3,FALSE),"")</f>
        <v/>
      </c>
      <c r="DF318" s="279" t="str">
        <f>IFERROR(VLOOKUP(A318,'fat-12-24'!A:D,3,FALSE),"")</f>
        <v/>
      </c>
      <c r="DG318" s="279" t="str">
        <f>IFERROR(VLOOKUP(A318,'fat-01-25'!A:D,3,FALSE),"")</f>
        <v/>
      </c>
      <c r="DH318" s="279" t="str">
        <f>IFERROR(VLOOKUP(A318,'fat-02-25'!A:D,3,FALSE),"")</f>
        <v/>
      </c>
      <c r="DI318" s="279" t="str">
        <f>IFERROR(VLOOKUP(A318,'fat-03-25'!A:C,3,FALSE),"")</f>
        <v/>
      </c>
      <c r="DJ318" s="279" t="str">
        <f>IFERROR(VLOOKUP(A318,'fat-04-25'!A:C,3,FALSE),"")</f>
        <v/>
      </c>
      <c r="DK318" s="279" t="str">
        <f>IFERROR(VLOOKUP(A318,'fat-02-25'!A:C,3,FALSE),"")</f>
        <v/>
      </c>
      <c r="DL318" s="279" t="str">
        <f>IFERROR(VLOOKUP(A318,'fat-06-25'!A:C,3,FALSE),"")</f>
        <v/>
      </c>
      <c r="DM318" s="279" t="str">
        <f>IFERROR(VLOOKUP(A318,'fat-05-25'!A:C,3,FALSE),"")</f>
        <v/>
      </c>
      <c r="DN318" s="279" t="str">
        <f>IFERROR(VLOOKUP(A318,'fat-08-25'!A:C,3,FALSE),"")</f>
        <v/>
      </c>
      <c r="DO318" s="279" t="str">
        <f>IFERROR(VLOOKUP(A318,'fat-09-25'!A:C,3,FALSE),"")</f>
        <v/>
      </c>
      <c r="DP318" s="279" t="str">
        <f>IFERROR(VLOOKUP(A318,'fat-10-25'!A:C,3,FALSE),"")</f>
        <v/>
      </c>
      <c r="DQ318" s="279" t="str">
        <f>IFERROR(VLOOKUP(A318,'fat-11-25'!A:D,3,FALSE),"")</f>
        <v/>
      </c>
      <c r="DR318" s="279" t="str">
        <f>IFERROR(VLOOKUP(A318,'fat-12-25'!A:D,3,FALSE),"")</f>
        <v/>
      </c>
      <c r="DS318" s="279" t="str">
        <f>IFERROR(VLOOKUP(A318,'fat-01-26'!A:C,3,FALSE),"")</f>
        <v/>
      </c>
      <c r="DT318" s="279" t="str">
        <f>IFERROR(VLOOKUP(A318,'fat-02-26'!A:C,3,FALSE),"")</f>
        <v/>
      </c>
      <c r="DU318" s="279" t="str">
        <f>IFERROR(VLOOKUP(A318,'fat-03-26'!A:C,3,FALSE),"")</f>
        <v/>
      </c>
      <c r="DV318" s="279" t="str">
        <f>IFERROR(VLOOKUP(A318,'fat-04-26'!A:C,3,FALSE),"")</f>
        <v/>
      </c>
      <c r="DW318" s="279" t="str">
        <f>IFERROR(VLOOKUP(A318,'fat-05-26'!A:C,3,FALSE),"")</f>
        <v/>
      </c>
    </row>
    <row r="319" spans="107:127" x14ac:dyDescent="0.3">
      <c r="DC319" s="279" t="str">
        <f>IFERROR(VLOOKUP(A319,'fat-09-24'!A:C,3,FALSE),"")</f>
        <v/>
      </c>
      <c r="DE319" s="279" t="str">
        <f>IFERROR(VLOOKUP(A319,'fat-11-24'!A:C,3,FALSE),"")</f>
        <v/>
      </c>
      <c r="DF319" s="279" t="str">
        <f>IFERROR(VLOOKUP(A319,'fat-12-24'!A:D,3,FALSE),"")</f>
        <v/>
      </c>
      <c r="DG319" s="279" t="str">
        <f>IFERROR(VLOOKUP(A319,'fat-01-25'!A:D,3,FALSE),"")</f>
        <v/>
      </c>
      <c r="DH319" s="279" t="str">
        <f>IFERROR(VLOOKUP(A319,'fat-02-25'!A:D,3,FALSE),"")</f>
        <v/>
      </c>
      <c r="DI319" s="279" t="str">
        <f>IFERROR(VLOOKUP(A319,'fat-03-25'!A:C,3,FALSE),"")</f>
        <v/>
      </c>
      <c r="DJ319" s="279" t="str">
        <f>IFERROR(VLOOKUP(A319,'fat-04-25'!A:C,3,FALSE),"")</f>
        <v/>
      </c>
      <c r="DK319" s="279" t="str">
        <f>IFERROR(VLOOKUP(A319,'fat-02-25'!A:C,3,FALSE),"")</f>
        <v/>
      </c>
      <c r="DL319" s="279" t="str">
        <f>IFERROR(VLOOKUP(A319,'fat-06-25'!A:C,3,FALSE),"")</f>
        <v/>
      </c>
      <c r="DM319" s="279" t="str">
        <f>IFERROR(VLOOKUP(A319,'fat-05-25'!A:C,3,FALSE),"")</f>
        <v/>
      </c>
      <c r="DN319" s="279" t="str">
        <f>IFERROR(VLOOKUP(A319,'fat-08-25'!A:C,3,FALSE),"")</f>
        <v/>
      </c>
      <c r="DO319" s="279" t="str">
        <f>IFERROR(VLOOKUP(A319,'fat-09-25'!A:C,3,FALSE),"")</f>
        <v/>
      </c>
      <c r="DP319" s="279" t="str">
        <f>IFERROR(VLOOKUP(A319,'fat-10-25'!A:C,3,FALSE),"")</f>
        <v/>
      </c>
      <c r="DQ319" s="279" t="str">
        <f>IFERROR(VLOOKUP(A319,'fat-11-25'!A:D,3,FALSE),"")</f>
        <v/>
      </c>
      <c r="DR319" s="279" t="str">
        <f>IFERROR(VLOOKUP(A319,'fat-12-25'!A:D,3,FALSE),"")</f>
        <v/>
      </c>
      <c r="DS319" s="279" t="str">
        <f>IFERROR(VLOOKUP(A319,'fat-01-26'!A:C,3,FALSE),"")</f>
        <v/>
      </c>
      <c r="DT319" s="279" t="str">
        <f>IFERROR(VLOOKUP(A319,'fat-02-26'!A:C,3,FALSE),"")</f>
        <v/>
      </c>
      <c r="DU319" s="279" t="str">
        <f>IFERROR(VLOOKUP(A319,'fat-03-26'!A:C,3,FALSE),"")</f>
        <v/>
      </c>
      <c r="DV319" s="279" t="str">
        <f>IFERROR(VLOOKUP(A319,'fat-04-26'!A:C,3,FALSE),"")</f>
        <v/>
      </c>
      <c r="DW319" s="279" t="str">
        <f>IFERROR(VLOOKUP(A319,'fat-05-26'!A:C,3,FALSE),"")</f>
        <v/>
      </c>
    </row>
    <row r="320" spans="107:127" x14ac:dyDescent="0.3">
      <c r="DC320" s="279" t="str">
        <f>IFERROR(VLOOKUP(A320,'fat-09-24'!A:C,3,FALSE),"")</f>
        <v/>
      </c>
      <c r="DE320" s="279" t="str">
        <f>IFERROR(VLOOKUP(A320,'fat-11-24'!A:C,3,FALSE),"")</f>
        <v/>
      </c>
      <c r="DF320" s="279" t="str">
        <f>IFERROR(VLOOKUP(A320,'fat-12-24'!A:D,3,FALSE),"")</f>
        <v/>
      </c>
      <c r="DG320" s="279" t="str">
        <f>IFERROR(VLOOKUP(A320,'fat-01-25'!A:D,3,FALSE),"")</f>
        <v/>
      </c>
      <c r="DH320" s="279" t="str">
        <f>IFERROR(VLOOKUP(A320,'fat-02-25'!A:D,3,FALSE),"")</f>
        <v/>
      </c>
      <c r="DI320" s="279" t="str">
        <f>IFERROR(VLOOKUP(A320,'fat-03-25'!A:C,3,FALSE),"")</f>
        <v/>
      </c>
      <c r="DJ320" s="279" t="str">
        <f>IFERROR(VLOOKUP(A320,'fat-04-25'!A:C,3,FALSE),"")</f>
        <v/>
      </c>
      <c r="DK320" s="279" t="str">
        <f>IFERROR(VLOOKUP(A320,'fat-02-25'!A:C,3,FALSE),"")</f>
        <v/>
      </c>
      <c r="DL320" s="279" t="str">
        <f>IFERROR(VLOOKUP(A320,'fat-06-25'!A:C,3,FALSE),"")</f>
        <v/>
      </c>
      <c r="DM320" s="279" t="str">
        <f>IFERROR(VLOOKUP(A320,'fat-05-25'!A:C,3,FALSE),"")</f>
        <v/>
      </c>
      <c r="DN320" s="279" t="str">
        <f>IFERROR(VLOOKUP(A320,'fat-08-25'!A:C,3,FALSE),"")</f>
        <v/>
      </c>
      <c r="DO320" s="279" t="str">
        <f>IFERROR(VLOOKUP(A320,'fat-09-25'!A:C,3,FALSE),"")</f>
        <v/>
      </c>
      <c r="DP320" s="279" t="str">
        <f>IFERROR(VLOOKUP(A320,'fat-10-25'!A:C,3,FALSE),"")</f>
        <v/>
      </c>
      <c r="DQ320" s="279" t="str">
        <f>IFERROR(VLOOKUP(A320,'fat-11-25'!A:D,3,FALSE),"")</f>
        <v/>
      </c>
      <c r="DR320" s="279" t="str">
        <f>IFERROR(VLOOKUP(A320,'fat-12-25'!A:D,3,FALSE),"")</f>
        <v/>
      </c>
      <c r="DS320" s="279" t="str">
        <f>IFERROR(VLOOKUP(A320,'fat-01-26'!A:C,3,FALSE),"")</f>
        <v/>
      </c>
      <c r="DT320" s="279" t="str">
        <f>IFERROR(VLOOKUP(A320,'fat-02-26'!A:C,3,FALSE),"")</f>
        <v/>
      </c>
      <c r="DU320" s="279" t="str">
        <f>IFERROR(VLOOKUP(A320,'fat-03-26'!A:C,3,FALSE),"")</f>
        <v/>
      </c>
      <c r="DV320" s="279" t="str">
        <f>IFERROR(VLOOKUP(A320,'fat-04-26'!A:C,3,FALSE),"")</f>
        <v/>
      </c>
      <c r="DW320" s="279" t="str">
        <f>IFERROR(VLOOKUP(A320,'fat-05-26'!A:C,3,FALSE),"")</f>
        <v/>
      </c>
    </row>
    <row r="321" spans="107:127" x14ac:dyDescent="0.3">
      <c r="DC321" s="279" t="str">
        <f>IFERROR(VLOOKUP(A321,'fat-09-24'!A:C,3,FALSE),"")</f>
        <v/>
      </c>
      <c r="DE321" s="279" t="str">
        <f>IFERROR(VLOOKUP(A321,'fat-11-24'!A:C,3,FALSE),"")</f>
        <v/>
      </c>
      <c r="DF321" s="279" t="str">
        <f>IFERROR(VLOOKUP(A321,'fat-12-24'!A:D,3,FALSE),"")</f>
        <v/>
      </c>
      <c r="DG321" s="279" t="str">
        <f>IFERROR(VLOOKUP(A321,'fat-01-25'!A:D,3,FALSE),"")</f>
        <v/>
      </c>
      <c r="DH321" s="279" t="str">
        <f>IFERROR(VLOOKUP(A321,'fat-02-25'!A:D,3,FALSE),"")</f>
        <v/>
      </c>
      <c r="DI321" s="279" t="str">
        <f>IFERROR(VLOOKUP(A321,'fat-03-25'!A:C,3,FALSE),"")</f>
        <v/>
      </c>
      <c r="DJ321" s="279" t="str">
        <f>IFERROR(VLOOKUP(A321,'fat-04-25'!A:C,3,FALSE),"")</f>
        <v/>
      </c>
      <c r="DK321" s="279" t="str">
        <f>IFERROR(VLOOKUP(A321,'fat-02-25'!A:C,3,FALSE),"")</f>
        <v/>
      </c>
      <c r="DL321" s="279" t="str">
        <f>IFERROR(VLOOKUP(A321,'fat-06-25'!A:C,3,FALSE),"")</f>
        <v/>
      </c>
      <c r="DM321" s="279" t="str">
        <f>IFERROR(VLOOKUP(A321,'fat-05-25'!A:C,3,FALSE),"")</f>
        <v/>
      </c>
      <c r="DN321" s="279" t="str">
        <f>IFERROR(VLOOKUP(A321,'fat-08-25'!A:C,3,FALSE),"")</f>
        <v/>
      </c>
      <c r="DO321" s="279" t="str">
        <f>IFERROR(VLOOKUP(A321,'fat-09-25'!A:C,3,FALSE),"")</f>
        <v/>
      </c>
      <c r="DP321" s="279" t="str">
        <f>IFERROR(VLOOKUP(A321,'fat-10-25'!A:C,3,FALSE),"")</f>
        <v/>
      </c>
      <c r="DQ321" s="279" t="str">
        <f>IFERROR(VLOOKUP(A321,'fat-11-25'!A:D,3,FALSE),"")</f>
        <v/>
      </c>
      <c r="DR321" s="279" t="str">
        <f>IFERROR(VLOOKUP(A321,'fat-12-25'!A:D,3,FALSE),"")</f>
        <v/>
      </c>
      <c r="DS321" s="279" t="str">
        <f>IFERROR(VLOOKUP(A321,'fat-01-26'!A:C,3,FALSE),"")</f>
        <v/>
      </c>
      <c r="DT321" s="279" t="str">
        <f>IFERROR(VLOOKUP(A321,'fat-02-26'!A:C,3,FALSE),"")</f>
        <v/>
      </c>
      <c r="DU321" s="279" t="str">
        <f>IFERROR(VLOOKUP(A321,'fat-03-26'!A:C,3,FALSE),"")</f>
        <v/>
      </c>
      <c r="DV321" s="279" t="str">
        <f>IFERROR(VLOOKUP(A321,'fat-04-26'!A:C,3,FALSE),"")</f>
        <v/>
      </c>
      <c r="DW321" s="279" t="str">
        <f>IFERROR(VLOOKUP(A321,'fat-05-26'!A:C,3,FALSE),"")</f>
        <v/>
      </c>
    </row>
    <row r="322" spans="107:127" x14ac:dyDescent="0.3">
      <c r="DC322" s="279" t="str">
        <f>IFERROR(VLOOKUP(A322,'fat-09-24'!A:C,3,FALSE),"")</f>
        <v/>
      </c>
      <c r="DE322" s="279" t="str">
        <f>IFERROR(VLOOKUP(A322,'fat-11-24'!A:C,3,FALSE),"")</f>
        <v/>
      </c>
      <c r="DF322" s="279" t="str">
        <f>IFERROR(VLOOKUP(A322,'fat-12-24'!A:D,3,FALSE),"")</f>
        <v/>
      </c>
      <c r="DG322" s="279" t="str">
        <f>IFERROR(VLOOKUP(A322,'fat-01-25'!A:D,3,FALSE),"")</f>
        <v/>
      </c>
      <c r="DH322" s="279" t="str">
        <f>IFERROR(VLOOKUP(A322,'fat-02-25'!A:D,3,FALSE),"")</f>
        <v/>
      </c>
      <c r="DI322" s="279" t="str">
        <f>IFERROR(VLOOKUP(A322,'fat-03-25'!A:C,3,FALSE),"")</f>
        <v/>
      </c>
      <c r="DJ322" s="279" t="str">
        <f>IFERROR(VLOOKUP(A322,'fat-04-25'!A:C,3,FALSE),"")</f>
        <v/>
      </c>
      <c r="DK322" s="279" t="str">
        <f>IFERROR(VLOOKUP(A322,'fat-02-25'!A:C,3,FALSE),"")</f>
        <v/>
      </c>
      <c r="DL322" s="279" t="str">
        <f>IFERROR(VLOOKUP(A322,'fat-06-25'!A:C,3,FALSE),"")</f>
        <v/>
      </c>
      <c r="DM322" s="279" t="str">
        <f>IFERROR(VLOOKUP(A322,'fat-05-25'!A:C,3,FALSE),"")</f>
        <v/>
      </c>
      <c r="DN322" s="279" t="str">
        <f>IFERROR(VLOOKUP(A322,'fat-08-25'!A:C,3,FALSE),"")</f>
        <v/>
      </c>
      <c r="DO322" s="279" t="str">
        <f>IFERROR(VLOOKUP(A322,'fat-09-25'!A:C,3,FALSE),"")</f>
        <v/>
      </c>
      <c r="DP322" s="279" t="str">
        <f>IFERROR(VLOOKUP(A322,'fat-10-25'!A:C,3,FALSE),"")</f>
        <v/>
      </c>
      <c r="DQ322" s="279" t="str">
        <f>IFERROR(VLOOKUP(A322,'fat-11-25'!A:D,3,FALSE),"")</f>
        <v/>
      </c>
      <c r="DR322" s="279" t="str">
        <f>IFERROR(VLOOKUP(A322,'fat-12-25'!A:D,3,FALSE),"")</f>
        <v/>
      </c>
      <c r="DS322" s="279" t="str">
        <f>IFERROR(VLOOKUP(A322,'fat-01-26'!A:C,3,FALSE),"")</f>
        <v/>
      </c>
      <c r="DT322" s="279" t="str">
        <f>IFERROR(VLOOKUP(A322,'fat-02-26'!A:C,3,FALSE),"")</f>
        <v/>
      </c>
      <c r="DU322" s="279" t="str">
        <f>IFERROR(VLOOKUP(A322,'fat-03-26'!A:C,3,FALSE),"")</f>
        <v/>
      </c>
      <c r="DV322" s="279" t="str">
        <f>IFERROR(VLOOKUP(A322,'fat-04-26'!A:C,3,FALSE),"")</f>
        <v/>
      </c>
      <c r="DW322" s="279" t="str">
        <f>IFERROR(VLOOKUP(A322,'fat-05-26'!A:C,3,FALSE),"")</f>
        <v/>
      </c>
    </row>
    <row r="323" spans="107:127" x14ac:dyDescent="0.3">
      <c r="DC323" s="279" t="str">
        <f>IFERROR(VLOOKUP(A323,'fat-09-24'!A:C,3,FALSE),"")</f>
        <v/>
      </c>
      <c r="DE323" s="279" t="str">
        <f>IFERROR(VLOOKUP(A323,'fat-11-24'!A:C,3,FALSE),"")</f>
        <v/>
      </c>
      <c r="DF323" s="279" t="str">
        <f>IFERROR(VLOOKUP(A323,'fat-12-24'!A:D,3,FALSE),"")</f>
        <v/>
      </c>
      <c r="DG323" s="279" t="str">
        <f>IFERROR(VLOOKUP(A323,'fat-01-25'!A:D,3,FALSE),"")</f>
        <v/>
      </c>
      <c r="DH323" s="279" t="str">
        <f>IFERROR(VLOOKUP(A323,'fat-02-25'!A:D,3,FALSE),"")</f>
        <v/>
      </c>
      <c r="DI323" s="279" t="str">
        <f>IFERROR(VLOOKUP(A323,'fat-03-25'!A:C,3,FALSE),"")</f>
        <v/>
      </c>
      <c r="DJ323" s="279" t="str">
        <f>IFERROR(VLOOKUP(A323,'fat-04-25'!A:C,3,FALSE),"")</f>
        <v/>
      </c>
      <c r="DK323" s="279" t="str">
        <f>IFERROR(VLOOKUP(A323,'fat-02-25'!A:C,3,FALSE),"")</f>
        <v/>
      </c>
      <c r="DL323" s="279" t="str">
        <f>IFERROR(VLOOKUP(A323,'fat-06-25'!A:C,3,FALSE),"")</f>
        <v/>
      </c>
      <c r="DM323" s="279" t="str">
        <f>IFERROR(VLOOKUP(A323,'fat-05-25'!A:C,3,FALSE),"")</f>
        <v/>
      </c>
      <c r="DN323" s="279" t="str">
        <f>IFERROR(VLOOKUP(A323,'fat-08-25'!A:C,3,FALSE),"")</f>
        <v/>
      </c>
      <c r="DO323" s="279" t="str">
        <f>IFERROR(VLOOKUP(A323,'fat-09-25'!A:C,3,FALSE),"")</f>
        <v/>
      </c>
      <c r="DP323" s="279" t="str">
        <f>IFERROR(VLOOKUP(A323,'fat-10-25'!A:C,3,FALSE),"")</f>
        <v/>
      </c>
      <c r="DQ323" s="279" t="str">
        <f>IFERROR(VLOOKUP(A323,'fat-11-25'!A:D,3,FALSE),"")</f>
        <v/>
      </c>
      <c r="DR323" s="279" t="str">
        <f>IFERROR(VLOOKUP(A323,'fat-12-25'!A:D,3,FALSE),"")</f>
        <v/>
      </c>
      <c r="DS323" s="279" t="str">
        <f>IFERROR(VLOOKUP(A323,'fat-01-26'!A:C,3,FALSE),"")</f>
        <v/>
      </c>
      <c r="DT323" s="279" t="str">
        <f>IFERROR(VLOOKUP(A323,'fat-02-26'!A:C,3,FALSE),"")</f>
        <v/>
      </c>
      <c r="DU323" s="279" t="str">
        <f>IFERROR(VLOOKUP(A323,'fat-03-26'!A:C,3,FALSE),"")</f>
        <v/>
      </c>
      <c r="DV323" s="279" t="str">
        <f>IFERROR(VLOOKUP(A323,'fat-04-26'!A:C,3,FALSE),"")</f>
        <v/>
      </c>
      <c r="DW323" s="279" t="str">
        <f>IFERROR(VLOOKUP(A323,'fat-05-26'!A:C,3,FALSE),"")</f>
        <v/>
      </c>
    </row>
    <row r="324" spans="107:127" x14ac:dyDescent="0.3">
      <c r="DC324" s="279" t="str">
        <f>IFERROR(VLOOKUP(A324,'fat-09-24'!A:C,3,FALSE),"")</f>
        <v/>
      </c>
      <c r="DE324" s="279" t="str">
        <f>IFERROR(VLOOKUP(A324,'fat-11-24'!A:C,3,FALSE),"")</f>
        <v/>
      </c>
      <c r="DF324" s="279" t="str">
        <f>IFERROR(VLOOKUP(A324,'fat-12-24'!A:D,3,FALSE),"")</f>
        <v/>
      </c>
      <c r="DG324" s="279" t="str">
        <f>IFERROR(VLOOKUP(A324,'fat-01-25'!A:D,3,FALSE),"")</f>
        <v/>
      </c>
      <c r="DH324" s="279" t="str">
        <f>IFERROR(VLOOKUP(A324,'fat-02-25'!A:D,3,FALSE),"")</f>
        <v/>
      </c>
      <c r="DI324" s="279" t="str">
        <f>IFERROR(VLOOKUP(A324,'fat-03-25'!A:C,3,FALSE),"")</f>
        <v/>
      </c>
      <c r="DJ324" s="279" t="str">
        <f>IFERROR(VLOOKUP(A324,'fat-04-25'!A:C,3,FALSE),"")</f>
        <v/>
      </c>
      <c r="DK324" s="279" t="str">
        <f>IFERROR(VLOOKUP(A324,'fat-02-25'!A:C,3,FALSE),"")</f>
        <v/>
      </c>
      <c r="DL324" s="279" t="str">
        <f>IFERROR(VLOOKUP(A324,'fat-06-25'!A:C,3,FALSE),"")</f>
        <v/>
      </c>
      <c r="DM324" s="279" t="str">
        <f>IFERROR(VLOOKUP(A324,'fat-05-25'!A:C,3,FALSE),"")</f>
        <v/>
      </c>
      <c r="DN324" s="279" t="str">
        <f>IFERROR(VLOOKUP(A324,'fat-08-25'!A:C,3,FALSE),"")</f>
        <v/>
      </c>
      <c r="DO324" s="279" t="str">
        <f>IFERROR(VLOOKUP(A324,'fat-09-25'!A:C,3,FALSE),"")</f>
        <v/>
      </c>
      <c r="DP324" s="279" t="str">
        <f>IFERROR(VLOOKUP(A324,'fat-10-25'!A:C,3,FALSE),"")</f>
        <v/>
      </c>
      <c r="DQ324" s="279" t="str">
        <f>IFERROR(VLOOKUP(A324,'fat-11-25'!A:D,3,FALSE),"")</f>
        <v/>
      </c>
      <c r="DR324" s="279" t="str">
        <f>IFERROR(VLOOKUP(A324,'fat-12-25'!A:D,3,FALSE),"")</f>
        <v/>
      </c>
      <c r="DS324" s="279" t="str">
        <f>IFERROR(VLOOKUP(A324,'fat-01-26'!A:C,3,FALSE),"")</f>
        <v/>
      </c>
      <c r="DT324" s="279" t="str">
        <f>IFERROR(VLOOKUP(A324,'fat-02-26'!A:C,3,FALSE),"")</f>
        <v/>
      </c>
      <c r="DU324" s="279" t="str">
        <f>IFERROR(VLOOKUP(A324,'fat-03-26'!A:C,3,FALSE),"")</f>
        <v/>
      </c>
      <c r="DV324" s="279" t="str">
        <f>IFERROR(VLOOKUP(A324,'fat-04-26'!A:C,3,FALSE),"")</f>
        <v/>
      </c>
      <c r="DW324" s="279" t="str">
        <f>IFERROR(VLOOKUP(A324,'fat-05-26'!A:C,3,FALSE),"")</f>
        <v/>
      </c>
    </row>
    <row r="325" spans="107:127" x14ac:dyDescent="0.3">
      <c r="DC325" s="279" t="str">
        <f>IFERROR(VLOOKUP(A325,'fat-09-24'!A:C,3,FALSE),"")</f>
        <v/>
      </c>
      <c r="DE325" s="279" t="str">
        <f>IFERROR(VLOOKUP(A325,'fat-11-24'!A:C,3,FALSE),"")</f>
        <v/>
      </c>
      <c r="DF325" s="279" t="str">
        <f>IFERROR(VLOOKUP(A325,'fat-12-24'!A:D,3,FALSE),"")</f>
        <v/>
      </c>
      <c r="DG325" s="279" t="str">
        <f>IFERROR(VLOOKUP(A325,'fat-01-25'!A:D,3,FALSE),"")</f>
        <v/>
      </c>
      <c r="DH325" s="279" t="str">
        <f>IFERROR(VLOOKUP(A325,'fat-02-25'!A:D,3,FALSE),"")</f>
        <v/>
      </c>
      <c r="DI325" s="279" t="str">
        <f>IFERROR(VLOOKUP(A325,'fat-03-25'!A:C,3,FALSE),"")</f>
        <v/>
      </c>
      <c r="DJ325" s="279" t="str">
        <f>IFERROR(VLOOKUP(A325,'fat-04-25'!A:C,3,FALSE),"")</f>
        <v/>
      </c>
      <c r="DK325" s="279" t="str">
        <f>IFERROR(VLOOKUP(A325,'fat-02-25'!A:C,3,FALSE),"")</f>
        <v/>
      </c>
      <c r="DL325" s="279" t="str">
        <f>IFERROR(VLOOKUP(A325,'fat-06-25'!A:C,3,FALSE),"")</f>
        <v/>
      </c>
      <c r="DM325" s="279" t="str">
        <f>IFERROR(VLOOKUP(A325,'fat-05-25'!A:C,3,FALSE),"")</f>
        <v/>
      </c>
      <c r="DN325" s="279" t="str">
        <f>IFERROR(VLOOKUP(A325,'fat-08-25'!A:C,3,FALSE),"")</f>
        <v/>
      </c>
      <c r="DO325" s="279" t="str">
        <f>IFERROR(VLOOKUP(A325,'fat-09-25'!A:C,3,FALSE),"")</f>
        <v/>
      </c>
      <c r="DP325" s="279" t="str">
        <f>IFERROR(VLOOKUP(A325,'fat-10-25'!A:C,3,FALSE),"")</f>
        <v/>
      </c>
      <c r="DQ325" s="279" t="str">
        <f>IFERROR(VLOOKUP(A325,'fat-11-25'!A:D,3,FALSE),"")</f>
        <v/>
      </c>
      <c r="DR325" s="279" t="str">
        <f>IFERROR(VLOOKUP(A325,'fat-12-25'!A:D,3,FALSE),"")</f>
        <v/>
      </c>
      <c r="DS325" s="279" t="str">
        <f>IFERROR(VLOOKUP(A325,'fat-01-26'!A:C,3,FALSE),"")</f>
        <v/>
      </c>
      <c r="DT325" s="279" t="str">
        <f>IFERROR(VLOOKUP(A325,'fat-02-26'!A:C,3,FALSE),"")</f>
        <v/>
      </c>
      <c r="DU325" s="279" t="str">
        <f>IFERROR(VLOOKUP(A325,'fat-03-26'!A:C,3,FALSE),"")</f>
        <v/>
      </c>
      <c r="DV325" s="279" t="str">
        <f>IFERROR(VLOOKUP(A325,'fat-04-26'!A:C,3,FALSE),"")</f>
        <v/>
      </c>
      <c r="DW325" s="279" t="str">
        <f>IFERROR(VLOOKUP(A325,'fat-05-26'!A:C,3,FALSE),"")</f>
        <v/>
      </c>
    </row>
    <row r="326" spans="107:127" x14ac:dyDescent="0.3">
      <c r="DC326" s="279" t="str">
        <f>IFERROR(VLOOKUP(A326,'fat-09-24'!A:C,3,FALSE),"")</f>
        <v/>
      </c>
      <c r="DE326" s="279" t="str">
        <f>IFERROR(VLOOKUP(A326,'fat-11-24'!A:C,3,FALSE),"")</f>
        <v/>
      </c>
      <c r="DF326" s="279" t="str">
        <f>IFERROR(VLOOKUP(A326,'fat-12-24'!A:D,3,FALSE),"")</f>
        <v/>
      </c>
      <c r="DG326" s="279" t="str">
        <f>IFERROR(VLOOKUP(A326,'fat-01-25'!A:D,3,FALSE),"")</f>
        <v/>
      </c>
      <c r="DH326" s="279" t="str">
        <f>IFERROR(VLOOKUP(A326,'fat-02-25'!A:D,3,FALSE),"")</f>
        <v/>
      </c>
      <c r="DI326" s="279" t="str">
        <f>IFERROR(VLOOKUP(A326,'fat-03-25'!A:C,3,FALSE),"")</f>
        <v/>
      </c>
      <c r="DJ326" s="279" t="str">
        <f>IFERROR(VLOOKUP(A326,'fat-04-25'!A:C,3,FALSE),"")</f>
        <v/>
      </c>
      <c r="DK326" s="279" t="str">
        <f>IFERROR(VLOOKUP(A326,'fat-02-25'!A:C,3,FALSE),"")</f>
        <v/>
      </c>
      <c r="DL326" s="279" t="str">
        <f>IFERROR(VLOOKUP(A326,'fat-06-25'!A:C,3,FALSE),"")</f>
        <v/>
      </c>
      <c r="DM326" s="279" t="str">
        <f>IFERROR(VLOOKUP(A326,'fat-05-25'!A:C,3,FALSE),"")</f>
        <v/>
      </c>
      <c r="DN326" s="279" t="str">
        <f>IFERROR(VLOOKUP(A326,'fat-08-25'!A:C,3,FALSE),"")</f>
        <v/>
      </c>
      <c r="DO326" s="279" t="str">
        <f>IFERROR(VLOOKUP(A326,'fat-09-25'!A:C,3,FALSE),"")</f>
        <v/>
      </c>
      <c r="DP326" s="279" t="str">
        <f>IFERROR(VLOOKUP(A326,'fat-10-25'!A:C,3,FALSE),"")</f>
        <v/>
      </c>
      <c r="DQ326" s="279" t="str">
        <f>IFERROR(VLOOKUP(A326,'fat-11-25'!A:D,3,FALSE),"")</f>
        <v/>
      </c>
      <c r="DR326" s="279" t="str">
        <f>IFERROR(VLOOKUP(A326,'fat-12-25'!A:D,3,FALSE),"")</f>
        <v/>
      </c>
      <c r="DS326" s="279" t="str">
        <f>IFERROR(VLOOKUP(A326,'fat-01-26'!A:C,3,FALSE),"")</f>
        <v/>
      </c>
      <c r="DT326" s="279" t="str">
        <f>IFERROR(VLOOKUP(A326,'fat-02-26'!A:C,3,FALSE),"")</f>
        <v/>
      </c>
      <c r="DU326" s="279" t="str">
        <f>IFERROR(VLOOKUP(A326,'fat-03-26'!A:C,3,FALSE),"")</f>
        <v/>
      </c>
      <c r="DV326" s="279" t="str">
        <f>IFERROR(VLOOKUP(A326,'fat-04-26'!A:C,3,FALSE),"")</f>
        <v/>
      </c>
      <c r="DW326" s="279" t="str">
        <f>IFERROR(VLOOKUP(A326,'fat-05-26'!A:C,3,FALSE),"")</f>
        <v/>
      </c>
    </row>
    <row r="327" spans="107:127" x14ac:dyDescent="0.3">
      <c r="DC327" s="279" t="str">
        <f>IFERROR(VLOOKUP(A327,'fat-09-24'!A:C,3,FALSE),"")</f>
        <v/>
      </c>
      <c r="DE327" s="279" t="str">
        <f>IFERROR(VLOOKUP(A327,'fat-11-24'!A:C,3,FALSE),"")</f>
        <v/>
      </c>
      <c r="DF327" s="279" t="str">
        <f>IFERROR(VLOOKUP(A327,'fat-12-24'!A:D,3,FALSE),"")</f>
        <v/>
      </c>
      <c r="DG327" s="279" t="str">
        <f>IFERROR(VLOOKUP(A327,'fat-01-25'!A:D,3,FALSE),"")</f>
        <v/>
      </c>
      <c r="DH327" s="279" t="str">
        <f>IFERROR(VLOOKUP(A327,'fat-02-25'!A:D,3,FALSE),"")</f>
        <v/>
      </c>
      <c r="DI327" s="279" t="str">
        <f>IFERROR(VLOOKUP(A327,'fat-03-25'!A:C,3,FALSE),"")</f>
        <v/>
      </c>
      <c r="DJ327" s="279" t="str">
        <f>IFERROR(VLOOKUP(A327,'fat-04-25'!A:C,3,FALSE),"")</f>
        <v/>
      </c>
      <c r="DK327" s="279" t="str">
        <f>IFERROR(VLOOKUP(A327,'fat-02-25'!A:C,3,FALSE),"")</f>
        <v/>
      </c>
      <c r="DL327" s="279" t="str">
        <f>IFERROR(VLOOKUP(A327,'fat-06-25'!A:C,3,FALSE),"")</f>
        <v/>
      </c>
      <c r="DM327" s="279" t="str">
        <f>IFERROR(VLOOKUP(A327,'fat-05-25'!A:C,3,FALSE),"")</f>
        <v/>
      </c>
      <c r="DN327" s="279" t="str">
        <f>IFERROR(VLOOKUP(A327,'fat-08-25'!A:C,3,FALSE),"")</f>
        <v/>
      </c>
      <c r="DO327" s="279" t="str">
        <f>IFERROR(VLOOKUP(A327,'fat-09-25'!A:C,3,FALSE),"")</f>
        <v/>
      </c>
      <c r="DP327" s="279" t="str">
        <f>IFERROR(VLOOKUP(A327,'fat-10-25'!A:C,3,FALSE),"")</f>
        <v/>
      </c>
      <c r="DQ327" s="279" t="str">
        <f>IFERROR(VLOOKUP(A327,'fat-11-25'!A:D,3,FALSE),"")</f>
        <v/>
      </c>
      <c r="DR327" s="279" t="str">
        <f>IFERROR(VLOOKUP(A327,'fat-12-25'!A:D,3,FALSE),"")</f>
        <v/>
      </c>
      <c r="DS327" s="279" t="str">
        <f>IFERROR(VLOOKUP(A327,'fat-01-26'!A:C,3,FALSE),"")</f>
        <v/>
      </c>
      <c r="DT327" s="279" t="str">
        <f>IFERROR(VLOOKUP(A327,'fat-02-26'!A:C,3,FALSE),"")</f>
        <v/>
      </c>
      <c r="DU327" s="279" t="str">
        <f>IFERROR(VLOOKUP(A327,'fat-03-26'!A:C,3,FALSE),"")</f>
        <v/>
      </c>
      <c r="DV327" s="279" t="str">
        <f>IFERROR(VLOOKUP(A327,'fat-04-26'!A:C,3,FALSE),"")</f>
        <v/>
      </c>
      <c r="DW327" s="279" t="str">
        <f>IFERROR(VLOOKUP(A327,'fat-05-26'!A:C,3,FALSE),"")</f>
        <v/>
      </c>
    </row>
    <row r="328" spans="107:127" x14ac:dyDescent="0.3">
      <c r="DC328" s="279" t="str">
        <f>IFERROR(VLOOKUP(A328,'fat-09-24'!A:C,3,FALSE),"")</f>
        <v/>
      </c>
      <c r="DE328" s="279" t="str">
        <f>IFERROR(VLOOKUP(A328,'fat-11-24'!A:C,3,FALSE),"")</f>
        <v/>
      </c>
      <c r="DF328" s="279" t="str">
        <f>IFERROR(VLOOKUP(A328,'fat-12-24'!A:D,3,FALSE),"")</f>
        <v/>
      </c>
      <c r="DG328" s="279" t="str">
        <f>IFERROR(VLOOKUP(A328,'fat-01-25'!A:D,3,FALSE),"")</f>
        <v/>
      </c>
      <c r="DH328" s="279" t="str">
        <f>IFERROR(VLOOKUP(A328,'fat-02-25'!A:D,3,FALSE),"")</f>
        <v/>
      </c>
      <c r="DI328" s="279" t="str">
        <f>IFERROR(VLOOKUP(A328,'fat-03-25'!A:C,3,FALSE),"")</f>
        <v/>
      </c>
      <c r="DJ328" s="279" t="str">
        <f>IFERROR(VLOOKUP(A328,'fat-04-25'!A:C,3,FALSE),"")</f>
        <v/>
      </c>
      <c r="DK328" s="279" t="str">
        <f>IFERROR(VLOOKUP(A328,'fat-02-25'!A:C,3,FALSE),"")</f>
        <v/>
      </c>
      <c r="DL328" s="279" t="str">
        <f>IFERROR(VLOOKUP(A328,'fat-06-25'!A:C,3,FALSE),"")</f>
        <v/>
      </c>
      <c r="DM328" s="279" t="str">
        <f>IFERROR(VLOOKUP(A328,'fat-05-25'!A:C,3,FALSE),"")</f>
        <v/>
      </c>
      <c r="DN328" s="279" t="str">
        <f>IFERROR(VLOOKUP(A328,'fat-08-25'!A:C,3,FALSE),"")</f>
        <v/>
      </c>
      <c r="DO328" s="279" t="str">
        <f>IFERROR(VLOOKUP(A328,'fat-09-25'!A:C,3,FALSE),"")</f>
        <v/>
      </c>
      <c r="DP328" s="279" t="str">
        <f>IFERROR(VLOOKUP(A328,'fat-10-25'!A:C,3,FALSE),"")</f>
        <v/>
      </c>
      <c r="DQ328" s="279" t="str">
        <f>IFERROR(VLOOKUP(A328,'fat-11-25'!A:D,3,FALSE),"")</f>
        <v/>
      </c>
      <c r="DR328" s="279" t="str">
        <f>IFERROR(VLOOKUP(A328,'fat-12-25'!A:D,3,FALSE),"")</f>
        <v/>
      </c>
      <c r="DS328" s="279" t="str">
        <f>IFERROR(VLOOKUP(A328,'fat-01-26'!A:C,3,FALSE),"")</f>
        <v/>
      </c>
      <c r="DT328" s="279" t="str">
        <f>IFERROR(VLOOKUP(A328,'fat-02-26'!A:C,3,FALSE),"")</f>
        <v/>
      </c>
      <c r="DU328" s="279" t="str">
        <f>IFERROR(VLOOKUP(A328,'fat-03-26'!A:C,3,FALSE),"")</f>
        <v/>
      </c>
      <c r="DV328" s="279" t="str">
        <f>IFERROR(VLOOKUP(A328,'fat-04-26'!A:C,3,FALSE),"")</f>
        <v/>
      </c>
      <c r="DW328" s="279" t="str">
        <f>IFERROR(VLOOKUP(A328,'fat-05-26'!A:C,3,FALSE),"")</f>
        <v/>
      </c>
    </row>
    <row r="329" spans="107:127" x14ac:dyDescent="0.3">
      <c r="DC329" s="279" t="str">
        <f>IFERROR(VLOOKUP(A329,'fat-09-24'!A:C,3,FALSE),"")</f>
        <v/>
      </c>
      <c r="DE329" s="279" t="str">
        <f>IFERROR(VLOOKUP(A329,'fat-11-24'!A:C,3,FALSE),"")</f>
        <v/>
      </c>
      <c r="DF329" s="279" t="str">
        <f>IFERROR(VLOOKUP(A329,'fat-12-24'!A:D,3,FALSE),"")</f>
        <v/>
      </c>
      <c r="DG329" s="279" t="str">
        <f>IFERROR(VLOOKUP(A329,'fat-01-25'!A:D,3,FALSE),"")</f>
        <v/>
      </c>
      <c r="DH329" s="279" t="str">
        <f>IFERROR(VLOOKUP(A329,'fat-02-25'!A:D,3,FALSE),"")</f>
        <v/>
      </c>
      <c r="DI329" s="279" t="str">
        <f>IFERROR(VLOOKUP(A329,'fat-03-25'!A:C,3,FALSE),"")</f>
        <v/>
      </c>
      <c r="DJ329" s="279" t="str">
        <f>IFERROR(VLOOKUP(A329,'fat-04-25'!A:C,3,FALSE),"")</f>
        <v/>
      </c>
      <c r="DK329" s="279" t="str">
        <f>IFERROR(VLOOKUP(A329,'fat-02-25'!A:C,3,FALSE),"")</f>
        <v/>
      </c>
      <c r="DL329" s="279" t="str">
        <f>IFERROR(VLOOKUP(A329,'fat-06-25'!A:C,3,FALSE),"")</f>
        <v/>
      </c>
      <c r="DM329" s="279" t="str">
        <f>IFERROR(VLOOKUP(A329,'fat-05-25'!A:C,3,FALSE),"")</f>
        <v/>
      </c>
      <c r="DN329" s="279" t="str">
        <f>IFERROR(VLOOKUP(A329,'fat-08-25'!A:C,3,FALSE),"")</f>
        <v/>
      </c>
      <c r="DO329" s="279" t="str">
        <f>IFERROR(VLOOKUP(A329,'fat-09-25'!A:C,3,FALSE),"")</f>
        <v/>
      </c>
      <c r="DP329" s="279" t="str">
        <f>IFERROR(VLOOKUP(A329,'fat-10-25'!A:C,3,FALSE),"")</f>
        <v/>
      </c>
      <c r="DQ329" s="279" t="str">
        <f>IFERROR(VLOOKUP(A329,'fat-11-25'!A:D,3,FALSE),"")</f>
        <v/>
      </c>
      <c r="DR329" s="279" t="str">
        <f>IFERROR(VLOOKUP(A329,'fat-12-25'!A:D,3,FALSE),"")</f>
        <v/>
      </c>
      <c r="DS329" s="279" t="str">
        <f>IFERROR(VLOOKUP(A329,'fat-01-26'!A:C,3,FALSE),"")</f>
        <v/>
      </c>
      <c r="DT329" s="279" t="str">
        <f>IFERROR(VLOOKUP(A329,'fat-02-26'!A:C,3,FALSE),"")</f>
        <v/>
      </c>
      <c r="DU329" s="279" t="str">
        <f>IFERROR(VLOOKUP(A329,'fat-03-26'!A:C,3,FALSE),"")</f>
        <v/>
      </c>
      <c r="DV329" s="279" t="str">
        <f>IFERROR(VLOOKUP(A329,'fat-04-26'!A:C,3,FALSE),"")</f>
        <v/>
      </c>
      <c r="DW329" s="279" t="str">
        <f>IFERROR(VLOOKUP(A329,'fat-05-26'!A:C,3,FALSE),"")</f>
        <v/>
      </c>
    </row>
    <row r="330" spans="107:127" x14ac:dyDescent="0.3">
      <c r="DC330" s="279" t="str">
        <f>IFERROR(VLOOKUP(A330,'fat-09-24'!A:C,3,FALSE),"")</f>
        <v/>
      </c>
      <c r="DE330" s="279" t="str">
        <f>IFERROR(VLOOKUP(A330,'fat-11-24'!A:C,3,FALSE),"")</f>
        <v/>
      </c>
      <c r="DF330" s="279" t="str">
        <f>IFERROR(VLOOKUP(A330,'fat-12-24'!A:D,3,FALSE),"")</f>
        <v/>
      </c>
      <c r="DG330" s="279" t="str">
        <f>IFERROR(VLOOKUP(A330,'fat-01-25'!A:D,3,FALSE),"")</f>
        <v/>
      </c>
      <c r="DH330" s="279" t="str">
        <f>IFERROR(VLOOKUP(A330,'fat-02-25'!A:D,3,FALSE),"")</f>
        <v/>
      </c>
      <c r="DI330" s="279" t="str">
        <f>IFERROR(VLOOKUP(A330,'fat-03-25'!A:C,3,FALSE),"")</f>
        <v/>
      </c>
      <c r="DJ330" s="279" t="str">
        <f>IFERROR(VLOOKUP(A330,'fat-04-25'!A:C,3,FALSE),"")</f>
        <v/>
      </c>
      <c r="DK330" s="279" t="str">
        <f>IFERROR(VLOOKUP(A330,'fat-02-25'!A:C,3,FALSE),"")</f>
        <v/>
      </c>
      <c r="DL330" s="279" t="str">
        <f>IFERROR(VLOOKUP(A330,'fat-06-25'!A:C,3,FALSE),"")</f>
        <v/>
      </c>
      <c r="DM330" s="279" t="str">
        <f>IFERROR(VLOOKUP(A330,'fat-05-25'!A:C,3,FALSE),"")</f>
        <v/>
      </c>
      <c r="DN330" s="279" t="str">
        <f>IFERROR(VLOOKUP(A330,'fat-08-25'!A:C,3,FALSE),"")</f>
        <v/>
      </c>
      <c r="DO330" s="279" t="str">
        <f>IFERROR(VLOOKUP(A330,'fat-09-25'!A:C,3,FALSE),"")</f>
        <v/>
      </c>
      <c r="DP330" s="279" t="str">
        <f>IFERROR(VLOOKUP(A330,'fat-10-25'!A:C,3,FALSE),"")</f>
        <v/>
      </c>
      <c r="DQ330" s="279" t="str">
        <f>IFERROR(VLOOKUP(A330,'fat-11-25'!A:D,3,FALSE),"")</f>
        <v/>
      </c>
      <c r="DR330" s="279" t="str">
        <f>IFERROR(VLOOKUP(A330,'fat-12-25'!A:D,3,FALSE),"")</f>
        <v/>
      </c>
      <c r="DS330" s="279" t="str">
        <f>IFERROR(VLOOKUP(A330,'fat-01-26'!A:C,3,FALSE),"")</f>
        <v/>
      </c>
      <c r="DT330" s="279" t="str">
        <f>IFERROR(VLOOKUP(A330,'fat-02-26'!A:C,3,FALSE),"")</f>
        <v/>
      </c>
      <c r="DU330" s="279" t="str">
        <f>IFERROR(VLOOKUP(A330,'fat-03-26'!A:C,3,FALSE),"")</f>
        <v/>
      </c>
      <c r="DV330" s="279" t="str">
        <f>IFERROR(VLOOKUP(A330,'fat-04-26'!A:C,3,FALSE),"")</f>
        <v/>
      </c>
      <c r="DW330" s="279" t="str">
        <f>IFERROR(VLOOKUP(A330,'fat-05-26'!A:C,3,FALSE),"")</f>
        <v/>
      </c>
    </row>
    <row r="331" spans="107:127" x14ac:dyDescent="0.3">
      <c r="DC331" s="279" t="str">
        <f>IFERROR(VLOOKUP(A331,'fat-09-24'!A:C,3,FALSE),"")</f>
        <v/>
      </c>
      <c r="DE331" s="279" t="str">
        <f>IFERROR(VLOOKUP(A331,'fat-11-24'!A:C,3,FALSE),"")</f>
        <v/>
      </c>
      <c r="DF331" s="279" t="str">
        <f>IFERROR(VLOOKUP(A331,'fat-12-24'!A:D,3,FALSE),"")</f>
        <v/>
      </c>
      <c r="DG331" s="279" t="str">
        <f>IFERROR(VLOOKUP(A331,'fat-01-25'!A:D,3,FALSE),"")</f>
        <v/>
      </c>
      <c r="DH331" s="279" t="str">
        <f>IFERROR(VLOOKUP(A331,'fat-02-25'!A:D,3,FALSE),"")</f>
        <v/>
      </c>
      <c r="DI331" s="279" t="str">
        <f>IFERROR(VLOOKUP(A331,'fat-03-25'!A:C,3,FALSE),"")</f>
        <v/>
      </c>
      <c r="DJ331" s="279" t="str">
        <f>IFERROR(VLOOKUP(A331,'fat-04-25'!A:C,3,FALSE),"")</f>
        <v/>
      </c>
      <c r="DK331" s="279" t="str">
        <f>IFERROR(VLOOKUP(A331,'fat-02-25'!A:C,3,FALSE),"")</f>
        <v/>
      </c>
      <c r="DL331" s="279" t="str">
        <f>IFERROR(VLOOKUP(A331,'fat-06-25'!A:C,3,FALSE),"")</f>
        <v/>
      </c>
      <c r="DM331" s="279" t="str">
        <f>IFERROR(VLOOKUP(A331,'fat-05-25'!A:C,3,FALSE),"")</f>
        <v/>
      </c>
      <c r="DN331" s="279" t="str">
        <f>IFERROR(VLOOKUP(A331,'fat-08-25'!A:C,3,FALSE),"")</f>
        <v/>
      </c>
      <c r="DO331" s="279" t="str">
        <f>IFERROR(VLOOKUP(A331,'fat-09-25'!A:C,3,FALSE),"")</f>
        <v/>
      </c>
      <c r="DP331" s="279" t="str">
        <f>IFERROR(VLOOKUP(A331,'fat-10-25'!A:C,3,FALSE),"")</f>
        <v/>
      </c>
      <c r="DQ331" s="279" t="str">
        <f>IFERROR(VLOOKUP(A331,'fat-11-25'!A:D,3,FALSE),"")</f>
        <v/>
      </c>
      <c r="DR331" s="279" t="str">
        <f>IFERROR(VLOOKUP(A331,'fat-12-25'!A:D,3,FALSE),"")</f>
        <v/>
      </c>
      <c r="DS331" s="279" t="str">
        <f>IFERROR(VLOOKUP(A331,'fat-01-26'!A:C,3,FALSE),"")</f>
        <v/>
      </c>
      <c r="DT331" s="279" t="str">
        <f>IFERROR(VLOOKUP(A331,'fat-02-26'!A:C,3,FALSE),"")</f>
        <v/>
      </c>
      <c r="DU331" s="279" t="str">
        <f>IFERROR(VLOOKUP(A331,'fat-03-26'!A:C,3,FALSE),"")</f>
        <v/>
      </c>
      <c r="DV331" s="279" t="str">
        <f>IFERROR(VLOOKUP(A331,'fat-04-26'!A:C,3,FALSE),"")</f>
        <v/>
      </c>
      <c r="DW331" s="279" t="str">
        <f>IFERROR(VLOOKUP(A331,'fat-05-26'!A:C,3,FALSE),"")</f>
        <v/>
      </c>
    </row>
    <row r="332" spans="107:127" x14ac:dyDescent="0.3">
      <c r="DC332" s="279" t="str">
        <f>IFERROR(VLOOKUP(A332,'fat-09-24'!A:C,3,FALSE),"")</f>
        <v/>
      </c>
      <c r="DE332" s="279" t="str">
        <f>IFERROR(VLOOKUP(A332,'fat-11-24'!A:C,3,FALSE),"")</f>
        <v/>
      </c>
      <c r="DF332" s="279" t="str">
        <f>IFERROR(VLOOKUP(A332,'fat-12-24'!A:D,3,FALSE),"")</f>
        <v/>
      </c>
      <c r="DG332" s="279" t="str">
        <f>IFERROR(VLOOKUP(A332,'fat-01-25'!A:D,3,FALSE),"")</f>
        <v/>
      </c>
      <c r="DH332" s="279" t="str">
        <f>IFERROR(VLOOKUP(A332,'fat-02-25'!A:D,3,FALSE),"")</f>
        <v/>
      </c>
      <c r="DI332" s="279" t="str">
        <f>IFERROR(VLOOKUP(A332,'fat-03-25'!A:C,3,FALSE),"")</f>
        <v/>
      </c>
      <c r="DJ332" s="279" t="str">
        <f>IFERROR(VLOOKUP(A332,'fat-04-25'!A:C,3,FALSE),"")</f>
        <v/>
      </c>
      <c r="DK332" s="279" t="str">
        <f>IFERROR(VLOOKUP(A332,'fat-02-25'!A:C,3,FALSE),"")</f>
        <v/>
      </c>
      <c r="DL332" s="279" t="str">
        <f>IFERROR(VLOOKUP(A332,'fat-06-25'!A:C,3,FALSE),"")</f>
        <v/>
      </c>
      <c r="DM332" s="279" t="str">
        <f>IFERROR(VLOOKUP(A332,'fat-05-25'!A:C,3,FALSE),"")</f>
        <v/>
      </c>
      <c r="DN332" s="279" t="str">
        <f>IFERROR(VLOOKUP(A332,'fat-08-25'!A:C,3,FALSE),"")</f>
        <v/>
      </c>
      <c r="DO332" s="279" t="str">
        <f>IFERROR(VLOOKUP(A332,'fat-09-25'!A:C,3,FALSE),"")</f>
        <v/>
      </c>
      <c r="DP332" s="279" t="str">
        <f>IFERROR(VLOOKUP(A332,'fat-10-25'!A:C,3,FALSE),"")</f>
        <v/>
      </c>
      <c r="DQ332" s="279" t="str">
        <f>IFERROR(VLOOKUP(A332,'fat-11-25'!A:D,3,FALSE),"")</f>
        <v/>
      </c>
      <c r="DR332" s="279" t="str">
        <f>IFERROR(VLOOKUP(A332,'fat-12-25'!A:D,3,FALSE),"")</f>
        <v/>
      </c>
      <c r="DS332" s="279" t="str">
        <f>IFERROR(VLOOKUP(A332,'fat-01-26'!A:C,3,FALSE),"")</f>
        <v/>
      </c>
      <c r="DT332" s="279" t="str">
        <f>IFERROR(VLOOKUP(A332,'fat-02-26'!A:C,3,FALSE),"")</f>
        <v/>
      </c>
      <c r="DU332" s="279" t="str">
        <f>IFERROR(VLOOKUP(A332,'fat-03-26'!A:C,3,FALSE),"")</f>
        <v/>
      </c>
      <c r="DV332" s="279" t="str">
        <f>IFERROR(VLOOKUP(A332,'fat-04-26'!A:C,3,FALSE),"")</f>
        <v/>
      </c>
      <c r="DW332" s="279" t="str">
        <f>IFERROR(VLOOKUP(A332,'fat-05-26'!A:C,3,FALSE),"")</f>
        <v/>
      </c>
    </row>
    <row r="333" spans="107:127" x14ac:dyDescent="0.3">
      <c r="DC333" s="279" t="str">
        <f>IFERROR(VLOOKUP(A333,'fat-09-24'!A:C,3,FALSE),"")</f>
        <v/>
      </c>
      <c r="DE333" s="279" t="str">
        <f>IFERROR(VLOOKUP(A333,'fat-11-24'!A:C,3,FALSE),"")</f>
        <v/>
      </c>
      <c r="DF333" s="279" t="str">
        <f>IFERROR(VLOOKUP(A333,'fat-12-24'!A:D,3,FALSE),"")</f>
        <v/>
      </c>
      <c r="DG333" s="279" t="str">
        <f>IFERROR(VLOOKUP(A333,'fat-01-25'!A:D,3,FALSE),"")</f>
        <v/>
      </c>
      <c r="DH333" s="279" t="str">
        <f>IFERROR(VLOOKUP(A333,'fat-02-25'!A:D,3,FALSE),"")</f>
        <v/>
      </c>
      <c r="DI333" s="279" t="str">
        <f>IFERROR(VLOOKUP(A333,'fat-03-25'!A:C,3,FALSE),"")</f>
        <v/>
      </c>
      <c r="DJ333" s="279" t="str">
        <f>IFERROR(VLOOKUP(A333,'fat-04-25'!A:C,3,FALSE),"")</f>
        <v/>
      </c>
      <c r="DK333" s="279" t="str">
        <f>IFERROR(VLOOKUP(A333,'fat-02-25'!A:C,3,FALSE),"")</f>
        <v/>
      </c>
      <c r="DL333" s="279" t="str">
        <f>IFERROR(VLOOKUP(A333,'fat-06-25'!A:C,3,FALSE),"")</f>
        <v/>
      </c>
      <c r="DM333" s="279" t="str">
        <f>IFERROR(VLOOKUP(A333,'fat-05-25'!A:C,3,FALSE),"")</f>
        <v/>
      </c>
      <c r="DN333" s="279" t="str">
        <f>IFERROR(VLOOKUP(A333,'fat-08-25'!A:C,3,FALSE),"")</f>
        <v/>
      </c>
      <c r="DO333" s="279" t="str">
        <f>IFERROR(VLOOKUP(A333,'fat-09-25'!A:C,3,FALSE),"")</f>
        <v/>
      </c>
      <c r="DP333" s="279" t="str">
        <f>IFERROR(VLOOKUP(A333,'fat-10-25'!A:C,3,FALSE),"")</f>
        <v/>
      </c>
      <c r="DQ333" s="279" t="str">
        <f>IFERROR(VLOOKUP(A333,'fat-11-25'!A:D,3,FALSE),"")</f>
        <v/>
      </c>
      <c r="DR333" s="279" t="str">
        <f>IFERROR(VLOOKUP(A333,'fat-12-25'!A:D,3,FALSE),"")</f>
        <v/>
      </c>
      <c r="DS333" s="279" t="str">
        <f>IFERROR(VLOOKUP(A333,'fat-01-26'!A:C,3,FALSE),"")</f>
        <v/>
      </c>
      <c r="DT333" s="279" t="str">
        <f>IFERROR(VLOOKUP(A333,'fat-02-26'!A:C,3,FALSE),"")</f>
        <v/>
      </c>
      <c r="DU333" s="279" t="str">
        <f>IFERROR(VLOOKUP(A333,'fat-03-26'!A:C,3,FALSE),"")</f>
        <v/>
      </c>
      <c r="DV333" s="279" t="str">
        <f>IFERROR(VLOOKUP(A333,'fat-04-26'!A:C,3,FALSE),"")</f>
        <v/>
      </c>
      <c r="DW333" s="279" t="str">
        <f>IFERROR(VLOOKUP(A333,'fat-05-26'!A:C,3,FALSE),"")</f>
        <v/>
      </c>
    </row>
    <row r="334" spans="107:127" x14ac:dyDescent="0.3">
      <c r="DC334" s="279" t="str">
        <f>IFERROR(VLOOKUP(A334,'fat-09-24'!A:C,3,FALSE),"")</f>
        <v/>
      </c>
      <c r="DE334" s="279" t="str">
        <f>IFERROR(VLOOKUP(A334,'fat-11-24'!A:C,3,FALSE),"")</f>
        <v/>
      </c>
      <c r="DF334" s="279" t="str">
        <f>IFERROR(VLOOKUP(A334,'fat-12-24'!A:D,3,FALSE),"")</f>
        <v/>
      </c>
      <c r="DG334" s="279" t="str">
        <f>IFERROR(VLOOKUP(A334,'fat-01-25'!A:D,3,FALSE),"")</f>
        <v/>
      </c>
      <c r="DH334" s="279" t="str">
        <f>IFERROR(VLOOKUP(A334,'fat-02-25'!A:D,3,FALSE),"")</f>
        <v/>
      </c>
      <c r="DI334" s="279" t="str">
        <f>IFERROR(VLOOKUP(A334,'fat-03-25'!A:C,3,FALSE),"")</f>
        <v/>
      </c>
      <c r="DJ334" s="279" t="str">
        <f>IFERROR(VLOOKUP(A334,'fat-04-25'!A:C,3,FALSE),"")</f>
        <v/>
      </c>
      <c r="DK334" s="279" t="str">
        <f>IFERROR(VLOOKUP(A334,'fat-02-25'!A:C,3,FALSE),"")</f>
        <v/>
      </c>
      <c r="DL334" s="279" t="str">
        <f>IFERROR(VLOOKUP(A334,'fat-06-25'!A:C,3,FALSE),"")</f>
        <v/>
      </c>
      <c r="DM334" s="279" t="str">
        <f>IFERROR(VLOOKUP(A334,'fat-05-25'!A:C,3,FALSE),"")</f>
        <v/>
      </c>
      <c r="DN334" s="279" t="str">
        <f>IFERROR(VLOOKUP(A334,'fat-08-25'!A:C,3,FALSE),"")</f>
        <v/>
      </c>
      <c r="DO334" s="279" t="str">
        <f>IFERROR(VLOOKUP(A334,'fat-09-25'!A:C,3,FALSE),"")</f>
        <v/>
      </c>
      <c r="DP334" s="279" t="str">
        <f>IFERROR(VLOOKUP(A334,'fat-10-25'!A:C,3,FALSE),"")</f>
        <v/>
      </c>
      <c r="DQ334" s="279" t="str">
        <f>IFERROR(VLOOKUP(A334,'fat-11-25'!A:D,3,FALSE),"")</f>
        <v/>
      </c>
      <c r="DR334" s="279" t="str">
        <f>IFERROR(VLOOKUP(A334,'fat-12-25'!A:D,3,FALSE),"")</f>
        <v/>
      </c>
      <c r="DS334" s="279" t="str">
        <f>IFERROR(VLOOKUP(A334,'fat-01-26'!A:C,3,FALSE),"")</f>
        <v/>
      </c>
      <c r="DT334" s="279" t="str">
        <f>IFERROR(VLOOKUP(A334,'fat-02-26'!A:C,3,FALSE),"")</f>
        <v/>
      </c>
      <c r="DU334" s="279" t="str">
        <f>IFERROR(VLOOKUP(A334,'fat-03-26'!A:C,3,FALSE),"")</f>
        <v/>
      </c>
      <c r="DV334" s="279" t="str">
        <f>IFERROR(VLOOKUP(A334,'fat-04-26'!A:C,3,FALSE),"")</f>
        <v/>
      </c>
      <c r="DW334" s="279" t="str">
        <f>IFERROR(VLOOKUP(A334,'fat-05-26'!A:C,3,FALSE),"")</f>
        <v/>
      </c>
    </row>
    <row r="335" spans="107:127" x14ac:dyDescent="0.3">
      <c r="DC335" s="279" t="str">
        <f>IFERROR(VLOOKUP(A335,'fat-09-24'!A:C,3,FALSE),"")</f>
        <v/>
      </c>
      <c r="DE335" s="279" t="str">
        <f>IFERROR(VLOOKUP(A335,'fat-11-24'!A:C,3,FALSE),"")</f>
        <v/>
      </c>
      <c r="DF335" s="279" t="str">
        <f>IFERROR(VLOOKUP(A335,'fat-12-24'!A:D,3,FALSE),"")</f>
        <v/>
      </c>
      <c r="DG335" s="279" t="str">
        <f>IFERROR(VLOOKUP(A335,'fat-01-25'!A:D,3,FALSE),"")</f>
        <v/>
      </c>
      <c r="DH335" s="279" t="str">
        <f>IFERROR(VLOOKUP(A335,'fat-02-25'!A:D,3,FALSE),"")</f>
        <v/>
      </c>
      <c r="DI335" s="279" t="str">
        <f>IFERROR(VLOOKUP(A335,'fat-03-25'!A:C,3,FALSE),"")</f>
        <v/>
      </c>
      <c r="DJ335" s="279" t="str">
        <f>IFERROR(VLOOKUP(A335,'fat-04-25'!A:C,3,FALSE),"")</f>
        <v/>
      </c>
      <c r="DK335" s="279" t="str">
        <f>IFERROR(VLOOKUP(A335,'fat-02-25'!A:C,3,FALSE),"")</f>
        <v/>
      </c>
      <c r="DL335" s="279" t="str">
        <f>IFERROR(VLOOKUP(A335,'fat-06-25'!A:C,3,FALSE),"")</f>
        <v/>
      </c>
      <c r="DM335" s="279" t="str">
        <f>IFERROR(VLOOKUP(A335,'fat-05-25'!A:C,3,FALSE),"")</f>
        <v/>
      </c>
      <c r="DN335" s="279" t="str">
        <f>IFERROR(VLOOKUP(A335,'fat-08-25'!A:C,3,FALSE),"")</f>
        <v/>
      </c>
      <c r="DO335" s="279" t="str">
        <f>IFERROR(VLOOKUP(A335,'fat-09-25'!A:C,3,FALSE),"")</f>
        <v/>
      </c>
      <c r="DP335" s="279" t="str">
        <f>IFERROR(VLOOKUP(A335,'fat-10-25'!A:C,3,FALSE),"")</f>
        <v/>
      </c>
      <c r="DQ335" s="279" t="str">
        <f>IFERROR(VLOOKUP(A335,'fat-11-25'!A:D,3,FALSE),"")</f>
        <v/>
      </c>
      <c r="DR335" s="279" t="str">
        <f>IFERROR(VLOOKUP(A335,'fat-12-25'!A:D,3,FALSE),"")</f>
        <v/>
      </c>
      <c r="DS335" s="279" t="str">
        <f>IFERROR(VLOOKUP(A335,'fat-01-26'!A:C,3,FALSE),"")</f>
        <v/>
      </c>
      <c r="DT335" s="279" t="str">
        <f>IFERROR(VLOOKUP(A335,'fat-02-26'!A:C,3,FALSE),"")</f>
        <v/>
      </c>
      <c r="DU335" s="279" t="str">
        <f>IFERROR(VLOOKUP(A335,'fat-03-26'!A:C,3,FALSE),"")</f>
        <v/>
      </c>
      <c r="DV335" s="279" t="str">
        <f>IFERROR(VLOOKUP(A335,'fat-04-26'!A:C,3,FALSE),"")</f>
        <v/>
      </c>
      <c r="DW335" s="279" t="str">
        <f>IFERROR(VLOOKUP(A335,'fat-05-26'!A:C,3,FALSE),"")</f>
        <v/>
      </c>
    </row>
    <row r="336" spans="107:127" x14ac:dyDescent="0.3">
      <c r="DC336" s="279" t="str">
        <f>IFERROR(VLOOKUP(A336,'fat-09-24'!A:C,3,FALSE),"")</f>
        <v/>
      </c>
      <c r="DE336" s="279" t="str">
        <f>IFERROR(VLOOKUP(A336,'fat-11-24'!A:C,3,FALSE),"")</f>
        <v/>
      </c>
      <c r="DF336" s="279" t="str">
        <f>IFERROR(VLOOKUP(A336,'fat-12-24'!A:D,3,FALSE),"")</f>
        <v/>
      </c>
      <c r="DG336" s="279" t="str">
        <f>IFERROR(VLOOKUP(A336,'fat-01-25'!A:D,3,FALSE),"")</f>
        <v/>
      </c>
      <c r="DH336" s="279" t="str">
        <f>IFERROR(VLOOKUP(A336,'fat-02-25'!A:D,3,FALSE),"")</f>
        <v/>
      </c>
      <c r="DI336" s="279" t="str">
        <f>IFERROR(VLOOKUP(A336,'fat-03-25'!A:C,3,FALSE),"")</f>
        <v/>
      </c>
      <c r="DJ336" s="279" t="str">
        <f>IFERROR(VLOOKUP(A336,'fat-04-25'!A:C,3,FALSE),"")</f>
        <v/>
      </c>
      <c r="DK336" s="279" t="str">
        <f>IFERROR(VLOOKUP(A336,'fat-02-25'!A:C,3,FALSE),"")</f>
        <v/>
      </c>
      <c r="DL336" s="279" t="str">
        <f>IFERROR(VLOOKUP(A336,'fat-06-25'!A:C,3,FALSE),"")</f>
        <v/>
      </c>
      <c r="DM336" s="279" t="str">
        <f>IFERROR(VLOOKUP(A336,'fat-05-25'!A:C,3,FALSE),"")</f>
        <v/>
      </c>
      <c r="DN336" s="279" t="str">
        <f>IFERROR(VLOOKUP(A336,'fat-08-25'!A:C,3,FALSE),"")</f>
        <v/>
      </c>
      <c r="DO336" s="279" t="str">
        <f>IFERROR(VLOOKUP(A336,'fat-09-25'!A:C,3,FALSE),"")</f>
        <v/>
      </c>
      <c r="DP336" s="279" t="str">
        <f>IFERROR(VLOOKUP(A336,'fat-10-25'!A:C,3,FALSE),"")</f>
        <v/>
      </c>
      <c r="DQ336" s="279" t="str">
        <f>IFERROR(VLOOKUP(A336,'fat-11-25'!A:D,3,FALSE),"")</f>
        <v/>
      </c>
      <c r="DR336" s="279" t="str">
        <f>IFERROR(VLOOKUP(A336,'fat-12-25'!A:D,3,FALSE),"")</f>
        <v/>
      </c>
      <c r="DS336" s="279" t="str">
        <f>IFERROR(VLOOKUP(A336,'fat-01-26'!A:C,3,FALSE),"")</f>
        <v/>
      </c>
      <c r="DT336" s="279" t="str">
        <f>IFERROR(VLOOKUP(A336,'fat-02-26'!A:C,3,FALSE),"")</f>
        <v/>
      </c>
      <c r="DU336" s="279" t="str">
        <f>IFERROR(VLOOKUP(A336,'fat-03-26'!A:C,3,FALSE),"")</f>
        <v/>
      </c>
      <c r="DV336" s="279" t="str">
        <f>IFERROR(VLOOKUP(A336,'fat-04-26'!A:C,3,FALSE),"")</f>
        <v/>
      </c>
      <c r="DW336" s="279" t="str">
        <f>IFERROR(VLOOKUP(A336,'fat-05-26'!A:C,3,FALSE),"")</f>
        <v/>
      </c>
    </row>
    <row r="337" spans="107:127" x14ac:dyDescent="0.3">
      <c r="DC337" s="279" t="str">
        <f>IFERROR(VLOOKUP(A337,'fat-09-24'!A:C,3,FALSE),"")</f>
        <v/>
      </c>
      <c r="DE337" s="279" t="str">
        <f>IFERROR(VLOOKUP(A337,'fat-11-24'!A:C,3,FALSE),"")</f>
        <v/>
      </c>
      <c r="DF337" s="279" t="str">
        <f>IFERROR(VLOOKUP(A337,'fat-12-24'!A:D,3,FALSE),"")</f>
        <v/>
      </c>
      <c r="DG337" s="279" t="str">
        <f>IFERROR(VLOOKUP(A337,'fat-01-25'!A:D,3,FALSE),"")</f>
        <v/>
      </c>
      <c r="DH337" s="279" t="str">
        <f>IFERROR(VLOOKUP(A337,'fat-02-25'!A:D,3,FALSE),"")</f>
        <v/>
      </c>
      <c r="DI337" s="279" t="str">
        <f>IFERROR(VLOOKUP(A337,'fat-03-25'!A:C,3,FALSE),"")</f>
        <v/>
      </c>
      <c r="DJ337" s="279" t="str">
        <f>IFERROR(VLOOKUP(A337,'fat-04-25'!A:C,3,FALSE),"")</f>
        <v/>
      </c>
      <c r="DK337" s="279" t="str">
        <f>IFERROR(VLOOKUP(A337,'fat-02-25'!A:C,3,FALSE),"")</f>
        <v/>
      </c>
      <c r="DL337" s="279" t="str">
        <f>IFERROR(VLOOKUP(A337,'fat-06-25'!A:C,3,FALSE),"")</f>
        <v/>
      </c>
      <c r="DM337" s="279" t="str">
        <f>IFERROR(VLOOKUP(A337,'fat-05-25'!A:C,3,FALSE),"")</f>
        <v/>
      </c>
      <c r="DN337" s="279" t="str">
        <f>IFERROR(VLOOKUP(A337,'fat-08-25'!A:C,3,FALSE),"")</f>
        <v/>
      </c>
      <c r="DO337" s="279" t="str">
        <f>IFERROR(VLOOKUP(A337,'fat-09-25'!A:C,3,FALSE),"")</f>
        <v/>
      </c>
      <c r="DP337" s="279" t="str">
        <f>IFERROR(VLOOKUP(A337,'fat-10-25'!A:C,3,FALSE),"")</f>
        <v/>
      </c>
      <c r="DQ337" s="279" t="str">
        <f>IFERROR(VLOOKUP(A337,'fat-11-25'!A:D,3,FALSE),"")</f>
        <v/>
      </c>
      <c r="DR337" s="279" t="str">
        <f>IFERROR(VLOOKUP(A337,'fat-12-25'!A:D,3,FALSE),"")</f>
        <v/>
      </c>
      <c r="DS337" s="279" t="str">
        <f>IFERROR(VLOOKUP(A337,'fat-01-26'!A:C,3,FALSE),"")</f>
        <v/>
      </c>
      <c r="DT337" s="279" t="str">
        <f>IFERROR(VLOOKUP(A337,'fat-02-26'!A:C,3,FALSE),"")</f>
        <v/>
      </c>
      <c r="DU337" s="279" t="str">
        <f>IFERROR(VLOOKUP(A337,'fat-03-26'!A:C,3,FALSE),"")</f>
        <v/>
      </c>
      <c r="DV337" s="279" t="str">
        <f>IFERROR(VLOOKUP(A337,'fat-04-26'!A:C,3,FALSE),"")</f>
        <v/>
      </c>
      <c r="DW337" s="279" t="str">
        <f>IFERROR(VLOOKUP(A337,'fat-05-26'!A:C,3,FALSE),"")</f>
        <v/>
      </c>
    </row>
    <row r="338" spans="107:127" x14ac:dyDescent="0.3">
      <c r="DC338" s="279" t="str">
        <f>IFERROR(VLOOKUP(A338,'fat-09-24'!A:C,3,FALSE),"")</f>
        <v/>
      </c>
      <c r="DE338" s="279" t="str">
        <f>IFERROR(VLOOKUP(A338,'fat-11-24'!A:C,3,FALSE),"")</f>
        <v/>
      </c>
      <c r="DF338" s="279" t="str">
        <f>IFERROR(VLOOKUP(A338,'fat-12-24'!A:D,3,FALSE),"")</f>
        <v/>
      </c>
      <c r="DG338" s="279" t="str">
        <f>IFERROR(VLOOKUP(A338,'fat-01-25'!A:D,3,FALSE),"")</f>
        <v/>
      </c>
      <c r="DH338" s="279" t="str">
        <f>IFERROR(VLOOKUP(A338,'fat-02-25'!A:D,3,FALSE),"")</f>
        <v/>
      </c>
      <c r="DI338" s="279" t="str">
        <f>IFERROR(VLOOKUP(A338,'fat-03-25'!A:C,3,FALSE),"")</f>
        <v/>
      </c>
      <c r="DJ338" s="279" t="str">
        <f>IFERROR(VLOOKUP(A338,'fat-04-25'!A:C,3,FALSE),"")</f>
        <v/>
      </c>
      <c r="DK338" s="279" t="str">
        <f>IFERROR(VLOOKUP(A338,'fat-02-25'!A:C,3,FALSE),"")</f>
        <v/>
      </c>
      <c r="DL338" s="279" t="str">
        <f>IFERROR(VLOOKUP(A338,'fat-06-25'!A:C,3,FALSE),"")</f>
        <v/>
      </c>
      <c r="DM338" s="279" t="str">
        <f>IFERROR(VLOOKUP(A338,'fat-05-25'!A:C,3,FALSE),"")</f>
        <v/>
      </c>
      <c r="DN338" s="279" t="str">
        <f>IFERROR(VLOOKUP(A338,'fat-08-25'!A:C,3,FALSE),"")</f>
        <v/>
      </c>
      <c r="DO338" s="279" t="str">
        <f>IFERROR(VLOOKUP(A338,'fat-09-25'!A:C,3,FALSE),"")</f>
        <v/>
      </c>
      <c r="DP338" s="279" t="str">
        <f>IFERROR(VLOOKUP(A338,'fat-10-25'!A:C,3,FALSE),"")</f>
        <v/>
      </c>
      <c r="DQ338" s="279" t="str">
        <f>IFERROR(VLOOKUP(A338,'fat-11-25'!A:D,3,FALSE),"")</f>
        <v/>
      </c>
      <c r="DR338" s="279" t="str">
        <f>IFERROR(VLOOKUP(A338,'fat-12-25'!A:D,3,FALSE),"")</f>
        <v/>
      </c>
      <c r="DS338" s="279" t="str">
        <f>IFERROR(VLOOKUP(A338,'fat-01-26'!A:C,3,FALSE),"")</f>
        <v/>
      </c>
      <c r="DT338" s="279" t="str">
        <f>IFERROR(VLOOKUP(A338,'fat-02-26'!A:C,3,FALSE),"")</f>
        <v/>
      </c>
      <c r="DU338" s="279" t="str">
        <f>IFERROR(VLOOKUP(A338,'fat-03-26'!A:C,3,FALSE),"")</f>
        <v/>
      </c>
      <c r="DV338" s="279" t="str">
        <f>IFERROR(VLOOKUP(A338,'fat-04-26'!A:C,3,FALSE),"")</f>
        <v/>
      </c>
      <c r="DW338" s="279" t="str">
        <f>IFERROR(VLOOKUP(A338,'fat-05-26'!A:C,3,FALSE),"")</f>
        <v/>
      </c>
    </row>
    <row r="339" spans="107:127" x14ac:dyDescent="0.3">
      <c r="DC339" s="279" t="str">
        <f>IFERROR(VLOOKUP(A339,'fat-09-24'!A:C,3,FALSE),"")</f>
        <v/>
      </c>
      <c r="DE339" s="279" t="str">
        <f>IFERROR(VLOOKUP(A339,'fat-11-24'!A:C,3,FALSE),"")</f>
        <v/>
      </c>
      <c r="DF339" s="279" t="str">
        <f>IFERROR(VLOOKUP(A339,'fat-12-24'!A:D,3,FALSE),"")</f>
        <v/>
      </c>
      <c r="DG339" s="279" t="str">
        <f>IFERROR(VLOOKUP(A339,'fat-01-25'!A:D,3,FALSE),"")</f>
        <v/>
      </c>
      <c r="DH339" s="279" t="str">
        <f>IFERROR(VLOOKUP(A339,'fat-02-25'!A:D,3,FALSE),"")</f>
        <v/>
      </c>
      <c r="DI339" s="279" t="str">
        <f>IFERROR(VLOOKUP(A339,'fat-03-25'!A:C,3,FALSE),"")</f>
        <v/>
      </c>
      <c r="DJ339" s="279" t="str">
        <f>IFERROR(VLOOKUP(A339,'fat-04-25'!A:C,3,FALSE),"")</f>
        <v/>
      </c>
      <c r="DK339" s="279" t="str">
        <f>IFERROR(VLOOKUP(A339,'fat-02-25'!A:C,3,FALSE),"")</f>
        <v/>
      </c>
      <c r="DL339" s="279" t="str">
        <f>IFERROR(VLOOKUP(A339,'fat-06-25'!A:C,3,FALSE),"")</f>
        <v/>
      </c>
      <c r="DM339" s="279" t="str">
        <f>IFERROR(VLOOKUP(A339,'fat-05-25'!A:C,3,FALSE),"")</f>
        <v/>
      </c>
      <c r="DN339" s="279" t="str">
        <f>IFERROR(VLOOKUP(A339,'fat-08-25'!A:C,3,FALSE),"")</f>
        <v/>
      </c>
      <c r="DO339" s="279" t="str">
        <f>IFERROR(VLOOKUP(A339,'fat-09-25'!A:C,3,FALSE),"")</f>
        <v/>
      </c>
      <c r="DP339" s="279" t="str">
        <f>IFERROR(VLOOKUP(A339,'fat-10-25'!A:C,3,FALSE),"")</f>
        <v/>
      </c>
      <c r="DQ339" s="279" t="str">
        <f>IFERROR(VLOOKUP(A339,'fat-11-25'!A:D,3,FALSE),"")</f>
        <v/>
      </c>
      <c r="DR339" s="279" t="str">
        <f>IFERROR(VLOOKUP(A339,'fat-12-25'!A:D,3,FALSE),"")</f>
        <v/>
      </c>
      <c r="DS339" s="279" t="str">
        <f>IFERROR(VLOOKUP(A339,'fat-01-26'!A:C,3,FALSE),"")</f>
        <v/>
      </c>
      <c r="DT339" s="279" t="str">
        <f>IFERROR(VLOOKUP(A339,'fat-02-26'!A:C,3,FALSE),"")</f>
        <v/>
      </c>
      <c r="DU339" s="279" t="str">
        <f>IFERROR(VLOOKUP(A339,'fat-03-26'!A:C,3,FALSE),"")</f>
        <v/>
      </c>
      <c r="DV339" s="279" t="str">
        <f>IFERROR(VLOOKUP(A339,'fat-04-26'!A:C,3,FALSE),"")</f>
        <v/>
      </c>
      <c r="DW339" s="279" t="str">
        <f>IFERROR(VLOOKUP(A339,'fat-05-26'!A:C,3,FALSE),"")</f>
        <v/>
      </c>
    </row>
    <row r="340" spans="107:127" x14ac:dyDescent="0.3">
      <c r="DC340" s="279" t="str">
        <f>IFERROR(VLOOKUP(A340,'fat-09-24'!A:C,3,FALSE),"")</f>
        <v/>
      </c>
      <c r="DE340" s="279" t="str">
        <f>IFERROR(VLOOKUP(A340,'fat-11-24'!A:C,3,FALSE),"")</f>
        <v/>
      </c>
      <c r="DF340" s="279" t="str">
        <f>IFERROR(VLOOKUP(A340,'fat-12-24'!A:D,3,FALSE),"")</f>
        <v/>
      </c>
      <c r="DG340" s="279" t="str">
        <f>IFERROR(VLOOKUP(A340,'fat-01-25'!A:D,3,FALSE),"")</f>
        <v/>
      </c>
      <c r="DH340" s="279" t="str">
        <f>IFERROR(VLOOKUP(A340,'fat-02-25'!A:D,3,FALSE),"")</f>
        <v/>
      </c>
      <c r="DI340" s="279" t="str">
        <f>IFERROR(VLOOKUP(A340,'fat-03-25'!A:C,3,FALSE),"")</f>
        <v/>
      </c>
      <c r="DJ340" s="279" t="str">
        <f>IFERROR(VLOOKUP(A340,'fat-04-25'!A:C,3,FALSE),"")</f>
        <v/>
      </c>
      <c r="DK340" s="279" t="str">
        <f>IFERROR(VLOOKUP(A340,'fat-02-25'!A:C,3,FALSE),"")</f>
        <v/>
      </c>
      <c r="DL340" s="279" t="str">
        <f>IFERROR(VLOOKUP(A340,'fat-06-25'!A:C,3,FALSE),"")</f>
        <v/>
      </c>
      <c r="DM340" s="279" t="str">
        <f>IFERROR(VLOOKUP(A340,'fat-05-25'!A:C,3,FALSE),"")</f>
        <v/>
      </c>
      <c r="DN340" s="279" t="str">
        <f>IFERROR(VLOOKUP(A340,'fat-08-25'!A:C,3,FALSE),"")</f>
        <v/>
      </c>
      <c r="DO340" s="279" t="str">
        <f>IFERROR(VLOOKUP(A340,'fat-09-25'!A:C,3,FALSE),"")</f>
        <v/>
      </c>
      <c r="DP340" s="279" t="str">
        <f>IFERROR(VLOOKUP(A340,'fat-10-25'!A:C,3,FALSE),"")</f>
        <v/>
      </c>
      <c r="DQ340" s="279" t="str">
        <f>IFERROR(VLOOKUP(A340,'fat-11-25'!A:D,3,FALSE),"")</f>
        <v/>
      </c>
      <c r="DR340" s="279" t="str">
        <f>IFERROR(VLOOKUP(A340,'fat-12-25'!A:D,3,FALSE),"")</f>
        <v/>
      </c>
      <c r="DS340" s="279" t="str">
        <f>IFERROR(VLOOKUP(A340,'fat-01-26'!A:C,3,FALSE),"")</f>
        <v/>
      </c>
      <c r="DT340" s="279" t="str">
        <f>IFERROR(VLOOKUP(A340,'fat-02-26'!A:C,3,FALSE),"")</f>
        <v/>
      </c>
      <c r="DU340" s="279" t="str">
        <f>IFERROR(VLOOKUP(A340,'fat-03-26'!A:C,3,FALSE),"")</f>
        <v/>
      </c>
      <c r="DV340" s="279" t="str">
        <f>IFERROR(VLOOKUP(A340,'fat-04-26'!A:C,3,FALSE),"")</f>
        <v/>
      </c>
      <c r="DW340" s="279" t="str">
        <f>IFERROR(VLOOKUP(A340,'fat-05-26'!A:C,3,FALSE),"")</f>
        <v/>
      </c>
    </row>
    <row r="341" spans="107:127" x14ac:dyDescent="0.3">
      <c r="DC341" s="279" t="str">
        <f>IFERROR(VLOOKUP(A341,'fat-09-24'!A:C,3,FALSE),"")</f>
        <v/>
      </c>
      <c r="DE341" s="279" t="str">
        <f>IFERROR(VLOOKUP(A341,'fat-11-24'!A:C,3,FALSE),"")</f>
        <v/>
      </c>
      <c r="DF341" s="279" t="str">
        <f>IFERROR(VLOOKUP(A341,'fat-12-24'!A:D,3,FALSE),"")</f>
        <v/>
      </c>
      <c r="DG341" s="279" t="str">
        <f>IFERROR(VLOOKUP(A341,'fat-01-25'!A:D,3,FALSE),"")</f>
        <v/>
      </c>
      <c r="DH341" s="279" t="str">
        <f>IFERROR(VLOOKUP(A341,'fat-02-25'!A:D,3,FALSE),"")</f>
        <v/>
      </c>
      <c r="DI341" s="279" t="str">
        <f>IFERROR(VLOOKUP(A341,'fat-03-25'!A:C,3,FALSE),"")</f>
        <v/>
      </c>
      <c r="DJ341" s="279" t="str">
        <f>IFERROR(VLOOKUP(A341,'fat-04-25'!A:C,3,FALSE),"")</f>
        <v/>
      </c>
      <c r="DK341" s="279" t="str">
        <f>IFERROR(VLOOKUP(A341,'fat-02-25'!A:C,3,FALSE),"")</f>
        <v/>
      </c>
      <c r="DL341" s="279" t="str">
        <f>IFERROR(VLOOKUP(A341,'fat-06-25'!A:C,3,FALSE),"")</f>
        <v/>
      </c>
      <c r="DM341" s="279" t="str">
        <f>IFERROR(VLOOKUP(A341,'fat-05-25'!A:C,3,FALSE),"")</f>
        <v/>
      </c>
      <c r="DN341" s="279" t="str">
        <f>IFERROR(VLOOKUP(A341,'fat-08-25'!A:C,3,FALSE),"")</f>
        <v/>
      </c>
      <c r="DO341" s="279" t="str">
        <f>IFERROR(VLOOKUP(A341,'fat-09-25'!A:C,3,FALSE),"")</f>
        <v/>
      </c>
      <c r="DP341" s="279" t="str">
        <f>IFERROR(VLOOKUP(A341,'fat-10-25'!A:C,3,FALSE),"")</f>
        <v/>
      </c>
      <c r="DQ341" s="279" t="str">
        <f>IFERROR(VLOOKUP(A341,'fat-11-25'!A:D,3,FALSE),"")</f>
        <v/>
      </c>
      <c r="DR341" s="279" t="str">
        <f>IFERROR(VLOOKUP(A341,'fat-12-25'!A:D,3,FALSE),"")</f>
        <v/>
      </c>
      <c r="DS341" s="279" t="str">
        <f>IFERROR(VLOOKUP(A341,'fat-01-26'!A:C,3,FALSE),"")</f>
        <v/>
      </c>
      <c r="DT341" s="279" t="str">
        <f>IFERROR(VLOOKUP(A341,'fat-02-26'!A:C,3,FALSE),"")</f>
        <v/>
      </c>
      <c r="DU341" s="279" t="str">
        <f>IFERROR(VLOOKUP(A341,'fat-03-26'!A:C,3,FALSE),"")</f>
        <v/>
      </c>
      <c r="DV341" s="279" t="str">
        <f>IFERROR(VLOOKUP(A341,'fat-04-26'!A:C,3,FALSE),"")</f>
        <v/>
      </c>
      <c r="DW341" s="279" t="str">
        <f>IFERROR(VLOOKUP(A341,'fat-05-26'!A:C,3,FALSE),"")</f>
        <v/>
      </c>
    </row>
    <row r="342" spans="107:127" x14ac:dyDescent="0.3">
      <c r="DC342" s="279" t="str">
        <f>IFERROR(VLOOKUP(A342,'fat-09-24'!A:C,3,FALSE),"")</f>
        <v/>
      </c>
      <c r="DE342" s="279" t="str">
        <f>IFERROR(VLOOKUP(A342,'fat-11-24'!A:C,3,FALSE),"")</f>
        <v/>
      </c>
      <c r="DF342" s="279" t="str">
        <f>IFERROR(VLOOKUP(A342,'fat-12-24'!A:D,3,FALSE),"")</f>
        <v/>
      </c>
      <c r="DG342" s="279" t="str">
        <f>IFERROR(VLOOKUP(A342,'fat-01-25'!A:D,3,FALSE),"")</f>
        <v/>
      </c>
      <c r="DH342" s="279" t="str">
        <f>IFERROR(VLOOKUP(A342,'fat-02-25'!A:D,3,FALSE),"")</f>
        <v/>
      </c>
      <c r="DI342" s="279" t="str">
        <f>IFERROR(VLOOKUP(A342,'fat-03-25'!A:C,3,FALSE),"")</f>
        <v/>
      </c>
      <c r="DJ342" s="279" t="str">
        <f>IFERROR(VLOOKUP(A342,'fat-04-25'!A:C,3,FALSE),"")</f>
        <v/>
      </c>
      <c r="DK342" s="279" t="str">
        <f>IFERROR(VLOOKUP(A342,'fat-02-25'!A:C,3,FALSE),"")</f>
        <v/>
      </c>
      <c r="DL342" s="279" t="str">
        <f>IFERROR(VLOOKUP(A342,'fat-06-25'!A:C,3,FALSE),"")</f>
        <v/>
      </c>
      <c r="DM342" s="279" t="str">
        <f>IFERROR(VLOOKUP(A342,'fat-05-25'!A:C,3,FALSE),"")</f>
        <v/>
      </c>
      <c r="DN342" s="279" t="str">
        <f>IFERROR(VLOOKUP(A342,'fat-08-25'!A:C,3,FALSE),"")</f>
        <v/>
      </c>
      <c r="DO342" s="279" t="str">
        <f>IFERROR(VLOOKUP(A342,'fat-09-25'!A:C,3,FALSE),"")</f>
        <v/>
      </c>
      <c r="DP342" s="279" t="str">
        <f>IFERROR(VLOOKUP(A342,'fat-10-25'!A:C,3,FALSE),"")</f>
        <v/>
      </c>
      <c r="DQ342" s="279" t="str">
        <f>IFERROR(VLOOKUP(A342,'fat-11-25'!A:D,3,FALSE),"")</f>
        <v/>
      </c>
      <c r="DR342" s="279" t="str">
        <f>IFERROR(VLOOKUP(A342,'fat-12-25'!A:D,3,FALSE),"")</f>
        <v/>
      </c>
      <c r="DS342" s="279" t="str">
        <f>IFERROR(VLOOKUP(A342,'fat-01-26'!A:C,3,FALSE),"")</f>
        <v/>
      </c>
      <c r="DT342" s="279" t="str">
        <f>IFERROR(VLOOKUP(A342,'fat-02-26'!A:C,3,FALSE),"")</f>
        <v/>
      </c>
      <c r="DU342" s="279" t="str">
        <f>IFERROR(VLOOKUP(A342,'fat-03-26'!A:C,3,FALSE),"")</f>
        <v/>
      </c>
      <c r="DV342" s="279" t="str">
        <f>IFERROR(VLOOKUP(A342,'fat-04-26'!A:C,3,FALSE),"")</f>
        <v/>
      </c>
      <c r="DW342" s="279" t="str">
        <f>IFERROR(VLOOKUP(A342,'fat-05-26'!A:C,3,FALSE),"")</f>
        <v/>
      </c>
    </row>
    <row r="343" spans="107:127" x14ac:dyDescent="0.3">
      <c r="DC343" s="279" t="str">
        <f>IFERROR(VLOOKUP(A343,'fat-09-24'!A:C,3,FALSE),"")</f>
        <v/>
      </c>
      <c r="DE343" s="279" t="str">
        <f>IFERROR(VLOOKUP(A343,'fat-11-24'!A:C,3,FALSE),"")</f>
        <v/>
      </c>
      <c r="DF343" s="279" t="str">
        <f>IFERROR(VLOOKUP(A343,'fat-12-24'!A:D,3,FALSE),"")</f>
        <v/>
      </c>
      <c r="DG343" s="279" t="str">
        <f>IFERROR(VLOOKUP(A343,'fat-01-25'!A:D,3,FALSE),"")</f>
        <v/>
      </c>
      <c r="DH343" s="279" t="str">
        <f>IFERROR(VLOOKUP(A343,'fat-02-25'!A:D,3,FALSE),"")</f>
        <v/>
      </c>
      <c r="DI343" s="279" t="str">
        <f>IFERROR(VLOOKUP(A343,'fat-03-25'!A:C,3,FALSE),"")</f>
        <v/>
      </c>
      <c r="DJ343" s="279" t="str">
        <f>IFERROR(VLOOKUP(A343,'fat-04-25'!A:C,3,FALSE),"")</f>
        <v/>
      </c>
      <c r="DK343" s="279" t="str">
        <f>IFERROR(VLOOKUP(A343,'fat-02-25'!A:C,3,FALSE),"")</f>
        <v/>
      </c>
      <c r="DL343" s="279" t="str">
        <f>IFERROR(VLOOKUP(A343,'fat-06-25'!A:C,3,FALSE),"")</f>
        <v/>
      </c>
      <c r="DM343" s="279" t="str">
        <f>IFERROR(VLOOKUP(A343,'fat-05-25'!A:C,3,FALSE),"")</f>
        <v/>
      </c>
      <c r="DN343" s="279" t="str">
        <f>IFERROR(VLOOKUP(A343,'fat-08-25'!A:C,3,FALSE),"")</f>
        <v/>
      </c>
      <c r="DO343" s="279" t="str">
        <f>IFERROR(VLOOKUP(A343,'fat-09-25'!A:C,3,FALSE),"")</f>
        <v/>
      </c>
      <c r="DP343" s="279" t="str">
        <f>IFERROR(VLOOKUP(A343,'fat-10-25'!A:C,3,FALSE),"")</f>
        <v/>
      </c>
      <c r="DQ343" s="279" t="str">
        <f>IFERROR(VLOOKUP(A343,'fat-11-25'!A:D,3,FALSE),"")</f>
        <v/>
      </c>
      <c r="DR343" s="279" t="str">
        <f>IFERROR(VLOOKUP(A343,'fat-12-25'!A:D,3,FALSE),"")</f>
        <v/>
      </c>
      <c r="DS343" s="279" t="str">
        <f>IFERROR(VLOOKUP(A343,'fat-01-26'!A:C,3,FALSE),"")</f>
        <v/>
      </c>
      <c r="DT343" s="279" t="str">
        <f>IFERROR(VLOOKUP(A343,'fat-02-26'!A:C,3,FALSE),"")</f>
        <v/>
      </c>
      <c r="DU343" s="279" t="str">
        <f>IFERROR(VLOOKUP(A343,'fat-03-26'!A:C,3,FALSE),"")</f>
        <v/>
      </c>
      <c r="DV343" s="279" t="str">
        <f>IFERROR(VLOOKUP(A343,'fat-04-26'!A:C,3,FALSE),"")</f>
        <v/>
      </c>
      <c r="DW343" s="279" t="str">
        <f>IFERROR(VLOOKUP(A343,'fat-05-26'!A:C,3,FALSE),"")</f>
        <v/>
      </c>
    </row>
    <row r="344" spans="107:127" x14ac:dyDescent="0.3">
      <c r="DC344" s="279" t="str">
        <f>IFERROR(VLOOKUP(A344,'fat-09-24'!A:C,3,FALSE),"")</f>
        <v/>
      </c>
      <c r="DE344" s="279" t="str">
        <f>IFERROR(VLOOKUP(A344,'fat-11-24'!A:C,3,FALSE),"")</f>
        <v/>
      </c>
      <c r="DF344" s="279" t="str">
        <f>IFERROR(VLOOKUP(A344,'fat-12-24'!A:D,3,FALSE),"")</f>
        <v/>
      </c>
      <c r="DG344" s="279" t="str">
        <f>IFERROR(VLOOKUP(A344,'fat-01-25'!A:D,3,FALSE),"")</f>
        <v/>
      </c>
      <c r="DH344" s="279" t="str">
        <f>IFERROR(VLOOKUP(A344,'fat-02-25'!A:D,3,FALSE),"")</f>
        <v/>
      </c>
      <c r="DI344" s="279" t="str">
        <f>IFERROR(VLOOKUP(A344,'fat-03-25'!A:C,3,FALSE),"")</f>
        <v/>
      </c>
      <c r="DJ344" s="279" t="str">
        <f>IFERROR(VLOOKUP(A344,'fat-04-25'!A:C,3,FALSE),"")</f>
        <v/>
      </c>
      <c r="DK344" s="279" t="str">
        <f>IFERROR(VLOOKUP(A344,'fat-02-25'!A:C,3,FALSE),"")</f>
        <v/>
      </c>
      <c r="DL344" s="279" t="str">
        <f>IFERROR(VLOOKUP(A344,'fat-06-25'!A:C,3,FALSE),"")</f>
        <v/>
      </c>
      <c r="DM344" s="279" t="str">
        <f>IFERROR(VLOOKUP(A344,'fat-05-25'!A:C,3,FALSE),"")</f>
        <v/>
      </c>
      <c r="DN344" s="279" t="str">
        <f>IFERROR(VLOOKUP(A344,'fat-08-25'!A:C,3,FALSE),"")</f>
        <v/>
      </c>
      <c r="DO344" s="279" t="str">
        <f>IFERROR(VLOOKUP(A344,'fat-09-25'!A:C,3,FALSE),"")</f>
        <v/>
      </c>
      <c r="DP344" s="279" t="str">
        <f>IFERROR(VLOOKUP(A344,'fat-10-25'!A:C,3,FALSE),"")</f>
        <v/>
      </c>
      <c r="DQ344" s="279" t="str">
        <f>IFERROR(VLOOKUP(A344,'fat-11-25'!A:D,3,FALSE),"")</f>
        <v/>
      </c>
      <c r="DR344" s="279" t="str">
        <f>IFERROR(VLOOKUP(A344,'fat-12-25'!A:D,3,FALSE),"")</f>
        <v/>
      </c>
      <c r="DS344" s="279" t="str">
        <f>IFERROR(VLOOKUP(A344,'fat-01-26'!A:C,3,FALSE),"")</f>
        <v/>
      </c>
      <c r="DT344" s="279" t="str">
        <f>IFERROR(VLOOKUP(A344,'fat-02-26'!A:C,3,FALSE),"")</f>
        <v/>
      </c>
      <c r="DU344" s="279" t="str">
        <f>IFERROR(VLOOKUP(A344,'fat-03-26'!A:C,3,FALSE),"")</f>
        <v/>
      </c>
      <c r="DV344" s="279" t="str">
        <f>IFERROR(VLOOKUP(A344,'fat-04-26'!A:C,3,FALSE),"")</f>
        <v/>
      </c>
      <c r="DW344" s="279" t="str">
        <f>IFERROR(VLOOKUP(A344,'fat-05-26'!A:C,3,FALSE),"")</f>
        <v/>
      </c>
    </row>
    <row r="345" spans="107:127" x14ac:dyDescent="0.3">
      <c r="DC345" s="279" t="str">
        <f>IFERROR(VLOOKUP(A345,'fat-09-24'!A:C,3,FALSE),"")</f>
        <v/>
      </c>
      <c r="DE345" s="279" t="str">
        <f>IFERROR(VLOOKUP(A345,'fat-11-24'!A:C,3,FALSE),"")</f>
        <v/>
      </c>
      <c r="DF345" s="279" t="str">
        <f>IFERROR(VLOOKUP(A345,'fat-12-24'!A:D,3,FALSE),"")</f>
        <v/>
      </c>
      <c r="DG345" s="279" t="str">
        <f>IFERROR(VLOOKUP(A345,'fat-01-25'!A:D,3,FALSE),"")</f>
        <v/>
      </c>
      <c r="DH345" s="279" t="str">
        <f>IFERROR(VLOOKUP(A345,'fat-02-25'!A:D,3,FALSE),"")</f>
        <v/>
      </c>
      <c r="DI345" s="279" t="str">
        <f>IFERROR(VLOOKUP(A345,'fat-03-25'!A:C,3,FALSE),"")</f>
        <v/>
      </c>
      <c r="DJ345" s="279" t="str">
        <f>IFERROR(VLOOKUP(A345,'fat-04-25'!A:C,3,FALSE),"")</f>
        <v/>
      </c>
      <c r="DK345" s="279" t="str">
        <f>IFERROR(VLOOKUP(A345,'fat-02-25'!A:C,3,FALSE),"")</f>
        <v/>
      </c>
      <c r="DL345" s="279" t="str">
        <f>IFERROR(VLOOKUP(A345,'fat-06-25'!A:C,3,FALSE),"")</f>
        <v/>
      </c>
      <c r="DM345" s="279" t="str">
        <f>IFERROR(VLOOKUP(A345,'fat-05-25'!A:C,3,FALSE),"")</f>
        <v/>
      </c>
      <c r="DN345" s="279" t="str">
        <f>IFERROR(VLOOKUP(A345,'fat-08-25'!A:C,3,FALSE),"")</f>
        <v/>
      </c>
      <c r="DO345" s="279" t="str">
        <f>IFERROR(VLOOKUP(A345,'fat-09-25'!A:C,3,FALSE),"")</f>
        <v/>
      </c>
      <c r="DP345" s="279" t="str">
        <f>IFERROR(VLOOKUP(A345,'fat-10-25'!A:C,3,FALSE),"")</f>
        <v/>
      </c>
      <c r="DQ345" s="279" t="str">
        <f>IFERROR(VLOOKUP(A345,'fat-11-25'!A:D,3,FALSE),"")</f>
        <v/>
      </c>
      <c r="DR345" s="279" t="str">
        <f>IFERROR(VLOOKUP(A345,'fat-12-25'!A:D,3,FALSE),"")</f>
        <v/>
      </c>
      <c r="DS345" s="279" t="str">
        <f>IFERROR(VLOOKUP(A345,'fat-01-26'!A:C,3,FALSE),"")</f>
        <v/>
      </c>
      <c r="DT345" s="279" t="str">
        <f>IFERROR(VLOOKUP(A345,'fat-02-26'!A:C,3,FALSE),"")</f>
        <v/>
      </c>
      <c r="DU345" s="279" t="str">
        <f>IFERROR(VLOOKUP(A345,'fat-03-26'!A:C,3,FALSE),"")</f>
        <v/>
      </c>
      <c r="DV345" s="279" t="str">
        <f>IFERROR(VLOOKUP(A345,'fat-04-26'!A:C,3,FALSE),"")</f>
        <v/>
      </c>
      <c r="DW345" s="279" t="str">
        <f>IFERROR(VLOOKUP(A345,'fat-05-26'!A:C,3,FALSE),"")</f>
        <v/>
      </c>
    </row>
    <row r="346" spans="107:127" x14ac:dyDescent="0.3">
      <c r="DC346" s="279" t="str">
        <f>IFERROR(VLOOKUP(A346,'fat-09-24'!A:C,3,FALSE),"")</f>
        <v/>
      </c>
      <c r="DE346" s="279" t="str">
        <f>IFERROR(VLOOKUP(A346,'fat-11-24'!A:C,3,FALSE),"")</f>
        <v/>
      </c>
      <c r="DF346" s="279" t="str">
        <f>IFERROR(VLOOKUP(A346,'fat-12-24'!A:D,3,FALSE),"")</f>
        <v/>
      </c>
      <c r="DG346" s="279" t="str">
        <f>IFERROR(VLOOKUP(A346,'fat-01-25'!A:D,3,FALSE),"")</f>
        <v/>
      </c>
      <c r="DH346" s="279" t="str">
        <f>IFERROR(VLOOKUP(A346,'fat-02-25'!A:D,3,FALSE),"")</f>
        <v/>
      </c>
      <c r="DI346" s="279" t="str">
        <f>IFERROR(VLOOKUP(A346,'fat-03-25'!A:C,3,FALSE),"")</f>
        <v/>
      </c>
      <c r="DJ346" s="279" t="str">
        <f>IFERROR(VLOOKUP(A346,'fat-04-25'!A:C,3,FALSE),"")</f>
        <v/>
      </c>
      <c r="DK346" s="279" t="str">
        <f>IFERROR(VLOOKUP(A346,'fat-02-25'!A:C,3,FALSE),"")</f>
        <v/>
      </c>
      <c r="DL346" s="279" t="str">
        <f>IFERROR(VLOOKUP(A346,'fat-06-25'!A:C,3,FALSE),"")</f>
        <v/>
      </c>
      <c r="DM346" s="279" t="str">
        <f>IFERROR(VLOOKUP(A346,'fat-05-25'!A:C,3,FALSE),"")</f>
        <v/>
      </c>
      <c r="DN346" s="279" t="str">
        <f>IFERROR(VLOOKUP(A346,'fat-08-25'!A:C,3,FALSE),"")</f>
        <v/>
      </c>
      <c r="DO346" s="279" t="str">
        <f>IFERROR(VLOOKUP(A346,'fat-09-25'!A:C,3,FALSE),"")</f>
        <v/>
      </c>
      <c r="DP346" s="279" t="str">
        <f>IFERROR(VLOOKUP(A346,'fat-10-25'!A:C,3,FALSE),"")</f>
        <v/>
      </c>
      <c r="DQ346" s="279" t="str">
        <f>IFERROR(VLOOKUP(A346,'fat-11-25'!A:D,3,FALSE),"")</f>
        <v/>
      </c>
      <c r="DR346" s="279" t="str">
        <f>IFERROR(VLOOKUP(A346,'fat-12-25'!A:D,3,FALSE),"")</f>
        <v/>
      </c>
      <c r="DS346" s="279" t="str">
        <f>IFERROR(VLOOKUP(A346,'fat-01-26'!A:C,3,FALSE),"")</f>
        <v/>
      </c>
      <c r="DT346" s="279" t="str">
        <f>IFERROR(VLOOKUP(A346,'fat-02-26'!A:C,3,FALSE),"")</f>
        <v/>
      </c>
      <c r="DU346" s="279" t="str">
        <f>IFERROR(VLOOKUP(A346,'fat-03-26'!A:C,3,FALSE),"")</f>
        <v/>
      </c>
      <c r="DV346" s="279" t="str">
        <f>IFERROR(VLOOKUP(A346,'fat-04-26'!A:C,3,FALSE),"")</f>
        <v/>
      </c>
      <c r="DW346" s="279" t="str">
        <f>IFERROR(VLOOKUP(A346,'fat-05-26'!A:C,3,FALSE),"")</f>
        <v/>
      </c>
    </row>
    <row r="347" spans="107:127" x14ac:dyDescent="0.3">
      <c r="DC347" s="279" t="str">
        <f>IFERROR(VLOOKUP(A347,'fat-09-24'!A:C,3,FALSE),"")</f>
        <v/>
      </c>
      <c r="DM347" s="279" t="str">
        <f>IFERROR(VLOOKUP(A347,'fat-05-25'!A:C,3,FALSE),"")</f>
        <v/>
      </c>
      <c r="DN347" s="279" t="str">
        <f>IFERROR(VLOOKUP(A347,'fat-08-25'!A:C,3,FALSE),"")</f>
        <v/>
      </c>
      <c r="DO347" s="279" t="str">
        <f>IFERROR(VLOOKUP(A347,'fat-09-25'!A:C,3,FALSE),"")</f>
        <v/>
      </c>
      <c r="DP347" s="279" t="str">
        <f>IFERROR(VLOOKUP(A347,'fat-10-25'!A:C,3,FALSE),"")</f>
        <v/>
      </c>
      <c r="DQ347" s="279" t="str">
        <f>IFERROR(VLOOKUP(A347,'fat-11-25'!A:D,3,FALSE),"")</f>
        <v/>
      </c>
      <c r="DR347" s="279" t="str">
        <f>IFERROR(VLOOKUP(A347,'fat-12-25'!A:D,3,FALSE),"")</f>
        <v/>
      </c>
      <c r="DS347" s="279" t="str">
        <f>IFERROR(VLOOKUP(A347,'fat-01-26'!A:C,3,FALSE),"")</f>
        <v/>
      </c>
      <c r="DT347" s="279" t="str">
        <f>IFERROR(VLOOKUP(A347,'fat-02-26'!A:C,3,FALSE),"")</f>
        <v/>
      </c>
      <c r="DU347" s="279" t="str">
        <f>IFERROR(VLOOKUP(A347,'fat-03-26'!A:C,3,FALSE),"")</f>
        <v/>
      </c>
      <c r="DV347" s="279" t="str">
        <f>IFERROR(VLOOKUP(A347,'fat-04-26'!A:C,3,FALSE),"")</f>
        <v/>
      </c>
      <c r="DW347" s="279" t="str">
        <f>IFERROR(VLOOKUP(A347,'fat-05-26'!A:C,3,FALSE),"")</f>
        <v/>
      </c>
    </row>
    <row r="348" spans="107:127" x14ac:dyDescent="0.3">
      <c r="DC348" s="279" t="str">
        <f>IFERROR(VLOOKUP(A348,'fat-09-24'!A:C,3,FALSE),"")</f>
        <v/>
      </c>
      <c r="DM348" s="279" t="str">
        <f>IFERROR(VLOOKUP(A348,'fat-05-25'!A:C,3,FALSE),"")</f>
        <v/>
      </c>
      <c r="DN348" s="279" t="str">
        <f>IFERROR(VLOOKUP(A348,'fat-08-25'!A:C,3,FALSE),"")</f>
        <v/>
      </c>
      <c r="DO348" s="279" t="str">
        <f>IFERROR(VLOOKUP(A348,'fat-09-25'!A:C,3,FALSE),"")</f>
        <v/>
      </c>
      <c r="DP348" s="279" t="str">
        <f>IFERROR(VLOOKUP(A348,'fat-10-25'!A:C,3,FALSE),"")</f>
        <v/>
      </c>
      <c r="DQ348" s="279" t="str">
        <f>IFERROR(VLOOKUP(A348,'fat-11-25'!A:D,3,FALSE),"")</f>
        <v/>
      </c>
      <c r="DR348" s="279" t="str">
        <f>IFERROR(VLOOKUP(A348,'fat-12-25'!A:D,3,FALSE),"")</f>
        <v/>
      </c>
      <c r="DS348" s="279" t="str">
        <f>IFERROR(VLOOKUP(A348,'fat-01-26'!A:C,3,FALSE),"")</f>
        <v/>
      </c>
      <c r="DT348" s="279" t="str">
        <f>IFERROR(VLOOKUP(A348,'fat-02-26'!A:C,3,FALSE),"")</f>
        <v/>
      </c>
      <c r="DU348" s="279" t="str">
        <f>IFERROR(VLOOKUP(A348,'fat-03-26'!A:C,3,FALSE),"")</f>
        <v/>
      </c>
      <c r="DV348" s="279" t="str">
        <f>IFERROR(VLOOKUP(A348,'fat-04-26'!A:C,3,FALSE),"")</f>
        <v/>
      </c>
      <c r="DW348" s="279" t="str">
        <f>IFERROR(VLOOKUP(A348,'fat-05-26'!A:C,3,FALSE),"")</f>
        <v/>
      </c>
    </row>
    <row r="349" spans="107:127" x14ac:dyDescent="0.3">
      <c r="DC349" s="279" t="str">
        <f>IFERROR(VLOOKUP(A349,'fat-09-24'!A:C,3,FALSE),"")</f>
        <v/>
      </c>
      <c r="DM349" s="279" t="str">
        <f>IFERROR(VLOOKUP(A349,'fat-05-25'!A:C,3,FALSE),"")</f>
        <v/>
      </c>
      <c r="DN349" s="279" t="str">
        <f>IFERROR(VLOOKUP(A349,'fat-08-25'!A:C,3,FALSE),"")</f>
        <v/>
      </c>
      <c r="DO349" s="279" t="str">
        <f>IFERROR(VLOOKUP(A349,'fat-09-25'!A:C,3,FALSE),"")</f>
        <v/>
      </c>
      <c r="DP349" s="279" t="str">
        <f>IFERROR(VLOOKUP(A349,'fat-10-25'!A:C,3,FALSE),"")</f>
        <v/>
      </c>
      <c r="DQ349" s="279" t="str">
        <f>IFERROR(VLOOKUP(A349,'fat-11-25'!A:D,3,FALSE),"")</f>
        <v/>
      </c>
      <c r="DR349" s="279" t="str">
        <f>IFERROR(VLOOKUP(A349,'fat-12-25'!A:D,3,FALSE),"")</f>
        <v/>
      </c>
      <c r="DS349" s="279" t="str">
        <f>IFERROR(VLOOKUP(A349,'fat-01-26'!A:C,3,FALSE),"")</f>
        <v/>
      </c>
      <c r="DT349" s="279" t="str">
        <f>IFERROR(VLOOKUP(A349,'fat-02-26'!A:C,3,FALSE),"")</f>
        <v/>
      </c>
      <c r="DU349" s="279" t="str">
        <f>IFERROR(VLOOKUP(A349,'fat-03-26'!A:C,3,FALSE),"")</f>
        <v/>
      </c>
      <c r="DV349" s="279" t="str">
        <f>IFERROR(VLOOKUP(A349,'fat-04-26'!A:C,3,FALSE),"")</f>
        <v/>
      </c>
      <c r="DW349" s="279" t="str">
        <f>IFERROR(VLOOKUP(A349,'fat-05-26'!A:C,3,FALSE),"")</f>
        <v/>
      </c>
    </row>
    <row r="350" spans="107:127" x14ac:dyDescent="0.3">
      <c r="DC350" s="279" t="str">
        <f>IFERROR(VLOOKUP(A350,'fat-09-24'!A:C,3,FALSE),"")</f>
        <v/>
      </c>
      <c r="DM350" s="279" t="str">
        <f>IFERROR(VLOOKUP(A350,'fat-05-25'!A:C,3,FALSE),"")</f>
        <v/>
      </c>
      <c r="DN350" s="279" t="str">
        <f>IFERROR(VLOOKUP(A350,'fat-08-25'!A:C,3,FALSE),"")</f>
        <v/>
      </c>
      <c r="DO350" s="279" t="str">
        <f>IFERROR(VLOOKUP(A350,'fat-09-25'!A:C,3,FALSE),"")</f>
        <v/>
      </c>
      <c r="DP350" s="279" t="str">
        <f>IFERROR(VLOOKUP(A350,'fat-10-25'!A:C,3,FALSE),"")</f>
        <v/>
      </c>
      <c r="DQ350" s="279" t="str">
        <f>IFERROR(VLOOKUP(A350,'fat-11-25'!A:D,3,FALSE),"")</f>
        <v/>
      </c>
      <c r="DR350" s="279" t="str">
        <f>IFERROR(VLOOKUP(A350,'fat-12-25'!A:D,3,FALSE),"")</f>
        <v/>
      </c>
      <c r="DS350" s="279" t="str">
        <f>IFERROR(VLOOKUP(A350,'fat-01-26'!A:C,3,FALSE),"")</f>
        <v/>
      </c>
      <c r="DT350" s="279" t="str">
        <f>IFERROR(VLOOKUP(A350,'fat-02-26'!A:C,3,FALSE),"")</f>
        <v/>
      </c>
      <c r="DU350" s="279" t="str">
        <f>IFERROR(VLOOKUP(A350,'fat-03-26'!A:C,3,FALSE),"")</f>
        <v/>
      </c>
      <c r="DV350" s="279" t="str">
        <f>IFERROR(VLOOKUP(A350,'fat-04-26'!A:C,3,FALSE),"")</f>
        <v/>
      </c>
      <c r="DW350" s="279" t="str">
        <f>IFERROR(VLOOKUP(A350,'fat-05-26'!A:C,3,FALSE),"")</f>
        <v/>
      </c>
    </row>
    <row r="351" spans="107:127" x14ac:dyDescent="0.3">
      <c r="DC351" s="279" t="str">
        <f>IFERROR(VLOOKUP(A351,'fat-09-24'!A:C,3,FALSE),"")</f>
        <v/>
      </c>
      <c r="DM351" s="279" t="str">
        <f>IFERROR(VLOOKUP(A351,'fat-05-25'!A:C,3,FALSE),"")</f>
        <v/>
      </c>
      <c r="DN351" s="279" t="str">
        <f>IFERROR(VLOOKUP(A351,'fat-08-25'!A:C,3,FALSE),"")</f>
        <v/>
      </c>
      <c r="DO351" s="279" t="str">
        <f>IFERROR(VLOOKUP(A351,'fat-09-25'!A:C,3,FALSE),"")</f>
        <v/>
      </c>
      <c r="DP351" s="279" t="str">
        <f>IFERROR(VLOOKUP(A351,'fat-10-25'!A:C,3,FALSE),"")</f>
        <v/>
      </c>
      <c r="DQ351" s="279" t="str">
        <f>IFERROR(VLOOKUP(A351,'fat-11-25'!A:D,3,FALSE),"")</f>
        <v/>
      </c>
      <c r="DR351" s="279" t="str">
        <f>IFERROR(VLOOKUP(A351,'fat-12-25'!A:D,3,FALSE),"")</f>
        <v/>
      </c>
      <c r="DS351" s="279" t="str">
        <f>IFERROR(VLOOKUP(A351,'fat-01-26'!A:C,3,FALSE),"")</f>
        <v/>
      </c>
      <c r="DT351" s="279" t="str">
        <f>IFERROR(VLOOKUP(A351,'fat-02-26'!A:C,3,FALSE),"")</f>
        <v/>
      </c>
      <c r="DU351" s="279" t="str">
        <f>IFERROR(VLOOKUP(A351,'fat-03-26'!A:C,3,FALSE),"")</f>
        <v/>
      </c>
      <c r="DV351" s="279" t="str">
        <f>IFERROR(VLOOKUP(A351,'fat-04-26'!A:C,3,FALSE),"")</f>
        <v/>
      </c>
      <c r="DW351" s="279" t="str">
        <f>IFERROR(VLOOKUP(A351,'fat-05-26'!A:C,3,FALSE),"")</f>
        <v/>
      </c>
    </row>
    <row r="352" spans="107:127" x14ac:dyDescent="0.3">
      <c r="DC352" s="279" t="str">
        <f>IFERROR(VLOOKUP(A352,'fat-09-24'!A:C,3,FALSE),"")</f>
        <v/>
      </c>
      <c r="DM352" s="279" t="str">
        <f>IFERROR(VLOOKUP(A352,'fat-05-25'!A:C,3,FALSE),"")</f>
        <v/>
      </c>
      <c r="DN352" s="279" t="str">
        <f>IFERROR(VLOOKUP(A352,'fat-08-25'!A:C,3,FALSE),"")</f>
        <v/>
      </c>
      <c r="DO352" s="279" t="str">
        <f>IFERROR(VLOOKUP(A352,'fat-09-25'!A:C,3,FALSE),"")</f>
        <v/>
      </c>
      <c r="DP352" s="279" t="str">
        <f>IFERROR(VLOOKUP(A352,'fat-10-25'!A:C,3,FALSE),"")</f>
        <v/>
      </c>
      <c r="DQ352" s="279" t="str">
        <f>IFERROR(VLOOKUP(A352,'fat-11-25'!A:D,3,FALSE),"")</f>
        <v/>
      </c>
      <c r="DR352" s="279" t="str">
        <f>IFERROR(VLOOKUP(A352,'fat-12-25'!A:D,3,FALSE),"")</f>
        <v/>
      </c>
      <c r="DS352" s="279" t="str">
        <f>IFERROR(VLOOKUP(A352,'fat-01-26'!A:C,3,FALSE),"")</f>
        <v/>
      </c>
      <c r="DT352" s="279" t="str">
        <f>IFERROR(VLOOKUP(A352,'fat-02-26'!A:C,3,FALSE),"")</f>
        <v/>
      </c>
      <c r="DU352" s="279" t="str">
        <f>IFERROR(VLOOKUP(A352,'fat-03-26'!A:C,3,FALSE),"")</f>
        <v/>
      </c>
      <c r="DV352" s="279" t="str">
        <f>IFERROR(VLOOKUP(A352,'fat-04-26'!A:C,3,FALSE),"")</f>
        <v/>
      </c>
      <c r="DW352" s="279" t="str">
        <f>IFERROR(VLOOKUP(A352,'fat-05-26'!A:C,3,FALSE),"")</f>
        <v/>
      </c>
    </row>
    <row r="353" spans="107:127" x14ac:dyDescent="0.3">
      <c r="DC353" s="279" t="str">
        <f>IFERROR(VLOOKUP(A353,'fat-09-24'!A:C,3,FALSE),"")</f>
        <v/>
      </c>
      <c r="DM353" s="279" t="str">
        <f>IFERROR(VLOOKUP(A353,'fat-05-25'!A:C,3,FALSE),"")</f>
        <v/>
      </c>
      <c r="DN353" s="279" t="str">
        <f>IFERROR(VLOOKUP(A353,'fat-08-25'!A:C,3,FALSE),"")</f>
        <v/>
      </c>
      <c r="DO353" s="279" t="str">
        <f>IFERROR(VLOOKUP(A353,'fat-09-25'!A:C,3,FALSE),"")</f>
        <v/>
      </c>
      <c r="DP353" s="279" t="str">
        <f>IFERROR(VLOOKUP(A353,'fat-10-25'!A:C,3,FALSE),"")</f>
        <v/>
      </c>
      <c r="DQ353" s="279" t="str">
        <f>IFERROR(VLOOKUP(A353,'fat-11-25'!A:D,3,FALSE),"")</f>
        <v/>
      </c>
      <c r="DR353" s="279" t="str">
        <f>IFERROR(VLOOKUP(A353,'fat-12-25'!A:D,3,FALSE),"")</f>
        <v/>
      </c>
      <c r="DS353" s="279" t="str">
        <f>IFERROR(VLOOKUP(A353,'fat-01-26'!A:C,3,FALSE),"")</f>
        <v/>
      </c>
      <c r="DT353" s="279" t="str">
        <f>IFERROR(VLOOKUP(A353,'fat-02-26'!A:C,3,FALSE),"")</f>
        <v/>
      </c>
      <c r="DU353" s="279" t="str">
        <f>IFERROR(VLOOKUP(A353,'fat-03-26'!A:C,3,FALSE),"")</f>
        <v/>
      </c>
      <c r="DV353" s="279" t="str">
        <f>IFERROR(VLOOKUP(A353,'fat-04-26'!A:C,3,FALSE),"")</f>
        <v/>
      </c>
      <c r="DW353" s="279" t="str">
        <f>IFERROR(VLOOKUP(A353,'fat-05-26'!A:C,3,FALSE),"")</f>
        <v/>
      </c>
    </row>
    <row r="354" spans="107:127" x14ac:dyDescent="0.3">
      <c r="DC354" s="279" t="str">
        <f>IFERROR(VLOOKUP(A354,'fat-09-24'!A:C,3,FALSE),"")</f>
        <v/>
      </c>
      <c r="DM354" s="279" t="str">
        <f>IFERROR(VLOOKUP(A354,'fat-05-25'!A:C,3,FALSE),"")</f>
        <v/>
      </c>
      <c r="DN354" s="279" t="str">
        <f>IFERROR(VLOOKUP(A354,'fat-08-25'!A:C,3,FALSE),"")</f>
        <v/>
      </c>
      <c r="DO354" s="279" t="str">
        <f>IFERROR(VLOOKUP(A354,'fat-09-25'!A:C,3,FALSE),"")</f>
        <v/>
      </c>
      <c r="DP354" s="279" t="str">
        <f>IFERROR(VLOOKUP(A354,'fat-10-25'!A:C,3,FALSE),"")</f>
        <v/>
      </c>
      <c r="DQ354" s="279" t="str">
        <f>IFERROR(VLOOKUP(A354,'fat-11-25'!A:D,3,FALSE),"")</f>
        <v/>
      </c>
      <c r="DR354" s="279" t="str">
        <f>IFERROR(VLOOKUP(A354,'fat-12-25'!A:D,3,FALSE),"")</f>
        <v/>
      </c>
      <c r="DS354" s="279" t="str">
        <f>IFERROR(VLOOKUP(A354,'fat-01-26'!A:C,3,FALSE),"")</f>
        <v/>
      </c>
      <c r="DT354" s="279" t="str">
        <f>IFERROR(VLOOKUP(A354,'fat-02-26'!A:C,3,FALSE),"")</f>
        <v/>
      </c>
      <c r="DU354" s="279" t="str">
        <f>IFERROR(VLOOKUP(A354,'fat-03-26'!A:C,3,FALSE),"")</f>
        <v/>
      </c>
      <c r="DV354" s="279" t="str">
        <f>IFERROR(VLOOKUP(A354,'fat-04-26'!A:C,3,FALSE),"")</f>
        <v/>
      </c>
      <c r="DW354" s="279" t="str">
        <f>IFERROR(VLOOKUP(A354,'fat-05-26'!A:C,3,FALSE),"")</f>
        <v/>
      </c>
    </row>
  </sheetData>
  <autoFilter ref="A2:EE284" xr:uid="{00000000-0001-0000-2400-000000000000}"/>
  <customSheetViews>
    <customSheetView guid="{1917D713-F57E-4D85-9DFC-20B35978F190}" scale="90" showGridLines="0" fitToPage="1" filter="1" showAutoFilter="1" hiddenColumns="1">
      <pane xSplit="2" ySplit="2" topLeftCell="CA3" activePane="bottomRight" state="frozen"/>
      <selection pane="bottomRight" activeCell="A89" sqref="A89"/>
      <pageMargins left="0" right="0" top="0" bottom="0" header="0" footer="0"/>
      <printOptions horizontalCentered="1"/>
      <pageSetup paperSize="9" scale="25" fitToHeight="0" orientation="portrait" r:id="rId1"/>
      <autoFilter ref="B1:CR1" xr:uid="{49068E3C-1A3B-4A72-8190-F7EEDC8CE600}">
        <filterColumn colId="1">
          <filters>
            <filter val="PERFIL U SIMPLES LQ 1,80 X  92 X 40   MM"/>
            <filter val="PERFIL U SIMPLES LQ 2,00 X  92 X 40   MM"/>
            <filter val="PERFIL U SIMPLES LQ 2,25 X  92 X 40   MM"/>
            <filter val="PERFIL U SIMPLES LQ 2,65 X  92 X 40   MM"/>
            <filter val="PERFIL U SIMPLES LQ 3,00 X  92 X 40   MM"/>
          </filters>
        </filterColumn>
      </autoFilter>
    </customSheetView>
    <customSheetView guid="{C1920313-2E1B-4284-B22E-04D7D2515D3D}" scale="90" showGridLines="0" fitToPage="1" filter="1" showAutoFilter="1" hiddenColumns="1">
      <pane xSplit="61" ySplit="80" topLeftCell="CA82" activePane="bottomRight" state="frozen"/>
      <selection pane="bottomRight" activeCell="A89" sqref="A89"/>
      <pageMargins left="0" right="0" top="0" bottom="0" header="0" footer="0"/>
      <printOptions horizontalCentered="1"/>
      <pageSetup paperSize="9" scale="25" fitToHeight="0" orientation="portrait" r:id="rId2"/>
      <autoFilter ref="B1:CR1" xr:uid="{85E30ED2-5B4E-4632-9CE1-17C57BA1C257}">
        <filterColumn colId="1">
          <filters>
            <filter val="PERFIL U SIMPLES LQ 1,80 X  92 X 40   MM"/>
            <filter val="PERFIL U SIMPLES LQ 2,00 X  92 X 40   MM"/>
            <filter val="PERFIL U SIMPLES LQ 2,25 X  92 X 40   MM"/>
            <filter val="PERFIL U SIMPLES LQ 2,65 X  92 X 40   MM"/>
            <filter val="PERFIL U SIMPLES LQ 3,00 X  92 X 40   MM"/>
          </filters>
        </filterColumn>
      </autoFilter>
    </customSheetView>
    <customSheetView guid="{4A569969-72E0-4E6F-B543-4D5BE200D9C4}" scale="90" showGridLines="0" fitToPage="1" filter="1" showAutoFilter="1" hiddenColumns="1">
      <pane xSplit="61" ySplit="80" topLeftCell="CA82" activePane="bottomRight" state="frozen"/>
      <selection pane="bottomRight" activeCell="A89" sqref="A89"/>
      <pageMargins left="0" right="0" top="0" bottom="0" header="0" footer="0"/>
      <printOptions horizontalCentered="1"/>
      <pageSetup paperSize="9" scale="25" fitToHeight="0" orientation="portrait" r:id="rId3"/>
      <autoFilter ref="A2:CQ282" xr:uid="{8A8AD641-BD31-4706-9A40-8004605C86DF}">
        <filterColumn colId="1">
          <filters>
            <filter val="PERFIL U SIMPLES LQ 1,80 X  92 X 40   MM"/>
            <filter val="PERFIL U SIMPLES LQ 2,00 X  92 X 40   MM"/>
            <filter val="PERFIL U SIMPLES LQ 2,25 X  92 X 40   MM"/>
            <filter val="PERFIL U SIMPLES LQ 2,65 X  92 X 40   MM"/>
            <filter val="PERFIL U SIMPLES LQ 3,00 X  92 X 40   MM"/>
          </filters>
        </filterColumn>
        <sortState xmlns:xlrd2="http://schemas.microsoft.com/office/spreadsheetml/2017/richdata2" ref="A3:CD266">
          <sortCondition ref="A2:A266"/>
        </sortState>
      </autoFilter>
    </customSheetView>
  </customSheetViews>
  <conditionalFormatting sqref="EB3:EB278">
    <cfRule type="cellIs" dxfId="0" priority="3" stopIfTrue="1" operator="greaterThan">
      <formula>0</formula>
    </cfRule>
    <cfRule type="cellIs" priority="4" stopIfTrue="1" operator="greaterThanOrEqual">
      <formula>0</formula>
    </cfRule>
  </conditionalFormatting>
  <printOptions horizontalCentered="1"/>
  <pageMargins left="0.31496062992125984" right="0.31496062992125984" top="0.59055118110236227" bottom="0.59055118110236227" header="0.31496062992125984" footer="0.31496062992125984"/>
  <pageSetup paperSize="9" scale="31" fitToHeight="0" orientation="portrait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Planilha5" filterMode="1">
    <pageSetUpPr fitToPage="1"/>
  </sheetPr>
  <dimension ref="A1:P223"/>
  <sheetViews>
    <sheetView showGridLines="0" zoomScaleNormal="100" workbookViewId="0">
      <pane ySplit="1" topLeftCell="A7" activePane="bottomLeft" state="frozen"/>
      <selection pane="bottomLeft" activeCell="P26" sqref="P26:P45"/>
    </sheetView>
  </sheetViews>
  <sheetFormatPr defaultRowHeight="14.4" x14ac:dyDescent="0.3"/>
  <cols>
    <col min="1" max="1" width="11.88671875" customWidth="1"/>
    <col min="2" max="2" width="44" customWidth="1"/>
    <col min="3" max="6" width="9.109375" customWidth="1"/>
    <col min="7" max="10" width="11" customWidth="1"/>
    <col min="11" max="11" width="9.44140625" bestFit="1" customWidth="1"/>
    <col min="12" max="12" width="7.6640625" style="34" bestFit="1" customWidth="1"/>
    <col min="13" max="13" width="11.5546875" style="34" customWidth="1"/>
  </cols>
  <sheetData>
    <row r="1" spans="1:13" ht="41.4" x14ac:dyDescent="0.3">
      <c r="A1" s="315" t="s">
        <v>181</v>
      </c>
      <c r="B1" s="315" t="s">
        <v>182</v>
      </c>
      <c r="C1" s="315" t="s">
        <v>937</v>
      </c>
      <c r="D1" s="315" t="s">
        <v>938</v>
      </c>
      <c r="E1" s="315" t="s">
        <v>939</v>
      </c>
      <c r="F1" s="315" t="s">
        <v>940</v>
      </c>
      <c r="G1" s="315" t="s">
        <v>941</v>
      </c>
      <c r="H1" s="315" t="s">
        <v>942</v>
      </c>
      <c r="I1" s="315" t="s">
        <v>943</v>
      </c>
      <c r="J1" s="315" t="s">
        <v>944</v>
      </c>
      <c r="L1" s="315" t="s">
        <v>945</v>
      </c>
      <c r="M1" s="315" t="s">
        <v>946</v>
      </c>
    </row>
    <row r="2" spans="1:13" hidden="1" x14ac:dyDescent="0.3">
      <c r="A2" s="316" t="s">
        <v>237</v>
      </c>
      <c r="B2" s="316" t="s">
        <v>238</v>
      </c>
      <c r="C2" s="320">
        <v>68</v>
      </c>
      <c r="D2" s="320">
        <v>30</v>
      </c>
      <c r="E2" s="320">
        <v>0</v>
      </c>
      <c r="F2" s="317">
        <v>1.5</v>
      </c>
      <c r="G2" s="317">
        <f>(((C2+(D2*2)+(E2*2))-(F2*4))*F2*7.85)/1000</f>
        <v>1.43655</v>
      </c>
      <c r="H2" s="317">
        <f>(I2*G2*60)/1000</f>
        <v>3.0167549999999999</v>
      </c>
      <c r="I2" s="319">
        <f>SUMIFS(Velocidade!H:H,Velocidade!A:A,Produtividade!C:C,Velocidade!B:B,Produtividade!D:D,Velocidade!C:C,Produtividade!E:E,Velocidade!D:D,Produtividade!F:F)</f>
        <v>35</v>
      </c>
      <c r="J2" s="319">
        <f>G2*6</f>
        <v>8.6192999999999991</v>
      </c>
      <c r="L2" s="388">
        <f>(1/H2)</f>
        <v>0.33148200632799152</v>
      </c>
      <c r="M2" s="389">
        <f>L2*60</f>
        <v>19.88892037967949</v>
      </c>
    </row>
    <row r="3" spans="1:13" hidden="1" x14ac:dyDescent="0.3">
      <c r="A3" s="316" t="s">
        <v>241</v>
      </c>
      <c r="B3" s="316" t="s">
        <v>242</v>
      </c>
      <c r="C3" s="320">
        <v>100</v>
      </c>
      <c r="D3" s="320">
        <v>40</v>
      </c>
      <c r="E3" s="320">
        <v>0</v>
      </c>
      <c r="F3" s="317">
        <v>1.5</v>
      </c>
      <c r="G3" s="317">
        <f t="shared" ref="G3:G40" si="0">(((C3+(D3*2)+(E3*2))-(F3*4))*F3*7.85)/1000</f>
        <v>2.0488499999999998</v>
      </c>
      <c r="H3" s="317">
        <f t="shared" ref="H3:H40" si="1">(I3*G3*60)/1000</f>
        <v>5.5318949999999996</v>
      </c>
      <c r="I3" s="319">
        <f>SUMIFS(Velocidade!H:H,Velocidade!A:A,Produtividade!C:C,Velocidade!B:B,Produtividade!D:D,Velocidade!C:C,Produtividade!E:E,Velocidade!D:D,Produtividade!F:F)</f>
        <v>45</v>
      </c>
      <c r="J3" s="319">
        <f t="shared" ref="J3:J40" si="2">G3*6</f>
        <v>12.293099999999999</v>
      </c>
      <c r="L3" s="388">
        <f t="shared" ref="L3:L40" si="3">(1/H3)</f>
        <v>0.18076988084553305</v>
      </c>
      <c r="M3" s="389">
        <f t="shared" ref="M3:M66" si="4">L3*60</f>
        <v>10.846192850731983</v>
      </c>
    </row>
    <row r="4" spans="1:13" hidden="1" x14ac:dyDescent="0.3">
      <c r="A4" s="316" t="s">
        <v>243</v>
      </c>
      <c r="B4" s="316" t="s">
        <v>244</v>
      </c>
      <c r="C4" s="320">
        <v>75</v>
      </c>
      <c r="D4" s="320">
        <v>40</v>
      </c>
      <c r="E4" s="320">
        <v>0</v>
      </c>
      <c r="F4" s="317">
        <v>1.5</v>
      </c>
      <c r="G4" s="317">
        <f t="shared" si="0"/>
        <v>1.754475</v>
      </c>
      <c r="H4" s="317">
        <f t="shared" si="1"/>
        <v>4.7370824999999996</v>
      </c>
      <c r="I4" s="319">
        <f>SUMIFS(Velocidade!H:H,Velocidade!A:A,Produtividade!C:C,Velocidade!B:B,Produtividade!D:D,Velocidade!C:C,Produtividade!E:E,Velocidade!D:D,Produtividade!F:F)</f>
        <v>45</v>
      </c>
      <c r="J4" s="319">
        <f t="shared" si="2"/>
        <v>10.52685</v>
      </c>
      <c r="L4" s="388">
        <f t="shared" si="3"/>
        <v>0.21110039776592451</v>
      </c>
      <c r="M4" s="389">
        <f t="shared" si="4"/>
        <v>12.66602386595547</v>
      </c>
    </row>
    <row r="5" spans="1:13" hidden="1" x14ac:dyDescent="0.3">
      <c r="A5" s="316" t="s">
        <v>246</v>
      </c>
      <c r="B5" s="316" t="s">
        <v>247</v>
      </c>
      <c r="C5" s="318">
        <v>50</v>
      </c>
      <c r="D5" s="318">
        <v>25</v>
      </c>
      <c r="E5" s="318">
        <v>10</v>
      </c>
      <c r="F5" s="317">
        <v>1.8</v>
      </c>
      <c r="G5" s="317">
        <f t="shared" si="0"/>
        <v>1.5938639999999997</v>
      </c>
      <c r="H5" s="317">
        <f t="shared" si="1"/>
        <v>4.3034327999999995</v>
      </c>
      <c r="I5" s="319">
        <f>SUMIFS(Velocidade!H:H,Velocidade!A:A,Produtividade!C:C,Velocidade!B:B,Produtividade!D:D,Velocidade!C:C,Produtividade!E:E,Velocidade!D:D,Produtividade!F:F)</f>
        <v>45</v>
      </c>
      <c r="J5" s="319">
        <f t="shared" si="2"/>
        <v>9.5631839999999979</v>
      </c>
      <c r="L5" s="388">
        <f t="shared" si="3"/>
        <v>0.23237263051952389</v>
      </c>
      <c r="M5" s="389">
        <f t="shared" si="4"/>
        <v>13.942357831171433</v>
      </c>
    </row>
    <row r="6" spans="1:13" hidden="1" x14ac:dyDescent="0.3">
      <c r="A6" s="316" t="s">
        <v>147</v>
      </c>
      <c r="B6" s="316" t="s">
        <v>248</v>
      </c>
      <c r="C6" s="318">
        <v>75</v>
      </c>
      <c r="D6" s="318">
        <v>40</v>
      </c>
      <c r="E6" s="318">
        <v>15</v>
      </c>
      <c r="F6" s="317">
        <v>1.8</v>
      </c>
      <c r="G6" s="317">
        <f t="shared" si="0"/>
        <v>2.5123139999999999</v>
      </c>
      <c r="H6" s="317">
        <f t="shared" si="1"/>
        <v>6.7832477999999998</v>
      </c>
      <c r="I6" s="319">
        <f>SUMIFS(Velocidade!H:H,Velocidade!A:A,Produtividade!C:C,Velocidade!B:B,Produtividade!D:D,Velocidade!C:C,Produtividade!E:E,Velocidade!D:D,Produtividade!F:F)</f>
        <v>45</v>
      </c>
      <c r="J6" s="319">
        <f t="shared" si="2"/>
        <v>15.073884</v>
      </c>
      <c r="L6" s="388">
        <f t="shared" si="3"/>
        <v>0.14742200631384866</v>
      </c>
      <c r="M6" s="389">
        <f t="shared" si="4"/>
        <v>8.8453203788309196</v>
      </c>
    </row>
    <row r="7" spans="1:13" x14ac:dyDescent="0.3">
      <c r="A7" s="316" t="s">
        <v>249</v>
      </c>
      <c r="B7" s="316" t="s">
        <v>250</v>
      </c>
      <c r="C7" s="318">
        <v>100</v>
      </c>
      <c r="D7" s="318">
        <v>50</v>
      </c>
      <c r="E7" s="318">
        <v>17</v>
      </c>
      <c r="F7" s="317">
        <v>1.8</v>
      </c>
      <c r="G7" s="317">
        <f t="shared" si="0"/>
        <v>3.2046839999999999</v>
      </c>
      <c r="H7" s="317">
        <f t="shared" si="1"/>
        <v>8.6526468000000012</v>
      </c>
      <c r="I7" s="319">
        <f>SUMIFS(Velocidade!H:H,Velocidade!A:A,Produtividade!C:C,Velocidade!B:B,Produtividade!D:D,Velocidade!C:C,Produtividade!E:E,Velocidade!D:D,Produtividade!F:F)</f>
        <v>45</v>
      </c>
      <c r="J7" s="319">
        <f t="shared" si="2"/>
        <v>19.228103999999998</v>
      </c>
      <c r="L7" s="388">
        <f t="shared" si="3"/>
        <v>0.1155715728509801</v>
      </c>
      <c r="M7" s="389">
        <f t="shared" si="4"/>
        <v>6.9342943710588063</v>
      </c>
    </row>
    <row r="8" spans="1:13" hidden="1" x14ac:dyDescent="0.3">
      <c r="A8" s="316" t="s">
        <v>251</v>
      </c>
      <c r="B8" s="316" t="s">
        <v>252</v>
      </c>
      <c r="C8" s="318">
        <v>127</v>
      </c>
      <c r="D8" s="318">
        <v>50</v>
      </c>
      <c r="E8" s="318">
        <v>17</v>
      </c>
      <c r="F8" s="317">
        <v>1.8</v>
      </c>
      <c r="G8" s="317">
        <f t="shared" si="0"/>
        <v>3.5861939999999999</v>
      </c>
      <c r="H8" s="317">
        <f t="shared" si="1"/>
        <v>7.5310074</v>
      </c>
      <c r="I8" s="319">
        <f>SUMIFS(Velocidade!H:H,Velocidade!A:A,Produtividade!C:C,Velocidade!B:B,Produtividade!D:D,Velocidade!C:C,Produtividade!E:E,Velocidade!D:D,Produtividade!F:F)</f>
        <v>35</v>
      </c>
      <c r="J8" s="319">
        <f t="shared" si="2"/>
        <v>21.517164000000001</v>
      </c>
      <c r="L8" s="388">
        <f t="shared" si="3"/>
        <v>0.13278436029687077</v>
      </c>
      <c r="M8" s="389">
        <f t="shared" si="4"/>
        <v>7.967061617812246</v>
      </c>
    </row>
    <row r="9" spans="1:13" hidden="1" x14ac:dyDescent="0.3">
      <c r="A9" s="316" t="s">
        <v>49</v>
      </c>
      <c r="B9" s="316" t="s">
        <v>253</v>
      </c>
      <c r="C9" s="318">
        <v>150</v>
      </c>
      <c r="D9" s="318">
        <v>60</v>
      </c>
      <c r="E9" s="318">
        <v>20</v>
      </c>
      <c r="F9" s="317">
        <v>3.75</v>
      </c>
      <c r="G9" s="317">
        <f t="shared" si="0"/>
        <v>8.6840624999999996</v>
      </c>
      <c r="H9" s="317">
        <f t="shared" si="1"/>
        <v>7.8156562499999991</v>
      </c>
      <c r="I9" s="319">
        <f>SUMIFS(Velocidade!H:H,Velocidade!A:A,Produtividade!C:C,Velocidade!B:B,Produtividade!D:D,Velocidade!C:C,Produtividade!E:E,Velocidade!D:D,Produtividade!F:F)</f>
        <v>15</v>
      </c>
      <c r="J9" s="319">
        <f t="shared" si="2"/>
        <v>52.104374999999997</v>
      </c>
      <c r="K9">
        <f>J9*70</f>
        <v>3647.3062499999996</v>
      </c>
      <c r="L9" s="388">
        <f t="shared" si="3"/>
        <v>0.12794830888321121</v>
      </c>
      <c r="M9" s="389">
        <f t="shared" si="4"/>
        <v>7.6768985329926727</v>
      </c>
    </row>
    <row r="10" spans="1:13" hidden="1" x14ac:dyDescent="0.3">
      <c r="A10" s="316" t="s">
        <v>72</v>
      </c>
      <c r="B10" s="316" t="s">
        <v>73</v>
      </c>
      <c r="C10" s="318">
        <v>150</v>
      </c>
      <c r="D10" s="318" t="s">
        <v>947</v>
      </c>
      <c r="E10" s="318">
        <v>20</v>
      </c>
      <c r="F10" s="317">
        <v>1.8</v>
      </c>
      <c r="G10" s="317">
        <f t="shared" si="0"/>
        <v>3.9959639999999998</v>
      </c>
      <c r="H10" s="317">
        <f t="shared" si="1"/>
        <v>8.391524399999998</v>
      </c>
      <c r="I10" s="319">
        <f>SUMIFS(Velocidade!H:H,Velocidade!A:A,Produtividade!C:C,Velocidade!B:B,Produtividade!D:D,Velocidade!C:C,Produtividade!E:E,Velocidade!D:D,Produtividade!F:F)</f>
        <v>35</v>
      </c>
      <c r="J10" s="319">
        <f t="shared" si="2"/>
        <v>23.975783999999997</v>
      </c>
      <c r="L10" s="388">
        <f t="shared" si="3"/>
        <v>0.11916785941777161</v>
      </c>
      <c r="M10" s="389">
        <f t="shared" si="4"/>
        <v>7.1500715650662965</v>
      </c>
    </row>
    <row r="11" spans="1:13" hidden="1" x14ac:dyDescent="0.3">
      <c r="A11" s="316" t="s">
        <v>256</v>
      </c>
      <c r="B11" s="316" t="s">
        <v>257</v>
      </c>
      <c r="C11" s="318">
        <v>50</v>
      </c>
      <c r="D11" s="318">
        <v>25</v>
      </c>
      <c r="E11" s="318">
        <v>10</v>
      </c>
      <c r="F11" s="317">
        <v>2</v>
      </c>
      <c r="G11" s="317">
        <f t="shared" si="0"/>
        <v>1.7584</v>
      </c>
      <c r="H11" s="317">
        <f t="shared" si="1"/>
        <v>4.7476799999999999</v>
      </c>
      <c r="I11" s="319">
        <f>SUMIFS(Velocidade!H:H,Velocidade!A:A,Produtividade!C:C,Velocidade!B:B,Produtividade!D:D,Velocidade!C:C,Produtividade!E:E,Velocidade!D:D,Produtividade!F:F)</f>
        <v>45</v>
      </c>
      <c r="J11" s="319">
        <f t="shared" si="2"/>
        <v>10.5504</v>
      </c>
      <c r="L11" s="388">
        <f t="shared" si="3"/>
        <v>0.21062919152091128</v>
      </c>
      <c r="M11" s="389">
        <f t="shared" si="4"/>
        <v>12.637751491254678</v>
      </c>
    </row>
    <row r="12" spans="1:13" hidden="1" x14ac:dyDescent="0.3">
      <c r="A12" s="316" t="s">
        <v>151</v>
      </c>
      <c r="B12" s="316" t="s">
        <v>260</v>
      </c>
      <c r="C12" s="318">
        <v>75</v>
      </c>
      <c r="D12" s="318">
        <v>40</v>
      </c>
      <c r="E12" s="318">
        <v>15</v>
      </c>
      <c r="F12" s="317">
        <v>2</v>
      </c>
      <c r="G12" s="317">
        <f t="shared" si="0"/>
        <v>2.7789000000000001</v>
      </c>
      <c r="H12" s="317">
        <f t="shared" si="1"/>
        <v>7.5030299999999999</v>
      </c>
      <c r="I12" s="319">
        <f>SUMIFS(Velocidade!H:H,Velocidade!A:A,Produtividade!C:C,Velocidade!B:B,Produtividade!D:D,Velocidade!C:C,Produtividade!E:E,Velocidade!D:D,Produtividade!F:F)</f>
        <v>45</v>
      </c>
      <c r="J12" s="319">
        <f t="shared" si="2"/>
        <v>16.673400000000001</v>
      </c>
      <c r="L12" s="388">
        <f t="shared" si="3"/>
        <v>0.13327948842001164</v>
      </c>
      <c r="M12" s="389">
        <f t="shared" si="4"/>
        <v>7.9967693052006981</v>
      </c>
    </row>
    <row r="13" spans="1:13" hidden="1" x14ac:dyDescent="0.3">
      <c r="A13" s="316" t="s">
        <v>261</v>
      </c>
      <c r="B13" s="316" t="s">
        <v>262</v>
      </c>
      <c r="C13" s="318">
        <v>100</v>
      </c>
      <c r="D13" s="318">
        <v>40</v>
      </c>
      <c r="E13" s="318">
        <v>17</v>
      </c>
      <c r="F13" s="317">
        <v>1.8</v>
      </c>
      <c r="G13" s="317">
        <f t="shared" si="0"/>
        <v>2.9220839999999999</v>
      </c>
      <c r="H13" s="317">
        <f t="shared" si="1"/>
        <v>7.8896267999999994</v>
      </c>
      <c r="I13" s="319">
        <f>SUMIFS(Velocidade!H:H,Velocidade!A:A,Produtividade!C:C,Velocidade!B:B,Produtividade!D:D,Velocidade!C:C,Produtividade!E:E,Velocidade!D:D,Produtividade!F:F)</f>
        <v>45</v>
      </c>
      <c r="J13" s="319">
        <f t="shared" si="2"/>
        <v>17.532503999999999</v>
      </c>
      <c r="L13" s="388">
        <f t="shared" si="3"/>
        <v>0.12674870755610393</v>
      </c>
      <c r="M13" s="389">
        <f t="shared" si="4"/>
        <v>7.6049224533662354</v>
      </c>
    </row>
    <row r="14" spans="1:13" x14ac:dyDescent="0.3">
      <c r="A14" s="316" t="s">
        <v>269</v>
      </c>
      <c r="B14" s="316" t="s">
        <v>264</v>
      </c>
      <c r="C14" s="318">
        <v>100</v>
      </c>
      <c r="D14" s="318">
        <v>50</v>
      </c>
      <c r="E14" s="318">
        <v>17</v>
      </c>
      <c r="F14" s="317">
        <v>2</v>
      </c>
      <c r="G14" s="317">
        <f t="shared" si="0"/>
        <v>3.5482</v>
      </c>
      <c r="H14" s="317">
        <f t="shared" si="1"/>
        <v>9.5801400000000019</v>
      </c>
      <c r="I14" s="319">
        <f>SUMIFS(Velocidade!H:H,Velocidade!A:A,Produtividade!C:C,Velocidade!B:B,Produtividade!D:D,Velocidade!C:C,Produtividade!E:E,Velocidade!D:D,Produtividade!F:F)</f>
        <v>45</v>
      </c>
      <c r="J14" s="319">
        <f t="shared" si="2"/>
        <v>21.289200000000001</v>
      </c>
      <c r="L14" s="388">
        <f t="shared" si="3"/>
        <v>0.10438260818735423</v>
      </c>
      <c r="M14" s="389">
        <f t="shared" si="4"/>
        <v>6.2629564912412539</v>
      </c>
    </row>
    <row r="15" spans="1:13" hidden="1" x14ac:dyDescent="0.3">
      <c r="A15" s="316" t="s">
        <v>265</v>
      </c>
      <c r="B15" s="316" t="s">
        <v>266</v>
      </c>
      <c r="C15" s="318">
        <v>100</v>
      </c>
      <c r="D15" s="318">
        <v>40</v>
      </c>
      <c r="E15" s="318">
        <v>17</v>
      </c>
      <c r="F15" s="317">
        <v>2</v>
      </c>
      <c r="G15" s="317">
        <f t="shared" si="0"/>
        <v>3.2342</v>
      </c>
      <c r="H15" s="317">
        <f t="shared" si="1"/>
        <v>8.7323400000000007</v>
      </c>
      <c r="I15" s="319">
        <f>SUMIFS(Velocidade!H:H,Velocidade!A:A,Produtividade!C:C,Velocidade!B:B,Produtividade!D:D,Velocidade!C:C,Produtividade!E:E,Velocidade!D:D,Produtividade!F:F)</f>
        <v>45</v>
      </c>
      <c r="J15" s="319">
        <f t="shared" si="2"/>
        <v>19.405200000000001</v>
      </c>
      <c r="L15" s="388">
        <f t="shared" si="3"/>
        <v>0.11451684199195175</v>
      </c>
      <c r="M15" s="389">
        <f t="shared" si="4"/>
        <v>6.871010519517105</v>
      </c>
    </row>
    <row r="16" spans="1:13" hidden="1" x14ac:dyDescent="0.3">
      <c r="A16" s="316" t="s">
        <v>272</v>
      </c>
      <c r="B16" s="316" t="s">
        <v>273</v>
      </c>
      <c r="C16" s="318">
        <v>127</v>
      </c>
      <c r="D16" s="318">
        <v>50</v>
      </c>
      <c r="E16" s="318">
        <v>17</v>
      </c>
      <c r="F16" s="317">
        <v>2</v>
      </c>
      <c r="G16" s="317">
        <f t="shared" si="0"/>
        <v>3.9720999999999997</v>
      </c>
      <c r="H16" s="317">
        <f t="shared" si="1"/>
        <v>8.3414099999999998</v>
      </c>
      <c r="I16" s="319">
        <f>SUMIFS(Velocidade!H:H,Velocidade!A:A,Produtividade!C:C,Velocidade!B:B,Produtividade!D:D,Velocidade!C:C,Produtividade!E:E,Velocidade!D:D,Produtividade!F:F)</f>
        <v>35</v>
      </c>
      <c r="J16" s="319">
        <f t="shared" si="2"/>
        <v>23.832599999999999</v>
      </c>
      <c r="L16" s="388">
        <f t="shared" si="3"/>
        <v>0.11988380861269259</v>
      </c>
      <c r="M16" s="389">
        <f t="shared" si="4"/>
        <v>7.1930285167615553</v>
      </c>
    </row>
    <row r="17" spans="1:16" hidden="1" x14ac:dyDescent="0.3">
      <c r="A17" s="316" t="s">
        <v>57</v>
      </c>
      <c r="B17" s="316" t="s">
        <v>58</v>
      </c>
      <c r="C17" s="318">
        <v>150</v>
      </c>
      <c r="D17" s="318">
        <v>60</v>
      </c>
      <c r="E17" s="318">
        <v>20</v>
      </c>
      <c r="F17" s="317">
        <v>2</v>
      </c>
      <c r="G17" s="317">
        <f t="shared" si="0"/>
        <v>4.7413999999999996</v>
      </c>
      <c r="H17" s="317">
        <f t="shared" si="1"/>
        <v>9.9569399999999995</v>
      </c>
      <c r="I17" s="319">
        <f>SUMIFS(Velocidade!H:H,Velocidade!A:A,Produtividade!C:C,Velocidade!B:B,Produtividade!D:D,Velocidade!C:C,Produtividade!E:E,Velocidade!D:D,Produtividade!F:F)</f>
        <v>35</v>
      </c>
      <c r="J17" s="319">
        <f t="shared" si="2"/>
        <v>28.448399999999999</v>
      </c>
      <c r="L17" s="388">
        <f t="shared" si="3"/>
        <v>0.10043246218215637</v>
      </c>
      <c r="M17" s="389">
        <f t="shared" si="4"/>
        <v>6.0259477309293823</v>
      </c>
    </row>
    <row r="18" spans="1:16" hidden="1" x14ac:dyDescent="0.3">
      <c r="A18" s="316" t="s">
        <v>75</v>
      </c>
      <c r="B18" s="316" t="s">
        <v>76</v>
      </c>
      <c r="C18" s="318">
        <v>150</v>
      </c>
      <c r="D18" s="318" t="s">
        <v>947</v>
      </c>
      <c r="E18" s="318">
        <v>20</v>
      </c>
      <c r="F18" s="317">
        <v>2</v>
      </c>
      <c r="G18" s="317">
        <f t="shared" si="0"/>
        <v>4.4273999999999996</v>
      </c>
      <c r="H18" s="317">
        <f t="shared" si="1"/>
        <v>10.625759999999998</v>
      </c>
      <c r="I18" s="319">
        <f>SUMIFS(Velocidade!H:H,Velocidade!A:A,Produtividade!C:C,Velocidade!B:B,Produtividade!D:D,Velocidade!C:C,Produtividade!E:E,Velocidade!D:D,Produtividade!F:F)</f>
        <v>40</v>
      </c>
      <c r="J18" s="319">
        <f t="shared" si="2"/>
        <v>26.564399999999999</v>
      </c>
      <c r="L18" s="388">
        <f t="shared" si="3"/>
        <v>9.411091536040718E-2</v>
      </c>
      <c r="M18" s="389">
        <f t="shared" si="4"/>
        <v>5.6466549216244308</v>
      </c>
    </row>
    <row r="19" spans="1:16" hidden="1" x14ac:dyDescent="0.3">
      <c r="A19" s="316" t="s">
        <v>29</v>
      </c>
      <c r="B19" s="316" t="s">
        <v>30</v>
      </c>
      <c r="C19" s="318">
        <v>200</v>
      </c>
      <c r="D19" s="318">
        <v>75</v>
      </c>
      <c r="E19" s="318">
        <v>20</v>
      </c>
      <c r="F19" s="317">
        <v>2</v>
      </c>
      <c r="G19" s="317">
        <f t="shared" si="0"/>
        <v>5.9973999999999998</v>
      </c>
      <c r="H19" s="317">
        <f t="shared" si="1"/>
        <v>8.9961000000000002</v>
      </c>
      <c r="I19" s="319">
        <f>SUMIFS(Velocidade!H:H,Velocidade!A:A,Produtividade!C:C,Velocidade!B:B,Produtividade!D:D,Velocidade!C:C,Produtividade!E:E,Velocidade!D:D,Produtividade!F:F)</f>
        <v>25</v>
      </c>
      <c r="J19" s="319">
        <f t="shared" si="2"/>
        <v>35.984400000000001</v>
      </c>
      <c r="L19" s="388">
        <f t="shared" si="3"/>
        <v>0.11115928013250186</v>
      </c>
      <c r="M19" s="389">
        <f t="shared" si="4"/>
        <v>6.6695568079501113</v>
      </c>
    </row>
    <row r="20" spans="1:16" hidden="1" x14ac:dyDescent="0.3">
      <c r="A20" s="316" t="s">
        <v>280</v>
      </c>
      <c r="B20" s="316" t="s">
        <v>281</v>
      </c>
      <c r="C20" s="318">
        <v>200</v>
      </c>
      <c r="D20" s="318">
        <v>60</v>
      </c>
      <c r="E20" s="318">
        <v>20</v>
      </c>
      <c r="F20" s="317">
        <v>1.8</v>
      </c>
      <c r="G20" s="317">
        <f t="shared" si="0"/>
        <v>4.9850640000000004</v>
      </c>
      <c r="H20" s="317">
        <f t="shared" si="1"/>
        <v>0</v>
      </c>
      <c r="I20" s="319">
        <f>SUMIFS(Velocidade!H:H,Velocidade!A:A,Produtividade!C:C,Velocidade!B:B,Produtividade!D:D,Velocidade!C:C,Produtividade!E:E,Velocidade!D:D,Produtividade!F:F)</f>
        <v>0</v>
      </c>
      <c r="J20" s="319">
        <f t="shared" si="2"/>
        <v>29.910384000000001</v>
      </c>
      <c r="L20" s="388" t="e">
        <f t="shared" si="3"/>
        <v>#DIV/0!</v>
      </c>
      <c r="M20" s="389" t="e">
        <f t="shared" si="4"/>
        <v>#DIV/0!</v>
      </c>
    </row>
    <row r="21" spans="1:16" hidden="1" x14ac:dyDescent="0.3">
      <c r="A21" s="316" t="s">
        <v>282</v>
      </c>
      <c r="B21" s="316" t="s">
        <v>283</v>
      </c>
      <c r="C21" s="318">
        <v>200</v>
      </c>
      <c r="D21" s="318">
        <v>60</v>
      </c>
      <c r="E21" s="318">
        <v>20</v>
      </c>
      <c r="F21" s="317">
        <v>2</v>
      </c>
      <c r="G21" s="317">
        <f t="shared" si="0"/>
        <v>5.5263999999999998</v>
      </c>
      <c r="H21" s="317">
        <f t="shared" si="1"/>
        <v>8.2896000000000001</v>
      </c>
      <c r="I21" s="319">
        <f>SUMIFS(Velocidade!H:H,Velocidade!A:A,Produtividade!C:C,Velocidade!B:B,Produtividade!D:D,Velocidade!C:C,Produtividade!E:E,Velocidade!D:D,Produtividade!F:F)</f>
        <v>25</v>
      </c>
      <c r="J21" s="319">
        <f t="shared" si="2"/>
        <v>33.1584</v>
      </c>
      <c r="L21" s="388">
        <f t="shared" si="3"/>
        <v>0.1206330824165219</v>
      </c>
      <c r="M21" s="389">
        <f t="shared" si="4"/>
        <v>7.2379849449913145</v>
      </c>
    </row>
    <row r="22" spans="1:16" hidden="1" x14ac:dyDescent="0.3">
      <c r="A22" s="316" t="s">
        <v>284</v>
      </c>
      <c r="B22" s="316" t="s">
        <v>285</v>
      </c>
      <c r="C22" s="318">
        <v>210</v>
      </c>
      <c r="D22" s="318">
        <v>30</v>
      </c>
      <c r="E22" s="318">
        <v>15</v>
      </c>
      <c r="F22" s="317">
        <v>1.8</v>
      </c>
      <c r="G22" s="317">
        <f t="shared" si="0"/>
        <v>4.1372640000000001</v>
      </c>
      <c r="H22" s="317">
        <f t="shared" si="1"/>
        <v>6.205896000000001</v>
      </c>
      <c r="I22" s="319">
        <f>SUMIFS(Velocidade!H:H,Velocidade!A:A,Produtividade!C:C,Velocidade!B:B,Produtividade!D:D,Velocidade!C:C,Produtividade!E:E,Velocidade!D:D,Produtividade!F:F)</f>
        <v>25</v>
      </c>
      <c r="J22" s="319">
        <f t="shared" si="2"/>
        <v>24.823584</v>
      </c>
      <c r="L22" s="388">
        <f t="shared" si="3"/>
        <v>0.1611370864094403</v>
      </c>
      <c r="M22" s="389">
        <f t="shared" si="4"/>
        <v>9.6682251845664187</v>
      </c>
    </row>
    <row r="23" spans="1:16" hidden="1" x14ac:dyDescent="0.3">
      <c r="A23" s="316" t="s">
        <v>288</v>
      </c>
      <c r="B23" s="316" t="s">
        <v>289</v>
      </c>
      <c r="C23" s="318">
        <v>210</v>
      </c>
      <c r="D23" s="318">
        <v>30</v>
      </c>
      <c r="E23" s="318">
        <v>15</v>
      </c>
      <c r="F23" s="317">
        <v>3</v>
      </c>
      <c r="G23" s="317">
        <f t="shared" si="0"/>
        <v>6.7824</v>
      </c>
      <c r="H23" s="317">
        <f t="shared" si="1"/>
        <v>0</v>
      </c>
      <c r="I23" s="319">
        <f>SUMIFS(Velocidade!H:H,Velocidade!A:A,Produtividade!C:C,Velocidade!B:B,Produtividade!D:D,Velocidade!C:C,Produtividade!E:E,Velocidade!D:D,Produtividade!F:F)</f>
        <v>0</v>
      </c>
      <c r="J23" s="319">
        <f t="shared" si="2"/>
        <v>40.694400000000002</v>
      </c>
      <c r="L23" s="388" t="e">
        <f t="shared" si="3"/>
        <v>#DIV/0!</v>
      </c>
      <c r="M23" s="389" t="e">
        <f t="shared" si="4"/>
        <v>#DIV/0!</v>
      </c>
    </row>
    <row r="24" spans="1:16" hidden="1" x14ac:dyDescent="0.3">
      <c r="A24" s="316" t="s">
        <v>292</v>
      </c>
      <c r="B24" s="316" t="s">
        <v>293</v>
      </c>
      <c r="C24" s="318">
        <v>50</v>
      </c>
      <c r="D24" s="318">
        <v>25</v>
      </c>
      <c r="E24" s="318">
        <v>10</v>
      </c>
      <c r="F24" s="317">
        <v>2.25</v>
      </c>
      <c r="G24" s="317">
        <f t="shared" si="0"/>
        <v>1.9605374999999998</v>
      </c>
      <c r="H24" s="317">
        <f t="shared" si="1"/>
        <v>5.2934512499999995</v>
      </c>
      <c r="I24" s="319">
        <f>SUMIFS(Velocidade!H:H,Velocidade!A:A,Produtividade!C:C,Velocidade!B:B,Produtividade!D:D,Velocidade!C:C,Produtividade!E:E,Velocidade!D:D,Produtividade!F:F)</f>
        <v>45</v>
      </c>
      <c r="J24" s="319">
        <f t="shared" si="2"/>
        <v>11.763224999999998</v>
      </c>
      <c r="L24" s="388">
        <f t="shared" si="3"/>
        <v>0.18891266827100753</v>
      </c>
      <c r="M24" s="389">
        <f t="shared" si="4"/>
        <v>11.334760096260451</v>
      </c>
    </row>
    <row r="25" spans="1:16" hidden="1" x14ac:dyDescent="0.3">
      <c r="A25" s="316" t="s">
        <v>155</v>
      </c>
      <c r="B25" s="316" t="s">
        <v>294</v>
      </c>
      <c r="C25" s="318">
        <v>75</v>
      </c>
      <c r="D25" s="318">
        <v>40</v>
      </c>
      <c r="E25" s="318">
        <v>15</v>
      </c>
      <c r="F25" s="317">
        <v>2.25</v>
      </c>
      <c r="G25" s="317">
        <f t="shared" si="0"/>
        <v>3.1086</v>
      </c>
      <c r="H25" s="317">
        <f t="shared" si="1"/>
        <v>8.3932199999999995</v>
      </c>
      <c r="I25" s="319">
        <f>SUMIFS(Velocidade!H:H,Velocidade!A:A,Produtividade!C:C,Velocidade!B:B,Produtividade!D:D,Velocidade!C:C,Produtividade!E:E,Velocidade!D:D,Produtividade!F:F)</f>
        <v>45</v>
      </c>
      <c r="J25" s="319">
        <f t="shared" si="2"/>
        <v>18.651600000000002</v>
      </c>
      <c r="L25" s="388">
        <f t="shared" si="3"/>
        <v>0.1191437851027377</v>
      </c>
      <c r="M25" s="389">
        <f t="shared" si="4"/>
        <v>7.1486271061642617</v>
      </c>
    </row>
    <row r="26" spans="1:16" x14ac:dyDescent="0.3">
      <c r="A26" s="316" t="s">
        <v>295</v>
      </c>
      <c r="B26" s="316" t="s">
        <v>296</v>
      </c>
      <c r="C26" s="318" t="s">
        <v>948</v>
      </c>
      <c r="D26" s="318" t="s">
        <v>949</v>
      </c>
      <c r="E26" s="318" t="s">
        <v>950</v>
      </c>
      <c r="F26" s="317">
        <v>2.25</v>
      </c>
      <c r="G26" s="317">
        <f t="shared" si="0"/>
        <v>3.1086</v>
      </c>
      <c r="H26" s="317">
        <f t="shared" si="1"/>
        <v>8.3932199999999995</v>
      </c>
      <c r="I26" s="319">
        <f>SUMIFS(Velocidade!H:H,Velocidade!A:A,Produtividade!C:C,Velocidade!B:B,Produtividade!D:D,Velocidade!C:C,Produtividade!E:E,Velocidade!D:D,Produtividade!F:F)</f>
        <v>45</v>
      </c>
      <c r="J26" s="319">
        <f>G26*8</f>
        <v>24.8688</v>
      </c>
      <c r="L26" s="388">
        <f t="shared" si="3"/>
        <v>0.1191437851027377</v>
      </c>
      <c r="M26" s="389">
        <f t="shared" si="4"/>
        <v>7.1486271061642617</v>
      </c>
      <c r="P26">
        <f>34.2*8</f>
        <v>273.60000000000002</v>
      </c>
    </row>
    <row r="27" spans="1:16" hidden="1" x14ac:dyDescent="0.3">
      <c r="A27" s="316" t="s">
        <v>299</v>
      </c>
      <c r="B27" s="316" t="s">
        <v>300</v>
      </c>
      <c r="C27" s="318">
        <v>100</v>
      </c>
      <c r="D27" s="318">
        <v>40</v>
      </c>
      <c r="E27" s="318">
        <v>17</v>
      </c>
      <c r="F27" s="317">
        <v>2.25</v>
      </c>
      <c r="G27" s="317">
        <f t="shared" si="0"/>
        <v>3.6208125</v>
      </c>
      <c r="H27" s="317">
        <f t="shared" si="1"/>
        <v>9.7761937500000009</v>
      </c>
      <c r="I27" s="319">
        <f>SUMIFS(Velocidade!H:H,Velocidade!A:A,Produtividade!C:C,Velocidade!B:B,Produtividade!D:D,Velocidade!C:C,Produtividade!E:E,Velocidade!D:D,Produtividade!F:F)</f>
        <v>45</v>
      </c>
      <c r="J27" s="319">
        <f t="shared" si="2"/>
        <v>21.724875000000001</v>
      </c>
      <c r="L27" s="388">
        <f t="shared" si="3"/>
        <v>0.10228929842966747</v>
      </c>
      <c r="M27" s="389">
        <f t="shared" si="4"/>
        <v>6.137357905780048</v>
      </c>
    </row>
    <row r="28" spans="1:16" hidden="1" x14ac:dyDescent="0.3">
      <c r="A28" s="316" t="s">
        <v>301</v>
      </c>
      <c r="B28" s="316" t="s">
        <v>302</v>
      </c>
      <c r="C28" s="318">
        <v>127</v>
      </c>
      <c r="D28" s="318">
        <v>50</v>
      </c>
      <c r="E28" s="318">
        <v>17</v>
      </c>
      <c r="F28" s="317">
        <v>2.25</v>
      </c>
      <c r="G28" s="317">
        <f t="shared" si="0"/>
        <v>4.4509499999999997</v>
      </c>
      <c r="H28" s="317">
        <f t="shared" si="1"/>
        <v>9.3469949999999997</v>
      </c>
      <c r="I28" s="319">
        <f>SUMIFS(Velocidade!H:H,Velocidade!A:A,Produtividade!C:C,Velocidade!B:B,Produtividade!D:D,Velocidade!C:C,Produtividade!E:E,Velocidade!D:D,Produtividade!F:F)</f>
        <v>35</v>
      </c>
      <c r="J28" s="319">
        <f t="shared" si="2"/>
        <v>26.7057</v>
      </c>
      <c r="L28" s="388">
        <f t="shared" si="3"/>
        <v>0.1069862560106216</v>
      </c>
      <c r="M28" s="389">
        <f t="shared" si="4"/>
        <v>6.4191753606372961</v>
      </c>
    </row>
    <row r="29" spans="1:16" hidden="1" x14ac:dyDescent="0.3">
      <c r="A29" s="316" t="s">
        <v>305</v>
      </c>
      <c r="B29" s="316" t="s">
        <v>306</v>
      </c>
      <c r="C29" s="318">
        <v>150</v>
      </c>
      <c r="D29" s="318">
        <v>60</v>
      </c>
      <c r="E29" s="318">
        <v>20</v>
      </c>
      <c r="F29" s="317">
        <v>2.25</v>
      </c>
      <c r="G29" s="317">
        <f t="shared" si="0"/>
        <v>5.3164124999999993</v>
      </c>
      <c r="H29" s="317">
        <f t="shared" si="1"/>
        <v>12.759389999999998</v>
      </c>
      <c r="I29" s="319">
        <f>SUMIFS(Velocidade!H:H,Velocidade!A:A,Produtividade!C:C,Velocidade!B:B,Produtividade!D:D,Velocidade!C:C,Produtividade!E:E,Velocidade!D:D,Produtividade!F:F)</f>
        <v>40</v>
      </c>
      <c r="J29" s="319">
        <f t="shared" si="2"/>
        <v>31.898474999999998</v>
      </c>
      <c r="L29" s="388">
        <f t="shared" si="3"/>
        <v>7.8373652658943735E-2</v>
      </c>
      <c r="M29" s="389">
        <f t="shared" si="4"/>
        <v>4.7024191595366238</v>
      </c>
    </row>
    <row r="30" spans="1:16" hidden="1" x14ac:dyDescent="0.3">
      <c r="A30" s="316" t="s">
        <v>82</v>
      </c>
      <c r="B30" s="316" t="s">
        <v>83</v>
      </c>
      <c r="C30" s="318">
        <v>150</v>
      </c>
      <c r="D30" s="318" t="s">
        <v>947</v>
      </c>
      <c r="E30" s="318">
        <v>20</v>
      </c>
      <c r="F30" s="317">
        <v>2.25</v>
      </c>
      <c r="G30" s="317">
        <f t="shared" si="0"/>
        <v>4.9631624999999993</v>
      </c>
      <c r="H30" s="317">
        <f t="shared" si="1"/>
        <v>8.9336924999999994</v>
      </c>
      <c r="I30" s="319">
        <f>SUMIFS(Velocidade!H:H,Velocidade!A:A,Produtividade!C:C,Velocidade!B:B,Produtividade!D:D,Velocidade!C:C,Produtividade!E:E,Velocidade!D:D,Produtividade!F:F)</f>
        <v>30</v>
      </c>
      <c r="J30" s="319">
        <f t="shared" si="2"/>
        <v>29.778974999999996</v>
      </c>
      <c r="L30" s="388">
        <f t="shared" si="3"/>
        <v>0.11193579810363968</v>
      </c>
      <c r="M30" s="389">
        <f t="shared" si="4"/>
        <v>6.7161478862183808</v>
      </c>
    </row>
    <row r="31" spans="1:16" hidden="1" x14ac:dyDescent="0.3">
      <c r="A31" s="316" t="s">
        <v>24</v>
      </c>
      <c r="B31" s="316" t="s">
        <v>25</v>
      </c>
      <c r="C31" s="318">
        <v>200</v>
      </c>
      <c r="D31" s="318">
        <v>75</v>
      </c>
      <c r="E31" s="318">
        <v>20</v>
      </c>
      <c r="F31" s="317">
        <v>2.25</v>
      </c>
      <c r="G31" s="317">
        <f t="shared" si="0"/>
        <v>6.7294124999999996</v>
      </c>
      <c r="H31" s="317">
        <f t="shared" si="1"/>
        <v>10.09411875</v>
      </c>
      <c r="I31" s="319">
        <f>SUMIFS(Velocidade!H:H,Velocidade!A:A,Produtividade!C:C,Velocidade!B:B,Produtividade!D:D,Velocidade!C:C,Produtividade!E:E,Velocidade!D:D,Produtividade!F:F)</f>
        <v>25</v>
      </c>
      <c r="J31" s="319">
        <f t="shared" si="2"/>
        <v>40.376474999999999</v>
      </c>
      <c r="L31" s="388">
        <f t="shared" si="3"/>
        <v>9.9067588242906304E-2</v>
      </c>
      <c r="M31" s="389">
        <f t="shared" si="4"/>
        <v>5.9440552945743779</v>
      </c>
    </row>
    <row r="32" spans="1:16" hidden="1" x14ac:dyDescent="0.3">
      <c r="A32" s="316" t="s">
        <v>311</v>
      </c>
      <c r="B32" s="316" t="s">
        <v>312</v>
      </c>
      <c r="C32" s="318">
        <v>200</v>
      </c>
      <c r="D32" s="318">
        <v>60</v>
      </c>
      <c r="E32" s="318">
        <v>20</v>
      </c>
      <c r="F32" s="317">
        <v>2.25</v>
      </c>
      <c r="G32" s="317">
        <f t="shared" si="0"/>
        <v>6.199537499999999</v>
      </c>
      <c r="H32" s="317">
        <f t="shared" si="1"/>
        <v>9.2993062499999972</v>
      </c>
      <c r="I32" s="319">
        <f>SUMIFS(Velocidade!H:H,Velocidade!A:A,Produtividade!C:C,Velocidade!B:B,Produtividade!D:D,Velocidade!C:C,Produtividade!E:E,Velocidade!D:D,Produtividade!F:F)</f>
        <v>25</v>
      </c>
      <c r="J32" s="319">
        <f t="shared" si="2"/>
        <v>37.197224999999996</v>
      </c>
      <c r="L32" s="388">
        <f t="shared" si="3"/>
        <v>0.10753490347734276</v>
      </c>
      <c r="M32" s="389">
        <f t="shared" si="4"/>
        <v>6.4520942086405659</v>
      </c>
    </row>
    <row r="33" spans="1:16" hidden="1" x14ac:dyDescent="0.3">
      <c r="A33" s="316" t="s">
        <v>313</v>
      </c>
      <c r="B33" s="316" t="s">
        <v>314</v>
      </c>
      <c r="C33" s="318">
        <v>50</v>
      </c>
      <c r="D33" s="318">
        <v>25</v>
      </c>
      <c r="E33" s="318">
        <v>10</v>
      </c>
      <c r="F33" s="317">
        <v>2.65</v>
      </c>
      <c r="G33" s="317">
        <f t="shared" si="0"/>
        <v>2.2757935000000002</v>
      </c>
      <c r="H33" s="317">
        <f t="shared" si="1"/>
        <v>4.7791663500000006</v>
      </c>
      <c r="I33" s="319">
        <f>SUMIFS(Velocidade!H:H,Velocidade!A:A,Produtividade!C:C,Velocidade!B:B,Produtividade!D:D,Velocidade!C:C,Produtividade!E:E,Velocidade!D:D,Produtividade!F:F)</f>
        <v>35</v>
      </c>
      <c r="J33" s="319">
        <f t="shared" si="2"/>
        <v>13.654761000000001</v>
      </c>
      <c r="L33" s="388">
        <f t="shared" si="3"/>
        <v>0.20924151342838274</v>
      </c>
      <c r="M33" s="389">
        <f t="shared" si="4"/>
        <v>12.554490805702963</v>
      </c>
    </row>
    <row r="34" spans="1:16" hidden="1" x14ac:dyDescent="0.3">
      <c r="A34" s="316" t="s">
        <v>157</v>
      </c>
      <c r="B34" s="316" t="s">
        <v>315</v>
      </c>
      <c r="C34" s="318">
        <v>75</v>
      </c>
      <c r="D34" s="318">
        <v>40</v>
      </c>
      <c r="E34" s="318">
        <v>15</v>
      </c>
      <c r="F34" s="317">
        <v>2.65</v>
      </c>
      <c r="G34" s="317">
        <f t="shared" si="0"/>
        <v>3.6279560000000002</v>
      </c>
      <c r="H34" s="317">
        <f t="shared" si="1"/>
        <v>7.6187076000000005</v>
      </c>
      <c r="I34" s="319">
        <f>SUMIFS(Velocidade!H:H,Velocidade!A:A,Produtividade!C:C,Velocidade!B:B,Produtividade!D:D,Velocidade!C:C,Produtividade!E:E,Velocidade!D:D,Produtividade!F:F)</f>
        <v>35</v>
      </c>
      <c r="J34" s="319">
        <f t="shared" si="2"/>
        <v>21.767735999999999</v>
      </c>
      <c r="L34" s="388">
        <f t="shared" si="3"/>
        <v>0.13125585762078595</v>
      </c>
      <c r="M34" s="389">
        <f t="shared" si="4"/>
        <v>7.8753514572471577</v>
      </c>
    </row>
    <row r="35" spans="1:16" x14ac:dyDescent="0.3">
      <c r="A35" s="316" t="s">
        <v>316</v>
      </c>
      <c r="B35" s="316" t="s">
        <v>317</v>
      </c>
      <c r="C35" s="318">
        <v>100</v>
      </c>
      <c r="D35" s="318">
        <v>50</v>
      </c>
      <c r="E35" s="318">
        <v>17</v>
      </c>
      <c r="F35" s="317">
        <v>2.65</v>
      </c>
      <c r="G35" s="317">
        <f t="shared" si="0"/>
        <v>4.6472784999999996</v>
      </c>
      <c r="H35" s="317">
        <f t="shared" si="1"/>
        <v>9.7592848500000002</v>
      </c>
      <c r="I35" s="319">
        <f>SUMIFS(Velocidade!H:H,Velocidade!A:A,Produtividade!C:C,Velocidade!B:B,Produtividade!D:D,Velocidade!C:C,Produtividade!E:E,Velocidade!D:D,Produtividade!F:F)</f>
        <v>35</v>
      </c>
      <c r="J35" s="319">
        <f t="shared" si="2"/>
        <v>27.883671</v>
      </c>
      <c r="L35" s="388">
        <f t="shared" si="3"/>
        <v>0.10246652448104329</v>
      </c>
      <c r="M35" s="389">
        <f t="shared" si="4"/>
        <v>6.1479914688625978</v>
      </c>
      <c r="P35">
        <f>31.1*40</f>
        <v>1244</v>
      </c>
    </row>
    <row r="36" spans="1:16" hidden="1" x14ac:dyDescent="0.3">
      <c r="A36" s="316" t="s">
        <v>320</v>
      </c>
      <c r="B36" s="316" t="s">
        <v>321</v>
      </c>
      <c r="C36" s="318">
        <v>100</v>
      </c>
      <c r="D36" s="318">
        <v>40</v>
      </c>
      <c r="E36" s="318">
        <v>17</v>
      </c>
      <c r="F36" s="317">
        <v>2.65</v>
      </c>
      <c r="G36" s="317">
        <f t="shared" si="0"/>
        <v>4.2312285000000003</v>
      </c>
      <c r="H36" s="317">
        <f t="shared" si="1"/>
        <v>8.8855798500000027</v>
      </c>
      <c r="I36" s="319">
        <f>SUMIFS(Velocidade!H:H,Velocidade!A:A,Produtividade!C:C,Velocidade!B:B,Produtividade!D:D,Velocidade!C:C,Produtividade!E:E,Velocidade!D:D,Produtividade!F:F)</f>
        <v>35</v>
      </c>
      <c r="J36" s="319">
        <f t="shared" si="2"/>
        <v>25.387371000000002</v>
      </c>
      <c r="L36" s="388">
        <f t="shared" si="3"/>
        <v>0.11254189561978892</v>
      </c>
      <c r="M36" s="389">
        <f t="shared" si="4"/>
        <v>6.7525137371873347</v>
      </c>
    </row>
    <row r="37" spans="1:16" hidden="1" x14ac:dyDescent="0.3">
      <c r="A37" s="316" t="s">
        <v>324</v>
      </c>
      <c r="B37" s="316" t="s">
        <v>325</v>
      </c>
      <c r="C37" s="318">
        <v>127</v>
      </c>
      <c r="D37" s="318">
        <v>50</v>
      </c>
      <c r="E37" s="318">
        <v>17</v>
      </c>
      <c r="F37" s="317">
        <v>2.65</v>
      </c>
      <c r="G37" s="317">
        <f t="shared" si="0"/>
        <v>5.2089459999999992</v>
      </c>
      <c r="H37" s="317">
        <f t="shared" si="1"/>
        <v>9.3761027999999982</v>
      </c>
      <c r="I37" s="319">
        <f>SUMIFS(Velocidade!H:H,Velocidade!A:A,Produtividade!C:C,Velocidade!B:B,Produtividade!D:D,Velocidade!C:C,Produtividade!E:E,Velocidade!D:D,Produtividade!F:F)</f>
        <v>30</v>
      </c>
      <c r="J37" s="319">
        <f t="shared" si="2"/>
        <v>31.253675999999995</v>
      </c>
      <c r="L37" s="388">
        <f t="shared" si="3"/>
        <v>0.10665412072913708</v>
      </c>
      <c r="M37" s="389">
        <f t="shared" si="4"/>
        <v>6.3992472437482242</v>
      </c>
    </row>
    <row r="38" spans="1:16" hidden="1" x14ac:dyDescent="0.3">
      <c r="A38" s="316" t="s">
        <v>60</v>
      </c>
      <c r="B38" s="316" t="s">
        <v>61</v>
      </c>
      <c r="C38" s="318">
        <v>150</v>
      </c>
      <c r="D38" s="318">
        <v>60</v>
      </c>
      <c r="E38" s="318">
        <v>20</v>
      </c>
      <c r="F38" s="317">
        <v>2.65</v>
      </c>
      <c r="G38" s="317">
        <f t="shared" si="0"/>
        <v>6.2282684999999995</v>
      </c>
      <c r="H38" s="317">
        <f t="shared" si="1"/>
        <v>13.07936385</v>
      </c>
      <c r="I38" s="319">
        <f>SUMIFS(Velocidade!H:H,Velocidade!A:A,Produtividade!C:C,Velocidade!B:B,Produtividade!D:D,Velocidade!C:C,Produtividade!E:E,Velocidade!D:D,Produtividade!F:F)</f>
        <v>35</v>
      </c>
      <c r="J38" s="319">
        <f t="shared" si="2"/>
        <v>37.369610999999999</v>
      </c>
      <c r="L38" s="388">
        <f t="shared" si="3"/>
        <v>7.6456317865948809E-2</v>
      </c>
      <c r="M38" s="389">
        <f t="shared" si="4"/>
        <v>4.5873790719569287</v>
      </c>
    </row>
    <row r="39" spans="1:16" hidden="1" x14ac:dyDescent="0.3">
      <c r="A39" s="316" t="s">
        <v>773</v>
      </c>
      <c r="B39" s="316" t="s">
        <v>34</v>
      </c>
      <c r="C39" s="318">
        <v>200</v>
      </c>
      <c r="D39" s="318">
        <v>75</v>
      </c>
      <c r="E39" s="318">
        <v>20</v>
      </c>
      <c r="F39" s="317">
        <v>2.65</v>
      </c>
      <c r="G39" s="317">
        <f t="shared" si="0"/>
        <v>7.8924684999999979</v>
      </c>
      <c r="H39" s="317">
        <f t="shared" si="1"/>
        <v>11.838702749999996</v>
      </c>
      <c r="I39" s="319">
        <f>SUMIFS(Velocidade!H:H,Velocidade!A:A,Produtividade!C:C,Velocidade!B:B,Produtividade!D:D,Velocidade!C:C,Produtividade!E:E,Velocidade!D:D,Produtividade!F:F)</f>
        <v>25</v>
      </c>
      <c r="J39" s="319">
        <f t="shared" si="2"/>
        <v>47.354810999999984</v>
      </c>
      <c r="L39" s="388">
        <f t="shared" si="3"/>
        <v>8.4468714276992915E-2</v>
      </c>
      <c r="M39" s="389">
        <f t="shared" si="4"/>
        <v>5.0681228566195751</v>
      </c>
    </row>
    <row r="40" spans="1:16" hidden="1" x14ac:dyDescent="0.3">
      <c r="A40" s="316" t="s">
        <v>332</v>
      </c>
      <c r="B40" s="316" t="s">
        <v>333</v>
      </c>
      <c r="C40" s="318">
        <v>200</v>
      </c>
      <c r="D40" s="318">
        <v>60</v>
      </c>
      <c r="E40" s="318">
        <v>20</v>
      </c>
      <c r="F40" s="317">
        <v>2.65</v>
      </c>
      <c r="G40" s="317">
        <f t="shared" si="0"/>
        <v>7.2683934999999984</v>
      </c>
      <c r="H40" s="317">
        <f t="shared" si="1"/>
        <v>10.902590249999998</v>
      </c>
      <c r="I40" s="319">
        <f>SUMIFS(Velocidade!H:H,Velocidade!A:A,Produtividade!C:C,Velocidade!B:B,Produtividade!D:D,Velocidade!C:C,Produtividade!E:E,Velocidade!D:D,Produtividade!F:F)</f>
        <v>25</v>
      </c>
      <c r="J40" s="319">
        <f t="shared" si="2"/>
        <v>43.61036099999999</v>
      </c>
      <c r="L40" s="388">
        <f t="shared" si="3"/>
        <v>9.1721322829682622E-2</v>
      </c>
      <c r="M40" s="389">
        <f t="shared" si="4"/>
        <v>5.503279369780957</v>
      </c>
    </row>
    <row r="41" spans="1:16" hidden="1" x14ac:dyDescent="0.3">
      <c r="A41" s="316" t="s">
        <v>739</v>
      </c>
      <c r="B41" s="316" t="s">
        <v>951</v>
      </c>
      <c r="C41" s="318"/>
      <c r="D41" s="318"/>
      <c r="E41" s="318"/>
      <c r="F41" s="317"/>
      <c r="G41" s="697" t="s">
        <v>952</v>
      </c>
      <c r="H41" s="697"/>
      <c r="I41" s="697"/>
      <c r="J41" s="319"/>
      <c r="L41" s="388"/>
      <c r="M41" s="389">
        <f t="shared" si="4"/>
        <v>0</v>
      </c>
    </row>
    <row r="42" spans="1:16" hidden="1" x14ac:dyDescent="0.3">
      <c r="A42" s="316" t="s">
        <v>953</v>
      </c>
      <c r="B42" s="316" t="s">
        <v>954</v>
      </c>
      <c r="C42" s="318"/>
      <c r="D42" s="318"/>
      <c r="E42" s="318"/>
      <c r="F42" s="317"/>
      <c r="G42" s="697" t="s">
        <v>952</v>
      </c>
      <c r="H42" s="697"/>
      <c r="I42" s="697"/>
      <c r="J42" s="319"/>
      <c r="L42" s="388"/>
      <c r="M42" s="389">
        <f t="shared" si="4"/>
        <v>0</v>
      </c>
    </row>
    <row r="43" spans="1:16" hidden="1" x14ac:dyDescent="0.3">
      <c r="A43" s="316" t="s">
        <v>336</v>
      </c>
      <c r="B43" s="316" t="s">
        <v>337</v>
      </c>
      <c r="C43" s="318">
        <v>50</v>
      </c>
      <c r="D43" s="318">
        <v>25</v>
      </c>
      <c r="E43" s="318">
        <v>10</v>
      </c>
      <c r="F43" s="317">
        <v>3</v>
      </c>
      <c r="G43" s="317">
        <f>(((C43+(D43*2)+(E43*2))-(F43*4))*F43*7.85)/1000</f>
        <v>2.5434000000000001</v>
      </c>
      <c r="H43" s="317">
        <f>(((D43+(E43*2)+(F43*2))-(G43*4))*G43*7.85)/1000</f>
        <v>0.81512724621599997</v>
      </c>
      <c r="I43" s="319">
        <f>SUMIFS(Velocidade!H:H,Velocidade!A:A,Produtividade!C:C,Velocidade!B:B,Produtividade!D:D,Velocidade!C:C,Produtividade!E:E,Velocidade!D:D,Produtividade!F:F)</f>
        <v>35</v>
      </c>
      <c r="J43" s="319">
        <f t="shared" ref="J43:J106" si="5">G43*6</f>
        <v>15.260400000000001</v>
      </c>
      <c r="L43" s="388" t="e">
        <f>#N/A</f>
        <v>#N/A</v>
      </c>
      <c r="M43" s="389" t="e">
        <f t="shared" si="4"/>
        <v>#N/A</v>
      </c>
    </row>
    <row r="44" spans="1:16" hidden="1" x14ac:dyDescent="0.3">
      <c r="A44" s="316" t="s">
        <v>338</v>
      </c>
      <c r="B44" s="316" t="s">
        <v>339</v>
      </c>
      <c r="C44" s="318">
        <v>75</v>
      </c>
      <c r="D44" s="318">
        <v>40</v>
      </c>
      <c r="E44" s="318">
        <v>15</v>
      </c>
      <c r="F44" s="317">
        <v>3</v>
      </c>
      <c r="G44" s="317">
        <f t="shared" ref="G44:G51" si="6">(((C44+(D44*2)+(E44*2))-(F44*4))*F44*7.85)/1000</f>
        <v>4.0741499999999995</v>
      </c>
      <c r="H44" s="317">
        <f t="shared" ref="H44:H51" si="7">(((D44+(E44*2)+(F44*2))-(G44*4))*G44*7.85)/1000</f>
        <v>1.9094387658134997</v>
      </c>
      <c r="I44" s="319">
        <f>SUMIFS(Velocidade!H:H,Velocidade!A:A,Produtividade!C:C,Velocidade!B:B,Produtividade!D:D,Velocidade!C:C,Produtividade!E:E,Velocidade!D:D,Produtividade!F:F)</f>
        <v>35</v>
      </c>
      <c r="J44" s="319">
        <f t="shared" si="5"/>
        <v>24.444899999999997</v>
      </c>
      <c r="L44" s="388" t="e">
        <f>#N/A</f>
        <v>#N/A</v>
      </c>
      <c r="M44" s="389" t="e">
        <f t="shared" si="4"/>
        <v>#N/A</v>
      </c>
    </row>
    <row r="45" spans="1:16" x14ac:dyDescent="0.3">
      <c r="A45" s="316" t="s">
        <v>344</v>
      </c>
      <c r="B45" s="316" t="s">
        <v>345</v>
      </c>
      <c r="C45" s="318">
        <v>100</v>
      </c>
      <c r="D45" s="318">
        <v>50</v>
      </c>
      <c r="E45" s="318">
        <v>17</v>
      </c>
      <c r="F45" s="317">
        <v>3</v>
      </c>
      <c r="G45" s="317">
        <f t="shared" si="6"/>
        <v>5.2280999999999995</v>
      </c>
      <c r="H45" s="317">
        <f t="shared" si="7"/>
        <v>2.8353955202460002</v>
      </c>
      <c r="I45" s="319">
        <f>SUMIFS(Velocidade!H:H,Velocidade!A:A,Produtividade!C:C,Velocidade!B:B,Produtividade!D:D,Velocidade!C:C,Produtividade!E:E,Velocidade!D:D,Produtividade!F:F)</f>
        <v>35</v>
      </c>
      <c r="J45" s="319">
        <f t="shared" si="5"/>
        <v>31.368599999999997</v>
      </c>
      <c r="L45" s="388" t="e">
        <f>#N/A</f>
        <v>#N/A</v>
      </c>
      <c r="M45" s="389" t="e">
        <f t="shared" si="4"/>
        <v>#N/A</v>
      </c>
      <c r="P45">
        <f>24.9*8</f>
        <v>199.2</v>
      </c>
    </row>
    <row r="46" spans="1:16" hidden="1" x14ac:dyDescent="0.3">
      <c r="A46" s="316" t="s">
        <v>348</v>
      </c>
      <c r="B46" s="316" t="s">
        <v>349</v>
      </c>
      <c r="C46" s="318">
        <v>100</v>
      </c>
      <c r="D46" s="318">
        <v>40</v>
      </c>
      <c r="E46" s="318">
        <v>17</v>
      </c>
      <c r="F46" s="317">
        <v>3</v>
      </c>
      <c r="G46" s="317">
        <f t="shared" si="6"/>
        <v>4.7570999999999994</v>
      </c>
      <c r="H46" s="317">
        <f t="shared" si="7"/>
        <v>2.2768767871259996</v>
      </c>
      <c r="I46" s="319">
        <f>SUMIFS(Velocidade!H:H,Velocidade!A:A,Produtividade!C:C,Velocidade!B:B,Produtividade!D:D,Velocidade!C:C,Produtividade!E:E,Velocidade!D:D,Produtividade!F:F)</f>
        <v>35</v>
      </c>
      <c r="J46" s="319">
        <f t="shared" si="5"/>
        <v>28.542599999999997</v>
      </c>
      <c r="L46" s="388" t="e">
        <f>#N/A</f>
        <v>#N/A</v>
      </c>
      <c r="M46" s="389" t="e">
        <f t="shared" si="4"/>
        <v>#N/A</v>
      </c>
    </row>
    <row r="47" spans="1:16" hidden="1" x14ac:dyDescent="0.3">
      <c r="A47" s="316" t="s">
        <v>352</v>
      </c>
      <c r="B47" s="316" t="s">
        <v>351</v>
      </c>
      <c r="C47" s="318">
        <v>127</v>
      </c>
      <c r="D47" s="318">
        <v>50</v>
      </c>
      <c r="E47" s="318">
        <v>17</v>
      </c>
      <c r="F47" s="317">
        <v>3</v>
      </c>
      <c r="G47" s="317">
        <f t="shared" si="6"/>
        <v>5.86395</v>
      </c>
      <c r="H47" s="317">
        <f t="shared" si="7"/>
        <v>3.0631631134814996</v>
      </c>
      <c r="I47" s="319">
        <f>SUMIFS(Velocidade!H:H,Velocidade!A:A,Produtividade!C:C,Velocidade!B:B,Produtividade!D:D,Velocidade!C:C,Produtividade!E:E,Velocidade!D:D,Produtividade!F:F)</f>
        <v>20</v>
      </c>
      <c r="J47" s="319">
        <f t="shared" si="5"/>
        <v>35.183700000000002</v>
      </c>
      <c r="L47" s="388" t="e">
        <f>#N/A</f>
        <v>#N/A</v>
      </c>
      <c r="M47" s="389" t="e">
        <f t="shared" si="4"/>
        <v>#N/A</v>
      </c>
    </row>
    <row r="48" spans="1:16" hidden="1" x14ac:dyDescent="0.3">
      <c r="A48" s="316" t="s">
        <v>88</v>
      </c>
      <c r="B48" s="316" t="s">
        <v>89</v>
      </c>
      <c r="C48" s="318" t="s">
        <v>955</v>
      </c>
      <c r="D48" s="318">
        <v>50</v>
      </c>
      <c r="E48" s="318" t="s">
        <v>956</v>
      </c>
      <c r="F48" s="317">
        <v>3</v>
      </c>
      <c r="G48" s="317">
        <f t="shared" si="6"/>
        <v>6.5468999999999999</v>
      </c>
      <c r="H48" s="317">
        <f t="shared" si="7"/>
        <v>3.5878801922459997</v>
      </c>
      <c r="I48" s="319">
        <f>SUMIFS(Velocidade!H:H,Velocidade!A:A,Produtividade!C:C,Velocidade!B:B,Produtividade!D:D,Velocidade!C:C,Produtividade!E:E,Velocidade!D:D,Produtividade!F:F)</f>
        <v>70</v>
      </c>
      <c r="J48" s="319">
        <f t="shared" si="5"/>
        <v>39.281399999999998</v>
      </c>
      <c r="L48" s="388" t="e">
        <f>#N/A</f>
        <v>#N/A</v>
      </c>
      <c r="M48" s="389" t="e">
        <f t="shared" si="4"/>
        <v>#N/A</v>
      </c>
    </row>
    <row r="49" spans="1:13" hidden="1" x14ac:dyDescent="0.3">
      <c r="A49" s="316" t="s">
        <v>67</v>
      </c>
      <c r="B49" s="316" t="s">
        <v>68</v>
      </c>
      <c r="C49" s="318">
        <v>150</v>
      </c>
      <c r="D49" s="318">
        <v>60</v>
      </c>
      <c r="E49" s="318">
        <v>20</v>
      </c>
      <c r="F49" s="317">
        <v>3</v>
      </c>
      <c r="G49" s="317">
        <f t="shared" si="6"/>
        <v>7.0179</v>
      </c>
      <c r="H49" s="317">
        <f t="shared" si="7"/>
        <v>4.2931156891260001</v>
      </c>
      <c r="I49" s="319">
        <f>SUMIFS(Velocidade!H:H,Velocidade!A:A,Produtividade!C:C,Velocidade!B:B,Produtividade!D:D,Velocidade!C:C,Produtividade!E:E,Velocidade!D:D,Produtividade!F:F)</f>
        <v>35</v>
      </c>
      <c r="J49" s="319">
        <f t="shared" si="5"/>
        <v>42.107399999999998</v>
      </c>
      <c r="L49" s="388" t="e">
        <f>#N/A</f>
        <v>#N/A</v>
      </c>
      <c r="M49" s="389" t="e">
        <f t="shared" si="4"/>
        <v>#N/A</v>
      </c>
    </row>
    <row r="50" spans="1:13" hidden="1" x14ac:dyDescent="0.3">
      <c r="A50" s="316" t="s">
        <v>17</v>
      </c>
      <c r="B50" s="316" t="s">
        <v>18</v>
      </c>
      <c r="C50" s="318">
        <v>200</v>
      </c>
      <c r="D50" s="318">
        <v>75</v>
      </c>
      <c r="E50" s="318">
        <v>20</v>
      </c>
      <c r="F50" s="317">
        <v>3</v>
      </c>
      <c r="G50" s="317">
        <f t="shared" si="6"/>
        <v>8.9018999999999995</v>
      </c>
      <c r="H50" s="317">
        <f t="shared" si="7"/>
        <v>5.9672136536460005</v>
      </c>
      <c r="I50" s="319">
        <f>SUMIFS(Velocidade!H:H,Velocidade!A:A,Produtividade!C:C,Velocidade!B:B,Produtividade!D:D,Velocidade!C:C,Produtividade!E:E,Velocidade!D:D,Produtividade!F:F)</f>
        <v>25</v>
      </c>
      <c r="J50" s="319">
        <f t="shared" si="5"/>
        <v>53.4114</v>
      </c>
      <c r="L50" s="388" t="e">
        <f>#N/A</f>
        <v>#N/A</v>
      </c>
      <c r="M50" s="389" t="e">
        <f t="shared" si="4"/>
        <v>#N/A</v>
      </c>
    </row>
    <row r="51" spans="1:13" hidden="1" x14ac:dyDescent="0.3">
      <c r="A51" s="316" t="s">
        <v>358</v>
      </c>
      <c r="B51" s="316" t="s">
        <v>359</v>
      </c>
      <c r="C51" s="318">
        <v>200</v>
      </c>
      <c r="D51" s="318">
        <v>60</v>
      </c>
      <c r="E51" s="318">
        <v>20</v>
      </c>
      <c r="F51" s="317">
        <v>3</v>
      </c>
      <c r="G51" s="317">
        <f t="shared" si="6"/>
        <v>8.1953999999999994</v>
      </c>
      <c r="H51" s="317">
        <f t="shared" si="7"/>
        <v>4.7104244915759992</v>
      </c>
      <c r="I51" s="319">
        <f>SUMIFS(Velocidade!H:H,Velocidade!A:A,Produtividade!C:C,Velocidade!B:B,Produtividade!D:D,Velocidade!C:C,Produtividade!E:E,Velocidade!D:D,Produtividade!F:F)</f>
        <v>25</v>
      </c>
      <c r="J51" s="319">
        <f t="shared" si="5"/>
        <v>49.172399999999996</v>
      </c>
      <c r="L51" s="388" t="e">
        <f>#N/A</f>
        <v>#N/A</v>
      </c>
      <c r="M51" s="389" t="e">
        <f t="shared" si="4"/>
        <v>#N/A</v>
      </c>
    </row>
    <row r="52" spans="1:13" hidden="1" x14ac:dyDescent="0.3">
      <c r="A52" s="316" t="s">
        <v>774</v>
      </c>
      <c r="B52" s="316" t="s">
        <v>775</v>
      </c>
      <c r="C52" s="318"/>
      <c r="D52" s="318"/>
      <c r="E52" s="318"/>
      <c r="F52" s="317"/>
      <c r="G52" s="697" t="s">
        <v>952</v>
      </c>
      <c r="H52" s="697"/>
      <c r="I52" s="697"/>
      <c r="J52" s="319" t="e">
        <f t="shared" si="5"/>
        <v>#VALUE!</v>
      </c>
      <c r="K52" s="15"/>
      <c r="L52" s="388" t="e">
        <f>#N/A</f>
        <v>#N/A</v>
      </c>
      <c r="M52" s="389" t="e">
        <f t="shared" si="4"/>
        <v>#N/A</v>
      </c>
    </row>
    <row r="53" spans="1:13" hidden="1" x14ac:dyDescent="0.3">
      <c r="A53" s="316" t="s">
        <v>741</v>
      </c>
      <c r="B53" s="316" t="s">
        <v>742</v>
      </c>
      <c r="C53" s="318"/>
      <c r="D53" s="318"/>
      <c r="E53" s="318"/>
      <c r="F53" s="317"/>
      <c r="G53" s="697" t="s">
        <v>952</v>
      </c>
      <c r="H53" s="697"/>
      <c r="I53" s="697"/>
      <c r="J53" s="319" t="e">
        <f t="shared" si="5"/>
        <v>#VALUE!</v>
      </c>
      <c r="K53" s="15"/>
      <c r="L53" s="388" t="e">
        <f>#N/A</f>
        <v>#N/A</v>
      </c>
      <c r="M53" s="389" t="e">
        <f t="shared" si="4"/>
        <v>#N/A</v>
      </c>
    </row>
    <row r="54" spans="1:13" hidden="1" x14ac:dyDescent="0.3">
      <c r="A54" s="316" t="s">
        <v>370</v>
      </c>
      <c r="B54" s="316" t="s">
        <v>371</v>
      </c>
      <c r="C54" s="318" t="s">
        <v>957</v>
      </c>
      <c r="D54" s="318" t="s">
        <v>948</v>
      </c>
      <c r="E54" s="318">
        <v>20</v>
      </c>
      <c r="F54" s="317">
        <v>4.25</v>
      </c>
      <c r="G54" s="317">
        <f>(((C54+(D54*2)+(E54*2))-(F54*8))*F54*7.85)/1000</f>
        <v>11.877049999999999</v>
      </c>
      <c r="H54" s="317">
        <f>(I54*G54*60)/1000</f>
        <v>17.815574999999995</v>
      </c>
      <c r="I54" s="319">
        <f>SUMIFS(Velocidade!H:H,Velocidade!A:A,Produtividade!C:C,Velocidade!B:B,Produtividade!D:D,Velocidade!C:C,Produtividade!E:E,Velocidade!D:D,Produtividade!F:F)</f>
        <v>25</v>
      </c>
      <c r="J54" s="319">
        <f t="shared" si="5"/>
        <v>71.262299999999996</v>
      </c>
      <c r="K54" s="15"/>
      <c r="L54" s="388" t="e">
        <f>#N/A</f>
        <v>#N/A</v>
      </c>
      <c r="M54" s="389" t="e">
        <f t="shared" si="4"/>
        <v>#N/A</v>
      </c>
    </row>
    <row r="55" spans="1:13" hidden="1" x14ac:dyDescent="0.3">
      <c r="A55" s="316" t="s">
        <v>776</v>
      </c>
      <c r="B55" s="316" t="s">
        <v>70</v>
      </c>
      <c r="C55" s="318">
        <v>150</v>
      </c>
      <c r="D55" s="318">
        <v>60</v>
      </c>
      <c r="E55" s="318">
        <v>20</v>
      </c>
      <c r="F55" s="317">
        <v>3.35</v>
      </c>
      <c r="G55" s="317">
        <f t="shared" ref="G55:G63" si="8">(((C55+(D55*2)+(E55*2))-(F55*8))*F55*7.85)/1000</f>
        <v>7.4474520000000002</v>
      </c>
      <c r="H55" s="317">
        <f t="shared" ref="H55:H63" si="9">(I55*G55*60)/1000</f>
        <v>6.7027067999999996</v>
      </c>
      <c r="I55" s="319">
        <f>SUMIFS(Velocidade!H:H,Velocidade!A:A,Produtividade!C:C,Velocidade!B:B,Produtividade!D:D,Velocidade!C:C,Produtividade!E:E,Velocidade!D:D,Produtividade!F:F)</f>
        <v>15</v>
      </c>
      <c r="J55" s="319">
        <f t="shared" si="5"/>
        <v>44.684712000000005</v>
      </c>
      <c r="L55" s="388" t="e">
        <f>#N/A</f>
        <v>#N/A</v>
      </c>
      <c r="M55" s="389" t="e">
        <f t="shared" si="4"/>
        <v>#N/A</v>
      </c>
    </row>
    <row r="56" spans="1:13" x14ac:dyDescent="0.3">
      <c r="A56" s="316" t="s">
        <v>360</v>
      </c>
      <c r="B56" s="316" t="s">
        <v>361</v>
      </c>
      <c r="C56" s="318">
        <v>100</v>
      </c>
      <c r="D56" s="318">
        <v>50</v>
      </c>
      <c r="E56" s="318">
        <v>17</v>
      </c>
      <c r="F56" s="317">
        <v>3.35</v>
      </c>
      <c r="G56" s="317">
        <f t="shared" si="8"/>
        <v>5.448842</v>
      </c>
      <c r="H56" s="317">
        <f t="shared" si="9"/>
        <v>0</v>
      </c>
      <c r="I56" s="319">
        <f>SUMIFS(Velocidade!H:H,Velocidade!A:A,Produtividade!C:C,Velocidade!B:B,Produtividade!D:D,Velocidade!C:C,Produtividade!E:E,Velocidade!D:D,Produtividade!F:F)</f>
        <v>0</v>
      </c>
      <c r="J56" s="319">
        <f t="shared" si="5"/>
        <v>32.693052000000002</v>
      </c>
      <c r="L56" s="388" t="e">
        <f>#N/A</f>
        <v>#N/A</v>
      </c>
      <c r="M56" s="389" t="e">
        <f t="shared" si="4"/>
        <v>#N/A</v>
      </c>
    </row>
    <row r="57" spans="1:13" hidden="1" x14ac:dyDescent="0.3">
      <c r="A57" s="316" t="s">
        <v>21</v>
      </c>
      <c r="B57" s="316" t="s">
        <v>22</v>
      </c>
      <c r="C57" s="318">
        <v>200</v>
      </c>
      <c r="D57" s="318">
        <v>75</v>
      </c>
      <c r="E57" s="318">
        <v>20</v>
      </c>
      <c r="F57" s="317">
        <v>3.35</v>
      </c>
      <c r="G57" s="317">
        <f t="shared" si="8"/>
        <v>9.5512519999999999</v>
      </c>
      <c r="H57" s="317">
        <f t="shared" si="9"/>
        <v>14.326877999999999</v>
      </c>
      <c r="I57" s="319">
        <f>SUMIFS(Velocidade!H:H,Velocidade!A:A,Produtividade!C:C,Velocidade!B:B,Produtividade!D:D,Velocidade!C:C,Produtividade!E:E,Velocidade!D:D,Produtividade!F:F)</f>
        <v>25</v>
      </c>
      <c r="J57" s="319">
        <f t="shared" si="5"/>
        <v>57.307512000000003</v>
      </c>
      <c r="K57">
        <f>J57*88</f>
        <v>5043.0610560000005</v>
      </c>
      <c r="L57" s="388" t="e">
        <f>#N/A</f>
        <v>#N/A</v>
      </c>
      <c r="M57" s="389" t="e">
        <f t="shared" si="4"/>
        <v>#N/A</v>
      </c>
    </row>
    <row r="58" spans="1:13" hidden="1" x14ac:dyDescent="0.3">
      <c r="A58" s="316" t="s">
        <v>385</v>
      </c>
      <c r="B58" s="316" t="s">
        <v>386</v>
      </c>
      <c r="C58" s="318" t="s">
        <v>958</v>
      </c>
      <c r="D58" s="318" t="s">
        <v>947</v>
      </c>
      <c r="E58" s="318" t="s">
        <v>959</v>
      </c>
      <c r="F58" s="317">
        <v>3.75</v>
      </c>
      <c r="G58" s="317">
        <f t="shared" si="8"/>
        <v>6.0052500000000002</v>
      </c>
      <c r="H58" s="317">
        <f t="shared" si="9"/>
        <v>0</v>
      </c>
      <c r="I58" s="319">
        <f>SUMIFS(Velocidade!H:H,Velocidade!A:A,Produtividade!C:C,Velocidade!B:B,Produtividade!D:D,Velocidade!C:C,Produtividade!E:E,Velocidade!D:D,Produtividade!F:F)</f>
        <v>0</v>
      </c>
      <c r="J58" s="319">
        <f t="shared" si="5"/>
        <v>36.031500000000001</v>
      </c>
      <c r="L58" s="388" t="e">
        <f>#N/A</f>
        <v>#N/A</v>
      </c>
      <c r="M58" s="389" t="e">
        <f t="shared" si="4"/>
        <v>#N/A</v>
      </c>
    </row>
    <row r="59" spans="1:13" x14ac:dyDescent="0.3">
      <c r="A59" s="316" t="s">
        <v>364</v>
      </c>
      <c r="B59" s="316" t="s">
        <v>365</v>
      </c>
      <c r="C59" s="318">
        <v>100</v>
      </c>
      <c r="D59" s="318">
        <v>50</v>
      </c>
      <c r="E59" s="318">
        <v>17</v>
      </c>
      <c r="F59" s="317">
        <v>4.75</v>
      </c>
      <c r="G59" s="317">
        <f t="shared" si="8"/>
        <v>7.308349999999999</v>
      </c>
      <c r="H59" s="317">
        <f t="shared" si="9"/>
        <v>8.7700199999999988</v>
      </c>
      <c r="I59" s="319">
        <f>SUMIFS(Velocidade!H:H,Velocidade!A:A,Produtividade!C:C,Velocidade!B:B,Produtividade!D:D,Velocidade!C:C,Produtividade!E:E,Velocidade!D:D,Produtividade!F:F)</f>
        <v>20</v>
      </c>
      <c r="J59" s="319">
        <f t="shared" si="5"/>
        <v>43.850099999999998</v>
      </c>
      <c r="L59" s="388" t="e">
        <f>#N/A</f>
        <v>#N/A</v>
      </c>
      <c r="M59" s="389" t="e">
        <f t="shared" si="4"/>
        <v>#N/A</v>
      </c>
    </row>
    <row r="60" spans="1:13" x14ac:dyDescent="0.3">
      <c r="A60" s="316" t="s">
        <v>366</v>
      </c>
      <c r="B60" s="316" t="s">
        <v>367</v>
      </c>
      <c r="C60" s="318">
        <v>100</v>
      </c>
      <c r="D60" s="318">
        <v>50</v>
      </c>
      <c r="E60" s="318">
        <v>17</v>
      </c>
      <c r="F60" s="317">
        <v>4.75</v>
      </c>
      <c r="G60" s="317">
        <f t="shared" si="8"/>
        <v>7.308349999999999</v>
      </c>
      <c r="H60" s="317">
        <f t="shared" si="9"/>
        <v>8.7700199999999988</v>
      </c>
      <c r="I60" s="319">
        <f>SUMIFS(Velocidade!H:H,Velocidade!A:A,Produtividade!C:C,Velocidade!B:B,Produtividade!D:D,Velocidade!C:C,Produtividade!E:E,Velocidade!D:D,Produtividade!F:F)</f>
        <v>20</v>
      </c>
      <c r="J60" s="319">
        <f t="shared" si="5"/>
        <v>43.850099999999998</v>
      </c>
      <c r="L60" s="388" t="e">
        <f>#N/A</f>
        <v>#N/A</v>
      </c>
      <c r="M60" s="389" t="e">
        <f t="shared" si="4"/>
        <v>#N/A</v>
      </c>
    </row>
    <row r="61" spans="1:13" hidden="1" x14ac:dyDescent="0.3">
      <c r="A61" s="316" t="s">
        <v>368</v>
      </c>
      <c r="B61" s="316" t="s">
        <v>369</v>
      </c>
      <c r="C61" s="318">
        <v>200</v>
      </c>
      <c r="D61" s="318">
        <v>60</v>
      </c>
      <c r="E61" s="318">
        <v>20</v>
      </c>
      <c r="F61" s="317">
        <v>4.75</v>
      </c>
      <c r="G61" s="317">
        <f t="shared" si="8"/>
        <v>12.006575</v>
      </c>
      <c r="H61" s="317">
        <f t="shared" si="9"/>
        <v>18.009862500000001</v>
      </c>
      <c r="I61" s="319">
        <f>SUMIFS(Velocidade!H:H,Velocidade!A:A,Produtividade!C:C,Velocidade!B:B,Produtividade!D:D,Velocidade!C:C,Produtividade!E:E,Velocidade!D:D,Produtividade!F:F)</f>
        <v>25</v>
      </c>
      <c r="J61" s="319">
        <f t="shared" si="5"/>
        <v>72.039450000000002</v>
      </c>
      <c r="L61" s="388" t="e">
        <f>#N/A</f>
        <v>#N/A</v>
      </c>
      <c r="M61" s="389" t="e">
        <f t="shared" si="4"/>
        <v>#N/A</v>
      </c>
    </row>
    <row r="62" spans="1:13" hidden="1" x14ac:dyDescent="0.3">
      <c r="A62" s="316" t="s">
        <v>376</v>
      </c>
      <c r="B62" s="316" t="s">
        <v>375</v>
      </c>
      <c r="C62" s="318">
        <v>127</v>
      </c>
      <c r="D62" s="318">
        <v>50</v>
      </c>
      <c r="E62" s="318">
        <v>17</v>
      </c>
      <c r="F62" s="317">
        <v>4.75</v>
      </c>
      <c r="G62" s="317">
        <f t="shared" si="8"/>
        <v>8.3151124999999997</v>
      </c>
      <c r="H62" s="317">
        <f t="shared" si="9"/>
        <v>9.9781349999999982</v>
      </c>
      <c r="I62" s="319">
        <f>SUMIFS(Velocidade!H:H,Velocidade!A:A,Produtividade!C:C,Velocidade!B:B,Produtividade!D:D,Velocidade!C:C,Produtividade!E:E,Velocidade!D:D,Produtividade!F:F)</f>
        <v>20</v>
      </c>
      <c r="J62" s="319">
        <f t="shared" si="5"/>
        <v>49.890675000000002</v>
      </c>
      <c r="L62" s="388" t="e">
        <f>#N/A</f>
        <v>#N/A</v>
      </c>
      <c r="M62" s="389" t="e">
        <f t="shared" si="4"/>
        <v>#N/A</v>
      </c>
    </row>
    <row r="63" spans="1:13" hidden="1" x14ac:dyDescent="0.3">
      <c r="A63" s="316" t="s">
        <v>777</v>
      </c>
      <c r="B63" s="316" t="s">
        <v>778</v>
      </c>
      <c r="C63" s="318">
        <v>127</v>
      </c>
      <c r="D63" s="318">
        <v>50</v>
      </c>
      <c r="E63" s="318">
        <v>25</v>
      </c>
      <c r="F63" s="317">
        <v>4.75</v>
      </c>
      <c r="G63" s="317">
        <f t="shared" si="8"/>
        <v>8.9117125000000001</v>
      </c>
      <c r="H63" s="317">
        <f t="shared" si="9"/>
        <v>8.0205412500000008</v>
      </c>
      <c r="I63" s="319">
        <f>SUMIFS(Velocidade!H:H,Velocidade!A:A,Produtividade!C:C,Velocidade!B:B,Produtividade!D:D,Velocidade!C:C,Produtividade!E:E,Velocidade!D:D,Produtividade!F:F)</f>
        <v>15</v>
      </c>
      <c r="J63" s="319">
        <f t="shared" si="5"/>
        <v>53.470275000000001</v>
      </c>
      <c r="L63" s="388" t="e">
        <f>#N/A</f>
        <v>#N/A</v>
      </c>
      <c r="M63" s="389" t="e">
        <f t="shared" si="4"/>
        <v>#N/A</v>
      </c>
    </row>
    <row r="64" spans="1:13" hidden="1" x14ac:dyDescent="0.3">
      <c r="A64" s="316" t="s">
        <v>377</v>
      </c>
      <c r="B64" s="316" t="s">
        <v>378</v>
      </c>
      <c r="C64" s="318"/>
      <c r="D64" s="318"/>
      <c r="E64" s="318"/>
      <c r="F64" s="317"/>
      <c r="G64" s="697" t="s">
        <v>952</v>
      </c>
      <c r="H64" s="697"/>
      <c r="I64" s="697"/>
      <c r="J64" s="319" t="e">
        <f t="shared" si="5"/>
        <v>#VALUE!</v>
      </c>
      <c r="K64" s="15"/>
      <c r="L64" s="388" t="e">
        <f>(1/H64)</f>
        <v>#DIV/0!</v>
      </c>
      <c r="M64" s="389" t="e">
        <f t="shared" si="4"/>
        <v>#DIV/0!</v>
      </c>
    </row>
    <row r="65" spans="1:13" hidden="1" x14ac:dyDescent="0.3">
      <c r="A65" s="316" t="s">
        <v>379</v>
      </c>
      <c r="B65" s="316" t="s">
        <v>380</v>
      </c>
      <c r="C65" s="318">
        <v>150</v>
      </c>
      <c r="D65" s="318">
        <v>60</v>
      </c>
      <c r="E65" s="318">
        <v>20</v>
      </c>
      <c r="F65" s="317">
        <v>4.75</v>
      </c>
      <c r="G65" s="317">
        <f>(((C65+(D65*2)+(E65*2))-(F65*8))*F65*7.85)/1000</f>
        <v>10.142199999999999</v>
      </c>
      <c r="H65" s="317">
        <f>(I65*G65*60)/1000</f>
        <v>12.170639999999999</v>
      </c>
      <c r="I65" s="319">
        <f>SUMIFS(Velocidade!H:H,Velocidade!A:A,Produtividade!C:C,Velocidade!B:B,Produtividade!D:D,Velocidade!C:C,Produtividade!E:E,Velocidade!D:D,Produtividade!F:F)</f>
        <v>20</v>
      </c>
      <c r="J65" s="319">
        <f t="shared" si="5"/>
        <v>60.853199999999994</v>
      </c>
      <c r="L65" s="388" t="e">
        <f>#N/A</f>
        <v>#N/A</v>
      </c>
      <c r="M65" s="389" t="e">
        <f t="shared" si="4"/>
        <v>#N/A</v>
      </c>
    </row>
    <row r="66" spans="1:13" hidden="1" x14ac:dyDescent="0.3">
      <c r="A66" s="316" t="s">
        <v>381</v>
      </c>
      <c r="B66" s="316" t="s">
        <v>382</v>
      </c>
      <c r="C66" s="318">
        <v>150</v>
      </c>
      <c r="D66" s="318">
        <v>60</v>
      </c>
      <c r="E66" s="318">
        <v>20</v>
      </c>
      <c r="F66" s="317">
        <v>4.25</v>
      </c>
      <c r="G66" s="317">
        <f>(((C66+(D66*2)+(E66*2))-(F66*8))*F66*7.85)/1000</f>
        <v>9.2080500000000001</v>
      </c>
      <c r="H66" s="317">
        <f>(I66*G66*60)/1000</f>
        <v>0</v>
      </c>
      <c r="I66" s="319">
        <f>SUMIFS(Velocidade!H:H,Velocidade!A:A,Produtividade!C:C,Velocidade!B:B,Produtividade!D:D,Velocidade!C:C,Produtividade!E:E,Velocidade!D:D,Produtividade!F:F)</f>
        <v>0</v>
      </c>
      <c r="J66" s="319">
        <f t="shared" si="5"/>
        <v>55.2483</v>
      </c>
      <c r="L66" s="388" t="e">
        <f>#N/A</f>
        <v>#N/A</v>
      </c>
      <c r="M66" s="389" t="e">
        <f t="shared" si="4"/>
        <v>#N/A</v>
      </c>
    </row>
    <row r="67" spans="1:13" hidden="1" x14ac:dyDescent="0.3">
      <c r="A67" s="316" t="s">
        <v>383</v>
      </c>
      <c r="B67" s="316" t="s">
        <v>384</v>
      </c>
      <c r="C67" s="318">
        <v>150</v>
      </c>
      <c r="D67" s="318">
        <v>60</v>
      </c>
      <c r="E67" s="318">
        <v>20</v>
      </c>
      <c r="F67" s="317">
        <v>3.75</v>
      </c>
      <c r="G67" s="317">
        <f>(((C67+(D67*2)+(E67*2))-(F67*8))*F67*7.85)/1000</f>
        <v>8.2424999999999997</v>
      </c>
      <c r="H67" s="317">
        <f>(I67*G67*60)/1000</f>
        <v>7.4182499999999987</v>
      </c>
      <c r="I67" s="319">
        <f>SUMIFS(Velocidade!H:H,Velocidade!A:A,Produtividade!C:C,Velocidade!B:B,Produtividade!D:D,Velocidade!C:C,Produtividade!E:E,Velocidade!D:D,Produtividade!F:F)</f>
        <v>15</v>
      </c>
      <c r="J67" s="319">
        <f t="shared" si="5"/>
        <v>49.454999999999998</v>
      </c>
      <c r="L67" s="388" t="e">
        <f>#N/A</f>
        <v>#N/A</v>
      </c>
      <c r="M67" s="389" t="e">
        <f t="shared" ref="M67:M130" si="10">L67*60</f>
        <v>#N/A</v>
      </c>
    </row>
    <row r="68" spans="1:13" hidden="1" x14ac:dyDescent="0.3">
      <c r="A68" s="316" t="s">
        <v>387</v>
      </c>
      <c r="B68" s="316" t="s">
        <v>388</v>
      </c>
      <c r="C68" s="318">
        <v>200</v>
      </c>
      <c r="D68" s="318">
        <v>75</v>
      </c>
      <c r="E68" s="318">
        <v>20</v>
      </c>
      <c r="F68" s="317">
        <v>4.75</v>
      </c>
      <c r="G68" s="317">
        <f>(((C68+(D68*2)+(E68*2))-(F68*8))*F68*7.85)/1000</f>
        <v>13.1252</v>
      </c>
      <c r="H68" s="317">
        <f>(I68*G68*60)/1000</f>
        <v>19.687799999999999</v>
      </c>
      <c r="I68" s="319">
        <f>SUMIFS(Velocidade!H:H,Velocidade!A:A,Produtividade!C:C,Velocidade!B:B,Produtividade!D:D,Velocidade!C:C,Produtividade!E:E,Velocidade!D:D,Produtividade!F:F)</f>
        <v>25</v>
      </c>
      <c r="J68" s="319">
        <f t="shared" si="5"/>
        <v>78.751199999999997</v>
      </c>
      <c r="L68" s="388" t="e">
        <f>#N/A</f>
        <v>#N/A</v>
      </c>
      <c r="M68" s="389" t="e">
        <f t="shared" si="10"/>
        <v>#N/A</v>
      </c>
    </row>
    <row r="69" spans="1:13" hidden="1" x14ac:dyDescent="0.3">
      <c r="A69" s="316" t="s">
        <v>526</v>
      </c>
      <c r="B69" s="316" t="s">
        <v>527</v>
      </c>
      <c r="C69" s="318">
        <v>50</v>
      </c>
      <c r="D69" s="318">
        <v>25</v>
      </c>
      <c r="E69" s="318"/>
      <c r="F69" s="317">
        <v>1.5</v>
      </c>
      <c r="G69" s="317">
        <f t="shared" ref="G69:G123" si="11">(((C69+(D69*2)+(E69*2))-(F69*8))*F69*7.85)/1000</f>
        <v>1.0362</v>
      </c>
      <c r="H69" s="317">
        <f t="shared" ref="H69:H123" si="12">(I69*G69*60)/1000</f>
        <v>2.7977399999999997</v>
      </c>
      <c r="I69" s="319">
        <f>SUMIFS(Velocidade!H:H,Velocidade!A:A,Produtividade!C:C,Velocidade!B:B,Produtividade!D:D,Velocidade!C:C,Produtividade!E:E,Velocidade!D:D,Produtividade!F:F)</f>
        <v>45</v>
      </c>
      <c r="J69" s="319">
        <f t="shared" si="5"/>
        <v>6.2172000000000001</v>
      </c>
      <c r="L69" s="388" t="e">
        <f>#N/A</f>
        <v>#N/A</v>
      </c>
      <c r="M69" s="389" t="e">
        <f t="shared" si="10"/>
        <v>#N/A</v>
      </c>
    </row>
    <row r="70" spans="1:13" hidden="1" x14ac:dyDescent="0.3">
      <c r="A70" s="316" t="s">
        <v>389</v>
      </c>
      <c r="B70" s="316" t="s">
        <v>390</v>
      </c>
      <c r="C70" s="318" t="s">
        <v>960</v>
      </c>
      <c r="D70" s="318" t="s">
        <v>959</v>
      </c>
      <c r="E70" s="318"/>
      <c r="F70" s="317">
        <v>1.8</v>
      </c>
      <c r="G70" s="317">
        <f t="shared" si="11"/>
        <v>0.91279799999999989</v>
      </c>
      <c r="H70" s="317">
        <f t="shared" si="12"/>
        <v>1.6430363999999997</v>
      </c>
      <c r="I70" s="319">
        <f>SUMIFS(Velocidade!H:H,Velocidade!A:A,Produtividade!C:C,Velocidade!B:B,Produtividade!D:D,Velocidade!C:C,Produtividade!E:E,Velocidade!D:D,Produtividade!F:F)</f>
        <v>30</v>
      </c>
      <c r="J70" s="319">
        <f t="shared" si="5"/>
        <v>5.4767879999999991</v>
      </c>
      <c r="K70" s="15"/>
      <c r="L70" s="388" t="e">
        <f>#N/A</f>
        <v>#N/A</v>
      </c>
      <c r="M70" s="389" t="e">
        <f t="shared" si="10"/>
        <v>#N/A</v>
      </c>
    </row>
    <row r="71" spans="1:13" hidden="1" x14ac:dyDescent="0.3">
      <c r="A71" s="316" t="s">
        <v>391</v>
      </c>
      <c r="B71" s="316" t="s">
        <v>392</v>
      </c>
      <c r="C71" s="318">
        <v>50</v>
      </c>
      <c r="D71" s="318">
        <v>25</v>
      </c>
      <c r="E71" s="318"/>
      <c r="F71" s="317">
        <v>1.8</v>
      </c>
      <c r="G71" s="317">
        <f t="shared" si="11"/>
        <v>1.2095279999999997</v>
      </c>
      <c r="H71" s="317">
        <f t="shared" si="12"/>
        <v>3.9914423999999991</v>
      </c>
      <c r="I71" s="319">
        <f>SUMIFS(Velocidade!H:H,Velocidade!A:A,Produtividade!C:C,Velocidade!B:B,Produtividade!D:D,Velocidade!C:C,Produtividade!E:E,Velocidade!D:D,Produtividade!F:F)</f>
        <v>55</v>
      </c>
      <c r="J71" s="319">
        <f t="shared" si="5"/>
        <v>7.2571679999999983</v>
      </c>
      <c r="L71" s="388" t="e">
        <f>#N/A</f>
        <v>#N/A</v>
      </c>
      <c r="M71" s="389" t="e">
        <f t="shared" si="10"/>
        <v>#N/A</v>
      </c>
    </row>
    <row r="72" spans="1:13" hidden="1" x14ac:dyDescent="0.3">
      <c r="A72" s="316" t="s">
        <v>393</v>
      </c>
      <c r="B72" s="316" t="s">
        <v>394</v>
      </c>
      <c r="C72" s="320">
        <v>68</v>
      </c>
      <c r="D72" s="320">
        <v>30</v>
      </c>
      <c r="E72" s="318"/>
      <c r="F72" s="317">
        <v>1.8</v>
      </c>
      <c r="G72" s="317">
        <f t="shared" si="11"/>
        <v>1.6051679999999999</v>
      </c>
      <c r="H72" s="317">
        <f t="shared" si="12"/>
        <v>3.3708527999999998</v>
      </c>
      <c r="I72" s="319">
        <f>SUMIFS(Velocidade!H:H,Velocidade!A:A,Produtividade!C:C,Velocidade!B:B,Produtividade!D:D,Velocidade!C:C,Produtividade!E:E,Velocidade!D:D,Produtividade!F:F)</f>
        <v>35</v>
      </c>
      <c r="J72" s="319">
        <f t="shared" si="5"/>
        <v>9.6310079999999996</v>
      </c>
      <c r="K72" s="15"/>
      <c r="L72" s="388" t="e">
        <f>#N/A</f>
        <v>#N/A</v>
      </c>
      <c r="M72" s="389" t="e">
        <f t="shared" si="10"/>
        <v>#N/A</v>
      </c>
    </row>
    <row r="73" spans="1:13" hidden="1" x14ac:dyDescent="0.3">
      <c r="A73" s="316" t="s">
        <v>395</v>
      </c>
      <c r="B73" s="316" t="s">
        <v>396</v>
      </c>
      <c r="C73" s="318">
        <v>75</v>
      </c>
      <c r="D73" s="318">
        <v>40</v>
      </c>
      <c r="E73" s="318"/>
      <c r="F73" s="317">
        <v>1.8</v>
      </c>
      <c r="G73" s="317">
        <f t="shared" si="11"/>
        <v>1.9866779999999999</v>
      </c>
      <c r="H73" s="317">
        <f t="shared" si="12"/>
        <v>5.3640306000000004</v>
      </c>
      <c r="I73" s="319">
        <f>SUMIFS(Velocidade!H:H,Velocidade!A:A,Produtividade!C:C,Velocidade!B:B,Produtividade!D:D,Velocidade!C:C,Produtividade!E:E,Velocidade!D:D,Produtividade!F:F)</f>
        <v>45</v>
      </c>
      <c r="J73" s="319">
        <f t="shared" si="5"/>
        <v>11.920068000000001</v>
      </c>
      <c r="L73" s="388" t="e">
        <f>#N/A</f>
        <v>#N/A</v>
      </c>
      <c r="M73" s="389" t="e">
        <f t="shared" si="10"/>
        <v>#N/A</v>
      </c>
    </row>
    <row r="74" spans="1:13" hidden="1" x14ac:dyDescent="0.3">
      <c r="A74" s="316" t="s">
        <v>397</v>
      </c>
      <c r="B74" s="316" t="s">
        <v>398</v>
      </c>
      <c r="C74" s="318">
        <v>92</v>
      </c>
      <c r="D74" s="318">
        <v>30</v>
      </c>
      <c r="E74" s="318"/>
      <c r="F74" s="317">
        <v>1.8</v>
      </c>
      <c r="G74" s="317">
        <f t="shared" si="11"/>
        <v>1.944288</v>
      </c>
      <c r="H74" s="317">
        <f t="shared" si="12"/>
        <v>5.2495775999999994</v>
      </c>
      <c r="I74" s="319">
        <f>SUMIFS(Velocidade!H:H,Velocidade!A:A,Produtividade!C:C,Velocidade!B:B,Produtividade!D:D,Velocidade!C:C,Produtividade!E:E,Velocidade!D:D,Produtividade!F:F)</f>
        <v>45</v>
      </c>
      <c r="J74" s="319">
        <f t="shared" si="5"/>
        <v>11.665728</v>
      </c>
      <c r="L74" s="388" t="e">
        <f>#N/A</f>
        <v>#N/A</v>
      </c>
      <c r="M74" s="389" t="e">
        <f t="shared" si="10"/>
        <v>#N/A</v>
      </c>
    </row>
    <row r="75" spans="1:13" x14ac:dyDescent="0.3">
      <c r="A75" s="316" t="s">
        <v>399</v>
      </c>
      <c r="B75" s="316" t="s">
        <v>400</v>
      </c>
      <c r="C75" s="318">
        <v>100</v>
      </c>
      <c r="D75" s="318">
        <v>50</v>
      </c>
      <c r="E75" s="318"/>
      <c r="F75" s="317">
        <v>1.5</v>
      </c>
      <c r="G75" s="317">
        <f t="shared" si="11"/>
        <v>2.2136999999999998</v>
      </c>
      <c r="H75" s="317">
        <f t="shared" si="12"/>
        <v>0</v>
      </c>
      <c r="I75" s="319">
        <f>SUMIFS(Velocidade!H:H,Velocidade!A:A,Produtividade!C:C,Velocidade!B:B,Produtividade!D:D,Velocidade!C:C,Produtividade!E:E,Velocidade!D:D,Produtividade!F:F)</f>
        <v>0</v>
      </c>
      <c r="J75" s="319">
        <f t="shared" si="5"/>
        <v>13.2822</v>
      </c>
      <c r="L75" s="388" t="e">
        <f>#N/A</f>
        <v>#N/A</v>
      </c>
      <c r="M75" s="389" t="e">
        <f t="shared" si="10"/>
        <v>#N/A</v>
      </c>
    </row>
    <row r="76" spans="1:13" hidden="1" x14ac:dyDescent="0.3">
      <c r="A76" s="316" t="s">
        <v>401</v>
      </c>
      <c r="B76" s="316" t="s">
        <v>402</v>
      </c>
      <c r="C76" s="318">
        <v>127</v>
      </c>
      <c r="D76" s="318">
        <v>50</v>
      </c>
      <c r="E76" s="318"/>
      <c r="F76" s="317">
        <v>1.8</v>
      </c>
      <c r="G76" s="317">
        <f t="shared" si="11"/>
        <v>3.004038</v>
      </c>
      <c r="H76" s="317">
        <f t="shared" si="12"/>
        <v>6.3084797999999997</v>
      </c>
      <c r="I76" s="319">
        <f>SUMIFS(Velocidade!H:H,Velocidade!A:A,Produtividade!C:C,Velocidade!B:B,Produtividade!D:D,Velocidade!C:C,Produtividade!E:E,Velocidade!D:D,Produtividade!F:F)</f>
        <v>35</v>
      </c>
      <c r="J76" s="319">
        <f t="shared" si="5"/>
        <v>18.024228000000001</v>
      </c>
      <c r="L76" s="388" t="e">
        <f>#N/A</f>
        <v>#N/A</v>
      </c>
      <c r="M76" s="389" t="e">
        <f t="shared" si="10"/>
        <v>#N/A</v>
      </c>
    </row>
    <row r="77" spans="1:13" hidden="1" x14ac:dyDescent="0.3">
      <c r="A77" s="316" t="s">
        <v>92</v>
      </c>
      <c r="B77" s="316" t="s">
        <v>93</v>
      </c>
      <c r="C77" s="318">
        <v>150</v>
      </c>
      <c r="D77" s="318">
        <v>50</v>
      </c>
      <c r="E77" s="318"/>
      <c r="F77" s="317">
        <v>1.8</v>
      </c>
      <c r="G77" s="317">
        <f t="shared" si="11"/>
        <v>3.3290279999999997</v>
      </c>
      <c r="H77" s="317">
        <f t="shared" si="12"/>
        <v>6.9909587999999996</v>
      </c>
      <c r="I77" s="319">
        <f>SUMIFS(Velocidade!H:H,Velocidade!A:A,Produtividade!C:C,Velocidade!B:B,Produtividade!D:D,Velocidade!C:C,Produtividade!E:E,Velocidade!D:D,Produtividade!F:F)</f>
        <v>35</v>
      </c>
      <c r="J77" s="319">
        <f t="shared" si="5"/>
        <v>19.974167999999999</v>
      </c>
      <c r="L77" s="388" t="e">
        <f>#N/A</f>
        <v>#N/A</v>
      </c>
      <c r="M77" s="389" t="e">
        <f t="shared" si="10"/>
        <v>#N/A</v>
      </c>
    </row>
    <row r="78" spans="1:13" hidden="1" x14ac:dyDescent="0.3">
      <c r="A78" s="316" t="s">
        <v>403</v>
      </c>
      <c r="B78" s="316" t="s">
        <v>404</v>
      </c>
      <c r="C78" s="318">
        <v>200</v>
      </c>
      <c r="D78" s="318">
        <v>50</v>
      </c>
      <c r="E78" s="318"/>
      <c r="F78" s="317">
        <v>1.8</v>
      </c>
      <c r="G78" s="317">
        <f t="shared" si="11"/>
        <v>4.0355280000000002</v>
      </c>
      <c r="H78" s="317">
        <f t="shared" si="12"/>
        <v>6.0532920000000008</v>
      </c>
      <c r="I78" s="319">
        <f>SUMIFS(Velocidade!H:H,Velocidade!A:A,Produtividade!C:C,Velocidade!B:B,Produtividade!D:D,Velocidade!C:C,Produtividade!E:E,Velocidade!D:D,Produtividade!F:F)</f>
        <v>25</v>
      </c>
      <c r="J78" s="319">
        <f t="shared" si="5"/>
        <v>24.213168000000003</v>
      </c>
      <c r="L78" s="388" t="e">
        <f>#N/A</f>
        <v>#N/A</v>
      </c>
      <c r="M78" s="389" t="e">
        <f t="shared" si="10"/>
        <v>#N/A</v>
      </c>
    </row>
    <row r="79" spans="1:13" hidden="1" x14ac:dyDescent="0.3">
      <c r="A79" s="316" t="s">
        <v>405</v>
      </c>
      <c r="B79" s="316" t="s">
        <v>406</v>
      </c>
      <c r="C79" s="318" t="s">
        <v>960</v>
      </c>
      <c r="D79" s="318" t="s">
        <v>959</v>
      </c>
      <c r="E79" s="318"/>
      <c r="F79" s="317">
        <v>2</v>
      </c>
      <c r="G79" s="317">
        <f t="shared" si="11"/>
        <v>0.98909999999999987</v>
      </c>
      <c r="H79" s="317">
        <f t="shared" si="12"/>
        <v>2.3738399999999995</v>
      </c>
      <c r="I79" s="319">
        <f>SUMIFS(Velocidade!H:H,Velocidade!A:A,Produtividade!C:C,Velocidade!B:B,Produtividade!D:D,Velocidade!C:C,Produtividade!E:E,Velocidade!D:D,Produtividade!F:F)</f>
        <v>40</v>
      </c>
      <c r="J79" s="319">
        <f t="shared" si="5"/>
        <v>5.9345999999999997</v>
      </c>
      <c r="K79" s="15"/>
      <c r="L79" s="388" t="e">
        <f>#N/A</f>
        <v>#N/A</v>
      </c>
      <c r="M79" s="389" t="e">
        <f t="shared" si="10"/>
        <v>#N/A</v>
      </c>
    </row>
    <row r="80" spans="1:13" hidden="1" x14ac:dyDescent="0.3">
      <c r="A80" s="316" t="s">
        <v>407</v>
      </c>
      <c r="B80" s="316" t="s">
        <v>408</v>
      </c>
      <c r="C80" s="318">
        <v>92</v>
      </c>
      <c r="D80" s="318">
        <v>40</v>
      </c>
      <c r="E80" s="318"/>
      <c r="F80" s="317">
        <v>1.8</v>
      </c>
      <c r="G80" s="317">
        <f t="shared" si="11"/>
        <v>2.2268879999999998</v>
      </c>
      <c r="H80" s="317">
        <f t="shared" si="12"/>
        <v>6.0125976000000003</v>
      </c>
      <c r="I80" s="319">
        <f>SUMIFS(Velocidade!H:H,Velocidade!A:A,Produtividade!C:C,Velocidade!B:B,Produtividade!D:D,Velocidade!C:C,Produtividade!E:E,Velocidade!D:D,Produtividade!F:F)</f>
        <v>45</v>
      </c>
      <c r="J80" s="319">
        <f t="shared" si="5"/>
        <v>13.361327999999999</v>
      </c>
      <c r="L80" s="388" t="e">
        <f>#N/A</f>
        <v>#N/A</v>
      </c>
      <c r="M80" s="389" t="e">
        <f t="shared" si="10"/>
        <v>#N/A</v>
      </c>
    </row>
    <row r="81" spans="1:13" hidden="1" x14ac:dyDescent="0.3">
      <c r="A81" s="316" t="s">
        <v>780</v>
      </c>
      <c r="B81" s="316" t="s">
        <v>410</v>
      </c>
      <c r="C81" s="318">
        <v>50</v>
      </c>
      <c r="D81" s="318">
        <v>25</v>
      </c>
      <c r="E81" s="318"/>
      <c r="F81" s="317">
        <v>2</v>
      </c>
      <c r="G81" s="317">
        <f t="shared" si="11"/>
        <v>1.3188</v>
      </c>
      <c r="H81" s="317">
        <f t="shared" si="12"/>
        <v>4.3520399999999988</v>
      </c>
      <c r="I81" s="319">
        <f>SUMIFS(Velocidade!H:H,Velocidade!A:A,Produtividade!C:C,Velocidade!B:B,Produtividade!D:D,Velocidade!C:C,Produtividade!E:E,Velocidade!D:D,Produtividade!F:F)</f>
        <v>55</v>
      </c>
      <c r="J81" s="319">
        <f t="shared" si="5"/>
        <v>7.9127999999999998</v>
      </c>
      <c r="L81" s="388" t="e">
        <f>#N/A</f>
        <v>#N/A</v>
      </c>
      <c r="M81" s="389" t="e">
        <f t="shared" si="10"/>
        <v>#N/A</v>
      </c>
    </row>
    <row r="82" spans="1:13" hidden="1" x14ac:dyDescent="0.3">
      <c r="A82" s="316" t="s">
        <v>411</v>
      </c>
      <c r="B82" s="316" t="s">
        <v>412</v>
      </c>
      <c r="C82" s="320">
        <v>68</v>
      </c>
      <c r="D82" s="320">
        <v>30</v>
      </c>
      <c r="E82" s="318"/>
      <c r="F82" s="317">
        <v>2</v>
      </c>
      <c r="G82" s="317">
        <f t="shared" si="11"/>
        <v>1.7584</v>
      </c>
      <c r="H82" s="317">
        <f t="shared" si="12"/>
        <v>3.6926399999999999</v>
      </c>
      <c r="I82" s="319">
        <f>SUMIFS(Velocidade!H:H,Velocidade!A:A,Produtividade!C:C,Velocidade!B:B,Produtividade!D:D,Velocidade!C:C,Produtividade!E:E,Velocidade!D:D,Produtividade!F:F)</f>
        <v>35</v>
      </c>
      <c r="J82" s="319">
        <f t="shared" si="5"/>
        <v>10.5504</v>
      </c>
      <c r="K82" s="15"/>
      <c r="L82" s="388" t="e">
        <f>#N/A</f>
        <v>#N/A</v>
      </c>
      <c r="M82" s="389" t="e">
        <f t="shared" si="10"/>
        <v>#N/A</v>
      </c>
    </row>
    <row r="83" spans="1:13" hidden="1" x14ac:dyDescent="0.3">
      <c r="A83" s="316" t="s">
        <v>139</v>
      </c>
      <c r="B83" s="316" t="s">
        <v>140</v>
      </c>
      <c r="C83" s="318">
        <v>75</v>
      </c>
      <c r="D83" s="318">
        <v>40</v>
      </c>
      <c r="E83" s="318"/>
      <c r="F83" s="317">
        <v>2</v>
      </c>
      <c r="G83" s="317">
        <f t="shared" si="11"/>
        <v>2.1822999999999997</v>
      </c>
      <c r="H83" s="317">
        <f t="shared" si="12"/>
        <v>6.5468999999999991</v>
      </c>
      <c r="I83" s="319">
        <f>SUMIFS(Velocidade!H:H,Velocidade!A:A,Produtividade!C:C,Velocidade!B:B,Produtividade!D:D,Velocidade!C:C,Produtividade!E:E,Velocidade!D:D,Produtividade!F:F)</f>
        <v>50</v>
      </c>
      <c r="J83" s="319">
        <f t="shared" si="5"/>
        <v>13.093799999999998</v>
      </c>
      <c r="L83" s="388" t="e">
        <f>#N/A</f>
        <v>#N/A</v>
      </c>
      <c r="M83" s="389" t="e">
        <f t="shared" si="10"/>
        <v>#N/A</v>
      </c>
    </row>
    <row r="84" spans="1:13" hidden="1" x14ac:dyDescent="0.3">
      <c r="A84" s="316" t="s">
        <v>414</v>
      </c>
      <c r="B84" s="316" t="s">
        <v>415</v>
      </c>
      <c r="C84" s="318">
        <v>92</v>
      </c>
      <c r="D84" s="318">
        <v>30</v>
      </c>
      <c r="E84" s="318"/>
      <c r="F84" s="317">
        <v>2</v>
      </c>
      <c r="G84" s="317">
        <f t="shared" si="11"/>
        <v>2.1351999999999998</v>
      </c>
      <c r="H84" s="317">
        <f t="shared" si="12"/>
        <v>5.7650399999999991</v>
      </c>
      <c r="I84" s="319">
        <f>SUMIFS(Velocidade!H:H,Velocidade!A:A,Produtividade!C:C,Velocidade!B:B,Produtividade!D:D,Velocidade!C:C,Produtividade!E:E,Velocidade!D:D,Produtividade!F:F)</f>
        <v>45</v>
      </c>
      <c r="J84" s="319">
        <f t="shared" si="5"/>
        <v>12.811199999999999</v>
      </c>
      <c r="L84" s="388" t="e">
        <f>#N/A</f>
        <v>#N/A</v>
      </c>
      <c r="M84" s="389" t="e">
        <f t="shared" si="10"/>
        <v>#N/A</v>
      </c>
    </row>
    <row r="85" spans="1:13" hidden="1" x14ac:dyDescent="0.3">
      <c r="A85" s="316" t="s">
        <v>418</v>
      </c>
      <c r="B85" s="316" t="s">
        <v>419</v>
      </c>
      <c r="C85" s="318">
        <v>92</v>
      </c>
      <c r="D85" s="318">
        <v>40</v>
      </c>
      <c r="E85" s="318"/>
      <c r="F85" s="317">
        <v>2</v>
      </c>
      <c r="G85" s="317">
        <f t="shared" si="11"/>
        <v>2.4491999999999998</v>
      </c>
      <c r="H85" s="317">
        <f t="shared" si="12"/>
        <v>6.6128400000000003</v>
      </c>
      <c r="I85" s="319">
        <f>SUMIFS(Velocidade!H:H,Velocidade!A:A,Produtividade!C:C,Velocidade!B:B,Produtividade!D:D,Velocidade!C:C,Produtividade!E:E,Velocidade!D:D,Produtividade!F:F)</f>
        <v>45</v>
      </c>
      <c r="J85" s="319">
        <f t="shared" si="5"/>
        <v>14.6952</v>
      </c>
      <c r="L85" s="388" t="e">
        <f>#N/A</f>
        <v>#N/A</v>
      </c>
      <c r="M85" s="389" t="e">
        <f t="shared" si="10"/>
        <v>#N/A</v>
      </c>
    </row>
    <row r="86" spans="1:13" x14ac:dyDescent="0.3">
      <c r="A86" s="316" t="s">
        <v>117</v>
      </c>
      <c r="B86" s="316" t="s">
        <v>118</v>
      </c>
      <c r="C86" s="318">
        <v>100</v>
      </c>
      <c r="D86" s="318">
        <v>50</v>
      </c>
      <c r="E86" s="318"/>
      <c r="F86" s="317">
        <v>2</v>
      </c>
      <c r="G86" s="317">
        <f t="shared" si="11"/>
        <v>2.8887999999999998</v>
      </c>
      <c r="H86" s="317">
        <f t="shared" si="12"/>
        <v>7.7997599999999983</v>
      </c>
      <c r="I86" s="319">
        <f>SUMIFS(Velocidade!H:H,Velocidade!A:A,Produtividade!C:C,Velocidade!B:B,Produtividade!D:D,Velocidade!C:C,Produtividade!E:E,Velocidade!D:D,Produtividade!F:F)</f>
        <v>45</v>
      </c>
      <c r="J86" s="319">
        <f t="shared" si="5"/>
        <v>17.332799999999999</v>
      </c>
      <c r="L86" s="388" t="e">
        <f>#N/A</f>
        <v>#N/A</v>
      </c>
      <c r="M86" s="389" t="e">
        <f t="shared" si="10"/>
        <v>#N/A</v>
      </c>
    </row>
    <row r="87" spans="1:13" hidden="1" x14ac:dyDescent="0.3">
      <c r="A87" s="316" t="s">
        <v>421</v>
      </c>
      <c r="B87" s="316" t="s">
        <v>422</v>
      </c>
      <c r="C87" s="318">
        <v>100</v>
      </c>
      <c r="D87" s="318">
        <v>40</v>
      </c>
      <c r="E87" s="318"/>
      <c r="F87" s="317">
        <v>1.8</v>
      </c>
      <c r="G87" s="317">
        <f t="shared" si="11"/>
        <v>2.339928</v>
      </c>
      <c r="H87" s="317">
        <f t="shared" si="12"/>
        <v>6.3178056000000007</v>
      </c>
      <c r="I87" s="319">
        <f>SUMIFS(Velocidade!H:H,Velocidade!A:A,Produtividade!C:C,Velocidade!B:B,Produtividade!D:D,Velocidade!C:C,Produtividade!E:E,Velocidade!D:D,Produtividade!F:F)</f>
        <v>45</v>
      </c>
      <c r="J87" s="319">
        <f t="shared" si="5"/>
        <v>14.039567999999999</v>
      </c>
      <c r="L87" s="388" t="e">
        <f>#N/A</f>
        <v>#N/A</v>
      </c>
      <c r="M87" s="389" t="e">
        <f t="shared" si="10"/>
        <v>#N/A</v>
      </c>
    </row>
    <row r="88" spans="1:13" hidden="1" x14ac:dyDescent="0.3">
      <c r="A88" s="316" t="s">
        <v>115</v>
      </c>
      <c r="B88" s="316" t="s">
        <v>116</v>
      </c>
      <c r="C88" s="318">
        <v>100</v>
      </c>
      <c r="D88" s="318">
        <v>40</v>
      </c>
      <c r="E88" s="318"/>
      <c r="F88" s="317">
        <v>2</v>
      </c>
      <c r="G88" s="317">
        <f t="shared" si="11"/>
        <v>2.5747999999999998</v>
      </c>
      <c r="H88" s="317">
        <f t="shared" si="12"/>
        <v>6.9519599999999988</v>
      </c>
      <c r="I88" s="319">
        <f>SUMIFS(Velocidade!H:H,Velocidade!A:A,Produtividade!C:C,Velocidade!B:B,Produtividade!D:D,Velocidade!C:C,Produtividade!E:E,Velocidade!D:D,Produtividade!F:F)</f>
        <v>45</v>
      </c>
      <c r="J88" s="319">
        <f t="shared" si="5"/>
        <v>15.448799999999999</v>
      </c>
      <c r="L88" s="388" t="e">
        <f>#N/A</f>
        <v>#N/A</v>
      </c>
      <c r="M88" s="389" t="e">
        <f t="shared" si="10"/>
        <v>#N/A</v>
      </c>
    </row>
    <row r="89" spans="1:13" hidden="1" x14ac:dyDescent="0.3">
      <c r="A89" s="316" t="s">
        <v>425</v>
      </c>
      <c r="B89" s="316" t="s">
        <v>426</v>
      </c>
      <c r="C89" s="318">
        <v>127</v>
      </c>
      <c r="D89" s="318">
        <v>50</v>
      </c>
      <c r="E89" s="318"/>
      <c r="F89" s="317">
        <v>2</v>
      </c>
      <c r="G89" s="317">
        <f t="shared" si="11"/>
        <v>3.3127</v>
      </c>
      <c r="H89" s="317">
        <f t="shared" si="12"/>
        <v>6.9566699999999999</v>
      </c>
      <c r="I89" s="319">
        <f>SUMIFS(Velocidade!H:H,Velocidade!A:A,Produtividade!C:C,Velocidade!B:B,Produtividade!D:D,Velocidade!C:C,Produtividade!E:E,Velocidade!D:D,Produtividade!F:F)</f>
        <v>35</v>
      </c>
      <c r="J89" s="319">
        <f t="shared" si="5"/>
        <v>19.876200000000001</v>
      </c>
      <c r="L89" s="388" t="e">
        <f>#N/A</f>
        <v>#N/A</v>
      </c>
      <c r="M89" s="389" t="e">
        <f t="shared" si="10"/>
        <v>#N/A</v>
      </c>
    </row>
    <row r="90" spans="1:13" hidden="1" x14ac:dyDescent="0.3">
      <c r="A90" s="316" t="s">
        <v>96</v>
      </c>
      <c r="B90" s="316" t="s">
        <v>97</v>
      </c>
      <c r="C90" s="318">
        <v>150</v>
      </c>
      <c r="D90" s="318">
        <v>50</v>
      </c>
      <c r="E90" s="318"/>
      <c r="F90" s="317">
        <v>2</v>
      </c>
      <c r="G90" s="317">
        <f t="shared" si="11"/>
        <v>3.6737999999999995</v>
      </c>
      <c r="H90" s="317">
        <f t="shared" si="12"/>
        <v>6.6128399999999994</v>
      </c>
      <c r="I90" s="319">
        <f>SUMIFS(Velocidade!H:H,Velocidade!A:A,Produtividade!C:C,Velocidade!B:B,Produtividade!D:D,Velocidade!C:C,Produtividade!E:E,Velocidade!D:D,Produtividade!F:F)</f>
        <v>30</v>
      </c>
      <c r="J90" s="319">
        <f t="shared" si="5"/>
        <v>22.042799999999996</v>
      </c>
      <c r="L90" s="388" t="e">
        <f>#N/A</f>
        <v>#N/A</v>
      </c>
      <c r="M90" s="389" t="e">
        <f t="shared" si="10"/>
        <v>#N/A</v>
      </c>
    </row>
    <row r="91" spans="1:13" hidden="1" x14ac:dyDescent="0.3">
      <c r="A91" s="316" t="s">
        <v>36</v>
      </c>
      <c r="B91" s="316" t="s">
        <v>37</v>
      </c>
      <c r="C91" s="318">
        <v>200</v>
      </c>
      <c r="D91" s="318">
        <v>50</v>
      </c>
      <c r="E91" s="318"/>
      <c r="F91" s="317">
        <v>2</v>
      </c>
      <c r="G91" s="317">
        <f t="shared" si="11"/>
        <v>4.4588000000000001</v>
      </c>
      <c r="H91" s="317">
        <f t="shared" si="12"/>
        <v>6.6882000000000001</v>
      </c>
      <c r="I91" s="319">
        <f>SUMIFS(Velocidade!H:H,Velocidade!A:A,Produtividade!C:C,Velocidade!B:B,Produtividade!D:D,Velocidade!C:C,Produtividade!E:E,Velocidade!D:D,Produtividade!F:F)</f>
        <v>25</v>
      </c>
      <c r="J91" s="319">
        <f t="shared" si="5"/>
        <v>26.752800000000001</v>
      </c>
      <c r="L91" s="388" t="e">
        <f>#N/A</f>
        <v>#N/A</v>
      </c>
      <c r="M91" s="389" t="e">
        <f t="shared" si="10"/>
        <v>#N/A</v>
      </c>
    </row>
    <row r="92" spans="1:13" hidden="1" x14ac:dyDescent="0.3">
      <c r="A92" s="316" t="s">
        <v>435</v>
      </c>
      <c r="B92" s="316" t="s">
        <v>436</v>
      </c>
      <c r="C92" s="318" t="s">
        <v>960</v>
      </c>
      <c r="D92" s="318" t="s">
        <v>959</v>
      </c>
      <c r="E92" s="318"/>
      <c r="F92" s="317">
        <v>2.25</v>
      </c>
      <c r="G92" s="317">
        <f t="shared" si="11"/>
        <v>1.0774124999999999</v>
      </c>
      <c r="H92" s="317">
        <f t="shared" si="12"/>
        <v>1.9393424999999997</v>
      </c>
      <c r="I92" s="319">
        <f>SUMIFS(Velocidade!H:H,Velocidade!A:A,Produtividade!C:C,Velocidade!B:B,Produtividade!D:D,Velocidade!C:C,Produtividade!E:E,Velocidade!D:D,Produtividade!F:F)</f>
        <v>30</v>
      </c>
      <c r="J92" s="319">
        <f t="shared" si="5"/>
        <v>6.4644749999999993</v>
      </c>
      <c r="K92" s="15"/>
      <c r="L92" s="388" t="e">
        <f>#N/A</f>
        <v>#N/A</v>
      </c>
      <c r="M92" s="389" t="e">
        <f t="shared" si="10"/>
        <v>#N/A</v>
      </c>
    </row>
    <row r="93" spans="1:13" hidden="1" x14ac:dyDescent="0.3">
      <c r="A93" s="316" t="s">
        <v>784</v>
      </c>
      <c r="B93" s="316" t="s">
        <v>438</v>
      </c>
      <c r="C93" s="318">
        <v>50</v>
      </c>
      <c r="D93" s="318">
        <v>25</v>
      </c>
      <c r="E93" s="318"/>
      <c r="F93" s="317">
        <v>2.25</v>
      </c>
      <c r="G93" s="317">
        <f t="shared" si="11"/>
        <v>1.4483250000000001</v>
      </c>
      <c r="H93" s="317">
        <f t="shared" si="12"/>
        <v>4.7794724999999998</v>
      </c>
      <c r="I93" s="319">
        <f>SUMIFS(Velocidade!H:H,Velocidade!A:A,Produtividade!C:C,Velocidade!B:B,Produtividade!D:D,Velocidade!C:C,Produtividade!E:E,Velocidade!D:D,Produtividade!F:F)</f>
        <v>55</v>
      </c>
      <c r="J93" s="319">
        <f t="shared" si="5"/>
        <v>8.6899499999999996</v>
      </c>
      <c r="L93" s="388" t="e">
        <f>#N/A</f>
        <v>#N/A</v>
      </c>
      <c r="M93" s="389" t="e">
        <f t="shared" si="10"/>
        <v>#N/A</v>
      </c>
    </row>
    <row r="94" spans="1:13" hidden="1" x14ac:dyDescent="0.3">
      <c r="A94" s="316" t="s">
        <v>439</v>
      </c>
      <c r="B94" s="316" t="s">
        <v>440</v>
      </c>
      <c r="C94" s="318">
        <v>50</v>
      </c>
      <c r="D94" s="318">
        <v>25</v>
      </c>
      <c r="E94" s="318"/>
      <c r="F94" s="317">
        <v>2.25</v>
      </c>
      <c r="G94" s="317">
        <f t="shared" si="11"/>
        <v>1.4483250000000001</v>
      </c>
      <c r="H94" s="317">
        <f t="shared" si="12"/>
        <v>4.7794724999999998</v>
      </c>
      <c r="I94" s="319">
        <f>SUMIFS(Velocidade!H:H,Velocidade!A:A,Produtividade!C:C,Velocidade!B:B,Produtividade!D:D,Velocidade!C:C,Produtividade!E:E,Velocidade!D:D,Produtividade!F:F)</f>
        <v>55</v>
      </c>
      <c r="J94" s="319">
        <f t="shared" si="5"/>
        <v>8.6899499999999996</v>
      </c>
      <c r="K94" s="505">
        <f>J94*500</f>
        <v>4344.9749999999995</v>
      </c>
      <c r="L94" s="388" t="e">
        <f>#N/A</f>
        <v>#N/A</v>
      </c>
      <c r="M94" s="389" t="e">
        <f t="shared" si="10"/>
        <v>#N/A</v>
      </c>
    </row>
    <row r="95" spans="1:13" hidden="1" x14ac:dyDescent="0.3">
      <c r="A95" s="316" t="s">
        <v>441</v>
      </c>
      <c r="B95" s="316" t="s">
        <v>442</v>
      </c>
      <c r="C95" s="318">
        <v>75</v>
      </c>
      <c r="D95" s="318">
        <v>40</v>
      </c>
      <c r="E95" s="318"/>
      <c r="F95" s="317">
        <v>2.25</v>
      </c>
      <c r="G95" s="317">
        <f t="shared" si="11"/>
        <v>2.4197625</v>
      </c>
      <c r="H95" s="317">
        <f t="shared" si="12"/>
        <v>7.2592874999999992</v>
      </c>
      <c r="I95" s="319">
        <f>SUMIFS(Velocidade!H:H,Velocidade!A:A,Produtividade!C:C,Velocidade!B:B,Produtividade!D:D,Velocidade!C:C,Produtividade!E:E,Velocidade!D:D,Produtividade!F:F)</f>
        <v>50</v>
      </c>
      <c r="J95" s="319">
        <f t="shared" si="5"/>
        <v>14.518575</v>
      </c>
      <c r="L95" s="388" t="e">
        <f>#N/A</f>
        <v>#N/A</v>
      </c>
      <c r="M95" s="389" t="e">
        <f t="shared" si="10"/>
        <v>#N/A</v>
      </c>
    </row>
    <row r="96" spans="1:13" hidden="1" x14ac:dyDescent="0.3">
      <c r="A96" s="316" t="s">
        <v>443</v>
      </c>
      <c r="B96" s="316" t="s">
        <v>444</v>
      </c>
      <c r="C96" s="318">
        <v>92</v>
      </c>
      <c r="D96" s="318">
        <v>30</v>
      </c>
      <c r="E96" s="318"/>
      <c r="F96" s="317">
        <v>2.25</v>
      </c>
      <c r="G96" s="317">
        <f t="shared" si="11"/>
        <v>2.3667750000000001</v>
      </c>
      <c r="H96" s="317">
        <f t="shared" si="12"/>
        <v>6.3902924999999993</v>
      </c>
      <c r="I96" s="319">
        <f>SUMIFS(Velocidade!H:H,Velocidade!A:A,Produtividade!C:C,Velocidade!B:B,Produtividade!D:D,Velocidade!C:C,Produtividade!E:E,Velocidade!D:D,Produtividade!F:F)</f>
        <v>45</v>
      </c>
      <c r="J96" s="319">
        <f t="shared" si="5"/>
        <v>14.20065</v>
      </c>
      <c r="L96" s="388" t="e">
        <f>#N/A</f>
        <v>#N/A</v>
      </c>
      <c r="M96" s="389" t="e">
        <f t="shared" si="10"/>
        <v>#N/A</v>
      </c>
    </row>
    <row r="97" spans="1:13" hidden="1" x14ac:dyDescent="0.3">
      <c r="A97" s="316" t="s">
        <v>445</v>
      </c>
      <c r="B97" s="316" t="s">
        <v>446</v>
      </c>
      <c r="C97" s="318">
        <v>92</v>
      </c>
      <c r="D97" s="318">
        <v>40</v>
      </c>
      <c r="E97" s="318"/>
      <c r="F97" s="317">
        <v>2.25</v>
      </c>
      <c r="G97" s="317">
        <f t="shared" si="11"/>
        <v>2.7200250000000001</v>
      </c>
      <c r="H97" s="317">
        <f t="shared" si="12"/>
        <v>7.3440675000000004</v>
      </c>
      <c r="I97" s="319">
        <f>SUMIFS(Velocidade!H:H,Velocidade!A:A,Produtividade!C:C,Velocidade!B:B,Produtividade!D:D,Velocidade!C:C,Produtividade!E:E,Velocidade!D:D,Produtividade!F:F)</f>
        <v>45</v>
      </c>
      <c r="J97" s="319">
        <f t="shared" si="5"/>
        <v>16.320150000000002</v>
      </c>
      <c r="L97" s="388" t="e">
        <f>#N/A</f>
        <v>#N/A</v>
      </c>
      <c r="M97" s="389" t="e">
        <f t="shared" si="10"/>
        <v>#N/A</v>
      </c>
    </row>
    <row r="98" spans="1:13" x14ac:dyDescent="0.3">
      <c r="A98" s="316" t="s">
        <v>123</v>
      </c>
      <c r="B98" s="316" t="s">
        <v>124</v>
      </c>
      <c r="C98" s="318">
        <v>100</v>
      </c>
      <c r="D98" s="318">
        <v>50</v>
      </c>
      <c r="E98" s="318"/>
      <c r="F98" s="317">
        <v>2.25</v>
      </c>
      <c r="G98" s="317">
        <f t="shared" si="11"/>
        <v>3.214575</v>
      </c>
      <c r="H98" s="317">
        <f t="shared" si="12"/>
        <v>8.6793525000000002</v>
      </c>
      <c r="I98" s="319">
        <f>SUMIFS(Velocidade!H:H,Velocidade!A:A,Produtividade!C:C,Velocidade!B:B,Produtividade!D:D,Velocidade!C:C,Produtividade!E:E,Velocidade!D:D,Produtividade!F:F)</f>
        <v>45</v>
      </c>
      <c r="J98" s="319">
        <f t="shared" si="5"/>
        <v>19.28745</v>
      </c>
      <c r="L98" s="388" t="e">
        <f>#N/A</f>
        <v>#N/A</v>
      </c>
      <c r="M98" s="389" t="e">
        <f t="shared" si="10"/>
        <v>#N/A</v>
      </c>
    </row>
    <row r="99" spans="1:13" hidden="1" x14ac:dyDescent="0.3">
      <c r="A99" s="316" t="s">
        <v>121</v>
      </c>
      <c r="B99" s="316" t="s">
        <v>122</v>
      </c>
      <c r="C99" s="318">
        <v>100</v>
      </c>
      <c r="D99" s="318">
        <v>40</v>
      </c>
      <c r="E99" s="318"/>
      <c r="F99" s="317">
        <v>2.25</v>
      </c>
      <c r="G99" s="317">
        <f t="shared" si="11"/>
        <v>2.8613249999999999</v>
      </c>
      <c r="H99" s="317">
        <f t="shared" si="12"/>
        <v>7.7255775</v>
      </c>
      <c r="I99" s="319">
        <f>SUMIFS(Velocidade!H:H,Velocidade!A:A,Produtividade!C:C,Velocidade!B:B,Produtividade!D:D,Velocidade!C:C,Produtividade!E:E,Velocidade!D:D,Produtividade!F:F)</f>
        <v>45</v>
      </c>
      <c r="J99" s="319">
        <f t="shared" si="5"/>
        <v>17.167949999999998</v>
      </c>
      <c r="L99" s="388" t="e">
        <f>#N/A</f>
        <v>#N/A</v>
      </c>
      <c r="M99" s="389" t="e">
        <f t="shared" si="10"/>
        <v>#N/A</v>
      </c>
    </row>
    <row r="100" spans="1:13" hidden="1" x14ac:dyDescent="0.3">
      <c r="A100" s="316" t="s">
        <v>449</v>
      </c>
      <c r="B100" s="316" t="s">
        <v>450</v>
      </c>
      <c r="C100" s="318">
        <v>127</v>
      </c>
      <c r="D100" s="318">
        <v>50</v>
      </c>
      <c r="E100" s="318"/>
      <c r="F100" s="317">
        <v>2.25</v>
      </c>
      <c r="G100" s="317">
        <f t="shared" si="11"/>
        <v>3.6914624999999996</v>
      </c>
      <c r="H100" s="317">
        <f t="shared" si="12"/>
        <v>6.6446324999999993</v>
      </c>
      <c r="I100" s="319">
        <f>SUMIFS(Velocidade!H:H,Velocidade!A:A,Produtividade!C:C,Velocidade!B:B,Produtividade!D:D,Velocidade!C:C,Produtividade!E:E,Velocidade!D:D,Produtividade!F:F)</f>
        <v>30</v>
      </c>
      <c r="J100" s="319">
        <f t="shared" si="5"/>
        <v>22.148774999999997</v>
      </c>
      <c r="L100" s="388" t="e">
        <f>#N/A</f>
        <v>#N/A</v>
      </c>
      <c r="M100" s="389" t="e">
        <f t="shared" si="10"/>
        <v>#N/A</v>
      </c>
    </row>
    <row r="101" spans="1:13" hidden="1" x14ac:dyDescent="0.3">
      <c r="A101" s="316" t="s">
        <v>99</v>
      </c>
      <c r="B101" s="316" t="s">
        <v>100</v>
      </c>
      <c r="C101" s="318">
        <v>150</v>
      </c>
      <c r="D101" s="318">
        <v>50</v>
      </c>
      <c r="E101" s="318"/>
      <c r="F101" s="317">
        <v>2.25</v>
      </c>
      <c r="G101" s="317">
        <f t="shared" si="11"/>
        <v>4.0976999999999997</v>
      </c>
      <c r="H101" s="317">
        <f t="shared" si="12"/>
        <v>8.6051699999999993</v>
      </c>
      <c r="I101" s="319">
        <f>SUMIFS(Velocidade!H:H,Velocidade!A:A,Produtividade!C:C,Velocidade!B:B,Produtividade!D:D,Velocidade!C:C,Produtividade!E:E,Velocidade!D:D,Produtividade!F:F)</f>
        <v>35</v>
      </c>
      <c r="J101" s="319">
        <f t="shared" si="5"/>
        <v>24.586199999999998</v>
      </c>
      <c r="L101" s="388" t="e">
        <f>#N/A</f>
        <v>#N/A</v>
      </c>
      <c r="M101" s="389" t="e">
        <f t="shared" si="10"/>
        <v>#N/A</v>
      </c>
    </row>
    <row r="102" spans="1:13" hidden="1" x14ac:dyDescent="0.3">
      <c r="A102" s="316" t="s">
        <v>451</v>
      </c>
      <c r="B102" s="316" t="s">
        <v>452</v>
      </c>
      <c r="C102" s="318">
        <v>200</v>
      </c>
      <c r="D102" s="318">
        <v>50</v>
      </c>
      <c r="E102" s="318"/>
      <c r="F102" s="317">
        <v>2.25</v>
      </c>
      <c r="G102" s="317">
        <f t="shared" si="11"/>
        <v>4.9808249999999994</v>
      </c>
      <c r="H102" s="317">
        <f t="shared" si="12"/>
        <v>5.9769899999999989</v>
      </c>
      <c r="I102" s="319">
        <f>SUMIFS(Velocidade!H:H,Velocidade!A:A,Produtividade!C:C,Velocidade!B:B,Produtividade!D:D,Velocidade!C:C,Produtividade!E:E,Velocidade!D:D,Produtividade!F:F)</f>
        <v>20</v>
      </c>
      <c r="J102" s="319">
        <f t="shared" si="5"/>
        <v>29.884949999999996</v>
      </c>
      <c r="L102" s="388" t="e">
        <f>#N/A</f>
        <v>#N/A</v>
      </c>
      <c r="M102" s="389" t="e">
        <f t="shared" si="10"/>
        <v>#N/A</v>
      </c>
    </row>
    <row r="103" spans="1:13" hidden="1" x14ac:dyDescent="0.3">
      <c r="A103" s="316" t="s">
        <v>453</v>
      </c>
      <c r="B103" s="316" t="s">
        <v>454</v>
      </c>
      <c r="C103" s="318" t="s">
        <v>960</v>
      </c>
      <c r="D103" s="318" t="s">
        <v>959</v>
      </c>
      <c r="E103" s="318"/>
      <c r="F103" s="317">
        <v>2.65</v>
      </c>
      <c r="G103" s="317">
        <f t="shared" si="11"/>
        <v>1.2023845</v>
      </c>
      <c r="H103" s="317">
        <f t="shared" si="12"/>
        <v>2.8857227999999999</v>
      </c>
      <c r="I103" s="319">
        <f>SUMIFS(Velocidade!H:H,Velocidade!A:A,Produtividade!C:C,Velocidade!B:B,Produtividade!D:D,Velocidade!C:C,Produtividade!E:E,Velocidade!D:D,Produtividade!F:F)</f>
        <v>40</v>
      </c>
      <c r="J103" s="319">
        <f t="shared" si="5"/>
        <v>7.2143069999999998</v>
      </c>
      <c r="K103" s="15"/>
      <c r="L103" s="388" t="e">
        <f>#N/A</f>
        <v>#N/A</v>
      </c>
      <c r="M103" s="389" t="e">
        <f t="shared" si="10"/>
        <v>#N/A</v>
      </c>
    </row>
    <row r="104" spans="1:13" hidden="1" x14ac:dyDescent="0.3">
      <c r="A104" s="316" t="s">
        <v>455</v>
      </c>
      <c r="B104" s="316" t="s">
        <v>456</v>
      </c>
      <c r="C104" s="318">
        <v>50</v>
      </c>
      <c r="D104" s="318">
        <v>25</v>
      </c>
      <c r="E104" s="318"/>
      <c r="F104" s="317">
        <v>2.65</v>
      </c>
      <c r="G104" s="317">
        <f t="shared" si="11"/>
        <v>1.6392369999999998</v>
      </c>
      <c r="H104" s="317">
        <f t="shared" si="12"/>
        <v>3.4423976999999994</v>
      </c>
      <c r="I104" s="319">
        <f>SUMIFS(Velocidade!H:H,Velocidade!A:A,Produtividade!C:C,Velocidade!B:B,Produtividade!D:D,Velocidade!C:C,Produtividade!E:E,Velocidade!D:D,Produtividade!F:F)</f>
        <v>35</v>
      </c>
      <c r="J104" s="319">
        <f t="shared" si="5"/>
        <v>9.8354219999999994</v>
      </c>
      <c r="L104" s="388" t="e">
        <f>#N/A</f>
        <v>#N/A</v>
      </c>
      <c r="M104" s="389" t="e">
        <f t="shared" si="10"/>
        <v>#N/A</v>
      </c>
    </row>
    <row r="105" spans="1:13" hidden="1" x14ac:dyDescent="0.3">
      <c r="A105" s="316" t="s">
        <v>457</v>
      </c>
      <c r="B105" s="316" t="s">
        <v>458</v>
      </c>
      <c r="C105" s="318">
        <v>50</v>
      </c>
      <c r="D105" s="318">
        <v>25</v>
      </c>
      <c r="E105" s="318"/>
      <c r="F105" s="317">
        <v>2.65</v>
      </c>
      <c r="G105" s="317">
        <f t="shared" si="11"/>
        <v>1.6392369999999998</v>
      </c>
      <c r="H105" s="317">
        <f t="shared" si="12"/>
        <v>3.4423976999999994</v>
      </c>
      <c r="I105" s="319">
        <f>SUMIFS(Velocidade!H:H,Velocidade!A:A,Produtividade!C:C,Velocidade!B:B,Produtividade!D:D,Velocidade!C:C,Produtividade!E:E,Velocidade!D:D,Produtividade!F:F)</f>
        <v>35</v>
      </c>
      <c r="J105" s="319">
        <f t="shared" si="5"/>
        <v>9.8354219999999994</v>
      </c>
      <c r="K105" s="15"/>
      <c r="L105" s="388" t="e">
        <f>#N/A</f>
        <v>#N/A</v>
      </c>
      <c r="M105" s="389" t="e">
        <f t="shared" si="10"/>
        <v>#N/A</v>
      </c>
    </row>
    <row r="106" spans="1:13" hidden="1" x14ac:dyDescent="0.3">
      <c r="A106" s="316" t="s">
        <v>141</v>
      </c>
      <c r="B106" s="316" t="s">
        <v>142</v>
      </c>
      <c r="C106" s="318">
        <v>75</v>
      </c>
      <c r="D106" s="318">
        <v>40</v>
      </c>
      <c r="E106" s="318"/>
      <c r="F106" s="317">
        <v>2.65</v>
      </c>
      <c r="G106" s="317">
        <f t="shared" si="11"/>
        <v>2.7833744999999999</v>
      </c>
      <c r="H106" s="317">
        <f t="shared" si="12"/>
        <v>8.3501235000000005</v>
      </c>
      <c r="I106" s="319">
        <f>SUMIFS(Velocidade!H:H,Velocidade!A:A,Produtividade!C:C,Velocidade!B:B,Produtividade!D:D,Velocidade!C:C,Produtividade!E:E,Velocidade!D:D,Produtividade!F:F)</f>
        <v>50</v>
      </c>
      <c r="J106" s="319">
        <f t="shared" si="5"/>
        <v>16.700246999999997</v>
      </c>
      <c r="L106" s="388" t="e">
        <f>#N/A</f>
        <v>#N/A</v>
      </c>
      <c r="M106" s="389" t="e">
        <f t="shared" si="10"/>
        <v>#N/A</v>
      </c>
    </row>
    <row r="107" spans="1:13" hidden="1" x14ac:dyDescent="0.3">
      <c r="A107" s="316" t="s">
        <v>464</v>
      </c>
      <c r="B107" s="316" t="s">
        <v>465</v>
      </c>
      <c r="C107" s="318">
        <v>92</v>
      </c>
      <c r="D107" s="318">
        <v>30</v>
      </c>
      <c r="E107" s="318"/>
      <c r="F107" s="317">
        <v>2.65</v>
      </c>
      <c r="G107" s="317">
        <f t="shared" si="11"/>
        <v>2.7209669999999999</v>
      </c>
      <c r="H107" s="317">
        <f t="shared" si="12"/>
        <v>5.7140307000000004</v>
      </c>
      <c r="I107" s="319">
        <f>SUMIFS(Velocidade!H:H,Velocidade!A:A,Produtividade!C:C,Velocidade!B:B,Produtividade!D:D,Velocidade!C:C,Produtividade!E:E,Velocidade!D:D,Produtividade!F:F)</f>
        <v>35</v>
      </c>
      <c r="J107" s="319">
        <f t="shared" ref="J107:J137" si="13">G107*6</f>
        <v>16.325801999999999</v>
      </c>
      <c r="L107" s="388" t="e">
        <f>#N/A</f>
        <v>#N/A</v>
      </c>
      <c r="M107" s="389" t="e">
        <f t="shared" si="10"/>
        <v>#N/A</v>
      </c>
    </row>
    <row r="108" spans="1:13" hidden="1" x14ac:dyDescent="0.3">
      <c r="A108" s="316" t="s">
        <v>466</v>
      </c>
      <c r="B108" s="316" t="s">
        <v>467</v>
      </c>
      <c r="C108" s="318">
        <v>92</v>
      </c>
      <c r="D108" s="318">
        <v>40</v>
      </c>
      <c r="E108" s="318"/>
      <c r="F108" s="317">
        <v>2.65</v>
      </c>
      <c r="G108" s="317">
        <f t="shared" si="11"/>
        <v>3.1370169999999997</v>
      </c>
      <c r="H108" s="317">
        <f t="shared" si="12"/>
        <v>6.5877356999999996</v>
      </c>
      <c r="I108" s="319">
        <f>SUMIFS(Velocidade!H:H,Velocidade!A:A,Produtividade!C:C,Velocidade!B:B,Produtividade!D:D,Velocidade!C:C,Produtividade!E:E,Velocidade!D:D,Produtividade!F:F)</f>
        <v>35</v>
      </c>
      <c r="J108" s="319">
        <f t="shared" si="13"/>
        <v>18.822101999999997</v>
      </c>
      <c r="L108" s="388" t="e">
        <f>#N/A</f>
        <v>#N/A</v>
      </c>
      <c r="M108" s="389" t="e">
        <f t="shared" si="10"/>
        <v>#N/A</v>
      </c>
    </row>
    <row r="109" spans="1:13" x14ac:dyDescent="0.3">
      <c r="A109" s="316" t="s">
        <v>127</v>
      </c>
      <c r="B109" s="316" t="s">
        <v>469</v>
      </c>
      <c r="C109" s="318">
        <v>100</v>
      </c>
      <c r="D109" s="318">
        <v>50</v>
      </c>
      <c r="E109" s="318"/>
      <c r="F109" s="317">
        <v>2.65</v>
      </c>
      <c r="G109" s="317">
        <f t="shared" si="11"/>
        <v>3.7194869999999995</v>
      </c>
      <c r="H109" s="317">
        <f t="shared" si="12"/>
        <v>7.810922699999999</v>
      </c>
      <c r="I109" s="319">
        <f>SUMIFS(Velocidade!H:H,Velocidade!A:A,Produtividade!C:C,Velocidade!B:B,Produtividade!D:D,Velocidade!C:C,Produtividade!E:E,Velocidade!D:D,Produtividade!F:F)</f>
        <v>35</v>
      </c>
      <c r="J109" s="319">
        <f t="shared" si="13"/>
        <v>22.316921999999998</v>
      </c>
      <c r="L109" s="388" t="e">
        <f>#N/A</f>
        <v>#N/A</v>
      </c>
      <c r="M109" s="389" t="e">
        <f t="shared" si="10"/>
        <v>#N/A</v>
      </c>
    </row>
    <row r="110" spans="1:13" hidden="1" x14ac:dyDescent="0.3">
      <c r="A110" s="316" t="s">
        <v>125</v>
      </c>
      <c r="B110" s="316" t="s">
        <v>126</v>
      </c>
      <c r="C110" s="318">
        <v>100</v>
      </c>
      <c r="D110" s="318">
        <v>40</v>
      </c>
      <c r="E110" s="318"/>
      <c r="F110" s="317">
        <v>2.65</v>
      </c>
      <c r="G110" s="317">
        <f t="shared" si="11"/>
        <v>3.3034369999999997</v>
      </c>
      <c r="H110" s="317">
        <f t="shared" si="12"/>
        <v>8.9192798999999994</v>
      </c>
      <c r="I110" s="319">
        <f>SUMIFS(Velocidade!H:H,Velocidade!A:A,Produtividade!C:C,Velocidade!B:B,Produtividade!D:D,Velocidade!C:C,Produtividade!E:E,Velocidade!D:D,Produtividade!F:F)</f>
        <v>45</v>
      </c>
      <c r="J110" s="319">
        <f t="shared" si="13"/>
        <v>19.820622</v>
      </c>
      <c r="L110" s="388" t="e">
        <f>#N/A</f>
        <v>#N/A</v>
      </c>
      <c r="M110" s="389" t="e">
        <f t="shared" si="10"/>
        <v>#N/A</v>
      </c>
    </row>
    <row r="111" spans="1:13" hidden="1" x14ac:dyDescent="0.3">
      <c r="A111" s="316" t="s">
        <v>470</v>
      </c>
      <c r="B111" s="316" t="s">
        <v>471</v>
      </c>
      <c r="C111" s="318">
        <v>127</v>
      </c>
      <c r="D111" s="318">
        <v>50</v>
      </c>
      <c r="E111" s="318"/>
      <c r="F111" s="317">
        <v>2.65</v>
      </c>
      <c r="G111" s="317">
        <f t="shared" si="11"/>
        <v>4.2811544999999995</v>
      </c>
      <c r="H111" s="317">
        <f t="shared" si="12"/>
        <v>6.4217317499999993</v>
      </c>
      <c r="I111" s="319">
        <f>SUMIFS(Velocidade!H:H,Velocidade!A:A,Produtividade!C:C,Velocidade!B:B,Produtividade!D:D,Velocidade!C:C,Produtividade!E:E,Velocidade!D:D,Produtividade!F:F)</f>
        <v>25</v>
      </c>
      <c r="J111" s="319">
        <f t="shared" si="13"/>
        <v>25.686926999999997</v>
      </c>
      <c r="L111" s="388" t="e">
        <f>#N/A</f>
        <v>#N/A</v>
      </c>
      <c r="M111" s="389" t="e">
        <f t="shared" si="10"/>
        <v>#N/A</v>
      </c>
    </row>
    <row r="112" spans="1:13" hidden="1" x14ac:dyDescent="0.3">
      <c r="A112" s="316" t="s">
        <v>102</v>
      </c>
      <c r="B112" s="316" t="s">
        <v>103</v>
      </c>
      <c r="C112" s="318">
        <v>150</v>
      </c>
      <c r="D112" s="318">
        <v>50</v>
      </c>
      <c r="E112" s="318"/>
      <c r="F112" s="317">
        <v>2.65</v>
      </c>
      <c r="G112" s="317">
        <f t="shared" si="11"/>
        <v>4.7596119999999997</v>
      </c>
      <c r="H112" s="317">
        <f t="shared" si="12"/>
        <v>7.139418</v>
      </c>
      <c r="I112" s="319">
        <f>SUMIFS(Velocidade!H:H,Velocidade!A:A,Produtividade!C:C,Velocidade!B:B,Produtividade!D:D,Velocidade!C:C,Produtividade!E:E,Velocidade!D:D,Produtividade!F:F)</f>
        <v>25</v>
      </c>
      <c r="J112" s="319">
        <f t="shared" si="13"/>
        <v>28.557671999999997</v>
      </c>
      <c r="L112" s="388" t="e">
        <f>#N/A</f>
        <v>#N/A</v>
      </c>
      <c r="M112" s="389" t="e">
        <f t="shared" si="10"/>
        <v>#N/A</v>
      </c>
    </row>
    <row r="113" spans="1:13" hidden="1" x14ac:dyDescent="0.3">
      <c r="A113" s="316" t="s">
        <v>39</v>
      </c>
      <c r="B113" s="316" t="s">
        <v>40</v>
      </c>
      <c r="C113" s="318">
        <v>200</v>
      </c>
      <c r="D113" s="318">
        <v>50</v>
      </c>
      <c r="E113" s="318"/>
      <c r="F113" s="317">
        <v>2.65</v>
      </c>
      <c r="G113" s="317">
        <f t="shared" si="11"/>
        <v>5.7997370000000004</v>
      </c>
      <c r="H113" s="317">
        <f t="shared" si="12"/>
        <v>8.6996055000000005</v>
      </c>
      <c r="I113" s="319">
        <f>SUMIFS(Velocidade!H:H,Velocidade!A:A,Produtividade!C:C,Velocidade!B:B,Produtividade!D:D,Velocidade!C:C,Produtividade!E:E,Velocidade!D:D,Produtividade!F:F)</f>
        <v>25</v>
      </c>
      <c r="J113" s="319">
        <f t="shared" si="13"/>
        <v>34.798422000000002</v>
      </c>
      <c r="L113" s="388" t="e">
        <f>#N/A</f>
        <v>#N/A</v>
      </c>
      <c r="M113" s="389" t="e">
        <f t="shared" si="10"/>
        <v>#N/A</v>
      </c>
    </row>
    <row r="114" spans="1:13" hidden="1" x14ac:dyDescent="0.3">
      <c r="A114" s="316" t="s">
        <v>478</v>
      </c>
      <c r="B114" s="316" t="s">
        <v>479</v>
      </c>
      <c r="C114" s="318" t="s">
        <v>960</v>
      </c>
      <c r="D114" s="318" t="s">
        <v>959</v>
      </c>
      <c r="E114" s="318"/>
      <c r="F114" s="317">
        <v>3</v>
      </c>
      <c r="G114" s="317">
        <f t="shared" si="11"/>
        <v>1.29525</v>
      </c>
      <c r="H114" s="317">
        <f t="shared" si="12"/>
        <v>3.1086000000000005</v>
      </c>
      <c r="I114" s="319">
        <f>SUMIFS(Velocidade!H:H,Velocidade!A:A,Produtividade!C:C,Velocidade!B:B,Produtividade!D:D,Velocidade!C:C,Produtividade!E:E,Velocidade!D:D,Produtividade!F:F)</f>
        <v>40</v>
      </c>
      <c r="J114" s="319">
        <f t="shared" si="13"/>
        <v>7.7714999999999996</v>
      </c>
      <c r="K114" s="15"/>
      <c r="L114" s="388" t="e">
        <f>#N/A</f>
        <v>#N/A</v>
      </c>
      <c r="M114" s="389" t="e">
        <f t="shared" si="10"/>
        <v>#N/A</v>
      </c>
    </row>
    <row r="115" spans="1:13" hidden="1" x14ac:dyDescent="0.3">
      <c r="A115" s="316" t="s">
        <v>480</v>
      </c>
      <c r="B115" s="316" t="s">
        <v>481</v>
      </c>
      <c r="C115" s="318">
        <v>50</v>
      </c>
      <c r="D115" s="318">
        <v>25</v>
      </c>
      <c r="E115" s="318"/>
      <c r="F115" s="317">
        <v>3</v>
      </c>
      <c r="G115" s="317">
        <f t="shared" si="11"/>
        <v>1.7898000000000001</v>
      </c>
      <c r="H115" s="317">
        <f t="shared" si="12"/>
        <v>3.7585799999999998</v>
      </c>
      <c r="I115" s="319">
        <f>SUMIFS(Velocidade!H:H,Velocidade!A:A,Produtividade!C:C,Velocidade!B:B,Produtividade!D:D,Velocidade!C:C,Produtividade!E:E,Velocidade!D:D,Produtividade!F:F)</f>
        <v>35</v>
      </c>
      <c r="J115" s="319">
        <f t="shared" si="13"/>
        <v>10.738800000000001</v>
      </c>
      <c r="L115" s="388" t="e">
        <f>#N/A</f>
        <v>#N/A</v>
      </c>
      <c r="M115" s="389" t="e">
        <f t="shared" si="10"/>
        <v>#N/A</v>
      </c>
    </row>
    <row r="116" spans="1:13" hidden="1" x14ac:dyDescent="0.3">
      <c r="A116" s="316" t="s">
        <v>482</v>
      </c>
      <c r="B116" s="316" t="s">
        <v>483</v>
      </c>
      <c r="C116" s="318">
        <v>50</v>
      </c>
      <c r="D116" s="318">
        <v>25</v>
      </c>
      <c r="E116" s="318"/>
      <c r="F116" s="317">
        <v>3</v>
      </c>
      <c r="G116" s="317">
        <f t="shared" si="11"/>
        <v>1.7898000000000001</v>
      </c>
      <c r="H116" s="317">
        <f t="shared" si="12"/>
        <v>3.7585799999999998</v>
      </c>
      <c r="I116" s="319">
        <f>SUMIFS(Velocidade!H:H,Velocidade!A:A,Produtividade!C:C,Velocidade!B:B,Produtividade!D:D,Velocidade!C:C,Produtividade!E:E,Velocidade!D:D,Produtividade!F:F)</f>
        <v>35</v>
      </c>
      <c r="J116" s="319">
        <f t="shared" si="13"/>
        <v>10.738800000000001</v>
      </c>
      <c r="K116" s="15"/>
      <c r="L116" s="388" t="e">
        <f>#N/A</f>
        <v>#N/A</v>
      </c>
      <c r="M116" s="389" t="e">
        <f t="shared" si="10"/>
        <v>#N/A</v>
      </c>
    </row>
    <row r="117" spans="1:13" hidden="1" x14ac:dyDescent="0.3">
      <c r="A117" s="316" t="s">
        <v>486</v>
      </c>
      <c r="B117" s="316" t="s">
        <v>485</v>
      </c>
      <c r="C117" s="318">
        <v>75</v>
      </c>
      <c r="D117" s="318">
        <v>40</v>
      </c>
      <c r="E117" s="318"/>
      <c r="F117" s="317">
        <v>3</v>
      </c>
      <c r="G117" s="317">
        <f t="shared" si="11"/>
        <v>3.0850499999999998</v>
      </c>
      <c r="H117" s="317">
        <f t="shared" si="12"/>
        <v>9.2551500000000004</v>
      </c>
      <c r="I117" s="319">
        <f>SUMIFS(Velocidade!H:H,Velocidade!A:A,Produtividade!C:C,Velocidade!B:B,Produtividade!D:D,Velocidade!C:C,Produtividade!E:E,Velocidade!D:D,Produtividade!F:F)</f>
        <v>50</v>
      </c>
      <c r="J117" s="319">
        <f t="shared" si="13"/>
        <v>18.510300000000001</v>
      </c>
      <c r="L117" s="388" t="e">
        <f>#N/A</f>
        <v>#N/A</v>
      </c>
      <c r="M117" s="389" t="e">
        <f t="shared" si="10"/>
        <v>#N/A</v>
      </c>
    </row>
    <row r="118" spans="1:13" hidden="1" x14ac:dyDescent="0.3">
      <c r="A118" s="316" t="s">
        <v>487</v>
      </c>
      <c r="B118" s="316" t="s">
        <v>488</v>
      </c>
      <c r="C118" s="318">
        <v>92</v>
      </c>
      <c r="D118" s="318">
        <v>30</v>
      </c>
      <c r="E118" s="318"/>
      <c r="F118" s="317">
        <v>3</v>
      </c>
      <c r="G118" s="317">
        <f t="shared" si="11"/>
        <v>3.0143999999999997</v>
      </c>
      <c r="H118" s="317">
        <f t="shared" si="12"/>
        <v>6.3302399999999999</v>
      </c>
      <c r="I118" s="319">
        <f>SUMIFS(Velocidade!H:H,Velocidade!A:A,Produtividade!C:C,Velocidade!B:B,Produtividade!D:D,Velocidade!C:C,Produtividade!E:E,Velocidade!D:D,Produtividade!F:F)</f>
        <v>35</v>
      </c>
      <c r="J118" s="319">
        <f t="shared" si="13"/>
        <v>18.086399999999998</v>
      </c>
      <c r="L118" s="388" t="e">
        <f>#N/A</f>
        <v>#N/A</v>
      </c>
      <c r="M118" s="389" t="e">
        <f t="shared" si="10"/>
        <v>#N/A</v>
      </c>
    </row>
    <row r="119" spans="1:13" hidden="1" x14ac:dyDescent="0.3">
      <c r="A119" s="316" t="s">
        <v>489</v>
      </c>
      <c r="B119" s="316" t="s">
        <v>490</v>
      </c>
      <c r="C119" s="318">
        <v>92</v>
      </c>
      <c r="D119" s="318">
        <v>40</v>
      </c>
      <c r="E119" s="318"/>
      <c r="F119" s="317">
        <v>3</v>
      </c>
      <c r="G119" s="317">
        <f t="shared" si="11"/>
        <v>3.4853999999999998</v>
      </c>
      <c r="H119" s="317">
        <f t="shared" si="12"/>
        <v>7.3193399999999995</v>
      </c>
      <c r="I119" s="319">
        <f>SUMIFS(Velocidade!H:H,Velocidade!A:A,Produtividade!C:C,Velocidade!B:B,Produtividade!D:D,Velocidade!C:C,Produtividade!E:E,Velocidade!D:D,Produtividade!F:F)</f>
        <v>35</v>
      </c>
      <c r="J119" s="319">
        <f t="shared" si="13"/>
        <v>20.912399999999998</v>
      </c>
      <c r="L119" s="388" t="e">
        <f>#N/A</f>
        <v>#N/A</v>
      </c>
      <c r="M119" s="389" t="e">
        <f t="shared" si="10"/>
        <v>#N/A</v>
      </c>
    </row>
    <row r="120" spans="1:13" x14ac:dyDescent="0.3">
      <c r="A120" s="316" t="s">
        <v>131</v>
      </c>
      <c r="B120" s="316" t="s">
        <v>132</v>
      </c>
      <c r="C120" s="318">
        <v>100</v>
      </c>
      <c r="D120" s="318">
        <v>50</v>
      </c>
      <c r="E120" s="318"/>
      <c r="F120" s="317">
        <v>3</v>
      </c>
      <c r="G120" s="317">
        <f t="shared" si="11"/>
        <v>4.1448</v>
      </c>
      <c r="H120" s="317">
        <f t="shared" si="12"/>
        <v>8.7040799999999994</v>
      </c>
      <c r="I120" s="319">
        <f>SUMIFS(Velocidade!H:H,Velocidade!A:A,Produtividade!C:C,Velocidade!B:B,Produtividade!D:D,Velocidade!C:C,Produtividade!E:E,Velocidade!D:D,Produtividade!F:F)</f>
        <v>35</v>
      </c>
      <c r="J120" s="319">
        <f t="shared" si="13"/>
        <v>24.8688</v>
      </c>
      <c r="K120">
        <f>J120*50</f>
        <v>1243.44</v>
      </c>
      <c r="L120" s="388" t="e">
        <f>#N/A</f>
        <v>#N/A</v>
      </c>
      <c r="M120" s="389" t="e">
        <f t="shared" si="10"/>
        <v>#N/A</v>
      </c>
    </row>
    <row r="121" spans="1:13" hidden="1" x14ac:dyDescent="0.3">
      <c r="A121" s="316" t="s">
        <v>129</v>
      </c>
      <c r="B121" s="316" t="s">
        <v>130</v>
      </c>
      <c r="C121" s="318">
        <v>100</v>
      </c>
      <c r="D121" s="318">
        <v>40</v>
      </c>
      <c r="E121" s="318"/>
      <c r="F121" s="317">
        <v>3</v>
      </c>
      <c r="G121" s="317">
        <f t="shared" si="11"/>
        <v>3.6737999999999995</v>
      </c>
      <c r="H121" s="317">
        <f t="shared" si="12"/>
        <v>9.9192599999999977</v>
      </c>
      <c r="I121" s="319">
        <f>SUMIFS(Velocidade!H:H,Velocidade!A:A,Produtividade!C:C,Velocidade!B:B,Produtividade!D:D,Velocidade!C:C,Produtividade!E:E,Velocidade!D:D,Produtividade!F:F)</f>
        <v>45</v>
      </c>
      <c r="J121" s="319">
        <f t="shared" si="13"/>
        <v>22.042799999999996</v>
      </c>
      <c r="L121" s="388" t="e">
        <f>#N/A</f>
        <v>#N/A</v>
      </c>
      <c r="M121" s="389" t="e">
        <f t="shared" si="10"/>
        <v>#N/A</v>
      </c>
    </row>
    <row r="122" spans="1:13" hidden="1" x14ac:dyDescent="0.3">
      <c r="A122" s="316" t="s">
        <v>496</v>
      </c>
      <c r="B122" s="316" t="s">
        <v>497</v>
      </c>
      <c r="C122" s="318">
        <v>127</v>
      </c>
      <c r="D122" s="318">
        <v>50</v>
      </c>
      <c r="E122" s="318"/>
      <c r="F122" s="317">
        <v>3</v>
      </c>
      <c r="G122" s="317">
        <f t="shared" si="11"/>
        <v>4.7806499999999996</v>
      </c>
      <c r="H122" s="317">
        <f t="shared" si="12"/>
        <v>0</v>
      </c>
      <c r="I122" s="319">
        <f>SUMIFS(Velocidade!H:H,Velocidade!A:A,Produtividade!C:C,Velocidade!B:B,Produtividade!D:D,Velocidade!C:C,Produtividade!E:E,Velocidade!D:D,Produtividade!F:F)</f>
        <v>0</v>
      </c>
      <c r="J122" s="319">
        <f t="shared" si="13"/>
        <v>28.683899999999998</v>
      </c>
      <c r="L122" s="388" t="e">
        <f>#N/A</f>
        <v>#N/A</v>
      </c>
      <c r="M122" s="389" t="e">
        <f t="shared" si="10"/>
        <v>#N/A</v>
      </c>
    </row>
    <row r="123" spans="1:13" hidden="1" x14ac:dyDescent="0.3">
      <c r="A123" s="316" t="s">
        <v>109</v>
      </c>
      <c r="B123" s="316" t="s">
        <v>110</v>
      </c>
      <c r="C123" s="318">
        <v>150</v>
      </c>
      <c r="D123" s="318">
        <v>50</v>
      </c>
      <c r="E123" s="318"/>
      <c r="F123" s="317">
        <v>3</v>
      </c>
      <c r="G123" s="317">
        <f t="shared" si="11"/>
        <v>5.3223000000000003</v>
      </c>
      <c r="H123" s="317">
        <f t="shared" si="12"/>
        <v>9.5801400000000019</v>
      </c>
      <c r="I123" s="319">
        <f>SUMIFS(Velocidade!H:H,Velocidade!A:A,Produtividade!C:C,Velocidade!B:B,Produtividade!D:D,Velocidade!C:C,Produtividade!E:E,Velocidade!D:D,Produtividade!F:F)</f>
        <v>30</v>
      </c>
      <c r="J123" s="319">
        <f t="shared" si="13"/>
        <v>31.933800000000002</v>
      </c>
      <c r="K123">
        <f>J123*83</f>
        <v>2650.5054</v>
      </c>
      <c r="L123" s="388" t="e">
        <f>#N/A</f>
        <v>#N/A</v>
      </c>
      <c r="M123" s="389" t="e">
        <f t="shared" si="10"/>
        <v>#N/A</v>
      </c>
    </row>
    <row r="124" spans="1:13" hidden="1" x14ac:dyDescent="0.3">
      <c r="A124" s="316" t="s">
        <v>961</v>
      </c>
      <c r="B124" s="316" t="s">
        <v>962</v>
      </c>
      <c r="C124" s="318"/>
      <c r="D124" s="318"/>
      <c r="E124" s="318"/>
      <c r="F124" s="317"/>
      <c r="G124" s="697" t="s">
        <v>952</v>
      </c>
      <c r="H124" s="697"/>
      <c r="I124" s="697"/>
      <c r="J124" s="319" t="e">
        <f t="shared" si="13"/>
        <v>#VALUE!</v>
      </c>
      <c r="K124" s="15"/>
      <c r="L124" s="388" t="e">
        <f>#N/A</f>
        <v>#N/A</v>
      </c>
      <c r="M124" s="389" t="e">
        <f t="shared" si="10"/>
        <v>#N/A</v>
      </c>
    </row>
    <row r="125" spans="1:13" hidden="1" x14ac:dyDescent="0.3">
      <c r="A125" s="316" t="s">
        <v>42</v>
      </c>
      <c r="B125" s="316" t="s">
        <v>43</v>
      </c>
      <c r="C125" s="318">
        <v>200</v>
      </c>
      <c r="D125" s="318">
        <v>50</v>
      </c>
      <c r="E125" s="318"/>
      <c r="F125" s="317">
        <v>3</v>
      </c>
      <c r="G125" s="317">
        <f>(((C125+(D125*2)+(E125*2))-(F125*8))*F125*7.85)/1000</f>
        <v>6.4997999999999996</v>
      </c>
      <c r="H125" s="317">
        <f>(I125*G125*60)/1000</f>
        <v>9.7496999999999989</v>
      </c>
      <c r="I125" s="319">
        <f>SUMIFS(Velocidade!H:H,Velocidade!A:A,Produtividade!C:C,Velocidade!B:B,Produtividade!D:D,Velocidade!C:C,Produtividade!E:E,Velocidade!D:D,Produtividade!F:F)</f>
        <v>25</v>
      </c>
      <c r="J125" s="319">
        <f t="shared" si="13"/>
        <v>38.998799999999996</v>
      </c>
      <c r="L125" s="388" t="e">
        <f>#N/A</f>
        <v>#N/A</v>
      </c>
      <c r="M125" s="389" t="e">
        <f t="shared" si="10"/>
        <v>#N/A</v>
      </c>
    </row>
    <row r="126" spans="1:13" hidden="1" x14ac:dyDescent="0.3">
      <c r="A126" s="316" t="s">
        <v>785</v>
      </c>
      <c r="B126" s="316" t="s">
        <v>786</v>
      </c>
      <c r="C126" s="318"/>
      <c r="D126" s="318"/>
      <c r="E126" s="318"/>
      <c r="F126" s="317"/>
      <c r="G126" s="697" t="s">
        <v>952</v>
      </c>
      <c r="H126" s="697"/>
      <c r="I126" s="697"/>
      <c r="J126" s="319" t="e">
        <f t="shared" si="13"/>
        <v>#VALUE!</v>
      </c>
      <c r="K126" s="15"/>
      <c r="L126" s="388" t="e">
        <f>#N/A</f>
        <v>#N/A</v>
      </c>
      <c r="M126" s="389" t="e">
        <f t="shared" si="10"/>
        <v>#N/A</v>
      </c>
    </row>
    <row r="127" spans="1:13" hidden="1" x14ac:dyDescent="0.3">
      <c r="A127" s="316" t="s">
        <v>501</v>
      </c>
      <c r="B127" s="316" t="s">
        <v>502</v>
      </c>
      <c r="C127" s="318">
        <v>150</v>
      </c>
      <c r="D127" s="318">
        <v>50</v>
      </c>
      <c r="E127" s="318"/>
      <c r="F127" s="317">
        <v>3.35</v>
      </c>
      <c r="G127" s="317">
        <f>(((C127+(D127*2)+(E127*2))-(F127*8))*F127*7.85)/1000</f>
        <v>5.8696019999999995</v>
      </c>
      <c r="H127" s="317">
        <f>(I127*G127*60)/1000</f>
        <v>7.0435223999999996</v>
      </c>
      <c r="I127" s="319">
        <f>SUMIFS(Velocidade!H:H,Velocidade!A:A,Produtividade!C:C,Velocidade!B:B,Produtividade!D:D,Velocidade!C:C,Produtividade!E:E,Velocidade!D:D,Produtividade!F:F)</f>
        <v>20</v>
      </c>
      <c r="J127" s="319">
        <f t="shared" si="13"/>
        <v>35.217611999999995</v>
      </c>
      <c r="L127" s="388" t="e">
        <f>#N/A</f>
        <v>#N/A</v>
      </c>
      <c r="M127" s="389" t="e">
        <f t="shared" si="10"/>
        <v>#N/A</v>
      </c>
    </row>
    <row r="128" spans="1:13" x14ac:dyDescent="0.3">
      <c r="A128" s="316" t="s">
        <v>503</v>
      </c>
      <c r="B128" s="316" t="s">
        <v>504</v>
      </c>
      <c r="C128" s="318">
        <v>100</v>
      </c>
      <c r="D128" s="318">
        <v>50</v>
      </c>
      <c r="E128" s="318"/>
      <c r="F128" s="317">
        <v>3.35</v>
      </c>
      <c r="G128" s="317">
        <f>(((C128+(D128*2)+(E128*2))-(F128*8))*F128*7.85)/1000</f>
        <v>4.5547269999999997</v>
      </c>
      <c r="H128" s="317">
        <f>(I128*G128*60)/1000</f>
        <v>6.8320904999999996</v>
      </c>
      <c r="I128" s="319">
        <f>SUMIFS(Velocidade!H:H,Velocidade!A:A,Produtividade!C:C,Velocidade!B:B,Produtividade!D:D,Velocidade!C:C,Produtividade!E:E,Velocidade!D:D,Produtividade!F:F)</f>
        <v>25</v>
      </c>
      <c r="J128" s="319">
        <f t="shared" si="13"/>
        <v>27.328361999999998</v>
      </c>
      <c r="L128" s="388" t="e">
        <f>#N/A</f>
        <v>#N/A</v>
      </c>
      <c r="M128" s="389" t="e">
        <f t="shared" si="10"/>
        <v>#N/A</v>
      </c>
    </row>
    <row r="129" spans="1:13" hidden="1" x14ac:dyDescent="0.3">
      <c r="A129" s="316" t="s">
        <v>787</v>
      </c>
      <c r="B129" s="316" t="s">
        <v>788</v>
      </c>
      <c r="C129" s="318">
        <v>100</v>
      </c>
      <c r="D129" s="318">
        <v>40</v>
      </c>
      <c r="E129" s="318"/>
      <c r="F129" s="317">
        <v>3.35</v>
      </c>
      <c r="G129" s="317">
        <f>(((C129+(D129*2)+(E129*2))-(F129*8))*F129*7.85)/1000</f>
        <v>4.0287769999999998</v>
      </c>
      <c r="H129" s="317">
        <f>(I129*G129*60)/1000</f>
        <v>8.4604316999999991</v>
      </c>
      <c r="I129" s="319">
        <f>SUMIFS(Velocidade!H:H,Velocidade!A:A,Produtividade!C:C,Velocidade!B:B,Produtividade!D:D,Velocidade!C:C,Produtividade!E:E,Velocidade!D:D,Produtividade!F:F)</f>
        <v>35</v>
      </c>
      <c r="J129" s="319">
        <f t="shared" si="13"/>
        <v>24.172661999999999</v>
      </c>
      <c r="L129" s="388" t="e">
        <f>#N/A</f>
        <v>#N/A</v>
      </c>
      <c r="M129" s="389" t="e">
        <f t="shared" si="10"/>
        <v>#N/A</v>
      </c>
    </row>
    <row r="130" spans="1:13" hidden="1" x14ac:dyDescent="0.3">
      <c r="A130" s="316" t="s">
        <v>789</v>
      </c>
      <c r="B130" s="316" t="s">
        <v>790</v>
      </c>
      <c r="C130" s="318">
        <v>200</v>
      </c>
      <c r="D130" s="318">
        <v>50</v>
      </c>
      <c r="E130" s="318"/>
      <c r="F130" s="317">
        <v>3.35</v>
      </c>
      <c r="G130" s="317">
        <f>(((C130+(D130*2)+(E130*2))-(F130*8))*F130*7.85)/1000</f>
        <v>7.1844770000000002</v>
      </c>
      <c r="H130" s="317">
        <f>(I130*G130*60)/1000</f>
        <v>10.7767155</v>
      </c>
      <c r="I130" s="319">
        <f>SUMIFS(Velocidade!H:H,Velocidade!A:A,Produtividade!C:C,Velocidade!B:B,Produtividade!D:D,Velocidade!C:C,Produtividade!E:E,Velocidade!D:D,Produtividade!F:F)</f>
        <v>25</v>
      </c>
      <c r="J130" s="319">
        <f t="shared" si="13"/>
        <v>43.106862</v>
      </c>
      <c r="L130" s="388" t="e">
        <f>#N/A</f>
        <v>#N/A</v>
      </c>
      <c r="M130" s="389" t="e">
        <f t="shared" si="10"/>
        <v>#N/A</v>
      </c>
    </row>
    <row r="131" spans="1:13" hidden="1" x14ac:dyDescent="0.3">
      <c r="A131" s="316" t="s">
        <v>507</v>
      </c>
      <c r="B131" s="316" t="s">
        <v>508</v>
      </c>
      <c r="C131" s="318"/>
      <c r="D131" s="318"/>
      <c r="E131" s="318"/>
      <c r="F131" s="317"/>
      <c r="G131" s="697" t="s">
        <v>952</v>
      </c>
      <c r="H131" s="697"/>
      <c r="I131" s="697"/>
      <c r="J131" s="319" t="e">
        <f t="shared" si="13"/>
        <v>#VALUE!</v>
      </c>
      <c r="K131" s="15"/>
      <c r="L131" s="388" t="e">
        <f>#N/A</f>
        <v>#N/A</v>
      </c>
      <c r="M131" s="389" t="e">
        <f t="shared" ref="M131:M196" si="14">L131*60</f>
        <v>#N/A</v>
      </c>
    </row>
    <row r="132" spans="1:13" hidden="1" x14ac:dyDescent="0.3">
      <c r="A132" s="316" t="s">
        <v>145</v>
      </c>
      <c r="B132" s="316" t="s">
        <v>146</v>
      </c>
      <c r="C132" s="318">
        <v>75</v>
      </c>
      <c r="D132" s="318">
        <v>40</v>
      </c>
      <c r="E132" s="318"/>
      <c r="F132" s="317">
        <v>4.75</v>
      </c>
      <c r="G132" s="317">
        <f t="shared" ref="G132:G137" si="15">(((C132+(D132*2)+(E132*2))-(F132*8))*F132*7.85)/1000</f>
        <v>4.3626374999999999</v>
      </c>
      <c r="H132" s="317">
        <f t="shared" ref="H132:H137" si="16">(I132*G132*60)/1000</f>
        <v>9.1615387500000001</v>
      </c>
      <c r="I132" s="319">
        <f>SUMIFS(Velocidade!H:H,Velocidade!A:A,Produtividade!C:C,Velocidade!B:B,Produtividade!D:D,Velocidade!C:C,Produtividade!E:E,Velocidade!D:D,Produtividade!F:F)</f>
        <v>35</v>
      </c>
      <c r="J132" s="319">
        <f t="shared" si="13"/>
        <v>26.175825</v>
      </c>
      <c r="K132">
        <f>J132*463</f>
        <v>12119.406975</v>
      </c>
      <c r="L132" s="388" t="e">
        <f>#N/A</f>
        <v>#N/A</v>
      </c>
      <c r="M132" s="389" t="e">
        <f t="shared" si="14"/>
        <v>#N/A</v>
      </c>
    </row>
    <row r="133" spans="1:13" x14ac:dyDescent="0.3">
      <c r="A133" s="316" t="s">
        <v>510</v>
      </c>
      <c r="B133" s="316" t="s">
        <v>511</v>
      </c>
      <c r="C133" s="318">
        <v>100</v>
      </c>
      <c r="D133" s="318">
        <v>50</v>
      </c>
      <c r="E133" s="318"/>
      <c r="F133" s="317">
        <v>4.75</v>
      </c>
      <c r="G133" s="317">
        <f t="shared" si="15"/>
        <v>6.0405749999999996</v>
      </c>
      <c r="H133" s="317">
        <f t="shared" si="16"/>
        <v>7.2486899999999999</v>
      </c>
      <c r="I133" s="319">
        <f>SUMIFS(Velocidade!H:H,Velocidade!A:A,Produtividade!C:C,Velocidade!B:B,Produtividade!D:D,Velocidade!C:C,Produtividade!E:E,Velocidade!D:D,Produtividade!F:F)</f>
        <v>20</v>
      </c>
      <c r="J133" s="319">
        <f t="shared" si="13"/>
        <v>36.243449999999996</v>
      </c>
      <c r="L133" s="388" t="e">
        <f>#N/A</f>
        <v>#N/A</v>
      </c>
      <c r="M133" s="389" t="e">
        <f t="shared" si="14"/>
        <v>#N/A</v>
      </c>
    </row>
    <row r="134" spans="1:13" hidden="1" x14ac:dyDescent="0.3">
      <c r="A134" s="316" t="s">
        <v>133</v>
      </c>
      <c r="B134" s="316" t="s">
        <v>963</v>
      </c>
      <c r="C134" s="318">
        <v>100</v>
      </c>
      <c r="D134" s="318">
        <v>40</v>
      </c>
      <c r="E134" s="318"/>
      <c r="F134" s="317">
        <v>4.75</v>
      </c>
      <c r="G134" s="317">
        <f t="shared" si="15"/>
        <v>5.2948249999999994</v>
      </c>
      <c r="H134" s="317">
        <f t="shared" si="16"/>
        <v>6.3537899999999992</v>
      </c>
      <c r="I134" s="319">
        <f>SUMIFS(Velocidade!H:H,Velocidade!A:A,Produtividade!C:C,Velocidade!B:B,Produtividade!D:D,Velocidade!C:C,Produtividade!E:E,Velocidade!D:D,Produtividade!F:F)</f>
        <v>20</v>
      </c>
      <c r="J134" s="319">
        <f t="shared" si="13"/>
        <v>31.768949999999997</v>
      </c>
      <c r="L134" s="388" t="e">
        <f>#N/A</f>
        <v>#N/A</v>
      </c>
      <c r="M134" s="389" t="e">
        <f t="shared" si="14"/>
        <v>#N/A</v>
      </c>
    </row>
    <row r="135" spans="1:13" hidden="1" x14ac:dyDescent="0.3">
      <c r="A135" s="316" t="s">
        <v>514</v>
      </c>
      <c r="B135" s="316" t="s">
        <v>515</v>
      </c>
      <c r="C135" s="318">
        <v>127</v>
      </c>
      <c r="D135" s="318">
        <v>50</v>
      </c>
      <c r="E135" s="318"/>
      <c r="F135" s="317">
        <v>4.75</v>
      </c>
      <c r="G135" s="317">
        <f t="shared" si="15"/>
        <v>7.0473374999999994</v>
      </c>
      <c r="H135" s="317">
        <f t="shared" si="16"/>
        <v>8.4568049999999992</v>
      </c>
      <c r="I135" s="319">
        <f>SUMIFS(Velocidade!H:H,Velocidade!A:A,Produtividade!C:C,Velocidade!B:B,Produtividade!D:D,Velocidade!C:C,Produtividade!E:E,Velocidade!D:D,Produtividade!F:F)</f>
        <v>20</v>
      </c>
      <c r="J135" s="319">
        <f t="shared" si="13"/>
        <v>42.284025</v>
      </c>
      <c r="L135" s="388" t="e">
        <f>#N/A</f>
        <v>#N/A</v>
      </c>
      <c r="M135" s="389" t="e">
        <f t="shared" si="14"/>
        <v>#N/A</v>
      </c>
    </row>
    <row r="136" spans="1:13" hidden="1" x14ac:dyDescent="0.3">
      <c r="A136" s="316" t="s">
        <v>113</v>
      </c>
      <c r="B136" s="316" t="s">
        <v>114</v>
      </c>
      <c r="C136" s="318">
        <v>150</v>
      </c>
      <c r="D136" s="318">
        <v>50</v>
      </c>
      <c r="E136" s="318"/>
      <c r="F136" s="317">
        <v>4.75</v>
      </c>
      <c r="G136" s="317">
        <f t="shared" si="15"/>
        <v>7.9049499999999995</v>
      </c>
      <c r="H136" s="317">
        <f t="shared" si="16"/>
        <v>9.4859399999999994</v>
      </c>
      <c r="I136" s="319">
        <f>SUMIFS(Velocidade!H:H,Velocidade!A:A,Produtividade!C:C,Velocidade!B:B,Produtividade!D:D,Velocidade!C:C,Produtividade!E:E,Velocidade!D:D,Produtividade!F:F)</f>
        <v>20</v>
      </c>
      <c r="J136" s="319">
        <f t="shared" si="13"/>
        <v>47.429699999999997</v>
      </c>
      <c r="L136" s="388" t="e">
        <f>#N/A</f>
        <v>#N/A</v>
      </c>
      <c r="M136" s="389" t="e">
        <f t="shared" si="14"/>
        <v>#N/A</v>
      </c>
    </row>
    <row r="137" spans="1:13" hidden="1" x14ac:dyDescent="0.3">
      <c r="A137" s="316" t="s">
        <v>518</v>
      </c>
      <c r="B137" s="316" t="s">
        <v>519</v>
      </c>
      <c r="C137" s="318">
        <v>200</v>
      </c>
      <c r="D137" s="318">
        <v>50</v>
      </c>
      <c r="E137" s="318"/>
      <c r="F137" s="317">
        <v>4.75</v>
      </c>
      <c r="G137" s="317">
        <f t="shared" si="15"/>
        <v>9.7693249999999985</v>
      </c>
      <c r="H137" s="317">
        <f t="shared" si="16"/>
        <v>14.653987499999999</v>
      </c>
      <c r="I137" s="319">
        <f>SUMIFS(Velocidade!H:H,Velocidade!A:A,Produtividade!C:C,Velocidade!B:B,Produtividade!D:D,Velocidade!C:C,Produtividade!E:E,Velocidade!D:D,Produtividade!F:F)</f>
        <v>25</v>
      </c>
      <c r="J137" s="319">
        <f t="shared" si="13"/>
        <v>58.615949999999991</v>
      </c>
      <c r="L137" s="388" t="e">
        <f>#N/A</f>
        <v>#N/A</v>
      </c>
      <c r="M137" s="389" t="e">
        <f t="shared" si="14"/>
        <v>#N/A</v>
      </c>
    </row>
    <row r="138" spans="1:13" hidden="1" x14ac:dyDescent="0.3">
      <c r="A138" s="316" t="s">
        <v>964</v>
      </c>
      <c r="B138" s="316" t="s">
        <v>965</v>
      </c>
      <c r="C138" s="318"/>
      <c r="D138" s="318"/>
      <c r="E138" s="318"/>
      <c r="F138" s="317"/>
      <c r="G138" s="697" t="s">
        <v>952</v>
      </c>
      <c r="H138" s="697"/>
      <c r="I138" s="697"/>
      <c r="J138" s="319"/>
      <c r="K138" s="15"/>
      <c r="L138" s="388" t="e">
        <f>#N/A</f>
        <v>#N/A</v>
      </c>
      <c r="M138" s="389" t="e">
        <f t="shared" si="14"/>
        <v>#N/A</v>
      </c>
    </row>
    <row r="139" spans="1:13" hidden="1" x14ac:dyDescent="0.3">
      <c r="A139" s="316" t="s">
        <v>143</v>
      </c>
      <c r="B139" s="316" t="s">
        <v>966</v>
      </c>
      <c r="C139" s="318">
        <v>75</v>
      </c>
      <c r="D139" s="318">
        <v>40</v>
      </c>
      <c r="E139" s="318"/>
      <c r="F139" s="317">
        <v>4.75</v>
      </c>
      <c r="G139" s="317">
        <f>(((C139+(D139*2)+(E139*2))-(F139*8))*F139*7.85)/1000</f>
        <v>4.3626374999999999</v>
      </c>
      <c r="H139" s="317">
        <f>(I139*G139*60)/1000</f>
        <v>9.1615387500000001</v>
      </c>
      <c r="I139" s="319">
        <f>SUMIFS(Velocidade!H:H,Velocidade!A:A,Produtividade!C:C,Velocidade!B:B,Produtividade!D:D,Velocidade!C:C,Produtividade!E:E,Velocidade!D:D,Produtividade!F:F)</f>
        <v>35</v>
      </c>
      <c r="J139" s="319" t="e">
        <f>#N/A</f>
        <v>#N/A</v>
      </c>
      <c r="L139" s="388" t="e">
        <f>#N/A</f>
        <v>#N/A</v>
      </c>
      <c r="M139" s="389" t="e">
        <f t="shared" si="14"/>
        <v>#N/A</v>
      </c>
    </row>
    <row r="140" spans="1:13" hidden="1" x14ac:dyDescent="0.3">
      <c r="A140" s="316" t="s">
        <v>791</v>
      </c>
      <c r="B140" s="316" t="s">
        <v>792</v>
      </c>
      <c r="C140" s="318">
        <v>100</v>
      </c>
      <c r="D140" s="318">
        <v>40</v>
      </c>
      <c r="E140" s="318"/>
      <c r="F140" s="317">
        <v>3.75</v>
      </c>
      <c r="G140" s="317">
        <f t="shared" ref="G140:G146" si="17">(((C140+(D140*2)+(E140*2))-(F140*8))*F140*7.85)/1000</f>
        <v>4.4156250000000004</v>
      </c>
      <c r="H140" s="317">
        <f t="shared" ref="H140:H147" si="18">(I140*G140*60)/1000</f>
        <v>9.2728125000000006</v>
      </c>
      <c r="I140" s="319">
        <f>SUMIFS(Velocidade!H:H,Velocidade!A:A,Produtividade!C:C,Velocidade!B:B,Produtividade!D:D,Velocidade!C:C,Produtividade!E:E,Velocidade!D:D,Produtividade!F:F)</f>
        <v>35</v>
      </c>
      <c r="J140" s="319" t="e">
        <f>#N/A</f>
        <v>#N/A</v>
      </c>
      <c r="L140" s="388" t="e">
        <f>#N/A</f>
        <v>#N/A</v>
      </c>
      <c r="M140" s="389" t="e">
        <f t="shared" si="14"/>
        <v>#N/A</v>
      </c>
    </row>
    <row r="141" spans="1:13" x14ac:dyDescent="0.3">
      <c r="A141" s="316" t="s">
        <v>520</v>
      </c>
      <c r="B141" s="316" t="s">
        <v>521</v>
      </c>
      <c r="C141" s="318">
        <v>100</v>
      </c>
      <c r="D141" s="318">
        <v>50</v>
      </c>
      <c r="E141" s="318"/>
      <c r="F141" s="317">
        <v>3.75</v>
      </c>
      <c r="G141" s="317">
        <f t="shared" si="17"/>
        <v>5.0043749999999996</v>
      </c>
      <c r="H141" s="317">
        <f t="shared" si="18"/>
        <v>6.0052499999999993</v>
      </c>
      <c r="I141" s="319">
        <f>SUMIFS(Velocidade!H:H,Velocidade!A:A,Produtividade!C:C,Velocidade!B:B,Produtividade!D:D,Velocidade!C:C,Produtividade!E:E,Velocidade!D:D,Produtividade!F:F)</f>
        <v>20</v>
      </c>
      <c r="J141" s="319" t="e">
        <f>#N/A</f>
        <v>#N/A</v>
      </c>
      <c r="L141" s="388" t="e">
        <f>#N/A</f>
        <v>#N/A</v>
      </c>
      <c r="M141" s="389" t="e">
        <f t="shared" si="14"/>
        <v>#N/A</v>
      </c>
    </row>
    <row r="142" spans="1:13" hidden="1" x14ac:dyDescent="0.3">
      <c r="A142" s="316" t="s">
        <v>522</v>
      </c>
      <c r="B142" s="316" t="s">
        <v>523</v>
      </c>
      <c r="C142" s="318">
        <v>127</v>
      </c>
      <c r="D142" s="318">
        <v>50</v>
      </c>
      <c r="E142" s="318"/>
      <c r="F142" s="317">
        <v>3.75</v>
      </c>
      <c r="G142" s="317">
        <f t="shared" si="17"/>
        <v>5.7991875000000004</v>
      </c>
      <c r="H142" s="317">
        <f t="shared" si="18"/>
        <v>6.9590250000000005</v>
      </c>
      <c r="I142" s="319">
        <f>SUMIFS(Velocidade!H:H,Velocidade!A:A,Produtividade!C:C,Velocidade!B:B,Produtividade!D:D,Velocidade!C:C,Produtividade!E:E,Velocidade!D:D,Produtividade!F:F)</f>
        <v>20</v>
      </c>
      <c r="J142" s="319" t="e">
        <f>#N/A</f>
        <v>#N/A</v>
      </c>
      <c r="L142" s="388" t="e">
        <f>#N/A</f>
        <v>#N/A</v>
      </c>
      <c r="M142" s="389" t="e">
        <f t="shared" si="14"/>
        <v>#N/A</v>
      </c>
    </row>
    <row r="143" spans="1:13" hidden="1" x14ac:dyDescent="0.3">
      <c r="A143" s="316" t="s">
        <v>793</v>
      </c>
      <c r="B143" s="316" t="s">
        <v>794</v>
      </c>
      <c r="C143" s="318">
        <v>150</v>
      </c>
      <c r="D143" s="318">
        <v>50</v>
      </c>
      <c r="E143" s="318"/>
      <c r="F143" s="317">
        <v>3.75</v>
      </c>
      <c r="G143" s="317">
        <f t="shared" si="17"/>
        <v>6.4762500000000003</v>
      </c>
      <c r="H143" s="317">
        <f t="shared" si="18"/>
        <v>7.7714999999999996</v>
      </c>
      <c r="I143" s="319">
        <f>SUMIFS(Velocidade!H:H,Velocidade!A:A,Produtividade!C:C,Velocidade!B:B,Produtividade!D:D,Velocidade!C:C,Produtividade!E:E,Velocidade!D:D,Produtividade!F:F)</f>
        <v>20</v>
      </c>
      <c r="J143" s="319" t="e">
        <f>#N/A</f>
        <v>#N/A</v>
      </c>
      <c r="L143" s="388" t="e">
        <f>#N/A</f>
        <v>#N/A</v>
      </c>
      <c r="M143" s="389" t="e">
        <f t="shared" si="14"/>
        <v>#N/A</v>
      </c>
    </row>
    <row r="144" spans="1:13" hidden="1" x14ac:dyDescent="0.3">
      <c r="A144" s="316" t="s">
        <v>795</v>
      </c>
      <c r="B144" s="316" t="s">
        <v>796</v>
      </c>
      <c r="C144" s="318">
        <v>200</v>
      </c>
      <c r="D144" s="320">
        <v>50</v>
      </c>
      <c r="E144" s="318"/>
      <c r="F144" s="317">
        <v>3.75</v>
      </c>
      <c r="G144" s="317">
        <f t="shared" si="17"/>
        <v>7.9481250000000001</v>
      </c>
      <c r="H144" s="317">
        <f t="shared" si="18"/>
        <v>11.9221875</v>
      </c>
      <c r="I144" s="319">
        <f>SUMIFS(Velocidade!H:H,Velocidade!A:A,Produtividade!C:C,Velocidade!B:B,Produtividade!D:D,Velocidade!C:C,Produtividade!E:E,Velocidade!D:D,Produtividade!F:F)</f>
        <v>25</v>
      </c>
      <c r="J144" s="319" t="e">
        <f>#N/A</f>
        <v>#N/A</v>
      </c>
      <c r="L144" s="388" t="e">
        <f>#N/A</f>
        <v>#N/A</v>
      </c>
      <c r="M144" s="389" t="e">
        <f t="shared" si="14"/>
        <v>#N/A</v>
      </c>
    </row>
    <row r="145" spans="1:13" hidden="1" x14ac:dyDescent="0.3">
      <c r="A145" s="316" t="s">
        <v>797</v>
      </c>
      <c r="B145" s="316" t="s">
        <v>967</v>
      </c>
      <c r="C145" s="318">
        <v>200</v>
      </c>
      <c r="D145" s="318">
        <v>75</v>
      </c>
      <c r="E145" s="318">
        <v>20</v>
      </c>
      <c r="F145" s="317">
        <v>3.75</v>
      </c>
      <c r="G145" s="317">
        <f t="shared" si="17"/>
        <v>10.5975</v>
      </c>
      <c r="H145" s="317">
        <f t="shared" si="18"/>
        <v>0</v>
      </c>
      <c r="I145" s="319">
        <f>SUMIFS(Velocidade!H:H,Velocidade!A:A,Produtividade!C:C,Velocidade!B:B,Produtividade!D:D,Velocidade!C:C,Produtividade!E:E,Velocidade!D:D,Produtividade!F:F)</f>
        <v>0</v>
      </c>
      <c r="J145" s="319" t="e">
        <f>#N/A</f>
        <v>#N/A</v>
      </c>
      <c r="L145" s="388" t="e">
        <f>#N/A</f>
        <v>#N/A</v>
      </c>
      <c r="M145" s="389" t="e">
        <f t="shared" si="14"/>
        <v>#N/A</v>
      </c>
    </row>
    <row r="146" spans="1:13" hidden="1" x14ac:dyDescent="0.3">
      <c r="A146" s="316" t="s">
        <v>799</v>
      </c>
      <c r="B146" s="316" t="s">
        <v>800</v>
      </c>
      <c r="C146" s="318">
        <v>127</v>
      </c>
      <c r="D146" s="318">
        <v>50</v>
      </c>
      <c r="E146" s="318"/>
      <c r="F146" s="317">
        <v>4.25</v>
      </c>
      <c r="G146" s="317">
        <f t="shared" si="17"/>
        <v>6.4389624999999997</v>
      </c>
      <c r="H146" s="317">
        <f t="shared" si="18"/>
        <v>7.7267549999999989</v>
      </c>
      <c r="I146" s="319">
        <f>SUMIFS(Velocidade!H:H,Velocidade!A:A,Produtividade!C:C,Velocidade!B:B,Produtividade!D:D,Velocidade!C:C,Produtividade!E:E,Velocidade!D:D,Produtividade!F:F)</f>
        <v>20</v>
      </c>
      <c r="J146" s="319" t="e">
        <f>#N/A</f>
        <v>#N/A</v>
      </c>
      <c r="L146" s="388" t="e">
        <f>#N/A</f>
        <v>#N/A</v>
      </c>
      <c r="M146" s="389" t="e">
        <f t="shared" si="14"/>
        <v>#N/A</v>
      </c>
    </row>
    <row r="147" spans="1:13" hidden="1" x14ac:dyDescent="0.3">
      <c r="A147" s="316" t="s">
        <v>801</v>
      </c>
      <c r="B147" s="316" t="s">
        <v>802</v>
      </c>
      <c r="C147" s="318">
        <v>150</v>
      </c>
      <c r="D147" s="318">
        <v>50</v>
      </c>
      <c r="E147" s="318"/>
      <c r="F147" s="317">
        <v>4.25</v>
      </c>
      <c r="G147" s="317">
        <f>(((C147+(D147*2)+(E147*2))-(F147*8))*F147*7.85)/1000</f>
        <v>7.2062999999999997</v>
      </c>
      <c r="H147" s="317">
        <f t="shared" si="18"/>
        <v>8.6475600000000004</v>
      </c>
      <c r="I147" s="319">
        <f>SUMIFS(Velocidade!H:H,Velocidade!A:A,Produtividade!C:C,Velocidade!B:B,Produtividade!D:D,Velocidade!C:C,Produtividade!E:E,Velocidade!D:D,Produtividade!F:F)</f>
        <v>20</v>
      </c>
      <c r="J147" s="319" t="e">
        <f>#N/A</f>
        <v>#N/A</v>
      </c>
      <c r="L147" s="388" t="e">
        <f>#N/A</f>
        <v>#N/A</v>
      </c>
      <c r="M147" s="389" t="e">
        <f t="shared" si="14"/>
        <v>#N/A</v>
      </c>
    </row>
    <row r="148" spans="1:13" hidden="1" x14ac:dyDescent="0.3">
      <c r="A148" s="316" t="s">
        <v>803</v>
      </c>
      <c r="B148" s="316" t="s">
        <v>968</v>
      </c>
      <c r="C148" s="318"/>
      <c r="D148" s="318"/>
      <c r="E148" s="318"/>
      <c r="F148" s="317"/>
      <c r="G148" s="697" t="s">
        <v>952</v>
      </c>
      <c r="H148" s="697"/>
      <c r="I148" s="697"/>
      <c r="J148" s="319"/>
      <c r="K148" s="15"/>
      <c r="L148" s="388" t="e">
        <f>#N/A</f>
        <v>#N/A</v>
      </c>
      <c r="M148" s="389" t="e">
        <f t="shared" si="14"/>
        <v>#N/A</v>
      </c>
    </row>
    <row r="149" spans="1:13" hidden="1" x14ac:dyDescent="0.3">
      <c r="A149" s="316" t="s">
        <v>805</v>
      </c>
      <c r="B149" s="316" t="s">
        <v>806</v>
      </c>
      <c r="C149" s="318">
        <v>200</v>
      </c>
      <c r="D149" s="318">
        <v>50</v>
      </c>
      <c r="E149" s="318"/>
      <c r="F149" s="317">
        <v>4.25</v>
      </c>
      <c r="G149" s="317">
        <f>(((C149+(D149*2)+(E149*2))-(F149*4))*F149*7.85)/1000</f>
        <v>9.4415874999999989</v>
      </c>
      <c r="H149" s="317">
        <f>(I149*G149*60)/1000</f>
        <v>0</v>
      </c>
      <c r="I149" s="319">
        <f>SUMIFS(Velocidade!H:H,Velocidade!A:A,Produtividade!C:C,Velocidade!B:B,Produtividade!D:D,Velocidade!C:C,Produtividade!E:E,Velocidade!D:D,Produtividade!F:F)</f>
        <v>0</v>
      </c>
      <c r="J149" s="319" t="e">
        <f>#N/A</f>
        <v>#N/A</v>
      </c>
      <c r="L149" s="388" t="e">
        <f>#N/A</f>
        <v>#N/A</v>
      </c>
      <c r="M149" s="389" t="e">
        <f t="shared" si="14"/>
        <v>#N/A</v>
      </c>
    </row>
    <row r="150" spans="1:13" hidden="1" x14ac:dyDescent="0.3">
      <c r="A150" s="316" t="s">
        <v>524</v>
      </c>
      <c r="B150" s="316" t="s">
        <v>969</v>
      </c>
      <c r="C150" s="318">
        <v>201</v>
      </c>
      <c r="D150" s="318">
        <v>51</v>
      </c>
      <c r="E150" s="318"/>
      <c r="F150" s="317">
        <v>5.25</v>
      </c>
      <c r="G150" s="317">
        <f>(((C150+(D150*2)+(E150*2))-(F150*4))*F150*7.85)/1000</f>
        <v>11.621924999999999</v>
      </c>
      <c r="H150" s="317">
        <f>(I150*G150*60)/1000</f>
        <v>0</v>
      </c>
      <c r="I150" s="319">
        <f>SUMIFS(Velocidade!H:H,Velocidade!A:A,Produtividade!C:C,Velocidade!B:B,Produtividade!D:D,Velocidade!C:C,Produtividade!E:E,Velocidade!D:D,Produtividade!F:F)</f>
        <v>0</v>
      </c>
      <c r="J150" s="319" t="e">
        <f>#N/A</f>
        <v>#N/A</v>
      </c>
      <c r="L150" s="388" t="e">
        <f>#N/A</f>
        <v>#N/A</v>
      </c>
      <c r="M150" s="389" t="e">
        <f>L150*60</f>
        <v>#N/A</v>
      </c>
    </row>
    <row r="151" spans="1:13" hidden="1" x14ac:dyDescent="0.3">
      <c r="A151" s="316" t="s">
        <v>528</v>
      </c>
      <c r="B151" s="316" t="s">
        <v>529</v>
      </c>
      <c r="C151" s="318" t="s">
        <v>948</v>
      </c>
      <c r="D151" s="318" t="s">
        <v>949</v>
      </c>
      <c r="E151" s="318" t="s">
        <v>950</v>
      </c>
      <c r="F151" s="317">
        <v>1.5</v>
      </c>
      <c r="G151" s="317">
        <f t="shared" ref="G151:G215" si="19">(((C151+(D151*2)+(E151*2))-(F151*4))*F151*7.85)/1000</f>
        <v>2.1077249999999998</v>
      </c>
      <c r="H151" s="317">
        <f t="shared" ref="H151:H215" si="20">(I151*G151*60)/1000</f>
        <v>5.6908574999999999</v>
      </c>
      <c r="I151" s="319">
        <f>SUMIFS(Velocidade!H:H,Velocidade!A:A,Produtividade!C:C,Velocidade!B:B,Produtividade!D:D,Velocidade!C:C,Produtividade!E:E,Velocidade!D:D,Produtividade!F:F)</f>
        <v>45</v>
      </c>
      <c r="J151" s="319" t="e">
        <f>#N/A</f>
        <v>#N/A</v>
      </c>
      <c r="L151" s="388" t="e">
        <f>#N/A</f>
        <v>#N/A</v>
      </c>
      <c r="M151" s="389" t="e">
        <f t="shared" si="14"/>
        <v>#N/A</v>
      </c>
    </row>
    <row r="152" spans="1:13" hidden="1" x14ac:dyDescent="0.3">
      <c r="A152" s="316" t="s">
        <v>534</v>
      </c>
      <c r="B152" s="316" t="s">
        <v>535</v>
      </c>
      <c r="C152" s="318">
        <v>150</v>
      </c>
      <c r="D152" s="318">
        <v>60</v>
      </c>
      <c r="E152" s="318">
        <v>20</v>
      </c>
      <c r="F152" s="317">
        <v>2</v>
      </c>
      <c r="G152" s="317">
        <f t="shared" si="19"/>
        <v>4.7413999999999996</v>
      </c>
      <c r="H152" s="317">
        <f t="shared" si="20"/>
        <v>9.9569399999999995</v>
      </c>
      <c r="I152" s="319">
        <f>SUMIFS(Velocidade!H:H,Velocidade!A:A,Produtividade!C:C,Velocidade!B:B,Produtividade!D:D,Velocidade!C:C,Produtividade!E:E,Velocidade!D:D,Produtividade!F:F)</f>
        <v>35</v>
      </c>
      <c r="J152" s="319" t="e">
        <f>#N/A</f>
        <v>#N/A</v>
      </c>
      <c r="L152" s="388" t="e">
        <f>#N/A</f>
        <v>#N/A</v>
      </c>
      <c r="M152" s="389" t="e">
        <f t="shared" si="14"/>
        <v>#N/A</v>
      </c>
    </row>
    <row r="153" spans="1:13" hidden="1" x14ac:dyDescent="0.3">
      <c r="A153" s="316" t="s">
        <v>536</v>
      </c>
      <c r="B153" s="316" t="s">
        <v>537</v>
      </c>
      <c r="C153" s="318">
        <v>200</v>
      </c>
      <c r="D153" s="318">
        <v>75</v>
      </c>
      <c r="E153" s="318">
        <v>20</v>
      </c>
      <c r="F153" s="317">
        <v>3.75</v>
      </c>
      <c r="G153" s="317">
        <f t="shared" si="19"/>
        <v>11.0390625</v>
      </c>
      <c r="H153" s="317">
        <f t="shared" si="20"/>
        <v>0</v>
      </c>
      <c r="I153" s="319">
        <f>SUMIFS(Velocidade!H:H,Velocidade!A:A,Produtividade!C:C,Velocidade!B:B,Produtividade!D:D,Velocidade!C:C,Produtividade!E:E,Velocidade!D:D,Produtividade!F:F)</f>
        <v>0</v>
      </c>
      <c r="J153" s="319" t="e">
        <f>#N/A</f>
        <v>#N/A</v>
      </c>
      <c r="L153" s="388" t="e">
        <f>#N/A</f>
        <v>#N/A</v>
      </c>
      <c r="M153" s="389" t="e">
        <f t="shared" si="14"/>
        <v>#N/A</v>
      </c>
    </row>
    <row r="154" spans="1:13" x14ac:dyDescent="0.3">
      <c r="A154" s="316" t="s">
        <v>542</v>
      </c>
      <c r="B154" s="316" t="s">
        <v>543</v>
      </c>
      <c r="C154" s="318">
        <v>100</v>
      </c>
      <c r="D154" s="318">
        <v>50</v>
      </c>
      <c r="E154" s="318">
        <v>17</v>
      </c>
      <c r="F154" s="317">
        <v>2.25</v>
      </c>
      <c r="G154" s="317">
        <f t="shared" si="19"/>
        <v>3.9740625000000001</v>
      </c>
      <c r="H154" s="317">
        <f t="shared" si="20"/>
        <v>10.729968749999999</v>
      </c>
      <c r="I154" s="319">
        <f>SUMIFS(Velocidade!H:H,Velocidade!A:A,Produtividade!C:C,Velocidade!B:B,Produtividade!D:D,Velocidade!C:C,Produtividade!E:E,Velocidade!D:D,Produtividade!F:F)</f>
        <v>45</v>
      </c>
      <c r="J154" s="319" t="e">
        <f>#N/A</f>
        <v>#N/A</v>
      </c>
      <c r="L154" s="388" t="e">
        <f>#N/A</f>
        <v>#N/A</v>
      </c>
      <c r="M154" s="389" t="e">
        <f t="shared" si="14"/>
        <v>#N/A</v>
      </c>
    </row>
    <row r="155" spans="1:13" hidden="1" x14ac:dyDescent="0.3">
      <c r="A155" s="316" t="s">
        <v>546</v>
      </c>
      <c r="B155" s="316" t="s">
        <v>547</v>
      </c>
      <c r="C155" s="318">
        <v>127</v>
      </c>
      <c r="D155" s="318">
        <v>50</v>
      </c>
      <c r="E155" s="318">
        <v>17</v>
      </c>
      <c r="F155" s="317">
        <v>2.25</v>
      </c>
      <c r="G155" s="317">
        <f t="shared" si="19"/>
        <v>4.4509499999999997</v>
      </c>
      <c r="H155" s="317">
        <f t="shared" si="20"/>
        <v>9.3469949999999997</v>
      </c>
      <c r="I155" s="319">
        <f>SUMIFS(Velocidade!H:H,Velocidade!A:A,Produtividade!C:C,Velocidade!B:B,Produtividade!D:D,Velocidade!C:C,Produtividade!E:E,Velocidade!D:D,Produtividade!F:F)</f>
        <v>35</v>
      </c>
      <c r="J155" s="319" t="e">
        <f>#N/A</f>
        <v>#N/A</v>
      </c>
      <c r="L155" s="388" t="e">
        <f>#N/A</f>
        <v>#N/A</v>
      </c>
      <c r="M155" s="389" t="e">
        <f t="shared" si="14"/>
        <v>#N/A</v>
      </c>
    </row>
    <row r="156" spans="1:13" hidden="1" x14ac:dyDescent="0.3">
      <c r="A156" s="316" t="s">
        <v>548</v>
      </c>
      <c r="B156" s="316" t="s">
        <v>807</v>
      </c>
      <c r="C156" s="318">
        <v>150</v>
      </c>
      <c r="D156" s="318">
        <v>60</v>
      </c>
      <c r="E156" s="318">
        <v>20</v>
      </c>
      <c r="F156" s="317">
        <v>2.25</v>
      </c>
      <c r="G156" s="317">
        <f t="shared" si="19"/>
        <v>5.3164124999999993</v>
      </c>
      <c r="H156" s="317">
        <f t="shared" si="20"/>
        <v>12.759389999999998</v>
      </c>
      <c r="I156" s="319">
        <f>SUMIFS(Velocidade!H:H,Velocidade!A:A,Produtividade!C:C,Velocidade!B:B,Produtividade!D:D,Velocidade!C:C,Produtividade!E:E,Velocidade!D:D,Produtividade!F:F)</f>
        <v>40</v>
      </c>
      <c r="J156" s="319" t="e">
        <f>#N/A</f>
        <v>#N/A</v>
      </c>
      <c r="L156" s="388" t="e">
        <f>#N/A</f>
        <v>#N/A</v>
      </c>
      <c r="M156" s="389" t="e">
        <f t="shared" si="14"/>
        <v>#N/A</v>
      </c>
    </row>
    <row r="157" spans="1:13" hidden="1" x14ac:dyDescent="0.3">
      <c r="A157" s="400" t="s">
        <v>808</v>
      </c>
      <c r="B157" s="400" t="s">
        <v>809</v>
      </c>
      <c r="C157" s="318">
        <v>200</v>
      </c>
      <c r="D157" s="318">
        <v>60</v>
      </c>
      <c r="E157" s="318">
        <v>20</v>
      </c>
      <c r="F157" s="317">
        <v>2.25</v>
      </c>
      <c r="G157" s="317">
        <f t="shared" si="19"/>
        <v>6.199537499999999</v>
      </c>
      <c r="H157" s="317">
        <f t="shared" si="20"/>
        <v>9.2993062499999972</v>
      </c>
      <c r="I157" s="319">
        <f>SUMIFS(Velocidade!H:H,Velocidade!A:A,Produtividade!C:C,Velocidade!B:B,Produtividade!D:D,Velocidade!C:C,Produtividade!E:E,Velocidade!D:D,Produtividade!F:F)</f>
        <v>25</v>
      </c>
      <c r="J157" s="319" t="e">
        <f>#N/A</f>
        <v>#N/A</v>
      </c>
      <c r="L157" s="388" t="e">
        <f>#N/A</f>
        <v>#N/A</v>
      </c>
      <c r="M157" s="389" t="e">
        <f t="shared" si="14"/>
        <v>#N/A</v>
      </c>
    </row>
    <row r="158" spans="1:13" x14ac:dyDescent="0.3">
      <c r="A158" t="s">
        <v>552</v>
      </c>
      <c r="B158" t="s">
        <v>554</v>
      </c>
      <c r="C158" s="318" t="s">
        <v>958</v>
      </c>
      <c r="D158" s="318" t="s">
        <v>947</v>
      </c>
      <c r="E158" s="318"/>
      <c r="F158" s="317">
        <v>2.65</v>
      </c>
      <c r="G158" s="317">
        <f t="shared" si="19"/>
        <v>3.9399934999999999</v>
      </c>
      <c r="H158" s="317">
        <f t="shared" si="20"/>
        <v>8.2739863499999995</v>
      </c>
      <c r="I158" s="319">
        <f>SUMIFS(Velocidade!H:H,Velocidade!A:A,Produtividade!C:C,Velocidade!B:B,Produtividade!D:D,Velocidade!C:C,Produtividade!E:E,Velocidade!D:D,Produtividade!F:F)</f>
        <v>35</v>
      </c>
      <c r="J158" s="319">
        <f t="shared" ref="J158:J165" si="21">G158*6</f>
        <v>23.639961</v>
      </c>
      <c r="L158" s="388">
        <f>(1/H158)</f>
        <v>0.12086072634142067</v>
      </c>
      <c r="M158" s="389">
        <f t="shared" si="14"/>
        <v>7.2516435804852399</v>
      </c>
    </row>
    <row r="159" spans="1:13" hidden="1" x14ac:dyDescent="0.3">
      <c r="A159" t="s">
        <v>559</v>
      </c>
      <c r="B159" t="s">
        <v>970</v>
      </c>
      <c r="C159" s="318" t="s">
        <v>948</v>
      </c>
      <c r="D159" s="318" t="s">
        <v>949</v>
      </c>
      <c r="E159" s="318"/>
      <c r="F159" s="317">
        <v>3.65</v>
      </c>
      <c r="G159" s="317">
        <f>(((C159+(D159*2)+(E159*2))-(F159*4))*F159*7.85)/1000</f>
        <v>4.0228109999999999</v>
      </c>
      <c r="H159" s="317">
        <f>(I159*G159*60)/1000</f>
        <v>0</v>
      </c>
      <c r="I159" s="319">
        <f>SUMIFS(Velocidade!H:H,Velocidade!A:A,Produtividade!C:C,Velocidade!B:B,Produtividade!D:D,Velocidade!C:C,Produtividade!E:E,Velocidade!D:D,Produtividade!F:F)</f>
        <v>0</v>
      </c>
      <c r="J159" s="319">
        <f t="shared" si="21"/>
        <v>24.136865999999998</v>
      </c>
      <c r="L159" s="388" t="e">
        <f t="shared" ref="L159:L165" si="22">(1/H159)</f>
        <v>#DIV/0!</v>
      </c>
      <c r="M159" s="389" t="e">
        <f>L159*60</f>
        <v>#DIV/0!</v>
      </c>
    </row>
    <row r="160" spans="1:13" hidden="1" x14ac:dyDescent="0.3">
      <c r="A160" s="398" t="s">
        <v>810</v>
      </c>
      <c r="B160" s="398" t="s">
        <v>811</v>
      </c>
      <c r="C160" s="318" t="s">
        <v>957</v>
      </c>
      <c r="D160" s="318">
        <v>50</v>
      </c>
      <c r="E160" s="318"/>
      <c r="F160" s="317">
        <v>2.65</v>
      </c>
      <c r="G160" s="317">
        <f t="shared" si="19"/>
        <v>6.0202434999999994</v>
      </c>
      <c r="H160" s="317">
        <f t="shared" si="20"/>
        <v>9.0303652499999991</v>
      </c>
      <c r="I160" s="319">
        <f>SUMIFS(Velocidade!H:H,Velocidade!A:A,Produtividade!C:C,Velocidade!B:B,Produtividade!D:D,Velocidade!C:C,Produtividade!E:E,Velocidade!D:D,Produtividade!F:F)</f>
        <v>25</v>
      </c>
      <c r="J160" s="319">
        <f t="shared" si="21"/>
        <v>36.121460999999996</v>
      </c>
      <c r="L160" s="388">
        <f t="shared" si="22"/>
        <v>0.11073749204108882</v>
      </c>
      <c r="M160" s="389">
        <f t="shared" si="14"/>
        <v>6.6442495224653291</v>
      </c>
    </row>
    <row r="161" spans="1:13" hidden="1" x14ac:dyDescent="0.3">
      <c r="A161" t="s">
        <v>563</v>
      </c>
      <c r="B161" t="s">
        <v>564</v>
      </c>
      <c r="C161" s="318" t="s">
        <v>971</v>
      </c>
      <c r="D161" s="318" t="s">
        <v>972</v>
      </c>
      <c r="E161" s="318"/>
      <c r="F161" s="317">
        <v>2.65</v>
      </c>
      <c r="G161" s="317">
        <f t="shared" si="19"/>
        <v>2.9414734999999994</v>
      </c>
      <c r="H161" s="317">
        <f t="shared" si="20"/>
        <v>6.1770943499999991</v>
      </c>
      <c r="I161" s="319">
        <f>SUMIFS(Velocidade!H:H,Velocidade!A:A,Produtividade!C:C,Velocidade!B:B,Produtividade!D:D,Velocidade!C:C,Produtividade!E:E,Velocidade!D:D,Produtividade!F:F)</f>
        <v>35</v>
      </c>
      <c r="J161" s="319">
        <f t="shared" si="21"/>
        <v>17.648840999999997</v>
      </c>
      <c r="L161" s="388">
        <f t="shared" si="22"/>
        <v>0.16188841279395386</v>
      </c>
      <c r="M161" s="389">
        <f t="shared" si="14"/>
        <v>9.7133047676372311</v>
      </c>
    </row>
    <row r="162" spans="1:13" hidden="1" x14ac:dyDescent="0.3">
      <c r="A162" s="398" t="s">
        <v>569</v>
      </c>
      <c r="B162" s="398" t="s">
        <v>570</v>
      </c>
      <c r="C162" s="318">
        <v>150</v>
      </c>
      <c r="D162" s="318" t="s">
        <v>947</v>
      </c>
      <c r="E162" s="318">
        <v>20</v>
      </c>
      <c r="F162" s="317">
        <v>2.65</v>
      </c>
      <c r="G162" s="317">
        <f t="shared" si="19"/>
        <v>5.8122184999999993</v>
      </c>
      <c r="H162" s="317">
        <f t="shared" si="20"/>
        <v>0</v>
      </c>
      <c r="I162" s="319">
        <f>SUMIFS(Velocidade!H:H,Velocidade!A:A,Produtividade!C:C,Velocidade!B:B,Produtividade!D:D,Velocidade!C:C,Produtividade!E:E,Velocidade!D:D,Produtividade!F:F)</f>
        <v>0</v>
      </c>
      <c r="J162" s="319">
        <f t="shared" si="21"/>
        <v>34.873310999999994</v>
      </c>
      <c r="L162" s="388" t="e">
        <f t="shared" si="22"/>
        <v>#DIV/0!</v>
      </c>
      <c r="M162" s="389" t="e">
        <f t="shared" si="14"/>
        <v>#DIV/0!</v>
      </c>
    </row>
    <row r="163" spans="1:13" hidden="1" x14ac:dyDescent="0.3">
      <c r="A163" s="398" t="s">
        <v>571</v>
      </c>
      <c r="B163" s="398" t="s">
        <v>572</v>
      </c>
      <c r="C163" s="318" t="s">
        <v>957</v>
      </c>
      <c r="D163" s="318" t="s">
        <v>948</v>
      </c>
      <c r="E163" s="318" t="s">
        <v>956</v>
      </c>
      <c r="F163" s="317">
        <v>2.65</v>
      </c>
      <c r="G163" s="317">
        <f t="shared" si="19"/>
        <v>7.8924684999999979</v>
      </c>
      <c r="H163" s="317">
        <f t="shared" si="20"/>
        <v>11.838702749999996</v>
      </c>
      <c r="I163" s="319">
        <f>SUMIFS(Velocidade!H:H,Velocidade!A:A,Produtividade!C:C,Velocidade!B:B,Produtividade!D:D,Velocidade!C:C,Produtividade!E:E,Velocidade!D:D,Produtividade!F:F)</f>
        <v>25</v>
      </c>
      <c r="J163" s="319">
        <f t="shared" si="21"/>
        <v>47.354810999999984</v>
      </c>
      <c r="L163" s="388">
        <f t="shared" si="22"/>
        <v>8.4468714276992915E-2</v>
      </c>
      <c r="M163" s="389">
        <f t="shared" si="14"/>
        <v>5.0681228566195751</v>
      </c>
    </row>
    <row r="164" spans="1:13" hidden="1" x14ac:dyDescent="0.3">
      <c r="A164" t="s">
        <v>573</v>
      </c>
      <c r="B164" t="s">
        <v>574</v>
      </c>
      <c r="C164" s="318" t="s">
        <v>958</v>
      </c>
      <c r="D164" s="318" t="s">
        <v>949</v>
      </c>
      <c r="E164" s="318" t="s">
        <v>959</v>
      </c>
      <c r="F164" s="317">
        <v>2.65</v>
      </c>
      <c r="G164" s="317">
        <f t="shared" si="19"/>
        <v>4.2312285000000003</v>
      </c>
      <c r="H164" s="317">
        <f t="shared" si="20"/>
        <v>8.8855798500000027</v>
      </c>
      <c r="I164" s="319">
        <f>SUMIFS(Velocidade!H:H,Velocidade!A:A,Produtividade!C:C,Velocidade!B:B,Produtividade!D:D,Velocidade!C:C,Produtividade!E:E,Velocidade!D:D,Produtividade!F:F)</f>
        <v>35</v>
      </c>
      <c r="J164" s="319">
        <f t="shared" si="21"/>
        <v>25.387371000000002</v>
      </c>
      <c r="L164" s="388">
        <f t="shared" si="22"/>
        <v>0.11254189561978892</v>
      </c>
      <c r="M164" s="389">
        <f t="shared" si="14"/>
        <v>6.7525137371873347</v>
      </c>
    </row>
    <row r="165" spans="1:13" x14ac:dyDescent="0.3">
      <c r="A165" s="401" t="s">
        <v>577</v>
      </c>
      <c r="B165" s="401" t="s">
        <v>578</v>
      </c>
      <c r="C165" s="318" t="s">
        <v>958</v>
      </c>
      <c r="D165" s="318" t="s">
        <v>947</v>
      </c>
      <c r="E165" s="318" t="s">
        <v>959</v>
      </c>
      <c r="F165" s="317">
        <v>2.65</v>
      </c>
      <c r="G165" s="317">
        <f t="shared" si="19"/>
        <v>4.6472784999999996</v>
      </c>
      <c r="H165" s="317">
        <f t="shared" si="20"/>
        <v>9.7592848500000002</v>
      </c>
      <c r="I165" s="319">
        <f>SUMIFS(Velocidade!H:H,Velocidade!A:A,Produtividade!C:C,Velocidade!B:B,Produtividade!D:D,Velocidade!C:C,Produtividade!E:E,Velocidade!D:D,Produtividade!F:F)</f>
        <v>35</v>
      </c>
      <c r="J165" s="319">
        <f t="shared" si="21"/>
        <v>27.883671</v>
      </c>
      <c r="L165" s="388">
        <f t="shared" si="22"/>
        <v>0.10246652448104329</v>
      </c>
      <c r="M165" s="389">
        <f t="shared" si="14"/>
        <v>6.1479914688625978</v>
      </c>
    </row>
    <row r="166" spans="1:13" hidden="1" x14ac:dyDescent="0.3">
      <c r="A166" s="401" t="s">
        <v>586</v>
      </c>
      <c r="B166" s="401" t="s">
        <v>814</v>
      </c>
      <c r="C166" s="318" t="s">
        <v>973</v>
      </c>
      <c r="D166" s="318" t="s">
        <v>972</v>
      </c>
      <c r="E166" s="318"/>
      <c r="F166" s="317">
        <v>3</v>
      </c>
      <c r="G166" s="317">
        <f t="shared" si="19"/>
        <v>2.7317999999999998</v>
      </c>
      <c r="H166" s="317">
        <f t="shared" si="20"/>
        <v>5.7367799999999995</v>
      </c>
      <c r="I166" s="319">
        <f>SUMIFS(Velocidade!H:H,Velocidade!A:A,Produtividade!C:C,Velocidade!B:B,Produtividade!D:D,Velocidade!C:C,Produtividade!E:E,Velocidade!D:D,Produtividade!F:F)</f>
        <v>35</v>
      </c>
      <c r="J166" s="319" t="e">
        <f>#N/A</f>
        <v>#N/A</v>
      </c>
      <c r="L166" s="388" t="e">
        <f>#N/A</f>
        <v>#N/A</v>
      </c>
      <c r="M166" s="389" t="e">
        <f t="shared" si="14"/>
        <v>#N/A</v>
      </c>
    </row>
    <row r="167" spans="1:13" hidden="1" x14ac:dyDescent="0.3">
      <c r="A167" s="401" t="s">
        <v>588</v>
      </c>
      <c r="B167" s="401" t="s">
        <v>974</v>
      </c>
      <c r="C167" s="318">
        <v>75</v>
      </c>
      <c r="D167" s="318">
        <v>40</v>
      </c>
      <c r="E167" s="318"/>
      <c r="F167" s="317">
        <v>3</v>
      </c>
      <c r="G167" s="317">
        <f t="shared" si="19"/>
        <v>3.3676499999999998</v>
      </c>
      <c r="H167" s="317">
        <f t="shared" si="20"/>
        <v>10.102949999999998</v>
      </c>
      <c r="I167" s="319">
        <f>SUMIFS(Velocidade!H:H,Velocidade!A:A,Produtividade!C:C,Velocidade!B:B,Produtividade!D:D,Velocidade!C:C,Produtividade!E:E,Velocidade!D:D,Produtividade!F:F)</f>
        <v>50</v>
      </c>
      <c r="J167" s="319" t="e">
        <f>#N/A</f>
        <v>#N/A</v>
      </c>
      <c r="L167" s="388" t="e">
        <f>#N/A</f>
        <v>#N/A</v>
      </c>
      <c r="M167" s="389" t="e">
        <f t="shared" si="14"/>
        <v>#N/A</v>
      </c>
    </row>
    <row r="168" spans="1:13" x14ac:dyDescent="0.3">
      <c r="A168" s="401" t="s">
        <v>590</v>
      </c>
      <c r="B168" s="401" t="s">
        <v>591</v>
      </c>
      <c r="C168" s="318">
        <v>100</v>
      </c>
      <c r="D168" s="318">
        <v>50</v>
      </c>
      <c r="E168" s="318"/>
      <c r="F168" s="317">
        <v>3</v>
      </c>
      <c r="G168" s="317">
        <f t="shared" si="19"/>
        <v>4.4273999999999996</v>
      </c>
      <c r="H168" s="317">
        <f t="shared" si="20"/>
        <v>9.2975399999999997</v>
      </c>
      <c r="I168" s="319">
        <f>SUMIFS(Velocidade!H:H,Velocidade!A:A,Produtividade!C:C,Velocidade!B:B,Produtividade!D:D,Velocidade!C:C,Produtividade!E:E,Velocidade!D:D,Produtividade!F:F)</f>
        <v>35</v>
      </c>
      <c r="J168" s="319" t="e">
        <f>#N/A</f>
        <v>#N/A</v>
      </c>
      <c r="L168" s="388" t="e">
        <f>#N/A</f>
        <v>#N/A</v>
      </c>
      <c r="M168" s="389" t="e">
        <f t="shared" si="14"/>
        <v>#N/A</v>
      </c>
    </row>
    <row r="169" spans="1:13" hidden="1" x14ac:dyDescent="0.3">
      <c r="A169" s="401" t="s">
        <v>596</v>
      </c>
      <c r="B169" s="401" t="s">
        <v>597</v>
      </c>
      <c r="C169" s="318">
        <v>150</v>
      </c>
      <c r="D169" s="318">
        <v>50</v>
      </c>
      <c r="E169" s="318"/>
      <c r="F169" s="317">
        <v>3</v>
      </c>
      <c r="G169" s="317">
        <f t="shared" si="19"/>
        <v>5.6048999999999998</v>
      </c>
      <c r="H169" s="317">
        <f t="shared" si="20"/>
        <v>10.08882</v>
      </c>
      <c r="I169" s="319">
        <f>SUMIFS(Velocidade!H:H,Velocidade!A:A,Produtividade!C:C,Velocidade!B:B,Produtividade!D:D,Velocidade!C:C,Produtividade!E:E,Velocidade!D:D,Produtividade!F:F)</f>
        <v>30</v>
      </c>
      <c r="J169" s="319" t="e">
        <f>#N/A</f>
        <v>#N/A</v>
      </c>
      <c r="L169" s="388" t="e">
        <f>#N/A</f>
        <v>#N/A</v>
      </c>
      <c r="M169" s="389" t="e">
        <f t="shared" si="14"/>
        <v>#N/A</v>
      </c>
    </row>
    <row r="170" spans="1:13" hidden="1" x14ac:dyDescent="0.3">
      <c r="A170" s="401" t="s">
        <v>602</v>
      </c>
      <c r="B170" s="401" t="s">
        <v>604</v>
      </c>
      <c r="C170" s="318">
        <v>150</v>
      </c>
      <c r="D170" s="318">
        <v>60</v>
      </c>
      <c r="E170" s="318">
        <v>20</v>
      </c>
      <c r="F170" s="317">
        <v>3</v>
      </c>
      <c r="G170" s="317">
        <f t="shared" si="19"/>
        <v>7.0179</v>
      </c>
      <c r="H170" s="317">
        <f t="shared" si="20"/>
        <v>14.737590000000001</v>
      </c>
      <c r="I170" s="319">
        <f>SUMIFS(Velocidade!H:H,Velocidade!A:A,Produtividade!C:C,Velocidade!B:B,Produtividade!D:D,Velocidade!C:C,Produtividade!E:E,Velocidade!D:D,Produtividade!F:F)</f>
        <v>35</v>
      </c>
      <c r="J170" s="319" t="e">
        <f>#N/A</f>
        <v>#N/A</v>
      </c>
      <c r="L170" s="388" t="e">
        <f>#N/A</f>
        <v>#N/A</v>
      </c>
      <c r="M170" s="389" t="e">
        <f t="shared" si="14"/>
        <v>#N/A</v>
      </c>
    </row>
    <row r="171" spans="1:13" x14ac:dyDescent="0.3">
      <c r="A171" t="s">
        <v>617</v>
      </c>
      <c r="B171" t="s">
        <v>618</v>
      </c>
      <c r="C171" s="318" t="s">
        <v>958</v>
      </c>
      <c r="D171" s="318" t="s">
        <v>947</v>
      </c>
      <c r="E171" s="318"/>
      <c r="F171" s="317">
        <v>3</v>
      </c>
      <c r="G171" s="317">
        <f t="shared" si="19"/>
        <v>4.4273999999999996</v>
      </c>
      <c r="H171" s="317">
        <f t="shared" si="20"/>
        <v>9.2975399999999997</v>
      </c>
      <c r="I171" s="319">
        <f>SUMIFS(Velocidade!H:H,Velocidade!A:A,Produtividade!C:C,Velocidade!B:B,Produtividade!D:D,Velocidade!C:C,Produtividade!E:E,Velocidade!D:D,Produtividade!F:F)</f>
        <v>35</v>
      </c>
      <c r="J171" s="319" t="e">
        <f>#N/A</f>
        <v>#N/A</v>
      </c>
      <c r="L171" s="388">
        <f>(1/H171)</f>
        <v>0.10755533184046533</v>
      </c>
      <c r="M171" s="389">
        <f t="shared" si="14"/>
        <v>6.4533199104279193</v>
      </c>
    </row>
    <row r="172" spans="1:13" hidden="1" x14ac:dyDescent="0.3">
      <c r="A172" t="s">
        <v>816</v>
      </c>
      <c r="B172" t="s">
        <v>817</v>
      </c>
      <c r="C172" s="318" t="s">
        <v>958</v>
      </c>
      <c r="D172" s="318" t="s">
        <v>949</v>
      </c>
      <c r="E172" s="318"/>
      <c r="F172" s="317">
        <v>3</v>
      </c>
      <c r="G172" s="317">
        <f t="shared" si="19"/>
        <v>3.9563999999999995</v>
      </c>
      <c r="H172" s="317">
        <f t="shared" si="20"/>
        <v>10.682279999999999</v>
      </c>
      <c r="I172" s="319">
        <f>SUMIFS(Velocidade!H:H,Velocidade!A:A,Produtividade!C:C,Velocidade!B:B,Produtividade!D:D,Velocidade!C:C,Produtividade!E:E,Velocidade!D:D,Produtividade!F:F)</f>
        <v>45</v>
      </c>
      <c r="J172" s="319" t="e">
        <f>#N/A</f>
        <v>#N/A</v>
      </c>
      <c r="L172" s="388">
        <f>(1/H172)</f>
        <v>9.3612974009293914E-2</v>
      </c>
      <c r="M172" s="389">
        <f t="shared" si="14"/>
        <v>5.6167784405576349</v>
      </c>
    </row>
    <row r="173" spans="1:13" hidden="1" x14ac:dyDescent="0.3">
      <c r="A173" t="s">
        <v>198</v>
      </c>
      <c r="B173" t="s">
        <v>199</v>
      </c>
      <c r="C173" s="318" t="s">
        <v>955</v>
      </c>
      <c r="D173" s="318" t="s">
        <v>975</v>
      </c>
      <c r="E173" s="318" t="s">
        <v>956</v>
      </c>
      <c r="F173" s="317">
        <v>1.95</v>
      </c>
      <c r="G173" s="317">
        <f t="shared" si="19"/>
        <v>4.6259264999999994</v>
      </c>
      <c r="H173" s="317">
        <f t="shared" si="20"/>
        <v>13.877779499999999</v>
      </c>
      <c r="I173" s="319">
        <f>SUMIFS(Velocidade!H:H,Velocidade!A:A,Produtividade!C:C,Velocidade!B:B,Produtividade!D:D,Velocidade!C:C,Produtividade!E:E,Velocidade!D:D,Produtividade!F:F)</f>
        <v>50</v>
      </c>
      <c r="J173" s="319">
        <f>G173*6</f>
        <v>27.755558999999998</v>
      </c>
      <c r="K173">
        <f>J173*65</f>
        <v>1804.1113349999998</v>
      </c>
      <c r="L173" s="388">
        <f>(1/H173)</f>
        <v>7.2057637174592667E-2</v>
      </c>
      <c r="M173" s="389">
        <f t="shared" si="14"/>
        <v>4.32345823047556</v>
      </c>
    </row>
    <row r="174" spans="1:13" hidden="1" x14ac:dyDescent="0.3">
      <c r="A174" s="397" t="s">
        <v>205</v>
      </c>
      <c r="B174" s="397" t="s">
        <v>818</v>
      </c>
      <c r="C174" s="318" t="s">
        <v>957</v>
      </c>
      <c r="D174" s="318" t="s">
        <v>948</v>
      </c>
      <c r="E174" s="318" t="s">
        <v>956</v>
      </c>
      <c r="F174" s="317">
        <v>1.95</v>
      </c>
      <c r="G174" s="317">
        <f t="shared" si="19"/>
        <v>5.8505264999999991</v>
      </c>
      <c r="H174" s="317">
        <f t="shared" si="20"/>
        <v>0</v>
      </c>
      <c r="I174" s="319">
        <f>SUMIFS(Velocidade!H:H,Velocidade!A:A,Produtividade!C:C,Velocidade!B:B,Produtividade!D:D,Velocidade!C:C,Produtividade!E:E,Velocidade!D:D,Produtividade!F:F)</f>
        <v>0</v>
      </c>
      <c r="J174" s="319">
        <f>G174*6</f>
        <v>35.103158999999991</v>
      </c>
      <c r="L174" s="388" t="e">
        <f>(1/H174)</f>
        <v>#DIV/0!</v>
      </c>
      <c r="M174" s="389" t="e">
        <f t="shared" si="14"/>
        <v>#DIV/0!</v>
      </c>
    </row>
    <row r="175" spans="1:13" hidden="1" x14ac:dyDescent="0.3">
      <c r="A175" s="397" t="s">
        <v>221</v>
      </c>
      <c r="B175" s="397" t="s">
        <v>819</v>
      </c>
      <c r="C175" s="318" t="s">
        <v>957</v>
      </c>
      <c r="D175" s="318" t="s">
        <v>948</v>
      </c>
      <c r="E175" s="318" t="s">
        <v>956</v>
      </c>
      <c r="F175" s="317">
        <v>2.65</v>
      </c>
      <c r="G175" s="317">
        <f t="shared" si="19"/>
        <v>7.8924684999999979</v>
      </c>
      <c r="H175" s="317">
        <f t="shared" si="20"/>
        <v>11.838702749999996</v>
      </c>
      <c r="I175" s="319">
        <f>SUMIFS(Velocidade!H:H,Velocidade!A:A,Produtividade!C:C,Velocidade!B:B,Produtividade!D:D,Velocidade!C:C,Produtividade!E:E,Velocidade!D:D,Produtividade!F:F)</f>
        <v>25</v>
      </c>
      <c r="J175" s="319">
        <f t="shared" ref="J175" si="23">G175*6</f>
        <v>47.354810999999984</v>
      </c>
      <c r="L175" s="388">
        <f>(1/H175)</f>
        <v>8.4468714276992915E-2</v>
      </c>
      <c r="M175" s="389">
        <f t="shared" si="14"/>
        <v>5.0681228566195751</v>
      </c>
    </row>
    <row r="176" spans="1:13" x14ac:dyDescent="0.3">
      <c r="A176" s="399" t="s">
        <v>629</v>
      </c>
      <c r="B176" s="399" t="s">
        <v>630</v>
      </c>
      <c r="C176" s="318">
        <v>100</v>
      </c>
      <c r="D176" s="318">
        <v>50</v>
      </c>
      <c r="E176" s="318"/>
      <c r="F176" s="317">
        <v>1.25</v>
      </c>
      <c r="G176" s="317">
        <f t="shared" si="19"/>
        <v>1.9134374999999999</v>
      </c>
      <c r="H176" s="317">
        <f t="shared" si="20"/>
        <v>5.1662812499999999</v>
      </c>
      <c r="I176" s="319">
        <f>SUMIFS(Velocidade!H:H,Velocidade!A:A,Produtividade!C:C,Velocidade!B:B,Produtividade!D:D,Velocidade!C:C,Produtividade!E:E,Velocidade!D:D,Produtividade!F:F)</f>
        <v>45</v>
      </c>
      <c r="J176" s="319" t="e">
        <f>#N/A</f>
        <v>#N/A</v>
      </c>
      <c r="L176" s="388" t="e">
        <f>#N/A</f>
        <v>#N/A</v>
      </c>
      <c r="M176" s="389" t="e">
        <f t="shared" si="14"/>
        <v>#N/A</v>
      </c>
    </row>
    <row r="177" spans="1:13" x14ac:dyDescent="0.3">
      <c r="A177" s="316" t="s">
        <v>820</v>
      </c>
      <c r="B177" s="316" t="s">
        <v>821</v>
      </c>
      <c r="C177" s="318">
        <v>100</v>
      </c>
      <c r="D177" s="318">
        <v>50</v>
      </c>
      <c r="E177" s="318">
        <v>17</v>
      </c>
      <c r="F177" s="317">
        <v>1.25</v>
      </c>
      <c r="G177" s="317">
        <f t="shared" si="19"/>
        <v>2.2470625000000002</v>
      </c>
      <c r="H177" s="317">
        <f t="shared" si="20"/>
        <v>6.0670687500000007</v>
      </c>
      <c r="I177" s="319">
        <f>SUMIFS(Velocidade!H:H,Velocidade!A:A,Produtividade!C:C,Velocidade!B:B,Produtividade!D:D,Velocidade!C:C,Produtividade!E:E,Velocidade!D:D,Produtividade!F:F)</f>
        <v>45</v>
      </c>
      <c r="J177" s="319" t="e">
        <f>#N/A</f>
        <v>#N/A</v>
      </c>
      <c r="L177" s="388" t="e">
        <f>#N/A</f>
        <v>#N/A</v>
      </c>
      <c r="M177" s="389" t="e">
        <f t="shared" si="14"/>
        <v>#N/A</v>
      </c>
    </row>
    <row r="178" spans="1:13" hidden="1" x14ac:dyDescent="0.3">
      <c r="A178" s="316" t="s">
        <v>822</v>
      </c>
      <c r="B178" s="316" t="s">
        <v>823</v>
      </c>
      <c r="C178" s="318">
        <v>100</v>
      </c>
      <c r="D178" s="318">
        <v>50</v>
      </c>
      <c r="E178" s="318"/>
      <c r="F178" s="317">
        <v>1.55</v>
      </c>
      <c r="G178" s="317">
        <f t="shared" si="19"/>
        <v>2.3580615000000003</v>
      </c>
      <c r="H178" s="317">
        <f t="shared" si="20"/>
        <v>6.3667660500000007</v>
      </c>
      <c r="I178" s="319">
        <f>SUMIFS(Velocidade!H:H,Velocidade!A:A,Produtividade!C:C,Velocidade!B:B,Produtividade!D:D,Velocidade!C:C,Produtividade!E:E,Velocidade!D:D,Produtividade!F:F)</f>
        <v>45</v>
      </c>
      <c r="J178" s="319" t="e">
        <f>#N/A</f>
        <v>#N/A</v>
      </c>
      <c r="L178" s="388" t="e">
        <f>#N/A</f>
        <v>#N/A</v>
      </c>
      <c r="M178" s="389" t="e">
        <f t="shared" si="14"/>
        <v>#N/A</v>
      </c>
    </row>
    <row r="179" spans="1:13" hidden="1" x14ac:dyDescent="0.3">
      <c r="A179" s="316" t="s">
        <v>824</v>
      </c>
      <c r="B179" s="316" t="s">
        <v>825</v>
      </c>
      <c r="C179" s="318">
        <v>50</v>
      </c>
      <c r="D179" s="318">
        <v>25</v>
      </c>
      <c r="E179" s="318">
        <v>10</v>
      </c>
      <c r="F179" s="317">
        <v>1.55</v>
      </c>
      <c r="G179" s="317">
        <f t="shared" si="19"/>
        <v>1.3846615000000002</v>
      </c>
      <c r="H179" s="317">
        <f t="shared" si="20"/>
        <v>3.3231876000000002</v>
      </c>
      <c r="I179" s="319">
        <f>SUMIFS(Velocidade!H:H,Velocidade!A:A,Produtividade!C:C,Velocidade!B:B,Produtividade!D:D,Velocidade!C:C,Produtividade!E:E,Velocidade!D:D,Produtividade!F:F)</f>
        <v>40</v>
      </c>
      <c r="J179" s="319" t="e">
        <f>#N/A</f>
        <v>#N/A</v>
      </c>
      <c r="L179" s="388" t="e">
        <f>#N/A</f>
        <v>#N/A</v>
      </c>
      <c r="M179" s="389" t="e">
        <f t="shared" si="14"/>
        <v>#N/A</v>
      </c>
    </row>
    <row r="180" spans="1:13" hidden="1" x14ac:dyDescent="0.3">
      <c r="A180" s="316" t="s">
        <v>826</v>
      </c>
      <c r="B180" s="316" t="s">
        <v>827</v>
      </c>
      <c r="C180" s="318">
        <v>75</v>
      </c>
      <c r="D180" s="318">
        <v>40</v>
      </c>
      <c r="E180" s="318">
        <v>15</v>
      </c>
      <c r="F180" s="317">
        <v>1.55</v>
      </c>
      <c r="G180" s="317">
        <f t="shared" si="19"/>
        <v>2.1755490000000006</v>
      </c>
      <c r="H180" s="317">
        <f t="shared" si="20"/>
        <v>5.8739823000000015</v>
      </c>
      <c r="I180" s="319">
        <f>SUMIFS(Velocidade!H:H,Velocidade!A:A,Produtividade!C:C,Velocidade!B:B,Produtividade!D:D,Velocidade!C:C,Produtividade!E:E,Velocidade!D:D,Produtividade!F:F)</f>
        <v>45</v>
      </c>
      <c r="J180" s="319" t="e">
        <f>#N/A</f>
        <v>#N/A</v>
      </c>
      <c r="L180" s="388" t="e">
        <f>#N/A</f>
        <v>#N/A</v>
      </c>
      <c r="M180" s="389" t="e">
        <f t="shared" si="14"/>
        <v>#N/A</v>
      </c>
    </row>
    <row r="181" spans="1:13" hidden="1" x14ac:dyDescent="0.3">
      <c r="A181" s="316" t="s">
        <v>828</v>
      </c>
      <c r="B181" s="316" t="s">
        <v>829</v>
      </c>
      <c r="C181" s="318">
        <v>100</v>
      </c>
      <c r="D181" s="318">
        <v>40</v>
      </c>
      <c r="E181" s="318">
        <v>17</v>
      </c>
      <c r="F181" s="317">
        <v>1.55</v>
      </c>
      <c r="G181" s="317">
        <f t="shared" si="19"/>
        <v>2.5284065</v>
      </c>
      <c r="H181" s="317">
        <f t="shared" si="20"/>
        <v>6.8266975500000004</v>
      </c>
      <c r="I181" s="319">
        <f>SUMIFS(Velocidade!H:H,Velocidade!A:A,Produtividade!C:C,Velocidade!B:B,Produtividade!D:D,Velocidade!C:C,Produtividade!E:E,Velocidade!D:D,Produtividade!F:F)</f>
        <v>45</v>
      </c>
      <c r="J181" s="319" t="e">
        <f>#N/A</f>
        <v>#N/A</v>
      </c>
      <c r="L181" s="388" t="e">
        <f>#N/A</f>
        <v>#N/A</v>
      </c>
      <c r="M181" s="389" t="e">
        <f t="shared" si="14"/>
        <v>#N/A</v>
      </c>
    </row>
    <row r="182" spans="1:13" x14ac:dyDescent="0.3">
      <c r="A182" s="316" t="s">
        <v>633</v>
      </c>
      <c r="B182" s="316" t="s">
        <v>830</v>
      </c>
      <c r="C182" s="318">
        <v>100</v>
      </c>
      <c r="D182" s="318">
        <v>50</v>
      </c>
      <c r="E182" s="318">
        <v>17</v>
      </c>
      <c r="F182" s="317">
        <v>1.55</v>
      </c>
      <c r="G182" s="317">
        <f t="shared" si="19"/>
        <v>2.7717565</v>
      </c>
      <c r="H182" s="317">
        <f t="shared" si="20"/>
        <v>7.4837425499999988</v>
      </c>
      <c r="I182" s="319">
        <f>SUMIFS(Velocidade!H:H,Velocidade!A:A,Produtividade!C:C,Velocidade!B:B,Produtividade!D:D,Velocidade!C:C,Produtividade!E:E,Velocidade!D:D,Produtividade!F:F)</f>
        <v>45</v>
      </c>
      <c r="J182" s="319" t="e">
        <f>#N/A</f>
        <v>#N/A</v>
      </c>
      <c r="L182" s="388" t="e">
        <f>#N/A</f>
        <v>#N/A</v>
      </c>
      <c r="M182" s="389" t="e">
        <f t="shared" si="14"/>
        <v>#N/A</v>
      </c>
    </row>
    <row r="183" spans="1:13" hidden="1" x14ac:dyDescent="0.3">
      <c r="A183" s="316" t="s">
        <v>831</v>
      </c>
      <c r="B183" s="316" t="s">
        <v>832</v>
      </c>
      <c r="C183" s="318">
        <v>127</v>
      </c>
      <c r="D183" s="318">
        <v>50</v>
      </c>
      <c r="E183" s="318">
        <v>17</v>
      </c>
      <c r="F183" s="317">
        <v>1.55</v>
      </c>
      <c r="G183" s="317">
        <f t="shared" si="19"/>
        <v>3.1002790000000005</v>
      </c>
      <c r="H183" s="317">
        <f t="shared" si="20"/>
        <v>6.5105859000000006</v>
      </c>
      <c r="I183" s="319">
        <f>SUMIFS(Velocidade!H:H,Velocidade!A:A,Produtividade!C:C,Velocidade!B:B,Produtividade!D:D,Velocidade!C:C,Produtividade!E:E,Velocidade!D:D,Produtividade!F:F)</f>
        <v>35</v>
      </c>
      <c r="J183" s="319" t="e">
        <f>#N/A</f>
        <v>#N/A</v>
      </c>
      <c r="L183" s="388" t="e">
        <f>#N/A</f>
        <v>#N/A</v>
      </c>
      <c r="M183" s="389" t="e">
        <f t="shared" si="14"/>
        <v>#N/A</v>
      </c>
    </row>
    <row r="184" spans="1:13" hidden="1" x14ac:dyDescent="0.3">
      <c r="A184" s="316" t="s">
        <v>635</v>
      </c>
      <c r="B184" s="316" t="s">
        <v>833</v>
      </c>
      <c r="C184" s="318">
        <v>150</v>
      </c>
      <c r="D184" s="318">
        <v>60</v>
      </c>
      <c r="E184" s="318">
        <v>20</v>
      </c>
      <c r="F184" s="317">
        <v>1.55</v>
      </c>
      <c r="G184" s="317">
        <f t="shared" si="19"/>
        <v>3.6964864999999998</v>
      </c>
      <c r="H184" s="317">
        <f t="shared" si="20"/>
        <v>7.7626216499999998</v>
      </c>
      <c r="I184" s="319">
        <f>SUMIFS(Velocidade!H:H,Velocidade!A:A,Produtividade!C:C,Velocidade!B:B,Produtividade!D:D,Velocidade!C:C,Produtividade!E:E,Velocidade!D:D,Produtividade!F:F)</f>
        <v>35</v>
      </c>
      <c r="J184" s="319" t="e">
        <f>#N/A</f>
        <v>#N/A</v>
      </c>
      <c r="L184" s="388" t="e">
        <f>#N/A</f>
        <v>#N/A</v>
      </c>
      <c r="M184" s="389" t="e">
        <f t="shared" si="14"/>
        <v>#N/A</v>
      </c>
    </row>
    <row r="185" spans="1:13" hidden="1" x14ac:dyDescent="0.3">
      <c r="A185" s="316" t="s">
        <v>834</v>
      </c>
      <c r="B185" s="316" t="s">
        <v>835</v>
      </c>
      <c r="C185" s="318">
        <v>200</v>
      </c>
      <c r="D185" s="318">
        <v>60</v>
      </c>
      <c r="E185" s="318">
        <v>20</v>
      </c>
      <c r="F185" s="317">
        <v>1.55</v>
      </c>
      <c r="G185" s="317">
        <f t="shared" si="19"/>
        <v>4.3048615000000003</v>
      </c>
      <c r="H185" s="317">
        <f t="shared" si="20"/>
        <v>6.4572922500000001</v>
      </c>
      <c r="I185" s="319">
        <f>SUMIFS(Velocidade!H:H,Velocidade!A:A,Produtividade!C:C,Velocidade!B:B,Produtividade!D:D,Velocidade!C:C,Produtividade!E:E,Velocidade!D:D,Produtividade!F:F)</f>
        <v>25</v>
      </c>
      <c r="J185" s="319" t="e">
        <f>#N/A</f>
        <v>#N/A</v>
      </c>
      <c r="L185" s="388" t="e">
        <f>#N/A</f>
        <v>#N/A</v>
      </c>
      <c r="M185" s="389" t="e">
        <f t="shared" si="14"/>
        <v>#N/A</v>
      </c>
    </row>
    <row r="186" spans="1:13" hidden="1" x14ac:dyDescent="0.3">
      <c r="A186" s="316" t="s">
        <v>836</v>
      </c>
      <c r="B186" s="316" t="s">
        <v>837</v>
      </c>
      <c r="C186" s="318">
        <v>200</v>
      </c>
      <c r="D186" s="318">
        <v>75</v>
      </c>
      <c r="E186" s="318">
        <v>20</v>
      </c>
      <c r="F186" s="317">
        <v>1.55</v>
      </c>
      <c r="G186" s="317">
        <f t="shared" si="19"/>
        <v>4.6698864999999996</v>
      </c>
      <c r="H186" s="317">
        <f t="shared" si="20"/>
        <v>14.009659499999998</v>
      </c>
      <c r="I186" s="319">
        <f>SUMIFS(Velocidade!H:H,Velocidade!A:A,Produtividade!C:C,Velocidade!B:B,Produtividade!D:D,Velocidade!C:C,Produtividade!E:E,Velocidade!D:D,Produtividade!F:F)</f>
        <v>50</v>
      </c>
      <c r="J186" s="319" t="e">
        <f>#N/A</f>
        <v>#N/A</v>
      </c>
      <c r="L186" s="388" t="e">
        <f>#N/A</f>
        <v>#N/A</v>
      </c>
      <c r="M186" s="389" t="e">
        <f t="shared" si="14"/>
        <v>#N/A</v>
      </c>
    </row>
    <row r="187" spans="1:13" hidden="1" x14ac:dyDescent="0.3">
      <c r="A187" s="316" t="s">
        <v>637</v>
      </c>
      <c r="B187" s="316" t="s">
        <v>638</v>
      </c>
      <c r="C187" s="318">
        <v>50</v>
      </c>
      <c r="D187" s="318">
        <v>25</v>
      </c>
      <c r="E187" s="318">
        <v>10</v>
      </c>
      <c r="F187" s="317">
        <v>1.95</v>
      </c>
      <c r="G187" s="317">
        <f t="shared" si="19"/>
        <v>1.7175014999999998</v>
      </c>
      <c r="H187" s="317">
        <f t="shared" si="20"/>
        <v>4.6372540499999992</v>
      </c>
      <c r="I187" s="319">
        <f>SUMIFS(Velocidade!H:H,Velocidade!A:A,Produtividade!C:C,Velocidade!B:B,Produtividade!D:D,Velocidade!C:C,Produtividade!E:E,Velocidade!D:D,Produtividade!F:F)</f>
        <v>45</v>
      </c>
      <c r="J187" s="319">
        <f t="shared" ref="J187:J199" si="24">G187*6</f>
        <v>10.305008999999998</v>
      </c>
      <c r="L187" s="388" t="e">
        <f>#N/A</f>
        <v>#N/A</v>
      </c>
      <c r="M187" s="389" t="e">
        <f t="shared" si="14"/>
        <v>#N/A</v>
      </c>
    </row>
    <row r="188" spans="1:13" hidden="1" x14ac:dyDescent="0.3">
      <c r="A188" s="316" t="s">
        <v>639</v>
      </c>
      <c r="B188" s="316" t="s">
        <v>640</v>
      </c>
      <c r="C188" s="318">
        <v>75</v>
      </c>
      <c r="D188" s="318">
        <v>40</v>
      </c>
      <c r="E188" s="318">
        <v>15</v>
      </c>
      <c r="F188" s="317">
        <v>1.95</v>
      </c>
      <c r="G188" s="317">
        <f t="shared" si="19"/>
        <v>2.7124889999999997</v>
      </c>
      <c r="H188" s="317">
        <f t="shared" si="20"/>
        <v>7.3237202999999989</v>
      </c>
      <c r="I188" s="319">
        <f>SUMIFS(Velocidade!H:H,Velocidade!A:A,Produtividade!C:C,Velocidade!B:B,Produtividade!D:D,Velocidade!C:C,Produtividade!E:E,Velocidade!D:D,Produtividade!F:F)</f>
        <v>45</v>
      </c>
      <c r="J188" s="319">
        <f t="shared" si="24"/>
        <v>16.274933999999998</v>
      </c>
      <c r="L188" s="388" t="e">
        <f>#N/A</f>
        <v>#N/A</v>
      </c>
      <c r="M188" s="389" t="e">
        <f t="shared" si="14"/>
        <v>#N/A</v>
      </c>
    </row>
    <row r="189" spans="1:13" hidden="1" x14ac:dyDescent="0.3">
      <c r="A189" s="316" t="s">
        <v>643</v>
      </c>
      <c r="B189" s="316" t="s">
        <v>644</v>
      </c>
      <c r="C189" s="318">
        <v>100</v>
      </c>
      <c r="D189" s="318">
        <v>40</v>
      </c>
      <c r="E189" s="318">
        <v>17</v>
      </c>
      <c r="F189" s="317">
        <v>1.95</v>
      </c>
      <c r="G189" s="317">
        <f t="shared" si="19"/>
        <v>3.1564064999999997</v>
      </c>
      <c r="H189" s="317">
        <f t="shared" si="20"/>
        <v>8.5222975499999993</v>
      </c>
      <c r="I189" s="319">
        <f>SUMIFS(Velocidade!H:H,Velocidade!A:A,Produtividade!C:C,Velocidade!B:B,Produtividade!D:D,Velocidade!C:C,Produtividade!E:E,Velocidade!D:D,Produtividade!F:F)</f>
        <v>45</v>
      </c>
      <c r="J189" s="319">
        <f t="shared" si="24"/>
        <v>18.938438999999999</v>
      </c>
      <c r="L189" s="388" t="e">
        <f>#N/A</f>
        <v>#N/A</v>
      </c>
      <c r="M189" s="389" t="e">
        <f t="shared" si="14"/>
        <v>#N/A</v>
      </c>
    </row>
    <row r="190" spans="1:13" x14ac:dyDescent="0.3">
      <c r="A190" s="316" t="s">
        <v>647</v>
      </c>
      <c r="B190" s="316" t="s">
        <v>648</v>
      </c>
      <c r="C190" s="318">
        <v>100</v>
      </c>
      <c r="D190" s="318">
        <v>50</v>
      </c>
      <c r="E190" s="318">
        <v>17</v>
      </c>
      <c r="F190" s="317">
        <v>1.95</v>
      </c>
      <c r="G190" s="317">
        <f t="shared" si="19"/>
        <v>3.4625564999999998</v>
      </c>
      <c r="H190" s="317">
        <f t="shared" si="20"/>
        <v>9.34890255</v>
      </c>
      <c r="I190" s="319">
        <f>SUMIFS(Velocidade!H:H,Velocidade!A:A,Produtividade!C:C,Velocidade!B:B,Produtividade!D:D,Velocidade!C:C,Produtividade!E:E,Velocidade!D:D,Produtividade!F:F)</f>
        <v>45</v>
      </c>
      <c r="J190" s="319">
        <f t="shared" si="24"/>
        <v>20.775338999999999</v>
      </c>
      <c r="L190" s="388" t="e">
        <f>#N/A</f>
        <v>#N/A</v>
      </c>
      <c r="M190" s="389" t="e">
        <f t="shared" si="14"/>
        <v>#N/A</v>
      </c>
    </row>
    <row r="191" spans="1:13" hidden="1" x14ac:dyDescent="0.3">
      <c r="A191" s="316" t="s">
        <v>651</v>
      </c>
      <c r="B191" s="316" t="s">
        <v>652</v>
      </c>
      <c r="C191" s="318">
        <v>127</v>
      </c>
      <c r="D191" s="318">
        <v>50</v>
      </c>
      <c r="E191" s="318">
        <v>17</v>
      </c>
      <c r="F191" s="317">
        <v>1.95</v>
      </c>
      <c r="G191" s="317">
        <f t="shared" si="19"/>
        <v>3.8758589999999993</v>
      </c>
      <c r="H191" s="317">
        <f t="shared" si="20"/>
        <v>8.1393038999999998</v>
      </c>
      <c r="I191" s="319">
        <f>SUMIFS(Velocidade!H:H,Velocidade!A:A,Produtividade!C:C,Velocidade!B:B,Produtividade!D:D,Velocidade!C:C,Produtividade!E:E,Velocidade!D:D,Produtividade!F:F)</f>
        <v>35</v>
      </c>
      <c r="J191" s="319">
        <f t="shared" si="24"/>
        <v>23.255153999999997</v>
      </c>
      <c r="L191" s="388" t="e">
        <f>#N/A</f>
        <v>#N/A</v>
      </c>
      <c r="M191" s="389" t="e">
        <f t="shared" si="14"/>
        <v>#N/A</v>
      </c>
    </row>
    <row r="192" spans="1:13" hidden="1" x14ac:dyDescent="0.3">
      <c r="A192" s="316" t="s">
        <v>55</v>
      </c>
      <c r="B192" s="316" t="s">
        <v>56</v>
      </c>
      <c r="C192" s="318">
        <v>150</v>
      </c>
      <c r="D192" s="318">
        <v>60</v>
      </c>
      <c r="E192" s="318">
        <v>20</v>
      </c>
      <c r="F192" s="317">
        <v>1.95</v>
      </c>
      <c r="G192" s="317">
        <f t="shared" si="19"/>
        <v>4.6259264999999994</v>
      </c>
      <c r="H192" s="317">
        <f t="shared" si="20"/>
        <v>13.877779499999999</v>
      </c>
      <c r="I192" s="319">
        <f>SUMIFS(Velocidade!H:H,Velocidade!A:A,Produtividade!C:C,Velocidade!B:B,Produtividade!D:D,Velocidade!C:C,Produtividade!E:E,Velocidade!D:D,Produtividade!F:F)</f>
        <v>50</v>
      </c>
      <c r="J192" s="319">
        <f t="shared" si="24"/>
        <v>27.755558999999998</v>
      </c>
      <c r="L192" s="388" t="e">
        <f>#N/A</f>
        <v>#N/A</v>
      </c>
      <c r="M192" s="389" t="e">
        <f t="shared" si="14"/>
        <v>#N/A</v>
      </c>
    </row>
    <row r="193" spans="1:13" hidden="1" x14ac:dyDescent="0.3">
      <c r="A193" s="316" t="s">
        <v>655</v>
      </c>
      <c r="B193" s="316" t="s">
        <v>656</v>
      </c>
      <c r="C193" s="318">
        <v>150</v>
      </c>
      <c r="D193" s="318">
        <v>50</v>
      </c>
      <c r="E193" s="318"/>
      <c r="F193" s="317">
        <v>1.95</v>
      </c>
      <c r="G193" s="317">
        <f t="shared" si="19"/>
        <v>3.7074764999999998</v>
      </c>
      <c r="H193" s="317">
        <f t="shared" si="20"/>
        <v>7.7857006499999999</v>
      </c>
      <c r="I193" s="319">
        <f>SUMIFS(Velocidade!H:H,Velocidade!A:A,Produtividade!C:C,Velocidade!B:B,Produtividade!D:D,Velocidade!C:C,Produtividade!E:E,Velocidade!D:D,Produtividade!F:F)</f>
        <v>35</v>
      </c>
      <c r="J193" s="319">
        <f t="shared" si="24"/>
        <v>22.244858999999998</v>
      </c>
      <c r="L193" s="388" t="e">
        <f>#N/A</f>
        <v>#N/A</v>
      </c>
      <c r="M193" s="389" t="e">
        <f t="shared" si="14"/>
        <v>#N/A</v>
      </c>
    </row>
    <row r="194" spans="1:13" hidden="1" x14ac:dyDescent="0.3">
      <c r="A194" s="316" t="s">
        <v>657</v>
      </c>
      <c r="B194" s="316" t="s">
        <v>658</v>
      </c>
      <c r="C194" s="318">
        <v>200</v>
      </c>
      <c r="D194" s="318">
        <v>60</v>
      </c>
      <c r="E194" s="318">
        <v>20</v>
      </c>
      <c r="F194" s="317">
        <v>1.95</v>
      </c>
      <c r="G194" s="317">
        <f t="shared" si="19"/>
        <v>5.3913015</v>
      </c>
      <c r="H194" s="317">
        <f t="shared" si="20"/>
        <v>8.0869522499999995</v>
      </c>
      <c r="I194" s="319">
        <f>SUMIFS(Velocidade!H:H,Velocidade!A:A,Produtividade!C:C,Velocidade!B:B,Produtividade!D:D,Velocidade!C:C,Produtividade!E:E,Velocidade!D:D,Produtividade!F:F)</f>
        <v>25</v>
      </c>
      <c r="J194" s="319">
        <f t="shared" si="24"/>
        <v>32.347808999999998</v>
      </c>
      <c r="L194" s="388" t="e">
        <f>#N/A</f>
        <v>#N/A</v>
      </c>
      <c r="M194" s="389" t="e">
        <f t="shared" si="14"/>
        <v>#N/A</v>
      </c>
    </row>
    <row r="195" spans="1:13" hidden="1" x14ac:dyDescent="0.3">
      <c r="A195" s="316" t="s">
        <v>661</v>
      </c>
      <c r="B195" s="316" t="s">
        <v>662</v>
      </c>
      <c r="C195" s="318">
        <v>200</v>
      </c>
      <c r="D195" s="318">
        <v>75</v>
      </c>
      <c r="E195" s="318">
        <v>20</v>
      </c>
      <c r="F195" s="317">
        <v>1.95</v>
      </c>
      <c r="G195" s="317">
        <f t="shared" si="19"/>
        <v>5.8505264999999991</v>
      </c>
      <c r="H195" s="317">
        <f t="shared" si="20"/>
        <v>0</v>
      </c>
      <c r="I195" s="319">
        <f>SUMIFS(Velocidade!H:H,Velocidade!A:A,Produtividade!C:C,Velocidade!B:B,Produtividade!D:D,Velocidade!C:C,Produtividade!E:E,Velocidade!D:D,Produtividade!F:F)</f>
        <v>0</v>
      </c>
      <c r="J195" s="319">
        <f t="shared" si="24"/>
        <v>35.103158999999991</v>
      </c>
      <c r="L195" s="388" t="e">
        <f>#N/A</f>
        <v>#N/A</v>
      </c>
      <c r="M195" s="389" t="e">
        <f t="shared" si="14"/>
        <v>#N/A</v>
      </c>
    </row>
    <row r="196" spans="1:13" hidden="1" x14ac:dyDescent="0.3">
      <c r="A196" s="316" t="s">
        <v>838</v>
      </c>
      <c r="B196" s="316" t="s">
        <v>839</v>
      </c>
      <c r="C196" s="318">
        <v>50</v>
      </c>
      <c r="D196" s="318">
        <v>25</v>
      </c>
      <c r="E196" s="318">
        <v>10</v>
      </c>
      <c r="F196" s="317">
        <v>2.65</v>
      </c>
      <c r="G196" s="317">
        <f t="shared" si="19"/>
        <v>2.2757935000000002</v>
      </c>
      <c r="H196" s="317">
        <f t="shared" si="20"/>
        <v>4.7791663500000006</v>
      </c>
      <c r="I196" s="319">
        <f>SUMIFS(Velocidade!H:H,Velocidade!A:A,Produtividade!C:C,Velocidade!B:B,Produtividade!D:D,Velocidade!C:C,Produtividade!E:E,Velocidade!D:D,Produtividade!F:F)</f>
        <v>35</v>
      </c>
      <c r="J196" s="319">
        <f t="shared" si="24"/>
        <v>13.654761000000001</v>
      </c>
      <c r="L196" s="388">
        <f>(1/H196)</f>
        <v>0.20924151342838274</v>
      </c>
      <c r="M196" s="389">
        <f t="shared" si="14"/>
        <v>12.554490805702963</v>
      </c>
    </row>
    <row r="197" spans="1:13" hidden="1" x14ac:dyDescent="0.3">
      <c r="A197" s="316" t="s">
        <v>669</v>
      </c>
      <c r="B197" s="316" t="s">
        <v>670</v>
      </c>
      <c r="C197" s="318">
        <v>75</v>
      </c>
      <c r="D197" s="318">
        <v>40</v>
      </c>
      <c r="E197" s="318">
        <v>15</v>
      </c>
      <c r="F197" s="317">
        <v>2.65</v>
      </c>
      <c r="G197" s="317">
        <f t="shared" si="19"/>
        <v>3.6279560000000002</v>
      </c>
      <c r="H197" s="317">
        <f t="shared" si="20"/>
        <v>7.6187076000000005</v>
      </c>
      <c r="I197" s="319">
        <f>SUMIFS(Velocidade!H:H,Velocidade!A:A,Produtividade!C:C,Velocidade!B:B,Produtividade!D:D,Velocidade!C:C,Produtividade!E:E,Velocidade!D:D,Produtividade!F:F)</f>
        <v>35</v>
      </c>
      <c r="J197" s="319">
        <f t="shared" si="24"/>
        <v>21.767735999999999</v>
      </c>
      <c r="L197" s="388" t="e">
        <f>#N/A</f>
        <v>#N/A</v>
      </c>
      <c r="M197" s="389" t="e">
        <f t="shared" ref="M197:M222" si="25">L197*60</f>
        <v>#N/A</v>
      </c>
    </row>
    <row r="198" spans="1:13" hidden="1" x14ac:dyDescent="0.3">
      <c r="A198" s="316" t="s">
        <v>671</v>
      </c>
      <c r="B198" s="316" t="s">
        <v>672</v>
      </c>
      <c r="C198" s="318">
        <v>100</v>
      </c>
      <c r="D198" s="318">
        <v>40</v>
      </c>
      <c r="E198" s="318">
        <v>17</v>
      </c>
      <c r="F198" s="317">
        <v>2.65</v>
      </c>
      <c r="G198" s="317">
        <f t="shared" si="19"/>
        <v>4.2312285000000003</v>
      </c>
      <c r="H198" s="317">
        <f t="shared" si="20"/>
        <v>8.8855798500000027</v>
      </c>
      <c r="I198" s="319">
        <f>SUMIFS(Velocidade!H:H,Velocidade!A:A,Produtividade!C:C,Velocidade!B:B,Produtividade!D:D,Velocidade!C:C,Produtividade!E:E,Velocidade!D:D,Produtividade!F:F)</f>
        <v>35</v>
      </c>
      <c r="J198" s="319">
        <f t="shared" si="24"/>
        <v>25.387371000000002</v>
      </c>
      <c r="L198" s="388" t="e">
        <f>#N/A</f>
        <v>#N/A</v>
      </c>
      <c r="M198" s="389" t="e">
        <f t="shared" si="25"/>
        <v>#N/A</v>
      </c>
    </row>
    <row r="199" spans="1:13" x14ac:dyDescent="0.3">
      <c r="A199" s="316" t="s">
        <v>675</v>
      </c>
      <c r="B199" s="316" t="s">
        <v>676</v>
      </c>
      <c r="C199" s="318">
        <v>100</v>
      </c>
      <c r="D199" s="318">
        <v>50</v>
      </c>
      <c r="E199" s="318">
        <v>17</v>
      </c>
      <c r="F199" s="317">
        <v>2.65</v>
      </c>
      <c r="G199" s="317">
        <f t="shared" si="19"/>
        <v>4.6472784999999996</v>
      </c>
      <c r="H199" s="317">
        <f t="shared" si="20"/>
        <v>9.7592848500000002</v>
      </c>
      <c r="I199" s="319">
        <f>SUMIFS(Velocidade!H:H,Velocidade!A:A,Produtividade!C:C,Velocidade!B:B,Produtividade!D:D,Velocidade!C:C,Produtividade!E:E,Velocidade!D:D,Produtividade!F:F)</f>
        <v>35</v>
      </c>
      <c r="J199" s="319">
        <f t="shared" si="24"/>
        <v>27.883671</v>
      </c>
      <c r="L199" s="388" t="e">
        <f>#N/A</f>
        <v>#N/A</v>
      </c>
      <c r="M199" s="389" t="e">
        <f t="shared" si="25"/>
        <v>#N/A</v>
      </c>
    </row>
    <row r="200" spans="1:13" hidden="1" x14ac:dyDescent="0.3">
      <c r="A200" s="316" t="s">
        <v>679</v>
      </c>
      <c r="B200" s="316" t="s">
        <v>680</v>
      </c>
      <c r="C200" s="318">
        <v>127</v>
      </c>
      <c r="D200" s="318">
        <v>50</v>
      </c>
      <c r="E200" s="318">
        <v>17</v>
      </c>
      <c r="F200" s="317">
        <v>2.65</v>
      </c>
      <c r="G200" s="317">
        <f t="shared" si="19"/>
        <v>5.2089459999999992</v>
      </c>
      <c r="H200" s="317">
        <f t="shared" si="20"/>
        <v>9.3761027999999982</v>
      </c>
      <c r="I200" s="319">
        <f>SUMIFS(Velocidade!H:H,Velocidade!A:A,Produtividade!C:C,Velocidade!B:B,Produtividade!D:D,Velocidade!C:C,Produtividade!E:E,Velocidade!D:D,Produtividade!F:F)</f>
        <v>30</v>
      </c>
      <c r="J200" s="319" t="e">
        <f>#N/A</f>
        <v>#N/A</v>
      </c>
      <c r="L200" s="388" t="e">
        <f>#N/A</f>
        <v>#N/A</v>
      </c>
      <c r="M200" s="389" t="e">
        <f t="shared" si="25"/>
        <v>#N/A</v>
      </c>
    </row>
    <row r="201" spans="1:13" hidden="1" x14ac:dyDescent="0.3">
      <c r="A201" s="316" t="s">
        <v>683</v>
      </c>
      <c r="B201" s="316" t="s">
        <v>684</v>
      </c>
      <c r="C201" s="318">
        <v>150</v>
      </c>
      <c r="D201" s="318">
        <v>60</v>
      </c>
      <c r="E201" s="318">
        <v>20</v>
      </c>
      <c r="F201" s="317">
        <v>2.65</v>
      </c>
      <c r="G201" s="317">
        <f t="shared" si="19"/>
        <v>6.2282684999999995</v>
      </c>
      <c r="H201" s="317">
        <f t="shared" si="20"/>
        <v>13.07936385</v>
      </c>
      <c r="I201" s="319">
        <f>SUMIFS(Velocidade!H:H,Velocidade!A:A,Produtividade!C:C,Velocidade!B:B,Produtividade!D:D,Velocidade!C:C,Produtividade!E:E,Velocidade!D:D,Produtividade!F:F)</f>
        <v>35</v>
      </c>
      <c r="J201" s="319" t="e">
        <f>#N/A</f>
        <v>#N/A</v>
      </c>
      <c r="L201" s="388" t="e">
        <f>#N/A</f>
        <v>#N/A</v>
      </c>
      <c r="M201" s="389" t="e">
        <f t="shared" si="25"/>
        <v>#N/A</v>
      </c>
    </row>
    <row r="202" spans="1:13" hidden="1" x14ac:dyDescent="0.3">
      <c r="A202" s="316" t="s">
        <v>841</v>
      </c>
      <c r="B202" s="316" t="s">
        <v>842</v>
      </c>
      <c r="C202" s="318">
        <v>200</v>
      </c>
      <c r="D202" s="318">
        <v>60</v>
      </c>
      <c r="E202" s="318">
        <v>20</v>
      </c>
      <c r="F202" s="317">
        <v>2.65</v>
      </c>
      <c r="G202" s="317">
        <f t="shared" si="19"/>
        <v>7.2683934999999984</v>
      </c>
      <c r="H202" s="317">
        <f t="shared" si="20"/>
        <v>10.902590249999998</v>
      </c>
      <c r="I202" s="319">
        <f>SUMIFS(Velocidade!H:H,Velocidade!A:A,Produtividade!C:C,Velocidade!B:B,Produtividade!D:D,Velocidade!C:C,Produtividade!E:E,Velocidade!D:D,Produtividade!F:F)</f>
        <v>25</v>
      </c>
      <c r="J202" s="319" t="e">
        <f>#N/A</f>
        <v>#N/A</v>
      </c>
      <c r="L202" s="388" t="e">
        <f>#N/A</f>
        <v>#N/A</v>
      </c>
      <c r="M202" s="389" t="e">
        <f t="shared" si="25"/>
        <v>#N/A</v>
      </c>
    </row>
    <row r="203" spans="1:13" hidden="1" x14ac:dyDescent="0.3">
      <c r="A203" s="316" t="s">
        <v>687</v>
      </c>
      <c r="B203" s="316" t="s">
        <v>843</v>
      </c>
      <c r="C203" s="318">
        <v>200</v>
      </c>
      <c r="D203" s="318">
        <v>75</v>
      </c>
      <c r="E203" s="318">
        <v>20</v>
      </c>
      <c r="F203" s="317">
        <v>2.65</v>
      </c>
      <c r="G203" s="317">
        <f t="shared" si="19"/>
        <v>7.8924684999999979</v>
      </c>
      <c r="H203" s="317">
        <f t="shared" si="20"/>
        <v>11.838702749999996</v>
      </c>
      <c r="I203" s="319">
        <f>SUMIFS(Velocidade!H:H,Velocidade!A:A,Produtividade!C:C,Velocidade!B:B,Produtividade!D:D,Velocidade!C:C,Produtividade!E:E,Velocidade!D:D,Produtividade!F:F)</f>
        <v>25</v>
      </c>
      <c r="J203" s="319" t="e">
        <f>#N/A</f>
        <v>#N/A</v>
      </c>
      <c r="L203" s="388" t="e">
        <f>#N/A</f>
        <v>#N/A</v>
      </c>
      <c r="M203" s="389" t="e">
        <f t="shared" si="25"/>
        <v>#N/A</v>
      </c>
    </row>
    <row r="204" spans="1:13" hidden="1" x14ac:dyDescent="0.3">
      <c r="A204" s="316" t="s">
        <v>844</v>
      </c>
      <c r="B204" s="316" t="s">
        <v>845</v>
      </c>
      <c r="C204" s="318">
        <v>50</v>
      </c>
      <c r="D204" s="318">
        <v>25</v>
      </c>
      <c r="E204" s="318">
        <v>10</v>
      </c>
      <c r="F204" s="317">
        <v>3</v>
      </c>
      <c r="G204" s="317">
        <f t="shared" si="19"/>
        <v>2.5434000000000001</v>
      </c>
      <c r="H204" s="317">
        <f t="shared" si="20"/>
        <v>5.3411400000000002</v>
      </c>
      <c r="I204" s="319">
        <f>SUMIFS(Velocidade!H:H,Velocidade!A:A,Produtividade!C:C,Velocidade!B:B,Produtividade!D:D,Velocidade!C:C,Produtividade!E:E,Velocidade!D:D,Produtividade!F:F)</f>
        <v>35</v>
      </c>
      <c r="J204" s="319" t="e">
        <f>#N/A</f>
        <v>#N/A</v>
      </c>
      <c r="L204" s="388" t="e">
        <f>#N/A</f>
        <v>#N/A</v>
      </c>
      <c r="M204" s="389" t="e">
        <f t="shared" si="25"/>
        <v>#N/A</v>
      </c>
    </row>
    <row r="205" spans="1:13" hidden="1" x14ac:dyDescent="0.3">
      <c r="A205" s="316" t="s">
        <v>846</v>
      </c>
      <c r="B205" s="316" t="s">
        <v>847</v>
      </c>
      <c r="C205" s="318">
        <v>75</v>
      </c>
      <c r="D205" s="318">
        <v>40</v>
      </c>
      <c r="E205" s="318">
        <v>15</v>
      </c>
      <c r="F205" s="317">
        <v>3</v>
      </c>
      <c r="G205" s="317">
        <f t="shared" si="19"/>
        <v>4.0741499999999995</v>
      </c>
      <c r="H205" s="317">
        <f t="shared" si="20"/>
        <v>8.5557149999999993</v>
      </c>
      <c r="I205" s="319">
        <f>SUMIFS(Velocidade!H:H,Velocidade!A:A,Produtividade!C:C,Velocidade!B:B,Produtividade!D:D,Velocidade!C:C,Produtividade!E:E,Velocidade!D:D,Produtividade!F:F)</f>
        <v>35</v>
      </c>
      <c r="J205" s="319" t="e">
        <f>#N/A</f>
        <v>#N/A</v>
      </c>
      <c r="L205" s="388" t="e">
        <f>#N/A</f>
        <v>#N/A</v>
      </c>
      <c r="M205" s="389" t="e">
        <f t="shared" si="25"/>
        <v>#N/A</v>
      </c>
    </row>
    <row r="206" spans="1:13" hidden="1" x14ac:dyDescent="0.3">
      <c r="A206" s="316" t="s">
        <v>848</v>
      </c>
      <c r="B206" s="316" t="s">
        <v>849</v>
      </c>
      <c r="C206" s="318">
        <v>75</v>
      </c>
      <c r="D206" s="318">
        <v>40</v>
      </c>
      <c r="E206" s="318"/>
      <c r="F206" s="317">
        <v>3</v>
      </c>
      <c r="G206" s="317">
        <f t="shared" si="19"/>
        <v>3.3676499999999998</v>
      </c>
      <c r="H206" s="317">
        <f t="shared" si="20"/>
        <v>10.102949999999998</v>
      </c>
      <c r="I206" s="319">
        <f>SUMIFS(Velocidade!H:H,Velocidade!A:A,Produtividade!C:C,Velocidade!B:B,Produtividade!D:D,Velocidade!C:C,Produtividade!E:E,Velocidade!D:D,Produtividade!F:F)</f>
        <v>50</v>
      </c>
      <c r="J206" s="319" t="e">
        <f>#N/A</f>
        <v>#N/A</v>
      </c>
      <c r="L206" s="388" t="e">
        <f>#N/A</f>
        <v>#N/A</v>
      </c>
      <c r="M206" s="389" t="e">
        <f t="shared" si="25"/>
        <v>#N/A</v>
      </c>
    </row>
    <row r="207" spans="1:13" hidden="1" x14ac:dyDescent="0.3">
      <c r="A207" s="316" t="s">
        <v>850</v>
      </c>
      <c r="B207" s="316" t="s">
        <v>851</v>
      </c>
      <c r="C207" s="318">
        <v>100</v>
      </c>
      <c r="D207" s="318">
        <v>40</v>
      </c>
      <c r="E207" s="318">
        <v>17</v>
      </c>
      <c r="F207" s="317">
        <v>3</v>
      </c>
      <c r="G207" s="317">
        <f t="shared" si="19"/>
        <v>4.7570999999999994</v>
      </c>
      <c r="H207" s="317">
        <f t="shared" si="20"/>
        <v>9.9899099999999983</v>
      </c>
      <c r="I207" s="319">
        <f>SUMIFS(Velocidade!H:H,Velocidade!A:A,Produtividade!C:C,Velocidade!B:B,Produtividade!D:D,Velocidade!C:C,Produtividade!E:E,Velocidade!D:D,Produtividade!F:F)</f>
        <v>35</v>
      </c>
      <c r="J207" s="319" t="e">
        <f>#N/A</f>
        <v>#N/A</v>
      </c>
      <c r="L207" s="388" t="e">
        <f>#N/A</f>
        <v>#N/A</v>
      </c>
      <c r="M207" s="389" t="e">
        <f t="shared" si="25"/>
        <v>#N/A</v>
      </c>
    </row>
    <row r="208" spans="1:13" x14ac:dyDescent="0.3">
      <c r="A208" s="316" t="s">
        <v>689</v>
      </c>
      <c r="B208" s="316" t="s">
        <v>852</v>
      </c>
      <c r="C208" s="318">
        <v>100</v>
      </c>
      <c r="D208" s="318">
        <v>50</v>
      </c>
      <c r="E208" s="318">
        <v>17</v>
      </c>
      <c r="F208" s="317">
        <v>3</v>
      </c>
      <c r="G208" s="317">
        <f t="shared" si="19"/>
        <v>5.2280999999999995</v>
      </c>
      <c r="H208" s="317">
        <f t="shared" si="20"/>
        <v>10.979010000000001</v>
      </c>
      <c r="I208" s="319">
        <f>SUMIFS(Velocidade!H:H,Velocidade!A:A,Produtividade!C:C,Velocidade!B:B,Produtividade!D:D,Velocidade!C:C,Produtividade!E:E,Velocidade!D:D,Produtividade!F:F)</f>
        <v>35</v>
      </c>
      <c r="J208" s="319" t="e">
        <f>#N/A</f>
        <v>#N/A</v>
      </c>
      <c r="L208" s="388" t="e">
        <f>#N/A</f>
        <v>#N/A</v>
      </c>
      <c r="M208" s="389" t="e">
        <f t="shared" si="25"/>
        <v>#N/A</v>
      </c>
    </row>
    <row r="209" spans="1:13" hidden="1" x14ac:dyDescent="0.3">
      <c r="A209" s="316" t="s">
        <v>853</v>
      </c>
      <c r="B209" s="316" t="s">
        <v>854</v>
      </c>
      <c r="C209" s="318">
        <v>127</v>
      </c>
      <c r="D209" s="318">
        <v>50</v>
      </c>
      <c r="E209" s="318">
        <v>17</v>
      </c>
      <c r="F209" s="317">
        <v>3</v>
      </c>
      <c r="G209" s="317">
        <f t="shared" si="19"/>
        <v>5.86395</v>
      </c>
      <c r="H209" s="317">
        <f t="shared" si="20"/>
        <v>7.03674</v>
      </c>
      <c r="I209" s="319">
        <f>SUMIFS(Velocidade!H:H,Velocidade!A:A,Produtividade!C:C,Velocidade!B:B,Produtividade!D:D,Velocidade!C:C,Produtividade!E:E,Velocidade!D:D,Produtividade!F:F)</f>
        <v>20</v>
      </c>
      <c r="J209" s="319" t="e">
        <f>#N/A</f>
        <v>#N/A</v>
      </c>
      <c r="L209" s="388" t="e">
        <f>#N/A</f>
        <v>#N/A</v>
      </c>
      <c r="M209" s="389" t="e">
        <f t="shared" si="25"/>
        <v>#N/A</v>
      </c>
    </row>
    <row r="210" spans="1:13" hidden="1" x14ac:dyDescent="0.3">
      <c r="A210" s="316" t="s">
        <v>691</v>
      </c>
      <c r="B210" s="316" t="s">
        <v>855</v>
      </c>
      <c r="C210" s="318">
        <v>127</v>
      </c>
      <c r="D210" s="318">
        <v>50</v>
      </c>
      <c r="E210" s="318">
        <v>17</v>
      </c>
      <c r="F210" s="317">
        <v>3</v>
      </c>
      <c r="G210" s="317">
        <f t="shared" si="19"/>
        <v>5.86395</v>
      </c>
      <c r="H210" s="317">
        <f t="shared" si="20"/>
        <v>7.03674</v>
      </c>
      <c r="I210" s="319">
        <f>SUMIFS(Velocidade!H:H,Velocidade!A:A,Produtividade!C:C,Velocidade!B:B,Produtividade!D:D,Velocidade!C:C,Produtividade!E:E,Velocidade!D:D,Produtividade!F:F)</f>
        <v>20</v>
      </c>
      <c r="J210" s="319" t="e">
        <f>#N/A</f>
        <v>#N/A</v>
      </c>
      <c r="L210" s="388" t="e">
        <f>#N/A</f>
        <v>#N/A</v>
      </c>
      <c r="M210" s="389" t="e">
        <f t="shared" si="25"/>
        <v>#N/A</v>
      </c>
    </row>
    <row r="211" spans="1:13" hidden="1" x14ac:dyDescent="0.3">
      <c r="A211" s="316" t="s">
        <v>693</v>
      </c>
      <c r="B211" s="316" t="s">
        <v>856</v>
      </c>
      <c r="C211" s="318">
        <v>150</v>
      </c>
      <c r="D211" s="318">
        <v>60</v>
      </c>
      <c r="E211" s="318">
        <v>20</v>
      </c>
      <c r="F211" s="317">
        <v>3</v>
      </c>
      <c r="G211" s="317">
        <f t="shared" si="19"/>
        <v>7.0179</v>
      </c>
      <c r="H211" s="317">
        <f t="shared" si="20"/>
        <v>14.737590000000001</v>
      </c>
      <c r="I211" s="319">
        <f>SUMIFS(Velocidade!H:H,Velocidade!A:A,Produtividade!C:C,Velocidade!B:B,Produtividade!D:D,Velocidade!C:C,Produtividade!E:E,Velocidade!D:D,Produtividade!F:F)</f>
        <v>35</v>
      </c>
      <c r="J211" s="319" t="e">
        <f>#N/A</f>
        <v>#N/A</v>
      </c>
      <c r="L211" s="388" t="e">
        <f>#N/A</f>
        <v>#N/A</v>
      </c>
      <c r="M211" s="389" t="e">
        <f t="shared" si="25"/>
        <v>#N/A</v>
      </c>
    </row>
    <row r="212" spans="1:13" hidden="1" x14ac:dyDescent="0.3">
      <c r="A212" s="316" t="s">
        <v>859</v>
      </c>
      <c r="B212" s="316" t="s">
        <v>860</v>
      </c>
      <c r="C212" s="318">
        <v>200</v>
      </c>
      <c r="D212" s="318">
        <v>60</v>
      </c>
      <c r="E212" s="318">
        <v>20</v>
      </c>
      <c r="F212" s="317">
        <v>3</v>
      </c>
      <c r="G212" s="317">
        <f t="shared" si="19"/>
        <v>8.1953999999999994</v>
      </c>
      <c r="H212" s="317">
        <f t="shared" si="20"/>
        <v>12.293099999999999</v>
      </c>
      <c r="I212" s="319">
        <f>SUMIFS(Velocidade!H:H,Velocidade!A:A,Produtividade!C:C,Velocidade!B:B,Produtividade!D:D,Velocidade!C:C,Produtividade!E:E,Velocidade!D:D,Produtividade!F:F)</f>
        <v>25</v>
      </c>
      <c r="J212" s="319" t="e">
        <f>#N/A</f>
        <v>#N/A</v>
      </c>
      <c r="L212" s="388" t="e">
        <f>#N/A</f>
        <v>#N/A</v>
      </c>
      <c r="M212" s="389" t="e">
        <f t="shared" si="25"/>
        <v>#N/A</v>
      </c>
    </row>
    <row r="213" spans="1:13" hidden="1" x14ac:dyDescent="0.3">
      <c r="A213" s="316" t="s">
        <v>697</v>
      </c>
      <c r="B213" s="316" t="s">
        <v>861</v>
      </c>
      <c r="C213" s="318">
        <v>200</v>
      </c>
      <c r="D213" s="318">
        <v>75</v>
      </c>
      <c r="E213" s="318">
        <v>20</v>
      </c>
      <c r="F213" s="317">
        <v>3</v>
      </c>
      <c r="G213" s="317">
        <f t="shared" si="19"/>
        <v>8.9018999999999995</v>
      </c>
      <c r="H213" s="317">
        <f t="shared" si="20"/>
        <v>13.352849999999998</v>
      </c>
      <c r="I213" s="319">
        <f>SUMIFS(Velocidade!H:H,Velocidade!A:A,Produtividade!C:C,Velocidade!B:B,Produtividade!D:D,Velocidade!C:C,Produtividade!E:E,Velocidade!D:D,Produtividade!F:F)</f>
        <v>25</v>
      </c>
      <c r="J213" s="319" t="e">
        <f>#N/A</f>
        <v>#N/A</v>
      </c>
      <c r="L213" s="388" t="e">
        <f>#N/A</f>
        <v>#N/A</v>
      </c>
      <c r="M213" s="389" t="e">
        <f t="shared" si="25"/>
        <v>#N/A</v>
      </c>
    </row>
    <row r="214" spans="1:13" hidden="1" x14ac:dyDescent="0.3">
      <c r="A214" s="316" t="s">
        <v>701</v>
      </c>
      <c r="B214" s="316" t="s">
        <v>702</v>
      </c>
      <c r="C214" s="318">
        <v>75</v>
      </c>
      <c r="D214" s="318">
        <v>40</v>
      </c>
      <c r="E214" s="318"/>
      <c r="F214" s="317">
        <v>1.95</v>
      </c>
      <c r="G214" s="317">
        <f t="shared" si="19"/>
        <v>2.2532639999999997</v>
      </c>
      <c r="H214" s="317">
        <f t="shared" si="20"/>
        <v>6.0838127999999987</v>
      </c>
      <c r="I214" s="319">
        <f>SUMIFS(Velocidade!H:H,Velocidade!A:A,Produtividade!C:C,Velocidade!B:B,Produtividade!D:D,Velocidade!C:C,Produtividade!E:E,Velocidade!D:D,Produtividade!F:F)</f>
        <v>45</v>
      </c>
      <c r="J214" s="319">
        <f t="shared" ref="J214:J221" si="26">G214*6</f>
        <v>13.519583999999998</v>
      </c>
      <c r="L214" s="388" t="e">
        <f>#N/A</f>
        <v>#N/A</v>
      </c>
      <c r="M214" s="389" t="e">
        <f t="shared" si="25"/>
        <v>#N/A</v>
      </c>
    </row>
    <row r="215" spans="1:13" x14ac:dyDescent="0.3">
      <c r="A215" s="316" t="s">
        <v>119</v>
      </c>
      <c r="B215" s="316" t="s">
        <v>120</v>
      </c>
      <c r="C215" s="318">
        <v>100</v>
      </c>
      <c r="D215" s="318">
        <v>50</v>
      </c>
      <c r="E215" s="318"/>
      <c r="F215" s="317">
        <v>1.95</v>
      </c>
      <c r="G215" s="317">
        <f t="shared" si="19"/>
        <v>2.9421014999999997</v>
      </c>
      <c r="H215" s="317">
        <f t="shared" si="20"/>
        <v>7.9436740499999994</v>
      </c>
      <c r="I215" s="319">
        <f>SUMIFS(Velocidade!H:H,Velocidade!A:A,Produtividade!C:C,Velocidade!B:B,Produtividade!D:D,Velocidade!C:C,Produtividade!E:E,Velocidade!D:D,Produtividade!F:F)</f>
        <v>45</v>
      </c>
      <c r="J215" s="319">
        <f t="shared" si="26"/>
        <v>17.652608999999998</v>
      </c>
      <c r="L215" s="388" t="e">
        <f>#N/A</f>
        <v>#N/A</v>
      </c>
      <c r="M215" s="389" t="e">
        <f t="shared" si="25"/>
        <v>#N/A</v>
      </c>
    </row>
    <row r="216" spans="1:13" hidden="1" x14ac:dyDescent="0.3">
      <c r="A216" s="316" t="s">
        <v>699</v>
      </c>
      <c r="B216" s="316" t="s">
        <v>700</v>
      </c>
      <c r="C216" s="320">
        <v>50</v>
      </c>
      <c r="D216" s="318">
        <v>25</v>
      </c>
      <c r="E216" s="318"/>
      <c r="F216" s="317">
        <v>1.95</v>
      </c>
      <c r="G216" s="317">
        <f t="shared" ref="G216:G222" si="27">(((C216+(D216*2)+(E216*2))-(F216*4))*F216*7.85)/1000</f>
        <v>1.4113515000000001</v>
      </c>
      <c r="H216" s="317">
        <f t="shared" ref="H216:H222" si="28">(I216*G216*60)/1000</f>
        <v>4.6574599500000007</v>
      </c>
      <c r="I216" s="319">
        <f>SUMIFS(Velocidade!H:H,Velocidade!A:A,Produtividade!C:C,Velocidade!B:B,Produtividade!D:D,Velocidade!C:C,Produtividade!E:E,Velocidade!D:D,Produtividade!F:F)</f>
        <v>55</v>
      </c>
      <c r="J216" s="319">
        <f t="shared" si="26"/>
        <v>8.4681090000000001</v>
      </c>
      <c r="L216" s="388" t="e">
        <f>#N/A</f>
        <v>#N/A</v>
      </c>
      <c r="M216" s="389" t="e">
        <f t="shared" si="25"/>
        <v>#N/A</v>
      </c>
    </row>
    <row r="217" spans="1:13" hidden="1" x14ac:dyDescent="0.3">
      <c r="A217" s="316" t="s">
        <v>707</v>
      </c>
      <c r="B217" s="316" t="s">
        <v>708</v>
      </c>
      <c r="C217" s="320">
        <v>100</v>
      </c>
      <c r="D217" s="320">
        <v>40</v>
      </c>
      <c r="E217" s="318"/>
      <c r="F217" s="317">
        <v>1.95</v>
      </c>
      <c r="G217" s="317">
        <f t="shared" si="27"/>
        <v>2.6359514999999996</v>
      </c>
      <c r="H217" s="317">
        <f t="shared" si="28"/>
        <v>7.1170690499999996</v>
      </c>
      <c r="I217" s="319">
        <f>SUMIFS(Velocidade!H:H,Velocidade!A:A,Produtividade!C:C,Velocidade!B:B,Produtividade!D:D,Velocidade!C:C,Produtividade!E:E,Velocidade!D:D,Produtividade!F:F)</f>
        <v>45</v>
      </c>
      <c r="J217" s="319">
        <f t="shared" si="26"/>
        <v>15.815708999999998</v>
      </c>
      <c r="L217" s="388" t="e">
        <f>#N/A</f>
        <v>#N/A</v>
      </c>
      <c r="M217" s="389" t="e">
        <f t="shared" si="25"/>
        <v>#N/A</v>
      </c>
    </row>
    <row r="218" spans="1:13" hidden="1" x14ac:dyDescent="0.3">
      <c r="A218" s="316" t="s">
        <v>715</v>
      </c>
      <c r="B218" s="316" t="s">
        <v>716</v>
      </c>
      <c r="C218" s="320">
        <v>127</v>
      </c>
      <c r="D218" s="320">
        <v>50</v>
      </c>
      <c r="E218" s="318"/>
      <c r="F218" s="317">
        <v>1.95</v>
      </c>
      <c r="G218" s="317">
        <f t="shared" si="27"/>
        <v>3.3554039999999996</v>
      </c>
      <c r="H218" s="317">
        <f t="shared" si="28"/>
        <v>7.0463483999999985</v>
      </c>
      <c r="I218" s="319">
        <f>SUMIFS(Velocidade!H:H,Velocidade!A:A,Produtividade!C:C,Velocidade!B:B,Produtividade!D:D,Velocidade!C:C,Produtividade!E:E,Velocidade!D:D,Produtividade!F:F)</f>
        <v>35</v>
      </c>
      <c r="J218" s="319">
        <f t="shared" si="26"/>
        <v>20.132423999999997</v>
      </c>
      <c r="L218" s="388" t="e">
        <f>#N/A</f>
        <v>#N/A</v>
      </c>
      <c r="M218" s="389" t="e">
        <f t="shared" si="25"/>
        <v>#N/A</v>
      </c>
    </row>
    <row r="219" spans="1:13" hidden="1" x14ac:dyDescent="0.3">
      <c r="A219" s="316" t="s">
        <v>703</v>
      </c>
      <c r="B219" s="316" t="s">
        <v>704</v>
      </c>
      <c r="C219" s="320">
        <v>92</v>
      </c>
      <c r="D219" s="320">
        <v>30</v>
      </c>
      <c r="E219" s="318"/>
      <c r="F219" s="317">
        <v>1.95</v>
      </c>
      <c r="G219" s="317">
        <f t="shared" si="27"/>
        <v>2.2073415000000001</v>
      </c>
      <c r="H219" s="317">
        <f t="shared" si="28"/>
        <v>5.9598220500000005</v>
      </c>
      <c r="I219" s="319">
        <f>SUMIFS(Velocidade!H:H,Velocidade!A:A,Produtividade!C:C,Velocidade!B:B,Produtividade!D:D,Velocidade!C:C,Produtividade!E:E,Velocidade!D:D,Produtividade!F:F)</f>
        <v>45</v>
      </c>
      <c r="J219" s="319">
        <f t="shared" si="26"/>
        <v>13.244049</v>
      </c>
      <c r="L219" s="388" t="e">
        <f>#N/A</f>
        <v>#N/A</v>
      </c>
      <c r="M219" s="389" t="e">
        <f t="shared" si="25"/>
        <v>#N/A</v>
      </c>
    </row>
    <row r="220" spans="1:13" hidden="1" x14ac:dyDescent="0.3">
      <c r="A220" s="316" t="s">
        <v>709</v>
      </c>
      <c r="B220" s="316" t="s">
        <v>710</v>
      </c>
      <c r="C220" s="320">
        <v>68</v>
      </c>
      <c r="D220" s="320">
        <v>30</v>
      </c>
      <c r="E220" s="318"/>
      <c r="F220" s="317">
        <v>1.95</v>
      </c>
      <c r="G220" s="317">
        <f t="shared" si="27"/>
        <v>1.8399614999999998</v>
      </c>
      <c r="H220" s="317">
        <f t="shared" si="28"/>
        <v>3.8639191499999996</v>
      </c>
      <c r="I220" s="319">
        <f>SUMIFS(Velocidade!H:H,Velocidade!A:A,Produtividade!C:C,Velocidade!B:B,Produtividade!D:D,Velocidade!C:C,Produtividade!E:E,Velocidade!D:D,Produtividade!F:F)</f>
        <v>35</v>
      </c>
      <c r="J220" s="319">
        <f t="shared" si="26"/>
        <v>11.039769</v>
      </c>
      <c r="L220" s="388" t="e">
        <f>#N/A</f>
        <v>#N/A</v>
      </c>
      <c r="M220" s="389" t="e">
        <f t="shared" si="25"/>
        <v>#N/A</v>
      </c>
    </row>
    <row r="221" spans="1:13" hidden="1" x14ac:dyDescent="0.3">
      <c r="A221" s="316" t="s">
        <v>717</v>
      </c>
      <c r="B221" s="316" t="s">
        <v>718</v>
      </c>
      <c r="C221" s="320">
        <v>200</v>
      </c>
      <c r="D221" s="320">
        <v>50</v>
      </c>
      <c r="E221" s="318"/>
      <c r="F221" s="317">
        <v>1.95</v>
      </c>
      <c r="G221" s="317">
        <f t="shared" si="27"/>
        <v>4.4728515</v>
      </c>
      <c r="H221" s="317">
        <f t="shared" si="28"/>
        <v>6.7092772500000004</v>
      </c>
      <c r="I221" s="319">
        <f>SUMIFS(Velocidade!H:H,Velocidade!A:A,Produtividade!C:C,Velocidade!B:B,Produtividade!D:D,Velocidade!C:C,Produtividade!E:E,Velocidade!D:D,Produtividade!F:F)</f>
        <v>25</v>
      </c>
      <c r="J221" s="319">
        <f t="shared" si="26"/>
        <v>26.837108999999998</v>
      </c>
      <c r="L221" s="388" t="e">
        <f>#N/A</f>
        <v>#N/A</v>
      </c>
      <c r="M221" s="389" t="e">
        <f t="shared" si="25"/>
        <v>#N/A</v>
      </c>
    </row>
    <row r="222" spans="1:13" x14ac:dyDescent="0.3">
      <c r="A222" s="316" t="s">
        <v>725</v>
      </c>
      <c r="B222" s="316" t="s">
        <v>976</v>
      </c>
      <c r="C222" s="320">
        <v>100</v>
      </c>
      <c r="D222" s="320">
        <v>50</v>
      </c>
      <c r="E222" s="318"/>
      <c r="F222" s="317">
        <v>2.65</v>
      </c>
      <c r="G222" s="317">
        <f t="shared" si="27"/>
        <v>3.9399934999999999</v>
      </c>
      <c r="H222" s="317">
        <f t="shared" si="28"/>
        <v>8.2739863499999995</v>
      </c>
      <c r="I222" s="319">
        <f>SUMIFS(Velocidade!H:H,Velocidade!A:A,Produtividade!C:C,Velocidade!B:B,Produtividade!D:D,Velocidade!C:C,Produtividade!E:E,Velocidade!D:D,Produtividade!F:F)</f>
        <v>35</v>
      </c>
      <c r="J222" s="319" t="e">
        <f>#N/A</f>
        <v>#N/A</v>
      </c>
      <c r="L222" s="388" t="e">
        <f>#N/A</f>
        <v>#N/A</v>
      </c>
      <c r="M222" s="389" t="e">
        <f t="shared" si="25"/>
        <v>#N/A</v>
      </c>
    </row>
    <row r="223" spans="1:13" hidden="1" x14ac:dyDescent="0.3">
      <c r="J223" s="392">
        <f>J66*763</f>
        <v>42154.452900000004</v>
      </c>
    </row>
  </sheetData>
  <autoFilter ref="A1:G223" xr:uid="{00000000-0009-0000-0000-000042000000}">
    <filterColumn colId="1">
      <filters>
        <filter val="PERFIL U ENRIJ LQ 1,80 X 100 X 50 X 17 MM"/>
        <filter val="PERFIL U ENRIJ LQ 2,00 X 100 X 50 X 17 MM"/>
        <filter val="PERFIL U ENRIJ LQ 2,25 X 100 X 50 X 17 MM"/>
        <filter val="PERFIL U ENRIJ LQ 2,25 X 100 X 50 X 17 MM COR400"/>
        <filter val="PERFIL U ENRIJ LQ 2,65 X 100 X 50 X 17 MM"/>
        <filter val="PERFIL U ENRIJ LQ 2,65 X 100 X 50 X 17 MM COR400"/>
        <filter val="PERFIL U ENRIJ LQ 3,00 X 100 X 50 X 17 MM"/>
        <filter val="PERFIL U ENRIJ LQ 3,35 X 100 X 50 X 17 MM"/>
        <filter val="PERFIL U ENRIJ LQ 4,50 X 100 X 50 X 17 MM"/>
        <filter val="PERFIL U ENRIJ LQ 4,75 X 100 X 50 X 17 MM"/>
        <filter val="PERFIL U ENRIJ ZC 1,25 X 100 X 50 X 17 MM"/>
        <filter val="PERFIL U ENRIJ ZC 1,55 X 100 X 50 X 17 MM"/>
        <filter val="PERFIL U ENRIJ ZC 1,95 X 100 X 50 X 17 MM"/>
        <filter val="PERFIL U ENRIJ ZC 2,65 X 100 X 50 X 17 MM"/>
        <filter val="PERFIL U ENRIJ ZC 3,00 X 100 X 50 X 17 MM"/>
        <filter val="PERFIL U SIMPLES LQ 1,80 X 100 X 50   MM"/>
        <filter val="PERFIL U SIMPLES LQ 2,00 X 100 X 50   MM"/>
        <filter val="PERFIL U SIMPLES LQ 2,25 X 100 X 50   MM"/>
        <filter val="PERFIL U SIMPLES LQ 2,65 X 100 X 50   MM"/>
        <filter val="PERFIL U SIMPLES LQ 2,65 X 100 X 50 MM COR400"/>
        <filter val="PERFIL U SIMPLES LQ 3,00 X 100 X 50   MM"/>
        <filter val="PERFIL U SIMPLES LQ 3,00 X 100 X 50   MM COR400"/>
        <filter val="PERFIL U SIMPLES LQ 3,00 X 100 X 50 MM COR500"/>
        <filter val="PERFIL U SIMPLES LQ 3,35 X 100 X 50   MM"/>
        <filter val="PERFIL U SIMPLES LQ 3,75 X 100 X 50   MM"/>
        <filter val="PERFIL U SIMPLES LQ 4,75 X 100 X 50   MM"/>
        <filter val="PERFIL U SIMPLES ZC 1,25 X 100 X 50   MM"/>
        <filter val="PERFIL U SIMPLES ZC 1,95 X 100 X 50   MM"/>
        <filter val="PERFIL U SIMPLES ZC 2,65 X 100 X 50   MM"/>
      </filters>
    </filterColumn>
  </autoFilter>
  <customSheetViews>
    <customSheetView guid="{1917D713-F57E-4D85-9DFC-20B35978F190}" showGridLines="0" fitToPage="1" showAutoFilter="1">
      <pane ySplit="1" topLeftCell="A2" activePane="bottomLeft" state="frozen"/>
      <selection pane="bottomLeft" activeCell="C13" sqref="C13"/>
      <pageMargins left="0" right="0" top="0" bottom="0" header="0" footer="0"/>
      <pageSetup paperSize="9" scale="83" fitToHeight="0" orientation="landscape" r:id="rId1"/>
      <autoFilter ref="B1:H1" xr:uid="{5D941877-9BB8-47A7-AF7D-F059DEE673E8}"/>
    </customSheetView>
    <customSheetView guid="{C1920313-2E1B-4284-B22E-04D7D2515D3D}" showGridLines="0" fitToPage="1" showAutoFilter="1">
      <pane ySplit="1" topLeftCell="A2" activePane="bottomLeft" state="frozen"/>
      <selection pane="bottomLeft" activeCell="C13" sqref="C13"/>
      <pageMargins left="0" right="0" top="0" bottom="0" header="0" footer="0"/>
      <pageSetup paperSize="9" scale="83" fitToHeight="0" orientation="landscape" r:id="rId2"/>
      <autoFilter ref="B1:H1" xr:uid="{E5A6D9D1-98B9-4F0A-B93F-84F30BE81395}"/>
    </customSheetView>
    <customSheetView guid="{4A569969-72E0-4E6F-B543-4D5BE200D9C4}" showGridLines="0" fitToPage="1" showAutoFilter="1">
      <pane ySplit="1" topLeftCell="A2" activePane="bottomLeft" state="frozen"/>
      <selection pane="bottomLeft" activeCell="C13" sqref="C13"/>
      <pageMargins left="0" right="0" top="0" bottom="0" header="0" footer="0"/>
      <pageSetup paperSize="9" scale="83" fitToHeight="0" orientation="landscape" r:id="rId3"/>
      <autoFilter ref="A1:G221" xr:uid="{49EBA48F-FB78-4860-B445-DEC83FB345DE}"/>
    </customSheetView>
  </customSheetViews>
  <mergeCells count="10">
    <mergeCell ref="G138:I138"/>
    <mergeCell ref="G148:I148"/>
    <mergeCell ref="G124:I124"/>
    <mergeCell ref="G126:I126"/>
    <mergeCell ref="G131:I131"/>
    <mergeCell ref="G41:I41"/>
    <mergeCell ref="G42:I42"/>
    <mergeCell ref="G52:I52"/>
    <mergeCell ref="G53:I53"/>
    <mergeCell ref="G64:I64"/>
  </mergeCells>
  <pageMargins left="0.25" right="0.25" top="0.75" bottom="0.75" header="0.3" footer="0.3"/>
  <pageSetup paperSize="9" scale="74" fitToHeight="0" orientation="landscape" r:id="rId4"/>
  <ignoredErrors>
    <ignoredError sqref="D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36"/>
  <dimension ref="C2:H36"/>
  <sheetViews>
    <sheetView showGridLines="0" topLeftCell="A10" zoomScale="136" zoomScaleNormal="136" workbookViewId="0">
      <selection activeCell="F22" sqref="F22"/>
    </sheetView>
  </sheetViews>
  <sheetFormatPr defaultRowHeight="14.4" x14ac:dyDescent="0.3"/>
  <cols>
    <col min="3" max="4" width="20.5546875" customWidth="1"/>
    <col min="5" max="5" width="1.88671875" customWidth="1"/>
    <col min="6" max="6" width="16.109375" customWidth="1"/>
    <col min="7" max="7" width="1.88671875" customWidth="1"/>
    <col min="8" max="8" width="16.88671875" customWidth="1"/>
  </cols>
  <sheetData>
    <row r="2" spans="3:8" s="301" customFormat="1" ht="18" x14ac:dyDescent="0.3">
      <c r="C2" s="698" t="s">
        <v>977</v>
      </c>
      <c r="D2" s="699"/>
      <c r="E2" s="299"/>
      <c r="F2" s="700" t="s">
        <v>978</v>
      </c>
      <c r="G2" s="300"/>
      <c r="H2" s="703" t="s">
        <v>979</v>
      </c>
    </row>
    <row r="3" spans="3:8" s="301" customFormat="1" x14ac:dyDescent="0.3">
      <c r="C3" s="704" t="s">
        <v>939</v>
      </c>
      <c r="D3" s="706" t="s">
        <v>980</v>
      </c>
      <c r="E3" s="299"/>
      <c r="F3" s="701"/>
      <c r="G3" s="300"/>
      <c r="H3" s="703"/>
    </row>
    <row r="4" spans="3:8" s="301" customFormat="1" x14ac:dyDescent="0.3">
      <c r="C4" s="705"/>
      <c r="D4" s="707"/>
      <c r="E4" s="299"/>
      <c r="F4" s="702"/>
      <c r="G4" s="300"/>
      <c r="H4" s="703"/>
    </row>
    <row r="5" spans="3:8" s="301" customFormat="1" ht="19.5" customHeight="1" x14ac:dyDescent="0.3">
      <c r="C5" s="307" t="s">
        <v>26</v>
      </c>
      <c r="D5" s="302" t="s">
        <v>981</v>
      </c>
      <c r="F5" s="303"/>
      <c r="H5" s="304"/>
    </row>
    <row r="6" spans="3:8" s="301" customFormat="1" ht="19.5" customHeight="1" x14ac:dyDescent="0.3">
      <c r="C6" s="307" t="s">
        <v>982</v>
      </c>
      <c r="D6" s="302" t="s">
        <v>983</v>
      </c>
      <c r="F6" s="303"/>
      <c r="H6" s="304"/>
    </row>
    <row r="7" spans="3:8" s="301" customFormat="1" ht="19.5" customHeight="1" x14ac:dyDescent="0.3">
      <c r="C7" s="307" t="s">
        <v>26</v>
      </c>
      <c r="D7" s="302" t="s">
        <v>984</v>
      </c>
      <c r="F7" s="303"/>
      <c r="H7" s="304"/>
    </row>
    <row r="8" spans="3:8" s="301" customFormat="1" ht="19.5" customHeight="1" x14ac:dyDescent="0.3">
      <c r="C8" s="307" t="s">
        <v>985</v>
      </c>
      <c r="D8" s="302" t="s">
        <v>986</v>
      </c>
      <c r="F8" s="303"/>
      <c r="H8" s="304"/>
    </row>
    <row r="9" spans="3:8" s="301" customFormat="1" ht="19.5" customHeight="1" x14ac:dyDescent="0.3">
      <c r="C9" s="307" t="s">
        <v>26</v>
      </c>
      <c r="D9" s="302" t="s">
        <v>987</v>
      </c>
      <c r="F9" s="303"/>
      <c r="H9" s="304"/>
    </row>
    <row r="10" spans="3:8" s="301" customFormat="1" ht="19.5" customHeight="1" x14ac:dyDescent="0.3">
      <c r="C10" s="307" t="s">
        <v>988</v>
      </c>
      <c r="D10" s="302" t="s">
        <v>989</v>
      </c>
      <c r="F10" s="303"/>
      <c r="H10" s="304"/>
    </row>
    <row r="11" spans="3:8" s="301" customFormat="1" ht="19.5" customHeight="1" x14ac:dyDescent="0.3">
      <c r="C11" s="307" t="s">
        <v>990</v>
      </c>
      <c r="D11" s="302" t="s">
        <v>991</v>
      </c>
      <c r="F11" s="303"/>
      <c r="H11" s="304"/>
    </row>
    <row r="12" spans="3:8" s="301" customFormat="1" ht="36.6" customHeight="1" x14ac:dyDescent="0.3">
      <c r="C12" s="307" t="s">
        <v>26</v>
      </c>
      <c r="D12" s="302" t="s">
        <v>992</v>
      </c>
      <c r="F12" s="303"/>
      <c r="H12" s="304"/>
    </row>
    <row r="13" spans="3:8" s="301" customFormat="1" ht="19.5" customHeight="1" x14ac:dyDescent="0.3">
      <c r="C13" s="307" t="s">
        <v>993</v>
      </c>
      <c r="D13" s="302" t="s">
        <v>994</v>
      </c>
      <c r="F13" s="303"/>
      <c r="H13" s="304"/>
    </row>
    <row r="14" spans="3:8" s="301" customFormat="1" ht="19.5" customHeight="1" x14ac:dyDescent="0.3">
      <c r="C14" s="307" t="s">
        <v>995</v>
      </c>
      <c r="D14" s="302" t="s">
        <v>26</v>
      </c>
      <c r="F14" s="303"/>
      <c r="H14" s="304"/>
    </row>
    <row r="15" spans="3:8" s="301" customFormat="1" ht="19.5" customHeight="1" x14ac:dyDescent="0.3">
      <c r="C15" s="307" t="s">
        <v>996</v>
      </c>
      <c r="D15" s="302" t="s">
        <v>997</v>
      </c>
      <c r="F15" s="303"/>
      <c r="H15" s="304"/>
    </row>
    <row r="16" spans="3:8" s="301" customFormat="1" ht="19.5" customHeight="1" x14ac:dyDescent="0.3">
      <c r="C16" s="307" t="s">
        <v>998</v>
      </c>
      <c r="D16" s="302" t="s">
        <v>999</v>
      </c>
      <c r="F16" s="303"/>
      <c r="H16" s="304"/>
    </row>
    <row r="17" spans="3:8" s="301" customFormat="1" ht="19.5" customHeight="1" x14ac:dyDescent="0.3">
      <c r="C17" s="307" t="s">
        <v>1000</v>
      </c>
      <c r="D17" s="302" t="s">
        <v>26</v>
      </c>
      <c r="F17" s="303"/>
      <c r="H17" s="304"/>
    </row>
    <row r="18" spans="3:8" s="301" customFormat="1" ht="19.5" customHeight="1" x14ac:dyDescent="0.3">
      <c r="C18" s="307" t="s">
        <v>1001</v>
      </c>
      <c r="D18" s="302" t="s">
        <v>26</v>
      </c>
      <c r="F18" s="303"/>
      <c r="H18" s="304"/>
    </row>
    <row r="19" spans="3:8" s="301" customFormat="1" x14ac:dyDescent="0.3">
      <c r="H19" s="10"/>
    </row>
    <row r="20" spans="3:8" s="301" customFormat="1" x14ac:dyDescent="0.3">
      <c r="H20" s="10"/>
    </row>
    <row r="21" spans="3:8" s="301" customFormat="1" x14ac:dyDescent="0.3">
      <c r="H21" s="10"/>
    </row>
    <row r="22" spans="3:8" s="301" customFormat="1" x14ac:dyDescent="0.3">
      <c r="H22" s="10"/>
    </row>
    <row r="23" spans="3:8" s="301" customFormat="1" x14ac:dyDescent="0.3">
      <c r="H23" s="10"/>
    </row>
    <row r="24" spans="3:8" s="301" customFormat="1" x14ac:dyDescent="0.3">
      <c r="H24" s="10"/>
    </row>
    <row r="25" spans="3:8" s="301" customFormat="1" x14ac:dyDescent="0.3">
      <c r="H25" s="10"/>
    </row>
    <row r="26" spans="3:8" s="301" customFormat="1" ht="18.75" customHeight="1" x14ac:dyDescent="0.3">
      <c r="C26" s="698" t="s">
        <v>977</v>
      </c>
      <c r="D26" s="699"/>
      <c r="E26" s="299"/>
      <c r="F26" s="700" t="s">
        <v>978</v>
      </c>
      <c r="G26" s="300"/>
      <c r="H26" s="703" t="s">
        <v>979</v>
      </c>
    </row>
    <row r="27" spans="3:8" s="301" customFormat="1" x14ac:dyDescent="0.3">
      <c r="C27" s="704" t="s">
        <v>939</v>
      </c>
      <c r="D27" s="706" t="s">
        <v>980</v>
      </c>
      <c r="E27" s="299"/>
      <c r="F27" s="701"/>
      <c r="G27" s="300"/>
      <c r="H27" s="703"/>
    </row>
    <row r="28" spans="3:8" s="301" customFormat="1" x14ac:dyDescent="0.3">
      <c r="C28" s="705"/>
      <c r="D28" s="707"/>
      <c r="E28" s="299"/>
      <c r="F28" s="702"/>
      <c r="G28" s="300"/>
      <c r="H28" s="703"/>
    </row>
    <row r="29" spans="3:8" s="301" customFormat="1" ht="19.5" customHeight="1" x14ac:dyDescent="0.3">
      <c r="C29" s="307" t="s">
        <v>1000</v>
      </c>
      <c r="D29" s="302" t="s">
        <v>26</v>
      </c>
      <c r="F29" s="303">
        <v>43109</v>
      </c>
      <c r="H29" s="305"/>
    </row>
    <row r="30" spans="3:8" s="301" customFormat="1" ht="19.5" customHeight="1" x14ac:dyDescent="0.3">
      <c r="C30" s="307" t="s">
        <v>985</v>
      </c>
      <c r="D30" s="302" t="s">
        <v>986</v>
      </c>
      <c r="F30" s="303">
        <v>43115</v>
      </c>
      <c r="H30" s="305"/>
    </row>
    <row r="31" spans="3:8" s="301" customFormat="1" ht="19.5" customHeight="1" x14ac:dyDescent="0.3">
      <c r="C31" s="307" t="s">
        <v>995</v>
      </c>
      <c r="D31" s="302" t="s">
        <v>997</v>
      </c>
      <c r="F31" s="303">
        <v>43118</v>
      </c>
      <c r="H31" s="305"/>
    </row>
    <row r="32" spans="3:8" s="301" customFormat="1" ht="19.5" customHeight="1" x14ac:dyDescent="0.3">
      <c r="C32" s="307" t="s">
        <v>982</v>
      </c>
      <c r="D32" s="302" t="s">
        <v>983</v>
      </c>
      <c r="F32" s="303">
        <v>43123</v>
      </c>
      <c r="H32" s="305"/>
    </row>
    <row r="33" spans="3:8" s="301" customFormat="1" ht="19.5" customHeight="1" x14ac:dyDescent="0.3">
      <c r="C33" s="307" t="s">
        <v>993</v>
      </c>
      <c r="D33" s="302" t="s">
        <v>994</v>
      </c>
      <c r="F33" s="303">
        <v>43124</v>
      </c>
      <c r="H33" s="305"/>
    </row>
    <row r="34" spans="3:8" s="301" customFormat="1" ht="19.5" customHeight="1" x14ac:dyDescent="0.3">
      <c r="C34" s="307" t="s">
        <v>990</v>
      </c>
      <c r="D34" s="302" t="s">
        <v>991</v>
      </c>
      <c r="F34" s="303">
        <v>43125</v>
      </c>
      <c r="H34" s="305"/>
    </row>
    <row r="36" spans="3:8" ht="15.6" x14ac:dyDescent="0.3">
      <c r="F36" s="36" t="s">
        <v>1002</v>
      </c>
      <c r="G36" s="301"/>
      <c r="H36" s="306">
        <f>SUM(H33:H35)</f>
        <v>0</v>
      </c>
    </row>
  </sheetData>
  <autoFilter ref="C28:H34" xr:uid="{00000000-0009-0000-0000-00001F000000}">
    <sortState xmlns:xlrd2="http://schemas.microsoft.com/office/spreadsheetml/2017/richdata2" ref="C25:H36">
      <sortCondition ref="F27"/>
    </sortState>
  </autoFilter>
  <customSheetViews>
    <customSheetView guid="{1917D713-F57E-4D85-9DFC-20B35978F190}" scale="136" showGridLines="0" showAutoFilter="1">
      <selection activeCell="D19" sqref="D19"/>
      <pageMargins left="0" right="0" top="0" bottom="0" header="0" footer="0"/>
      <pageSetup paperSize="9" orientation="portrait" r:id="rId1"/>
      <autoFilter ref="B1:G1" xr:uid="{68ED96B1-838B-40DD-A80A-ED368BF97E9E}"/>
    </customSheetView>
    <customSheetView guid="{C1920313-2E1B-4284-B22E-04D7D2515D3D}" scale="136" showGridLines="0" showAutoFilter="1">
      <selection activeCell="D19" sqref="D19"/>
      <pageMargins left="0" right="0" top="0" bottom="0" header="0" footer="0"/>
      <pageSetup paperSize="9" orientation="portrait" r:id="rId2"/>
      <autoFilter ref="B1:G1" xr:uid="{FAAA68E4-B6E1-41A1-AEB0-0A82473D3950}"/>
    </customSheetView>
    <customSheetView guid="{4A569969-72E0-4E6F-B543-4D5BE200D9C4}" scale="136" showGridLines="0" showAutoFilter="1">
      <selection activeCell="D19" sqref="D19"/>
      <pageMargins left="0" right="0" top="0" bottom="0" header="0" footer="0"/>
      <pageSetup paperSize="9" orientation="portrait" r:id="rId3"/>
      <autoFilter ref="C27:H33" xr:uid="{DCDCAB5A-E2EE-47E8-BEF7-08AC56D7B567}">
        <sortState xmlns:xlrd2="http://schemas.microsoft.com/office/spreadsheetml/2017/richdata2" ref="C24:H35">
          <sortCondition ref="F26"/>
        </sortState>
      </autoFilter>
    </customSheetView>
  </customSheetViews>
  <mergeCells count="10">
    <mergeCell ref="C2:D2"/>
    <mergeCell ref="F2:F4"/>
    <mergeCell ref="H2:H4"/>
    <mergeCell ref="C3:C4"/>
    <mergeCell ref="D3:D4"/>
    <mergeCell ref="C26:D26"/>
    <mergeCell ref="F26:F28"/>
    <mergeCell ref="H26:H28"/>
    <mergeCell ref="C27:C28"/>
    <mergeCell ref="D27:D28"/>
  </mergeCells>
  <phoneticPr fontId="51" type="noConversion"/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5" filterMode="1"/>
  <dimension ref="A1:T340"/>
  <sheetViews>
    <sheetView workbookViewId="0">
      <pane ySplit="1" topLeftCell="A2" activePane="bottomLeft" state="frozen"/>
      <selection pane="bottomLeft" activeCell="C58" sqref="C58"/>
    </sheetView>
  </sheetViews>
  <sheetFormatPr defaultColWidth="9.109375" defaultRowHeight="14.4" x14ac:dyDescent="0.3"/>
  <cols>
    <col min="1" max="1" width="11" customWidth="1"/>
    <col min="2" max="2" width="12.44140625" customWidth="1"/>
    <col min="3" max="3" width="52.44140625" customWidth="1"/>
    <col min="4" max="4" width="9" bestFit="1" customWidth="1"/>
    <col min="5" max="5" width="10.109375" bestFit="1" customWidth="1"/>
    <col min="6" max="6" width="11.44140625" bestFit="1" customWidth="1"/>
    <col min="7" max="7" width="8" bestFit="1" customWidth="1"/>
    <col min="8" max="8" width="11.5546875" bestFit="1" customWidth="1"/>
    <col min="9" max="9" width="15.88671875" bestFit="1" customWidth="1"/>
    <col min="10" max="10" width="12" bestFit="1" customWidth="1"/>
    <col min="11" max="11" width="8.5546875" bestFit="1" customWidth="1"/>
    <col min="13" max="13" width="26.44140625" bestFit="1" customWidth="1"/>
    <col min="14" max="14" width="11.44140625" bestFit="1" customWidth="1"/>
    <col min="15" max="15" width="10.5546875" bestFit="1" customWidth="1"/>
    <col min="16" max="16" width="8.109375" bestFit="1" customWidth="1"/>
    <col min="17" max="17" width="12.109375" bestFit="1" customWidth="1"/>
    <col min="18" max="18" width="4.88671875" bestFit="1" customWidth="1"/>
    <col min="19" max="19" width="4.5546875" bestFit="1" customWidth="1"/>
    <col min="20" max="20" width="6.88671875" bestFit="1" customWidth="1"/>
  </cols>
  <sheetData>
    <row r="1" spans="1:20" ht="15" thickBot="1" x14ac:dyDescent="0.35">
      <c r="A1" s="406" t="s">
        <v>1003</v>
      </c>
      <c r="B1" s="311" t="s">
        <v>181</v>
      </c>
      <c r="C1" s="311" t="s">
        <v>182</v>
      </c>
      <c r="D1" s="311" t="s">
        <v>1004</v>
      </c>
      <c r="E1" s="311" t="s">
        <v>1005</v>
      </c>
      <c r="F1" s="437" t="s">
        <v>1006</v>
      </c>
      <c r="G1" s="437" t="s">
        <v>1007</v>
      </c>
      <c r="H1" s="437" t="s">
        <v>1008</v>
      </c>
      <c r="I1" s="437" t="s">
        <v>1009</v>
      </c>
      <c r="J1" s="437" t="s">
        <v>1010</v>
      </c>
      <c r="K1" s="437" t="s">
        <v>1011</v>
      </c>
      <c r="L1" s="437" t="s">
        <v>1012</v>
      </c>
      <c r="M1" s="311" t="s">
        <v>1013</v>
      </c>
      <c r="N1" s="437" t="s">
        <v>1014</v>
      </c>
      <c r="O1" s="437" t="s">
        <v>1015</v>
      </c>
      <c r="P1" s="437" t="s">
        <v>1016</v>
      </c>
      <c r="Q1" s="437" t="s">
        <v>1017</v>
      </c>
      <c r="R1" s="311" t="s">
        <v>1018</v>
      </c>
      <c r="S1" s="311" t="s">
        <v>1019</v>
      </c>
      <c r="T1" s="405" t="s">
        <v>1020</v>
      </c>
    </row>
    <row r="2" spans="1:20" hidden="1" x14ac:dyDescent="0.3">
      <c r="A2" s="438">
        <v>22</v>
      </c>
      <c r="B2" s="397" t="s">
        <v>237</v>
      </c>
      <c r="C2" s="397" t="s">
        <v>238</v>
      </c>
      <c r="D2" s="397" t="s">
        <v>1021</v>
      </c>
      <c r="E2" s="397" t="s">
        <v>1022</v>
      </c>
      <c r="F2" s="427">
        <v>0</v>
      </c>
      <c r="G2" s="428">
        <f>SUMIFS(rascunho!D:D,rascunho!B:B,Estoque!B2)</f>
        <v>0</v>
      </c>
      <c r="H2" s="429">
        <f>SUMIFS(rascunho!F:F,rascunho!B:B,Estoque!B2)</f>
        <v>0</v>
      </c>
      <c r="I2" s="429">
        <f>SUMIFS(rascunho!G:G,rascunho!C:C,Estoque!C2)</f>
        <v>2E-3</v>
      </c>
      <c r="J2" s="430">
        <v>0</v>
      </c>
      <c r="K2" s="431" t="s">
        <v>1023</v>
      </c>
      <c r="L2" s="432">
        <v>0</v>
      </c>
      <c r="M2" s="397" t="s">
        <v>772</v>
      </c>
      <c r="N2" s="433">
        <v>0</v>
      </c>
      <c r="O2" s="434">
        <v>44753</v>
      </c>
      <c r="P2" s="435">
        <v>6414.31</v>
      </c>
      <c r="Q2" s="435">
        <v>12335.21</v>
      </c>
      <c r="R2" s="397" t="s">
        <v>772</v>
      </c>
      <c r="S2" s="397" t="s">
        <v>772</v>
      </c>
      <c r="T2" s="436" t="s">
        <v>772</v>
      </c>
    </row>
    <row r="3" spans="1:20" hidden="1" x14ac:dyDescent="0.3">
      <c r="A3" s="439">
        <v>22</v>
      </c>
      <c r="B3" s="394" t="s">
        <v>241</v>
      </c>
      <c r="C3" s="394" t="s">
        <v>242</v>
      </c>
      <c r="D3" s="394" t="s">
        <v>1021</v>
      </c>
      <c r="E3" s="394" t="s">
        <v>1022</v>
      </c>
      <c r="F3" s="413">
        <v>0</v>
      </c>
      <c r="G3" s="428">
        <f>SUMIFS(rascunho!D:D,rascunho!B:B,Estoque!B3)</f>
        <v>0</v>
      </c>
      <c r="H3" s="429">
        <f>SUMIFS(rascunho!F:F,rascunho!B:B,Estoque!B3)</f>
        <v>0</v>
      </c>
      <c r="I3" s="429">
        <f>SUMIFS(rascunho!G:G,rascunho!C:C,Estoque!C3)</f>
        <v>0</v>
      </c>
      <c r="J3" s="414">
        <v>0</v>
      </c>
      <c r="K3" s="415" t="s">
        <v>1023</v>
      </c>
      <c r="L3" s="416">
        <v>0</v>
      </c>
      <c r="M3" s="394" t="s">
        <v>772</v>
      </c>
      <c r="N3" s="417">
        <v>0</v>
      </c>
      <c r="O3" s="418">
        <v>44753</v>
      </c>
      <c r="P3" s="419">
        <v>6414.31</v>
      </c>
      <c r="Q3" s="419">
        <v>12335.21</v>
      </c>
      <c r="R3" s="394" t="s">
        <v>772</v>
      </c>
      <c r="S3" s="394" t="s">
        <v>772</v>
      </c>
      <c r="T3" s="408" t="s">
        <v>772</v>
      </c>
    </row>
    <row r="4" spans="1:20" hidden="1" x14ac:dyDescent="0.3">
      <c r="A4" s="439">
        <v>22</v>
      </c>
      <c r="B4" s="394" t="s">
        <v>243</v>
      </c>
      <c r="C4" s="394" t="s">
        <v>244</v>
      </c>
      <c r="D4" s="394" t="s">
        <v>1021</v>
      </c>
      <c r="E4" s="394" t="s">
        <v>1022</v>
      </c>
      <c r="F4" s="413">
        <v>0</v>
      </c>
      <c r="G4" s="428">
        <f>SUMIFS(rascunho!D:D,rascunho!B:B,Estoque!B4)</f>
        <v>0</v>
      </c>
      <c r="H4" s="429">
        <f>SUMIFS(rascunho!F:F,rascunho!B:B,Estoque!B4)</f>
        <v>0</v>
      </c>
      <c r="I4" s="429">
        <f>SUMIFS(rascunho!G:G,rascunho!C:C,Estoque!C4)</f>
        <v>0</v>
      </c>
      <c r="J4" s="414">
        <v>0</v>
      </c>
      <c r="K4" s="415" t="s">
        <v>1023</v>
      </c>
      <c r="L4" s="416">
        <v>0</v>
      </c>
      <c r="M4" s="394" t="s">
        <v>772</v>
      </c>
      <c r="N4" s="417">
        <v>0</v>
      </c>
      <c r="O4" s="418">
        <v>44753</v>
      </c>
      <c r="P4" s="419">
        <v>6414.31</v>
      </c>
      <c r="Q4" s="419">
        <v>12335.21</v>
      </c>
      <c r="R4" s="394" t="s">
        <v>772</v>
      </c>
      <c r="S4" s="394" t="s">
        <v>772</v>
      </c>
      <c r="T4" s="408" t="s">
        <v>772</v>
      </c>
    </row>
    <row r="5" spans="1:20" hidden="1" x14ac:dyDescent="0.3">
      <c r="A5" s="439">
        <v>22</v>
      </c>
      <c r="B5" s="394" t="s">
        <v>246</v>
      </c>
      <c r="C5" s="394" t="s">
        <v>247</v>
      </c>
      <c r="D5" s="394" t="s">
        <v>1021</v>
      </c>
      <c r="E5" s="394" t="s">
        <v>1022</v>
      </c>
      <c r="F5" s="413">
        <v>0</v>
      </c>
      <c r="G5" s="428">
        <f>SUMIFS(rascunho!D:D,rascunho!B:B,Estoque!B5)</f>
        <v>0</v>
      </c>
      <c r="H5" s="429">
        <f>SUMIFS(rascunho!F:F,rascunho!B:B,Estoque!B5)</f>
        <v>1.86</v>
      </c>
      <c r="I5" s="429">
        <f>SUMIFS(rascunho!G:G,rascunho!C:C,Estoque!C5)</f>
        <v>22.456199999999999</v>
      </c>
      <c r="J5" s="414">
        <v>100711</v>
      </c>
      <c r="K5" s="415" t="s">
        <v>1024</v>
      </c>
      <c r="L5" s="416">
        <v>47999</v>
      </c>
      <c r="M5" s="394" t="s">
        <v>1025</v>
      </c>
      <c r="N5" s="417">
        <v>20</v>
      </c>
      <c r="O5" s="418">
        <v>44764</v>
      </c>
      <c r="P5" s="419">
        <v>6356.46</v>
      </c>
      <c r="Q5" s="419">
        <v>12223.96</v>
      </c>
      <c r="R5" s="394" t="s">
        <v>772</v>
      </c>
      <c r="S5" s="394" t="s">
        <v>772</v>
      </c>
      <c r="T5" s="408" t="s">
        <v>772</v>
      </c>
    </row>
    <row r="6" spans="1:20" hidden="1" x14ac:dyDescent="0.3">
      <c r="A6" s="439">
        <v>22</v>
      </c>
      <c r="B6" s="394" t="s">
        <v>147</v>
      </c>
      <c r="C6" s="394" t="s">
        <v>248</v>
      </c>
      <c r="D6" s="394" t="s">
        <v>1021</v>
      </c>
      <c r="E6" s="394" t="s">
        <v>1022</v>
      </c>
      <c r="F6" s="413">
        <v>0</v>
      </c>
      <c r="G6" s="428">
        <f>SUMIFS(rascunho!D:D,rascunho!B:B,Estoque!B6)</f>
        <v>0</v>
      </c>
      <c r="H6" s="429">
        <f>SUMIFS(rascunho!F:F,rascunho!B:B,Estoque!B6)</f>
        <v>0</v>
      </c>
      <c r="I6" s="429">
        <f>SUMIFS(rascunho!G:G,rascunho!C:C,Estoque!C6)</f>
        <v>60.450299999999999</v>
      </c>
      <c r="J6" s="414">
        <v>0</v>
      </c>
      <c r="K6" s="415" t="s">
        <v>1023</v>
      </c>
      <c r="L6" s="416">
        <v>0</v>
      </c>
      <c r="M6" s="394" t="s">
        <v>772</v>
      </c>
      <c r="N6" s="417">
        <v>0</v>
      </c>
      <c r="O6" s="418">
        <v>44753</v>
      </c>
      <c r="P6" s="419">
        <v>6356.46</v>
      </c>
      <c r="Q6" s="419">
        <v>12223.96</v>
      </c>
      <c r="R6" s="394" t="s">
        <v>772</v>
      </c>
      <c r="S6" s="394" t="s">
        <v>772</v>
      </c>
      <c r="T6" s="408" t="s">
        <v>772</v>
      </c>
    </row>
    <row r="7" spans="1:20" hidden="1" x14ac:dyDescent="0.3">
      <c r="A7" s="439">
        <v>22</v>
      </c>
      <c r="B7" s="394" t="s">
        <v>249</v>
      </c>
      <c r="C7" s="394" t="s">
        <v>250</v>
      </c>
      <c r="D7" s="394" t="s">
        <v>1021</v>
      </c>
      <c r="E7" s="394" t="s">
        <v>1022</v>
      </c>
      <c r="F7" s="413">
        <v>0</v>
      </c>
      <c r="G7" s="428">
        <f>SUMIFS(rascunho!D:D,rascunho!B:B,Estoque!B7)</f>
        <v>0</v>
      </c>
      <c r="H7" s="429">
        <f>SUMIFS(rascunho!F:F,rascunho!B:B,Estoque!B7)</f>
        <v>3.4009999999999998</v>
      </c>
      <c r="I7" s="429">
        <f>SUMIFS(rascunho!G:G,rascunho!C:C,Estoque!C7)</f>
        <v>-1.9066000000000001</v>
      </c>
      <c r="J7" s="414">
        <v>0</v>
      </c>
      <c r="K7" s="415" t="s">
        <v>1023</v>
      </c>
      <c r="L7" s="416">
        <v>0</v>
      </c>
      <c r="M7" s="394" t="s">
        <v>772</v>
      </c>
      <c r="N7" s="417">
        <v>0</v>
      </c>
      <c r="O7" s="418">
        <v>44753</v>
      </c>
      <c r="P7" s="419">
        <v>6356.46</v>
      </c>
      <c r="Q7" s="419">
        <v>12223.96</v>
      </c>
      <c r="R7" s="394" t="s">
        <v>772</v>
      </c>
      <c r="S7" s="394" t="s">
        <v>772</v>
      </c>
      <c r="T7" s="408" t="s">
        <v>772</v>
      </c>
    </row>
    <row r="8" spans="1:20" hidden="1" x14ac:dyDescent="0.3">
      <c r="A8" s="439">
        <v>22</v>
      </c>
      <c r="B8" s="394" t="s">
        <v>251</v>
      </c>
      <c r="C8" s="394" t="s">
        <v>252</v>
      </c>
      <c r="D8" s="394" t="s">
        <v>1021</v>
      </c>
      <c r="E8" s="394" t="s">
        <v>1022</v>
      </c>
      <c r="F8" s="413">
        <v>0</v>
      </c>
      <c r="G8" s="428">
        <f>SUMIFS(rascunho!D:D,rascunho!B:B,Estoque!B8)</f>
        <v>0</v>
      </c>
      <c r="H8" s="429">
        <f>SUMIFS(rascunho!F:F,rascunho!B:B,Estoque!B8)</f>
        <v>0</v>
      </c>
      <c r="I8" s="429">
        <f>SUMIFS(rascunho!G:G,rascunho!C:C,Estoque!C8)</f>
        <v>10.006</v>
      </c>
      <c r="J8" s="414">
        <v>0</v>
      </c>
      <c r="K8" s="415" t="s">
        <v>1023</v>
      </c>
      <c r="L8" s="416">
        <v>0</v>
      </c>
      <c r="M8" s="394" t="s">
        <v>772</v>
      </c>
      <c r="N8" s="417">
        <v>0</v>
      </c>
      <c r="O8" s="418">
        <v>44753</v>
      </c>
      <c r="P8" s="419">
        <v>6356.46</v>
      </c>
      <c r="Q8" s="419">
        <v>12223.96</v>
      </c>
      <c r="R8" s="394" t="s">
        <v>772</v>
      </c>
      <c r="S8" s="394" t="s">
        <v>772</v>
      </c>
      <c r="T8" s="408" t="s">
        <v>772</v>
      </c>
    </row>
    <row r="9" spans="1:20" hidden="1" x14ac:dyDescent="0.3">
      <c r="A9" s="439">
        <v>22</v>
      </c>
      <c r="B9" s="394" t="s">
        <v>49</v>
      </c>
      <c r="C9" s="394" t="s">
        <v>253</v>
      </c>
      <c r="D9" s="394" t="s">
        <v>1021</v>
      </c>
      <c r="E9" s="394" t="s">
        <v>1022</v>
      </c>
      <c r="F9" s="413">
        <v>0</v>
      </c>
      <c r="G9" s="428">
        <f>SUMIFS(rascunho!D:D,rascunho!B:B,Estoque!B9)</f>
        <v>0</v>
      </c>
      <c r="H9" s="429">
        <f>SUMIFS(rascunho!F:F,rascunho!B:B,Estoque!B9)</f>
        <v>0</v>
      </c>
      <c r="I9" s="429">
        <f>SUMIFS(rascunho!G:G,rascunho!C:C,Estoque!C9)</f>
        <v>39.039200000000001</v>
      </c>
      <c r="J9" s="414">
        <v>0</v>
      </c>
      <c r="K9" s="415" t="s">
        <v>1023</v>
      </c>
      <c r="L9" s="416">
        <v>0</v>
      </c>
      <c r="M9" s="394" t="s">
        <v>772</v>
      </c>
      <c r="N9" s="417">
        <v>0</v>
      </c>
      <c r="O9" s="418">
        <v>44753</v>
      </c>
      <c r="P9" s="419">
        <v>6356.46</v>
      </c>
      <c r="Q9" s="419">
        <v>12223.96</v>
      </c>
      <c r="R9" s="394" t="s">
        <v>772</v>
      </c>
      <c r="S9" s="394" t="s">
        <v>772</v>
      </c>
      <c r="T9" s="408" t="s">
        <v>772</v>
      </c>
    </row>
    <row r="10" spans="1:20" x14ac:dyDescent="0.3">
      <c r="A10" s="439">
        <v>22</v>
      </c>
      <c r="B10" s="394" t="s">
        <v>72</v>
      </c>
      <c r="C10" s="394" t="s">
        <v>73</v>
      </c>
      <c r="D10" s="394" t="s">
        <v>1021</v>
      </c>
      <c r="E10" s="394" t="s">
        <v>1022</v>
      </c>
      <c r="F10" s="413">
        <v>0</v>
      </c>
      <c r="G10" s="428">
        <f>SUMIFS(rascunho!D:D,rascunho!B:B,Estoque!B10)</f>
        <v>0</v>
      </c>
      <c r="H10" s="429">
        <f>SUMIFS(rascunho!F:F,rascunho!B:B,Estoque!B10)</f>
        <v>5.16</v>
      </c>
      <c r="I10" s="429">
        <f>SUMIFS(rascunho!G:G,rascunho!C:C,Estoque!C10)</f>
        <v>-5.1482000000000001</v>
      </c>
      <c r="J10" s="414">
        <v>0</v>
      </c>
      <c r="K10" s="415" t="s">
        <v>1023</v>
      </c>
      <c r="L10" s="416">
        <v>0</v>
      </c>
      <c r="M10" s="394" t="s">
        <v>772</v>
      </c>
      <c r="N10" s="417">
        <v>0</v>
      </c>
      <c r="O10" s="418">
        <v>44753</v>
      </c>
      <c r="P10" s="419">
        <v>6356.46</v>
      </c>
      <c r="Q10" s="419">
        <v>12223.96</v>
      </c>
      <c r="R10" s="394" t="s">
        <v>772</v>
      </c>
      <c r="S10" s="394" t="s">
        <v>772</v>
      </c>
      <c r="T10" s="408" t="s">
        <v>772</v>
      </c>
    </row>
    <row r="11" spans="1:20" hidden="1" x14ac:dyDescent="0.3">
      <c r="A11" s="439">
        <v>22</v>
      </c>
      <c r="B11" s="394" t="s">
        <v>256</v>
      </c>
      <c r="C11" s="394" t="s">
        <v>257</v>
      </c>
      <c r="D11" s="394" t="s">
        <v>1021</v>
      </c>
      <c r="E11" s="394" t="s">
        <v>1022</v>
      </c>
      <c r="F11" s="413">
        <v>0</v>
      </c>
      <c r="G11" s="428">
        <f>SUMIFS(rascunho!D:D,rascunho!B:B,Estoque!B11)</f>
        <v>0</v>
      </c>
      <c r="H11" s="429">
        <f>SUMIFS(rascunho!F:F,rascunho!B:B,Estoque!B11)</f>
        <v>0</v>
      </c>
      <c r="I11" s="429">
        <f>SUMIFS(rascunho!G:G,rascunho!C:C,Estoque!C11)</f>
        <v>1.6597</v>
      </c>
      <c r="J11" s="414">
        <v>100711</v>
      </c>
      <c r="K11" s="415" t="s">
        <v>1026</v>
      </c>
      <c r="L11" s="416">
        <v>47999</v>
      </c>
      <c r="M11" s="394" t="s">
        <v>1025</v>
      </c>
      <c r="N11" s="417">
        <v>5</v>
      </c>
      <c r="O11" s="418">
        <v>44764</v>
      </c>
      <c r="P11" s="419">
        <v>6298.61</v>
      </c>
      <c r="Q11" s="419">
        <v>12112.71</v>
      </c>
      <c r="R11" s="394" t="s">
        <v>772</v>
      </c>
      <c r="S11" s="394" t="s">
        <v>772</v>
      </c>
      <c r="T11" s="408" t="s">
        <v>772</v>
      </c>
    </row>
    <row r="12" spans="1:20" hidden="1" x14ac:dyDescent="0.3">
      <c r="A12" s="439">
        <v>22</v>
      </c>
      <c r="B12" s="394" t="s">
        <v>151</v>
      </c>
      <c r="C12" s="394" t="s">
        <v>260</v>
      </c>
      <c r="D12" s="394" t="s">
        <v>1021</v>
      </c>
      <c r="E12" s="394" t="s">
        <v>1022</v>
      </c>
      <c r="F12" s="413">
        <v>0</v>
      </c>
      <c r="G12" s="428">
        <f>SUMIFS(rascunho!D:D,rascunho!B:B,Estoque!B12)</f>
        <v>0</v>
      </c>
      <c r="H12" s="429">
        <f>SUMIFS(rascunho!F:F,rascunho!B:B,Estoque!B12)</f>
        <v>4.5563000000000002</v>
      </c>
      <c r="I12" s="429">
        <f>SUMIFS(rascunho!G:G,rascunho!C:C,Estoque!C12)</f>
        <v>18.342600000000001</v>
      </c>
      <c r="J12" s="414">
        <v>100711</v>
      </c>
      <c r="K12" s="415" t="s">
        <v>1027</v>
      </c>
      <c r="L12" s="416">
        <v>47999</v>
      </c>
      <c r="M12" s="394" t="s">
        <v>1025</v>
      </c>
      <c r="N12" s="417">
        <v>20</v>
      </c>
      <c r="O12" s="418">
        <v>44768</v>
      </c>
      <c r="P12" s="419">
        <v>6298.61</v>
      </c>
      <c r="Q12" s="419">
        <v>12112.71</v>
      </c>
      <c r="R12" s="394" t="s">
        <v>772</v>
      </c>
      <c r="S12" s="394" t="s">
        <v>772</v>
      </c>
      <c r="T12" s="408" t="s">
        <v>772</v>
      </c>
    </row>
    <row r="13" spans="1:20" hidden="1" x14ac:dyDescent="0.3">
      <c r="A13" s="439">
        <v>22</v>
      </c>
      <c r="B13" s="394" t="s">
        <v>261</v>
      </c>
      <c r="C13" s="394" t="s">
        <v>262</v>
      </c>
      <c r="D13" s="394" t="s">
        <v>1021</v>
      </c>
      <c r="E13" s="394" t="s">
        <v>1022</v>
      </c>
      <c r="F13" s="413">
        <v>0</v>
      </c>
      <c r="G13" s="428">
        <f>SUMIFS(rascunho!D:D,rascunho!B:B,Estoque!B13)</f>
        <v>0</v>
      </c>
      <c r="H13" s="429">
        <f>SUMIFS(rascunho!F:F,rascunho!B:B,Estoque!B13)</f>
        <v>16.271999999999998</v>
      </c>
      <c r="I13" s="429">
        <f>SUMIFS(rascunho!G:G,rascunho!C:C,Estoque!C13)</f>
        <v>-16.265000000000001</v>
      </c>
      <c r="J13" s="414">
        <v>0</v>
      </c>
      <c r="K13" s="415" t="s">
        <v>1023</v>
      </c>
      <c r="L13" s="416">
        <v>0</v>
      </c>
      <c r="M13" s="394" t="s">
        <v>772</v>
      </c>
      <c r="N13" s="417">
        <v>0</v>
      </c>
      <c r="O13" s="418">
        <v>44753</v>
      </c>
      <c r="P13" s="419">
        <v>6356.46</v>
      </c>
      <c r="Q13" s="419">
        <v>12223.96</v>
      </c>
      <c r="R13" s="394" t="s">
        <v>772</v>
      </c>
      <c r="S13" s="394" t="s">
        <v>772</v>
      </c>
      <c r="T13" s="408" t="s">
        <v>772</v>
      </c>
    </row>
    <row r="14" spans="1:20" hidden="1" x14ac:dyDescent="0.3">
      <c r="A14" s="439">
        <v>22</v>
      </c>
      <c r="B14" s="394" t="s">
        <v>269</v>
      </c>
      <c r="C14" s="394" t="s">
        <v>264</v>
      </c>
      <c r="D14" s="394" t="s">
        <v>1021</v>
      </c>
      <c r="E14" s="394" t="s">
        <v>1022</v>
      </c>
      <c r="F14" s="413">
        <v>0</v>
      </c>
      <c r="G14" s="428">
        <f>SUMIFS(rascunho!D:D,rascunho!B:B,Estoque!B14)</f>
        <v>0</v>
      </c>
      <c r="H14" s="429">
        <f>SUMIFS(rascunho!F:F,rascunho!B:B,Estoque!B14)</f>
        <v>1.927</v>
      </c>
      <c r="I14" s="429">
        <f>SUMIFS(rascunho!G:G,rascunho!C:C,Estoque!C14)</f>
        <v>-1.9118999999999999</v>
      </c>
      <c r="J14" s="414">
        <v>99532</v>
      </c>
      <c r="K14" s="415" t="s">
        <v>1028</v>
      </c>
      <c r="L14" s="416">
        <v>47999</v>
      </c>
      <c r="M14" s="394" t="s">
        <v>1025</v>
      </c>
      <c r="N14" s="417">
        <v>45</v>
      </c>
      <c r="O14" s="418">
        <v>44747</v>
      </c>
      <c r="P14" s="419">
        <v>6298.61</v>
      </c>
      <c r="Q14" s="419">
        <v>12112.71</v>
      </c>
      <c r="R14" s="394" t="s">
        <v>772</v>
      </c>
      <c r="S14" s="394" t="s">
        <v>772</v>
      </c>
      <c r="T14" s="408" t="s">
        <v>772</v>
      </c>
    </row>
    <row r="15" spans="1:20" hidden="1" x14ac:dyDescent="0.3">
      <c r="A15" s="439">
        <v>22</v>
      </c>
      <c r="B15" s="394" t="s">
        <v>265</v>
      </c>
      <c r="C15" s="394" t="s">
        <v>266</v>
      </c>
      <c r="D15" s="394" t="s">
        <v>1021</v>
      </c>
      <c r="E15" s="394" t="s">
        <v>1022</v>
      </c>
      <c r="F15" s="413">
        <v>0</v>
      </c>
      <c r="G15" s="428">
        <f>SUMIFS(rascunho!D:D,rascunho!B:B,Estoque!B15)</f>
        <v>0</v>
      </c>
      <c r="H15" s="429">
        <f>SUMIFS(rascunho!F:F,rascunho!B:B,Estoque!B15)</f>
        <v>6.6440000000000001</v>
      </c>
      <c r="I15" s="429">
        <f>SUMIFS(rascunho!G:G,rascunho!C:C,Estoque!C15)</f>
        <v>-6.6425999999999998</v>
      </c>
      <c r="J15" s="414">
        <v>99532</v>
      </c>
      <c r="K15" s="415" t="s">
        <v>1029</v>
      </c>
      <c r="L15" s="416">
        <v>47999</v>
      </c>
      <c r="M15" s="394" t="s">
        <v>1025</v>
      </c>
      <c r="N15" s="417">
        <v>20</v>
      </c>
      <c r="O15" s="418">
        <v>44748</v>
      </c>
      <c r="P15" s="419">
        <v>6298.61</v>
      </c>
      <c r="Q15" s="419">
        <v>12112.71</v>
      </c>
      <c r="R15" s="394" t="s">
        <v>772</v>
      </c>
      <c r="S15" s="394" t="s">
        <v>772</v>
      </c>
      <c r="T15" s="408" t="s">
        <v>772</v>
      </c>
    </row>
    <row r="16" spans="1:20" hidden="1" x14ac:dyDescent="0.3">
      <c r="A16" s="439">
        <v>22</v>
      </c>
      <c r="B16" s="394" t="s">
        <v>272</v>
      </c>
      <c r="C16" s="394" t="s">
        <v>273</v>
      </c>
      <c r="D16" s="394" t="s">
        <v>1021</v>
      </c>
      <c r="E16" s="394" t="s">
        <v>1022</v>
      </c>
      <c r="F16" s="413">
        <v>0</v>
      </c>
      <c r="G16" s="428">
        <f>SUMIFS(rascunho!D:D,rascunho!B:B,Estoque!B16)</f>
        <v>0</v>
      </c>
      <c r="H16" s="429">
        <f>SUMIFS(rascunho!F:F,rascunho!B:B,Estoque!B16)</f>
        <v>2.3380000000000001</v>
      </c>
      <c r="I16" s="429">
        <f>SUMIFS(rascunho!G:G,rascunho!C:C,Estoque!C16)</f>
        <v>45.176299999999998</v>
      </c>
      <c r="J16" s="414">
        <v>0</v>
      </c>
      <c r="K16" s="415" t="s">
        <v>1023</v>
      </c>
      <c r="L16" s="416">
        <v>0</v>
      </c>
      <c r="M16" s="394" t="s">
        <v>772</v>
      </c>
      <c r="N16" s="417">
        <v>0</v>
      </c>
      <c r="O16" s="418">
        <v>44753</v>
      </c>
      <c r="P16" s="419">
        <v>6298.61</v>
      </c>
      <c r="Q16" s="419">
        <v>12112.71</v>
      </c>
      <c r="R16" s="394" t="s">
        <v>772</v>
      </c>
      <c r="S16" s="394" t="s">
        <v>772</v>
      </c>
      <c r="T16" s="408" t="s">
        <v>772</v>
      </c>
    </row>
    <row r="17" spans="1:20" hidden="1" x14ac:dyDescent="0.3">
      <c r="A17" s="439">
        <v>22</v>
      </c>
      <c r="B17" s="394" t="s">
        <v>57</v>
      </c>
      <c r="C17" s="394" t="s">
        <v>58</v>
      </c>
      <c r="D17" s="394" t="s">
        <v>1021</v>
      </c>
      <c r="E17" s="394" t="s">
        <v>1022</v>
      </c>
      <c r="F17" s="413">
        <v>0</v>
      </c>
      <c r="G17" s="428">
        <f>SUMIFS(rascunho!D:D,rascunho!B:B,Estoque!B17)</f>
        <v>0</v>
      </c>
      <c r="H17" s="429">
        <f>SUMIFS(rascunho!F:F,rascunho!B:B,Estoque!B17)</f>
        <v>7.1357999999999997</v>
      </c>
      <c r="I17" s="429">
        <f>SUMIFS(rascunho!G:G,rascunho!C:C,Estoque!C17)</f>
        <v>28.049199999999999</v>
      </c>
      <c r="J17" s="414">
        <v>100711</v>
      </c>
      <c r="K17" s="415" t="s">
        <v>1030</v>
      </c>
      <c r="L17" s="416">
        <v>47999</v>
      </c>
      <c r="M17" s="394" t="s">
        <v>1025</v>
      </c>
      <c r="N17" s="417">
        <v>20</v>
      </c>
      <c r="O17" s="418">
        <v>44770</v>
      </c>
      <c r="P17" s="419">
        <v>6298.61</v>
      </c>
      <c r="Q17" s="419">
        <v>12112.71</v>
      </c>
      <c r="R17" s="394" t="s">
        <v>772</v>
      </c>
      <c r="S17" s="394" t="s">
        <v>772</v>
      </c>
      <c r="T17" s="408" t="s">
        <v>772</v>
      </c>
    </row>
    <row r="18" spans="1:20" x14ac:dyDescent="0.3">
      <c r="A18" s="439">
        <v>22</v>
      </c>
      <c r="B18" s="394" t="s">
        <v>75</v>
      </c>
      <c r="C18" s="394" t="s">
        <v>76</v>
      </c>
      <c r="D18" s="394" t="s">
        <v>1021</v>
      </c>
      <c r="E18" s="394" t="s">
        <v>1022</v>
      </c>
      <c r="F18" s="413">
        <v>0</v>
      </c>
      <c r="G18" s="428">
        <f>SUMIFS(rascunho!D:D,rascunho!B:B,Estoque!B18)</f>
        <v>0</v>
      </c>
      <c r="H18" s="429">
        <f>SUMIFS(rascunho!F:F,rascunho!B:B,Estoque!B18)</f>
        <v>11.1213</v>
      </c>
      <c r="I18" s="429">
        <f>SUMIFS(rascunho!G:G,rascunho!C:C,Estoque!C18)</f>
        <v>-10.769299999999999</v>
      </c>
      <c r="J18" s="414">
        <v>0</v>
      </c>
      <c r="K18" s="415" t="s">
        <v>1023</v>
      </c>
      <c r="L18" s="416">
        <v>0</v>
      </c>
      <c r="M18" s="394" t="s">
        <v>772</v>
      </c>
      <c r="N18" s="417">
        <v>0</v>
      </c>
      <c r="O18" s="418">
        <v>44753</v>
      </c>
      <c r="P18" s="419">
        <v>6298.61</v>
      </c>
      <c r="Q18" s="419">
        <v>12112.71</v>
      </c>
      <c r="R18" s="394" t="s">
        <v>772</v>
      </c>
      <c r="S18" s="394" t="s">
        <v>772</v>
      </c>
      <c r="T18" s="408" t="s">
        <v>772</v>
      </c>
    </row>
    <row r="19" spans="1:20" hidden="1" x14ac:dyDescent="0.3">
      <c r="A19" s="439">
        <v>22</v>
      </c>
      <c r="B19" s="394" t="s">
        <v>29</v>
      </c>
      <c r="C19" s="394" t="s">
        <v>30</v>
      </c>
      <c r="D19" s="394" t="s">
        <v>1021</v>
      </c>
      <c r="E19" s="394" t="s">
        <v>1022</v>
      </c>
      <c r="F19" s="413">
        <v>0</v>
      </c>
      <c r="G19" s="428">
        <f>SUMIFS(rascunho!D:D,rascunho!B:B,Estoque!B19)</f>
        <v>0</v>
      </c>
      <c r="H19" s="429">
        <f>SUMIFS(rascunho!F:F,rascunho!B:B,Estoque!B19)</f>
        <v>1.9398</v>
      </c>
      <c r="I19" s="429">
        <f>SUMIFS(rascunho!G:G,rascunho!C:C,Estoque!C19)</f>
        <v>29.504999999999999</v>
      </c>
      <c r="J19" s="414">
        <v>0</v>
      </c>
      <c r="K19" s="415" t="s">
        <v>1023</v>
      </c>
      <c r="L19" s="416">
        <v>0</v>
      </c>
      <c r="M19" s="394" t="s">
        <v>772</v>
      </c>
      <c r="N19" s="417">
        <v>0</v>
      </c>
      <c r="O19" s="418">
        <v>44753</v>
      </c>
      <c r="P19" s="419">
        <v>6298.61</v>
      </c>
      <c r="Q19" s="419">
        <v>12112.71</v>
      </c>
      <c r="R19" s="394" t="s">
        <v>772</v>
      </c>
      <c r="S19" s="394" t="s">
        <v>772</v>
      </c>
      <c r="T19" s="408" t="s">
        <v>772</v>
      </c>
    </row>
    <row r="20" spans="1:20" hidden="1" x14ac:dyDescent="0.3">
      <c r="A20" s="439">
        <v>22</v>
      </c>
      <c r="B20" s="394" t="s">
        <v>280</v>
      </c>
      <c r="C20" s="394" t="s">
        <v>281</v>
      </c>
      <c r="D20" s="394" t="s">
        <v>1021</v>
      </c>
      <c r="E20" s="394" t="s">
        <v>1022</v>
      </c>
      <c r="F20" s="413">
        <v>0</v>
      </c>
      <c r="G20" s="428">
        <f>SUMIFS(rascunho!D:D,rascunho!B:B,Estoque!B20)</f>
        <v>0</v>
      </c>
      <c r="H20" s="429">
        <f>SUMIFS(rascunho!F:F,rascunho!B:B,Estoque!B20)</f>
        <v>0</v>
      </c>
      <c r="I20" s="429">
        <f>SUMIFS(rascunho!G:G,rascunho!C:C,Estoque!C20)</f>
        <v>12.406000000000001</v>
      </c>
      <c r="J20" s="414">
        <v>0</v>
      </c>
      <c r="K20" s="415" t="s">
        <v>1023</v>
      </c>
      <c r="L20" s="416">
        <v>0</v>
      </c>
      <c r="M20" s="394" t="s">
        <v>772</v>
      </c>
      <c r="N20" s="417">
        <v>0</v>
      </c>
      <c r="O20" s="418">
        <v>44753</v>
      </c>
      <c r="P20" s="419">
        <v>6356.46</v>
      </c>
      <c r="Q20" s="419">
        <v>12223.96</v>
      </c>
      <c r="R20" s="394" t="s">
        <v>772</v>
      </c>
      <c r="S20" s="394" t="s">
        <v>772</v>
      </c>
      <c r="T20" s="408" t="s">
        <v>772</v>
      </c>
    </row>
    <row r="21" spans="1:20" hidden="1" x14ac:dyDescent="0.3">
      <c r="A21" s="439">
        <v>22</v>
      </c>
      <c r="B21" s="394" t="s">
        <v>282</v>
      </c>
      <c r="C21" s="394" t="s">
        <v>283</v>
      </c>
      <c r="D21" s="394" t="s">
        <v>1021</v>
      </c>
      <c r="E21" s="394" t="s">
        <v>1022</v>
      </c>
      <c r="F21" s="413">
        <v>0</v>
      </c>
      <c r="G21" s="428">
        <f>SUMIFS(rascunho!D:D,rascunho!B:B,Estoque!B21)</f>
        <v>0</v>
      </c>
      <c r="H21" s="429">
        <f>SUMIFS(rascunho!F:F,rascunho!B:B,Estoque!B21)</f>
        <v>0</v>
      </c>
      <c r="I21" s="429">
        <f>SUMIFS(rascunho!G:G,rascunho!C:C,Estoque!C21)</f>
        <v>6.4485999999999999</v>
      </c>
      <c r="J21" s="414">
        <v>100711</v>
      </c>
      <c r="K21" s="415" t="s">
        <v>1031</v>
      </c>
      <c r="L21" s="416">
        <v>47999</v>
      </c>
      <c r="M21" s="394" t="s">
        <v>1025</v>
      </c>
      <c r="N21" s="417">
        <v>15</v>
      </c>
      <c r="O21" s="418">
        <v>44757</v>
      </c>
      <c r="P21" s="419">
        <v>6298.61</v>
      </c>
      <c r="Q21" s="419">
        <v>12112.71</v>
      </c>
      <c r="R21" s="394" t="s">
        <v>772</v>
      </c>
      <c r="S21" s="394" t="s">
        <v>772</v>
      </c>
      <c r="T21" s="408" t="s">
        <v>772</v>
      </c>
    </row>
    <row r="22" spans="1:20" hidden="1" x14ac:dyDescent="0.3">
      <c r="A22" s="439">
        <v>22</v>
      </c>
      <c r="B22" s="394" t="s">
        <v>284</v>
      </c>
      <c r="C22" s="394" t="s">
        <v>285</v>
      </c>
      <c r="D22" s="394" t="s">
        <v>1021</v>
      </c>
      <c r="E22" s="394" t="s">
        <v>1022</v>
      </c>
      <c r="F22" s="413">
        <v>0</v>
      </c>
      <c r="G22" s="428">
        <f>SUMIFS(rascunho!D:D,rascunho!B:B,Estoque!B22)</f>
        <v>0</v>
      </c>
      <c r="H22" s="429">
        <f>SUMIFS(rascunho!F:F,rascunho!B:B,Estoque!B22)</f>
        <v>0</v>
      </c>
      <c r="I22" s="429">
        <f>SUMIFS(rascunho!G:G,rascunho!C:C,Estoque!C22)</f>
        <v>2.3800000000000002E-2</v>
      </c>
      <c r="J22" s="414">
        <v>0</v>
      </c>
      <c r="K22" s="415" t="s">
        <v>1023</v>
      </c>
      <c r="L22" s="416">
        <v>0</v>
      </c>
      <c r="M22" s="394" t="s">
        <v>772</v>
      </c>
      <c r="N22" s="417">
        <v>0</v>
      </c>
      <c r="O22" s="418">
        <v>44753</v>
      </c>
      <c r="P22" s="419">
        <v>6356.46</v>
      </c>
      <c r="Q22" s="419">
        <v>12223.96</v>
      </c>
      <c r="R22" s="394" t="s">
        <v>772</v>
      </c>
      <c r="S22" s="394" t="s">
        <v>772</v>
      </c>
      <c r="T22" s="408" t="s">
        <v>772</v>
      </c>
    </row>
    <row r="23" spans="1:20" hidden="1" x14ac:dyDescent="0.3">
      <c r="A23" s="439">
        <v>22</v>
      </c>
      <c r="B23" s="394" t="s">
        <v>288</v>
      </c>
      <c r="C23" s="394" t="s">
        <v>289</v>
      </c>
      <c r="D23" s="394" t="s">
        <v>1021</v>
      </c>
      <c r="E23" s="394" t="s">
        <v>1022</v>
      </c>
      <c r="F23" s="413">
        <v>0</v>
      </c>
      <c r="G23" s="428">
        <f>SUMIFS(rascunho!D:D,rascunho!B:B,Estoque!B23)</f>
        <v>0</v>
      </c>
      <c r="H23" s="429">
        <f>SUMIFS(rascunho!F:F,rascunho!B:B,Estoque!B23)</f>
        <v>0</v>
      </c>
      <c r="I23" s="429">
        <f>SUMIFS(rascunho!G:G,rascunho!C:C,Estoque!C23)</f>
        <v>14.946999999999999</v>
      </c>
      <c r="J23" s="414">
        <v>0</v>
      </c>
      <c r="K23" s="415" t="s">
        <v>1023</v>
      </c>
      <c r="L23" s="416">
        <v>0</v>
      </c>
      <c r="M23" s="394" t="s">
        <v>772</v>
      </c>
      <c r="N23" s="417">
        <v>0</v>
      </c>
      <c r="O23" s="418">
        <v>44753</v>
      </c>
      <c r="P23" s="419">
        <v>6298.61</v>
      </c>
      <c r="Q23" s="419">
        <v>12112.71</v>
      </c>
      <c r="R23" s="394" t="s">
        <v>772</v>
      </c>
      <c r="S23" s="394" t="s">
        <v>772</v>
      </c>
      <c r="T23" s="408" t="s">
        <v>772</v>
      </c>
    </row>
    <row r="24" spans="1:20" hidden="1" x14ac:dyDescent="0.3">
      <c r="A24" s="439">
        <v>22</v>
      </c>
      <c r="B24" s="394" t="s">
        <v>292</v>
      </c>
      <c r="C24" s="394" t="s">
        <v>293</v>
      </c>
      <c r="D24" s="394" t="s">
        <v>1021</v>
      </c>
      <c r="E24" s="394" t="s">
        <v>1022</v>
      </c>
      <c r="F24" s="413">
        <v>0</v>
      </c>
      <c r="G24" s="428">
        <f>SUMIFS(rascunho!D:D,rascunho!B:B,Estoque!B24)</f>
        <v>0</v>
      </c>
      <c r="H24" s="429">
        <f>SUMIFS(rascunho!F:F,rascunho!B:B,Estoque!B24)</f>
        <v>1.1499999999999999</v>
      </c>
      <c r="I24" s="429">
        <f>SUMIFS(rascunho!G:G,rascunho!C:C,Estoque!C24)</f>
        <v>7.9554999999999989</v>
      </c>
      <c r="J24" s="414">
        <v>100711</v>
      </c>
      <c r="K24" s="415" t="s">
        <v>1032</v>
      </c>
      <c r="L24" s="416">
        <v>47999</v>
      </c>
      <c r="M24" s="394" t="s">
        <v>1025</v>
      </c>
      <c r="N24" s="417">
        <v>10</v>
      </c>
      <c r="O24" s="418">
        <v>44764</v>
      </c>
      <c r="P24" s="419">
        <v>6298.61</v>
      </c>
      <c r="Q24" s="419">
        <v>12112.71</v>
      </c>
      <c r="R24" s="394" t="s">
        <v>772</v>
      </c>
      <c r="S24" s="394" t="s">
        <v>772</v>
      </c>
      <c r="T24" s="408" t="s">
        <v>772</v>
      </c>
    </row>
    <row r="25" spans="1:20" hidden="1" x14ac:dyDescent="0.3">
      <c r="A25" s="439">
        <v>22</v>
      </c>
      <c r="B25" s="394" t="s">
        <v>155</v>
      </c>
      <c r="C25" s="394" t="s">
        <v>294</v>
      </c>
      <c r="D25" s="394" t="s">
        <v>1021</v>
      </c>
      <c r="E25" s="394" t="s">
        <v>1022</v>
      </c>
      <c r="F25" s="413">
        <v>0</v>
      </c>
      <c r="G25" s="428">
        <f>SUMIFS(rascunho!D:D,rascunho!B:B,Estoque!B25)</f>
        <v>0</v>
      </c>
      <c r="H25" s="429">
        <f>SUMIFS(rascunho!F:F,rascunho!B:B,Estoque!B25)</f>
        <v>0</v>
      </c>
      <c r="I25" s="429">
        <f>SUMIFS(rascunho!G:G,rascunho!C:C,Estoque!C25)</f>
        <v>5.3280000000000003</v>
      </c>
      <c r="J25" s="414">
        <v>0</v>
      </c>
      <c r="K25" s="415" t="s">
        <v>1023</v>
      </c>
      <c r="L25" s="416">
        <v>0</v>
      </c>
      <c r="M25" s="394" t="s">
        <v>772</v>
      </c>
      <c r="N25" s="417">
        <v>0</v>
      </c>
      <c r="O25" s="418">
        <v>44753</v>
      </c>
      <c r="P25" s="419">
        <v>6298.61</v>
      </c>
      <c r="Q25" s="419">
        <v>12112.71</v>
      </c>
      <c r="R25" s="394" t="s">
        <v>772</v>
      </c>
      <c r="S25" s="394" t="s">
        <v>772</v>
      </c>
      <c r="T25" s="408" t="s">
        <v>772</v>
      </c>
    </row>
    <row r="26" spans="1:20" hidden="1" x14ac:dyDescent="0.3">
      <c r="A26" s="439">
        <v>22</v>
      </c>
      <c r="B26" s="394" t="s">
        <v>295</v>
      </c>
      <c r="C26" s="394" t="s">
        <v>296</v>
      </c>
      <c r="D26" s="394" t="s">
        <v>1021</v>
      </c>
      <c r="E26" s="394" t="s">
        <v>1022</v>
      </c>
      <c r="F26" s="413">
        <v>0</v>
      </c>
      <c r="G26" s="428">
        <f>SUMIFS(rascunho!D:D,rascunho!B:B,Estoque!B26)</f>
        <v>0</v>
      </c>
      <c r="H26" s="429">
        <f>SUMIFS(rascunho!F:F,rascunho!B:B,Estoque!B26)</f>
        <v>0.50600000000000001</v>
      </c>
      <c r="I26" s="429">
        <f>SUMIFS(rascunho!G:G,rascunho!C:C,Estoque!C26)</f>
        <v>-0.2984</v>
      </c>
      <c r="J26" s="414">
        <v>99532</v>
      </c>
      <c r="K26" s="415" t="s">
        <v>1033</v>
      </c>
      <c r="L26" s="416">
        <v>47999</v>
      </c>
      <c r="M26" s="394" t="s">
        <v>1025</v>
      </c>
      <c r="N26" s="417">
        <v>15</v>
      </c>
      <c r="O26" s="418">
        <v>44748</v>
      </c>
      <c r="P26" s="419">
        <v>6298.61</v>
      </c>
      <c r="Q26" s="419">
        <v>12112.71</v>
      </c>
      <c r="R26" s="394" t="s">
        <v>772</v>
      </c>
      <c r="S26" s="394" t="s">
        <v>772</v>
      </c>
      <c r="T26" s="408" t="s">
        <v>772</v>
      </c>
    </row>
    <row r="27" spans="1:20" hidden="1" x14ac:dyDescent="0.3">
      <c r="A27" s="439">
        <v>22</v>
      </c>
      <c r="B27" s="394" t="s">
        <v>299</v>
      </c>
      <c r="C27" s="394" t="s">
        <v>300</v>
      </c>
      <c r="D27" s="394" t="s">
        <v>1021</v>
      </c>
      <c r="E27" s="394" t="s">
        <v>1022</v>
      </c>
      <c r="F27" s="413">
        <v>0</v>
      </c>
      <c r="G27" s="428">
        <f>SUMIFS(rascunho!D:D,rascunho!B:B,Estoque!B27)</f>
        <v>0</v>
      </c>
      <c r="H27" s="429">
        <f>SUMIFS(rascunho!F:F,rascunho!B:B,Estoque!B27)</f>
        <v>19.622</v>
      </c>
      <c r="I27" s="429">
        <f>SUMIFS(rascunho!G:G,rascunho!C:C,Estoque!C27)</f>
        <v>-19.5871</v>
      </c>
      <c r="J27" s="414">
        <v>100711</v>
      </c>
      <c r="K27" s="415" t="s">
        <v>1034</v>
      </c>
      <c r="L27" s="416">
        <v>47999</v>
      </c>
      <c r="M27" s="394" t="s">
        <v>1025</v>
      </c>
      <c r="N27" s="417">
        <v>10</v>
      </c>
      <c r="O27" s="418">
        <v>44774</v>
      </c>
      <c r="P27" s="419">
        <v>6298.61</v>
      </c>
      <c r="Q27" s="419">
        <v>12112.71</v>
      </c>
      <c r="R27" s="394" t="s">
        <v>772</v>
      </c>
      <c r="S27" s="394" t="s">
        <v>772</v>
      </c>
      <c r="T27" s="408" t="s">
        <v>772</v>
      </c>
    </row>
    <row r="28" spans="1:20" hidden="1" x14ac:dyDescent="0.3">
      <c r="A28" s="439">
        <v>22</v>
      </c>
      <c r="B28" s="394" t="s">
        <v>301</v>
      </c>
      <c r="C28" s="394" t="s">
        <v>302</v>
      </c>
      <c r="D28" s="394" t="s">
        <v>1021</v>
      </c>
      <c r="E28" s="394" t="s">
        <v>1022</v>
      </c>
      <c r="F28" s="413">
        <v>0</v>
      </c>
      <c r="G28" s="428">
        <f>SUMIFS(rascunho!D:D,rascunho!B:B,Estoque!B28)</f>
        <v>0</v>
      </c>
      <c r="H28" s="429">
        <f>SUMIFS(rascunho!F:F,rascunho!B:B,Estoque!B28)</f>
        <v>5.6281999999999996</v>
      </c>
      <c r="I28" s="429">
        <f>SUMIFS(rascunho!G:G,rascunho!C:C,Estoque!C28)</f>
        <v>2.3768000000000011</v>
      </c>
      <c r="J28" s="414">
        <v>0</v>
      </c>
      <c r="K28" s="415" t="s">
        <v>1023</v>
      </c>
      <c r="L28" s="416">
        <v>0</v>
      </c>
      <c r="M28" s="394" t="s">
        <v>772</v>
      </c>
      <c r="N28" s="417">
        <v>0</v>
      </c>
      <c r="O28" s="418">
        <v>44753</v>
      </c>
      <c r="P28" s="419">
        <v>6298.61</v>
      </c>
      <c r="Q28" s="419">
        <v>12112.71</v>
      </c>
      <c r="R28" s="394" t="s">
        <v>772</v>
      </c>
      <c r="S28" s="394" t="s">
        <v>772</v>
      </c>
      <c r="T28" s="408" t="s">
        <v>772</v>
      </c>
    </row>
    <row r="29" spans="1:20" hidden="1" x14ac:dyDescent="0.3">
      <c r="A29" s="439">
        <v>22</v>
      </c>
      <c r="B29" s="394" t="s">
        <v>305</v>
      </c>
      <c r="C29" s="394" t="s">
        <v>306</v>
      </c>
      <c r="D29" s="394" t="s">
        <v>1021</v>
      </c>
      <c r="E29" s="394" t="s">
        <v>1022</v>
      </c>
      <c r="F29" s="413">
        <v>0</v>
      </c>
      <c r="G29" s="428">
        <f>SUMIFS(rascunho!D:D,rascunho!B:B,Estoque!B29)</f>
        <v>0</v>
      </c>
      <c r="H29" s="429">
        <f>SUMIFS(rascunho!F:F,rascunho!B:B,Estoque!B29)</f>
        <v>0</v>
      </c>
      <c r="I29" s="429">
        <f>SUMIFS(rascunho!G:G,rascunho!C:C,Estoque!C29)</f>
        <v>13.3476</v>
      </c>
      <c r="J29" s="414">
        <v>0</v>
      </c>
      <c r="K29" s="415" t="s">
        <v>1023</v>
      </c>
      <c r="L29" s="416">
        <v>0</v>
      </c>
      <c r="M29" s="394" t="s">
        <v>772</v>
      </c>
      <c r="N29" s="417">
        <v>0</v>
      </c>
      <c r="O29" s="418">
        <v>44753</v>
      </c>
      <c r="P29" s="419">
        <v>6298.61</v>
      </c>
      <c r="Q29" s="419">
        <v>12112.71</v>
      </c>
      <c r="R29" s="394" t="s">
        <v>772</v>
      </c>
      <c r="S29" s="394" t="s">
        <v>772</v>
      </c>
      <c r="T29" s="408" t="s">
        <v>772</v>
      </c>
    </row>
    <row r="30" spans="1:20" x14ac:dyDescent="0.3">
      <c r="A30" s="439">
        <v>22</v>
      </c>
      <c r="B30" s="394" t="s">
        <v>82</v>
      </c>
      <c r="C30" s="394" t="s">
        <v>83</v>
      </c>
      <c r="D30" s="394" t="s">
        <v>1021</v>
      </c>
      <c r="E30" s="394" t="s">
        <v>1022</v>
      </c>
      <c r="F30" s="413">
        <v>0</v>
      </c>
      <c r="G30" s="428">
        <f>SUMIFS(rascunho!D:D,rascunho!B:B,Estoque!B30)</f>
        <v>0</v>
      </c>
      <c r="H30" s="429">
        <f>SUMIFS(rascunho!F:F,rascunho!B:B,Estoque!B30)</f>
        <v>0</v>
      </c>
      <c r="I30" s="429">
        <f>SUMIFS(rascunho!G:G,rascunho!C:C,Estoque!C30)</f>
        <v>7.7140000000000004</v>
      </c>
      <c r="J30" s="414">
        <v>0</v>
      </c>
      <c r="K30" s="415" t="s">
        <v>1023</v>
      </c>
      <c r="L30" s="416">
        <v>0</v>
      </c>
      <c r="M30" s="394" t="s">
        <v>772</v>
      </c>
      <c r="N30" s="417">
        <v>0</v>
      </c>
      <c r="O30" s="418">
        <v>44753</v>
      </c>
      <c r="P30" s="419">
        <v>6298.61</v>
      </c>
      <c r="Q30" s="419">
        <v>12112.71</v>
      </c>
      <c r="R30" s="394" t="s">
        <v>772</v>
      </c>
      <c r="S30" s="394" t="s">
        <v>772</v>
      </c>
      <c r="T30" s="408" t="s">
        <v>772</v>
      </c>
    </row>
    <row r="31" spans="1:20" hidden="1" x14ac:dyDescent="0.3">
      <c r="A31" s="439">
        <v>22</v>
      </c>
      <c r="B31" s="394" t="s">
        <v>24</v>
      </c>
      <c r="C31" s="394" t="s">
        <v>25</v>
      </c>
      <c r="D31" s="394" t="s">
        <v>1021</v>
      </c>
      <c r="E31" s="394" t="s">
        <v>1022</v>
      </c>
      <c r="F31" s="413">
        <v>0</v>
      </c>
      <c r="G31" s="428">
        <f>SUMIFS(rascunho!D:D,rascunho!B:B,Estoque!B31)</f>
        <v>0</v>
      </c>
      <c r="H31" s="429">
        <f>SUMIFS(rascunho!F:F,rascunho!B:B,Estoque!B31)</f>
        <v>0</v>
      </c>
      <c r="I31" s="429">
        <f>SUMIFS(rascunho!G:G,rascunho!C:C,Estoque!C31)</f>
        <v>6.0362</v>
      </c>
      <c r="J31" s="414">
        <v>100711</v>
      </c>
      <c r="K31" s="415" t="s">
        <v>1035</v>
      </c>
      <c r="L31" s="416">
        <v>47999</v>
      </c>
      <c r="M31" s="394" t="s">
        <v>1025</v>
      </c>
      <c r="N31" s="417">
        <v>10</v>
      </c>
      <c r="O31" s="418">
        <v>44755</v>
      </c>
      <c r="P31" s="419">
        <v>6298.61</v>
      </c>
      <c r="Q31" s="419">
        <v>12112.71</v>
      </c>
      <c r="R31" s="394" t="s">
        <v>772</v>
      </c>
      <c r="S31" s="394" t="s">
        <v>772</v>
      </c>
      <c r="T31" s="408" t="s">
        <v>772</v>
      </c>
    </row>
    <row r="32" spans="1:20" hidden="1" x14ac:dyDescent="0.3">
      <c r="A32" s="439">
        <v>22</v>
      </c>
      <c r="B32" s="394" t="s">
        <v>311</v>
      </c>
      <c r="C32" s="394" t="s">
        <v>312</v>
      </c>
      <c r="D32" s="394" t="s">
        <v>1021</v>
      </c>
      <c r="E32" s="394" t="s">
        <v>1022</v>
      </c>
      <c r="F32" s="413">
        <v>0</v>
      </c>
      <c r="G32" s="428">
        <f>SUMIFS(rascunho!D:D,rascunho!B:B,Estoque!B32)</f>
        <v>0</v>
      </c>
      <c r="H32" s="429">
        <f>SUMIFS(rascunho!F:F,rascunho!B:B,Estoque!B32)</f>
        <v>0</v>
      </c>
      <c r="I32" s="429">
        <f>SUMIFS(rascunho!G:G,rascunho!C:C,Estoque!C32)</f>
        <v>13.263</v>
      </c>
      <c r="J32" s="414">
        <v>0</v>
      </c>
      <c r="K32" s="415" t="s">
        <v>1023</v>
      </c>
      <c r="L32" s="416">
        <v>0</v>
      </c>
      <c r="M32" s="394" t="s">
        <v>772</v>
      </c>
      <c r="N32" s="417">
        <v>0</v>
      </c>
      <c r="O32" s="418">
        <v>44753</v>
      </c>
      <c r="P32" s="419">
        <v>6298.61</v>
      </c>
      <c r="Q32" s="419">
        <v>12112.71</v>
      </c>
      <c r="R32" s="394" t="s">
        <v>772</v>
      </c>
      <c r="S32" s="394" t="s">
        <v>772</v>
      </c>
      <c r="T32" s="408" t="s">
        <v>772</v>
      </c>
    </row>
    <row r="33" spans="1:20" hidden="1" x14ac:dyDescent="0.3">
      <c r="A33" s="439">
        <v>22</v>
      </c>
      <c r="B33" s="394" t="s">
        <v>313</v>
      </c>
      <c r="C33" s="394" t="s">
        <v>314</v>
      </c>
      <c r="D33" s="394" t="s">
        <v>1021</v>
      </c>
      <c r="E33" s="394" t="s">
        <v>1022</v>
      </c>
      <c r="F33" s="413">
        <v>0</v>
      </c>
      <c r="G33" s="428">
        <f>SUMIFS(rascunho!D:D,rascunho!B:B,Estoque!B33)</f>
        <v>0</v>
      </c>
      <c r="H33" s="429">
        <f>SUMIFS(rascunho!F:F,rascunho!B:B,Estoque!B33)</f>
        <v>0</v>
      </c>
      <c r="I33" s="429">
        <f>SUMIFS(rascunho!G:G,rascunho!C:C,Estoque!C33)</f>
        <v>8.1593999999999998</v>
      </c>
      <c r="J33" s="414">
        <v>100711</v>
      </c>
      <c r="K33" s="415" t="s">
        <v>1036</v>
      </c>
      <c r="L33" s="416">
        <v>47999</v>
      </c>
      <c r="M33" s="394" t="s">
        <v>1025</v>
      </c>
      <c r="N33" s="417">
        <v>10</v>
      </c>
      <c r="O33" s="418">
        <v>44764</v>
      </c>
      <c r="P33" s="419">
        <v>6125.04</v>
      </c>
      <c r="Q33" s="419">
        <v>11778.92</v>
      </c>
      <c r="R33" s="394" t="s">
        <v>772</v>
      </c>
      <c r="S33" s="394" t="s">
        <v>772</v>
      </c>
      <c r="T33" s="408" t="s">
        <v>772</v>
      </c>
    </row>
    <row r="34" spans="1:20" hidden="1" x14ac:dyDescent="0.3">
      <c r="A34" s="439">
        <v>22</v>
      </c>
      <c r="B34" s="394" t="s">
        <v>157</v>
      </c>
      <c r="C34" s="394" t="s">
        <v>315</v>
      </c>
      <c r="D34" s="394" t="s">
        <v>1021</v>
      </c>
      <c r="E34" s="394" t="s">
        <v>1022</v>
      </c>
      <c r="F34" s="413">
        <v>0</v>
      </c>
      <c r="G34" s="428">
        <f>SUMIFS(rascunho!D:D,rascunho!B:B,Estoque!B34)</f>
        <v>0</v>
      </c>
      <c r="H34" s="429">
        <f>SUMIFS(rascunho!F:F,rascunho!B:B,Estoque!B34)</f>
        <v>4.5979999999999999</v>
      </c>
      <c r="I34" s="429">
        <f>SUMIFS(rascunho!G:G,rascunho!C:C,Estoque!C34)</f>
        <v>6.5056000000000003</v>
      </c>
      <c r="J34" s="414">
        <v>100711</v>
      </c>
      <c r="K34" s="415" t="s">
        <v>1037</v>
      </c>
      <c r="L34" s="416">
        <v>47999</v>
      </c>
      <c r="M34" s="394" t="s">
        <v>1025</v>
      </c>
      <c r="N34" s="417">
        <v>20</v>
      </c>
      <c r="O34" s="418">
        <v>44768</v>
      </c>
      <c r="P34" s="419">
        <v>6125.04</v>
      </c>
      <c r="Q34" s="419">
        <v>11778.92</v>
      </c>
      <c r="R34" s="394" t="s">
        <v>772</v>
      </c>
      <c r="S34" s="394" t="s">
        <v>772</v>
      </c>
      <c r="T34" s="408" t="s">
        <v>772</v>
      </c>
    </row>
    <row r="35" spans="1:20" hidden="1" x14ac:dyDescent="0.3">
      <c r="A35" s="439">
        <v>22</v>
      </c>
      <c r="B35" s="394" t="s">
        <v>316</v>
      </c>
      <c r="C35" s="394" t="s">
        <v>317</v>
      </c>
      <c r="D35" s="394" t="s">
        <v>1021</v>
      </c>
      <c r="E35" s="394" t="s">
        <v>1022</v>
      </c>
      <c r="F35" s="413">
        <v>0</v>
      </c>
      <c r="G35" s="428">
        <f>SUMIFS(rascunho!D:D,rascunho!B:B,Estoque!B35)</f>
        <v>0</v>
      </c>
      <c r="H35" s="429">
        <f>SUMIFS(rascunho!F:F,rascunho!B:B,Estoque!B35)</f>
        <v>8.8094000000000001</v>
      </c>
      <c r="I35" s="429">
        <f>SUMIFS(rascunho!G:G,rascunho!C:C,Estoque!C35)</f>
        <v>-8.5454000000000008</v>
      </c>
      <c r="J35" s="414">
        <v>99532</v>
      </c>
      <c r="K35" s="415" t="s">
        <v>1038</v>
      </c>
      <c r="L35" s="416">
        <v>47999</v>
      </c>
      <c r="M35" s="394" t="s">
        <v>1025</v>
      </c>
      <c r="N35" s="417">
        <v>15</v>
      </c>
      <c r="O35" s="418">
        <v>44749</v>
      </c>
      <c r="P35" s="419">
        <v>6125.04</v>
      </c>
      <c r="Q35" s="419">
        <v>11778.92</v>
      </c>
      <c r="R35" s="394" t="s">
        <v>772</v>
      </c>
      <c r="S35" s="394" t="s">
        <v>772</v>
      </c>
      <c r="T35" s="408" t="s">
        <v>772</v>
      </c>
    </row>
    <row r="36" spans="1:20" hidden="1" x14ac:dyDescent="0.3">
      <c r="A36" s="439">
        <v>22</v>
      </c>
      <c r="B36" s="394" t="s">
        <v>320</v>
      </c>
      <c r="C36" s="394" t="s">
        <v>321</v>
      </c>
      <c r="D36" s="394" t="s">
        <v>1021</v>
      </c>
      <c r="E36" s="394" t="s">
        <v>1022</v>
      </c>
      <c r="F36" s="413">
        <v>0</v>
      </c>
      <c r="G36" s="428">
        <f>SUMIFS(rascunho!D:D,rascunho!B:B,Estoque!B36)</f>
        <v>0</v>
      </c>
      <c r="H36" s="429">
        <f>SUMIFS(rascunho!F:F,rascunho!B:B,Estoque!B36)</f>
        <v>5.5823999999999998</v>
      </c>
      <c r="I36" s="429">
        <f>SUMIFS(rascunho!G:G,rascunho!C:C,Estoque!C36)</f>
        <v>-3.8643999999999998</v>
      </c>
      <c r="J36" s="414">
        <v>99532</v>
      </c>
      <c r="K36" s="415" t="s">
        <v>1039</v>
      </c>
      <c r="L36" s="416">
        <v>47999</v>
      </c>
      <c r="M36" s="394" t="s">
        <v>1025</v>
      </c>
      <c r="N36" s="417">
        <v>40</v>
      </c>
      <c r="O36" s="418">
        <v>44749</v>
      </c>
      <c r="P36" s="419">
        <v>6125.04</v>
      </c>
      <c r="Q36" s="419">
        <v>11778.92</v>
      </c>
      <c r="R36" s="394" t="s">
        <v>772</v>
      </c>
      <c r="S36" s="394" t="s">
        <v>772</v>
      </c>
      <c r="T36" s="408" t="s">
        <v>772</v>
      </c>
    </row>
    <row r="37" spans="1:20" hidden="1" x14ac:dyDescent="0.3">
      <c r="A37" s="439">
        <v>22</v>
      </c>
      <c r="B37" s="394" t="s">
        <v>324</v>
      </c>
      <c r="C37" s="394" t="s">
        <v>325</v>
      </c>
      <c r="D37" s="394" t="s">
        <v>1021</v>
      </c>
      <c r="E37" s="394" t="s">
        <v>1022</v>
      </c>
      <c r="F37" s="413">
        <v>0</v>
      </c>
      <c r="G37" s="428">
        <f>SUMIFS(rascunho!D:D,rascunho!B:B,Estoque!B37)</f>
        <v>0</v>
      </c>
      <c r="H37" s="429">
        <f>SUMIFS(rascunho!F:F,rascunho!B:B,Estoque!B37)</f>
        <v>6.8676000000000004</v>
      </c>
      <c r="I37" s="429">
        <f>SUMIFS(rascunho!G:G,rascunho!C:C,Estoque!C37)</f>
        <v>83.318300000000008</v>
      </c>
      <c r="J37" s="414">
        <v>0</v>
      </c>
      <c r="K37" s="415" t="s">
        <v>1023</v>
      </c>
      <c r="L37" s="416">
        <v>0</v>
      </c>
      <c r="M37" s="394" t="s">
        <v>772</v>
      </c>
      <c r="N37" s="417">
        <v>0</v>
      </c>
      <c r="O37" s="418">
        <v>44753</v>
      </c>
      <c r="P37" s="419">
        <v>6125.04</v>
      </c>
      <c r="Q37" s="419">
        <v>11778.92</v>
      </c>
      <c r="R37" s="394" t="s">
        <v>772</v>
      </c>
      <c r="S37" s="394" t="s">
        <v>772</v>
      </c>
      <c r="T37" s="408" t="s">
        <v>772</v>
      </c>
    </row>
    <row r="38" spans="1:20" hidden="1" x14ac:dyDescent="0.3">
      <c r="A38" s="439">
        <v>22</v>
      </c>
      <c r="B38" s="394" t="s">
        <v>60</v>
      </c>
      <c r="C38" s="394" t="s">
        <v>61</v>
      </c>
      <c r="D38" s="394" t="s">
        <v>1021</v>
      </c>
      <c r="E38" s="394" t="s">
        <v>1022</v>
      </c>
      <c r="F38" s="413">
        <v>0</v>
      </c>
      <c r="G38" s="428">
        <f>SUMIFS(rascunho!D:D,rascunho!B:B,Estoque!B38)</f>
        <v>0</v>
      </c>
      <c r="H38" s="429">
        <f>SUMIFS(rascunho!F:F,rascunho!B:B,Estoque!B38)</f>
        <v>18.431999999999999</v>
      </c>
      <c r="I38" s="429">
        <f>SUMIFS(rascunho!G:G,rascunho!C:C,Estoque!C38)</f>
        <v>27.835999999999999</v>
      </c>
      <c r="J38" s="414">
        <v>100711</v>
      </c>
      <c r="K38" s="415" t="s">
        <v>1040</v>
      </c>
      <c r="L38" s="416">
        <v>47999</v>
      </c>
      <c r="M38" s="394" t="s">
        <v>1025</v>
      </c>
      <c r="N38" s="417">
        <v>30</v>
      </c>
      <c r="O38" s="418">
        <v>44771</v>
      </c>
      <c r="P38" s="419">
        <v>6125.04</v>
      </c>
      <c r="Q38" s="419">
        <v>11778.92</v>
      </c>
      <c r="R38" s="394" t="s">
        <v>772</v>
      </c>
      <c r="S38" s="394" t="s">
        <v>772</v>
      </c>
      <c r="T38" s="408" t="s">
        <v>772</v>
      </c>
    </row>
    <row r="39" spans="1:20" hidden="1" x14ac:dyDescent="0.3">
      <c r="A39" s="439">
        <v>22</v>
      </c>
      <c r="B39" s="394" t="s">
        <v>773</v>
      </c>
      <c r="C39" s="394" t="s">
        <v>34</v>
      </c>
      <c r="D39" s="394" t="s">
        <v>1021</v>
      </c>
      <c r="E39" s="394" t="s">
        <v>1022</v>
      </c>
      <c r="F39" s="413">
        <v>0</v>
      </c>
      <c r="G39" s="428">
        <f>SUMIFS(rascunho!D:D,rascunho!B:B,Estoque!B39)</f>
        <v>0</v>
      </c>
      <c r="H39" s="429">
        <f>SUMIFS(rascunho!F:F,rascunho!B:B,Estoque!B39)</f>
        <v>2.5984000000000012</v>
      </c>
      <c r="I39" s="429">
        <f>SUMIFS(rascunho!G:G,rascunho!C:C,Estoque!C39)</f>
        <v>-0.67000000000000126</v>
      </c>
      <c r="J39" s="414">
        <v>100711</v>
      </c>
      <c r="K39" s="415" t="s">
        <v>1041</v>
      </c>
      <c r="L39" s="416">
        <v>47999</v>
      </c>
      <c r="M39" s="394" t="s">
        <v>1025</v>
      </c>
      <c r="N39" s="417">
        <v>20</v>
      </c>
      <c r="O39" s="418">
        <v>44755</v>
      </c>
      <c r="P39" s="419">
        <v>6125.04</v>
      </c>
      <c r="Q39" s="419">
        <v>11778.92</v>
      </c>
      <c r="R39" s="394" t="s">
        <v>772</v>
      </c>
      <c r="S39" s="394" t="s">
        <v>772</v>
      </c>
      <c r="T39" s="408" t="s">
        <v>772</v>
      </c>
    </row>
    <row r="40" spans="1:20" hidden="1" x14ac:dyDescent="0.3">
      <c r="A40" s="439">
        <v>22</v>
      </c>
      <c r="B40" s="394" t="s">
        <v>332</v>
      </c>
      <c r="C40" s="394" t="s">
        <v>333</v>
      </c>
      <c r="D40" s="394" t="s">
        <v>1021</v>
      </c>
      <c r="E40" s="394" t="s">
        <v>1022</v>
      </c>
      <c r="F40" s="413">
        <v>0</v>
      </c>
      <c r="G40" s="428">
        <f>SUMIFS(rascunho!D:D,rascunho!B:B,Estoque!B40)</f>
        <v>0</v>
      </c>
      <c r="H40" s="429">
        <f>SUMIFS(rascunho!F:F,rascunho!B:B,Estoque!B40)</f>
        <v>3.35</v>
      </c>
      <c r="I40" s="429">
        <f>SUMIFS(rascunho!G:G,rascunho!C:C,Estoque!C40)</f>
        <v>12.225300000000001</v>
      </c>
      <c r="J40" s="414">
        <v>100711</v>
      </c>
      <c r="K40" s="415" t="s">
        <v>1042</v>
      </c>
      <c r="L40" s="416">
        <v>47999</v>
      </c>
      <c r="M40" s="394" t="s">
        <v>1025</v>
      </c>
      <c r="N40" s="417">
        <v>20</v>
      </c>
      <c r="O40" s="418">
        <v>44757</v>
      </c>
      <c r="P40" s="419">
        <v>6125.04</v>
      </c>
      <c r="Q40" s="419">
        <v>11778.92</v>
      </c>
      <c r="R40" s="394" t="s">
        <v>772</v>
      </c>
      <c r="S40" s="394" t="s">
        <v>772</v>
      </c>
      <c r="T40" s="408" t="s">
        <v>772</v>
      </c>
    </row>
    <row r="41" spans="1:20" hidden="1" x14ac:dyDescent="0.3">
      <c r="A41" s="439">
        <v>22</v>
      </c>
      <c r="B41" s="394" t="s">
        <v>336</v>
      </c>
      <c r="C41" s="394" t="s">
        <v>337</v>
      </c>
      <c r="D41" s="394" t="s">
        <v>1021</v>
      </c>
      <c r="E41" s="394" t="s">
        <v>1022</v>
      </c>
      <c r="F41" s="413">
        <v>0</v>
      </c>
      <c r="G41" s="428">
        <f>SUMIFS(rascunho!D:D,rascunho!B:B,Estoque!B41)</f>
        <v>0</v>
      </c>
      <c r="H41" s="429">
        <f>SUMIFS(rascunho!F:F,rascunho!B:B,Estoque!B41)</f>
        <v>1.4999999999999999E-2</v>
      </c>
      <c r="I41" s="429">
        <f>SUMIFS(rascunho!G:G,rascunho!C:C,Estoque!C41)</f>
        <v>6.6430000000000007</v>
      </c>
      <c r="J41" s="414">
        <v>100711</v>
      </c>
      <c r="K41" s="415" t="s">
        <v>1043</v>
      </c>
      <c r="L41" s="416">
        <v>47999</v>
      </c>
      <c r="M41" s="394" t="s">
        <v>1025</v>
      </c>
      <c r="N41" s="417">
        <v>10</v>
      </c>
      <c r="O41" s="418">
        <v>44764</v>
      </c>
      <c r="P41" s="419">
        <v>6125.04</v>
      </c>
      <c r="Q41" s="419">
        <v>11778.92</v>
      </c>
      <c r="R41" s="394" t="s">
        <v>772</v>
      </c>
      <c r="S41" s="394" t="s">
        <v>772</v>
      </c>
      <c r="T41" s="408" t="s">
        <v>772</v>
      </c>
    </row>
    <row r="42" spans="1:20" hidden="1" x14ac:dyDescent="0.3">
      <c r="A42" s="439">
        <v>22</v>
      </c>
      <c r="B42" s="394" t="s">
        <v>338</v>
      </c>
      <c r="C42" s="394" t="s">
        <v>339</v>
      </c>
      <c r="D42" s="394" t="s">
        <v>1021</v>
      </c>
      <c r="E42" s="394" t="s">
        <v>1022</v>
      </c>
      <c r="F42" s="413">
        <v>0</v>
      </c>
      <c r="G42" s="428">
        <f>SUMIFS(rascunho!D:D,rascunho!B:B,Estoque!B42)</f>
        <v>0</v>
      </c>
      <c r="H42" s="429">
        <f>SUMIFS(rascunho!F:F,rascunho!B:B,Estoque!B42)</f>
        <v>0.21060000000000001</v>
      </c>
      <c r="I42" s="429">
        <f>SUMIFS(rascunho!G:G,rascunho!C:C,Estoque!C42)</f>
        <v>29.440999999999999</v>
      </c>
      <c r="J42" s="414">
        <v>0</v>
      </c>
      <c r="K42" s="415" t="s">
        <v>1023</v>
      </c>
      <c r="L42" s="416">
        <v>0</v>
      </c>
      <c r="M42" s="394" t="s">
        <v>772</v>
      </c>
      <c r="N42" s="417">
        <v>0</v>
      </c>
      <c r="O42" s="418">
        <v>44753</v>
      </c>
      <c r="P42" s="419">
        <v>6125.04</v>
      </c>
      <c r="Q42" s="419">
        <v>11778.92</v>
      </c>
      <c r="R42" s="394" t="s">
        <v>772</v>
      </c>
      <c r="S42" s="394" t="s">
        <v>772</v>
      </c>
      <c r="T42" s="408" t="s">
        <v>772</v>
      </c>
    </row>
    <row r="43" spans="1:20" hidden="1" x14ac:dyDescent="0.3">
      <c r="A43" s="439">
        <v>22</v>
      </c>
      <c r="B43" s="394" t="s">
        <v>344</v>
      </c>
      <c r="C43" s="394" t="s">
        <v>345</v>
      </c>
      <c r="D43" s="394" t="s">
        <v>1021</v>
      </c>
      <c r="E43" s="394" t="s">
        <v>1022</v>
      </c>
      <c r="F43" s="413">
        <v>0</v>
      </c>
      <c r="G43" s="428">
        <f>SUMIFS(rascunho!D:D,rascunho!B:B,Estoque!B43)</f>
        <v>0</v>
      </c>
      <c r="H43" s="429">
        <f>SUMIFS(rascunho!F:F,rascunho!B:B,Estoque!B43)</f>
        <v>1.9564999999999999</v>
      </c>
      <c r="I43" s="429">
        <f>SUMIFS(rascunho!G:G,rascunho!C:C,Estoque!C43)</f>
        <v>-0.59399999999999986</v>
      </c>
      <c r="J43" s="414">
        <v>99532</v>
      </c>
      <c r="K43" s="415" t="s">
        <v>1044</v>
      </c>
      <c r="L43" s="416">
        <v>47999</v>
      </c>
      <c r="M43" s="394" t="s">
        <v>1025</v>
      </c>
      <c r="N43" s="417">
        <v>50</v>
      </c>
      <c r="O43" s="418">
        <v>44749</v>
      </c>
      <c r="P43" s="419">
        <v>6125.04</v>
      </c>
      <c r="Q43" s="419">
        <v>11778.92</v>
      </c>
      <c r="R43" s="394" t="s">
        <v>772</v>
      </c>
      <c r="S43" s="394" t="s">
        <v>772</v>
      </c>
      <c r="T43" s="408" t="s">
        <v>772</v>
      </c>
    </row>
    <row r="44" spans="1:20" hidden="1" x14ac:dyDescent="0.3">
      <c r="A44" s="439">
        <v>22</v>
      </c>
      <c r="B44" s="394" t="s">
        <v>348</v>
      </c>
      <c r="C44" s="394" t="s">
        <v>349</v>
      </c>
      <c r="D44" s="394" t="s">
        <v>1021</v>
      </c>
      <c r="E44" s="394" t="s">
        <v>1022</v>
      </c>
      <c r="F44" s="413">
        <v>0</v>
      </c>
      <c r="G44" s="428">
        <f>SUMIFS(rascunho!D:D,rascunho!B:B,Estoque!B44)</f>
        <v>0</v>
      </c>
      <c r="H44" s="429">
        <f>SUMIFS(rascunho!F:F,rascunho!B:B,Estoque!B44)</f>
        <v>6.9513999999999996</v>
      </c>
      <c r="I44" s="429">
        <f>SUMIFS(rascunho!G:G,rascunho!C:C,Estoque!C44)</f>
        <v>7.628400000000001</v>
      </c>
      <c r="J44" s="414">
        <v>99532</v>
      </c>
      <c r="K44" s="415" t="s">
        <v>1045</v>
      </c>
      <c r="L44" s="416">
        <v>47999</v>
      </c>
      <c r="M44" s="394" t="s">
        <v>1025</v>
      </c>
      <c r="N44" s="417">
        <v>40</v>
      </c>
      <c r="O44" s="418">
        <v>44749</v>
      </c>
      <c r="P44" s="419">
        <v>6125.04</v>
      </c>
      <c r="Q44" s="419">
        <v>11778.92</v>
      </c>
      <c r="R44" s="394" t="s">
        <v>772</v>
      </c>
      <c r="S44" s="394" t="s">
        <v>772</v>
      </c>
      <c r="T44" s="408" t="s">
        <v>772</v>
      </c>
    </row>
    <row r="45" spans="1:20" hidden="1" x14ac:dyDescent="0.3">
      <c r="A45" s="439">
        <v>22</v>
      </c>
      <c r="B45" s="394" t="s">
        <v>352</v>
      </c>
      <c r="C45" s="394" t="s">
        <v>351</v>
      </c>
      <c r="D45" s="394" t="s">
        <v>1021</v>
      </c>
      <c r="E45" s="394" t="s">
        <v>1022</v>
      </c>
      <c r="F45" s="413">
        <v>0</v>
      </c>
      <c r="G45" s="428">
        <f>SUMIFS(rascunho!D:D,rascunho!B:B,Estoque!B45)</f>
        <v>0</v>
      </c>
      <c r="H45" s="429">
        <f>SUMIFS(rascunho!F:F,rascunho!B:B,Estoque!B45)</f>
        <v>2.02</v>
      </c>
      <c r="I45" s="429">
        <f>SUMIFS(rascunho!G:G,rascunho!C:C,Estoque!C45)</f>
        <v>23.3504</v>
      </c>
      <c r="J45" s="414">
        <v>0</v>
      </c>
      <c r="K45" s="415" t="s">
        <v>1023</v>
      </c>
      <c r="L45" s="416">
        <v>0</v>
      </c>
      <c r="M45" s="394" t="s">
        <v>772</v>
      </c>
      <c r="N45" s="417">
        <v>0</v>
      </c>
      <c r="O45" s="418">
        <v>44753</v>
      </c>
      <c r="P45" s="419">
        <v>6125.04</v>
      </c>
      <c r="Q45" s="419">
        <v>11778.92</v>
      </c>
      <c r="R45" s="394" t="s">
        <v>772</v>
      </c>
      <c r="S45" s="394" t="s">
        <v>772</v>
      </c>
      <c r="T45" s="408" t="s">
        <v>772</v>
      </c>
    </row>
    <row r="46" spans="1:20" hidden="1" x14ac:dyDescent="0.3">
      <c r="A46" s="439">
        <v>22</v>
      </c>
      <c r="B46" s="394" t="s">
        <v>88</v>
      </c>
      <c r="C46" s="394" t="s">
        <v>89</v>
      </c>
      <c r="D46" s="394" t="s">
        <v>1021</v>
      </c>
      <c r="E46" s="394" t="s">
        <v>1022</v>
      </c>
      <c r="F46" s="413">
        <v>0</v>
      </c>
      <c r="G46" s="428">
        <f>SUMIFS(rascunho!D:D,rascunho!B:B,Estoque!B46)</f>
        <v>0.42349999999999999</v>
      </c>
      <c r="H46" s="429">
        <f>SUMIFS(rascunho!F:F,rascunho!B:B,Estoque!B46)</f>
        <v>9.2784999999999993</v>
      </c>
      <c r="I46" s="429">
        <f>SUMIFS(rascunho!G:G,rascunho!C:C,Estoque!C46)</f>
        <v>-7.7982999999999993</v>
      </c>
      <c r="J46" s="414">
        <v>0</v>
      </c>
      <c r="K46" s="415" t="s">
        <v>1023</v>
      </c>
      <c r="L46" s="416">
        <v>0</v>
      </c>
      <c r="M46" s="394" t="s">
        <v>772</v>
      </c>
      <c r="N46" s="417">
        <v>0</v>
      </c>
      <c r="O46" s="418">
        <v>44753</v>
      </c>
      <c r="P46" s="419">
        <v>6125.04</v>
      </c>
      <c r="Q46" s="419">
        <v>11778.92</v>
      </c>
      <c r="R46" s="394" t="s">
        <v>772</v>
      </c>
      <c r="S46" s="394" t="s">
        <v>772</v>
      </c>
      <c r="T46" s="408" t="s">
        <v>772</v>
      </c>
    </row>
    <row r="47" spans="1:20" hidden="1" x14ac:dyDescent="0.3">
      <c r="A47" s="439">
        <v>22</v>
      </c>
      <c r="B47" s="394" t="s">
        <v>67</v>
      </c>
      <c r="C47" s="394" t="s">
        <v>68</v>
      </c>
      <c r="D47" s="394" t="s">
        <v>1021</v>
      </c>
      <c r="E47" s="394" t="s">
        <v>1022</v>
      </c>
      <c r="F47" s="413">
        <v>0</v>
      </c>
      <c r="G47" s="428">
        <f>SUMIFS(rascunho!D:D,rascunho!B:B,Estoque!B47)</f>
        <v>0</v>
      </c>
      <c r="H47" s="429">
        <f>SUMIFS(rascunho!F:F,rascunho!B:B,Estoque!B47)</f>
        <v>31.564</v>
      </c>
      <c r="I47" s="429">
        <f>SUMIFS(rascunho!G:G,rascunho!C:C,Estoque!C47)</f>
        <v>-15.981299999999999</v>
      </c>
      <c r="J47" s="414">
        <v>100711</v>
      </c>
      <c r="K47" s="415" t="s">
        <v>1046</v>
      </c>
      <c r="L47" s="416">
        <v>47999</v>
      </c>
      <c r="M47" s="394" t="s">
        <v>1025</v>
      </c>
      <c r="N47" s="417">
        <v>20</v>
      </c>
      <c r="O47" s="418">
        <v>44771</v>
      </c>
      <c r="P47" s="419">
        <v>6125.04</v>
      </c>
      <c r="Q47" s="419">
        <v>11778.92</v>
      </c>
      <c r="R47" s="394" t="s">
        <v>772</v>
      </c>
      <c r="S47" s="394" t="s">
        <v>772</v>
      </c>
      <c r="T47" s="408" t="s">
        <v>772</v>
      </c>
    </row>
    <row r="48" spans="1:20" hidden="1" x14ac:dyDescent="0.3">
      <c r="A48" s="439">
        <v>22</v>
      </c>
      <c r="B48" s="394" t="s">
        <v>17</v>
      </c>
      <c r="C48" s="394" t="s">
        <v>18</v>
      </c>
      <c r="D48" s="394" t="s">
        <v>1021</v>
      </c>
      <c r="E48" s="394" t="s">
        <v>1022</v>
      </c>
      <c r="F48" s="413">
        <v>0</v>
      </c>
      <c r="G48" s="428">
        <f>SUMIFS(rascunho!D:D,rascunho!B:B,Estoque!B48)</f>
        <v>0</v>
      </c>
      <c r="H48" s="429">
        <f>SUMIFS(rascunho!F:F,rascunho!B:B,Estoque!B48)</f>
        <v>2.06</v>
      </c>
      <c r="I48" s="429">
        <f>SUMIFS(rascunho!G:G,rascunho!C:C,Estoque!C48)</f>
        <v>12.572100000000001</v>
      </c>
      <c r="J48" s="414">
        <v>100711</v>
      </c>
      <c r="K48" s="415" t="s">
        <v>1047</v>
      </c>
      <c r="L48" s="416">
        <v>47999</v>
      </c>
      <c r="M48" s="394" t="s">
        <v>1025</v>
      </c>
      <c r="N48" s="417">
        <v>40</v>
      </c>
      <c r="O48" s="418">
        <v>44756</v>
      </c>
      <c r="P48" s="419">
        <v>6125.04</v>
      </c>
      <c r="Q48" s="419">
        <v>11778.92</v>
      </c>
      <c r="R48" s="394" t="s">
        <v>772</v>
      </c>
      <c r="S48" s="394" t="s">
        <v>772</v>
      </c>
      <c r="T48" s="408" t="s">
        <v>772</v>
      </c>
    </row>
    <row r="49" spans="1:20" hidden="1" x14ac:dyDescent="0.3">
      <c r="A49" s="439">
        <v>22</v>
      </c>
      <c r="B49" s="394" t="s">
        <v>358</v>
      </c>
      <c r="C49" s="394" t="s">
        <v>359</v>
      </c>
      <c r="D49" s="394" t="s">
        <v>1021</v>
      </c>
      <c r="E49" s="394" t="s">
        <v>1022</v>
      </c>
      <c r="F49" s="413">
        <v>0</v>
      </c>
      <c r="G49" s="428">
        <f>SUMIFS(rascunho!D:D,rascunho!B:B,Estoque!B49)</f>
        <v>0</v>
      </c>
      <c r="H49" s="429">
        <f>SUMIFS(rascunho!F:F,rascunho!B:B,Estoque!B49)</f>
        <v>1.45</v>
      </c>
      <c r="I49" s="429">
        <f>SUMIFS(rascunho!G:G,rascunho!C:C,Estoque!C49)</f>
        <v>2.5209999999999999</v>
      </c>
      <c r="J49" s="414">
        <v>0</v>
      </c>
      <c r="K49" s="415" t="s">
        <v>1023</v>
      </c>
      <c r="L49" s="416">
        <v>0</v>
      </c>
      <c r="M49" s="394" t="s">
        <v>772</v>
      </c>
      <c r="N49" s="417">
        <v>0</v>
      </c>
      <c r="O49" s="418">
        <v>44753</v>
      </c>
      <c r="P49" s="419">
        <v>6125.04</v>
      </c>
      <c r="Q49" s="419">
        <v>11778.92</v>
      </c>
      <c r="R49" s="394" t="s">
        <v>772</v>
      </c>
      <c r="S49" s="394" t="s">
        <v>772</v>
      </c>
      <c r="T49" s="408" t="s">
        <v>772</v>
      </c>
    </row>
    <row r="50" spans="1:20" hidden="1" x14ac:dyDescent="0.3">
      <c r="A50" s="439">
        <v>22</v>
      </c>
      <c r="B50" s="394" t="s">
        <v>776</v>
      </c>
      <c r="C50" s="394" t="s">
        <v>70</v>
      </c>
      <c r="D50" s="394" t="s">
        <v>1021</v>
      </c>
      <c r="E50" s="394" t="s">
        <v>1022</v>
      </c>
      <c r="F50" s="413">
        <v>0</v>
      </c>
      <c r="G50" s="428">
        <f>SUMIFS(rascunho!D:D,rascunho!B:B,Estoque!B50)</f>
        <v>0</v>
      </c>
      <c r="H50" s="429">
        <f>SUMIFS(rascunho!F:F,rascunho!B:B,Estoque!B50)</f>
        <v>0</v>
      </c>
      <c r="I50" s="429">
        <f>SUMIFS(rascunho!G:G,rascunho!C:C,Estoque!C50)</f>
        <v>0</v>
      </c>
      <c r="J50" s="414">
        <v>0</v>
      </c>
      <c r="K50" s="415" t="s">
        <v>1023</v>
      </c>
      <c r="L50" s="416">
        <v>0</v>
      </c>
      <c r="M50" s="394" t="s">
        <v>772</v>
      </c>
      <c r="N50" s="417">
        <v>0</v>
      </c>
      <c r="O50" s="418">
        <v>44753</v>
      </c>
      <c r="P50" s="419">
        <v>6125.04</v>
      </c>
      <c r="Q50" s="419">
        <v>11778.92</v>
      </c>
      <c r="R50" s="394" t="s">
        <v>772</v>
      </c>
      <c r="S50" s="394" t="s">
        <v>772</v>
      </c>
      <c r="T50" s="408" t="s">
        <v>772</v>
      </c>
    </row>
    <row r="51" spans="1:20" hidden="1" x14ac:dyDescent="0.3">
      <c r="A51" s="439">
        <v>22</v>
      </c>
      <c r="B51" s="394" t="s">
        <v>360</v>
      </c>
      <c r="C51" s="394" t="s">
        <v>361</v>
      </c>
      <c r="D51" s="394" t="s">
        <v>1021</v>
      </c>
      <c r="E51" s="394" t="s">
        <v>1022</v>
      </c>
      <c r="F51" s="413">
        <v>0</v>
      </c>
      <c r="G51" s="428">
        <f>SUMIFS(rascunho!D:D,rascunho!B:B,Estoque!B51)</f>
        <v>0</v>
      </c>
      <c r="H51" s="429">
        <f>SUMIFS(rascunho!F:F,rascunho!B:B,Estoque!B51)</f>
        <v>0</v>
      </c>
      <c r="I51" s="429">
        <f>SUMIFS(rascunho!G:G,rascunho!C:C,Estoque!C51)</f>
        <v>1.9570000000000001</v>
      </c>
      <c r="J51" s="414">
        <v>0</v>
      </c>
      <c r="K51" s="415" t="s">
        <v>1023</v>
      </c>
      <c r="L51" s="416">
        <v>0</v>
      </c>
      <c r="M51" s="394" t="s">
        <v>772</v>
      </c>
      <c r="N51" s="417">
        <v>0</v>
      </c>
      <c r="O51" s="418">
        <v>44753</v>
      </c>
      <c r="P51" s="419">
        <v>6125.04</v>
      </c>
      <c r="Q51" s="419">
        <v>11778.92</v>
      </c>
      <c r="R51" s="394" t="s">
        <v>772</v>
      </c>
      <c r="S51" s="394" t="s">
        <v>772</v>
      </c>
      <c r="T51" s="408" t="s">
        <v>772</v>
      </c>
    </row>
    <row r="52" spans="1:20" hidden="1" x14ac:dyDescent="0.3">
      <c r="A52" s="439">
        <v>22</v>
      </c>
      <c r="B52" s="394" t="s">
        <v>21</v>
      </c>
      <c r="C52" s="394" t="s">
        <v>22</v>
      </c>
      <c r="D52" s="394" t="s">
        <v>1021</v>
      </c>
      <c r="E52" s="394" t="s">
        <v>1022</v>
      </c>
      <c r="F52" s="413">
        <v>0</v>
      </c>
      <c r="G52" s="428">
        <f>SUMIFS(rascunho!D:D,rascunho!B:B,Estoque!B52)</f>
        <v>0</v>
      </c>
      <c r="H52" s="429">
        <f>SUMIFS(rascunho!F:F,rascunho!B:B,Estoque!B52)</f>
        <v>0</v>
      </c>
      <c r="I52" s="429">
        <f>SUMIFS(rascunho!G:G,rascunho!C:C,Estoque!C52)</f>
        <v>10.9528</v>
      </c>
      <c r="J52" s="414">
        <v>0</v>
      </c>
      <c r="K52" s="415" t="s">
        <v>1023</v>
      </c>
      <c r="L52" s="416">
        <v>0</v>
      </c>
      <c r="M52" s="394" t="s">
        <v>772</v>
      </c>
      <c r="N52" s="417">
        <v>0</v>
      </c>
      <c r="O52" s="418">
        <v>44753</v>
      </c>
      <c r="P52" s="419">
        <v>6125.04</v>
      </c>
      <c r="Q52" s="419">
        <v>11778.92</v>
      </c>
      <c r="R52" s="394" t="s">
        <v>772</v>
      </c>
      <c r="S52" s="394" t="s">
        <v>772</v>
      </c>
      <c r="T52" s="408" t="s">
        <v>772</v>
      </c>
    </row>
    <row r="53" spans="1:20" hidden="1" x14ac:dyDescent="0.3">
      <c r="A53" s="439">
        <v>22</v>
      </c>
      <c r="B53" s="394" t="s">
        <v>362</v>
      </c>
      <c r="C53" s="394" t="s">
        <v>363</v>
      </c>
      <c r="D53" s="394" t="s">
        <v>772</v>
      </c>
      <c r="E53" s="394" t="s">
        <v>1022</v>
      </c>
      <c r="F53" s="413">
        <v>0</v>
      </c>
      <c r="G53" s="428">
        <f>SUMIFS(rascunho!D:D,rascunho!B:B,Estoque!B53)</f>
        <v>0</v>
      </c>
      <c r="H53" s="429">
        <f>SUMIFS(rascunho!F:F,rascunho!B:B,Estoque!B53)</f>
        <v>0</v>
      </c>
      <c r="I53" s="429">
        <f>SUMIFS(rascunho!G:G,rascunho!C:C,Estoque!C53)</f>
        <v>6.9000000000000006E-2</v>
      </c>
      <c r="J53" s="414">
        <v>0</v>
      </c>
      <c r="K53" s="415" t="s">
        <v>1023</v>
      </c>
      <c r="L53" s="416">
        <v>0</v>
      </c>
      <c r="M53" s="394" t="s">
        <v>772</v>
      </c>
      <c r="N53" s="417">
        <v>0</v>
      </c>
      <c r="O53" s="418">
        <v>44753</v>
      </c>
      <c r="P53" s="419">
        <v>6125.04</v>
      </c>
      <c r="Q53" s="419">
        <v>11778.92</v>
      </c>
      <c r="R53" s="394" t="s">
        <v>772</v>
      </c>
      <c r="S53" s="394" t="s">
        <v>772</v>
      </c>
      <c r="T53" s="408" t="s">
        <v>772</v>
      </c>
    </row>
    <row r="54" spans="1:20" hidden="1" x14ac:dyDescent="0.3">
      <c r="A54" s="439">
        <v>22</v>
      </c>
      <c r="B54" s="394" t="s">
        <v>364</v>
      </c>
      <c r="C54" s="394" t="s">
        <v>365</v>
      </c>
      <c r="D54" s="394" t="s">
        <v>772</v>
      </c>
      <c r="E54" s="394" t="s">
        <v>1022</v>
      </c>
      <c r="F54" s="413">
        <v>0</v>
      </c>
      <c r="G54" s="428">
        <f>SUMIFS(rascunho!D:D,rascunho!B:B,Estoque!B54)</f>
        <v>0</v>
      </c>
      <c r="H54" s="429">
        <f>SUMIFS(rascunho!F:F,rascunho!B:B,Estoque!B54)</f>
        <v>0</v>
      </c>
      <c r="I54" s="429">
        <f>SUMIFS(rascunho!G:G,rascunho!C:C,Estoque!C54)</f>
        <v>0</v>
      </c>
      <c r="J54" s="414">
        <v>0</v>
      </c>
      <c r="K54" s="415" t="s">
        <v>1023</v>
      </c>
      <c r="L54" s="416">
        <v>0</v>
      </c>
      <c r="M54" s="394" t="s">
        <v>772</v>
      </c>
      <c r="N54" s="417">
        <v>0</v>
      </c>
      <c r="O54" s="418">
        <v>44753</v>
      </c>
      <c r="P54" s="419">
        <v>6009.34</v>
      </c>
      <c r="Q54" s="419">
        <v>11556.41</v>
      </c>
      <c r="R54" s="394" t="s">
        <v>772</v>
      </c>
      <c r="S54" s="394" t="s">
        <v>772</v>
      </c>
      <c r="T54" s="408" t="s">
        <v>772</v>
      </c>
    </row>
    <row r="55" spans="1:20" hidden="1" x14ac:dyDescent="0.3">
      <c r="A55" s="439">
        <v>22</v>
      </c>
      <c r="B55" s="394" t="s">
        <v>366</v>
      </c>
      <c r="C55" s="394" t="s">
        <v>367</v>
      </c>
      <c r="D55" s="394" t="s">
        <v>1021</v>
      </c>
      <c r="E55" s="394" t="s">
        <v>1022</v>
      </c>
      <c r="F55" s="413">
        <v>0</v>
      </c>
      <c r="G55" s="428">
        <f>SUMIFS(rascunho!D:D,rascunho!B:B,Estoque!B55)</f>
        <v>0</v>
      </c>
      <c r="H55" s="429">
        <f>SUMIFS(rascunho!F:F,rascunho!B:B,Estoque!B55)</f>
        <v>0</v>
      </c>
      <c r="I55" s="429">
        <f>SUMIFS(rascunho!G:G,rascunho!C:C,Estoque!C55)</f>
        <v>0</v>
      </c>
      <c r="J55" s="414">
        <v>0</v>
      </c>
      <c r="K55" s="415" t="s">
        <v>1023</v>
      </c>
      <c r="L55" s="416">
        <v>0</v>
      </c>
      <c r="M55" s="394" t="s">
        <v>772</v>
      </c>
      <c r="N55" s="417">
        <v>0</v>
      </c>
      <c r="O55" s="418">
        <v>44753</v>
      </c>
      <c r="P55" s="419">
        <v>6009.34</v>
      </c>
      <c r="Q55" s="419">
        <v>11556.41</v>
      </c>
      <c r="R55" s="394" t="s">
        <v>772</v>
      </c>
      <c r="S55" s="394" t="s">
        <v>772</v>
      </c>
      <c r="T55" s="408" t="s">
        <v>772</v>
      </c>
    </row>
    <row r="56" spans="1:20" hidden="1" x14ac:dyDescent="0.3">
      <c r="A56" s="439">
        <v>22</v>
      </c>
      <c r="B56" s="394" t="s">
        <v>368</v>
      </c>
      <c r="C56" s="394" t="s">
        <v>369</v>
      </c>
      <c r="D56" s="394" t="s">
        <v>1021</v>
      </c>
      <c r="E56" s="394" t="s">
        <v>1022</v>
      </c>
      <c r="F56" s="413">
        <v>0</v>
      </c>
      <c r="G56" s="428">
        <f>SUMIFS(rascunho!D:D,rascunho!B:B,Estoque!B56)</f>
        <v>0</v>
      </c>
      <c r="H56" s="429">
        <f>SUMIFS(rascunho!F:F,rascunho!B:B,Estoque!B56)</f>
        <v>0</v>
      </c>
      <c r="I56" s="429">
        <f>SUMIFS(rascunho!G:G,rascunho!C:C,Estoque!C56)</f>
        <v>0</v>
      </c>
      <c r="J56" s="414">
        <v>0</v>
      </c>
      <c r="K56" s="415" t="s">
        <v>1023</v>
      </c>
      <c r="L56" s="416">
        <v>0</v>
      </c>
      <c r="M56" s="394" t="s">
        <v>772</v>
      </c>
      <c r="N56" s="417">
        <v>0</v>
      </c>
      <c r="O56" s="418">
        <v>44753</v>
      </c>
      <c r="P56" s="419">
        <v>6009.34</v>
      </c>
      <c r="Q56" s="419">
        <v>11556.41</v>
      </c>
      <c r="R56" s="394" t="s">
        <v>772</v>
      </c>
      <c r="S56" s="394" t="s">
        <v>772</v>
      </c>
      <c r="T56" s="408" t="s">
        <v>772</v>
      </c>
    </row>
    <row r="57" spans="1:20" hidden="1" x14ac:dyDescent="0.3">
      <c r="A57" s="439">
        <v>22</v>
      </c>
      <c r="B57" s="394" t="s">
        <v>370</v>
      </c>
      <c r="C57" s="394" t="s">
        <v>371</v>
      </c>
      <c r="D57" s="394" t="s">
        <v>1021</v>
      </c>
      <c r="E57" s="394" t="s">
        <v>1022</v>
      </c>
      <c r="F57" s="413">
        <v>0</v>
      </c>
      <c r="G57" s="428">
        <f>SUMIFS(rascunho!D:D,rascunho!B:B,Estoque!B57)</f>
        <v>0</v>
      </c>
      <c r="H57" s="429">
        <f>SUMIFS(rascunho!F:F,rascunho!B:B,Estoque!B57)</f>
        <v>0</v>
      </c>
      <c r="I57" s="429">
        <f>SUMIFS(rascunho!G:G,rascunho!C:C,Estoque!C57)</f>
        <v>0</v>
      </c>
      <c r="J57" s="414">
        <v>0</v>
      </c>
      <c r="K57" s="415" t="s">
        <v>1023</v>
      </c>
      <c r="L57" s="416">
        <v>0</v>
      </c>
      <c r="M57" s="394" t="s">
        <v>772</v>
      </c>
      <c r="N57" s="417">
        <v>0</v>
      </c>
      <c r="O57" s="418">
        <v>44753</v>
      </c>
      <c r="P57" s="419">
        <v>6009.34</v>
      </c>
      <c r="Q57" s="419">
        <v>11556.41</v>
      </c>
      <c r="R57" s="394" t="s">
        <v>772</v>
      </c>
      <c r="S57" s="394" t="s">
        <v>772</v>
      </c>
      <c r="T57" s="408" t="s">
        <v>772</v>
      </c>
    </row>
    <row r="58" spans="1:20" hidden="1" x14ac:dyDescent="0.3">
      <c r="A58" s="439">
        <v>22</v>
      </c>
      <c r="B58" s="394" t="s">
        <v>376</v>
      </c>
      <c r="C58" s="394" t="s">
        <v>375</v>
      </c>
      <c r="D58" s="394" t="s">
        <v>1021</v>
      </c>
      <c r="E58" s="394" t="s">
        <v>1022</v>
      </c>
      <c r="F58" s="413">
        <v>0</v>
      </c>
      <c r="G58" s="428">
        <f>SUMIFS(rascunho!D:D,rascunho!B:B,Estoque!B58)</f>
        <v>0</v>
      </c>
      <c r="H58" s="429">
        <f>SUMIFS(rascunho!F:F,rascunho!B:B,Estoque!B58)</f>
        <v>0</v>
      </c>
      <c r="I58" s="429">
        <f>SUMIFS(rascunho!G:G,rascunho!C:C,Estoque!C58)</f>
        <v>0</v>
      </c>
      <c r="J58" s="414">
        <v>0</v>
      </c>
      <c r="K58" s="415" t="s">
        <v>1023</v>
      </c>
      <c r="L58" s="416">
        <v>0</v>
      </c>
      <c r="M58" s="394" t="s">
        <v>772</v>
      </c>
      <c r="N58" s="417">
        <v>0</v>
      </c>
      <c r="O58" s="418">
        <v>44753</v>
      </c>
      <c r="P58" s="419">
        <v>6009.34</v>
      </c>
      <c r="Q58" s="419">
        <v>11556.41</v>
      </c>
      <c r="R58" s="394" t="s">
        <v>772</v>
      </c>
      <c r="S58" s="394" t="s">
        <v>772</v>
      </c>
      <c r="T58" s="408" t="s">
        <v>772</v>
      </c>
    </row>
    <row r="59" spans="1:20" hidden="1" x14ac:dyDescent="0.3">
      <c r="A59" s="439">
        <v>22</v>
      </c>
      <c r="B59" s="394" t="s">
        <v>777</v>
      </c>
      <c r="C59" s="394" t="s">
        <v>778</v>
      </c>
      <c r="D59" s="394" t="s">
        <v>1021</v>
      </c>
      <c r="E59" s="394" t="s">
        <v>1022</v>
      </c>
      <c r="F59" s="413">
        <v>0</v>
      </c>
      <c r="G59" s="428">
        <f>SUMIFS(rascunho!D:D,rascunho!B:B,Estoque!B59)</f>
        <v>0</v>
      </c>
      <c r="H59" s="429">
        <f>SUMIFS(rascunho!F:F,rascunho!B:B,Estoque!B59)</f>
        <v>0</v>
      </c>
      <c r="I59" s="429">
        <f>SUMIFS(rascunho!G:G,rascunho!C:C,Estoque!C59)</f>
        <v>0</v>
      </c>
      <c r="J59" s="414">
        <v>0</v>
      </c>
      <c r="K59" s="415" t="s">
        <v>1023</v>
      </c>
      <c r="L59" s="416">
        <v>0</v>
      </c>
      <c r="M59" s="394" t="s">
        <v>772</v>
      </c>
      <c r="N59" s="417">
        <v>0</v>
      </c>
      <c r="O59" s="418">
        <v>44753</v>
      </c>
      <c r="P59" s="419">
        <v>6009.34</v>
      </c>
      <c r="Q59" s="419">
        <v>11556.41</v>
      </c>
      <c r="R59" s="394" t="s">
        <v>772</v>
      </c>
      <c r="S59" s="394" t="s">
        <v>772</v>
      </c>
      <c r="T59" s="408" t="s">
        <v>772</v>
      </c>
    </row>
    <row r="60" spans="1:20" hidden="1" x14ac:dyDescent="0.3">
      <c r="A60" s="439">
        <v>22</v>
      </c>
      <c r="B60" s="394" t="s">
        <v>377</v>
      </c>
      <c r="C60" s="394" t="s">
        <v>378</v>
      </c>
      <c r="D60" s="394" t="s">
        <v>1021</v>
      </c>
      <c r="E60" s="394" t="s">
        <v>1022</v>
      </c>
      <c r="F60" s="413">
        <v>0</v>
      </c>
      <c r="G60" s="428">
        <f>SUMIFS(rascunho!D:D,rascunho!B:B,Estoque!B60)</f>
        <v>0</v>
      </c>
      <c r="H60" s="429">
        <f>SUMIFS(rascunho!F:F,rascunho!B:B,Estoque!B60)</f>
        <v>0</v>
      </c>
      <c r="I60" s="429">
        <f>SUMIFS(rascunho!G:G,rascunho!C:C,Estoque!C60)</f>
        <v>0</v>
      </c>
      <c r="J60" s="414">
        <v>0</v>
      </c>
      <c r="K60" s="415" t="s">
        <v>1023</v>
      </c>
      <c r="L60" s="416">
        <v>0</v>
      </c>
      <c r="M60" s="394" t="s">
        <v>772</v>
      </c>
      <c r="N60" s="417">
        <v>0</v>
      </c>
      <c r="O60" s="418">
        <v>44753</v>
      </c>
      <c r="P60" s="419">
        <v>6009.34</v>
      </c>
      <c r="Q60" s="419">
        <v>11556.41</v>
      </c>
      <c r="R60" s="394" t="s">
        <v>772</v>
      </c>
      <c r="S60" s="394" t="s">
        <v>772</v>
      </c>
      <c r="T60" s="408" t="s">
        <v>772</v>
      </c>
    </row>
    <row r="61" spans="1:20" hidden="1" x14ac:dyDescent="0.3">
      <c r="A61" s="439">
        <v>22</v>
      </c>
      <c r="B61" s="394" t="s">
        <v>379</v>
      </c>
      <c r="C61" s="394" t="s">
        <v>380</v>
      </c>
      <c r="D61" s="394" t="s">
        <v>1021</v>
      </c>
      <c r="E61" s="394" t="s">
        <v>1022</v>
      </c>
      <c r="F61" s="413">
        <v>0</v>
      </c>
      <c r="G61" s="428">
        <f>SUMIFS(rascunho!D:D,rascunho!B:B,Estoque!B61)</f>
        <v>0</v>
      </c>
      <c r="H61" s="429">
        <f>SUMIFS(rascunho!F:F,rascunho!B:B,Estoque!B61)</f>
        <v>1.46</v>
      </c>
      <c r="I61" s="429">
        <f>SUMIFS(rascunho!G:G,rascunho!C:C,Estoque!C61)</f>
        <v>1.0900000000000001</v>
      </c>
      <c r="J61" s="414">
        <v>0</v>
      </c>
      <c r="K61" s="415" t="s">
        <v>1023</v>
      </c>
      <c r="L61" s="416">
        <v>0</v>
      </c>
      <c r="M61" s="394" t="s">
        <v>772</v>
      </c>
      <c r="N61" s="417">
        <v>0</v>
      </c>
      <c r="O61" s="418">
        <v>44753</v>
      </c>
      <c r="P61" s="419">
        <v>6009.34</v>
      </c>
      <c r="Q61" s="419">
        <v>11556.41</v>
      </c>
      <c r="R61" s="394" t="s">
        <v>772</v>
      </c>
      <c r="S61" s="394" t="s">
        <v>772</v>
      </c>
      <c r="T61" s="408" t="s">
        <v>772</v>
      </c>
    </row>
    <row r="62" spans="1:20" hidden="1" x14ac:dyDescent="0.3">
      <c r="A62" s="439">
        <v>22</v>
      </c>
      <c r="B62" s="394" t="s">
        <v>381</v>
      </c>
      <c r="C62" s="394" t="s">
        <v>382</v>
      </c>
      <c r="D62" s="394" t="s">
        <v>1021</v>
      </c>
      <c r="E62" s="394" t="s">
        <v>1022</v>
      </c>
      <c r="F62" s="413">
        <v>0</v>
      </c>
      <c r="G62" s="428">
        <f>SUMIFS(rascunho!D:D,rascunho!B:B,Estoque!B62)</f>
        <v>0</v>
      </c>
      <c r="H62" s="429">
        <f>SUMIFS(rascunho!F:F,rascunho!B:B,Estoque!B62)</f>
        <v>0</v>
      </c>
      <c r="I62" s="429">
        <f>SUMIFS(rascunho!G:G,rascunho!C:C,Estoque!C62)</f>
        <v>0</v>
      </c>
      <c r="J62" s="414">
        <v>0</v>
      </c>
      <c r="K62" s="415" t="s">
        <v>1023</v>
      </c>
      <c r="L62" s="416">
        <v>0</v>
      </c>
      <c r="M62" s="394" t="s">
        <v>772</v>
      </c>
      <c r="N62" s="417">
        <v>0</v>
      </c>
      <c r="O62" s="418">
        <v>44753</v>
      </c>
      <c r="P62" s="419">
        <v>6009.34</v>
      </c>
      <c r="Q62" s="419">
        <v>11556.41</v>
      </c>
      <c r="R62" s="394" t="s">
        <v>772</v>
      </c>
      <c r="S62" s="394" t="s">
        <v>772</v>
      </c>
      <c r="T62" s="408" t="s">
        <v>772</v>
      </c>
    </row>
    <row r="63" spans="1:20" hidden="1" x14ac:dyDescent="0.3">
      <c r="A63" s="439">
        <v>22</v>
      </c>
      <c r="B63" s="394" t="s">
        <v>383</v>
      </c>
      <c r="C63" s="394" t="s">
        <v>384</v>
      </c>
      <c r="D63" s="394" t="s">
        <v>1021</v>
      </c>
      <c r="E63" s="394" t="s">
        <v>1022</v>
      </c>
      <c r="F63" s="413">
        <v>0</v>
      </c>
      <c r="G63" s="428">
        <f>SUMIFS(rascunho!D:D,rascunho!B:B,Estoque!B63)</f>
        <v>0</v>
      </c>
      <c r="H63" s="429">
        <f>SUMIFS(rascunho!F:F,rascunho!B:B,Estoque!B63)</f>
        <v>0</v>
      </c>
      <c r="I63" s="429">
        <f>SUMIFS(rascunho!G:G,rascunho!C:C,Estoque!C63)</f>
        <v>0.90249999999999997</v>
      </c>
      <c r="J63" s="414">
        <v>0</v>
      </c>
      <c r="K63" s="415" t="s">
        <v>1023</v>
      </c>
      <c r="L63" s="416">
        <v>0</v>
      </c>
      <c r="M63" s="394" t="s">
        <v>772</v>
      </c>
      <c r="N63" s="417">
        <v>0</v>
      </c>
      <c r="O63" s="418">
        <v>44753</v>
      </c>
      <c r="P63" s="419">
        <v>6009.34</v>
      </c>
      <c r="Q63" s="419">
        <v>11556.41</v>
      </c>
      <c r="R63" s="394" t="s">
        <v>772</v>
      </c>
      <c r="S63" s="394" t="s">
        <v>772</v>
      </c>
      <c r="T63" s="408" t="s">
        <v>772</v>
      </c>
    </row>
    <row r="64" spans="1:20" hidden="1" x14ac:dyDescent="0.3">
      <c r="A64" s="439">
        <v>22</v>
      </c>
      <c r="B64" s="394" t="s">
        <v>779</v>
      </c>
      <c r="C64" s="394" t="s">
        <v>386</v>
      </c>
      <c r="D64" s="394" t="s">
        <v>1021</v>
      </c>
      <c r="E64" s="394" t="s">
        <v>1022</v>
      </c>
      <c r="F64" s="413">
        <v>0</v>
      </c>
      <c r="G64" s="428">
        <f>SUMIFS(rascunho!D:D,rascunho!B:B,Estoque!B64)</f>
        <v>0</v>
      </c>
      <c r="H64" s="429">
        <f>SUMIFS(rascunho!F:F,rascunho!B:B,Estoque!B64)</f>
        <v>4.1000000000000002E-2</v>
      </c>
      <c r="I64" s="429">
        <f>SUMIFS(rascunho!G:G,rascunho!C:C,Estoque!C64)</f>
        <v>1.2829999999999999</v>
      </c>
      <c r="J64" s="414">
        <v>0</v>
      </c>
      <c r="K64" s="415" t="s">
        <v>1023</v>
      </c>
      <c r="L64" s="416">
        <v>0</v>
      </c>
      <c r="M64" s="394" t="s">
        <v>772</v>
      </c>
      <c r="N64" s="417">
        <v>0</v>
      </c>
      <c r="O64" s="418">
        <v>44753</v>
      </c>
      <c r="P64" s="419">
        <v>6009.34</v>
      </c>
      <c r="Q64" s="419">
        <v>11556.41</v>
      </c>
      <c r="R64" s="394" t="s">
        <v>772</v>
      </c>
      <c r="S64" s="394" t="s">
        <v>772</v>
      </c>
      <c r="T64" s="408" t="s">
        <v>772</v>
      </c>
    </row>
    <row r="65" spans="1:20" hidden="1" x14ac:dyDescent="0.3">
      <c r="A65" s="439">
        <v>22</v>
      </c>
      <c r="B65" s="394" t="s">
        <v>387</v>
      </c>
      <c r="C65" s="394" t="s">
        <v>388</v>
      </c>
      <c r="D65" s="394" t="s">
        <v>1021</v>
      </c>
      <c r="E65" s="394" t="s">
        <v>1022</v>
      </c>
      <c r="F65" s="413">
        <v>0</v>
      </c>
      <c r="G65" s="428">
        <f>SUMIFS(rascunho!D:D,rascunho!B:B,Estoque!B65)</f>
        <v>0</v>
      </c>
      <c r="H65" s="429">
        <f>SUMIFS(rascunho!F:F,rascunho!B:B,Estoque!B65)</f>
        <v>0</v>
      </c>
      <c r="I65" s="429">
        <f>SUMIFS(rascunho!G:G,rascunho!C:C,Estoque!C65)</f>
        <v>0.15</v>
      </c>
      <c r="J65" s="414">
        <v>100711</v>
      </c>
      <c r="K65" s="415" t="s">
        <v>1048</v>
      </c>
      <c r="L65" s="416">
        <v>47999</v>
      </c>
      <c r="M65" s="394" t="s">
        <v>1025</v>
      </c>
      <c r="N65" s="417">
        <v>30</v>
      </c>
      <c r="O65" s="418">
        <v>44756</v>
      </c>
      <c r="P65" s="419">
        <v>6009.34</v>
      </c>
      <c r="Q65" s="419">
        <v>11556.41</v>
      </c>
      <c r="R65" s="394" t="s">
        <v>772</v>
      </c>
      <c r="S65" s="394" t="s">
        <v>772</v>
      </c>
      <c r="T65" s="408" t="s">
        <v>772</v>
      </c>
    </row>
    <row r="66" spans="1:20" hidden="1" x14ac:dyDescent="0.3">
      <c r="A66" s="439">
        <v>22</v>
      </c>
      <c r="B66" s="394" t="s">
        <v>389</v>
      </c>
      <c r="C66" s="394" t="s">
        <v>390</v>
      </c>
      <c r="D66" s="394" t="s">
        <v>1021</v>
      </c>
      <c r="E66" s="394" t="s">
        <v>1022</v>
      </c>
      <c r="F66" s="413">
        <v>0</v>
      </c>
      <c r="G66" s="428">
        <f>SUMIFS(rascunho!D:D,rascunho!B:B,Estoque!B66)</f>
        <v>0</v>
      </c>
      <c r="H66" s="429">
        <f>SUMIFS(rascunho!F:F,rascunho!B:B,Estoque!B66)</f>
        <v>0</v>
      </c>
      <c r="I66" s="429">
        <f>SUMIFS(rascunho!G:G,rascunho!C:C,Estoque!C66)</f>
        <v>8.6069999999999993</v>
      </c>
      <c r="J66" s="414">
        <v>100711</v>
      </c>
      <c r="K66" s="415" t="s">
        <v>1049</v>
      </c>
      <c r="L66" s="416">
        <v>47999</v>
      </c>
      <c r="M66" s="394" t="s">
        <v>1025</v>
      </c>
      <c r="N66" s="417">
        <v>30</v>
      </c>
      <c r="O66" s="418">
        <v>44761</v>
      </c>
      <c r="P66" s="419">
        <v>6356.46</v>
      </c>
      <c r="Q66" s="419">
        <v>12223.96</v>
      </c>
      <c r="R66" s="394" t="s">
        <v>772</v>
      </c>
      <c r="S66" s="394" t="s">
        <v>772</v>
      </c>
      <c r="T66" s="408" t="s">
        <v>772</v>
      </c>
    </row>
    <row r="67" spans="1:20" hidden="1" x14ac:dyDescent="0.3">
      <c r="A67" s="439">
        <v>22</v>
      </c>
      <c r="B67" s="394" t="s">
        <v>391</v>
      </c>
      <c r="C67" s="394" t="s">
        <v>392</v>
      </c>
      <c r="D67" s="394" t="s">
        <v>1021</v>
      </c>
      <c r="E67" s="394" t="s">
        <v>1022</v>
      </c>
      <c r="F67" s="413">
        <v>0</v>
      </c>
      <c r="G67" s="428">
        <f>SUMIFS(rascunho!D:D,rascunho!B:B,Estoque!B67)</f>
        <v>0</v>
      </c>
      <c r="H67" s="429">
        <f>SUMIFS(rascunho!F:F,rascunho!B:B,Estoque!B67)</f>
        <v>3.76</v>
      </c>
      <c r="I67" s="429">
        <f>SUMIFS(rascunho!G:G,rascunho!C:C,Estoque!C67)</f>
        <v>21.507999999999999</v>
      </c>
      <c r="J67" s="414">
        <v>100711</v>
      </c>
      <c r="K67" s="415" t="s">
        <v>1050</v>
      </c>
      <c r="L67" s="416">
        <v>47999</v>
      </c>
      <c r="M67" s="394" t="s">
        <v>1025</v>
      </c>
      <c r="N67" s="417">
        <v>30</v>
      </c>
      <c r="O67" s="418">
        <v>44767</v>
      </c>
      <c r="P67" s="419">
        <v>6356.46</v>
      </c>
      <c r="Q67" s="419">
        <v>12223.96</v>
      </c>
      <c r="R67" s="394" t="s">
        <v>772</v>
      </c>
      <c r="S67" s="394" t="s">
        <v>772</v>
      </c>
      <c r="T67" s="408" t="s">
        <v>772</v>
      </c>
    </row>
    <row r="68" spans="1:20" hidden="1" x14ac:dyDescent="0.3">
      <c r="A68" s="439">
        <v>22</v>
      </c>
      <c r="B68" s="394" t="s">
        <v>393</v>
      </c>
      <c r="C68" s="394" t="s">
        <v>394</v>
      </c>
      <c r="D68" s="394" t="s">
        <v>1021</v>
      </c>
      <c r="E68" s="394" t="s">
        <v>1022</v>
      </c>
      <c r="F68" s="413">
        <v>0</v>
      </c>
      <c r="G68" s="428">
        <f>SUMIFS(rascunho!D:D,rascunho!B:B,Estoque!B68)</f>
        <v>0</v>
      </c>
      <c r="H68" s="429">
        <f>SUMIFS(rascunho!F:F,rascunho!B:B,Estoque!B68)</f>
        <v>5</v>
      </c>
      <c r="I68" s="429">
        <f>SUMIFS(rascunho!G:G,rascunho!C:C,Estoque!C68)</f>
        <v>-4.4589999999999996</v>
      </c>
      <c r="J68" s="414">
        <v>100711</v>
      </c>
      <c r="K68" s="415" t="s">
        <v>1051</v>
      </c>
      <c r="L68" s="416">
        <v>47999</v>
      </c>
      <c r="M68" s="394" t="s">
        <v>1025</v>
      </c>
      <c r="N68" s="417">
        <v>20</v>
      </c>
      <c r="O68" s="418">
        <v>44763</v>
      </c>
      <c r="P68" s="419">
        <v>6356.46</v>
      </c>
      <c r="Q68" s="419">
        <v>12223.96</v>
      </c>
      <c r="R68" s="394" t="s">
        <v>772</v>
      </c>
      <c r="S68" s="394" t="s">
        <v>772</v>
      </c>
      <c r="T68" s="408" t="s">
        <v>772</v>
      </c>
    </row>
    <row r="69" spans="1:20" hidden="1" x14ac:dyDescent="0.3">
      <c r="A69" s="439">
        <v>22</v>
      </c>
      <c r="B69" s="394" t="s">
        <v>395</v>
      </c>
      <c r="C69" s="394" t="s">
        <v>396</v>
      </c>
      <c r="D69" s="394" t="s">
        <v>1021</v>
      </c>
      <c r="E69" s="394" t="s">
        <v>1022</v>
      </c>
      <c r="F69" s="413">
        <v>0</v>
      </c>
      <c r="G69" s="428">
        <f>SUMIFS(rascunho!D:D,rascunho!B:B,Estoque!B69)</f>
        <v>0</v>
      </c>
      <c r="H69" s="429">
        <f>SUMIFS(rascunho!F:F,rascunho!B:B,Estoque!B69)</f>
        <v>1.4279999999999999</v>
      </c>
      <c r="I69" s="429">
        <f>SUMIFS(rascunho!G:G,rascunho!C:C,Estoque!C69)</f>
        <v>24.734999999999999</v>
      </c>
      <c r="J69" s="414">
        <v>100711</v>
      </c>
      <c r="K69" s="415" t="s">
        <v>1052</v>
      </c>
      <c r="L69" s="416">
        <v>47999</v>
      </c>
      <c r="M69" s="394" t="s">
        <v>1025</v>
      </c>
      <c r="N69" s="417">
        <v>20</v>
      </c>
      <c r="O69" s="418">
        <v>44769</v>
      </c>
      <c r="P69" s="419">
        <v>6356.46</v>
      </c>
      <c r="Q69" s="419">
        <v>12223.96</v>
      </c>
      <c r="R69" s="394" t="s">
        <v>772</v>
      </c>
      <c r="S69" s="394" t="s">
        <v>772</v>
      </c>
      <c r="T69" s="408" t="s">
        <v>772</v>
      </c>
    </row>
    <row r="70" spans="1:20" hidden="1" x14ac:dyDescent="0.3">
      <c r="A70" s="439">
        <v>22</v>
      </c>
      <c r="B70" s="394" t="s">
        <v>397</v>
      </c>
      <c r="C70" s="394" t="s">
        <v>398</v>
      </c>
      <c r="D70" s="394" t="s">
        <v>1021</v>
      </c>
      <c r="E70" s="394" t="s">
        <v>1022</v>
      </c>
      <c r="F70" s="413">
        <v>0</v>
      </c>
      <c r="G70" s="428">
        <f>SUMIFS(rascunho!D:D,rascunho!B:B,Estoque!B70)</f>
        <v>0</v>
      </c>
      <c r="H70" s="429">
        <f>SUMIFS(rascunho!F:F,rascunho!B:B,Estoque!B70)</f>
        <v>2</v>
      </c>
      <c r="I70" s="429">
        <f>SUMIFS(rascunho!G:G,rascunho!C:C,Estoque!C70)</f>
        <v>-2</v>
      </c>
      <c r="J70" s="414">
        <v>0</v>
      </c>
      <c r="K70" s="415" t="s">
        <v>1023</v>
      </c>
      <c r="L70" s="416">
        <v>0</v>
      </c>
      <c r="M70" s="394" t="s">
        <v>772</v>
      </c>
      <c r="N70" s="417">
        <v>0</v>
      </c>
      <c r="O70" s="418">
        <v>44753</v>
      </c>
      <c r="P70" s="419">
        <v>6356.46</v>
      </c>
      <c r="Q70" s="419">
        <v>12223.96</v>
      </c>
      <c r="R70" s="394" t="s">
        <v>772</v>
      </c>
      <c r="S70" s="394" t="s">
        <v>772</v>
      </c>
      <c r="T70" s="408" t="s">
        <v>772</v>
      </c>
    </row>
    <row r="71" spans="1:20" hidden="1" x14ac:dyDescent="0.3">
      <c r="A71" s="439">
        <v>22</v>
      </c>
      <c r="B71" s="394" t="s">
        <v>399</v>
      </c>
      <c r="C71" s="394" t="s">
        <v>400</v>
      </c>
      <c r="D71" s="394" t="s">
        <v>1021</v>
      </c>
      <c r="E71" s="394" t="s">
        <v>1022</v>
      </c>
      <c r="F71" s="413">
        <v>0</v>
      </c>
      <c r="G71" s="428">
        <f>SUMIFS(rascunho!D:D,rascunho!B:B,Estoque!B71)</f>
        <v>0</v>
      </c>
      <c r="H71" s="429">
        <f>SUMIFS(rascunho!F:F,rascunho!B:B,Estoque!B71)</f>
        <v>0</v>
      </c>
      <c r="I71" s="429">
        <f>SUMIFS(rascunho!G:G,rascunho!C:C,Estoque!C71)</f>
        <v>5.0419999999999998</v>
      </c>
      <c r="J71" s="414">
        <v>0</v>
      </c>
      <c r="K71" s="415" t="s">
        <v>1023</v>
      </c>
      <c r="L71" s="416">
        <v>0</v>
      </c>
      <c r="M71" s="394" t="s">
        <v>772</v>
      </c>
      <c r="N71" s="417">
        <v>0</v>
      </c>
      <c r="O71" s="418">
        <v>44753</v>
      </c>
      <c r="P71" s="419">
        <v>6356.46</v>
      </c>
      <c r="Q71" s="419">
        <v>12223.96</v>
      </c>
      <c r="R71" s="394" t="s">
        <v>772</v>
      </c>
      <c r="S71" s="394" t="s">
        <v>772</v>
      </c>
      <c r="T71" s="408" t="s">
        <v>772</v>
      </c>
    </row>
    <row r="72" spans="1:20" hidden="1" x14ac:dyDescent="0.3">
      <c r="A72" s="439">
        <v>22</v>
      </c>
      <c r="B72" s="394" t="s">
        <v>401</v>
      </c>
      <c r="C72" s="394" t="s">
        <v>402</v>
      </c>
      <c r="D72" s="394" t="s">
        <v>1021</v>
      </c>
      <c r="E72" s="394" t="s">
        <v>1022</v>
      </c>
      <c r="F72" s="413">
        <v>0</v>
      </c>
      <c r="G72" s="428">
        <f>SUMIFS(rascunho!D:D,rascunho!B:B,Estoque!B72)</f>
        <v>0</v>
      </c>
      <c r="H72" s="429">
        <f>SUMIFS(rascunho!F:F,rascunho!B:B,Estoque!B72)</f>
        <v>0</v>
      </c>
      <c r="I72" s="429">
        <f>SUMIFS(rascunho!G:G,rascunho!C:C,Estoque!C72)</f>
        <v>20.454000000000001</v>
      </c>
      <c r="J72" s="414">
        <v>0</v>
      </c>
      <c r="K72" s="415" t="s">
        <v>1023</v>
      </c>
      <c r="L72" s="416">
        <v>0</v>
      </c>
      <c r="M72" s="394" t="s">
        <v>772</v>
      </c>
      <c r="N72" s="417">
        <v>0</v>
      </c>
      <c r="O72" s="418">
        <v>44753</v>
      </c>
      <c r="P72" s="419">
        <v>6356.46</v>
      </c>
      <c r="Q72" s="419">
        <v>12223.96</v>
      </c>
      <c r="R72" s="394" t="s">
        <v>772</v>
      </c>
      <c r="S72" s="394" t="s">
        <v>772</v>
      </c>
      <c r="T72" s="408" t="s">
        <v>772</v>
      </c>
    </row>
    <row r="73" spans="1:20" hidden="1" x14ac:dyDescent="0.3">
      <c r="A73" s="439">
        <v>22</v>
      </c>
      <c r="B73" s="394" t="s">
        <v>92</v>
      </c>
      <c r="C73" s="394" t="s">
        <v>93</v>
      </c>
      <c r="D73" s="394" t="s">
        <v>1021</v>
      </c>
      <c r="E73" s="394" t="s">
        <v>1022</v>
      </c>
      <c r="F73" s="413">
        <v>0</v>
      </c>
      <c r="G73" s="428">
        <f>SUMIFS(rascunho!D:D,rascunho!B:B,Estoque!B73)</f>
        <v>0</v>
      </c>
      <c r="H73" s="429">
        <f>SUMIFS(rascunho!F:F,rascunho!B:B,Estoque!B73)</f>
        <v>0</v>
      </c>
      <c r="I73" s="429">
        <f>SUMIFS(rascunho!G:G,rascunho!C:C,Estoque!C73)</f>
        <v>0.48699999999999999</v>
      </c>
      <c r="J73" s="414">
        <v>100711</v>
      </c>
      <c r="K73" s="415" t="s">
        <v>1053</v>
      </c>
      <c r="L73" s="416">
        <v>47999</v>
      </c>
      <c r="M73" s="394" t="s">
        <v>1025</v>
      </c>
      <c r="N73" s="417">
        <v>10</v>
      </c>
      <c r="O73" s="418">
        <v>44771</v>
      </c>
      <c r="P73" s="419">
        <v>6356.46</v>
      </c>
      <c r="Q73" s="419">
        <v>12223.96</v>
      </c>
      <c r="R73" s="394" t="s">
        <v>772</v>
      </c>
      <c r="S73" s="394" t="s">
        <v>772</v>
      </c>
      <c r="T73" s="408" t="s">
        <v>772</v>
      </c>
    </row>
    <row r="74" spans="1:20" hidden="1" x14ac:dyDescent="0.3">
      <c r="A74" s="439">
        <v>22</v>
      </c>
      <c r="B74" s="394" t="s">
        <v>403</v>
      </c>
      <c r="C74" s="394" t="s">
        <v>404</v>
      </c>
      <c r="D74" s="394" t="s">
        <v>1021</v>
      </c>
      <c r="E74" s="394" t="s">
        <v>1022</v>
      </c>
      <c r="F74" s="413">
        <v>0</v>
      </c>
      <c r="G74" s="428">
        <f>SUMIFS(rascunho!D:D,rascunho!B:B,Estoque!B74)</f>
        <v>0</v>
      </c>
      <c r="H74" s="429">
        <f>SUMIFS(rascunho!F:F,rascunho!B:B,Estoque!B74)</f>
        <v>0</v>
      </c>
      <c r="I74" s="429">
        <f>SUMIFS(rascunho!G:G,rascunho!C:C,Estoque!C74)</f>
        <v>0</v>
      </c>
      <c r="J74" s="414">
        <v>0</v>
      </c>
      <c r="K74" s="415" t="s">
        <v>1023</v>
      </c>
      <c r="L74" s="416">
        <v>0</v>
      </c>
      <c r="M74" s="394" t="s">
        <v>772</v>
      </c>
      <c r="N74" s="417">
        <v>0</v>
      </c>
      <c r="O74" s="418">
        <v>44753</v>
      </c>
      <c r="P74" s="419">
        <v>6356.46</v>
      </c>
      <c r="Q74" s="419">
        <v>12223.96</v>
      </c>
      <c r="R74" s="394" t="s">
        <v>772</v>
      </c>
      <c r="S74" s="394" t="s">
        <v>772</v>
      </c>
      <c r="T74" s="408" t="s">
        <v>772</v>
      </c>
    </row>
    <row r="75" spans="1:20" hidden="1" x14ac:dyDescent="0.3">
      <c r="A75" s="439">
        <v>22</v>
      </c>
      <c r="B75" s="394" t="s">
        <v>405</v>
      </c>
      <c r="C75" s="394" t="s">
        <v>406</v>
      </c>
      <c r="D75" s="394" t="s">
        <v>1021</v>
      </c>
      <c r="E75" s="394" t="s">
        <v>1022</v>
      </c>
      <c r="F75" s="413">
        <v>0</v>
      </c>
      <c r="G75" s="428">
        <f>SUMIFS(rascunho!D:D,rascunho!B:B,Estoque!B75)</f>
        <v>0</v>
      </c>
      <c r="H75" s="429">
        <f>SUMIFS(rascunho!F:F,rascunho!B:B,Estoque!B75)</f>
        <v>0</v>
      </c>
      <c r="I75" s="429">
        <f>SUMIFS(rascunho!G:G,rascunho!C:C,Estoque!C75)</f>
        <v>19.819400000000002</v>
      </c>
      <c r="J75" s="414">
        <v>100711</v>
      </c>
      <c r="K75" s="415" t="s">
        <v>1054</v>
      </c>
      <c r="L75" s="416">
        <v>47999</v>
      </c>
      <c r="M75" s="394" t="s">
        <v>1025</v>
      </c>
      <c r="N75" s="417">
        <v>10</v>
      </c>
      <c r="O75" s="418">
        <v>44762</v>
      </c>
      <c r="P75" s="419">
        <v>6298.61</v>
      </c>
      <c r="Q75" s="419">
        <v>12112.71</v>
      </c>
      <c r="R75" s="394" t="s">
        <v>772</v>
      </c>
      <c r="S75" s="394" t="s">
        <v>772</v>
      </c>
      <c r="T75" s="408" t="s">
        <v>772</v>
      </c>
    </row>
    <row r="76" spans="1:20" hidden="1" x14ac:dyDescent="0.3">
      <c r="A76" s="439">
        <v>22</v>
      </c>
      <c r="B76" s="394" t="s">
        <v>407</v>
      </c>
      <c r="C76" s="394" t="s">
        <v>408</v>
      </c>
      <c r="D76" s="394" t="s">
        <v>1021</v>
      </c>
      <c r="E76" s="394" t="s">
        <v>1022</v>
      </c>
      <c r="F76" s="413">
        <v>0</v>
      </c>
      <c r="G76" s="428">
        <f>SUMIFS(rascunho!D:D,rascunho!B:B,Estoque!B76)</f>
        <v>0</v>
      </c>
      <c r="H76" s="429">
        <f>SUMIFS(rascunho!F:F,rascunho!B:B,Estoque!B76)</f>
        <v>0</v>
      </c>
      <c r="I76" s="429">
        <f>SUMIFS(rascunho!G:G,rascunho!C:C,Estoque!C76)</f>
        <v>8.1359999999999992</v>
      </c>
      <c r="J76" s="414">
        <v>0</v>
      </c>
      <c r="K76" s="415" t="s">
        <v>1023</v>
      </c>
      <c r="L76" s="416">
        <v>0</v>
      </c>
      <c r="M76" s="394" t="s">
        <v>772</v>
      </c>
      <c r="N76" s="417">
        <v>0</v>
      </c>
      <c r="O76" s="418">
        <v>44753</v>
      </c>
      <c r="P76" s="419">
        <v>6356.46</v>
      </c>
      <c r="Q76" s="419">
        <v>12223.96</v>
      </c>
      <c r="R76" s="394" t="s">
        <v>772</v>
      </c>
      <c r="S76" s="394" t="s">
        <v>772</v>
      </c>
      <c r="T76" s="408" t="s">
        <v>772</v>
      </c>
    </row>
    <row r="77" spans="1:20" hidden="1" x14ac:dyDescent="0.3">
      <c r="A77" s="439">
        <v>22</v>
      </c>
      <c r="B77" s="394" t="s">
        <v>780</v>
      </c>
      <c r="C77" s="394" t="s">
        <v>410</v>
      </c>
      <c r="D77" s="394" t="s">
        <v>1021</v>
      </c>
      <c r="E77" s="394" t="s">
        <v>1022</v>
      </c>
      <c r="F77" s="413">
        <v>0</v>
      </c>
      <c r="G77" s="428">
        <f>SUMIFS(rascunho!D:D,rascunho!B:B,Estoque!B77)</f>
        <v>0</v>
      </c>
      <c r="H77" s="429">
        <f>SUMIFS(rascunho!F:F,rascunho!B:B,Estoque!B77)</f>
        <v>1.218</v>
      </c>
      <c r="I77" s="429">
        <f>SUMIFS(rascunho!G:G,rascunho!C:C,Estoque!C77)</f>
        <v>-0.21619999999999989</v>
      </c>
      <c r="J77" s="414">
        <v>100711</v>
      </c>
      <c r="K77" s="415" t="s">
        <v>1055</v>
      </c>
      <c r="L77" s="416">
        <v>47999</v>
      </c>
      <c r="M77" s="394" t="s">
        <v>1025</v>
      </c>
      <c r="N77" s="417">
        <v>20</v>
      </c>
      <c r="O77" s="418">
        <v>44767</v>
      </c>
      <c r="P77" s="419">
        <v>6298.61</v>
      </c>
      <c r="Q77" s="419">
        <v>12112.71</v>
      </c>
      <c r="R77" s="394" t="s">
        <v>772</v>
      </c>
      <c r="S77" s="394" t="s">
        <v>772</v>
      </c>
      <c r="T77" s="408" t="s">
        <v>772</v>
      </c>
    </row>
    <row r="78" spans="1:20" hidden="1" x14ac:dyDescent="0.3">
      <c r="A78" s="439">
        <v>22</v>
      </c>
      <c r="B78" s="394" t="s">
        <v>411</v>
      </c>
      <c r="C78" s="394" t="s">
        <v>412</v>
      </c>
      <c r="D78" s="394" t="s">
        <v>1021</v>
      </c>
      <c r="E78" s="394" t="s">
        <v>1022</v>
      </c>
      <c r="F78" s="413">
        <v>0</v>
      </c>
      <c r="G78" s="428">
        <f>SUMIFS(rascunho!D:D,rascunho!B:B,Estoque!B78)</f>
        <v>0</v>
      </c>
      <c r="H78" s="429">
        <f>SUMIFS(rascunho!F:F,rascunho!B:B,Estoque!B78)</f>
        <v>14.176600000000001</v>
      </c>
      <c r="I78" s="429">
        <f>SUMIFS(rascunho!G:G,rascunho!C:C,Estoque!C78)</f>
        <v>-13.9983</v>
      </c>
      <c r="J78" s="414">
        <v>100711</v>
      </c>
      <c r="K78" s="415" t="s">
        <v>1056</v>
      </c>
      <c r="L78" s="416">
        <v>47999</v>
      </c>
      <c r="M78" s="394" t="s">
        <v>1025</v>
      </c>
      <c r="N78" s="417">
        <v>5</v>
      </c>
      <c r="O78" s="418">
        <v>44763</v>
      </c>
      <c r="P78" s="419">
        <v>6298.61</v>
      </c>
      <c r="Q78" s="419">
        <v>12112.71</v>
      </c>
      <c r="R78" s="394" t="s">
        <v>772</v>
      </c>
      <c r="S78" s="394" t="s">
        <v>772</v>
      </c>
      <c r="T78" s="408" t="s">
        <v>772</v>
      </c>
    </row>
    <row r="79" spans="1:20" hidden="1" x14ac:dyDescent="0.3">
      <c r="A79" s="439">
        <v>22</v>
      </c>
      <c r="B79" s="394" t="s">
        <v>139</v>
      </c>
      <c r="C79" s="394" t="s">
        <v>140</v>
      </c>
      <c r="D79" s="394" t="s">
        <v>1021</v>
      </c>
      <c r="E79" s="394" t="s">
        <v>1022</v>
      </c>
      <c r="F79" s="413">
        <v>0</v>
      </c>
      <c r="G79" s="428">
        <f>SUMIFS(rascunho!D:D,rascunho!B:B,Estoque!B79)</f>
        <v>0</v>
      </c>
      <c r="H79" s="429">
        <f>SUMIFS(rascunho!F:F,rascunho!B:B,Estoque!B79)</f>
        <v>7.8666999999999998</v>
      </c>
      <c r="I79" s="429">
        <f>SUMIFS(rascunho!G:G,rascunho!C:C,Estoque!C79)</f>
        <v>18.061399999999999</v>
      </c>
      <c r="J79" s="414">
        <v>100711</v>
      </c>
      <c r="K79" s="415" t="s">
        <v>1057</v>
      </c>
      <c r="L79" s="416">
        <v>47999</v>
      </c>
      <c r="M79" s="394" t="s">
        <v>1025</v>
      </c>
      <c r="N79" s="417">
        <v>10</v>
      </c>
      <c r="O79" s="418">
        <v>44769</v>
      </c>
      <c r="P79" s="419">
        <v>6298.61</v>
      </c>
      <c r="Q79" s="419">
        <v>12112.71</v>
      </c>
      <c r="R79" s="394" t="s">
        <v>772</v>
      </c>
      <c r="S79" s="394" t="s">
        <v>772</v>
      </c>
      <c r="T79" s="408" t="s">
        <v>772</v>
      </c>
    </row>
    <row r="80" spans="1:20" hidden="1" x14ac:dyDescent="0.3">
      <c r="A80" s="439">
        <v>22</v>
      </c>
      <c r="B80" s="394" t="s">
        <v>781</v>
      </c>
      <c r="C80" s="394" t="s">
        <v>782</v>
      </c>
      <c r="D80" s="394" t="s">
        <v>772</v>
      </c>
      <c r="E80" s="394" t="s">
        <v>1022</v>
      </c>
      <c r="F80" s="413">
        <v>0</v>
      </c>
      <c r="G80" s="428">
        <f>SUMIFS(rascunho!D:D,rascunho!B:B,Estoque!B80)</f>
        <v>0</v>
      </c>
      <c r="H80" s="429">
        <f>SUMIFS(rascunho!F:F,rascunho!B:B,Estoque!B80)</f>
        <v>0</v>
      </c>
      <c r="I80" s="429">
        <f>SUMIFS(rascunho!G:G,rascunho!C:C,Estoque!C80)</f>
        <v>0</v>
      </c>
      <c r="J80" s="414">
        <v>0</v>
      </c>
      <c r="K80" s="415" t="s">
        <v>1023</v>
      </c>
      <c r="L80" s="416">
        <v>0</v>
      </c>
      <c r="M80" s="394" t="s">
        <v>772</v>
      </c>
      <c r="N80" s="417">
        <v>0</v>
      </c>
      <c r="O80" s="418">
        <v>44753</v>
      </c>
      <c r="P80" s="419">
        <v>6298.61</v>
      </c>
      <c r="Q80" s="419">
        <v>12112.71</v>
      </c>
      <c r="R80" s="394" t="s">
        <v>772</v>
      </c>
      <c r="S80" s="394" t="s">
        <v>772</v>
      </c>
      <c r="T80" s="408" t="s">
        <v>772</v>
      </c>
    </row>
    <row r="81" spans="1:20" hidden="1" x14ac:dyDescent="0.3">
      <c r="A81" s="439">
        <v>22</v>
      </c>
      <c r="B81" s="394" t="s">
        <v>414</v>
      </c>
      <c r="C81" s="394" t="s">
        <v>415</v>
      </c>
      <c r="D81" s="394" t="s">
        <v>1021</v>
      </c>
      <c r="E81" s="394" t="s">
        <v>1022</v>
      </c>
      <c r="F81" s="413">
        <v>0</v>
      </c>
      <c r="G81" s="428">
        <f>SUMIFS(rascunho!D:D,rascunho!B:B,Estoque!B81)</f>
        <v>0</v>
      </c>
      <c r="H81" s="429">
        <f>SUMIFS(rascunho!F:F,rascunho!B:B,Estoque!B81)</f>
        <v>13.787000000000001</v>
      </c>
      <c r="I81" s="429">
        <f>SUMIFS(rascunho!G:G,rascunho!C:C,Estoque!C81)</f>
        <v>-13.787000000000001</v>
      </c>
      <c r="J81" s="414">
        <v>0</v>
      </c>
      <c r="K81" s="415" t="s">
        <v>1023</v>
      </c>
      <c r="L81" s="416">
        <v>0</v>
      </c>
      <c r="M81" s="394" t="s">
        <v>772</v>
      </c>
      <c r="N81" s="417">
        <v>0</v>
      </c>
      <c r="O81" s="418">
        <v>44753</v>
      </c>
      <c r="P81" s="419">
        <v>6298.61</v>
      </c>
      <c r="Q81" s="419">
        <v>12112.71</v>
      </c>
      <c r="R81" s="394" t="s">
        <v>772</v>
      </c>
      <c r="S81" s="394" t="s">
        <v>772</v>
      </c>
      <c r="T81" s="408" t="s">
        <v>772</v>
      </c>
    </row>
    <row r="82" spans="1:20" hidden="1" x14ac:dyDescent="0.3">
      <c r="A82" s="439">
        <v>22</v>
      </c>
      <c r="B82" s="394" t="s">
        <v>418</v>
      </c>
      <c r="C82" s="394" t="s">
        <v>419</v>
      </c>
      <c r="D82" s="394" t="s">
        <v>1021</v>
      </c>
      <c r="E82" s="394" t="s">
        <v>1022</v>
      </c>
      <c r="F82" s="413">
        <v>0</v>
      </c>
      <c r="G82" s="428">
        <f>SUMIFS(rascunho!D:D,rascunho!B:B,Estoque!B82)</f>
        <v>0</v>
      </c>
      <c r="H82" s="429">
        <f>SUMIFS(rascunho!F:F,rascunho!B:B,Estoque!B82)</f>
        <v>5.3650000000000011</v>
      </c>
      <c r="I82" s="429">
        <f>SUMIFS(rascunho!G:G,rascunho!C:C,Estoque!C82)</f>
        <v>-4.7802000000000007</v>
      </c>
      <c r="J82" s="414">
        <v>0</v>
      </c>
      <c r="K82" s="415" t="s">
        <v>1023</v>
      </c>
      <c r="L82" s="416">
        <v>0</v>
      </c>
      <c r="M82" s="394" t="s">
        <v>772</v>
      </c>
      <c r="N82" s="417">
        <v>0</v>
      </c>
      <c r="O82" s="418">
        <v>44753</v>
      </c>
      <c r="P82" s="419">
        <v>6298.61</v>
      </c>
      <c r="Q82" s="419">
        <v>12112.71</v>
      </c>
      <c r="R82" s="394" t="s">
        <v>772</v>
      </c>
      <c r="S82" s="394" t="s">
        <v>772</v>
      </c>
      <c r="T82" s="408" t="s">
        <v>772</v>
      </c>
    </row>
    <row r="83" spans="1:20" hidden="1" x14ac:dyDescent="0.3">
      <c r="A83" s="439">
        <v>22</v>
      </c>
      <c r="B83" s="394" t="s">
        <v>117</v>
      </c>
      <c r="C83" s="394" t="s">
        <v>118</v>
      </c>
      <c r="D83" s="394" t="s">
        <v>1021</v>
      </c>
      <c r="E83" s="394" t="s">
        <v>1022</v>
      </c>
      <c r="F83" s="413">
        <v>0</v>
      </c>
      <c r="G83" s="428">
        <f>SUMIFS(rascunho!D:D,rascunho!B:B,Estoque!B83)</f>
        <v>0</v>
      </c>
      <c r="H83" s="429">
        <f>SUMIFS(rascunho!F:F,rascunho!B:B,Estoque!B83)</f>
        <v>4.4923999999999999</v>
      </c>
      <c r="I83" s="429">
        <f>SUMIFS(rascunho!G:G,rascunho!C:C,Estoque!C83)</f>
        <v>-2.1078999999999999</v>
      </c>
      <c r="J83" s="414">
        <v>99532</v>
      </c>
      <c r="K83" s="415" t="s">
        <v>1058</v>
      </c>
      <c r="L83" s="416">
        <v>47999</v>
      </c>
      <c r="M83" s="394" t="s">
        <v>1025</v>
      </c>
      <c r="N83" s="417">
        <v>10</v>
      </c>
      <c r="O83" s="418">
        <v>44750</v>
      </c>
      <c r="P83" s="419">
        <v>6298.61</v>
      </c>
      <c r="Q83" s="419">
        <v>12112.71</v>
      </c>
      <c r="R83" s="394" t="s">
        <v>772</v>
      </c>
      <c r="S83" s="394" t="s">
        <v>772</v>
      </c>
      <c r="T83" s="408" t="s">
        <v>772</v>
      </c>
    </row>
    <row r="84" spans="1:20" hidden="1" x14ac:dyDescent="0.3">
      <c r="A84" s="439">
        <v>22</v>
      </c>
      <c r="B84" s="394" t="s">
        <v>421</v>
      </c>
      <c r="C84" s="394" t="s">
        <v>422</v>
      </c>
      <c r="D84" s="394" t="s">
        <v>1021</v>
      </c>
      <c r="E84" s="394" t="s">
        <v>1022</v>
      </c>
      <c r="F84" s="413">
        <v>0</v>
      </c>
      <c r="G84" s="428">
        <f>SUMIFS(rascunho!D:D,rascunho!B:B,Estoque!B84)</f>
        <v>0</v>
      </c>
      <c r="H84" s="429">
        <f>SUMIFS(rascunho!F:F,rascunho!B:B,Estoque!B84)</f>
        <v>0.53839999999999999</v>
      </c>
      <c r="I84" s="429">
        <f>SUMIFS(rascunho!G:G,rascunho!C:C,Estoque!C84)</f>
        <v>31.485600000000002</v>
      </c>
      <c r="J84" s="414">
        <v>0</v>
      </c>
      <c r="K84" s="415" t="s">
        <v>1023</v>
      </c>
      <c r="L84" s="416">
        <v>0</v>
      </c>
      <c r="M84" s="394" t="s">
        <v>772</v>
      </c>
      <c r="N84" s="417">
        <v>0</v>
      </c>
      <c r="O84" s="418">
        <v>44753</v>
      </c>
      <c r="P84" s="419">
        <v>6356.46</v>
      </c>
      <c r="Q84" s="419">
        <v>12223.96</v>
      </c>
      <c r="R84" s="394" t="s">
        <v>772</v>
      </c>
      <c r="S84" s="394" t="s">
        <v>772</v>
      </c>
      <c r="T84" s="408" t="s">
        <v>772</v>
      </c>
    </row>
    <row r="85" spans="1:20" hidden="1" x14ac:dyDescent="0.3">
      <c r="A85" s="439">
        <v>22</v>
      </c>
      <c r="B85" s="394" t="s">
        <v>115</v>
      </c>
      <c r="C85" s="394" t="s">
        <v>116</v>
      </c>
      <c r="D85" s="394" t="s">
        <v>1021</v>
      </c>
      <c r="E85" s="394" t="s">
        <v>1022</v>
      </c>
      <c r="F85" s="413">
        <v>0</v>
      </c>
      <c r="G85" s="428">
        <f>SUMIFS(rascunho!D:D,rascunho!B:B,Estoque!B85)</f>
        <v>0</v>
      </c>
      <c r="H85" s="429">
        <f>SUMIFS(rascunho!F:F,rascunho!B:B,Estoque!B85)</f>
        <v>5.44</v>
      </c>
      <c r="I85" s="429">
        <f>SUMIFS(rascunho!G:G,rascunho!C:C,Estoque!C85)</f>
        <v>-3.5139999999999998</v>
      </c>
      <c r="J85" s="414">
        <v>99532</v>
      </c>
      <c r="K85" s="415" t="s">
        <v>1059</v>
      </c>
      <c r="L85" s="416">
        <v>47999</v>
      </c>
      <c r="M85" s="394" t="s">
        <v>1025</v>
      </c>
      <c r="N85" s="417">
        <v>20</v>
      </c>
      <c r="O85" s="418">
        <v>44750</v>
      </c>
      <c r="P85" s="419">
        <v>6298.61</v>
      </c>
      <c r="Q85" s="419">
        <v>12112.71</v>
      </c>
      <c r="R85" s="394" t="s">
        <v>772</v>
      </c>
      <c r="S85" s="394" t="s">
        <v>772</v>
      </c>
      <c r="T85" s="408" t="s">
        <v>772</v>
      </c>
    </row>
    <row r="86" spans="1:20" hidden="1" x14ac:dyDescent="0.3">
      <c r="A86" s="439">
        <v>22</v>
      </c>
      <c r="B86" s="394" t="s">
        <v>425</v>
      </c>
      <c r="C86" s="394" t="s">
        <v>426</v>
      </c>
      <c r="D86" s="394" t="s">
        <v>1021</v>
      </c>
      <c r="E86" s="394" t="s">
        <v>1022</v>
      </c>
      <c r="F86" s="413">
        <v>0</v>
      </c>
      <c r="G86" s="428">
        <f>SUMIFS(rascunho!D:D,rascunho!B:B,Estoque!B86)</f>
        <v>0</v>
      </c>
      <c r="H86" s="429">
        <f>SUMIFS(rascunho!F:F,rascunho!B:B,Estoque!B86)</f>
        <v>4.2200000000000001E-2</v>
      </c>
      <c r="I86" s="429">
        <f>SUMIFS(rascunho!G:G,rascunho!C:C,Estoque!C86)</f>
        <v>19.822900000000001</v>
      </c>
      <c r="J86" s="414">
        <v>0</v>
      </c>
      <c r="K86" s="415" t="s">
        <v>1023</v>
      </c>
      <c r="L86" s="416">
        <v>0</v>
      </c>
      <c r="M86" s="394" t="s">
        <v>772</v>
      </c>
      <c r="N86" s="417">
        <v>0</v>
      </c>
      <c r="O86" s="418">
        <v>44753</v>
      </c>
      <c r="P86" s="419">
        <v>6298.61</v>
      </c>
      <c r="Q86" s="419">
        <v>12112.71</v>
      </c>
      <c r="R86" s="394" t="s">
        <v>772</v>
      </c>
      <c r="S86" s="394" t="s">
        <v>772</v>
      </c>
      <c r="T86" s="408" t="s">
        <v>772</v>
      </c>
    </row>
    <row r="87" spans="1:20" hidden="1" x14ac:dyDescent="0.3">
      <c r="A87" s="439">
        <v>22</v>
      </c>
      <c r="B87" s="394" t="s">
        <v>96</v>
      </c>
      <c r="C87" s="394" t="s">
        <v>97</v>
      </c>
      <c r="D87" s="394" t="s">
        <v>1021</v>
      </c>
      <c r="E87" s="394" t="s">
        <v>1022</v>
      </c>
      <c r="F87" s="413">
        <v>0</v>
      </c>
      <c r="G87" s="428">
        <f>SUMIFS(rascunho!D:D,rascunho!B:B,Estoque!B87)</f>
        <v>0</v>
      </c>
      <c r="H87" s="429">
        <f>SUMIFS(rascunho!F:F,rascunho!B:B,Estoque!B87)</f>
        <v>1.1848000000000001</v>
      </c>
      <c r="I87" s="429">
        <f>SUMIFS(rascunho!G:G,rascunho!C:C,Estoque!C87)</f>
        <v>-0.23840000000000011</v>
      </c>
      <c r="J87" s="414">
        <v>0</v>
      </c>
      <c r="K87" s="415" t="s">
        <v>1023</v>
      </c>
      <c r="L87" s="416">
        <v>0</v>
      </c>
      <c r="M87" s="394" t="s">
        <v>772</v>
      </c>
      <c r="N87" s="417">
        <v>0</v>
      </c>
      <c r="O87" s="418">
        <v>44753</v>
      </c>
      <c r="P87" s="419">
        <v>6298.61</v>
      </c>
      <c r="Q87" s="419">
        <v>12112.71</v>
      </c>
      <c r="R87" s="394" t="s">
        <v>772</v>
      </c>
      <c r="S87" s="394" t="s">
        <v>772</v>
      </c>
      <c r="T87" s="408" t="s">
        <v>772</v>
      </c>
    </row>
    <row r="88" spans="1:20" hidden="1" x14ac:dyDescent="0.3">
      <c r="A88" s="439">
        <v>22</v>
      </c>
      <c r="B88" s="394" t="s">
        <v>36</v>
      </c>
      <c r="C88" s="394" t="s">
        <v>37</v>
      </c>
      <c r="D88" s="394" t="s">
        <v>1021</v>
      </c>
      <c r="E88" s="394" t="s">
        <v>1022</v>
      </c>
      <c r="F88" s="413">
        <v>0</v>
      </c>
      <c r="G88" s="428">
        <f>SUMIFS(rascunho!D:D,rascunho!B:B,Estoque!B88)</f>
        <v>0</v>
      </c>
      <c r="H88" s="429">
        <f>SUMIFS(rascunho!F:F,rascunho!B:B,Estoque!B88)</f>
        <v>0.57599999999999996</v>
      </c>
      <c r="I88" s="429">
        <f>SUMIFS(rascunho!G:G,rascunho!C:C,Estoque!C88)</f>
        <v>13.377800000000001</v>
      </c>
      <c r="J88" s="414">
        <v>100711</v>
      </c>
      <c r="K88" s="415" t="s">
        <v>1060</v>
      </c>
      <c r="L88" s="416">
        <v>47999</v>
      </c>
      <c r="M88" s="394" t="s">
        <v>1025</v>
      </c>
      <c r="N88" s="417">
        <v>10</v>
      </c>
      <c r="O88" s="418">
        <v>44757</v>
      </c>
      <c r="P88" s="419">
        <v>6298.61</v>
      </c>
      <c r="Q88" s="419">
        <v>12112.71</v>
      </c>
      <c r="R88" s="394" t="s">
        <v>772</v>
      </c>
      <c r="S88" s="394" t="s">
        <v>772</v>
      </c>
      <c r="T88" s="408" t="s">
        <v>772</v>
      </c>
    </row>
    <row r="89" spans="1:20" hidden="1" x14ac:dyDescent="0.3">
      <c r="A89" s="439">
        <v>22</v>
      </c>
      <c r="B89" s="394" t="s">
        <v>435</v>
      </c>
      <c r="C89" s="394" t="s">
        <v>436</v>
      </c>
      <c r="D89" s="394" t="s">
        <v>1021</v>
      </c>
      <c r="E89" s="394" t="s">
        <v>1022</v>
      </c>
      <c r="F89" s="413">
        <v>0</v>
      </c>
      <c r="G89" s="428">
        <f>SUMIFS(rascunho!D:D,rascunho!B:B,Estoque!B89)</f>
        <v>0</v>
      </c>
      <c r="H89" s="429">
        <f>SUMIFS(rascunho!F:F,rascunho!B:B,Estoque!B89)</f>
        <v>0.31</v>
      </c>
      <c r="I89" s="429">
        <f>SUMIFS(rascunho!G:G,rascunho!C:C,Estoque!C89)</f>
        <v>11.998200000000001</v>
      </c>
      <c r="J89" s="414">
        <v>100711</v>
      </c>
      <c r="K89" s="415" t="s">
        <v>1061</v>
      </c>
      <c r="L89" s="416">
        <v>47999</v>
      </c>
      <c r="M89" s="394" t="s">
        <v>1025</v>
      </c>
      <c r="N89" s="417">
        <v>10</v>
      </c>
      <c r="O89" s="418">
        <v>44762</v>
      </c>
      <c r="P89" s="419">
        <v>6298.61</v>
      </c>
      <c r="Q89" s="419">
        <v>12112.71</v>
      </c>
      <c r="R89" s="394" t="s">
        <v>772</v>
      </c>
      <c r="S89" s="394" t="s">
        <v>772</v>
      </c>
      <c r="T89" s="408" t="s">
        <v>772</v>
      </c>
    </row>
    <row r="90" spans="1:20" hidden="1" x14ac:dyDescent="0.3">
      <c r="A90" s="439">
        <v>22</v>
      </c>
      <c r="B90" s="394" t="s">
        <v>784</v>
      </c>
      <c r="C90" s="394" t="s">
        <v>438</v>
      </c>
      <c r="D90" s="394" t="s">
        <v>1021</v>
      </c>
      <c r="E90" s="394" t="s">
        <v>1022</v>
      </c>
      <c r="F90" s="413">
        <v>0</v>
      </c>
      <c r="G90" s="428">
        <f>SUMIFS(rascunho!D:D,rascunho!B:B,Estoque!B90)</f>
        <v>0</v>
      </c>
      <c r="H90" s="429">
        <f>SUMIFS(rascunho!F:F,rascunho!B:B,Estoque!B90)</f>
        <v>3.9600000000000003E-2</v>
      </c>
      <c r="I90" s="429">
        <f>SUMIFS(rascunho!G:G,rascunho!C:C,Estoque!C90)</f>
        <v>1.3381000000000001</v>
      </c>
      <c r="J90" s="414">
        <v>100711</v>
      </c>
      <c r="K90" s="415" t="s">
        <v>1062</v>
      </c>
      <c r="L90" s="416">
        <v>47999</v>
      </c>
      <c r="M90" s="394" t="s">
        <v>1025</v>
      </c>
      <c r="N90" s="417">
        <v>10</v>
      </c>
      <c r="O90" s="418">
        <v>44767</v>
      </c>
      <c r="P90" s="419">
        <v>6298.61</v>
      </c>
      <c r="Q90" s="419">
        <v>12112.71</v>
      </c>
      <c r="R90" s="394" t="s">
        <v>772</v>
      </c>
      <c r="S90" s="394" t="s">
        <v>772</v>
      </c>
      <c r="T90" s="408" t="s">
        <v>772</v>
      </c>
    </row>
    <row r="91" spans="1:20" hidden="1" x14ac:dyDescent="0.3">
      <c r="A91" s="439">
        <v>22</v>
      </c>
      <c r="B91" s="394" t="s">
        <v>439</v>
      </c>
      <c r="C91" s="394" t="s">
        <v>440</v>
      </c>
      <c r="D91" s="394" t="s">
        <v>1021</v>
      </c>
      <c r="E91" s="394" t="s">
        <v>1022</v>
      </c>
      <c r="F91" s="413">
        <v>0</v>
      </c>
      <c r="G91" s="428">
        <f>SUMIFS(rascunho!D:D,rascunho!B:B,Estoque!B91)</f>
        <v>0</v>
      </c>
      <c r="H91" s="429">
        <f>SUMIFS(rascunho!F:F,rascunho!B:B,Estoque!B91)</f>
        <v>0.96199999999999997</v>
      </c>
      <c r="I91" s="429">
        <f>SUMIFS(rascunho!G:G,rascunho!C:C,Estoque!C91)</f>
        <v>14.125999999999999</v>
      </c>
      <c r="J91" s="414">
        <v>0</v>
      </c>
      <c r="K91" s="415" t="s">
        <v>1023</v>
      </c>
      <c r="L91" s="416">
        <v>0</v>
      </c>
      <c r="M91" s="394" t="s">
        <v>772</v>
      </c>
      <c r="N91" s="417">
        <v>0</v>
      </c>
      <c r="O91" s="418">
        <v>44753</v>
      </c>
      <c r="P91" s="419">
        <v>6298.61</v>
      </c>
      <c r="Q91" s="419">
        <v>12112.71</v>
      </c>
      <c r="R91" s="394" t="s">
        <v>772</v>
      </c>
      <c r="S91" s="394" t="s">
        <v>772</v>
      </c>
      <c r="T91" s="408" t="s">
        <v>772</v>
      </c>
    </row>
    <row r="92" spans="1:20" hidden="1" x14ac:dyDescent="0.3">
      <c r="A92" s="439">
        <v>22</v>
      </c>
      <c r="B92" s="394" t="s">
        <v>441</v>
      </c>
      <c r="C92" s="394" t="s">
        <v>442</v>
      </c>
      <c r="D92" s="394" t="s">
        <v>1021</v>
      </c>
      <c r="E92" s="394" t="s">
        <v>1022</v>
      </c>
      <c r="F92" s="413">
        <v>0</v>
      </c>
      <c r="G92" s="428">
        <f>SUMIFS(rascunho!D:D,rascunho!B:B,Estoque!B92)</f>
        <v>0</v>
      </c>
      <c r="H92" s="429">
        <f>SUMIFS(rascunho!F:F,rascunho!B:B,Estoque!B92)</f>
        <v>1.0267999999999999</v>
      </c>
      <c r="I92" s="429">
        <f>SUMIFS(rascunho!G:G,rascunho!C:C,Estoque!C92)</f>
        <v>12.8682</v>
      </c>
      <c r="J92" s="414">
        <v>0</v>
      </c>
      <c r="K92" s="415" t="s">
        <v>1023</v>
      </c>
      <c r="L92" s="416">
        <v>0</v>
      </c>
      <c r="M92" s="394" t="s">
        <v>772</v>
      </c>
      <c r="N92" s="417">
        <v>0</v>
      </c>
      <c r="O92" s="418">
        <v>44753</v>
      </c>
      <c r="P92" s="419">
        <v>6298.61</v>
      </c>
      <c r="Q92" s="419">
        <v>12112.71</v>
      </c>
      <c r="R92" s="394" t="s">
        <v>772</v>
      </c>
      <c r="S92" s="394" t="s">
        <v>772</v>
      </c>
      <c r="T92" s="408" t="s">
        <v>772</v>
      </c>
    </row>
    <row r="93" spans="1:20" hidden="1" x14ac:dyDescent="0.3">
      <c r="A93" s="439">
        <v>22</v>
      </c>
      <c r="B93" s="394" t="s">
        <v>443</v>
      </c>
      <c r="C93" s="394" t="s">
        <v>444</v>
      </c>
      <c r="D93" s="394" t="s">
        <v>1021</v>
      </c>
      <c r="E93" s="394" t="s">
        <v>1022</v>
      </c>
      <c r="F93" s="413">
        <v>0</v>
      </c>
      <c r="G93" s="428">
        <f>SUMIFS(rascunho!D:D,rascunho!B:B,Estoque!B93)</f>
        <v>0</v>
      </c>
      <c r="H93" s="429">
        <f>SUMIFS(rascunho!F:F,rascunho!B:B,Estoque!B93)</f>
        <v>14.667999999999999</v>
      </c>
      <c r="I93" s="429">
        <f>SUMIFS(rascunho!G:G,rascunho!C:C,Estoque!C93)</f>
        <v>-14.667999999999999</v>
      </c>
      <c r="J93" s="414">
        <v>0</v>
      </c>
      <c r="K93" s="415" t="s">
        <v>1023</v>
      </c>
      <c r="L93" s="416">
        <v>0</v>
      </c>
      <c r="M93" s="394" t="s">
        <v>772</v>
      </c>
      <c r="N93" s="417">
        <v>0</v>
      </c>
      <c r="O93" s="418">
        <v>44753</v>
      </c>
      <c r="P93" s="419">
        <v>6298.61</v>
      </c>
      <c r="Q93" s="419">
        <v>12112.71</v>
      </c>
      <c r="R93" s="394" t="s">
        <v>772</v>
      </c>
      <c r="S93" s="394" t="s">
        <v>772</v>
      </c>
      <c r="T93" s="408" t="s">
        <v>772</v>
      </c>
    </row>
    <row r="94" spans="1:20" hidden="1" x14ac:dyDescent="0.3">
      <c r="A94" s="439">
        <v>22</v>
      </c>
      <c r="B94" s="394" t="s">
        <v>445</v>
      </c>
      <c r="C94" s="394" t="s">
        <v>446</v>
      </c>
      <c r="D94" s="394" t="s">
        <v>1021</v>
      </c>
      <c r="E94" s="394" t="s">
        <v>1022</v>
      </c>
      <c r="F94" s="413">
        <v>0</v>
      </c>
      <c r="G94" s="428">
        <f>SUMIFS(rascunho!D:D,rascunho!B:B,Estoque!B94)</f>
        <v>0</v>
      </c>
      <c r="H94" s="429">
        <f>SUMIFS(rascunho!F:F,rascunho!B:B,Estoque!B94)</f>
        <v>0</v>
      </c>
      <c r="I94" s="429">
        <f>SUMIFS(rascunho!G:G,rascunho!C:C,Estoque!C94)</f>
        <v>1.4999999999999999E-2</v>
      </c>
      <c r="J94" s="414">
        <v>0</v>
      </c>
      <c r="K94" s="415" t="s">
        <v>1023</v>
      </c>
      <c r="L94" s="416">
        <v>0</v>
      </c>
      <c r="M94" s="394" t="s">
        <v>772</v>
      </c>
      <c r="N94" s="417">
        <v>0</v>
      </c>
      <c r="O94" s="418">
        <v>44753</v>
      </c>
      <c r="P94" s="419">
        <v>6298.61</v>
      </c>
      <c r="Q94" s="419">
        <v>12112.71</v>
      </c>
      <c r="R94" s="394" t="s">
        <v>772</v>
      </c>
      <c r="S94" s="394" t="s">
        <v>772</v>
      </c>
      <c r="T94" s="408" t="s">
        <v>772</v>
      </c>
    </row>
    <row r="95" spans="1:20" hidden="1" x14ac:dyDescent="0.3">
      <c r="A95" s="439">
        <v>22</v>
      </c>
      <c r="B95" s="394" t="s">
        <v>123</v>
      </c>
      <c r="C95" s="394" t="s">
        <v>124</v>
      </c>
      <c r="D95" s="394" t="s">
        <v>1021</v>
      </c>
      <c r="E95" s="394" t="s">
        <v>1022</v>
      </c>
      <c r="F95" s="413">
        <v>0</v>
      </c>
      <c r="G95" s="428">
        <f>SUMIFS(rascunho!D:D,rascunho!B:B,Estoque!B95)</f>
        <v>0</v>
      </c>
      <c r="H95" s="429">
        <f>SUMIFS(rascunho!F:F,rascunho!B:B,Estoque!B95)</f>
        <v>5.1864000000000017</v>
      </c>
      <c r="I95" s="429">
        <f>SUMIFS(rascunho!G:G,rascunho!C:C,Estoque!C95)</f>
        <v>-4.9870000000000019</v>
      </c>
      <c r="J95" s="414">
        <v>99532</v>
      </c>
      <c r="K95" s="415" t="s">
        <v>1063</v>
      </c>
      <c r="L95" s="416">
        <v>47999</v>
      </c>
      <c r="M95" s="394" t="s">
        <v>1025</v>
      </c>
      <c r="N95" s="417">
        <v>20</v>
      </c>
      <c r="O95" s="418">
        <v>44750</v>
      </c>
      <c r="P95" s="419">
        <v>6298.61</v>
      </c>
      <c r="Q95" s="419">
        <v>12112.71</v>
      </c>
      <c r="R95" s="394" t="s">
        <v>772</v>
      </c>
      <c r="S95" s="394" t="s">
        <v>772</v>
      </c>
      <c r="T95" s="408" t="s">
        <v>772</v>
      </c>
    </row>
    <row r="96" spans="1:20" hidden="1" x14ac:dyDescent="0.3">
      <c r="A96" s="439">
        <v>22</v>
      </c>
      <c r="B96" s="394" t="s">
        <v>121</v>
      </c>
      <c r="C96" s="394" t="s">
        <v>122</v>
      </c>
      <c r="D96" s="394" t="s">
        <v>1021</v>
      </c>
      <c r="E96" s="394" t="s">
        <v>1022</v>
      </c>
      <c r="F96" s="413">
        <v>0</v>
      </c>
      <c r="G96" s="428">
        <f>SUMIFS(rascunho!D:D,rascunho!B:B,Estoque!B96)</f>
        <v>0</v>
      </c>
      <c r="H96" s="429">
        <f>SUMIFS(rascunho!F:F,rascunho!B:B,Estoque!B96)</f>
        <v>1.2829999999999999</v>
      </c>
      <c r="I96" s="429">
        <f>SUMIFS(rascunho!G:G,rascunho!C:C,Estoque!C96)</f>
        <v>-1.2829999999999999</v>
      </c>
      <c r="J96" s="414">
        <v>99532</v>
      </c>
      <c r="K96" s="415" t="s">
        <v>1064</v>
      </c>
      <c r="L96" s="416">
        <v>47999</v>
      </c>
      <c r="M96" s="394" t="s">
        <v>1025</v>
      </c>
      <c r="N96" s="417">
        <v>10</v>
      </c>
      <c r="O96" s="418">
        <v>44753</v>
      </c>
      <c r="P96" s="419">
        <v>6298.61</v>
      </c>
      <c r="Q96" s="419">
        <v>12112.71</v>
      </c>
      <c r="R96" s="394" t="s">
        <v>772</v>
      </c>
      <c r="S96" s="394" t="s">
        <v>772</v>
      </c>
      <c r="T96" s="408" t="s">
        <v>772</v>
      </c>
    </row>
    <row r="97" spans="1:20" hidden="1" x14ac:dyDescent="0.3">
      <c r="A97" s="439">
        <v>22</v>
      </c>
      <c r="B97" s="394" t="s">
        <v>449</v>
      </c>
      <c r="C97" s="394" t="s">
        <v>450</v>
      </c>
      <c r="D97" s="394" t="s">
        <v>1021</v>
      </c>
      <c r="E97" s="394" t="s">
        <v>1022</v>
      </c>
      <c r="F97" s="413">
        <v>0</v>
      </c>
      <c r="G97" s="428">
        <f>SUMIFS(rascunho!D:D,rascunho!B:B,Estoque!B97)</f>
        <v>0</v>
      </c>
      <c r="H97" s="429">
        <f>SUMIFS(rascunho!F:F,rascunho!B:B,Estoque!B97)</f>
        <v>0</v>
      </c>
      <c r="I97" s="429">
        <f>SUMIFS(rascunho!G:G,rascunho!C:C,Estoque!C97)</f>
        <v>1.4359</v>
      </c>
      <c r="J97" s="414">
        <v>99532</v>
      </c>
      <c r="K97" s="415" t="s">
        <v>1065</v>
      </c>
      <c r="L97" s="416">
        <v>47999</v>
      </c>
      <c r="M97" s="394" t="s">
        <v>1025</v>
      </c>
      <c r="N97" s="417">
        <v>10</v>
      </c>
      <c r="O97" s="418">
        <v>44746</v>
      </c>
      <c r="P97" s="419">
        <v>6298.61</v>
      </c>
      <c r="Q97" s="419">
        <v>12112.71</v>
      </c>
      <c r="R97" s="394" t="s">
        <v>772</v>
      </c>
      <c r="S97" s="394" t="s">
        <v>772</v>
      </c>
      <c r="T97" s="408" t="s">
        <v>772</v>
      </c>
    </row>
    <row r="98" spans="1:20" hidden="1" x14ac:dyDescent="0.3">
      <c r="A98" s="439">
        <v>22</v>
      </c>
      <c r="B98" s="394" t="s">
        <v>99</v>
      </c>
      <c r="C98" s="394" t="s">
        <v>100</v>
      </c>
      <c r="D98" s="394" t="s">
        <v>1021</v>
      </c>
      <c r="E98" s="394" t="s">
        <v>1022</v>
      </c>
      <c r="F98" s="413">
        <v>0</v>
      </c>
      <c r="G98" s="428">
        <f>SUMIFS(rascunho!D:D,rascunho!B:B,Estoque!B98)</f>
        <v>0</v>
      </c>
      <c r="H98" s="429">
        <f>SUMIFS(rascunho!F:F,rascunho!B:B,Estoque!B98)</f>
        <v>0</v>
      </c>
      <c r="I98" s="429">
        <f>SUMIFS(rascunho!G:G,rascunho!C:C,Estoque!C98)</f>
        <v>2.8184999999999998</v>
      </c>
      <c r="J98" s="414">
        <v>0</v>
      </c>
      <c r="K98" s="415" t="s">
        <v>1023</v>
      </c>
      <c r="L98" s="416">
        <v>0</v>
      </c>
      <c r="M98" s="394" t="s">
        <v>772</v>
      </c>
      <c r="N98" s="417">
        <v>0</v>
      </c>
      <c r="O98" s="418">
        <v>44753</v>
      </c>
      <c r="P98" s="419">
        <v>6298.61</v>
      </c>
      <c r="Q98" s="419">
        <v>12112.71</v>
      </c>
      <c r="R98" s="394" t="s">
        <v>772</v>
      </c>
      <c r="S98" s="394" t="s">
        <v>772</v>
      </c>
      <c r="T98" s="408" t="s">
        <v>772</v>
      </c>
    </row>
    <row r="99" spans="1:20" hidden="1" x14ac:dyDescent="0.3">
      <c r="A99" s="439">
        <v>22</v>
      </c>
      <c r="B99" s="394" t="s">
        <v>451</v>
      </c>
      <c r="C99" s="394" t="s">
        <v>452</v>
      </c>
      <c r="D99" s="394" t="s">
        <v>1021</v>
      </c>
      <c r="E99" s="394" t="s">
        <v>1022</v>
      </c>
      <c r="F99" s="413">
        <v>0</v>
      </c>
      <c r="G99" s="428">
        <f>SUMIFS(rascunho!D:D,rascunho!B:B,Estoque!B99)</f>
        <v>0</v>
      </c>
      <c r="H99" s="429">
        <f>SUMIFS(rascunho!F:F,rascunho!B:B,Estoque!B99)</f>
        <v>0</v>
      </c>
      <c r="I99" s="429">
        <f>SUMIFS(rascunho!G:G,rascunho!C:C,Estoque!C99)</f>
        <v>4.0000000000000001E-3</v>
      </c>
      <c r="J99" s="414">
        <v>100711</v>
      </c>
      <c r="K99" s="415" t="s">
        <v>1066</v>
      </c>
      <c r="L99" s="416">
        <v>47999</v>
      </c>
      <c r="M99" s="394" t="s">
        <v>1025</v>
      </c>
      <c r="N99" s="417">
        <v>10</v>
      </c>
      <c r="O99" s="418">
        <v>44757</v>
      </c>
      <c r="P99" s="419">
        <v>6298.61</v>
      </c>
      <c r="Q99" s="419">
        <v>12112.71</v>
      </c>
      <c r="R99" s="394" t="s">
        <v>772</v>
      </c>
      <c r="S99" s="394" t="s">
        <v>772</v>
      </c>
      <c r="T99" s="408" t="s">
        <v>772</v>
      </c>
    </row>
    <row r="100" spans="1:20" hidden="1" x14ac:dyDescent="0.3">
      <c r="A100" s="439">
        <v>22</v>
      </c>
      <c r="B100" s="394" t="s">
        <v>453</v>
      </c>
      <c r="C100" s="394" t="s">
        <v>454</v>
      </c>
      <c r="D100" s="394" t="s">
        <v>1021</v>
      </c>
      <c r="E100" s="394" t="s">
        <v>1022</v>
      </c>
      <c r="F100" s="413">
        <v>0</v>
      </c>
      <c r="G100" s="428">
        <f>SUMIFS(rascunho!D:D,rascunho!B:B,Estoque!B100)</f>
        <v>0</v>
      </c>
      <c r="H100" s="429">
        <f>SUMIFS(rascunho!F:F,rascunho!B:B,Estoque!B100)</f>
        <v>0</v>
      </c>
      <c r="I100" s="429">
        <f>SUMIFS(rascunho!G:G,rascunho!C:C,Estoque!C100)</f>
        <v>8.7233000000000001</v>
      </c>
      <c r="J100" s="414">
        <v>100711</v>
      </c>
      <c r="K100" s="415" t="s">
        <v>1067</v>
      </c>
      <c r="L100" s="416">
        <v>47999</v>
      </c>
      <c r="M100" s="394" t="s">
        <v>1025</v>
      </c>
      <c r="N100" s="417">
        <v>10</v>
      </c>
      <c r="O100" s="418">
        <v>44762</v>
      </c>
      <c r="P100" s="419">
        <v>6125.04</v>
      </c>
      <c r="Q100" s="419">
        <v>11778.92</v>
      </c>
      <c r="R100" s="394" t="s">
        <v>772</v>
      </c>
      <c r="S100" s="394" t="s">
        <v>772</v>
      </c>
      <c r="T100" s="408" t="s">
        <v>772</v>
      </c>
    </row>
    <row r="101" spans="1:20" hidden="1" x14ac:dyDescent="0.3">
      <c r="A101" s="439">
        <v>22</v>
      </c>
      <c r="B101" s="394" t="s">
        <v>455</v>
      </c>
      <c r="C101" s="394" t="s">
        <v>456</v>
      </c>
      <c r="D101" s="394" t="s">
        <v>1021</v>
      </c>
      <c r="E101" s="394" t="s">
        <v>1022</v>
      </c>
      <c r="F101" s="413">
        <v>0</v>
      </c>
      <c r="G101" s="428">
        <f>SUMIFS(rascunho!D:D,rascunho!B:B,Estoque!B101)</f>
        <v>0</v>
      </c>
      <c r="H101" s="429">
        <f>SUMIFS(rascunho!F:F,rascunho!B:B,Estoque!B101)</f>
        <v>0.70899999999999996</v>
      </c>
      <c r="I101" s="429">
        <f>SUMIFS(rascunho!G:G,rascunho!C:C,Estoque!C101)</f>
        <v>3.0552000000000001</v>
      </c>
      <c r="J101" s="414">
        <v>100711</v>
      </c>
      <c r="K101" s="415" t="s">
        <v>1068</v>
      </c>
      <c r="L101" s="416">
        <v>47999</v>
      </c>
      <c r="M101" s="394" t="s">
        <v>1025</v>
      </c>
      <c r="N101" s="417">
        <v>10</v>
      </c>
      <c r="O101" s="418">
        <v>44768</v>
      </c>
      <c r="P101" s="419">
        <v>6125.04</v>
      </c>
      <c r="Q101" s="419">
        <v>11778.92</v>
      </c>
      <c r="R101" s="394" t="s">
        <v>772</v>
      </c>
      <c r="S101" s="394" t="s">
        <v>772</v>
      </c>
      <c r="T101" s="408" t="s">
        <v>772</v>
      </c>
    </row>
    <row r="102" spans="1:20" hidden="1" x14ac:dyDescent="0.3">
      <c r="A102" s="439">
        <v>22</v>
      </c>
      <c r="B102" s="394" t="s">
        <v>459</v>
      </c>
      <c r="C102" s="394" t="s">
        <v>458</v>
      </c>
      <c r="D102" s="394" t="s">
        <v>1021</v>
      </c>
      <c r="E102" s="394" t="s">
        <v>1022</v>
      </c>
      <c r="F102" s="413">
        <v>0</v>
      </c>
      <c r="G102" s="428">
        <f>SUMIFS(rascunho!D:D,rascunho!B:B,Estoque!B102)</f>
        <v>0</v>
      </c>
      <c r="H102" s="429">
        <f>SUMIFS(rascunho!F:F,rascunho!B:B,Estoque!B102)</f>
        <v>0.89900000000000002</v>
      </c>
      <c r="I102" s="429">
        <f>SUMIFS(rascunho!G:G,rascunho!C:C,Estoque!C102)</f>
        <v>-0.89170000000000005</v>
      </c>
      <c r="J102" s="414">
        <v>100711</v>
      </c>
      <c r="K102" s="415" t="s">
        <v>1069</v>
      </c>
      <c r="L102" s="416">
        <v>47999</v>
      </c>
      <c r="M102" s="394" t="s">
        <v>1025</v>
      </c>
      <c r="N102" s="417">
        <v>20</v>
      </c>
      <c r="O102" s="418">
        <v>44763</v>
      </c>
      <c r="P102" s="419">
        <v>6125.04</v>
      </c>
      <c r="Q102" s="419">
        <v>11778.92</v>
      </c>
      <c r="R102" s="394" t="s">
        <v>772</v>
      </c>
      <c r="S102" s="394" t="s">
        <v>772</v>
      </c>
      <c r="T102" s="408" t="s">
        <v>772</v>
      </c>
    </row>
    <row r="103" spans="1:20" hidden="1" x14ac:dyDescent="0.3">
      <c r="A103" s="439">
        <v>22</v>
      </c>
      <c r="B103" s="394" t="s">
        <v>141</v>
      </c>
      <c r="C103" s="394" t="s">
        <v>142</v>
      </c>
      <c r="D103" s="394" t="s">
        <v>1021</v>
      </c>
      <c r="E103" s="394" t="s">
        <v>1022</v>
      </c>
      <c r="F103" s="413">
        <v>0</v>
      </c>
      <c r="G103" s="428">
        <f>SUMIFS(rascunho!D:D,rascunho!B:B,Estoque!B103)</f>
        <v>0</v>
      </c>
      <c r="H103" s="429">
        <f>SUMIFS(rascunho!F:F,rascunho!B:B,Estoque!B103)</f>
        <v>8.7695000000000007</v>
      </c>
      <c r="I103" s="429">
        <f>SUMIFS(rascunho!G:G,rascunho!C:C,Estoque!C103)</f>
        <v>15.9109</v>
      </c>
      <c r="J103" s="414">
        <v>100711</v>
      </c>
      <c r="K103" s="415" t="s">
        <v>1070</v>
      </c>
      <c r="L103" s="416">
        <v>47999</v>
      </c>
      <c r="M103" s="394" t="s">
        <v>1025</v>
      </c>
      <c r="N103" s="417">
        <v>20</v>
      </c>
      <c r="O103" s="418">
        <v>44769</v>
      </c>
      <c r="P103" s="419">
        <v>6125.04</v>
      </c>
      <c r="Q103" s="419">
        <v>11778.92</v>
      </c>
      <c r="R103" s="394" t="s">
        <v>772</v>
      </c>
      <c r="S103" s="394" t="s">
        <v>772</v>
      </c>
      <c r="T103" s="408" t="s">
        <v>772</v>
      </c>
    </row>
    <row r="104" spans="1:20" hidden="1" x14ac:dyDescent="0.3">
      <c r="A104" s="439">
        <v>22</v>
      </c>
      <c r="B104" s="394" t="s">
        <v>464</v>
      </c>
      <c r="C104" s="394" t="s">
        <v>465</v>
      </c>
      <c r="D104" s="394" t="s">
        <v>1021</v>
      </c>
      <c r="E104" s="394" t="s">
        <v>1022</v>
      </c>
      <c r="F104" s="413">
        <v>0</v>
      </c>
      <c r="G104" s="428">
        <f>SUMIFS(rascunho!D:D,rascunho!B:B,Estoque!B104)</f>
        <v>0</v>
      </c>
      <c r="H104" s="429">
        <f>SUMIFS(rascunho!F:F,rascunho!B:B,Estoque!B104)</f>
        <v>0</v>
      </c>
      <c r="I104" s="429">
        <f>SUMIFS(rascunho!G:G,rascunho!C:C,Estoque!C104)</f>
        <v>1.08</v>
      </c>
      <c r="J104" s="414">
        <v>0</v>
      </c>
      <c r="K104" s="415" t="s">
        <v>1023</v>
      </c>
      <c r="L104" s="416">
        <v>0</v>
      </c>
      <c r="M104" s="394" t="s">
        <v>772</v>
      </c>
      <c r="N104" s="417">
        <v>0</v>
      </c>
      <c r="O104" s="418">
        <v>44753</v>
      </c>
      <c r="P104" s="419">
        <v>6125.04</v>
      </c>
      <c r="Q104" s="419">
        <v>11778.92</v>
      </c>
      <c r="R104" s="394" t="s">
        <v>772</v>
      </c>
      <c r="S104" s="394" t="s">
        <v>772</v>
      </c>
      <c r="T104" s="408" t="s">
        <v>772</v>
      </c>
    </row>
    <row r="105" spans="1:20" hidden="1" x14ac:dyDescent="0.3">
      <c r="A105" s="439">
        <v>22</v>
      </c>
      <c r="B105" s="394" t="s">
        <v>466</v>
      </c>
      <c r="C105" s="394" t="s">
        <v>467</v>
      </c>
      <c r="D105" s="394" t="s">
        <v>1021</v>
      </c>
      <c r="E105" s="394" t="s">
        <v>1022</v>
      </c>
      <c r="F105" s="413">
        <v>0</v>
      </c>
      <c r="G105" s="428">
        <f>SUMIFS(rascunho!D:D,rascunho!B:B,Estoque!B105)</f>
        <v>0</v>
      </c>
      <c r="H105" s="429">
        <f>SUMIFS(rascunho!F:F,rascunho!B:B,Estoque!B105)</f>
        <v>2.02</v>
      </c>
      <c r="I105" s="429">
        <f>SUMIFS(rascunho!G:G,rascunho!C:C,Estoque!C105)</f>
        <v>12.374000000000001</v>
      </c>
      <c r="J105" s="414">
        <v>0</v>
      </c>
      <c r="K105" s="415" t="s">
        <v>1023</v>
      </c>
      <c r="L105" s="416">
        <v>0</v>
      </c>
      <c r="M105" s="394" t="s">
        <v>772</v>
      </c>
      <c r="N105" s="417">
        <v>0</v>
      </c>
      <c r="O105" s="418">
        <v>44753</v>
      </c>
      <c r="P105" s="419">
        <v>6125.04</v>
      </c>
      <c r="Q105" s="419">
        <v>11778.92</v>
      </c>
      <c r="R105" s="394" t="s">
        <v>772</v>
      </c>
      <c r="S105" s="394" t="s">
        <v>772</v>
      </c>
      <c r="T105" s="408" t="s">
        <v>772</v>
      </c>
    </row>
    <row r="106" spans="1:20" hidden="1" x14ac:dyDescent="0.3">
      <c r="A106" s="439">
        <v>22</v>
      </c>
      <c r="B106" s="394" t="s">
        <v>127</v>
      </c>
      <c r="C106" s="394" t="s">
        <v>469</v>
      </c>
      <c r="D106" s="394" t="s">
        <v>1021</v>
      </c>
      <c r="E106" s="394" t="s">
        <v>1022</v>
      </c>
      <c r="F106" s="413">
        <v>0</v>
      </c>
      <c r="G106" s="428">
        <f>SUMIFS(rascunho!D:D,rascunho!B:B,Estoque!B106)</f>
        <v>0</v>
      </c>
      <c r="H106" s="429">
        <f>SUMIFS(rascunho!F:F,rascunho!B:B,Estoque!B106)</f>
        <v>16.242599999999999</v>
      </c>
      <c r="I106" s="429">
        <f>SUMIFS(rascunho!G:G,rascunho!C:C,Estoque!C106)</f>
        <v>-15.811199999999999</v>
      </c>
      <c r="J106" s="414">
        <v>99532</v>
      </c>
      <c r="K106" s="415" t="s">
        <v>1071</v>
      </c>
      <c r="L106" s="416">
        <v>47999</v>
      </c>
      <c r="M106" s="394" t="s">
        <v>1025</v>
      </c>
      <c r="N106" s="417">
        <v>35</v>
      </c>
      <c r="O106" s="418">
        <v>44753</v>
      </c>
      <c r="P106" s="419">
        <v>6125.04</v>
      </c>
      <c r="Q106" s="419">
        <v>11778.92</v>
      </c>
      <c r="R106" s="394" t="s">
        <v>772</v>
      </c>
      <c r="S106" s="394" t="s">
        <v>772</v>
      </c>
      <c r="T106" s="408" t="s">
        <v>772</v>
      </c>
    </row>
    <row r="107" spans="1:20" hidden="1" x14ac:dyDescent="0.3">
      <c r="A107" s="439">
        <v>22</v>
      </c>
      <c r="B107" s="394" t="s">
        <v>125</v>
      </c>
      <c r="C107" s="394" t="s">
        <v>126</v>
      </c>
      <c r="D107" s="394" t="s">
        <v>1021</v>
      </c>
      <c r="E107" s="394" t="s">
        <v>1022</v>
      </c>
      <c r="F107" s="413">
        <v>0</v>
      </c>
      <c r="G107" s="428">
        <f>SUMIFS(rascunho!D:D,rascunho!B:B,Estoque!B107)</f>
        <v>0</v>
      </c>
      <c r="H107" s="429">
        <f>SUMIFS(rascunho!F:F,rascunho!B:B,Estoque!B107)</f>
        <v>6.4729999999999999</v>
      </c>
      <c r="I107" s="429">
        <f>SUMIFS(rascunho!G:G,rascunho!C:C,Estoque!C107)</f>
        <v>-5.8810000000000002</v>
      </c>
      <c r="J107" s="414">
        <v>99532</v>
      </c>
      <c r="K107" s="415" t="s">
        <v>1072</v>
      </c>
      <c r="L107" s="416">
        <v>47999</v>
      </c>
      <c r="M107" s="394" t="s">
        <v>1025</v>
      </c>
      <c r="N107" s="417">
        <v>35</v>
      </c>
      <c r="O107" s="418">
        <v>44753</v>
      </c>
      <c r="P107" s="419">
        <v>6125.04</v>
      </c>
      <c r="Q107" s="419">
        <v>11778.92</v>
      </c>
      <c r="R107" s="394" t="s">
        <v>772</v>
      </c>
      <c r="S107" s="394" t="s">
        <v>772</v>
      </c>
      <c r="T107" s="408" t="s">
        <v>772</v>
      </c>
    </row>
    <row r="108" spans="1:20" hidden="1" x14ac:dyDescent="0.3">
      <c r="A108" s="439">
        <v>22</v>
      </c>
      <c r="B108" s="394" t="s">
        <v>470</v>
      </c>
      <c r="C108" s="394" t="s">
        <v>471</v>
      </c>
      <c r="D108" s="394" t="s">
        <v>1021</v>
      </c>
      <c r="E108" s="394" t="s">
        <v>1022</v>
      </c>
      <c r="F108" s="413">
        <v>0</v>
      </c>
      <c r="G108" s="428">
        <f>SUMIFS(rascunho!D:D,rascunho!B:B,Estoque!B108)</f>
        <v>0</v>
      </c>
      <c r="H108" s="429">
        <f>SUMIFS(rascunho!F:F,rascunho!B:B,Estoque!B108)</f>
        <v>8.56</v>
      </c>
      <c r="I108" s="429">
        <f>SUMIFS(rascunho!G:G,rascunho!C:C,Estoque!C108)</f>
        <v>-8.5114000000000001</v>
      </c>
      <c r="J108" s="414">
        <v>0</v>
      </c>
      <c r="K108" s="415" t="s">
        <v>1023</v>
      </c>
      <c r="L108" s="416">
        <v>0</v>
      </c>
      <c r="M108" s="394" t="s">
        <v>772</v>
      </c>
      <c r="N108" s="417">
        <v>0</v>
      </c>
      <c r="O108" s="418">
        <v>44753</v>
      </c>
      <c r="P108" s="419">
        <v>6125.04</v>
      </c>
      <c r="Q108" s="419">
        <v>11778.92</v>
      </c>
      <c r="R108" s="394" t="s">
        <v>772</v>
      </c>
      <c r="S108" s="394" t="s">
        <v>772</v>
      </c>
      <c r="T108" s="408" t="s">
        <v>772</v>
      </c>
    </row>
    <row r="109" spans="1:20" hidden="1" x14ac:dyDescent="0.3">
      <c r="A109" s="439">
        <v>22</v>
      </c>
      <c r="B109" s="394" t="s">
        <v>102</v>
      </c>
      <c r="C109" s="394" t="s">
        <v>103</v>
      </c>
      <c r="D109" s="394" t="s">
        <v>1021</v>
      </c>
      <c r="E109" s="394" t="s">
        <v>1022</v>
      </c>
      <c r="F109" s="413">
        <v>0</v>
      </c>
      <c r="G109" s="428">
        <f>SUMIFS(rascunho!D:D,rascunho!B:B,Estoque!B109)</f>
        <v>0</v>
      </c>
      <c r="H109" s="429">
        <f>SUMIFS(rascunho!F:F,rascunho!B:B,Estoque!B109)</f>
        <v>0.36</v>
      </c>
      <c r="I109" s="429">
        <f>SUMIFS(rascunho!G:G,rascunho!C:C,Estoque!C109)</f>
        <v>-0.115</v>
      </c>
      <c r="J109" s="414">
        <v>100711</v>
      </c>
      <c r="K109" s="415" t="s">
        <v>1073</v>
      </c>
      <c r="L109" s="416">
        <v>47999</v>
      </c>
      <c r="M109" s="394" t="s">
        <v>1025</v>
      </c>
      <c r="N109" s="417">
        <v>20</v>
      </c>
      <c r="O109" s="418">
        <v>44774</v>
      </c>
      <c r="P109" s="419">
        <v>6125.04</v>
      </c>
      <c r="Q109" s="419">
        <v>11778.92</v>
      </c>
      <c r="R109" s="394" t="s">
        <v>772</v>
      </c>
      <c r="S109" s="394" t="s">
        <v>772</v>
      </c>
      <c r="T109" s="408" t="s">
        <v>772</v>
      </c>
    </row>
    <row r="110" spans="1:20" hidden="1" x14ac:dyDescent="0.3">
      <c r="A110" s="439">
        <v>22</v>
      </c>
      <c r="B110" s="394" t="s">
        <v>39</v>
      </c>
      <c r="C110" s="394" t="s">
        <v>40</v>
      </c>
      <c r="D110" s="394" t="s">
        <v>1021</v>
      </c>
      <c r="E110" s="394" t="s">
        <v>1022</v>
      </c>
      <c r="F110" s="413">
        <v>0</v>
      </c>
      <c r="G110" s="428">
        <f>SUMIFS(rascunho!D:D,rascunho!B:B,Estoque!B110)</f>
        <v>0</v>
      </c>
      <c r="H110" s="429">
        <f>SUMIFS(rascunho!F:F,rascunho!B:B,Estoque!B110)</f>
        <v>5</v>
      </c>
      <c r="I110" s="429">
        <f>SUMIFS(rascunho!G:G,rascunho!C:C,Estoque!C110)</f>
        <v>17.8156</v>
      </c>
      <c r="J110" s="414">
        <v>0</v>
      </c>
      <c r="K110" s="415" t="s">
        <v>1023</v>
      </c>
      <c r="L110" s="416">
        <v>0</v>
      </c>
      <c r="M110" s="394" t="s">
        <v>772</v>
      </c>
      <c r="N110" s="417">
        <v>0</v>
      </c>
      <c r="O110" s="418">
        <v>44753</v>
      </c>
      <c r="P110" s="419">
        <v>6125.04</v>
      </c>
      <c r="Q110" s="419">
        <v>11778.92</v>
      </c>
      <c r="R110" s="394" t="s">
        <v>772</v>
      </c>
      <c r="S110" s="394" t="s">
        <v>772</v>
      </c>
      <c r="T110" s="408" t="s">
        <v>772</v>
      </c>
    </row>
    <row r="111" spans="1:20" hidden="1" x14ac:dyDescent="0.3">
      <c r="A111" s="439">
        <v>22</v>
      </c>
      <c r="B111" s="394" t="s">
        <v>478</v>
      </c>
      <c r="C111" s="394" t="s">
        <v>479</v>
      </c>
      <c r="D111" s="394" t="s">
        <v>1021</v>
      </c>
      <c r="E111" s="394" t="s">
        <v>1022</v>
      </c>
      <c r="F111" s="413">
        <v>0</v>
      </c>
      <c r="G111" s="428">
        <f>SUMIFS(rascunho!D:D,rascunho!B:B,Estoque!B111)</f>
        <v>0</v>
      </c>
      <c r="H111" s="429">
        <f>SUMIFS(rascunho!F:F,rascunho!B:B,Estoque!B111)</f>
        <v>0</v>
      </c>
      <c r="I111" s="429">
        <f>SUMIFS(rascunho!G:G,rascunho!C:C,Estoque!C111)</f>
        <v>0</v>
      </c>
      <c r="J111" s="414">
        <v>0</v>
      </c>
      <c r="K111" s="415" t="s">
        <v>1023</v>
      </c>
      <c r="L111" s="416">
        <v>0</v>
      </c>
      <c r="M111" s="394" t="s">
        <v>772</v>
      </c>
      <c r="N111" s="417">
        <v>0</v>
      </c>
      <c r="O111" s="418">
        <v>44753</v>
      </c>
      <c r="P111" s="419">
        <v>6125.04</v>
      </c>
      <c r="Q111" s="419">
        <v>11778.92</v>
      </c>
      <c r="R111" s="394" t="s">
        <v>772</v>
      </c>
      <c r="S111" s="394" t="s">
        <v>772</v>
      </c>
      <c r="T111" s="408" t="s">
        <v>772</v>
      </c>
    </row>
    <row r="112" spans="1:20" hidden="1" x14ac:dyDescent="0.3">
      <c r="A112" s="439">
        <v>22</v>
      </c>
      <c r="B112" s="394" t="s">
        <v>480</v>
      </c>
      <c r="C112" s="394" t="s">
        <v>481</v>
      </c>
      <c r="D112" s="394" t="s">
        <v>1021</v>
      </c>
      <c r="E112" s="394" t="s">
        <v>1022</v>
      </c>
      <c r="F112" s="413">
        <v>0</v>
      </c>
      <c r="G112" s="428">
        <f>SUMIFS(rascunho!D:D,rascunho!B:B,Estoque!B112)</f>
        <v>0</v>
      </c>
      <c r="H112" s="429">
        <f>SUMIFS(rascunho!F:F,rascunho!B:B,Estoque!B112)</f>
        <v>0.90390000000000004</v>
      </c>
      <c r="I112" s="429">
        <f>SUMIFS(rascunho!G:G,rascunho!C:C,Estoque!C112)</f>
        <v>35.4343</v>
      </c>
      <c r="J112" s="414">
        <v>100711</v>
      </c>
      <c r="K112" s="415" t="s">
        <v>1074</v>
      </c>
      <c r="L112" s="416">
        <v>47999</v>
      </c>
      <c r="M112" s="394" t="s">
        <v>1025</v>
      </c>
      <c r="N112" s="417">
        <v>10</v>
      </c>
      <c r="O112" s="418">
        <v>44768</v>
      </c>
      <c r="P112" s="419">
        <v>6125.04</v>
      </c>
      <c r="Q112" s="419">
        <v>11778.92</v>
      </c>
      <c r="R112" s="394" t="s">
        <v>772</v>
      </c>
      <c r="S112" s="394" t="s">
        <v>772</v>
      </c>
      <c r="T112" s="408" t="s">
        <v>772</v>
      </c>
    </row>
    <row r="113" spans="1:20" hidden="1" x14ac:dyDescent="0.3">
      <c r="A113" s="439">
        <v>22</v>
      </c>
      <c r="B113" s="394" t="s">
        <v>482</v>
      </c>
      <c r="C113" s="394" t="s">
        <v>483</v>
      </c>
      <c r="D113" s="394" t="s">
        <v>1021</v>
      </c>
      <c r="E113" s="394" t="s">
        <v>1022</v>
      </c>
      <c r="F113" s="413">
        <v>0</v>
      </c>
      <c r="G113" s="428">
        <f>SUMIFS(rascunho!D:D,rascunho!B:B,Estoque!B113)</f>
        <v>0</v>
      </c>
      <c r="H113" s="429">
        <f>SUMIFS(rascunho!F:F,rascunho!B:B,Estoque!B113)</f>
        <v>0</v>
      </c>
      <c r="I113" s="429">
        <f>SUMIFS(rascunho!G:G,rascunho!C:C,Estoque!C113)</f>
        <v>19.886800000000001</v>
      </c>
      <c r="J113" s="414">
        <v>0</v>
      </c>
      <c r="K113" s="415" t="s">
        <v>1023</v>
      </c>
      <c r="L113" s="416">
        <v>0</v>
      </c>
      <c r="M113" s="394" t="s">
        <v>772</v>
      </c>
      <c r="N113" s="417">
        <v>0</v>
      </c>
      <c r="O113" s="418">
        <v>44753</v>
      </c>
      <c r="P113" s="419">
        <v>6125.04</v>
      </c>
      <c r="Q113" s="419">
        <v>11778.92</v>
      </c>
      <c r="R113" s="394" t="s">
        <v>772</v>
      </c>
      <c r="S113" s="394" t="s">
        <v>772</v>
      </c>
      <c r="T113" s="408" t="s">
        <v>772</v>
      </c>
    </row>
    <row r="114" spans="1:20" hidden="1" x14ac:dyDescent="0.3">
      <c r="A114" s="439">
        <v>22</v>
      </c>
      <c r="B114" s="394" t="s">
        <v>486</v>
      </c>
      <c r="C114" s="394" t="s">
        <v>485</v>
      </c>
      <c r="D114" s="394" t="s">
        <v>1021</v>
      </c>
      <c r="E114" s="394" t="s">
        <v>1022</v>
      </c>
      <c r="F114" s="413">
        <v>0</v>
      </c>
      <c r="G114" s="428">
        <f>SUMIFS(rascunho!D:D,rascunho!B:B,Estoque!B114)</f>
        <v>0</v>
      </c>
      <c r="H114" s="429">
        <f>SUMIFS(rascunho!F:F,rascunho!B:B,Estoque!B114)</f>
        <v>4.2541000000000002</v>
      </c>
      <c r="I114" s="429">
        <f>SUMIFS(rascunho!G:G,rascunho!C:C,Estoque!C114)</f>
        <v>41.328899999999997</v>
      </c>
      <c r="J114" s="414">
        <v>100711</v>
      </c>
      <c r="K114" s="415" t="s">
        <v>1075</v>
      </c>
      <c r="L114" s="416">
        <v>47999</v>
      </c>
      <c r="M114" s="394" t="s">
        <v>1025</v>
      </c>
      <c r="N114" s="417">
        <v>30</v>
      </c>
      <c r="O114" s="418">
        <v>44770</v>
      </c>
      <c r="P114" s="419">
        <v>6125.04</v>
      </c>
      <c r="Q114" s="419">
        <v>11778.92</v>
      </c>
      <c r="R114" s="394" t="s">
        <v>772</v>
      </c>
      <c r="S114" s="394" t="s">
        <v>772</v>
      </c>
      <c r="T114" s="408" t="s">
        <v>772</v>
      </c>
    </row>
    <row r="115" spans="1:20" hidden="1" x14ac:dyDescent="0.3">
      <c r="A115" s="439">
        <v>22</v>
      </c>
      <c r="B115" s="394" t="s">
        <v>487</v>
      </c>
      <c r="C115" s="394" t="s">
        <v>488</v>
      </c>
      <c r="D115" s="394" t="s">
        <v>1021</v>
      </c>
      <c r="E115" s="394" t="s">
        <v>1022</v>
      </c>
      <c r="F115" s="413">
        <v>0</v>
      </c>
      <c r="G115" s="428">
        <f>SUMIFS(rascunho!D:D,rascunho!B:B,Estoque!B115)</f>
        <v>0</v>
      </c>
      <c r="H115" s="429">
        <f>SUMIFS(rascunho!F:F,rascunho!B:B,Estoque!B115)</f>
        <v>0</v>
      </c>
      <c r="I115" s="429">
        <f>SUMIFS(rascunho!G:G,rascunho!C:C,Estoque!C115)</f>
        <v>5.8898000000000001</v>
      </c>
      <c r="J115" s="414">
        <v>0</v>
      </c>
      <c r="K115" s="415" t="s">
        <v>1023</v>
      </c>
      <c r="L115" s="416">
        <v>0</v>
      </c>
      <c r="M115" s="394" t="s">
        <v>772</v>
      </c>
      <c r="N115" s="417">
        <v>0</v>
      </c>
      <c r="O115" s="418">
        <v>44753</v>
      </c>
      <c r="P115" s="419">
        <v>6125.04</v>
      </c>
      <c r="Q115" s="419">
        <v>11778.92</v>
      </c>
      <c r="R115" s="394" t="s">
        <v>772</v>
      </c>
      <c r="S115" s="394" t="s">
        <v>772</v>
      </c>
      <c r="T115" s="408" t="s">
        <v>772</v>
      </c>
    </row>
    <row r="116" spans="1:20" hidden="1" x14ac:dyDescent="0.3">
      <c r="A116" s="439">
        <v>22</v>
      </c>
      <c r="B116" s="394" t="s">
        <v>489</v>
      </c>
      <c r="C116" s="394" t="s">
        <v>490</v>
      </c>
      <c r="D116" s="394" t="s">
        <v>1021</v>
      </c>
      <c r="E116" s="394" t="s">
        <v>1022</v>
      </c>
      <c r="F116" s="413">
        <v>0</v>
      </c>
      <c r="G116" s="428">
        <f>SUMIFS(rascunho!D:D,rascunho!B:B,Estoque!B116)</f>
        <v>0</v>
      </c>
      <c r="H116" s="429">
        <f>SUMIFS(rascunho!F:F,rascunho!B:B,Estoque!B116)</f>
        <v>0</v>
      </c>
      <c r="I116" s="429">
        <f>SUMIFS(rascunho!G:G,rascunho!C:C,Estoque!C116)</f>
        <v>6.4189999999999996</v>
      </c>
      <c r="J116" s="414">
        <v>0</v>
      </c>
      <c r="K116" s="415" t="s">
        <v>1023</v>
      </c>
      <c r="L116" s="416">
        <v>0</v>
      </c>
      <c r="M116" s="394" t="s">
        <v>772</v>
      </c>
      <c r="N116" s="417">
        <v>0</v>
      </c>
      <c r="O116" s="418">
        <v>44753</v>
      </c>
      <c r="P116" s="419">
        <v>6125.04</v>
      </c>
      <c r="Q116" s="419">
        <v>11778.92</v>
      </c>
      <c r="R116" s="394" t="s">
        <v>772</v>
      </c>
      <c r="S116" s="394" t="s">
        <v>772</v>
      </c>
      <c r="T116" s="408" t="s">
        <v>772</v>
      </c>
    </row>
    <row r="117" spans="1:20" hidden="1" x14ac:dyDescent="0.3">
      <c r="A117" s="439">
        <v>22</v>
      </c>
      <c r="B117" s="394" t="s">
        <v>131</v>
      </c>
      <c r="C117" s="394" t="s">
        <v>132</v>
      </c>
      <c r="D117" s="394" t="s">
        <v>1021</v>
      </c>
      <c r="E117" s="394" t="s">
        <v>1022</v>
      </c>
      <c r="F117" s="413">
        <v>0</v>
      </c>
      <c r="G117" s="428">
        <f>SUMIFS(rascunho!D:D,rascunho!B:B,Estoque!B117)</f>
        <v>0</v>
      </c>
      <c r="H117" s="429">
        <f>SUMIFS(rascunho!F:F,rascunho!B:B,Estoque!B117)</f>
        <v>6.1513</v>
      </c>
      <c r="I117" s="429">
        <f>SUMIFS(rascunho!G:G,rascunho!C:C,Estoque!C117)</f>
        <v>-5.8250000000000002</v>
      </c>
      <c r="J117" s="414">
        <v>99532</v>
      </c>
      <c r="K117" s="415" t="s">
        <v>1076</v>
      </c>
      <c r="L117" s="416">
        <v>47999</v>
      </c>
      <c r="M117" s="394" t="s">
        <v>1025</v>
      </c>
      <c r="N117" s="417">
        <v>35</v>
      </c>
      <c r="O117" s="418">
        <v>44754</v>
      </c>
      <c r="P117" s="419">
        <v>6125.04</v>
      </c>
      <c r="Q117" s="419">
        <v>11778.92</v>
      </c>
      <c r="R117" s="394" t="s">
        <v>772</v>
      </c>
      <c r="S117" s="394" t="s">
        <v>772</v>
      </c>
      <c r="T117" s="408" t="s">
        <v>772</v>
      </c>
    </row>
    <row r="118" spans="1:20" hidden="1" x14ac:dyDescent="0.3">
      <c r="A118" s="439">
        <v>22</v>
      </c>
      <c r="B118" s="394" t="s">
        <v>129</v>
      </c>
      <c r="C118" s="394" t="s">
        <v>130</v>
      </c>
      <c r="D118" s="394" t="s">
        <v>1021</v>
      </c>
      <c r="E118" s="394" t="s">
        <v>1022</v>
      </c>
      <c r="F118" s="413">
        <v>0</v>
      </c>
      <c r="G118" s="428">
        <f>SUMIFS(rascunho!D:D,rascunho!B:B,Estoque!B118)</f>
        <v>0</v>
      </c>
      <c r="H118" s="429">
        <f>SUMIFS(rascunho!F:F,rascunho!B:B,Estoque!B118)</f>
        <v>5.4720000000000004</v>
      </c>
      <c r="I118" s="429">
        <f>SUMIFS(rascunho!G:G,rascunho!C:C,Estoque!C118)</f>
        <v>14.685</v>
      </c>
      <c r="J118" s="414">
        <v>99532</v>
      </c>
      <c r="K118" s="415" t="s">
        <v>1077</v>
      </c>
      <c r="L118" s="416">
        <v>47999</v>
      </c>
      <c r="M118" s="394" t="s">
        <v>1025</v>
      </c>
      <c r="N118" s="417">
        <v>25</v>
      </c>
      <c r="O118" s="418">
        <v>44754</v>
      </c>
      <c r="P118" s="419">
        <v>6125.04</v>
      </c>
      <c r="Q118" s="419">
        <v>11778.92</v>
      </c>
      <c r="R118" s="394" t="s">
        <v>772</v>
      </c>
      <c r="S118" s="394" t="s">
        <v>772</v>
      </c>
      <c r="T118" s="408" t="s">
        <v>772</v>
      </c>
    </row>
    <row r="119" spans="1:20" hidden="1" x14ac:dyDescent="0.3">
      <c r="A119" s="439">
        <v>22</v>
      </c>
      <c r="B119" s="394" t="s">
        <v>496</v>
      </c>
      <c r="C119" s="394" t="s">
        <v>497</v>
      </c>
      <c r="D119" s="394" t="s">
        <v>1021</v>
      </c>
      <c r="E119" s="394" t="s">
        <v>1022</v>
      </c>
      <c r="F119" s="413">
        <v>0</v>
      </c>
      <c r="G119" s="428">
        <f>SUMIFS(rascunho!D:D,rascunho!B:B,Estoque!B119)</f>
        <v>0</v>
      </c>
      <c r="H119" s="429">
        <f>SUMIFS(rascunho!F:F,rascunho!B:B,Estoque!B119)</f>
        <v>6.7704000000000004</v>
      </c>
      <c r="I119" s="429">
        <f>SUMIFS(rascunho!G:G,rascunho!C:C,Estoque!C119)</f>
        <v>18.983599999999999</v>
      </c>
      <c r="J119" s="414">
        <v>99532</v>
      </c>
      <c r="K119" s="415" t="s">
        <v>1078</v>
      </c>
      <c r="L119" s="416">
        <v>47999</v>
      </c>
      <c r="M119" s="394" t="s">
        <v>1025</v>
      </c>
      <c r="N119" s="417">
        <v>20</v>
      </c>
      <c r="O119" s="418">
        <v>44746</v>
      </c>
      <c r="P119" s="419">
        <v>6125.04</v>
      </c>
      <c r="Q119" s="419">
        <v>11778.92</v>
      </c>
      <c r="R119" s="394" t="s">
        <v>772</v>
      </c>
      <c r="S119" s="394" t="s">
        <v>772</v>
      </c>
      <c r="T119" s="408" t="s">
        <v>772</v>
      </c>
    </row>
    <row r="120" spans="1:20" hidden="1" x14ac:dyDescent="0.3">
      <c r="A120" s="439">
        <v>22</v>
      </c>
      <c r="B120" s="394" t="s">
        <v>109</v>
      </c>
      <c r="C120" s="394" t="s">
        <v>110</v>
      </c>
      <c r="D120" s="394" t="s">
        <v>1021</v>
      </c>
      <c r="E120" s="394" t="s">
        <v>1022</v>
      </c>
      <c r="F120" s="413">
        <v>0</v>
      </c>
      <c r="G120" s="428">
        <f>SUMIFS(rascunho!D:D,rascunho!B:B,Estoque!B120)</f>
        <v>0</v>
      </c>
      <c r="H120" s="429">
        <f>SUMIFS(rascunho!F:F,rascunho!B:B,Estoque!B120)</f>
        <v>10.684799999999999</v>
      </c>
      <c r="I120" s="429">
        <f>SUMIFS(rascunho!G:G,rascunho!C:C,Estoque!C120)</f>
        <v>-10.4154</v>
      </c>
      <c r="J120" s="414">
        <v>100711</v>
      </c>
      <c r="K120" s="415" t="s">
        <v>1079</v>
      </c>
      <c r="L120" s="416">
        <v>47999</v>
      </c>
      <c r="M120" s="394" t="s">
        <v>1025</v>
      </c>
      <c r="N120" s="417">
        <v>10</v>
      </c>
      <c r="O120" s="418">
        <v>44774</v>
      </c>
      <c r="P120" s="419">
        <v>6125.04</v>
      </c>
      <c r="Q120" s="419">
        <v>11778.92</v>
      </c>
      <c r="R120" s="394" t="s">
        <v>772</v>
      </c>
      <c r="S120" s="394" t="s">
        <v>772</v>
      </c>
      <c r="T120" s="408" t="s">
        <v>772</v>
      </c>
    </row>
    <row r="121" spans="1:20" hidden="1" x14ac:dyDescent="0.3">
      <c r="A121" s="439">
        <v>22</v>
      </c>
      <c r="B121" s="394" t="s">
        <v>42</v>
      </c>
      <c r="C121" s="394" t="s">
        <v>43</v>
      </c>
      <c r="D121" s="394" t="s">
        <v>1021</v>
      </c>
      <c r="E121" s="394" t="s">
        <v>1022</v>
      </c>
      <c r="F121" s="413">
        <v>0</v>
      </c>
      <c r="G121" s="428">
        <f>SUMIFS(rascunho!D:D,rascunho!B:B,Estoque!B121)</f>
        <v>0</v>
      </c>
      <c r="H121" s="429">
        <f>SUMIFS(rascunho!F:F,rascunho!B:B,Estoque!B121)</f>
        <v>0.621</v>
      </c>
      <c r="I121" s="429">
        <f>SUMIFS(rascunho!G:G,rascunho!C:C,Estoque!C121)</f>
        <v>22.098800000000001</v>
      </c>
      <c r="J121" s="414">
        <v>0</v>
      </c>
      <c r="K121" s="415" t="s">
        <v>1023</v>
      </c>
      <c r="L121" s="416">
        <v>0</v>
      </c>
      <c r="M121" s="394" t="s">
        <v>772</v>
      </c>
      <c r="N121" s="417">
        <v>0</v>
      </c>
      <c r="O121" s="418">
        <v>44753</v>
      </c>
      <c r="P121" s="419">
        <v>6125.04</v>
      </c>
      <c r="Q121" s="419">
        <v>11778.92</v>
      </c>
      <c r="R121" s="394" t="s">
        <v>772</v>
      </c>
      <c r="S121" s="394" t="s">
        <v>772</v>
      </c>
      <c r="T121" s="408" t="s">
        <v>772</v>
      </c>
    </row>
    <row r="122" spans="1:20" hidden="1" x14ac:dyDescent="0.3">
      <c r="A122" s="439">
        <v>22</v>
      </c>
      <c r="B122" s="394" t="s">
        <v>501</v>
      </c>
      <c r="C122" s="394" t="s">
        <v>502</v>
      </c>
      <c r="D122" s="394" t="s">
        <v>1021</v>
      </c>
      <c r="E122" s="394" t="s">
        <v>1022</v>
      </c>
      <c r="F122" s="413">
        <v>0</v>
      </c>
      <c r="G122" s="428">
        <f>SUMIFS(rascunho!D:D,rascunho!B:B,Estoque!B122)</f>
        <v>0</v>
      </c>
      <c r="H122" s="429">
        <f>SUMIFS(rascunho!F:F,rascunho!B:B,Estoque!B122)</f>
        <v>2</v>
      </c>
      <c r="I122" s="429">
        <f>SUMIFS(rascunho!G:G,rascunho!C:C,Estoque!C122)</f>
        <v>-1.7010000000000001</v>
      </c>
      <c r="J122" s="414">
        <v>0</v>
      </c>
      <c r="K122" s="415" t="s">
        <v>1023</v>
      </c>
      <c r="L122" s="416">
        <v>0</v>
      </c>
      <c r="M122" s="394" t="s">
        <v>772</v>
      </c>
      <c r="N122" s="417">
        <v>0</v>
      </c>
      <c r="O122" s="418">
        <v>44753</v>
      </c>
      <c r="P122" s="419">
        <v>6125.04</v>
      </c>
      <c r="Q122" s="419">
        <v>11778.92</v>
      </c>
      <c r="R122" s="394" t="s">
        <v>772</v>
      </c>
      <c r="S122" s="394" t="s">
        <v>772</v>
      </c>
      <c r="T122" s="408" t="s">
        <v>772</v>
      </c>
    </row>
    <row r="123" spans="1:20" hidden="1" x14ac:dyDescent="0.3">
      <c r="A123" s="439">
        <v>22</v>
      </c>
      <c r="B123" s="394" t="s">
        <v>503</v>
      </c>
      <c r="C123" s="394" t="s">
        <v>504</v>
      </c>
      <c r="D123" s="394" t="s">
        <v>1021</v>
      </c>
      <c r="E123" s="394" t="s">
        <v>1022</v>
      </c>
      <c r="F123" s="413">
        <v>0</v>
      </c>
      <c r="G123" s="428">
        <f>SUMIFS(rascunho!D:D,rascunho!B:B,Estoque!B123)</f>
        <v>0</v>
      </c>
      <c r="H123" s="429">
        <f>SUMIFS(rascunho!F:F,rascunho!B:B,Estoque!B123)</f>
        <v>2.34</v>
      </c>
      <c r="I123" s="429">
        <f>SUMIFS(rascunho!G:G,rascunho!C:C,Estoque!C123)</f>
        <v>1.2000000000000011E-2</v>
      </c>
      <c r="J123" s="414">
        <v>0</v>
      </c>
      <c r="K123" s="415" t="s">
        <v>1023</v>
      </c>
      <c r="L123" s="416">
        <v>0</v>
      </c>
      <c r="M123" s="394" t="s">
        <v>772</v>
      </c>
      <c r="N123" s="417">
        <v>0</v>
      </c>
      <c r="O123" s="418">
        <v>44753</v>
      </c>
      <c r="P123" s="419">
        <v>6125.04</v>
      </c>
      <c r="Q123" s="419">
        <v>11778.92</v>
      </c>
      <c r="R123" s="394" t="s">
        <v>772</v>
      </c>
      <c r="S123" s="394" t="s">
        <v>772</v>
      </c>
      <c r="T123" s="408" t="s">
        <v>772</v>
      </c>
    </row>
    <row r="124" spans="1:20" hidden="1" x14ac:dyDescent="0.3">
      <c r="A124" s="439">
        <v>22</v>
      </c>
      <c r="B124" s="394" t="s">
        <v>787</v>
      </c>
      <c r="C124" s="394" t="s">
        <v>788</v>
      </c>
      <c r="D124" s="394" t="s">
        <v>1021</v>
      </c>
      <c r="E124" s="394" t="s">
        <v>1022</v>
      </c>
      <c r="F124" s="413">
        <v>0</v>
      </c>
      <c r="G124" s="428">
        <f>SUMIFS(rascunho!D:D,rascunho!B:B,Estoque!B124)</f>
        <v>0</v>
      </c>
      <c r="H124" s="429">
        <f>SUMIFS(rascunho!F:F,rascunho!B:B,Estoque!B124)</f>
        <v>0</v>
      </c>
      <c r="I124" s="429">
        <f>SUMIFS(rascunho!G:G,rascunho!C:C,Estoque!C124)</f>
        <v>0</v>
      </c>
      <c r="J124" s="414">
        <v>0</v>
      </c>
      <c r="K124" s="415" t="s">
        <v>1023</v>
      </c>
      <c r="L124" s="416">
        <v>0</v>
      </c>
      <c r="M124" s="394" t="s">
        <v>772</v>
      </c>
      <c r="N124" s="417">
        <v>0</v>
      </c>
      <c r="O124" s="418">
        <v>44753</v>
      </c>
      <c r="P124" s="419">
        <v>6125.04</v>
      </c>
      <c r="Q124" s="419">
        <v>11778.92</v>
      </c>
      <c r="R124" s="394" t="s">
        <v>772</v>
      </c>
      <c r="S124" s="394" t="s">
        <v>772</v>
      </c>
      <c r="T124" s="408" t="s">
        <v>772</v>
      </c>
    </row>
    <row r="125" spans="1:20" hidden="1" x14ac:dyDescent="0.3">
      <c r="A125" s="439">
        <v>22</v>
      </c>
      <c r="B125" s="394" t="s">
        <v>789</v>
      </c>
      <c r="C125" s="394" t="s">
        <v>790</v>
      </c>
      <c r="D125" s="394" t="s">
        <v>1021</v>
      </c>
      <c r="E125" s="394" t="s">
        <v>1022</v>
      </c>
      <c r="F125" s="413">
        <v>0</v>
      </c>
      <c r="G125" s="428">
        <f>SUMIFS(rascunho!D:D,rascunho!B:B,Estoque!B125)</f>
        <v>0</v>
      </c>
      <c r="H125" s="429">
        <f>SUMIFS(rascunho!F:F,rascunho!B:B,Estoque!B125)</f>
        <v>0</v>
      </c>
      <c r="I125" s="429">
        <f>SUMIFS(rascunho!G:G,rascunho!C:C,Estoque!C125)</f>
        <v>0</v>
      </c>
      <c r="J125" s="414">
        <v>0</v>
      </c>
      <c r="K125" s="415" t="s">
        <v>1023</v>
      </c>
      <c r="L125" s="416">
        <v>0</v>
      </c>
      <c r="M125" s="394" t="s">
        <v>772</v>
      </c>
      <c r="N125" s="417">
        <v>0</v>
      </c>
      <c r="O125" s="418">
        <v>44753</v>
      </c>
      <c r="P125" s="419">
        <v>6125.04</v>
      </c>
      <c r="Q125" s="419">
        <v>11778.92</v>
      </c>
      <c r="R125" s="394" t="s">
        <v>772</v>
      </c>
      <c r="S125" s="394" t="s">
        <v>772</v>
      </c>
      <c r="T125" s="408" t="s">
        <v>772</v>
      </c>
    </row>
    <row r="126" spans="1:20" hidden="1" x14ac:dyDescent="0.3">
      <c r="A126" s="439">
        <v>22</v>
      </c>
      <c r="B126" s="394" t="s">
        <v>505</v>
      </c>
      <c r="C126" s="394" t="s">
        <v>506</v>
      </c>
      <c r="D126" s="394" t="s">
        <v>772</v>
      </c>
      <c r="E126" s="394" t="s">
        <v>1022</v>
      </c>
      <c r="F126" s="413">
        <v>0</v>
      </c>
      <c r="G126" s="428">
        <f>SUMIFS(rascunho!D:D,rascunho!B:B,Estoque!B126)</f>
        <v>0.82</v>
      </c>
      <c r="H126" s="429">
        <f>SUMIFS(rascunho!F:F,rascunho!B:B,Estoque!B126)</f>
        <v>0</v>
      </c>
      <c r="I126" s="429">
        <f>SUMIFS(rascunho!G:G,rascunho!C:C,Estoque!C126)</f>
        <v>0.82</v>
      </c>
      <c r="J126" s="414">
        <v>0</v>
      </c>
      <c r="K126" s="415" t="s">
        <v>1023</v>
      </c>
      <c r="L126" s="416">
        <v>0</v>
      </c>
      <c r="M126" s="394" t="s">
        <v>772</v>
      </c>
      <c r="N126" s="417">
        <v>0</v>
      </c>
      <c r="O126" s="418">
        <v>44753</v>
      </c>
      <c r="P126" s="419">
        <v>6125.04</v>
      </c>
      <c r="Q126" s="419">
        <v>11778.92</v>
      </c>
      <c r="R126" s="394" t="s">
        <v>772</v>
      </c>
      <c r="S126" s="394" t="s">
        <v>772</v>
      </c>
      <c r="T126" s="408" t="s">
        <v>772</v>
      </c>
    </row>
    <row r="127" spans="1:20" hidden="1" x14ac:dyDescent="0.3">
      <c r="A127" s="439">
        <v>22</v>
      </c>
      <c r="B127" s="394" t="s">
        <v>507</v>
      </c>
      <c r="C127" s="394" t="s">
        <v>508</v>
      </c>
      <c r="D127" s="394" t="s">
        <v>1021</v>
      </c>
      <c r="E127" s="394" t="s">
        <v>1022</v>
      </c>
      <c r="F127" s="413">
        <v>0</v>
      </c>
      <c r="G127" s="428">
        <f>SUMIFS(rascunho!D:D,rascunho!B:B,Estoque!B127)</f>
        <v>0</v>
      </c>
      <c r="H127" s="429">
        <f>SUMIFS(rascunho!F:F,rascunho!B:B,Estoque!B127)</f>
        <v>0</v>
      </c>
      <c r="I127" s="429">
        <f>SUMIFS(rascunho!G:G,rascunho!C:C,Estoque!C127)</f>
        <v>0</v>
      </c>
      <c r="J127" s="414">
        <v>0</v>
      </c>
      <c r="K127" s="415" t="s">
        <v>1023</v>
      </c>
      <c r="L127" s="416">
        <v>0</v>
      </c>
      <c r="M127" s="394" t="s">
        <v>772</v>
      </c>
      <c r="N127" s="417">
        <v>0</v>
      </c>
      <c r="O127" s="418">
        <v>44753</v>
      </c>
      <c r="P127" s="419">
        <v>6009.34</v>
      </c>
      <c r="Q127" s="419">
        <v>11556.41</v>
      </c>
      <c r="R127" s="394" t="s">
        <v>772</v>
      </c>
      <c r="S127" s="394" t="s">
        <v>772</v>
      </c>
      <c r="T127" s="408" t="s">
        <v>772</v>
      </c>
    </row>
    <row r="128" spans="1:20" hidden="1" x14ac:dyDescent="0.3">
      <c r="A128" s="439">
        <v>22</v>
      </c>
      <c r="B128" s="394" t="s">
        <v>145</v>
      </c>
      <c r="C128" s="394" t="s">
        <v>146</v>
      </c>
      <c r="D128" s="394" t="s">
        <v>1021</v>
      </c>
      <c r="E128" s="394" t="s">
        <v>1022</v>
      </c>
      <c r="F128" s="413">
        <v>0</v>
      </c>
      <c r="G128" s="428">
        <f>SUMIFS(rascunho!D:D,rascunho!B:B,Estoque!B128)</f>
        <v>5.992</v>
      </c>
      <c r="H128" s="429">
        <f>SUMIFS(rascunho!F:F,rascunho!B:B,Estoque!B128)</f>
        <v>7.0057999999999998</v>
      </c>
      <c r="I128" s="429">
        <f>SUMIFS(rascunho!G:G,rascunho!C:C,Estoque!C128)</f>
        <v>-1.0138</v>
      </c>
      <c r="J128" s="414">
        <v>100711</v>
      </c>
      <c r="K128" s="415" t="s">
        <v>1080</v>
      </c>
      <c r="L128" s="416">
        <v>47999</v>
      </c>
      <c r="M128" s="394" t="s">
        <v>1025</v>
      </c>
      <c r="N128" s="417">
        <v>10</v>
      </c>
      <c r="O128" s="418">
        <v>44770</v>
      </c>
      <c r="P128" s="419">
        <v>6009.34</v>
      </c>
      <c r="Q128" s="419">
        <v>11556.41</v>
      </c>
      <c r="R128" s="394" t="s">
        <v>772</v>
      </c>
      <c r="S128" s="394" t="s">
        <v>772</v>
      </c>
      <c r="T128" s="408" t="s">
        <v>772</v>
      </c>
    </row>
    <row r="129" spans="1:20" hidden="1" x14ac:dyDescent="0.3">
      <c r="A129" s="439">
        <v>22</v>
      </c>
      <c r="B129" s="394" t="s">
        <v>510</v>
      </c>
      <c r="C129" s="394" t="s">
        <v>511</v>
      </c>
      <c r="D129" s="394" t="s">
        <v>1021</v>
      </c>
      <c r="E129" s="394" t="s">
        <v>1022</v>
      </c>
      <c r="F129" s="413">
        <v>0</v>
      </c>
      <c r="G129" s="428">
        <f>SUMIFS(rascunho!D:D,rascunho!B:B,Estoque!B129)</f>
        <v>0</v>
      </c>
      <c r="H129" s="429">
        <f>SUMIFS(rascunho!F:F,rascunho!B:B,Estoque!B129)</f>
        <v>6.2755999999999998</v>
      </c>
      <c r="I129" s="429">
        <f>SUMIFS(rascunho!G:G,rascunho!C:C,Estoque!C129)</f>
        <v>-2.4207000000000001</v>
      </c>
      <c r="J129" s="414">
        <v>99532</v>
      </c>
      <c r="K129" s="415" t="s">
        <v>1081</v>
      </c>
      <c r="L129" s="416">
        <v>47999</v>
      </c>
      <c r="M129" s="394" t="s">
        <v>1025</v>
      </c>
      <c r="N129" s="417">
        <v>50</v>
      </c>
      <c r="O129" s="418">
        <v>44754</v>
      </c>
      <c r="P129" s="419">
        <v>6009.34</v>
      </c>
      <c r="Q129" s="419">
        <v>11556.41</v>
      </c>
      <c r="R129" s="394" t="s">
        <v>772</v>
      </c>
      <c r="S129" s="394" t="s">
        <v>772</v>
      </c>
      <c r="T129" s="408" t="s">
        <v>772</v>
      </c>
    </row>
    <row r="130" spans="1:20" hidden="1" x14ac:dyDescent="0.3">
      <c r="A130" s="439">
        <v>22</v>
      </c>
      <c r="B130" s="394" t="s">
        <v>133</v>
      </c>
      <c r="C130" s="394" t="s">
        <v>134</v>
      </c>
      <c r="D130" s="394" t="s">
        <v>1021</v>
      </c>
      <c r="E130" s="394" t="s">
        <v>1022</v>
      </c>
      <c r="F130" s="413">
        <v>0</v>
      </c>
      <c r="G130" s="428">
        <f>SUMIFS(rascunho!D:D,rascunho!B:B,Estoque!B130)</f>
        <v>0</v>
      </c>
      <c r="H130" s="429">
        <f>SUMIFS(rascunho!F:F,rascunho!B:B,Estoque!B130)</f>
        <v>6.718</v>
      </c>
      <c r="I130" s="429">
        <f>SUMIFS(rascunho!G:G,rascunho!C:C,Estoque!C130)</f>
        <v>12.23</v>
      </c>
      <c r="J130" s="414">
        <v>99532</v>
      </c>
      <c r="K130" s="415" t="s">
        <v>1082</v>
      </c>
      <c r="L130" s="416">
        <v>47999</v>
      </c>
      <c r="M130" s="394" t="s">
        <v>1025</v>
      </c>
      <c r="N130" s="417">
        <v>30</v>
      </c>
      <c r="O130" s="418">
        <v>44754</v>
      </c>
      <c r="P130" s="419">
        <v>6009.34</v>
      </c>
      <c r="Q130" s="419">
        <v>11556.41</v>
      </c>
      <c r="R130" s="394" t="s">
        <v>772</v>
      </c>
      <c r="S130" s="394" t="s">
        <v>772</v>
      </c>
      <c r="T130" s="408" t="s">
        <v>772</v>
      </c>
    </row>
    <row r="131" spans="1:20" hidden="1" x14ac:dyDescent="0.3">
      <c r="A131" s="439">
        <v>22</v>
      </c>
      <c r="B131" s="394" t="s">
        <v>514</v>
      </c>
      <c r="C131" s="394" t="s">
        <v>515</v>
      </c>
      <c r="D131" s="394" t="s">
        <v>1021</v>
      </c>
      <c r="E131" s="394" t="s">
        <v>1022</v>
      </c>
      <c r="F131" s="413">
        <v>0</v>
      </c>
      <c r="G131" s="428">
        <f>SUMIFS(rascunho!D:D,rascunho!B:B,Estoque!B131)</f>
        <v>0</v>
      </c>
      <c r="H131" s="429">
        <f>SUMIFS(rascunho!F:F,rascunho!B:B,Estoque!B131)</f>
        <v>3.0385</v>
      </c>
      <c r="I131" s="429">
        <f>SUMIFS(rascunho!G:G,rascunho!C:C,Estoque!C131)</f>
        <v>20.109000000000002</v>
      </c>
      <c r="J131" s="414">
        <v>0</v>
      </c>
      <c r="K131" s="415" t="s">
        <v>1023</v>
      </c>
      <c r="L131" s="416">
        <v>0</v>
      </c>
      <c r="M131" s="394" t="s">
        <v>772</v>
      </c>
      <c r="N131" s="417">
        <v>0</v>
      </c>
      <c r="O131" s="418">
        <v>44753</v>
      </c>
      <c r="P131" s="419">
        <v>6009.34</v>
      </c>
      <c r="Q131" s="419">
        <v>11556.41</v>
      </c>
      <c r="R131" s="394" t="s">
        <v>772</v>
      </c>
      <c r="S131" s="394" t="s">
        <v>772</v>
      </c>
      <c r="T131" s="408" t="s">
        <v>772</v>
      </c>
    </row>
    <row r="132" spans="1:20" hidden="1" x14ac:dyDescent="0.3">
      <c r="A132" s="439">
        <v>22</v>
      </c>
      <c r="B132" s="394" t="s">
        <v>113</v>
      </c>
      <c r="C132" s="394" t="s">
        <v>114</v>
      </c>
      <c r="D132" s="394" t="s">
        <v>1021</v>
      </c>
      <c r="E132" s="394" t="s">
        <v>1022</v>
      </c>
      <c r="F132" s="413">
        <v>0</v>
      </c>
      <c r="G132" s="428">
        <f>SUMIFS(rascunho!D:D,rascunho!B:B,Estoque!B132)</f>
        <v>0</v>
      </c>
      <c r="H132" s="429">
        <f>SUMIFS(rascunho!F:F,rascunho!B:B,Estoque!B132)</f>
        <v>11.8584</v>
      </c>
      <c r="I132" s="429">
        <f>SUMIFS(rascunho!G:G,rascunho!C:C,Estoque!C132)</f>
        <v>-11.8424</v>
      </c>
      <c r="J132" s="414">
        <v>100711</v>
      </c>
      <c r="K132" s="415" t="s">
        <v>1083</v>
      </c>
      <c r="L132" s="416">
        <v>47999</v>
      </c>
      <c r="M132" s="394" t="s">
        <v>1025</v>
      </c>
      <c r="N132" s="417">
        <v>15</v>
      </c>
      <c r="O132" s="418">
        <v>44774</v>
      </c>
      <c r="P132" s="419">
        <v>6009.34</v>
      </c>
      <c r="Q132" s="419">
        <v>11556.41</v>
      </c>
      <c r="R132" s="394" t="s">
        <v>772</v>
      </c>
      <c r="S132" s="394" t="s">
        <v>772</v>
      </c>
      <c r="T132" s="408" t="s">
        <v>772</v>
      </c>
    </row>
    <row r="133" spans="1:20" hidden="1" x14ac:dyDescent="0.3">
      <c r="A133" s="439">
        <v>22</v>
      </c>
      <c r="B133" s="394" t="s">
        <v>1084</v>
      </c>
      <c r="C133" s="441" t="s">
        <v>1085</v>
      </c>
      <c r="D133" s="394"/>
      <c r="E133" s="394"/>
      <c r="F133" s="413"/>
      <c r="G133" s="428">
        <f>SUMIFS(rascunho!D:D,rascunho!B:B,Estoque!B133)</f>
        <v>0</v>
      </c>
      <c r="H133" s="429">
        <f>SUMIFS(rascunho!F:F,rascunho!B:B,Estoque!B133)</f>
        <v>0</v>
      </c>
      <c r="I133" s="429">
        <f>SUMIFS(rascunho!G:G,rascunho!C:C,Estoque!C133)</f>
        <v>0</v>
      </c>
      <c r="J133" s="414"/>
      <c r="K133" s="415"/>
      <c r="L133" s="416"/>
      <c r="M133" s="394"/>
      <c r="N133" s="417"/>
      <c r="O133" s="418"/>
      <c r="P133" s="419"/>
      <c r="Q133" s="419"/>
      <c r="R133" s="394"/>
      <c r="S133" s="394"/>
      <c r="T133" s="408"/>
    </row>
    <row r="134" spans="1:20" hidden="1" x14ac:dyDescent="0.3">
      <c r="A134" s="439">
        <v>22</v>
      </c>
      <c r="B134" s="394" t="s">
        <v>518</v>
      </c>
      <c r="C134" s="394" t="s">
        <v>519</v>
      </c>
      <c r="D134" s="394" t="s">
        <v>1021</v>
      </c>
      <c r="E134" s="394" t="s">
        <v>1022</v>
      </c>
      <c r="F134" s="413">
        <v>0</v>
      </c>
      <c r="G134" s="428">
        <f>SUMIFS(rascunho!D:D,rascunho!B:B,Estoque!B134)</f>
        <v>0</v>
      </c>
      <c r="H134" s="429">
        <f>SUMIFS(rascunho!F:F,rascunho!B:B,Estoque!B134)</f>
        <v>2.0099999999999998</v>
      </c>
      <c r="I134" s="429">
        <f>SUMIFS(rascunho!G:G,rascunho!C:C,Estoque!C134)</f>
        <v>4.3417000000000003</v>
      </c>
      <c r="J134" s="414">
        <v>100711</v>
      </c>
      <c r="K134" s="415" t="s">
        <v>1086</v>
      </c>
      <c r="L134" s="416">
        <v>47999</v>
      </c>
      <c r="M134" s="394" t="s">
        <v>1025</v>
      </c>
      <c r="N134" s="417">
        <v>30</v>
      </c>
      <c r="O134" s="418">
        <v>44760</v>
      </c>
      <c r="P134" s="419">
        <v>6009.34</v>
      </c>
      <c r="Q134" s="419">
        <v>11556.41</v>
      </c>
      <c r="R134" s="394" t="s">
        <v>772</v>
      </c>
      <c r="S134" s="394" t="s">
        <v>772</v>
      </c>
      <c r="T134" s="408" t="s">
        <v>772</v>
      </c>
    </row>
    <row r="135" spans="1:20" hidden="1" x14ac:dyDescent="0.3">
      <c r="A135" s="439">
        <v>22</v>
      </c>
      <c r="B135" s="394" t="s">
        <v>143</v>
      </c>
      <c r="C135" s="394" t="s">
        <v>144</v>
      </c>
      <c r="D135" s="394" t="s">
        <v>1021</v>
      </c>
      <c r="E135" s="394" t="s">
        <v>1022</v>
      </c>
      <c r="F135" s="413">
        <v>0</v>
      </c>
      <c r="G135" s="428">
        <f>SUMIFS(rascunho!D:D,rascunho!B:B,Estoque!B135)</f>
        <v>0</v>
      </c>
      <c r="H135" s="429">
        <f>SUMIFS(rascunho!F:F,rascunho!B:B,Estoque!B135)</f>
        <v>1</v>
      </c>
      <c r="I135" s="429">
        <f>SUMIFS(rascunho!G:G,rascunho!C:C,Estoque!C135)</f>
        <v>-0.99309999999999998</v>
      </c>
      <c r="J135" s="414">
        <v>0</v>
      </c>
      <c r="K135" s="415" t="s">
        <v>1023</v>
      </c>
      <c r="L135" s="416">
        <v>0</v>
      </c>
      <c r="M135" s="394" t="s">
        <v>772</v>
      </c>
      <c r="N135" s="417">
        <v>0</v>
      </c>
      <c r="O135" s="418">
        <v>44753</v>
      </c>
      <c r="P135" s="419">
        <v>6009.34</v>
      </c>
      <c r="Q135" s="419">
        <v>11556.41</v>
      </c>
      <c r="R135" s="394" t="s">
        <v>772</v>
      </c>
      <c r="S135" s="394" t="s">
        <v>772</v>
      </c>
      <c r="T135" s="408" t="s">
        <v>772</v>
      </c>
    </row>
    <row r="136" spans="1:20" hidden="1" x14ac:dyDescent="0.3">
      <c r="A136" s="439">
        <v>22</v>
      </c>
      <c r="B136" s="394" t="s">
        <v>791</v>
      </c>
      <c r="C136" s="394" t="s">
        <v>792</v>
      </c>
      <c r="D136" s="394" t="s">
        <v>1021</v>
      </c>
      <c r="E136" s="394" t="s">
        <v>1022</v>
      </c>
      <c r="F136" s="413">
        <v>0</v>
      </c>
      <c r="G136" s="428">
        <f>SUMIFS(rascunho!D:D,rascunho!B:B,Estoque!B136)</f>
        <v>0</v>
      </c>
      <c r="H136" s="429">
        <f>SUMIFS(rascunho!F:F,rascunho!B:B,Estoque!B136)</f>
        <v>0</v>
      </c>
      <c r="I136" s="429">
        <f>SUMIFS(rascunho!G:G,rascunho!C:C,Estoque!C136)</f>
        <v>0</v>
      </c>
      <c r="J136" s="414">
        <v>0</v>
      </c>
      <c r="K136" s="415" t="s">
        <v>1023</v>
      </c>
      <c r="L136" s="416">
        <v>0</v>
      </c>
      <c r="M136" s="394" t="s">
        <v>772</v>
      </c>
      <c r="N136" s="417">
        <v>0</v>
      </c>
      <c r="O136" s="418">
        <v>44753</v>
      </c>
      <c r="P136" s="419">
        <v>6009.34</v>
      </c>
      <c r="Q136" s="419">
        <v>11556.41</v>
      </c>
      <c r="R136" s="394" t="s">
        <v>772</v>
      </c>
      <c r="S136" s="394" t="s">
        <v>772</v>
      </c>
      <c r="T136" s="408" t="s">
        <v>772</v>
      </c>
    </row>
    <row r="137" spans="1:20" hidden="1" x14ac:dyDescent="0.3">
      <c r="A137" s="439">
        <v>22</v>
      </c>
      <c r="B137" s="394" t="s">
        <v>520</v>
      </c>
      <c r="C137" s="394" t="s">
        <v>521</v>
      </c>
      <c r="D137" s="394" t="s">
        <v>1021</v>
      </c>
      <c r="E137" s="394" t="s">
        <v>1022</v>
      </c>
      <c r="F137" s="413">
        <v>0</v>
      </c>
      <c r="G137" s="428">
        <f>SUMIFS(rascunho!D:D,rascunho!B:B,Estoque!B137)</f>
        <v>0</v>
      </c>
      <c r="H137" s="429">
        <f>SUMIFS(rascunho!F:F,rascunho!B:B,Estoque!B137)</f>
        <v>0.63</v>
      </c>
      <c r="I137" s="429">
        <f>SUMIFS(rascunho!G:G,rascunho!C:C,Estoque!C137)</f>
        <v>5.75</v>
      </c>
      <c r="J137" s="414">
        <v>0</v>
      </c>
      <c r="K137" s="415" t="s">
        <v>1023</v>
      </c>
      <c r="L137" s="416">
        <v>0</v>
      </c>
      <c r="M137" s="394" t="s">
        <v>772</v>
      </c>
      <c r="N137" s="417">
        <v>0</v>
      </c>
      <c r="O137" s="418">
        <v>44753</v>
      </c>
      <c r="P137" s="419">
        <v>6009.34</v>
      </c>
      <c r="Q137" s="419">
        <v>11556.41</v>
      </c>
      <c r="R137" s="394" t="s">
        <v>772</v>
      </c>
      <c r="S137" s="394" t="s">
        <v>772</v>
      </c>
      <c r="T137" s="408" t="s">
        <v>772</v>
      </c>
    </row>
    <row r="138" spans="1:20" hidden="1" x14ac:dyDescent="0.3">
      <c r="A138" s="439">
        <v>22</v>
      </c>
      <c r="B138" s="394" t="s">
        <v>522</v>
      </c>
      <c r="C138" s="394" t="s">
        <v>523</v>
      </c>
      <c r="D138" s="394" t="s">
        <v>1021</v>
      </c>
      <c r="E138" s="394" t="s">
        <v>1022</v>
      </c>
      <c r="F138" s="413">
        <v>0</v>
      </c>
      <c r="G138" s="428">
        <f>SUMIFS(rascunho!D:D,rascunho!B:B,Estoque!B138)</f>
        <v>0</v>
      </c>
      <c r="H138" s="429">
        <f>SUMIFS(rascunho!F:F,rascunho!B:B,Estoque!B138)</f>
        <v>0.63670000000000004</v>
      </c>
      <c r="I138" s="429">
        <f>SUMIFS(rascunho!G:G,rascunho!C:C,Estoque!C138)</f>
        <v>-0.51170000000000004</v>
      </c>
      <c r="J138" s="414">
        <v>0</v>
      </c>
      <c r="K138" s="415" t="s">
        <v>1023</v>
      </c>
      <c r="L138" s="416">
        <v>0</v>
      </c>
      <c r="M138" s="394" t="s">
        <v>772</v>
      </c>
      <c r="N138" s="417">
        <v>0</v>
      </c>
      <c r="O138" s="418">
        <v>44753</v>
      </c>
      <c r="P138" s="419">
        <v>6009.34</v>
      </c>
      <c r="Q138" s="419">
        <v>11556.41</v>
      </c>
      <c r="R138" s="394" t="s">
        <v>772</v>
      </c>
      <c r="S138" s="394" t="s">
        <v>772</v>
      </c>
      <c r="T138" s="408" t="s">
        <v>772</v>
      </c>
    </row>
    <row r="139" spans="1:20" hidden="1" x14ac:dyDescent="0.3">
      <c r="A139" s="439">
        <v>22</v>
      </c>
      <c r="B139" s="394" t="s">
        <v>803</v>
      </c>
      <c r="C139" s="394" t="s">
        <v>804</v>
      </c>
      <c r="D139" s="394" t="s">
        <v>1021</v>
      </c>
      <c r="E139" s="394" t="s">
        <v>1022</v>
      </c>
      <c r="F139" s="413">
        <v>0</v>
      </c>
      <c r="G139" s="428">
        <f>SUMIFS(rascunho!D:D,rascunho!B:B,Estoque!B139)</f>
        <v>0</v>
      </c>
      <c r="H139" s="429">
        <f>SUMIFS(rascunho!F:F,rascunho!B:B,Estoque!B139)</f>
        <v>0</v>
      </c>
      <c r="I139" s="429">
        <f>SUMIFS(rascunho!G:G,rascunho!C:C,Estoque!C139)</f>
        <v>0</v>
      </c>
      <c r="J139" s="414">
        <v>0</v>
      </c>
      <c r="K139" s="415" t="s">
        <v>1023</v>
      </c>
      <c r="L139" s="416">
        <v>0</v>
      </c>
      <c r="M139" s="394" t="s">
        <v>772</v>
      </c>
      <c r="N139" s="417">
        <v>0</v>
      </c>
      <c r="O139" s="418">
        <v>44753</v>
      </c>
      <c r="P139" s="419">
        <v>6927.23</v>
      </c>
      <c r="Q139" s="419">
        <v>13321.6</v>
      </c>
      <c r="R139" s="394" t="s">
        <v>772</v>
      </c>
      <c r="S139" s="394" t="s">
        <v>772</v>
      </c>
      <c r="T139" s="408" t="s">
        <v>772</v>
      </c>
    </row>
    <row r="140" spans="1:20" hidden="1" x14ac:dyDescent="0.3">
      <c r="A140" s="439">
        <v>23</v>
      </c>
      <c r="B140" s="394" t="s">
        <v>524</v>
      </c>
      <c r="C140" s="316" t="s">
        <v>529</v>
      </c>
      <c r="D140" s="394" t="s">
        <v>1087</v>
      </c>
      <c r="E140" s="394" t="s">
        <v>1088</v>
      </c>
      <c r="F140" s="413">
        <v>1</v>
      </c>
      <c r="G140" s="428">
        <f>SUMIFS(rascunho!D:D,rascunho!B:B,Estoque!B140)</f>
        <v>0</v>
      </c>
      <c r="H140" s="429">
        <f>SUMIFS(rascunho!F:F,rascunho!B:B,Estoque!B140)</f>
        <v>0</v>
      </c>
      <c r="I140" s="429">
        <f>SUMIFS(rascunho!G:G,rascunho!C:C,Estoque!C140)</f>
        <v>1.7876000000000001</v>
      </c>
      <c r="J140" s="414">
        <v>1</v>
      </c>
      <c r="K140" s="415" t="s">
        <v>1089</v>
      </c>
      <c r="L140" s="416">
        <v>1</v>
      </c>
      <c r="M140" s="394" t="s">
        <v>772</v>
      </c>
      <c r="N140" s="417">
        <v>1</v>
      </c>
      <c r="O140" s="418">
        <v>44754</v>
      </c>
      <c r="P140" s="419">
        <v>6928.23</v>
      </c>
      <c r="Q140" s="419">
        <v>13322.6</v>
      </c>
      <c r="R140" s="394" t="s">
        <v>772</v>
      </c>
      <c r="S140" s="394" t="s">
        <v>772</v>
      </c>
      <c r="T140" s="408" t="s">
        <v>772</v>
      </c>
    </row>
    <row r="141" spans="1:20" hidden="1" x14ac:dyDescent="0.3">
      <c r="A141" s="439">
        <v>22</v>
      </c>
      <c r="B141" s="394" t="s">
        <v>526</v>
      </c>
      <c r="C141" s="394" t="s">
        <v>527</v>
      </c>
      <c r="D141" s="394" t="s">
        <v>1021</v>
      </c>
      <c r="E141" s="394" t="s">
        <v>1022</v>
      </c>
      <c r="F141" s="413">
        <v>0</v>
      </c>
      <c r="G141" s="428">
        <f>SUMIFS(rascunho!D:D,rascunho!B:B,Estoque!B141)</f>
        <v>0</v>
      </c>
      <c r="H141" s="429">
        <f>SUMIFS(rascunho!F:F,rascunho!B:B,Estoque!B141)</f>
        <v>0</v>
      </c>
      <c r="I141" s="429">
        <f>SUMIFS(rascunho!G:G,rascunho!C:C,Estoque!C141)</f>
        <v>0</v>
      </c>
      <c r="J141" s="414">
        <v>0</v>
      </c>
      <c r="K141" s="415" t="s">
        <v>1023</v>
      </c>
      <c r="L141" s="416">
        <v>0</v>
      </c>
      <c r="M141" s="394" t="s">
        <v>772</v>
      </c>
      <c r="N141" s="417">
        <v>0</v>
      </c>
      <c r="O141" s="418">
        <v>44753</v>
      </c>
      <c r="P141" s="419">
        <v>6414.31</v>
      </c>
      <c r="Q141" s="419">
        <v>12335.21</v>
      </c>
      <c r="R141" s="394" t="s">
        <v>772</v>
      </c>
      <c r="S141" s="394" t="s">
        <v>772</v>
      </c>
      <c r="T141" s="408" t="s">
        <v>772</v>
      </c>
    </row>
    <row r="142" spans="1:20" hidden="1" x14ac:dyDescent="0.3">
      <c r="A142" s="439">
        <v>22</v>
      </c>
      <c r="B142" s="394" t="s">
        <v>528</v>
      </c>
      <c r="C142" s="394" t="s">
        <v>529</v>
      </c>
      <c r="D142" s="394" t="s">
        <v>1021</v>
      </c>
      <c r="E142" s="394" t="s">
        <v>1022</v>
      </c>
      <c r="F142" s="413">
        <v>0</v>
      </c>
      <c r="G142" s="428">
        <f>SUMIFS(rascunho!D:D,rascunho!B:B,Estoque!B142)</f>
        <v>0</v>
      </c>
      <c r="H142" s="429">
        <f>SUMIFS(rascunho!F:F,rascunho!B:B,Estoque!B142)</f>
        <v>0</v>
      </c>
      <c r="I142" s="429">
        <f>SUMIFS(rascunho!G:G,rascunho!C:C,Estoque!C142)</f>
        <v>1.7876000000000001</v>
      </c>
      <c r="J142" s="414">
        <v>0</v>
      </c>
      <c r="K142" s="415" t="s">
        <v>1023</v>
      </c>
      <c r="L142" s="416">
        <v>0</v>
      </c>
      <c r="M142" s="394" t="s">
        <v>772</v>
      </c>
      <c r="N142" s="417">
        <v>0</v>
      </c>
      <c r="O142" s="418">
        <v>44753</v>
      </c>
      <c r="P142" s="419">
        <v>6414.31</v>
      </c>
      <c r="Q142" s="419">
        <v>12335.21</v>
      </c>
      <c r="R142" s="394" t="s">
        <v>772</v>
      </c>
      <c r="S142" s="394" t="s">
        <v>772</v>
      </c>
      <c r="T142" s="408" t="s">
        <v>772</v>
      </c>
    </row>
    <row r="143" spans="1:20" hidden="1" x14ac:dyDescent="0.3">
      <c r="A143" s="439">
        <v>22</v>
      </c>
      <c r="B143" s="394" t="s">
        <v>534</v>
      </c>
      <c r="C143" s="394" t="s">
        <v>1090</v>
      </c>
      <c r="D143" s="394" t="s">
        <v>1021</v>
      </c>
      <c r="E143" s="394" t="s">
        <v>1022</v>
      </c>
      <c r="F143" s="413">
        <v>0</v>
      </c>
      <c r="G143" s="428">
        <f>SUMIFS(rascunho!D:D,rascunho!B:B,Estoque!B143)</f>
        <v>0</v>
      </c>
      <c r="H143" s="429">
        <f>SUMIFS(rascunho!F:F,rascunho!B:B,Estoque!B143)</f>
        <v>0</v>
      </c>
      <c r="I143" s="429">
        <f>SUMIFS(rascunho!G:G,rascunho!C:C,Estoque!C143)</f>
        <v>0</v>
      </c>
      <c r="J143" s="414">
        <v>0</v>
      </c>
      <c r="K143" s="415" t="s">
        <v>1023</v>
      </c>
      <c r="L143" s="416">
        <v>0</v>
      </c>
      <c r="M143" s="394" t="s">
        <v>772</v>
      </c>
      <c r="N143" s="417">
        <v>0</v>
      </c>
      <c r="O143" s="418">
        <v>44753</v>
      </c>
      <c r="P143" s="419">
        <v>6981.21</v>
      </c>
      <c r="Q143" s="419">
        <v>13425.41</v>
      </c>
      <c r="R143" s="394" t="s">
        <v>772</v>
      </c>
      <c r="S143" s="394" t="s">
        <v>772</v>
      </c>
      <c r="T143" s="408" t="s">
        <v>772</v>
      </c>
    </row>
    <row r="144" spans="1:20" hidden="1" x14ac:dyDescent="0.3">
      <c r="A144" s="439">
        <v>22</v>
      </c>
      <c r="B144" s="394" t="s">
        <v>536</v>
      </c>
      <c r="C144" s="394" t="s">
        <v>1091</v>
      </c>
      <c r="D144" s="394" t="s">
        <v>1021</v>
      </c>
      <c r="E144" s="394" t="s">
        <v>1022</v>
      </c>
      <c r="F144" s="413">
        <v>0</v>
      </c>
      <c r="G144" s="428">
        <f>SUMIFS(rascunho!D:D,rascunho!B:B,Estoque!B144)</f>
        <v>0</v>
      </c>
      <c r="H144" s="429">
        <f>SUMIFS(rascunho!F:F,rascunho!B:B,Estoque!B144)</f>
        <v>0</v>
      </c>
      <c r="I144" s="429">
        <f>SUMIFS(rascunho!G:G,rascunho!C:C,Estoque!C144)</f>
        <v>0</v>
      </c>
      <c r="J144" s="414">
        <v>0</v>
      </c>
      <c r="K144" s="415" t="s">
        <v>1023</v>
      </c>
      <c r="L144" s="416">
        <v>0</v>
      </c>
      <c r="M144" s="394" t="s">
        <v>772</v>
      </c>
      <c r="N144" s="417">
        <v>0</v>
      </c>
      <c r="O144" s="418">
        <v>44753</v>
      </c>
      <c r="P144" s="419">
        <v>6674.69</v>
      </c>
      <c r="Q144" s="419">
        <v>12835.94</v>
      </c>
      <c r="R144" s="394" t="s">
        <v>772</v>
      </c>
      <c r="S144" s="394" t="s">
        <v>772</v>
      </c>
      <c r="T144" s="408" t="s">
        <v>772</v>
      </c>
    </row>
    <row r="145" spans="1:20" hidden="1" x14ac:dyDescent="0.3">
      <c r="A145" s="439">
        <v>22</v>
      </c>
      <c r="B145" s="394" t="s">
        <v>542</v>
      </c>
      <c r="C145" s="394" t="s">
        <v>1092</v>
      </c>
      <c r="D145" s="394" t="s">
        <v>1021</v>
      </c>
      <c r="E145" s="394" t="s">
        <v>1022</v>
      </c>
      <c r="F145" s="413">
        <v>0</v>
      </c>
      <c r="G145" s="428">
        <f>SUMIFS(rascunho!D:D,rascunho!B:B,Estoque!B145)</f>
        <v>0</v>
      </c>
      <c r="H145" s="429">
        <f>SUMIFS(rascunho!F:F,rascunho!B:B,Estoque!B145)</f>
        <v>0</v>
      </c>
      <c r="I145" s="429">
        <f>SUMIFS(rascunho!G:G,rascunho!C:C,Estoque!C145)</f>
        <v>0</v>
      </c>
      <c r="J145" s="414">
        <v>0</v>
      </c>
      <c r="K145" s="415" t="s">
        <v>1023</v>
      </c>
      <c r="L145" s="416">
        <v>0</v>
      </c>
      <c r="M145" s="394" t="s">
        <v>772</v>
      </c>
      <c r="N145" s="417">
        <v>0</v>
      </c>
      <c r="O145" s="418">
        <v>44753</v>
      </c>
      <c r="P145" s="419">
        <v>6981.21</v>
      </c>
      <c r="Q145" s="419">
        <v>13425.41</v>
      </c>
      <c r="R145" s="394" t="s">
        <v>772</v>
      </c>
      <c r="S145" s="394" t="s">
        <v>772</v>
      </c>
      <c r="T145" s="408" t="s">
        <v>772</v>
      </c>
    </row>
    <row r="146" spans="1:20" hidden="1" x14ac:dyDescent="0.3">
      <c r="A146" s="439">
        <v>22</v>
      </c>
      <c r="B146" s="394" t="s">
        <v>546</v>
      </c>
      <c r="C146" s="394" t="s">
        <v>1093</v>
      </c>
      <c r="D146" s="394" t="s">
        <v>1021</v>
      </c>
      <c r="E146" s="394" t="s">
        <v>1022</v>
      </c>
      <c r="F146" s="413">
        <v>0</v>
      </c>
      <c r="G146" s="428">
        <f>SUMIFS(rascunho!D:D,rascunho!B:B,Estoque!B146)</f>
        <v>0</v>
      </c>
      <c r="H146" s="429">
        <f>SUMIFS(rascunho!F:F,rascunho!B:B,Estoque!B146)</f>
        <v>0</v>
      </c>
      <c r="I146" s="429">
        <f>SUMIFS(rascunho!G:G,rascunho!C:C,Estoque!C146)</f>
        <v>0</v>
      </c>
      <c r="J146" s="414">
        <v>0</v>
      </c>
      <c r="K146" s="415" t="s">
        <v>1023</v>
      </c>
      <c r="L146" s="416">
        <v>0</v>
      </c>
      <c r="M146" s="394" t="s">
        <v>772</v>
      </c>
      <c r="N146" s="417">
        <v>0</v>
      </c>
      <c r="O146" s="418">
        <v>44753</v>
      </c>
      <c r="P146" s="419">
        <v>6981.21</v>
      </c>
      <c r="Q146" s="419">
        <v>13425.41</v>
      </c>
      <c r="R146" s="394" t="s">
        <v>772</v>
      </c>
      <c r="S146" s="394" t="s">
        <v>772</v>
      </c>
      <c r="T146" s="408" t="s">
        <v>772</v>
      </c>
    </row>
    <row r="147" spans="1:20" hidden="1" x14ac:dyDescent="0.3">
      <c r="A147" s="439">
        <v>22</v>
      </c>
      <c r="B147" s="394" t="s">
        <v>548</v>
      </c>
      <c r="C147" s="394" t="s">
        <v>1094</v>
      </c>
      <c r="D147" s="394" t="s">
        <v>1021</v>
      </c>
      <c r="E147" s="394" t="s">
        <v>1022</v>
      </c>
      <c r="F147" s="413">
        <v>0</v>
      </c>
      <c r="G147" s="428">
        <f>SUMIFS(rascunho!D:D,rascunho!B:B,Estoque!B147)</f>
        <v>0</v>
      </c>
      <c r="H147" s="429">
        <f>SUMIFS(rascunho!F:F,rascunho!B:B,Estoque!B147)</f>
        <v>0</v>
      </c>
      <c r="I147" s="429">
        <f>SUMIFS(rascunho!G:G,rascunho!C:C,Estoque!C147)</f>
        <v>0</v>
      </c>
      <c r="J147" s="414">
        <v>0</v>
      </c>
      <c r="K147" s="415" t="s">
        <v>1023</v>
      </c>
      <c r="L147" s="416">
        <v>0</v>
      </c>
      <c r="M147" s="394" t="s">
        <v>772</v>
      </c>
      <c r="N147" s="417">
        <v>0</v>
      </c>
      <c r="O147" s="418">
        <v>44753</v>
      </c>
      <c r="P147" s="419">
        <v>6981.21</v>
      </c>
      <c r="Q147" s="419">
        <v>13425.41</v>
      </c>
      <c r="R147" s="394" t="s">
        <v>772</v>
      </c>
      <c r="S147" s="394" t="s">
        <v>772</v>
      </c>
      <c r="T147" s="408" t="s">
        <v>772</v>
      </c>
    </row>
    <row r="148" spans="1:20" hidden="1" x14ac:dyDescent="0.3">
      <c r="A148" s="439">
        <v>22</v>
      </c>
      <c r="B148" s="394" t="s">
        <v>808</v>
      </c>
      <c r="C148" s="394" t="s">
        <v>1095</v>
      </c>
      <c r="D148" s="394" t="s">
        <v>1021</v>
      </c>
      <c r="E148" s="394" t="s">
        <v>1022</v>
      </c>
      <c r="F148" s="413">
        <v>0</v>
      </c>
      <c r="G148" s="428">
        <f>SUMIFS(rascunho!D:D,rascunho!B:B,Estoque!B148)</f>
        <v>0</v>
      </c>
      <c r="H148" s="429">
        <f>SUMIFS(rascunho!F:F,rascunho!B:B,Estoque!B148)</f>
        <v>0</v>
      </c>
      <c r="I148" s="429">
        <f>SUMIFS(rascunho!G:G,rascunho!C:C,Estoque!C148)</f>
        <v>0</v>
      </c>
      <c r="J148" s="414">
        <v>0</v>
      </c>
      <c r="K148" s="415" t="s">
        <v>1023</v>
      </c>
      <c r="L148" s="416">
        <v>0</v>
      </c>
      <c r="M148" s="394" t="s">
        <v>772</v>
      </c>
      <c r="N148" s="417">
        <v>0</v>
      </c>
      <c r="O148" s="418">
        <v>44753</v>
      </c>
      <c r="P148" s="419">
        <v>6981.21</v>
      </c>
      <c r="Q148" s="419">
        <v>13425.41</v>
      </c>
      <c r="R148" s="394" t="s">
        <v>772</v>
      </c>
      <c r="S148" s="394" t="s">
        <v>772</v>
      </c>
      <c r="T148" s="408" t="s">
        <v>772</v>
      </c>
    </row>
    <row r="149" spans="1:20" hidden="1" x14ac:dyDescent="0.3">
      <c r="A149" s="439">
        <v>22</v>
      </c>
      <c r="B149" s="394" t="s">
        <v>552</v>
      </c>
      <c r="C149" s="394" t="s">
        <v>1096</v>
      </c>
      <c r="D149" s="394" t="s">
        <v>1021</v>
      </c>
      <c r="E149" s="394" t="s">
        <v>1022</v>
      </c>
      <c r="F149" s="413">
        <v>0</v>
      </c>
      <c r="G149" s="428">
        <f>SUMIFS(rascunho!D:D,rascunho!B:B,Estoque!B149)</f>
        <v>0</v>
      </c>
      <c r="H149" s="429">
        <f>SUMIFS(rascunho!F:F,rascunho!B:B,Estoque!B149)</f>
        <v>9.6000000000000002E-2</v>
      </c>
      <c r="I149" s="429">
        <f>SUMIFS(rascunho!G:G,rascunho!C:C,Estoque!C149)</f>
        <v>0</v>
      </c>
      <c r="J149" s="414">
        <v>0</v>
      </c>
      <c r="K149" s="415" t="s">
        <v>1023</v>
      </c>
      <c r="L149" s="416">
        <v>0</v>
      </c>
      <c r="M149" s="394" t="s">
        <v>772</v>
      </c>
      <c r="N149" s="417">
        <v>0</v>
      </c>
      <c r="O149" s="418">
        <v>44753</v>
      </c>
      <c r="P149" s="419">
        <v>6784.39</v>
      </c>
      <c r="Q149" s="419">
        <v>13046.91</v>
      </c>
      <c r="R149" s="394" t="s">
        <v>772</v>
      </c>
      <c r="S149" s="394" t="s">
        <v>772</v>
      </c>
      <c r="T149" s="408" t="s">
        <v>772</v>
      </c>
    </row>
    <row r="150" spans="1:20" hidden="1" x14ac:dyDescent="0.3">
      <c r="A150" s="439">
        <v>22</v>
      </c>
      <c r="B150" s="394" t="s">
        <v>105</v>
      </c>
      <c r="C150" s="394" t="s">
        <v>1097</v>
      </c>
      <c r="D150" s="394" t="s">
        <v>1021</v>
      </c>
      <c r="E150" s="394" t="s">
        <v>1022</v>
      </c>
      <c r="F150" s="413">
        <v>0</v>
      </c>
      <c r="G150" s="428">
        <f>SUMIFS(rascunho!D:D,rascunho!B:B,Estoque!B150)</f>
        <v>0</v>
      </c>
      <c r="H150" s="429">
        <f>SUMIFS(rascunho!F:F,rascunho!B:B,Estoque!B150)</f>
        <v>4.4375999999999998</v>
      </c>
      <c r="I150" s="429">
        <f>SUMIFS(rascunho!G:G,rascunho!C:C,Estoque!C150)</f>
        <v>0</v>
      </c>
      <c r="J150" s="414">
        <v>0</v>
      </c>
      <c r="K150" s="415" t="s">
        <v>1023</v>
      </c>
      <c r="L150" s="416">
        <v>0</v>
      </c>
      <c r="M150" s="394" t="s">
        <v>772</v>
      </c>
      <c r="N150" s="417">
        <v>0</v>
      </c>
      <c r="O150" s="418">
        <v>44753</v>
      </c>
      <c r="P150" s="419">
        <v>6784.39</v>
      </c>
      <c r="Q150" s="419">
        <v>13046.91</v>
      </c>
      <c r="R150" s="394" t="s">
        <v>772</v>
      </c>
      <c r="S150" s="394" t="s">
        <v>772</v>
      </c>
      <c r="T150" s="408" t="s">
        <v>772</v>
      </c>
    </row>
    <row r="151" spans="1:20" hidden="1" x14ac:dyDescent="0.3">
      <c r="A151" s="439">
        <v>22</v>
      </c>
      <c r="B151" s="394" t="s">
        <v>559</v>
      </c>
      <c r="C151" s="394" t="s">
        <v>970</v>
      </c>
      <c r="D151" s="394"/>
      <c r="E151" s="394"/>
      <c r="F151" s="413"/>
      <c r="G151" s="428"/>
      <c r="H151" s="429"/>
      <c r="I151" s="429">
        <f>SUMIFS(rascunho!G:G,rascunho!C:C,Estoque!C151)</f>
        <v>0</v>
      </c>
      <c r="J151" s="414"/>
      <c r="K151" s="415"/>
      <c r="L151" s="416"/>
      <c r="M151" s="394"/>
      <c r="N151" s="417"/>
      <c r="O151" s="418"/>
      <c r="P151" s="419"/>
      <c r="Q151" s="419"/>
      <c r="R151" s="394"/>
      <c r="S151" s="394"/>
      <c r="T151" s="408"/>
    </row>
    <row r="152" spans="1:20" hidden="1" x14ac:dyDescent="0.3">
      <c r="A152" s="439">
        <v>22</v>
      </c>
      <c r="B152" s="394" t="s">
        <v>810</v>
      </c>
      <c r="C152" s="394" t="s">
        <v>1098</v>
      </c>
      <c r="D152" s="394" t="s">
        <v>1021</v>
      </c>
      <c r="E152" s="394" t="s">
        <v>1022</v>
      </c>
      <c r="F152" s="413">
        <v>0</v>
      </c>
      <c r="G152" s="428">
        <f>SUMIFS(rascunho!D:D,rascunho!B:B,Estoque!B152)</f>
        <v>0</v>
      </c>
      <c r="H152" s="429">
        <f>SUMIFS(rascunho!E:E,rascunho!B:B,Estoque!B152)</f>
        <v>0</v>
      </c>
      <c r="I152" s="429">
        <f>SUMIFS(rascunho!G:G,rascunho!C:C,Estoque!C152)</f>
        <v>0</v>
      </c>
      <c r="J152" s="414">
        <v>0</v>
      </c>
      <c r="K152" s="415" t="s">
        <v>1023</v>
      </c>
      <c r="L152" s="416">
        <v>0</v>
      </c>
      <c r="M152" s="394" t="s">
        <v>772</v>
      </c>
      <c r="N152" s="417">
        <v>0</v>
      </c>
      <c r="O152" s="418">
        <v>44753</v>
      </c>
      <c r="P152" s="419">
        <v>6797.3</v>
      </c>
      <c r="Q152" s="419">
        <v>13071.74</v>
      </c>
      <c r="R152" s="394" t="s">
        <v>772</v>
      </c>
      <c r="S152" s="394" t="s">
        <v>772</v>
      </c>
      <c r="T152" s="408" t="s">
        <v>772</v>
      </c>
    </row>
    <row r="153" spans="1:20" hidden="1" x14ac:dyDescent="0.3">
      <c r="A153" s="439">
        <v>22</v>
      </c>
      <c r="B153" s="394" t="s">
        <v>563</v>
      </c>
      <c r="C153" s="394" t="s">
        <v>1099</v>
      </c>
      <c r="D153" s="394" t="s">
        <v>1021</v>
      </c>
      <c r="E153" s="394" t="s">
        <v>1022</v>
      </c>
      <c r="F153" s="413">
        <v>0</v>
      </c>
      <c r="G153" s="428">
        <f>SUMIFS(rascunho!D:D,rascunho!B:B,Estoque!B153)</f>
        <v>0</v>
      </c>
      <c r="H153" s="429">
        <f>SUMIFS(rascunho!E:E,rascunho!B:B,Estoque!B153)</f>
        <v>0</v>
      </c>
      <c r="I153" s="429">
        <f>SUMIFS(rascunho!G:G,rascunho!C:C,Estoque!C153)</f>
        <v>0</v>
      </c>
      <c r="J153" s="414">
        <v>0</v>
      </c>
      <c r="K153" s="415" t="s">
        <v>1023</v>
      </c>
      <c r="L153" s="416">
        <v>0</v>
      </c>
      <c r="M153" s="394" t="s">
        <v>772</v>
      </c>
      <c r="N153" s="417">
        <v>0</v>
      </c>
      <c r="O153" s="418">
        <v>44753</v>
      </c>
      <c r="P153" s="419">
        <v>6492.54</v>
      </c>
      <c r="Q153" s="419">
        <v>12485.65</v>
      </c>
      <c r="R153" s="394" t="s">
        <v>772</v>
      </c>
      <c r="S153" s="394" t="s">
        <v>772</v>
      </c>
      <c r="T153" s="408" t="s">
        <v>772</v>
      </c>
    </row>
    <row r="154" spans="1:20" hidden="1" x14ac:dyDescent="0.3">
      <c r="A154" s="439">
        <v>22</v>
      </c>
      <c r="B154" s="394" t="s">
        <v>569</v>
      </c>
      <c r="C154" s="394" t="s">
        <v>1100</v>
      </c>
      <c r="D154" s="394" t="s">
        <v>1021</v>
      </c>
      <c r="E154" s="394" t="s">
        <v>1022</v>
      </c>
      <c r="F154" s="413">
        <v>0</v>
      </c>
      <c r="G154" s="428">
        <f>SUMIFS(rascunho!D:D,rascunho!B:B,Estoque!B154)</f>
        <v>0</v>
      </c>
      <c r="H154" s="429">
        <f>SUMIFS(rascunho!E:E,rascunho!B:B,Estoque!B154)</f>
        <v>0.215</v>
      </c>
      <c r="I154" s="429">
        <f>SUMIFS(rascunho!G:G,rascunho!C:C,Estoque!C154)</f>
        <v>0</v>
      </c>
      <c r="J154" s="414">
        <v>0</v>
      </c>
      <c r="K154" s="415" t="s">
        <v>1023</v>
      </c>
      <c r="L154" s="416">
        <v>0</v>
      </c>
      <c r="M154" s="394" t="s">
        <v>772</v>
      </c>
      <c r="N154" s="417">
        <v>0</v>
      </c>
      <c r="O154" s="418">
        <v>44753</v>
      </c>
      <c r="P154" s="419">
        <v>6797.3</v>
      </c>
      <c r="Q154" s="419">
        <v>13071.74</v>
      </c>
      <c r="R154" s="394" t="s">
        <v>772</v>
      </c>
      <c r="S154" s="394" t="s">
        <v>772</v>
      </c>
      <c r="T154" s="408" t="s">
        <v>772</v>
      </c>
    </row>
    <row r="155" spans="1:20" hidden="1" x14ac:dyDescent="0.3">
      <c r="A155" s="439">
        <v>22</v>
      </c>
      <c r="B155" s="394" t="s">
        <v>571</v>
      </c>
      <c r="C155" s="394" t="s">
        <v>1101</v>
      </c>
      <c r="D155" s="394" t="s">
        <v>1021</v>
      </c>
      <c r="E155" s="394" t="s">
        <v>1022</v>
      </c>
      <c r="F155" s="413">
        <v>0</v>
      </c>
      <c r="G155" s="428">
        <f>SUMIFS(rascunho!D:D,rascunho!B:B,Estoque!B155)</f>
        <v>0</v>
      </c>
      <c r="H155" s="429">
        <f>SUMIFS(rascunho!E:E,rascunho!B:B,Estoque!B155)</f>
        <v>0.23200000000000001</v>
      </c>
      <c r="I155" s="429">
        <f>SUMIFS(rascunho!G:G,rascunho!C:C,Estoque!C155)</f>
        <v>0</v>
      </c>
      <c r="J155" s="414">
        <v>0</v>
      </c>
      <c r="K155" s="415" t="s">
        <v>1023</v>
      </c>
      <c r="L155" s="416">
        <v>0</v>
      </c>
      <c r="M155" s="394" t="s">
        <v>772</v>
      </c>
      <c r="N155" s="417">
        <v>0</v>
      </c>
      <c r="O155" s="418">
        <v>44753</v>
      </c>
      <c r="P155" s="419">
        <v>6797.3</v>
      </c>
      <c r="Q155" s="419">
        <v>13071.74</v>
      </c>
      <c r="R155" s="394" t="s">
        <v>772</v>
      </c>
      <c r="S155" s="394" t="s">
        <v>772</v>
      </c>
      <c r="T155" s="408" t="s">
        <v>772</v>
      </c>
    </row>
    <row r="156" spans="1:20" hidden="1" x14ac:dyDescent="0.3">
      <c r="A156" s="439">
        <v>22</v>
      </c>
      <c r="B156" s="394" t="s">
        <v>573</v>
      </c>
      <c r="C156" s="394" t="s">
        <v>1102</v>
      </c>
      <c r="D156" s="394" t="s">
        <v>1021</v>
      </c>
      <c r="E156" s="394" t="s">
        <v>1022</v>
      </c>
      <c r="F156" s="413">
        <v>0</v>
      </c>
      <c r="G156" s="428">
        <f>SUMIFS(rascunho!D:D,rascunho!B:B,Estoque!B156)</f>
        <v>0</v>
      </c>
      <c r="H156" s="429">
        <f>SUMIFS(rascunho!E:E,rascunho!B:B,Estoque!B156)</f>
        <v>0.49</v>
      </c>
      <c r="I156" s="429">
        <f>SUMIFS(rascunho!G:G,rascunho!C:C,Estoque!C156)</f>
        <v>0</v>
      </c>
      <c r="J156" s="414">
        <v>0</v>
      </c>
      <c r="K156" s="415" t="s">
        <v>1023</v>
      </c>
      <c r="L156" s="416">
        <v>0</v>
      </c>
      <c r="M156" s="394" t="s">
        <v>772</v>
      </c>
      <c r="N156" s="417">
        <v>0</v>
      </c>
      <c r="O156" s="418">
        <v>44753</v>
      </c>
      <c r="P156" s="419">
        <v>6492.54</v>
      </c>
      <c r="Q156" s="419">
        <v>12485.65</v>
      </c>
      <c r="R156" s="394" t="s">
        <v>772</v>
      </c>
      <c r="S156" s="394" t="s">
        <v>772</v>
      </c>
      <c r="T156" s="408" t="s">
        <v>772</v>
      </c>
    </row>
    <row r="157" spans="1:20" hidden="1" x14ac:dyDescent="0.3">
      <c r="A157" s="439">
        <v>22</v>
      </c>
      <c r="B157" s="394" t="s">
        <v>813</v>
      </c>
      <c r="C157" s="394" t="s">
        <v>1103</v>
      </c>
      <c r="D157" s="394" t="s">
        <v>1021</v>
      </c>
      <c r="E157" s="394" t="s">
        <v>1022</v>
      </c>
      <c r="F157" s="413">
        <v>0</v>
      </c>
      <c r="G157" s="428">
        <f>SUMIFS(rascunho!D:D,rascunho!B:B,Estoque!B157)</f>
        <v>0</v>
      </c>
      <c r="H157" s="429">
        <f>SUMIFS(rascunho!E:E,rascunho!B:B,Estoque!B157)</f>
        <v>0</v>
      </c>
      <c r="I157" s="429">
        <f>SUMIFS(rascunho!G:G,rascunho!C:C,Estoque!C157)</f>
        <v>0</v>
      </c>
      <c r="J157" s="414">
        <v>0</v>
      </c>
      <c r="K157" s="415" t="s">
        <v>1023</v>
      </c>
      <c r="L157" s="416">
        <v>0</v>
      </c>
      <c r="M157" s="394" t="s">
        <v>772</v>
      </c>
      <c r="N157" s="417">
        <v>0</v>
      </c>
      <c r="O157" s="418">
        <v>44753</v>
      </c>
      <c r="P157" s="419">
        <v>6784.39</v>
      </c>
      <c r="Q157" s="419">
        <v>13046.91</v>
      </c>
      <c r="R157" s="394" t="s">
        <v>772</v>
      </c>
      <c r="S157" s="394" t="s">
        <v>772</v>
      </c>
      <c r="T157" s="408" t="s">
        <v>772</v>
      </c>
    </row>
    <row r="158" spans="1:20" hidden="1" x14ac:dyDescent="0.3">
      <c r="A158" s="439">
        <v>22</v>
      </c>
      <c r="B158" s="394" t="s">
        <v>584</v>
      </c>
      <c r="C158" s="394" t="s">
        <v>1104</v>
      </c>
      <c r="D158" s="394" t="s">
        <v>772</v>
      </c>
      <c r="E158" s="394" t="s">
        <v>1022</v>
      </c>
      <c r="F158" s="413">
        <v>0</v>
      </c>
      <c r="G158" s="428">
        <f>SUMIFS(rascunho!D:D,rascunho!B:B,Estoque!B158)</f>
        <v>0</v>
      </c>
      <c r="H158" s="429">
        <f>SUMIFS(rascunho!E:E,rascunho!B:B,Estoque!B158)</f>
        <v>0</v>
      </c>
      <c r="I158" s="429">
        <f>SUMIFS(rascunho!G:G,rascunho!C:C,Estoque!C158)</f>
        <v>0</v>
      </c>
      <c r="J158" s="414">
        <v>0</v>
      </c>
      <c r="K158" s="415" t="s">
        <v>1023</v>
      </c>
      <c r="L158" s="416">
        <v>0</v>
      </c>
      <c r="M158" s="394" t="s">
        <v>772</v>
      </c>
      <c r="N158" s="417">
        <v>0</v>
      </c>
      <c r="O158" s="418">
        <v>44753</v>
      </c>
      <c r="P158" s="419">
        <v>6492.54</v>
      </c>
      <c r="Q158" s="419">
        <v>12485.65</v>
      </c>
      <c r="R158" s="394" t="s">
        <v>772</v>
      </c>
      <c r="S158" s="394" t="s">
        <v>772</v>
      </c>
      <c r="T158" s="408" t="s">
        <v>772</v>
      </c>
    </row>
    <row r="159" spans="1:20" hidden="1" x14ac:dyDescent="0.3">
      <c r="A159" s="439">
        <v>22</v>
      </c>
      <c r="B159" s="394" t="s">
        <v>586</v>
      </c>
      <c r="C159" s="394" t="s">
        <v>1105</v>
      </c>
      <c r="D159" s="394" t="s">
        <v>1021</v>
      </c>
      <c r="E159" s="394" t="s">
        <v>1022</v>
      </c>
      <c r="F159" s="413">
        <v>0</v>
      </c>
      <c r="G159" s="428">
        <f>SUMIFS(rascunho!D:D,rascunho!B:B,Estoque!B159)</f>
        <v>0</v>
      </c>
      <c r="H159" s="429">
        <f>SUMIFS(rascunho!E:E,rascunho!B:B,Estoque!B159)</f>
        <v>0</v>
      </c>
      <c r="I159" s="429">
        <f>SUMIFS(rascunho!G:G,rascunho!C:C,Estoque!C159)</f>
        <v>0</v>
      </c>
      <c r="J159" s="414">
        <v>0</v>
      </c>
      <c r="K159" s="415" t="s">
        <v>1023</v>
      </c>
      <c r="L159" s="416">
        <v>0</v>
      </c>
      <c r="M159" s="394" t="s">
        <v>772</v>
      </c>
      <c r="N159" s="417">
        <v>0</v>
      </c>
      <c r="O159" s="418">
        <v>44753</v>
      </c>
      <c r="P159" s="419">
        <v>6835.42</v>
      </c>
      <c r="Q159" s="419">
        <v>13145.04</v>
      </c>
      <c r="R159" s="394" t="s">
        <v>772</v>
      </c>
      <c r="S159" s="394" t="s">
        <v>772</v>
      </c>
      <c r="T159" s="408" t="s">
        <v>772</v>
      </c>
    </row>
    <row r="160" spans="1:20" hidden="1" x14ac:dyDescent="0.3">
      <c r="A160" s="439">
        <v>22</v>
      </c>
      <c r="B160" s="394" t="s">
        <v>588</v>
      </c>
      <c r="C160" s="394" t="s">
        <v>1106</v>
      </c>
      <c r="D160" s="394" t="s">
        <v>1021</v>
      </c>
      <c r="E160" s="394" t="s">
        <v>1022</v>
      </c>
      <c r="F160" s="413">
        <v>0</v>
      </c>
      <c r="G160" s="428">
        <f>SUMIFS(rascunho!D:D,rascunho!B:B,Estoque!B160)</f>
        <v>0</v>
      </c>
      <c r="H160" s="429">
        <f>SUMIFS(rascunho!E:E,rascunho!B:B,Estoque!B160)</f>
        <v>2.4E-2</v>
      </c>
      <c r="I160" s="429">
        <f>SUMIFS(rascunho!G:G,rascunho!C:C,Estoque!C160)</f>
        <v>0</v>
      </c>
      <c r="J160" s="414">
        <v>0</v>
      </c>
      <c r="K160" s="415" t="s">
        <v>1023</v>
      </c>
      <c r="L160" s="416">
        <v>0</v>
      </c>
      <c r="M160" s="394" t="s">
        <v>772</v>
      </c>
      <c r="N160" s="417">
        <v>0</v>
      </c>
      <c r="O160" s="418">
        <v>44753</v>
      </c>
      <c r="P160" s="419">
        <v>6835.42</v>
      </c>
      <c r="Q160" s="419">
        <v>13145.04</v>
      </c>
      <c r="R160" s="394" t="s">
        <v>772</v>
      </c>
      <c r="S160" s="394" t="s">
        <v>772</v>
      </c>
      <c r="T160" s="408" t="s">
        <v>772</v>
      </c>
    </row>
    <row r="161" spans="1:20" hidden="1" x14ac:dyDescent="0.3">
      <c r="A161" s="439">
        <v>22</v>
      </c>
      <c r="B161" s="394" t="s">
        <v>590</v>
      </c>
      <c r="C161" s="394" t="s">
        <v>1107</v>
      </c>
      <c r="D161" s="394" t="s">
        <v>1021</v>
      </c>
      <c r="E161" s="394" t="s">
        <v>1022</v>
      </c>
      <c r="F161" s="413">
        <v>0</v>
      </c>
      <c r="G161" s="428">
        <f>SUMIFS(rascunho!D:D,rascunho!B:B,Estoque!B161)</f>
        <v>0</v>
      </c>
      <c r="H161" s="429">
        <f>SUMIFS(rascunho!E:E,rascunho!B:B,Estoque!B161)</f>
        <v>3.1</v>
      </c>
      <c r="I161" s="429">
        <f>SUMIFS(rascunho!G:G,rascunho!C:C,Estoque!C161)</f>
        <v>0</v>
      </c>
      <c r="J161" s="414">
        <v>0</v>
      </c>
      <c r="K161" s="415" t="s">
        <v>1023</v>
      </c>
      <c r="L161" s="416">
        <v>0</v>
      </c>
      <c r="M161" s="394" t="s">
        <v>772</v>
      </c>
      <c r="N161" s="417">
        <v>0</v>
      </c>
      <c r="O161" s="418">
        <v>44753</v>
      </c>
      <c r="P161" s="419">
        <v>6797.3</v>
      </c>
      <c r="Q161" s="419">
        <v>13071.74</v>
      </c>
      <c r="R161" s="394" t="s">
        <v>772</v>
      </c>
      <c r="S161" s="394" t="s">
        <v>772</v>
      </c>
      <c r="T161" s="408" t="s">
        <v>772</v>
      </c>
    </row>
    <row r="162" spans="1:20" hidden="1" x14ac:dyDescent="0.3">
      <c r="A162" s="439">
        <v>22</v>
      </c>
      <c r="B162" s="394" t="s">
        <v>592</v>
      </c>
      <c r="C162" s="394" t="s">
        <v>1108</v>
      </c>
      <c r="D162" s="394" t="s">
        <v>772</v>
      </c>
      <c r="E162" s="394" t="s">
        <v>1022</v>
      </c>
      <c r="F162" s="413">
        <v>0</v>
      </c>
      <c r="G162" s="428">
        <f>SUMIFS(rascunho!D:D,rascunho!B:B,Estoque!B162)</f>
        <v>0</v>
      </c>
      <c r="H162" s="429">
        <f>SUMIFS(rascunho!E:E,rascunho!B:B,Estoque!B162)</f>
        <v>0</v>
      </c>
      <c r="I162" s="429">
        <f>SUMIFS(rascunho!G:G,rascunho!C:C,Estoque!C162)</f>
        <v>0</v>
      </c>
      <c r="J162" s="414">
        <v>0</v>
      </c>
      <c r="K162" s="415" t="s">
        <v>1023</v>
      </c>
      <c r="L162" s="416">
        <v>0</v>
      </c>
      <c r="M162" s="394" t="s">
        <v>772</v>
      </c>
      <c r="N162" s="417">
        <v>0</v>
      </c>
      <c r="O162" s="418">
        <v>44753</v>
      </c>
      <c r="P162" s="419">
        <v>6492.54</v>
      </c>
      <c r="Q162" s="419">
        <v>12485.65</v>
      </c>
      <c r="R162" s="394" t="s">
        <v>772</v>
      </c>
      <c r="S162" s="394" t="s">
        <v>772</v>
      </c>
      <c r="T162" s="408" t="s">
        <v>772</v>
      </c>
    </row>
    <row r="163" spans="1:20" hidden="1" x14ac:dyDescent="0.3">
      <c r="A163" s="439">
        <v>22</v>
      </c>
      <c r="B163" s="394" t="s">
        <v>596</v>
      </c>
      <c r="C163" s="394" t="s">
        <v>597</v>
      </c>
      <c r="D163" s="394" t="s">
        <v>1021</v>
      </c>
      <c r="E163" s="394" t="s">
        <v>1022</v>
      </c>
      <c r="F163" s="413">
        <v>0</v>
      </c>
      <c r="G163" s="428">
        <f>SUMIFS(rascunho!D:D,rascunho!B:B,Estoque!B163)</f>
        <v>0</v>
      </c>
      <c r="H163" s="429">
        <f>SUMIFS(rascunho!E:E,rascunho!B:B,Estoque!B163)</f>
        <v>1.8895999999999999</v>
      </c>
      <c r="I163" s="429">
        <f>SUMIFS(rascunho!G:G,rascunho!C:C,Estoque!C163)</f>
        <v>1.8895999999999999</v>
      </c>
      <c r="J163" s="414">
        <v>0</v>
      </c>
      <c r="K163" s="415" t="s">
        <v>1023</v>
      </c>
      <c r="L163" s="416">
        <v>0</v>
      </c>
      <c r="M163" s="394" t="s">
        <v>772</v>
      </c>
      <c r="N163" s="417">
        <v>0</v>
      </c>
      <c r="O163" s="418">
        <v>44753</v>
      </c>
      <c r="P163" s="419">
        <v>6797.3</v>
      </c>
      <c r="Q163" s="419">
        <v>13071.74</v>
      </c>
      <c r="R163" s="394" t="s">
        <v>772</v>
      </c>
      <c r="S163" s="394" t="s">
        <v>772</v>
      </c>
      <c r="T163" s="408" t="s">
        <v>772</v>
      </c>
    </row>
    <row r="164" spans="1:20" hidden="1" x14ac:dyDescent="0.3">
      <c r="A164" s="439">
        <v>22</v>
      </c>
      <c r="B164" s="394" t="s">
        <v>602</v>
      </c>
      <c r="C164" s="394" t="s">
        <v>604</v>
      </c>
      <c r="D164" s="394" t="s">
        <v>1021</v>
      </c>
      <c r="E164" s="394" t="s">
        <v>1022</v>
      </c>
      <c r="F164" s="413">
        <v>0</v>
      </c>
      <c r="G164" s="428">
        <f>SUMIFS(rascunho!D:D,rascunho!B:B,Estoque!B164)</f>
        <v>0</v>
      </c>
      <c r="H164" s="429">
        <f>SUMIFS(rascunho!E:E,rascunho!B:B,Estoque!B164)</f>
        <v>0.64</v>
      </c>
      <c r="I164" s="429">
        <f>SUMIFS(rascunho!G:G,rascunho!C:C,Estoque!C164)</f>
        <v>0.32</v>
      </c>
      <c r="J164" s="414">
        <v>0</v>
      </c>
      <c r="K164" s="415" t="s">
        <v>1023</v>
      </c>
      <c r="L164" s="416">
        <v>0</v>
      </c>
      <c r="M164" s="394" t="s">
        <v>772</v>
      </c>
      <c r="N164" s="417">
        <v>0</v>
      </c>
      <c r="O164" s="418">
        <v>44753</v>
      </c>
      <c r="P164" s="419">
        <v>6797.3</v>
      </c>
      <c r="Q164" s="419">
        <v>13071.74</v>
      </c>
      <c r="R164" s="394" t="s">
        <v>772</v>
      </c>
      <c r="S164" s="394" t="s">
        <v>772</v>
      </c>
      <c r="T164" s="408" t="s">
        <v>772</v>
      </c>
    </row>
    <row r="165" spans="1:20" hidden="1" x14ac:dyDescent="0.3">
      <c r="A165" s="439">
        <v>22</v>
      </c>
      <c r="B165" s="394" t="s">
        <v>609</v>
      </c>
      <c r="C165" s="394" t="s">
        <v>610</v>
      </c>
      <c r="D165" s="394" t="s">
        <v>772</v>
      </c>
      <c r="E165" s="394" t="s">
        <v>1022</v>
      </c>
      <c r="F165" s="413">
        <v>0</v>
      </c>
      <c r="G165" s="428">
        <f>SUMIFS(rascunho!D:D,rascunho!B:B,Estoque!B165)</f>
        <v>0</v>
      </c>
      <c r="H165" s="429">
        <f>SUMIFS(rascunho!E:E,rascunho!B:B,Estoque!B165)</f>
        <v>5.1999999999999998E-3</v>
      </c>
      <c r="I165" s="429">
        <f>SUMIFS(rascunho!G:G,rascunho!C:C,Estoque!C165)</f>
        <v>5.1999999999999998E-3</v>
      </c>
      <c r="J165" s="414">
        <v>0</v>
      </c>
      <c r="K165" s="415" t="s">
        <v>1023</v>
      </c>
      <c r="L165" s="416">
        <v>0</v>
      </c>
      <c r="M165" s="394" t="s">
        <v>772</v>
      </c>
      <c r="N165" s="417">
        <v>0</v>
      </c>
      <c r="O165" s="418">
        <v>44753</v>
      </c>
      <c r="P165" s="419">
        <v>6797.31</v>
      </c>
      <c r="Q165" s="419">
        <v>13071.74</v>
      </c>
      <c r="R165" s="394" t="s">
        <v>772</v>
      </c>
      <c r="S165" s="394" t="s">
        <v>772</v>
      </c>
      <c r="T165" s="408" t="s">
        <v>772</v>
      </c>
    </row>
    <row r="166" spans="1:20" hidden="1" x14ac:dyDescent="0.3">
      <c r="A166" s="439">
        <v>22</v>
      </c>
      <c r="B166" s="394" t="s">
        <v>1109</v>
      </c>
      <c r="C166" s="394" t="s">
        <v>1110</v>
      </c>
      <c r="D166" s="394" t="s">
        <v>772</v>
      </c>
      <c r="E166" s="394" t="s">
        <v>1022</v>
      </c>
      <c r="F166" s="413">
        <v>0</v>
      </c>
      <c r="G166" s="428">
        <f>SUMIFS(rascunho!D:D,rascunho!B:B,Estoque!B166)</f>
        <v>0</v>
      </c>
      <c r="H166" s="429">
        <f>SUMIFS(rascunho!E:E,rascunho!B:B,Estoque!B166)</f>
        <v>0</v>
      </c>
      <c r="I166" s="429">
        <f>SUMIFS(rascunho!G:G,rascunho!C:C,Estoque!C166)</f>
        <v>0</v>
      </c>
      <c r="J166" s="414">
        <v>0</v>
      </c>
      <c r="K166" s="415" t="s">
        <v>1023</v>
      </c>
      <c r="L166" s="416">
        <v>0</v>
      </c>
      <c r="M166" s="394" t="s">
        <v>772</v>
      </c>
      <c r="N166" s="417">
        <v>0</v>
      </c>
      <c r="O166" s="418">
        <v>44753</v>
      </c>
      <c r="P166" s="419">
        <v>6860.04</v>
      </c>
      <c r="Q166" s="419">
        <v>13192.38</v>
      </c>
      <c r="R166" s="394" t="s">
        <v>772</v>
      </c>
      <c r="S166" s="394" t="s">
        <v>772</v>
      </c>
      <c r="T166" s="408" t="s">
        <v>772</v>
      </c>
    </row>
    <row r="167" spans="1:20" hidden="1" x14ac:dyDescent="0.3">
      <c r="A167" s="439">
        <v>22</v>
      </c>
      <c r="B167" s="394" t="s">
        <v>617</v>
      </c>
      <c r="C167" s="394" t="s">
        <v>618</v>
      </c>
      <c r="D167" s="394" t="s">
        <v>1021</v>
      </c>
      <c r="E167" s="394" t="s">
        <v>1022</v>
      </c>
      <c r="F167" s="413">
        <v>0</v>
      </c>
      <c r="G167" s="428">
        <f>SUMIFS(rascunho!D:D,rascunho!B:B,Estoque!B167)</f>
        <v>0</v>
      </c>
      <c r="H167" s="429">
        <f>SUMIFS(rascunho!E:E,rascunho!B:B,Estoque!B167)</f>
        <v>0</v>
      </c>
      <c r="I167" s="429">
        <f>SUMIFS(rascunho!G:G,rascunho!C:C,Estoque!C167)</f>
        <v>0</v>
      </c>
      <c r="J167" s="414">
        <v>0</v>
      </c>
      <c r="K167" s="415" t="s">
        <v>1023</v>
      </c>
      <c r="L167" s="416">
        <v>0</v>
      </c>
      <c r="M167" s="394" t="s">
        <v>772</v>
      </c>
      <c r="N167" s="417">
        <v>0</v>
      </c>
      <c r="O167" s="418">
        <v>44753</v>
      </c>
      <c r="P167" s="419">
        <v>6860.04</v>
      </c>
      <c r="Q167" s="419">
        <v>13192.38</v>
      </c>
      <c r="R167" s="394" t="s">
        <v>772</v>
      </c>
      <c r="S167" s="394" t="s">
        <v>772</v>
      </c>
      <c r="T167" s="408" t="s">
        <v>772</v>
      </c>
    </row>
    <row r="168" spans="1:20" ht="15" hidden="1" thickBot="1" x14ac:dyDescent="0.35">
      <c r="A168" s="440">
        <v>22</v>
      </c>
      <c r="B168" s="395" t="s">
        <v>816</v>
      </c>
      <c r="C168" s="395" t="s">
        <v>817</v>
      </c>
      <c r="D168" s="395" t="s">
        <v>1021</v>
      </c>
      <c r="E168" s="395" t="s">
        <v>1022</v>
      </c>
      <c r="F168" s="420">
        <v>0</v>
      </c>
      <c r="G168" s="428">
        <f>SUMIFS(rascunho!D:D,rascunho!B:B,Estoque!B168)</f>
        <v>0</v>
      </c>
      <c r="H168" s="429">
        <f>SUMIFS(rascunho!E:E,rascunho!B:B,Estoque!B168)</f>
        <v>0</v>
      </c>
      <c r="I168" s="429">
        <f>SUMIFS(rascunho!G:G,rascunho!C:C,Estoque!C168)</f>
        <v>0</v>
      </c>
      <c r="J168" s="421">
        <v>0</v>
      </c>
      <c r="K168" s="422" t="s">
        <v>1023</v>
      </c>
      <c r="L168" s="423">
        <v>0</v>
      </c>
      <c r="M168" s="395" t="s">
        <v>772</v>
      </c>
      <c r="N168" s="424">
        <v>0</v>
      </c>
      <c r="O168" s="425">
        <v>44753</v>
      </c>
      <c r="P168" s="426">
        <v>6860.04</v>
      </c>
      <c r="Q168" s="426">
        <v>13192.38</v>
      </c>
      <c r="R168" s="395" t="s">
        <v>772</v>
      </c>
      <c r="S168" s="395" t="s">
        <v>772</v>
      </c>
      <c r="T168" s="407" t="s">
        <v>772</v>
      </c>
    </row>
    <row r="169" spans="1:20" hidden="1" x14ac:dyDescent="0.3">
      <c r="A169" s="438">
        <v>22</v>
      </c>
      <c r="B169" s="397" t="s">
        <v>198</v>
      </c>
      <c r="C169" s="397" t="s">
        <v>199</v>
      </c>
      <c r="D169" s="397" t="s">
        <v>772</v>
      </c>
      <c r="E169" s="397" t="s">
        <v>1022</v>
      </c>
      <c r="F169" s="427">
        <v>0</v>
      </c>
      <c r="G169" s="428">
        <f>SUMIFS(rascunho!D:D,rascunho!B:B,Estoque!B169)</f>
        <v>0</v>
      </c>
      <c r="H169" s="429">
        <f>SUMIFS(rascunho!E:E,rascunho!B:B,Estoque!B169)</f>
        <v>0</v>
      </c>
      <c r="I169" s="429">
        <f>SUMIFS(rascunho!G:G,rascunho!C:C,Estoque!C169)</f>
        <v>0</v>
      </c>
      <c r="J169" s="430">
        <v>0</v>
      </c>
      <c r="K169" s="431" t="s">
        <v>1023</v>
      </c>
      <c r="L169" s="432">
        <v>0</v>
      </c>
      <c r="M169" s="397" t="s">
        <v>772</v>
      </c>
      <c r="N169" s="433">
        <v>0</v>
      </c>
      <c r="O169" s="434">
        <v>44753</v>
      </c>
      <c r="P169" s="435">
        <v>9444.15</v>
      </c>
      <c r="Q169" s="435">
        <v>18161.830000000002</v>
      </c>
      <c r="R169" s="397" t="s">
        <v>772</v>
      </c>
      <c r="S169" s="397" t="s">
        <v>772</v>
      </c>
      <c r="T169" s="436" t="s">
        <v>772</v>
      </c>
    </row>
    <row r="170" spans="1:20" hidden="1" x14ac:dyDescent="0.3">
      <c r="B170" s="397" t="s">
        <v>205</v>
      </c>
      <c r="C170" s="397" t="s">
        <v>818</v>
      </c>
      <c r="G170" s="428">
        <f>SUMIFS(rascunho!D:D,rascunho!B:B,Estoque!B170)</f>
        <v>0</v>
      </c>
      <c r="H170" s="429">
        <f>SUMIFS(rascunho!E:E,rascunho!B:B,Estoque!B170)</f>
        <v>0</v>
      </c>
      <c r="I170" s="429">
        <f>SUMIFS(rascunho!G:G,rascunho!C:C,Estoque!C170)</f>
        <v>0</v>
      </c>
    </row>
    <row r="171" spans="1:20" hidden="1" x14ac:dyDescent="0.3">
      <c r="A171" s="438"/>
      <c r="B171" s="397" t="s">
        <v>221</v>
      </c>
      <c r="C171" s="397" t="s">
        <v>819</v>
      </c>
      <c r="D171" s="397"/>
      <c r="E171" s="397"/>
      <c r="F171" s="427"/>
      <c r="G171" s="428">
        <f>SUMIFS(rascunho!D:D,rascunho!B:B,Estoque!B171)</f>
        <v>0</v>
      </c>
      <c r="H171" s="429">
        <f>SUMIFS(rascunho!E:E,rascunho!B:B,Estoque!B171)</f>
        <v>0</v>
      </c>
      <c r="I171" s="429">
        <f>SUMIFS(rascunho!G:G,rascunho!C:C,Estoque!C171)</f>
        <v>0</v>
      </c>
      <c r="J171" s="430"/>
      <c r="K171" s="431"/>
      <c r="L171" s="432"/>
      <c r="M171" s="397"/>
      <c r="N171" s="433"/>
      <c r="O171" s="434"/>
      <c r="P171" s="435"/>
      <c r="Q171" s="435"/>
      <c r="R171" s="397"/>
      <c r="S171" s="397"/>
      <c r="T171" s="436"/>
    </row>
    <row r="172" spans="1:20" hidden="1" x14ac:dyDescent="0.3">
      <c r="A172" s="439">
        <v>22</v>
      </c>
      <c r="B172" s="394" t="s">
        <v>629</v>
      </c>
      <c r="C172" s="394" t="s">
        <v>630</v>
      </c>
      <c r="D172" s="394" t="s">
        <v>772</v>
      </c>
      <c r="E172" s="394" t="s">
        <v>1022</v>
      </c>
      <c r="F172" s="413">
        <v>0</v>
      </c>
      <c r="G172" s="428">
        <f>SUMIFS(rascunho!D:D,rascunho!B:B,Estoque!B172)</f>
        <v>0</v>
      </c>
      <c r="H172" s="429">
        <f>SUMIFS(rascunho!E:E,rascunho!B:B,Estoque!B172)</f>
        <v>0</v>
      </c>
      <c r="I172" s="429">
        <f>SUMIFS(rascunho!G:G,rascunho!C:C,Estoque!C172)</f>
        <v>0</v>
      </c>
      <c r="J172" s="414">
        <v>0</v>
      </c>
      <c r="K172" s="415" t="s">
        <v>1023</v>
      </c>
      <c r="L172" s="416">
        <v>0</v>
      </c>
      <c r="M172" s="394" t="s">
        <v>772</v>
      </c>
      <c r="N172" s="417">
        <v>0</v>
      </c>
      <c r="O172" s="418">
        <v>44753</v>
      </c>
      <c r="P172" s="419">
        <v>7619.04</v>
      </c>
      <c r="Q172" s="419">
        <v>14652.01</v>
      </c>
      <c r="R172" s="394" t="s">
        <v>772</v>
      </c>
      <c r="S172" s="394" t="s">
        <v>772</v>
      </c>
      <c r="T172" s="408" t="s">
        <v>772</v>
      </c>
    </row>
    <row r="173" spans="1:20" hidden="1" x14ac:dyDescent="0.3">
      <c r="A173" s="439">
        <v>22</v>
      </c>
      <c r="B173" s="394" t="s">
        <v>820</v>
      </c>
      <c r="C173" s="394" t="s">
        <v>821</v>
      </c>
      <c r="D173" s="394" t="s">
        <v>1021</v>
      </c>
      <c r="E173" s="394" t="s">
        <v>1022</v>
      </c>
      <c r="F173" s="413">
        <v>0</v>
      </c>
      <c r="G173" s="428">
        <f>SUMIFS(rascunho!D:D,rascunho!B:B,Estoque!B173)</f>
        <v>0</v>
      </c>
      <c r="H173" s="429">
        <f>SUMIFS(rascunho!E:E,rascunho!B:B,Estoque!B173)</f>
        <v>0</v>
      </c>
      <c r="I173" s="429">
        <f>SUMIFS(rascunho!G:G,rascunho!C:C,Estoque!C173)</f>
        <v>0</v>
      </c>
      <c r="J173" s="414">
        <v>0</v>
      </c>
      <c r="K173" s="415" t="s">
        <v>1023</v>
      </c>
      <c r="L173" s="416">
        <v>0</v>
      </c>
      <c r="M173" s="394" t="s">
        <v>772</v>
      </c>
      <c r="N173" s="417">
        <v>0</v>
      </c>
      <c r="O173" s="418">
        <v>44753</v>
      </c>
      <c r="P173" s="419">
        <v>7619.04</v>
      </c>
      <c r="Q173" s="419">
        <v>14652.01</v>
      </c>
      <c r="R173" s="394" t="s">
        <v>772</v>
      </c>
      <c r="S173" s="394" t="s">
        <v>772</v>
      </c>
      <c r="T173" s="408" t="s">
        <v>772</v>
      </c>
    </row>
    <row r="174" spans="1:20" hidden="1" x14ac:dyDescent="0.3">
      <c r="A174" s="439">
        <v>22</v>
      </c>
      <c r="B174" s="394" t="s">
        <v>822</v>
      </c>
      <c r="C174" s="394" t="s">
        <v>823</v>
      </c>
      <c r="D174" s="394" t="s">
        <v>1021</v>
      </c>
      <c r="E174" s="394" t="s">
        <v>1022</v>
      </c>
      <c r="F174" s="413">
        <v>0</v>
      </c>
      <c r="G174" s="428">
        <f>SUMIFS(rascunho!D:D,rascunho!B:B,Estoque!B174)</f>
        <v>0</v>
      </c>
      <c r="H174" s="429">
        <f>SUMIFS(rascunho!E:E,rascunho!B:B,Estoque!B174)</f>
        <v>0</v>
      </c>
      <c r="I174" s="429">
        <f>SUMIFS(rascunho!G:G,rascunho!C:C,Estoque!C174)</f>
        <v>0</v>
      </c>
      <c r="J174" s="414">
        <v>0</v>
      </c>
      <c r="K174" s="415" t="s">
        <v>1023</v>
      </c>
      <c r="L174" s="416">
        <v>0</v>
      </c>
      <c r="M174" s="394" t="s">
        <v>772</v>
      </c>
      <c r="N174" s="417">
        <v>0</v>
      </c>
      <c r="O174" s="418">
        <v>44753</v>
      </c>
      <c r="P174" s="419">
        <v>7619.04</v>
      </c>
      <c r="Q174" s="419">
        <v>14652.01</v>
      </c>
      <c r="R174" s="394" t="s">
        <v>772</v>
      </c>
      <c r="S174" s="394" t="s">
        <v>772</v>
      </c>
      <c r="T174" s="408" t="s">
        <v>772</v>
      </c>
    </row>
    <row r="175" spans="1:20" hidden="1" x14ac:dyDescent="0.3">
      <c r="A175" s="439">
        <v>22</v>
      </c>
      <c r="B175" s="394" t="s">
        <v>824</v>
      </c>
      <c r="C175" s="394" t="s">
        <v>825</v>
      </c>
      <c r="D175" s="394" t="s">
        <v>772</v>
      </c>
      <c r="E175" s="394" t="s">
        <v>1022</v>
      </c>
      <c r="F175" s="413">
        <v>0</v>
      </c>
      <c r="G175" s="428">
        <f>SUMIFS(rascunho!D:D,rascunho!B:B,Estoque!B175)</f>
        <v>0</v>
      </c>
      <c r="H175" s="429">
        <f>SUMIFS(rascunho!E:E,rascunho!B:B,Estoque!B175)</f>
        <v>0</v>
      </c>
      <c r="I175" s="429">
        <f>SUMIFS(rascunho!G:G,rascunho!C:C,Estoque!C175)</f>
        <v>0</v>
      </c>
      <c r="J175" s="414">
        <v>0</v>
      </c>
      <c r="K175" s="415" t="s">
        <v>1023</v>
      </c>
      <c r="L175" s="416">
        <v>0</v>
      </c>
      <c r="M175" s="394" t="s">
        <v>772</v>
      </c>
      <c r="N175" s="417">
        <v>0</v>
      </c>
      <c r="O175" s="418">
        <v>44753</v>
      </c>
      <c r="P175" s="419">
        <v>7619.04</v>
      </c>
      <c r="Q175" s="419">
        <v>14652.01</v>
      </c>
      <c r="R175" s="394" t="s">
        <v>772</v>
      </c>
      <c r="S175" s="394" t="s">
        <v>772</v>
      </c>
      <c r="T175" s="408" t="s">
        <v>772</v>
      </c>
    </row>
    <row r="176" spans="1:20" hidden="1" x14ac:dyDescent="0.3">
      <c r="A176" s="439">
        <v>22</v>
      </c>
      <c r="B176" s="394" t="s">
        <v>826</v>
      </c>
      <c r="C176" s="394" t="s">
        <v>827</v>
      </c>
      <c r="D176" s="394" t="s">
        <v>1021</v>
      </c>
      <c r="E176" s="394" t="s">
        <v>1022</v>
      </c>
      <c r="F176" s="413">
        <v>0</v>
      </c>
      <c r="G176" s="428">
        <f>SUMIFS(rascunho!D:D,rascunho!B:B,Estoque!B176)</f>
        <v>0</v>
      </c>
      <c r="H176" s="429">
        <f>SUMIFS(rascunho!E:E,rascunho!B:B,Estoque!B176)</f>
        <v>0</v>
      </c>
      <c r="I176" s="429">
        <f>SUMIFS(rascunho!G:G,rascunho!C:C,Estoque!C176)</f>
        <v>0</v>
      </c>
      <c r="J176" s="414">
        <v>0</v>
      </c>
      <c r="K176" s="415" t="s">
        <v>1023</v>
      </c>
      <c r="L176" s="416">
        <v>0</v>
      </c>
      <c r="M176" s="394" t="s">
        <v>772</v>
      </c>
      <c r="N176" s="417">
        <v>0</v>
      </c>
      <c r="O176" s="418">
        <v>44753</v>
      </c>
      <c r="P176" s="419">
        <v>7619.04</v>
      </c>
      <c r="Q176" s="419">
        <v>14652.01</v>
      </c>
      <c r="R176" s="394" t="s">
        <v>772</v>
      </c>
      <c r="S176" s="394" t="s">
        <v>772</v>
      </c>
      <c r="T176" s="408" t="s">
        <v>772</v>
      </c>
    </row>
    <row r="177" spans="1:20" hidden="1" x14ac:dyDescent="0.3">
      <c r="A177" s="439">
        <v>22</v>
      </c>
      <c r="B177" s="394" t="s">
        <v>828</v>
      </c>
      <c r="C177" s="394" t="s">
        <v>829</v>
      </c>
      <c r="D177" s="394" t="s">
        <v>772</v>
      </c>
      <c r="E177" s="394" t="s">
        <v>1022</v>
      </c>
      <c r="F177" s="413">
        <v>0</v>
      </c>
      <c r="G177" s="428">
        <f>SUMIFS(rascunho!D:D,rascunho!B:B,Estoque!B177)</f>
        <v>0</v>
      </c>
      <c r="H177" s="429">
        <f>SUMIFS(rascunho!E:E,rascunho!B:B,Estoque!B177)</f>
        <v>0</v>
      </c>
      <c r="I177" s="429">
        <f>SUMIFS(rascunho!G:G,rascunho!C:C,Estoque!C177)</f>
        <v>0</v>
      </c>
      <c r="J177" s="414">
        <v>0</v>
      </c>
      <c r="K177" s="415" t="s">
        <v>1023</v>
      </c>
      <c r="L177" s="416">
        <v>0</v>
      </c>
      <c r="M177" s="394" t="s">
        <v>772</v>
      </c>
      <c r="N177" s="417">
        <v>0</v>
      </c>
      <c r="O177" s="418">
        <v>44753</v>
      </c>
      <c r="P177" s="419">
        <v>7619.04</v>
      </c>
      <c r="Q177" s="419">
        <v>14652.01</v>
      </c>
      <c r="R177" s="394" t="s">
        <v>772</v>
      </c>
      <c r="S177" s="394" t="s">
        <v>772</v>
      </c>
      <c r="T177" s="408" t="s">
        <v>772</v>
      </c>
    </row>
    <row r="178" spans="1:20" hidden="1" x14ac:dyDescent="0.3">
      <c r="A178" s="439">
        <v>22</v>
      </c>
      <c r="B178" s="394" t="s">
        <v>633</v>
      </c>
      <c r="C178" s="394" t="s">
        <v>830</v>
      </c>
      <c r="D178" s="394" t="s">
        <v>1021</v>
      </c>
      <c r="E178" s="394" t="s">
        <v>1022</v>
      </c>
      <c r="F178" s="413">
        <v>0</v>
      </c>
      <c r="G178" s="428">
        <f>SUMIFS(rascunho!D:D,rascunho!B:B,Estoque!B178)</f>
        <v>0</v>
      </c>
      <c r="H178" s="429">
        <f>SUMIFS(rascunho!E:E,rascunho!B:B,Estoque!B178)</f>
        <v>0</v>
      </c>
      <c r="I178" s="429">
        <f>SUMIFS(rascunho!G:G,rascunho!C:C,Estoque!C178)</f>
        <v>0</v>
      </c>
      <c r="J178" s="414">
        <v>0</v>
      </c>
      <c r="K178" s="415" t="s">
        <v>1023</v>
      </c>
      <c r="L178" s="416">
        <v>0</v>
      </c>
      <c r="M178" s="394" t="s">
        <v>772</v>
      </c>
      <c r="N178" s="417">
        <v>0</v>
      </c>
      <c r="O178" s="418">
        <v>44753</v>
      </c>
      <c r="P178" s="419">
        <v>7619.04</v>
      </c>
      <c r="Q178" s="419">
        <v>14652.01</v>
      </c>
      <c r="R178" s="394" t="s">
        <v>772</v>
      </c>
      <c r="S178" s="394" t="s">
        <v>772</v>
      </c>
      <c r="T178" s="408" t="s">
        <v>772</v>
      </c>
    </row>
    <row r="179" spans="1:20" hidden="1" x14ac:dyDescent="0.3">
      <c r="A179" s="439">
        <v>22</v>
      </c>
      <c r="B179" s="394" t="s">
        <v>831</v>
      </c>
      <c r="C179" s="394" t="s">
        <v>832</v>
      </c>
      <c r="D179" s="394" t="s">
        <v>772</v>
      </c>
      <c r="E179" s="394" t="s">
        <v>1022</v>
      </c>
      <c r="F179" s="413">
        <v>0</v>
      </c>
      <c r="G179" s="428">
        <f>SUMIFS(rascunho!D:D,rascunho!B:B,Estoque!B179)</f>
        <v>0</v>
      </c>
      <c r="H179" s="429">
        <f>SUMIFS(rascunho!E:E,rascunho!B:B,Estoque!B179)</f>
        <v>0</v>
      </c>
      <c r="I179" s="429">
        <f>SUMIFS(rascunho!G:G,rascunho!C:C,Estoque!C179)</f>
        <v>0</v>
      </c>
      <c r="J179" s="414">
        <v>0</v>
      </c>
      <c r="K179" s="415" t="s">
        <v>1023</v>
      </c>
      <c r="L179" s="416">
        <v>0</v>
      </c>
      <c r="M179" s="394" t="s">
        <v>772</v>
      </c>
      <c r="N179" s="417">
        <v>0</v>
      </c>
      <c r="O179" s="418">
        <v>44753</v>
      </c>
      <c r="P179" s="419">
        <v>7619.04</v>
      </c>
      <c r="Q179" s="419">
        <v>14652.01</v>
      </c>
      <c r="R179" s="394" t="s">
        <v>772</v>
      </c>
      <c r="S179" s="394" t="s">
        <v>772</v>
      </c>
      <c r="T179" s="408" t="s">
        <v>772</v>
      </c>
    </row>
    <row r="180" spans="1:20" hidden="1" x14ac:dyDescent="0.3">
      <c r="A180" s="439">
        <v>22</v>
      </c>
      <c r="B180" s="394" t="s">
        <v>635</v>
      </c>
      <c r="C180" s="394" t="s">
        <v>833</v>
      </c>
      <c r="D180" s="394" t="s">
        <v>772</v>
      </c>
      <c r="E180" s="394" t="s">
        <v>1022</v>
      </c>
      <c r="F180" s="413">
        <v>0</v>
      </c>
      <c r="G180" s="428">
        <f>SUMIFS(rascunho!D:D,rascunho!B:B,Estoque!B180)</f>
        <v>0</v>
      </c>
      <c r="H180" s="429">
        <f>SUMIFS(rascunho!E:E,rascunho!B:B,Estoque!B180)</f>
        <v>0</v>
      </c>
      <c r="I180" s="429">
        <f>SUMIFS(rascunho!G:G,rascunho!C:C,Estoque!C180)</f>
        <v>0</v>
      </c>
      <c r="J180" s="414">
        <v>0</v>
      </c>
      <c r="K180" s="415" t="s">
        <v>1023</v>
      </c>
      <c r="L180" s="416">
        <v>0</v>
      </c>
      <c r="M180" s="394" t="s">
        <v>772</v>
      </c>
      <c r="N180" s="417">
        <v>0</v>
      </c>
      <c r="O180" s="418">
        <v>44753</v>
      </c>
      <c r="P180" s="419">
        <v>7619.04</v>
      </c>
      <c r="Q180" s="419">
        <v>14652.01</v>
      </c>
      <c r="R180" s="394" t="s">
        <v>772</v>
      </c>
      <c r="S180" s="394" t="s">
        <v>772</v>
      </c>
      <c r="T180" s="408" t="s">
        <v>772</v>
      </c>
    </row>
    <row r="181" spans="1:20" hidden="1" x14ac:dyDescent="0.3">
      <c r="A181" s="439">
        <v>22</v>
      </c>
      <c r="B181" s="394" t="s">
        <v>834</v>
      </c>
      <c r="C181" s="394" t="s">
        <v>835</v>
      </c>
      <c r="D181" s="394" t="s">
        <v>1021</v>
      </c>
      <c r="E181" s="394" t="s">
        <v>1022</v>
      </c>
      <c r="F181" s="413">
        <v>0</v>
      </c>
      <c r="G181" s="428">
        <f>SUMIFS(rascunho!D:D,rascunho!B:B,Estoque!B181)</f>
        <v>0</v>
      </c>
      <c r="H181" s="429">
        <f>SUMIFS(rascunho!E:E,rascunho!B:B,Estoque!B181)</f>
        <v>0</v>
      </c>
      <c r="I181" s="429">
        <f>SUMIFS(rascunho!G:G,rascunho!C:C,Estoque!C181)</f>
        <v>0</v>
      </c>
      <c r="J181" s="414">
        <v>0</v>
      </c>
      <c r="K181" s="415" t="s">
        <v>1023</v>
      </c>
      <c r="L181" s="416">
        <v>0</v>
      </c>
      <c r="M181" s="394" t="s">
        <v>772</v>
      </c>
      <c r="N181" s="417">
        <v>0</v>
      </c>
      <c r="O181" s="418">
        <v>44753</v>
      </c>
      <c r="P181" s="419">
        <v>7619.04</v>
      </c>
      <c r="Q181" s="419">
        <v>14652.01</v>
      </c>
      <c r="R181" s="394" t="s">
        <v>772</v>
      </c>
      <c r="S181" s="394" t="s">
        <v>772</v>
      </c>
      <c r="T181" s="408" t="s">
        <v>772</v>
      </c>
    </row>
    <row r="182" spans="1:20" hidden="1" x14ac:dyDescent="0.3">
      <c r="A182" s="439">
        <v>22</v>
      </c>
      <c r="B182" s="394" t="s">
        <v>836</v>
      </c>
      <c r="C182" s="394" t="s">
        <v>837</v>
      </c>
      <c r="D182" s="394" t="s">
        <v>772</v>
      </c>
      <c r="E182" s="394" t="s">
        <v>1022</v>
      </c>
      <c r="F182" s="413">
        <v>0</v>
      </c>
      <c r="G182" s="428">
        <f>SUMIFS(rascunho!D:D,rascunho!B:B,Estoque!B182)</f>
        <v>0</v>
      </c>
      <c r="H182" s="429">
        <f>SUMIFS(rascunho!E:E,rascunho!B:B,Estoque!B182)</f>
        <v>0</v>
      </c>
      <c r="I182" s="429">
        <f>SUMIFS(rascunho!G:G,rascunho!C:C,Estoque!C182)</f>
        <v>0</v>
      </c>
      <c r="J182" s="414">
        <v>0</v>
      </c>
      <c r="K182" s="415" t="s">
        <v>1023</v>
      </c>
      <c r="L182" s="416">
        <v>0</v>
      </c>
      <c r="M182" s="394" t="s">
        <v>772</v>
      </c>
      <c r="N182" s="417">
        <v>0</v>
      </c>
      <c r="O182" s="418">
        <v>44753</v>
      </c>
      <c r="P182" s="419">
        <v>7619.04</v>
      </c>
      <c r="Q182" s="419">
        <v>14652.01</v>
      </c>
      <c r="R182" s="394" t="s">
        <v>772</v>
      </c>
      <c r="S182" s="394" t="s">
        <v>772</v>
      </c>
      <c r="T182" s="408" t="s">
        <v>772</v>
      </c>
    </row>
    <row r="183" spans="1:20" hidden="1" x14ac:dyDescent="0.3">
      <c r="A183" s="439">
        <v>22</v>
      </c>
      <c r="B183" s="394" t="s">
        <v>637</v>
      </c>
      <c r="C183" s="394" t="s">
        <v>638</v>
      </c>
      <c r="D183" s="394" t="s">
        <v>1021</v>
      </c>
      <c r="E183" s="394" t="s">
        <v>1022</v>
      </c>
      <c r="F183" s="413">
        <v>0</v>
      </c>
      <c r="G183" s="428">
        <f>SUMIFS(rascunho!D:D,rascunho!B:B,Estoque!B183)</f>
        <v>0</v>
      </c>
      <c r="H183" s="429">
        <f>SUMIFS(rascunho!E:E,rascunho!B:B,Estoque!B183)</f>
        <v>7.3201999999999998</v>
      </c>
      <c r="I183" s="429">
        <f>SUMIFS(rascunho!G:G,rascunho!C:C,Estoque!C183)</f>
        <v>7.3201999999999998</v>
      </c>
      <c r="J183" s="414">
        <v>0</v>
      </c>
      <c r="K183" s="415" t="s">
        <v>1023</v>
      </c>
      <c r="L183" s="416">
        <v>0</v>
      </c>
      <c r="M183" s="394" t="s">
        <v>772</v>
      </c>
      <c r="N183" s="417">
        <v>0</v>
      </c>
      <c r="O183" s="418">
        <v>44753</v>
      </c>
      <c r="P183" s="419">
        <v>7836.5</v>
      </c>
      <c r="Q183" s="419">
        <v>15070.19</v>
      </c>
      <c r="R183" s="394" t="s">
        <v>772</v>
      </c>
      <c r="S183" s="394" t="s">
        <v>772</v>
      </c>
      <c r="T183" s="408" t="s">
        <v>772</v>
      </c>
    </row>
    <row r="184" spans="1:20" hidden="1" x14ac:dyDescent="0.3">
      <c r="A184" s="439">
        <v>22</v>
      </c>
      <c r="B184" s="394" t="s">
        <v>639</v>
      </c>
      <c r="C184" s="394" t="s">
        <v>640</v>
      </c>
      <c r="D184" s="394" t="s">
        <v>1021</v>
      </c>
      <c r="E184" s="394" t="s">
        <v>1022</v>
      </c>
      <c r="F184" s="413">
        <v>0</v>
      </c>
      <c r="G184" s="428">
        <f>SUMIFS(rascunho!D:D,rascunho!B:B,Estoque!B184)</f>
        <v>0</v>
      </c>
      <c r="H184" s="429">
        <f>SUMIFS(rascunho!E:E,rascunho!B:B,Estoque!B184)</f>
        <v>52.637</v>
      </c>
      <c r="I184" s="429">
        <f>SUMIFS(rascunho!G:G,rascunho!C:C,Estoque!C184)</f>
        <v>52.036999999999999</v>
      </c>
      <c r="J184" s="414">
        <v>0</v>
      </c>
      <c r="K184" s="415" t="s">
        <v>1023</v>
      </c>
      <c r="L184" s="416">
        <v>0</v>
      </c>
      <c r="M184" s="394" t="s">
        <v>772</v>
      </c>
      <c r="N184" s="417">
        <v>0</v>
      </c>
      <c r="O184" s="418">
        <v>44753</v>
      </c>
      <c r="P184" s="419">
        <v>7836.5</v>
      </c>
      <c r="Q184" s="419">
        <v>15070.19</v>
      </c>
      <c r="R184" s="394" t="s">
        <v>772</v>
      </c>
      <c r="S184" s="394" t="s">
        <v>772</v>
      </c>
      <c r="T184" s="408" t="s">
        <v>772</v>
      </c>
    </row>
    <row r="185" spans="1:20" hidden="1" x14ac:dyDescent="0.3">
      <c r="A185" s="439">
        <v>22</v>
      </c>
      <c r="B185" s="394" t="s">
        <v>643</v>
      </c>
      <c r="C185" s="394" t="s">
        <v>644</v>
      </c>
      <c r="D185" s="394" t="s">
        <v>1021</v>
      </c>
      <c r="E185" s="394" t="s">
        <v>1022</v>
      </c>
      <c r="F185" s="413">
        <v>0</v>
      </c>
      <c r="G185" s="428">
        <f>SUMIFS(rascunho!D:D,rascunho!B:B,Estoque!B185)</f>
        <v>0</v>
      </c>
      <c r="H185" s="429">
        <f>SUMIFS(rascunho!E:E,rascunho!B:B,Estoque!B185)</f>
        <v>41.0244</v>
      </c>
      <c r="I185" s="429">
        <f>SUMIFS(rascunho!G:G,rascunho!C:C,Estoque!C185)</f>
        <v>41.0244</v>
      </c>
      <c r="J185" s="414">
        <v>0</v>
      </c>
      <c r="K185" s="415" t="s">
        <v>1023</v>
      </c>
      <c r="L185" s="416">
        <v>0</v>
      </c>
      <c r="M185" s="394" t="s">
        <v>772</v>
      </c>
      <c r="N185" s="417">
        <v>0</v>
      </c>
      <c r="O185" s="418">
        <v>44753</v>
      </c>
      <c r="P185" s="419">
        <v>7836.5</v>
      </c>
      <c r="Q185" s="419">
        <v>15070.19</v>
      </c>
      <c r="R185" s="394" t="s">
        <v>772</v>
      </c>
      <c r="S185" s="394" t="s">
        <v>772</v>
      </c>
      <c r="T185" s="408" t="s">
        <v>772</v>
      </c>
    </row>
    <row r="186" spans="1:20" hidden="1" x14ac:dyDescent="0.3">
      <c r="A186" s="439">
        <v>22</v>
      </c>
      <c r="B186" s="394" t="s">
        <v>647</v>
      </c>
      <c r="C186" s="394" t="s">
        <v>648</v>
      </c>
      <c r="D186" s="394" t="s">
        <v>1021</v>
      </c>
      <c r="E186" s="394" t="s">
        <v>1022</v>
      </c>
      <c r="F186" s="413">
        <v>0</v>
      </c>
      <c r="G186" s="428">
        <f>SUMIFS(rascunho!D:D,rascunho!B:B,Estoque!B186)</f>
        <v>0</v>
      </c>
      <c r="H186" s="429">
        <f>SUMIFS(rascunho!E:E,rascunho!B:B,Estoque!B186)</f>
        <v>26.603899999999999</v>
      </c>
      <c r="I186" s="429">
        <f>SUMIFS(rascunho!G:G,rascunho!C:C,Estoque!C186)</f>
        <v>24.593900000000001</v>
      </c>
      <c r="J186" s="414">
        <v>0</v>
      </c>
      <c r="K186" s="415" t="s">
        <v>1023</v>
      </c>
      <c r="L186" s="416">
        <v>0</v>
      </c>
      <c r="M186" s="394" t="s">
        <v>772</v>
      </c>
      <c r="N186" s="417">
        <v>0</v>
      </c>
      <c r="O186" s="418">
        <v>44753</v>
      </c>
      <c r="P186" s="419">
        <v>7836.5</v>
      </c>
      <c r="Q186" s="419">
        <v>15070.19</v>
      </c>
      <c r="R186" s="394" t="s">
        <v>772</v>
      </c>
      <c r="S186" s="394" t="s">
        <v>772</v>
      </c>
      <c r="T186" s="408" t="s">
        <v>772</v>
      </c>
    </row>
    <row r="187" spans="1:20" hidden="1" x14ac:dyDescent="0.3">
      <c r="A187" s="439">
        <v>22</v>
      </c>
      <c r="B187" s="394" t="s">
        <v>651</v>
      </c>
      <c r="C187" s="394" t="s">
        <v>652</v>
      </c>
      <c r="D187" s="394" t="s">
        <v>1021</v>
      </c>
      <c r="E187" s="394" t="s">
        <v>1022</v>
      </c>
      <c r="F187" s="413">
        <v>0</v>
      </c>
      <c r="G187" s="428">
        <f>SUMIFS(rascunho!D:D,rascunho!B:B,Estoque!B187)</f>
        <v>0</v>
      </c>
      <c r="H187" s="429">
        <f>SUMIFS(rascunho!E:E,rascunho!B:B,Estoque!B187)</f>
        <v>8.9342000000000006</v>
      </c>
      <c r="I187" s="429">
        <f>SUMIFS(rascunho!G:G,rascunho!C:C,Estoque!C187)</f>
        <v>8.9342000000000006</v>
      </c>
      <c r="J187" s="414">
        <v>0</v>
      </c>
      <c r="K187" s="415" t="s">
        <v>1023</v>
      </c>
      <c r="L187" s="416">
        <v>0</v>
      </c>
      <c r="M187" s="394" t="s">
        <v>772</v>
      </c>
      <c r="N187" s="417">
        <v>0</v>
      </c>
      <c r="O187" s="418">
        <v>44753</v>
      </c>
      <c r="P187" s="419">
        <v>7836.5</v>
      </c>
      <c r="Q187" s="419">
        <v>15070.19</v>
      </c>
      <c r="R187" s="394" t="s">
        <v>772</v>
      </c>
      <c r="S187" s="394" t="s">
        <v>772</v>
      </c>
      <c r="T187" s="408" t="s">
        <v>772</v>
      </c>
    </row>
    <row r="188" spans="1:20" hidden="1" x14ac:dyDescent="0.3">
      <c r="A188" s="439">
        <v>22</v>
      </c>
      <c r="B188" s="394" t="s">
        <v>55</v>
      </c>
      <c r="C188" s="394" t="s">
        <v>56</v>
      </c>
      <c r="D188" s="394" t="s">
        <v>1021</v>
      </c>
      <c r="E188" s="394" t="s">
        <v>1022</v>
      </c>
      <c r="F188" s="413">
        <v>0</v>
      </c>
      <c r="G188" s="428">
        <f>SUMIFS(rascunho!D:D,rascunho!B:B,Estoque!B188)</f>
        <v>0</v>
      </c>
      <c r="H188" s="429">
        <f>SUMIFS(rascunho!E:E,rascunho!B:B,Estoque!B188)</f>
        <v>32.107999999999997</v>
      </c>
      <c r="I188" s="429">
        <f>SUMIFS(rascunho!G:G,rascunho!C:C,Estoque!C188)</f>
        <v>32.107999999999997</v>
      </c>
      <c r="J188" s="414">
        <v>0</v>
      </c>
      <c r="K188" s="415" t="s">
        <v>1023</v>
      </c>
      <c r="L188" s="416">
        <v>0</v>
      </c>
      <c r="M188" s="394" t="s">
        <v>772</v>
      </c>
      <c r="N188" s="417">
        <v>0</v>
      </c>
      <c r="O188" s="418">
        <v>44753</v>
      </c>
      <c r="P188" s="419">
        <v>7836.5</v>
      </c>
      <c r="Q188" s="419">
        <v>15070.19</v>
      </c>
      <c r="R188" s="394" t="s">
        <v>772</v>
      </c>
      <c r="S188" s="394" t="s">
        <v>772</v>
      </c>
      <c r="T188" s="408" t="s">
        <v>772</v>
      </c>
    </row>
    <row r="189" spans="1:20" hidden="1" x14ac:dyDescent="0.3">
      <c r="A189" s="439">
        <v>22</v>
      </c>
      <c r="B189" s="394" t="s">
        <v>655</v>
      </c>
      <c r="C189" s="394" t="s">
        <v>656</v>
      </c>
      <c r="D189" s="394" t="s">
        <v>1021</v>
      </c>
      <c r="E189" s="394" t="s">
        <v>1022</v>
      </c>
      <c r="F189" s="413">
        <v>0</v>
      </c>
      <c r="G189" s="428">
        <f>SUMIFS(rascunho!D:D,rascunho!B:B,Estoque!B189)</f>
        <v>0</v>
      </c>
      <c r="H189" s="429">
        <f>SUMIFS(rascunho!E:E,rascunho!B:B,Estoque!B189)</f>
        <v>7.7591999999999999</v>
      </c>
      <c r="I189" s="429">
        <f>SUMIFS(rascunho!G:G,rascunho!C:C,Estoque!C189)</f>
        <v>7.7591999999999999</v>
      </c>
      <c r="J189" s="414">
        <v>0</v>
      </c>
      <c r="K189" s="415" t="s">
        <v>1023</v>
      </c>
      <c r="L189" s="416">
        <v>0</v>
      </c>
      <c r="M189" s="394" t="s">
        <v>772</v>
      </c>
      <c r="N189" s="417">
        <v>0</v>
      </c>
      <c r="O189" s="418">
        <v>44753</v>
      </c>
      <c r="P189" s="419">
        <v>7836.5</v>
      </c>
      <c r="Q189" s="419">
        <v>15070.19</v>
      </c>
      <c r="R189" s="394" t="s">
        <v>772</v>
      </c>
      <c r="S189" s="394" t="s">
        <v>772</v>
      </c>
      <c r="T189" s="408" t="s">
        <v>772</v>
      </c>
    </row>
    <row r="190" spans="1:20" hidden="1" x14ac:dyDescent="0.3">
      <c r="A190" s="439">
        <v>22</v>
      </c>
      <c r="B190" s="394" t="s">
        <v>657</v>
      </c>
      <c r="C190" s="394" t="s">
        <v>658</v>
      </c>
      <c r="D190" s="394" t="s">
        <v>772</v>
      </c>
      <c r="E190" s="394" t="s">
        <v>1022</v>
      </c>
      <c r="F190" s="413">
        <v>0</v>
      </c>
      <c r="G190" s="428">
        <f>SUMIFS(rascunho!D:D,rascunho!B:B,Estoque!B190)</f>
        <v>5.74E-2</v>
      </c>
      <c r="H190" s="429">
        <f>SUMIFS(rascunho!E:E,rascunho!B:B,Estoque!B190)</f>
        <v>3.2608000000000001</v>
      </c>
      <c r="I190" s="429">
        <f>SUMIFS(rascunho!G:G,rascunho!C:C,Estoque!C190)</f>
        <v>1.0358000000000001</v>
      </c>
      <c r="J190" s="414">
        <v>0</v>
      </c>
      <c r="K190" s="415" t="s">
        <v>1023</v>
      </c>
      <c r="L190" s="416">
        <v>0</v>
      </c>
      <c r="M190" s="394" t="s">
        <v>772</v>
      </c>
      <c r="N190" s="417">
        <v>0</v>
      </c>
      <c r="O190" s="418">
        <v>44753</v>
      </c>
      <c r="P190" s="419">
        <v>7836.5</v>
      </c>
      <c r="Q190" s="419">
        <v>15070.19</v>
      </c>
      <c r="R190" s="394" t="s">
        <v>772</v>
      </c>
      <c r="S190" s="394" t="s">
        <v>772</v>
      </c>
      <c r="T190" s="408" t="s">
        <v>772</v>
      </c>
    </row>
    <row r="191" spans="1:20" hidden="1" x14ac:dyDescent="0.3">
      <c r="A191" s="439">
        <v>22</v>
      </c>
      <c r="B191" s="394" t="s">
        <v>661</v>
      </c>
      <c r="C191" s="394" t="s">
        <v>662</v>
      </c>
      <c r="D191" s="394" t="s">
        <v>1021</v>
      </c>
      <c r="E191" s="394" t="s">
        <v>1022</v>
      </c>
      <c r="F191" s="413">
        <v>0</v>
      </c>
      <c r="G191" s="428">
        <f>SUMIFS(rascunho!D:D,rascunho!B:B,Estoque!B191)</f>
        <v>0</v>
      </c>
      <c r="H191" s="429">
        <f>SUMIFS(rascunho!E:E,rascunho!B:B,Estoque!B191)</f>
        <v>6.1007999999999996</v>
      </c>
      <c r="I191" s="429">
        <f>SUMIFS(rascunho!G:G,rascunho!C:C,Estoque!C191)</f>
        <v>6.1007999999999996</v>
      </c>
      <c r="J191" s="414">
        <v>0</v>
      </c>
      <c r="K191" s="415" t="s">
        <v>1023</v>
      </c>
      <c r="L191" s="416">
        <v>0</v>
      </c>
      <c r="M191" s="394" t="s">
        <v>772</v>
      </c>
      <c r="N191" s="417">
        <v>0</v>
      </c>
      <c r="O191" s="418">
        <v>44753</v>
      </c>
      <c r="P191" s="419">
        <v>7836.5</v>
      </c>
      <c r="Q191" s="419">
        <v>15070.19</v>
      </c>
      <c r="R191" s="394" t="s">
        <v>772</v>
      </c>
      <c r="S191" s="394" t="s">
        <v>772</v>
      </c>
      <c r="T191" s="408" t="s">
        <v>772</v>
      </c>
    </row>
    <row r="192" spans="1:20" hidden="1" x14ac:dyDescent="0.3">
      <c r="A192" s="439">
        <v>22</v>
      </c>
      <c r="B192" s="394" t="s">
        <v>838</v>
      </c>
      <c r="C192" s="394" t="s">
        <v>839</v>
      </c>
      <c r="D192" s="394" t="s">
        <v>772</v>
      </c>
      <c r="E192" s="394" t="s">
        <v>1022</v>
      </c>
      <c r="F192" s="413">
        <v>0</v>
      </c>
      <c r="G192" s="428">
        <f>SUMIFS(rascunho!D:D,rascunho!B:B,Estoque!B192)</f>
        <v>0</v>
      </c>
      <c r="H192" s="429">
        <f>SUMIFS(rascunho!E:E,rascunho!B:B,Estoque!B192)</f>
        <v>0</v>
      </c>
      <c r="I192" s="429">
        <f>SUMIFS(rascunho!G:G,rascunho!C:C,Estoque!C192)</f>
        <v>0</v>
      </c>
      <c r="J192" s="414">
        <v>0</v>
      </c>
      <c r="K192" s="415" t="s">
        <v>1023</v>
      </c>
      <c r="L192" s="416">
        <v>0</v>
      </c>
      <c r="M192" s="394" t="s">
        <v>772</v>
      </c>
      <c r="N192" s="417">
        <v>0</v>
      </c>
      <c r="O192" s="418">
        <v>44753</v>
      </c>
      <c r="P192" s="419">
        <v>9449.2800000000007</v>
      </c>
      <c r="Q192" s="419">
        <v>18171.689999999999</v>
      </c>
      <c r="R192" s="394" t="s">
        <v>772</v>
      </c>
      <c r="S192" s="394" t="s">
        <v>772</v>
      </c>
      <c r="T192" s="408" t="s">
        <v>772</v>
      </c>
    </row>
    <row r="193" spans="1:20" hidden="1" x14ac:dyDescent="0.3">
      <c r="A193" s="439">
        <v>22</v>
      </c>
      <c r="B193" s="394" t="s">
        <v>669</v>
      </c>
      <c r="C193" s="394" t="s">
        <v>670</v>
      </c>
      <c r="D193" s="394" t="s">
        <v>1021</v>
      </c>
      <c r="E193" s="394" t="s">
        <v>1022</v>
      </c>
      <c r="F193" s="413">
        <v>0</v>
      </c>
      <c r="G193" s="428">
        <f>SUMIFS(rascunho!D:D,rascunho!B:B,Estoque!B193)</f>
        <v>0</v>
      </c>
      <c r="H193" s="429">
        <f>SUMIFS(rascunho!E:E,rascunho!B:B,Estoque!B193)</f>
        <v>0</v>
      </c>
      <c r="I193" s="429">
        <f>SUMIFS(rascunho!G:G,rascunho!C:C,Estoque!C193)</f>
        <v>0</v>
      </c>
      <c r="J193" s="414">
        <v>0</v>
      </c>
      <c r="K193" s="415" t="s">
        <v>1023</v>
      </c>
      <c r="L193" s="416">
        <v>0</v>
      </c>
      <c r="M193" s="394" t="s">
        <v>772</v>
      </c>
      <c r="N193" s="417">
        <v>0</v>
      </c>
      <c r="O193" s="418">
        <v>44753</v>
      </c>
      <c r="P193" s="419">
        <v>9449.2800000000007</v>
      </c>
      <c r="Q193" s="419">
        <v>18171.689999999999</v>
      </c>
      <c r="R193" s="394" t="s">
        <v>772</v>
      </c>
      <c r="S193" s="394" t="s">
        <v>772</v>
      </c>
      <c r="T193" s="408" t="s">
        <v>772</v>
      </c>
    </row>
    <row r="194" spans="1:20" hidden="1" x14ac:dyDescent="0.3">
      <c r="A194" s="439">
        <v>22</v>
      </c>
      <c r="B194" s="394" t="s">
        <v>671</v>
      </c>
      <c r="C194" s="394" t="s">
        <v>672</v>
      </c>
      <c r="D194" s="394" t="s">
        <v>772</v>
      </c>
      <c r="E194" s="394" t="s">
        <v>1022</v>
      </c>
      <c r="F194" s="413">
        <v>0</v>
      </c>
      <c r="G194" s="428">
        <f>SUMIFS(rascunho!D:D,rascunho!B:B,Estoque!B194)</f>
        <v>0</v>
      </c>
      <c r="H194" s="429">
        <f>SUMIFS(rascunho!E:E,rascunho!B:B,Estoque!B194)</f>
        <v>11.1469</v>
      </c>
      <c r="I194" s="429">
        <f>SUMIFS(rascunho!G:G,rascunho!C:C,Estoque!C194)</f>
        <v>11.1469</v>
      </c>
      <c r="J194" s="414">
        <v>0</v>
      </c>
      <c r="K194" s="415" t="s">
        <v>1023</v>
      </c>
      <c r="L194" s="416">
        <v>0</v>
      </c>
      <c r="M194" s="394" t="s">
        <v>772</v>
      </c>
      <c r="N194" s="417">
        <v>0</v>
      </c>
      <c r="O194" s="418">
        <v>44753</v>
      </c>
      <c r="P194" s="419">
        <v>9449.2800000000007</v>
      </c>
      <c r="Q194" s="419">
        <v>18171.689999999999</v>
      </c>
      <c r="R194" s="394" t="s">
        <v>772</v>
      </c>
      <c r="S194" s="394" t="s">
        <v>772</v>
      </c>
      <c r="T194" s="408" t="s">
        <v>772</v>
      </c>
    </row>
    <row r="195" spans="1:20" hidden="1" x14ac:dyDescent="0.3">
      <c r="A195" s="439">
        <v>22</v>
      </c>
      <c r="B195" s="394" t="s">
        <v>840</v>
      </c>
      <c r="C195" s="394" t="s">
        <v>676</v>
      </c>
      <c r="D195" s="394" t="s">
        <v>1021</v>
      </c>
      <c r="E195" s="394" t="s">
        <v>1022</v>
      </c>
      <c r="F195" s="413">
        <v>0</v>
      </c>
      <c r="G195" s="428">
        <f>SUMIFS(rascunho!D:D,rascunho!B:B,Estoque!B195)</f>
        <v>0</v>
      </c>
      <c r="H195" s="429">
        <f>SUMIFS(rascunho!E:E,rascunho!B:B,Estoque!B195)</f>
        <v>2.8673999999999999</v>
      </c>
      <c r="I195" s="429">
        <f>SUMIFS(rascunho!G:G,rascunho!C:C,Estoque!C195)</f>
        <v>2.8673999999999999</v>
      </c>
      <c r="J195" s="414">
        <v>0</v>
      </c>
      <c r="K195" s="415" t="s">
        <v>1023</v>
      </c>
      <c r="L195" s="416">
        <v>0</v>
      </c>
      <c r="M195" s="394" t="s">
        <v>772</v>
      </c>
      <c r="N195" s="417">
        <v>0</v>
      </c>
      <c r="O195" s="418">
        <v>44753</v>
      </c>
      <c r="P195" s="419">
        <v>9449.2800000000007</v>
      </c>
      <c r="Q195" s="419">
        <v>18171.689999999999</v>
      </c>
      <c r="R195" s="394" t="s">
        <v>772</v>
      </c>
      <c r="S195" s="394" t="s">
        <v>772</v>
      </c>
      <c r="T195" s="408" t="s">
        <v>772</v>
      </c>
    </row>
    <row r="196" spans="1:20" hidden="1" x14ac:dyDescent="0.3">
      <c r="A196" s="439">
        <v>22</v>
      </c>
      <c r="B196" s="394" t="s">
        <v>679</v>
      </c>
      <c r="C196" s="394" t="s">
        <v>680</v>
      </c>
      <c r="D196" s="394" t="s">
        <v>772</v>
      </c>
      <c r="E196" s="394" t="s">
        <v>1022</v>
      </c>
      <c r="F196" s="413">
        <v>0</v>
      </c>
      <c r="G196" s="428">
        <f>SUMIFS(rascunho!D:D,rascunho!B:B,Estoque!B196)</f>
        <v>0</v>
      </c>
      <c r="H196" s="429">
        <f>SUMIFS(rascunho!E:E,rascunho!B:B,Estoque!B196)</f>
        <v>10.045999999999999</v>
      </c>
      <c r="I196" s="429">
        <f>SUMIFS(rascunho!G:G,rascunho!C:C,Estoque!C196)</f>
        <v>10.045999999999999</v>
      </c>
      <c r="J196" s="414">
        <v>0</v>
      </c>
      <c r="K196" s="415" t="s">
        <v>1023</v>
      </c>
      <c r="L196" s="416">
        <v>0</v>
      </c>
      <c r="M196" s="394" t="s">
        <v>772</v>
      </c>
      <c r="N196" s="417">
        <v>0</v>
      </c>
      <c r="O196" s="418">
        <v>44753</v>
      </c>
      <c r="P196" s="419">
        <v>9449.2800000000007</v>
      </c>
      <c r="Q196" s="419">
        <v>18171.689999999999</v>
      </c>
      <c r="R196" s="394" t="s">
        <v>772</v>
      </c>
      <c r="S196" s="394" t="s">
        <v>772</v>
      </c>
      <c r="T196" s="408" t="s">
        <v>772</v>
      </c>
    </row>
    <row r="197" spans="1:20" hidden="1" x14ac:dyDescent="0.3">
      <c r="A197" s="439">
        <v>22</v>
      </c>
      <c r="B197" s="394" t="s">
        <v>683</v>
      </c>
      <c r="C197" s="394" t="s">
        <v>684</v>
      </c>
      <c r="D197" s="394" t="s">
        <v>772</v>
      </c>
      <c r="E197" s="394" t="s">
        <v>1022</v>
      </c>
      <c r="F197" s="413">
        <v>0</v>
      </c>
      <c r="G197" s="428">
        <f>SUMIFS(rascunho!D:D,rascunho!B:B,Estoque!B197)</f>
        <v>0</v>
      </c>
      <c r="H197" s="429">
        <f>SUMIFS(rascunho!E:E,rascunho!B:B,Estoque!B197)</f>
        <v>4.4794</v>
      </c>
      <c r="I197" s="429">
        <f>SUMIFS(rascunho!G:G,rascunho!C:C,Estoque!C197)</f>
        <v>4.4794</v>
      </c>
      <c r="J197" s="414">
        <v>0</v>
      </c>
      <c r="K197" s="415" t="s">
        <v>1023</v>
      </c>
      <c r="L197" s="416">
        <v>0</v>
      </c>
      <c r="M197" s="394" t="s">
        <v>772</v>
      </c>
      <c r="N197" s="417">
        <v>0</v>
      </c>
      <c r="O197" s="418">
        <v>44753</v>
      </c>
      <c r="P197" s="419">
        <v>9449.2800000000007</v>
      </c>
      <c r="Q197" s="419">
        <v>18171.689999999999</v>
      </c>
      <c r="R197" s="394" t="s">
        <v>772</v>
      </c>
      <c r="S197" s="394" t="s">
        <v>772</v>
      </c>
      <c r="T197" s="408" t="s">
        <v>772</v>
      </c>
    </row>
    <row r="198" spans="1:20" hidden="1" x14ac:dyDescent="0.3">
      <c r="A198" s="439">
        <v>22</v>
      </c>
      <c r="B198" s="394" t="s">
        <v>841</v>
      </c>
      <c r="C198" s="394" t="s">
        <v>842</v>
      </c>
      <c r="D198" s="394" t="s">
        <v>772</v>
      </c>
      <c r="E198" s="394" t="s">
        <v>1022</v>
      </c>
      <c r="F198" s="413">
        <v>0</v>
      </c>
      <c r="G198" s="428">
        <f>SUMIFS(rascunho!D:D,rascunho!B:B,Estoque!B198)</f>
        <v>0</v>
      </c>
      <c r="H198" s="429">
        <f>SUMIFS(rascunho!E:E,rascunho!B:B,Estoque!B198)</f>
        <v>0</v>
      </c>
      <c r="I198" s="429">
        <f>SUMIFS(rascunho!G:G,rascunho!C:C,Estoque!C198)</f>
        <v>0</v>
      </c>
      <c r="J198" s="414">
        <v>0</v>
      </c>
      <c r="K198" s="415" t="s">
        <v>1023</v>
      </c>
      <c r="L198" s="416">
        <v>0</v>
      </c>
      <c r="M198" s="394" t="s">
        <v>772</v>
      </c>
      <c r="N198" s="417">
        <v>0</v>
      </c>
      <c r="O198" s="418">
        <v>44753</v>
      </c>
      <c r="P198" s="419">
        <v>9449.2800000000007</v>
      </c>
      <c r="Q198" s="419">
        <v>18171.689999999999</v>
      </c>
      <c r="R198" s="394" t="s">
        <v>772</v>
      </c>
      <c r="S198" s="394" t="s">
        <v>772</v>
      </c>
      <c r="T198" s="408" t="s">
        <v>772</v>
      </c>
    </row>
    <row r="199" spans="1:20" hidden="1" x14ac:dyDescent="0.3">
      <c r="A199" s="439">
        <v>22</v>
      </c>
      <c r="B199" s="394" t="s">
        <v>687</v>
      </c>
      <c r="C199" s="394" t="s">
        <v>843</v>
      </c>
      <c r="D199" s="394" t="s">
        <v>1021</v>
      </c>
      <c r="E199" s="394" t="s">
        <v>1022</v>
      </c>
      <c r="F199" s="413">
        <v>0</v>
      </c>
      <c r="G199" s="428">
        <f>SUMIFS(rascunho!D:D,rascunho!B:B,Estoque!B199)</f>
        <v>0</v>
      </c>
      <c r="H199" s="429">
        <f>SUMIFS(rascunho!E:E,rascunho!B:B,Estoque!B199)</f>
        <v>7.1000000000000004E-3</v>
      </c>
      <c r="I199" s="429">
        <f>SUMIFS(rascunho!G:G,rascunho!C:C,Estoque!C199)</f>
        <v>0</v>
      </c>
      <c r="J199" s="414">
        <v>0</v>
      </c>
      <c r="K199" s="415" t="s">
        <v>1023</v>
      </c>
      <c r="L199" s="416">
        <v>0</v>
      </c>
      <c r="M199" s="394" t="s">
        <v>772</v>
      </c>
      <c r="N199" s="417">
        <v>0</v>
      </c>
      <c r="O199" s="418">
        <v>44753</v>
      </c>
      <c r="P199" s="419">
        <v>9449.2800000000007</v>
      </c>
      <c r="Q199" s="419">
        <v>18171.689999999999</v>
      </c>
      <c r="R199" s="394" t="s">
        <v>772</v>
      </c>
      <c r="S199" s="394" t="s">
        <v>772</v>
      </c>
      <c r="T199" s="408" t="s">
        <v>772</v>
      </c>
    </row>
    <row r="200" spans="1:20" hidden="1" x14ac:dyDescent="0.3">
      <c r="A200" s="439">
        <v>22</v>
      </c>
      <c r="B200" s="394" t="s">
        <v>844</v>
      </c>
      <c r="C200" s="394" t="s">
        <v>845</v>
      </c>
      <c r="D200" s="394" t="s">
        <v>1021</v>
      </c>
      <c r="E200" s="394" t="s">
        <v>1022</v>
      </c>
      <c r="F200" s="413">
        <v>0</v>
      </c>
      <c r="G200" s="428">
        <f>SUMIFS(rascunho!D:D,rascunho!B:B,Estoque!B200)</f>
        <v>0</v>
      </c>
      <c r="H200" s="429">
        <f>SUMIFS(rascunho!E:E,rascunho!B:B,Estoque!B200)</f>
        <v>0</v>
      </c>
      <c r="I200" s="429">
        <f>SUMIFS(rascunho!G:G,rascunho!C:C,Estoque!C200)</f>
        <v>0</v>
      </c>
      <c r="J200" s="414">
        <v>0</v>
      </c>
      <c r="K200" s="415" t="s">
        <v>1023</v>
      </c>
      <c r="L200" s="416">
        <v>0</v>
      </c>
      <c r="M200" s="394" t="s">
        <v>772</v>
      </c>
      <c r="N200" s="417">
        <v>0</v>
      </c>
      <c r="O200" s="418">
        <v>44753</v>
      </c>
      <c r="P200" s="419">
        <v>9449.2800000000007</v>
      </c>
      <c r="Q200" s="419">
        <v>18171.689999999999</v>
      </c>
      <c r="R200" s="394" t="s">
        <v>772</v>
      </c>
      <c r="S200" s="394" t="s">
        <v>772</v>
      </c>
      <c r="T200" s="408" t="s">
        <v>772</v>
      </c>
    </row>
    <row r="201" spans="1:20" hidden="1" x14ac:dyDescent="0.3">
      <c r="A201" s="439">
        <v>22</v>
      </c>
      <c r="B201" s="394" t="s">
        <v>846</v>
      </c>
      <c r="C201" s="394" t="s">
        <v>847</v>
      </c>
      <c r="D201" s="394" t="s">
        <v>772</v>
      </c>
      <c r="E201" s="394" t="s">
        <v>1022</v>
      </c>
      <c r="F201" s="413">
        <v>0</v>
      </c>
      <c r="G201" s="428">
        <f>SUMIFS(rascunho!D:D,rascunho!B:B,Estoque!B201)</f>
        <v>0</v>
      </c>
      <c r="H201" s="429">
        <f>SUMIFS(rascunho!E:E,rascunho!B:B,Estoque!B201)</f>
        <v>0</v>
      </c>
      <c r="I201" s="429">
        <f>SUMIFS(rascunho!G:G,rascunho!C:C,Estoque!C201)</f>
        <v>0</v>
      </c>
      <c r="J201" s="414">
        <v>0</v>
      </c>
      <c r="K201" s="415" t="s">
        <v>1023</v>
      </c>
      <c r="L201" s="416">
        <v>0</v>
      </c>
      <c r="M201" s="394" t="s">
        <v>772</v>
      </c>
      <c r="N201" s="417">
        <v>0</v>
      </c>
      <c r="O201" s="418">
        <v>44753</v>
      </c>
      <c r="P201" s="419">
        <v>9449.2800000000007</v>
      </c>
      <c r="Q201" s="419">
        <v>18171.689999999999</v>
      </c>
      <c r="R201" s="394" t="s">
        <v>772</v>
      </c>
      <c r="S201" s="394" t="s">
        <v>772</v>
      </c>
      <c r="T201" s="408" t="s">
        <v>772</v>
      </c>
    </row>
    <row r="202" spans="1:20" hidden="1" x14ac:dyDescent="0.3">
      <c r="A202" s="439">
        <v>22</v>
      </c>
      <c r="B202" s="394" t="s">
        <v>848</v>
      </c>
      <c r="C202" s="394" t="s">
        <v>849</v>
      </c>
      <c r="D202" s="394" t="s">
        <v>1021</v>
      </c>
      <c r="E202" s="394" t="s">
        <v>1022</v>
      </c>
      <c r="F202" s="413">
        <v>0</v>
      </c>
      <c r="G202" s="428">
        <f>SUMIFS(rascunho!D:D,rascunho!B:B,Estoque!B202)</f>
        <v>0</v>
      </c>
      <c r="H202" s="429">
        <f>SUMIFS(rascunho!E:E,rascunho!B:B,Estoque!B202)</f>
        <v>0</v>
      </c>
      <c r="I202" s="429">
        <f>SUMIFS(rascunho!G:G,rascunho!C:C,Estoque!C202)</f>
        <v>0</v>
      </c>
      <c r="J202" s="414">
        <v>0</v>
      </c>
      <c r="K202" s="415" t="s">
        <v>1023</v>
      </c>
      <c r="L202" s="416">
        <v>0</v>
      </c>
      <c r="M202" s="394" t="s">
        <v>772</v>
      </c>
      <c r="N202" s="417">
        <v>0</v>
      </c>
      <c r="O202" s="418">
        <v>44753</v>
      </c>
      <c r="P202" s="419">
        <v>9449.2800000000007</v>
      </c>
      <c r="Q202" s="419">
        <v>18171.689999999999</v>
      </c>
      <c r="R202" s="394" t="s">
        <v>772</v>
      </c>
      <c r="S202" s="394" t="s">
        <v>772</v>
      </c>
      <c r="T202" s="408" t="s">
        <v>772</v>
      </c>
    </row>
    <row r="203" spans="1:20" hidden="1" x14ac:dyDescent="0.3">
      <c r="A203" s="439">
        <v>22</v>
      </c>
      <c r="B203" s="394" t="s">
        <v>850</v>
      </c>
      <c r="C203" s="394" t="s">
        <v>851</v>
      </c>
      <c r="D203" s="394" t="s">
        <v>772</v>
      </c>
      <c r="E203" s="394" t="s">
        <v>1022</v>
      </c>
      <c r="F203" s="413">
        <v>0</v>
      </c>
      <c r="G203" s="428">
        <f>SUMIFS(rascunho!D:D,rascunho!B:B,Estoque!B203)</f>
        <v>0</v>
      </c>
      <c r="H203" s="429">
        <f>SUMIFS(rascunho!E:E,rascunho!B:B,Estoque!B203)</f>
        <v>0</v>
      </c>
      <c r="I203" s="429">
        <f>SUMIFS(rascunho!G:G,rascunho!C:C,Estoque!C203)</f>
        <v>0</v>
      </c>
      <c r="J203" s="414">
        <v>0</v>
      </c>
      <c r="K203" s="415" t="s">
        <v>1023</v>
      </c>
      <c r="L203" s="416">
        <v>0</v>
      </c>
      <c r="M203" s="394" t="s">
        <v>772</v>
      </c>
      <c r="N203" s="417">
        <v>0</v>
      </c>
      <c r="O203" s="418">
        <v>44753</v>
      </c>
      <c r="P203" s="419">
        <v>9449.2800000000007</v>
      </c>
      <c r="Q203" s="419">
        <v>18171.689999999999</v>
      </c>
      <c r="R203" s="394" t="s">
        <v>772</v>
      </c>
      <c r="S203" s="394" t="s">
        <v>772</v>
      </c>
      <c r="T203" s="408" t="s">
        <v>772</v>
      </c>
    </row>
    <row r="204" spans="1:20" hidden="1" x14ac:dyDescent="0.3">
      <c r="A204" s="439">
        <v>22</v>
      </c>
      <c r="B204" s="394" t="s">
        <v>689</v>
      </c>
      <c r="C204" s="394" t="s">
        <v>852</v>
      </c>
      <c r="D204" s="394" t="s">
        <v>1021</v>
      </c>
      <c r="E204" s="394" t="s">
        <v>1022</v>
      </c>
      <c r="F204" s="413">
        <v>0</v>
      </c>
      <c r="G204" s="428">
        <f>SUMIFS(rascunho!D:D,rascunho!B:B,Estoque!B204)</f>
        <v>0</v>
      </c>
      <c r="H204" s="429">
        <f>SUMIFS(rascunho!E:E,rascunho!B:B,Estoque!B204)</f>
        <v>0</v>
      </c>
      <c r="I204" s="429">
        <f>SUMIFS(rascunho!G:G,rascunho!C:C,Estoque!C204)</f>
        <v>0</v>
      </c>
      <c r="J204" s="414">
        <v>0</v>
      </c>
      <c r="K204" s="415" t="s">
        <v>1023</v>
      </c>
      <c r="L204" s="416">
        <v>0</v>
      </c>
      <c r="M204" s="394" t="s">
        <v>772</v>
      </c>
      <c r="N204" s="417">
        <v>0</v>
      </c>
      <c r="O204" s="418">
        <v>44753</v>
      </c>
      <c r="P204" s="419">
        <v>9449.2800000000007</v>
      </c>
      <c r="Q204" s="419">
        <v>18171.689999999999</v>
      </c>
      <c r="R204" s="394" t="s">
        <v>772</v>
      </c>
      <c r="S204" s="394" t="s">
        <v>772</v>
      </c>
      <c r="T204" s="408" t="s">
        <v>772</v>
      </c>
    </row>
    <row r="205" spans="1:20" hidden="1" x14ac:dyDescent="0.3">
      <c r="A205" s="439">
        <v>22</v>
      </c>
      <c r="B205" s="394" t="s">
        <v>853</v>
      </c>
      <c r="C205" s="394" t="s">
        <v>854</v>
      </c>
      <c r="D205" s="394" t="s">
        <v>772</v>
      </c>
      <c r="E205" s="394" t="s">
        <v>1022</v>
      </c>
      <c r="F205" s="413">
        <v>0</v>
      </c>
      <c r="G205" s="428">
        <f>SUMIFS(rascunho!D:D,rascunho!B:B,Estoque!B205)</f>
        <v>0</v>
      </c>
      <c r="H205" s="429">
        <f>SUMIFS(rascunho!E:E,rascunho!B:B,Estoque!B205)</f>
        <v>0</v>
      </c>
      <c r="I205" s="429">
        <f>SUMIFS(rascunho!G:G,rascunho!C:C,Estoque!C205)</f>
        <v>0</v>
      </c>
      <c r="J205" s="414">
        <v>0</v>
      </c>
      <c r="K205" s="415" t="s">
        <v>1023</v>
      </c>
      <c r="L205" s="416">
        <v>0</v>
      </c>
      <c r="M205" s="394" t="s">
        <v>772</v>
      </c>
      <c r="N205" s="417">
        <v>0</v>
      </c>
      <c r="O205" s="418">
        <v>44753</v>
      </c>
      <c r="P205" s="419">
        <v>9449.2800000000007</v>
      </c>
      <c r="Q205" s="419">
        <v>18171.689999999999</v>
      </c>
      <c r="R205" s="394" t="s">
        <v>772</v>
      </c>
      <c r="S205" s="394" t="s">
        <v>772</v>
      </c>
      <c r="T205" s="408" t="s">
        <v>772</v>
      </c>
    </row>
    <row r="206" spans="1:20" hidden="1" x14ac:dyDescent="0.3">
      <c r="A206" s="439">
        <v>22</v>
      </c>
      <c r="B206" s="394" t="s">
        <v>691</v>
      </c>
      <c r="C206" s="394" t="s">
        <v>855</v>
      </c>
      <c r="D206" s="394" t="s">
        <v>1021</v>
      </c>
      <c r="E206" s="394" t="s">
        <v>1022</v>
      </c>
      <c r="F206" s="413">
        <v>0</v>
      </c>
      <c r="G206" s="428">
        <f>SUMIFS(rascunho!D:D,rascunho!B:B,Estoque!B206)</f>
        <v>0</v>
      </c>
      <c r="H206" s="429">
        <f>SUMIFS(rascunho!E:E,rascunho!B:B,Estoque!B206)</f>
        <v>14.255000000000001</v>
      </c>
      <c r="I206" s="429">
        <f>SUMIFS(rascunho!G:G,rascunho!C:C,Estoque!C206)</f>
        <v>0</v>
      </c>
      <c r="J206" s="414">
        <v>0</v>
      </c>
      <c r="K206" s="415" t="s">
        <v>1023</v>
      </c>
      <c r="L206" s="416">
        <v>0</v>
      </c>
      <c r="M206" s="394" t="s">
        <v>772</v>
      </c>
      <c r="N206" s="417">
        <v>0</v>
      </c>
      <c r="O206" s="418">
        <v>44753</v>
      </c>
      <c r="P206" s="419">
        <v>9449.2800000000007</v>
      </c>
      <c r="Q206" s="419">
        <v>18171.689999999999</v>
      </c>
      <c r="R206" s="394" t="s">
        <v>772</v>
      </c>
      <c r="S206" s="394" t="s">
        <v>772</v>
      </c>
      <c r="T206" s="408" t="s">
        <v>772</v>
      </c>
    </row>
    <row r="207" spans="1:20" hidden="1" x14ac:dyDescent="0.3">
      <c r="A207" s="439">
        <v>22</v>
      </c>
      <c r="B207" s="394" t="s">
        <v>693</v>
      </c>
      <c r="C207" s="394" t="s">
        <v>856</v>
      </c>
      <c r="D207" s="394" t="s">
        <v>772</v>
      </c>
      <c r="E207" s="394" t="s">
        <v>1022</v>
      </c>
      <c r="F207" s="413">
        <v>0</v>
      </c>
      <c r="G207" s="428">
        <f>SUMIFS(rascunho!D:D,rascunho!B:B,Estoque!B207)</f>
        <v>0</v>
      </c>
      <c r="H207" s="429">
        <f>SUMIFS(rascunho!E:E,rascunho!B:B,Estoque!B207)</f>
        <v>20.319400000000002</v>
      </c>
      <c r="I207" s="429">
        <f>SUMIFS(rascunho!G:G,rascunho!C:C,Estoque!C207)</f>
        <v>0</v>
      </c>
      <c r="J207" s="414">
        <v>0</v>
      </c>
      <c r="K207" s="415" t="s">
        <v>1023</v>
      </c>
      <c r="L207" s="416">
        <v>0</v>
      </c>
      <c r="M207" s="394" t="s">
        <v>772</v>
      </c>
      <c r="N207" s="417">
        <v>0</v>
      </c>
      <c r="O207" s="418">
        <v>44753</v>
      </c>
      <c r="P207" s="419">
        <v>9449.2800000000007</v>
      </c>
      <c r="Q207" s="419">
        <v>18171.689999999999</v>
      </c>
      <c r="R207" s="394" t="s">
        <v>772</v>
      </c>
      <c r="S207" s="394" t="s">
        <v>772</v>
      </c>
      <c r="T207" s="408" t="s">
        <v>772</v>
      </c>
    </row>
    <row r="208" spans="1:20" hidden="1" x14ac:dyDescent="0.3">
      <c r="A208" s="439">
        <v>22</v>
      </c>
      <c r="B208" s="394" t="s">
        <v>857</v>
      </c>
      <c r="C208" s="394" t="s">
        <v>858</v>
      </c>
      <c r="D208" s="394" t="s">
        <v>772</v>
      </c>
      <c r="E208" s="394" t="s">
        <v>1022</v>
      </c>
      <c r="F208" s="413">
        <v>0</v>
      </c>
      <c r="G208" s="428">
        <f>SUMIFS(rascunho!D:D,rascunho!B:B,Estoque!B208)</f>
        <v>0</v>
      </c>
      <c r="H208" s="429">
        <f>SUMIFS(rascunho!E:E,rascunho!B:B,Estoque!B208)</f>
        <v>0</v>
      </c>
      <c r="I208" s="429">
        <f>SUMIFS(rascunho!G:G,rascunho!C:C,Estoque!C208)</f>
        <v>0</v>
      </c>
      <c r="J208" s="414">
        <v>0</v>
      </c>
      <c r="K208" s="415" t="s">
        <v>1023</v>
      </c>
      <c r="L208" s="416">
        <v>0</v>
      </c>
      <c r="M208" s="394" t="s">
        <v>772</v>
      </c>
      <c r="N208" s="417">
        <v>0</v>
      </c>
      <c r="O208" s="418">
        <v>44753</v>
      </c>
      <c r="P208" s="419">
        <v>9449.2800000000007</v>
      </c>
      <c r="Q208" s="419">
        <v>9449.2800000000007</v>
      </c>
      <c r="R208" s="394" t="s">
        <v>772</v>
      </c>
      <c r="S208" s="394" t="s">
        <v>772</v>
      </c>
      <c r="T208" s="408" t="s">
        <v>772</v>
      </c>
    </row>
    <row r="209" spans="1:20" hidden="1" x14ac:dyDescent="0.3">
      <c r="A209" s="439">
        <v>22</v>
      </c>
      <c r="B209" s="394" t="s">
        <v>859</v>
      </c>
      <c r="C209" s="394" t="s">
        <v>860</v>
      </c>
      <c r="D209" s="394" t="s">
        <v>772</v>
      </c>
      <c r="E209" s="394" t="s">
        <v>1022</v>
      </c>
      <c r="F209" s="413">
        <v>0</v>
      </c>
      <c r="G209" s="428">
        <f>SUMIFS(rascunho!D:D,rascunho!B:B,Estoque!B209)</f>
        <v>0</v>
      </c>
      <c r="H209" s="429">
        <f>SUMIFS(rascunho!E:E,rascunho!B:B,Estoque!B209)</f>
        <v>0</v>
      </c>
      <c r="I209" s="429">
        <f>SUMIFS(rascunho!G:G,rascunho!C:C,Estoque!C209)</f>
        <v>0</v>
      </c>
      <c r="J209" s="414">
        <v>0</v>
      </c>
      <c r="K209" s="415" t="s">
        <v>1023</v>
      </c>
      <c r="L209" s="416">
        <v>0</v>
      </c>
      <c r="M209" s="394" t="s">
        <v>772</v>
      </c>
      <c r="N209" s="417">
        <v>0</v>
      </c>
      <c r="O209" s="418">
        <v>44753</v>
      </c>
      <c r="P209" s="419">
        <v>9449.2800000000007</v>
      </c>
      <c r="Q209" s="419">
        <v>18171.689999999999</v>
      </c>
      <c r="R209" s="394" t="s">
        <v>772</v>
      </c>
      <c r="S209" s="394" t="s">
        <v>772</v>
      </c>
      <c r="T209" s="408" t="s">
        <v>772</v>
      </c>
    </row>
    <row r="210" spans="1:20" hidden="1" x14ac:dyDescent="0.3">
      <c r="A210" s="439">
        <v>22</v>
      </c>
      <c r="B210" s="394" t="s">
        <v>697</v>
      </c>
      <c r="C210" s="394" t="s">
        <v>861</v>
      </c>
      <c r="D210" s="394" t="s">
        <v>772</v>
      </c>
      <c r="E210" s="394" t="s">
        <v>1022</v>
      </c>
      <c r="F210" s="413">
        <v>0</v>
      </c>
      <c r="G210" s="428">
        <f>SUMIFS(rascunho!D:D,rascunho!B:B,Estoque!B210)</f>
        <v>0</v>
      </c>
      <c r="H210" s="429">
        <f>SUMIFS(rascunho!E:E,rascunho!B:B,Estoque!B210)</f>
        <v>0.18440000000000001</v>
      </c>
      <c r="I210" s="429">
        <f>SUMIFS(rascunho!G:G,rascunho!C:C,Estoque!C210)</f>
        <v>0</v>
      </c>
      <c r="J210" s="414">
        <v>0</v>
      </c>
      <c r="K210" s="415" t="s">
        <v>1023</v>
      </c>
      <c r="L210" s="416">
        <v>0</v>
      </c>
      <c r="M210" s="394" t="s">
        <v>772</v>
      </c>
      <c r="N210" s="417">
        <v>0</v>
      </c>
      <c r="O210" s="418">
        <v>44753</v>
      </c>
      <c r="P210" s="419">
        <v>9449.2800000000007</v>
      </c>
      <c r="Q210" s="419">
        <v>18171.689999999999</v>
      </c>
      <c r="R210" s="394" t="s">
        <v>772</v>
      </c>
      <c r="S210" s="394" t="s">
        <v>772</v>
      </c>
      <c r="T210" s="408" t="s">
        <v>772</v>
      </c>
    </row>
    <row r="211" spans="1:20" hidden="1" x14ac:dyDescent="0.3">
      <c r="A211" s="439">
        <v>22</v>
      </c>
      <c r="B211" s="394" t="s">
        <v>699</v>
      </c>
      <c r="C211" s="394" t="s">
        <v>700</v>
      </c>
      <c r="D211" s="394" t="s">
        <v>1021</v>
      </c>
      <c r="E211" s="394" t="s">
        <v>1022</v>
      </c>
      <c r="F211" s="413">
        <v>0</v>
      </c>
      <c r="G211" s="428">
        <f>SUMIFS(rascunho!D:D,rascunho!B:B,Estoque!B211)</f>
        <v>0</v>
      </c>
      <c r="H211" s="429">
        <f>SUMIFS(rascunho!E:E,rascunho!B:B,Estoque!B211)</f>
        <v>0.19700000000000001</v>
      </c>
      <c r="I211" s="429">
        <f>SUMIFS(rascunho!G:G,rascunho!C:C,Estoque!C211)</f>
        <v>-0.27800000000000002</v>
      </c>
      <c r="J211" s="414">
        <v>0</v>
      </c>
      <c r="K211" s="415" t="s">
        <v>1023</v>
      </c>
      <c r="L211" s="416">
        <v>0</v>
      </c>
      <c r="M211" s="394" t="s">
        <v>772</v>
      </c>
      <c r="N211" s="417">
        <v>0</v>
      </c>
      <c r="O211" s="418">
        <v>44753</v>
      </c>
      <c r="P211" s="419">
        <v>7835.69</v>
      </c>
      <c r="Q211" s="419">
        <v>15068.63</v>
      </c>
      <c r="R211" s="394" t="s">
        <v>772</v>
      </c>
      <c r="S211" s="394" t="s">
        <v>772</v>
      </c>
      <c r="T211" s="408" t="s">
        <v>772</v>
      </c>
    </row>
    <row r="212" spans="1:20" hidden="1" x14ac:dyDescent="0.3">
      <c r="A212" s="439">
        <v>22</v>
      </c>
      <c r="B212" s="394" t="s">
        <v>701</v>
      </c>
      <c r="C212" s="394" t="s">
        <v>702</v>
      </c>
      <c r="D212" s="394" t="s">
        <v>1021</v>
      </c>
      <c r="E212" s="394" t="s">
        <v>1022</v>
      </c>
      <c r="F212" s="413">
        <v>0</v>
      </c>
      <c r="G212" s="428">
        <f>SUMIFS(rascunho!D:D,rascunho!B:B,Estoque!B212)</f>
        <v>0</v>
      </c>
      <c r="H212" s="429">
        <f>SUMIFS(rascunho!E:E,rascunho!B:B,Estoque!B212)</f>
        <v>44.317999999999998</v>
      </c>
      <c r="I212" s="429">
        <f>SUMIFS(rascunho!G:G,rascunho!C:C,Estoque!C212)</f>
        <v>43.561999999999998</v>
      </c>
      <c r="J212" s="414">
        <v>0</v>
      </c>
      <c r="K212" s="415" t="s">
        <v>1023</v>
      </c>
      <c r="L212" s="416">
        <v>0</v>
      </c>
      <c r="M212" s="394" t="s">
        <v>772</v>
      </c>
      <c r="N212" s="417">
        <v>0</v>
      </c>
      <c r="O212" s="418">
        <v>44753</v>
      </c>
      <c r="P212" s="419">
        <v>7835.69</v>
      </c>
      <c r="Q212" s="419">
        <v>15068.63</v>
      </c>
      <c r="R212" s="394" t="s">
        <v>772</v>
      </c>
      <c r="S212" s="394" t="s">
        <v>772</v>
      </c>
      <c r="T212" s="408" t="s">
        <v>772</v>
      </c>
    </row>
    <row r="213" spans="1:20" hidden="1" x14ac:dyDescent="0.3">
      <c r="A213" s="439">
        <v>22</v>
      </c>
      <c r="B213" s="394" t="s">
        <v>703</v>
      </c>
      <c r="C213" s="394" t="s">
        <v>704</v>
      </c>
      <c r="D213" s="394" t="s">
        <v>1021</v>
      </c>
      <c r="E213" s="394" t="s">
        <v>1022</v>
      </c>
      <c r="F213" s="413">
        <v>0</v>
      </c>
      <c r="G213" s="428">
        <f>SUMIFS(rascunho!D:D,rascunho!B:B,Estoque!B213)</f>
        <v>0</v>
      </c>
      <c r="H213" s="429">
        <f>SUMIFS(rascunho!E:E,rascunho!B:B,Estoque!B213)</f>
        <v>0.77700000000000002</v>
      </c>
      <c r="I213" s="429">
        <f>SUMIFS(rascunho!G:G,rascunho!C:C,Estoque!C213)</f>
        <v>0.77700000000000002</v>
      </c>
      <c r="J213" s="414">
        <v>0</v>
      </c>
      <c r="K213" s="415" t="s">
        <v>1023</v>
      </c>
      <c r="L213" s="416">
        <v>0</v>
      </c>
      <c r="M213" s="394" t="s">
        <v>772</v>
      </c>
      <c r="N213" s="417">
        <v>0</v>
      </c>
      <c r="O213" s="418">
        <v>44753</v>
      </c>
      <c r="P213" s="419">
        <v>7835.69</v>
      </c>
      <c r="Q213" s="419">
        <v>15068.63</v>
      </c>
      <c r="R213" s="394" t="s">
        <v>772</v>
      </c>
      <c r="S213" s="394" t="s">
        <v>772</v>
      </c>
      <c r="T213" s="408" t="s">
        <v>772</v>
      </c>
    </row>
    <row r="214" spans="1:20" hidden="1" x14ac:dyDescent="0.3">
      <c r="A214" s="439">
        <v>22</v>
      </c>
      <c r="B214" s="394" t="s">
        <v>119</v>
      </c>
      <c r="C214" s="394" t="s">
        <v>120</v>
      </c>
      <c r="D214" s="394" t="s">
        <v>1021</v>
      </c>
      <c r="E214" s="394" t="s">
        <v>1022</v>
      </c>
      <c r="F214" s="413">
        <v>0</v>
      </c>
      <c r="G214" s="428">
        <f>SUMIFS(rascunho!D:D,rascunho!B:B,Estoque!B214)</f>
        <v>0</v>
      </c>
      <c r="H214" s="429">
        <f>SUMIFS(rascunho!E:E,rascunho!B:B,Estoque!B214)</f>
        <v>3.7835000000000001</v>
      </c>
      <c r="I214" s="429">
        <f>SUMIFS(rascunho!G:G,rascunho!C:C,Estoque!C214)</f>
        <v>3.7835000000000001</v>
      </c>
      <c r="J214" s="414">
        <v>0</v>
      </c>
      <c r="K214" s="415" t="s">
        <v>1023</v>
      </c>
      <c r="L214" s="416">
        <v>0</v>
      </c>
      <c r="M214" s="394" t="s">
        <v>772</v>
      </c>
      <c r="N214" s="417">
        <v>0</v>
      </c>
      <c r="O214" s="418">
        <v>44753</v>
      </c>
      <c r="P214" s="419">
        <v>7835.69</v>
      </c>
      <c r="Q214" s="419">
        <v>15068.63</v>
      </c>
      <c r="R214" s="394" t="s">
        <v>772</v>
      </c>
      <c r="S214" s="394" t="s">
        <v>772</v>
      </c>
      <c r="T214" s="408" t="s">
        <v>772</v>
      </c>
    </row>
    <row r="215" spans="1:20" hidden="1" x14ac:dyDescent="0.3">
      <c r="A215" s="439">
        <v>22</v>
      </c>
      <c r="B215" s="394" t="s">
        <v>707</v>
      </c>
      <c r="C215" s="394" t="s">
        <v>708</v>
      </c>
      <c r="D215" s="394" t="s">
        <v>1021</v>
      </c>
      <c r="E215" s="394" t="s">
        <v>1022</v>
      </c>
      <c r="F215" s="413">
        <v>0</v>
      </c>
      <c r="G215" s="428">
        <f>SUMIFS(rascunho!D:D,rascunho!B:B,Estoque!B215)</f>
        <v>0</v>
      </c>
      <c r="H215" s="429">
        <f>SUMIFS(rascunho!E:E,rascunho!B:B,Estoque!B215)</f>
        <v>7.5873999999999997</v>
      </c>
      <c r="I215" s="429">
        <f>SUMIFS(rascunho!G:G,rascunho!C:C,Estoque!C215)</f>
        <v>6.9874000000000001</v>
      </c>
      <c r="J215" s="414">
        <v>0</v>
      </c>
      <c r="K215" s="415" t="s">
        <v>1023</v>
      </c>
      <c r="L215" s="416">
        <v>0</v>
      </c>
      <c r="M215" s="394" t="s">
        <v>772</v>
      </c>
      <c r="N215" s="417">
        <v>0</v>
      </c>
      <c r="O215" s="418">
        <v>44753</v>
      </c>
      <c r="P215" s="419">
        <v>7835.69</v>
      </c>
      <c r="Q215" s="419">
        <v>15068.63</v>
      </c>
      <c r="R215" s="394" t="s">
        <v>772</v>
      </c>
      <c r="S215" s="394" t="s">
        <v>772</v>
      </c>
      <c r="T215" s="408" t="s">
        <v>772</v>
      </c>
    </row>
    <row r="216" spans="1:20" hidden="1" x14ac:dyDescent="0.3">
      <c r="A216" s="439">
        <v>22</v>
      </c>
      <c r="B216" s="394" t="s">
        <v>709</v>
      </c>
      <c r="C216" s="394" t="s">
        <v>710</v>
      </c>
      <c r="D216" s="394" t="s">
        <v>1021</v>
      </c>
      <c r="E216" s="394" t="s">
        <v>1022</v>
      </c>
      <c r="F216" s="413">
        <v>0</v>
      </c>
      <c r="G216" s="428">
        <f>SUMIFS(rascunho!D:D,rascunho!B:B,Estoque!B216)</f>
        <v>0</v>
      </c>
      <c r="H216" s="429">
        <f>SUMIFS(rascunho!E:E,rascunho!B:B,Estoque!B216)</f>
        <v>1.0589999999999999</v>
      </c>
      <c r="I216" s="429">
        <f>SUMIFS(rascunho!G:G,rascunho!C:C,Estoque!C216)</f>
        <v>-1.141</v>
      </c>
      <c r="J216" s="414">
        <v>0</v>
      </c>
      <c r="K216" s="415" t="s">
        <v>1023</v>
      </c>
      <c r="L216" s="416">
        <v>0</v>
      </c>
      <c r="M216" s="394" t="s">
        <v>772</v>
      </c>
      <c r="N216" s="417">
        <v>0</v>
      </c>
      <c r="O216" s="418">
        <v>44753</v>
      </c>
      <c r="P216" s="419">
        <v>7835.69</v>
      </c>
      <c r="Q216" s="419">
        <v>15068.63</v>
      </c>
      <c r="R216" s="394" t="s">
        <v>772</v>
      </c>
      <c r="S216" s="394" t="s">
        <v>772</v>
      </c>
      <c r="T216" s="408" t="s">
        <v>772</v>
      </c>
    </row>
    <row r="217" spans="1:20" hidden="1" x14ac:dyDescent="0.3">
      <c r="A217" s="439">
        <v>22</v>
      </c>
      <c r="B217" s="394" t="s">
        <v>715</v>
      </c>
      <c r="C217" s="394" t="s">
        <v>716</v>
      </c>
      <c r="D217" s="394" t="s">
        <v>1021</v>
      </c>
      <c r="E217" s="394" t="s">
        <v>1022</v>
      </c>
      <c r="F217" s="413">
        <v>0</v>
      </c>
      <c r="G217" s="428">
        <f>SUMIFS(rascunho!D:D,rascunho!B:B,Estoque!B217)</f>
        <v>0</v>
      </c>
      <c r="H217" s="429">
        <f>SUMIFS(rascunho!E:E,rascunho!B:B,Estoque!B217)</f>
        <v>7.1454000000000004</v>
      </c>
      <c r="I217" s="429">
        <f>SUMIFS(rascunho!G:G,rascunho!C:C,Estoque!C217)</f>
        <v>7.1454000000000004</v>
      </c>
      <c r="J217" s="414">
        <v>0</v>
      </c>
      <c r="K217" s="415" t="s">
        <v>1023</v>
      </c>
      <c r="L217" s="416">
        <v>0</v>
      </c>
      <c r="M217" s="394" t="s">
        <v>772</v>
      </c>
      <c r="N217" s="417">
        <v>0</v>
      </c>
      <c r="O217" s="418">
        <v>44753</v>
      </c>
      <c r="P217" s="419">
        <v>7835.69</v>
      </c>
      <c r="Q217" s="419">
        <v>15068.63</v>
      </c>
      <c r="R217" s="394" t="s">
        <v>772</v>
      </c>
      <c r="S217" s="394" t="s">
        <v>772</v>
      </c>
      <c r="T217" s="408" t="s">
        <v>772</v>
      </c>
    </row>
    <row r="218" spans="1:20" hidden="1" x14ac:dyDescent="0.3">
      <c r="A218" s="439">
        <v>22</v>
      </c>
      <c r="B218" s="394" t="s">
        <v>717</v>
      </c>
      <c r="C218" s="394" t="s">
        <v>718</v>
      </c>
      <c r="D218" s="394" t="s">
        <v>1021</v>
      </c>
      <c r="E218" s="394" t="s">
        <v>1022</v>
      </c>
      <c r="F218" s="413">
        <v>0</v>
      </c>
      <c r="G218" s="428">
        <f>SUMIFS(rascunho!D:D,rascunho!B:B,Estoque!B218)</f>
        <v>0</v>
      </c>
      <c r="H218" s="429">
        <f>SUMIFS(rascunho!E:E,rascunho!B:B,Estoque!B218)</f>
        <v>0.89200000000000002</v>
      </c>
      <c r="I218" s="429">
        <f>SUMIFS(rascunho!G:G,rascunho!C:C,Estoque!C218)</f>
        <v>0.89200000000000002</v>
      </c>
      <c r="J218" s="414">
        <v>0</v>
      </c>
      <c r="K218" s="415" t="s">
        <v>1023</v>
      </c>
      <c r="L218" s="416">
        <v>0</v>
      </c>
      <c r="M218" s="394" t="s">
        <v>772</v>
      </c>
      <c r="N218" s="417">
        <v>0</v>
      </c>
      <c r="O218" s="418">
        <v>44753</v>
      </c>
      <c r="P218" s="419">
        <v>7835.69</v>
      </c>
      <c r="Q218" s="419">
        <v>15068.63</v>
      </c>
      <c r="R218" s="394" t="s">
        <v>772</v>
      </c>
      <c r="S218" s="394" t="s">
        <v>772</v>
      </c>
      <c r="T218" s="408" t="s">
        <v>772</v>
      </c>
    </row>
    <row r="219" spans="1:20" hidden="1" x14ac:dyDescent="0.3">
      <c r="A219" s="439">
        <v>22</v>
      </c>
      <c r="B219" s="394" t="s">
        <v>719</v>
      </c>
      <c r="C219" s="394" t="s">
        <v>720</v>
      </c>
      <c r="D219" s="394" t="s">
        <v>1021</v>
      </c>
      <c r="E219" s="394" t="s">
        <v>1022</v>
      </c>
      <c r="F219" s="413">
        <v>0</v>
      </c>
      <c r="G219" s="428">
        <f>SUMIFS(rascunho!D:D,rascunho!B:B,Estoque!B219)</f>
        <v>0</v>
      </c>
      <c r="H219" s="429">
        <f>SUMIFS(rascunho!E:E,rascunho!B:B,Estoque!B219)</f>
        <v>6.1440000000000001</v>
      </c>
      <c r="I219" s="429">
        <f>SUMIFS(rascunho!G:G,rascunho!C:C,Estoque!C219)</f>
        <v>6.1440000000000001</v>
      </c>
      <c r="J219" s="414">
        <v>0</v>
      </c>
      <c r="K219" s="415" t="s">
        <v>1023</v>
      </c>
      <c r="L219" s="416">
        <v>0</v>
      </c>
      <c r="M219" s="394" t="s">
        <v>772</v>
      </c>
      <c r="N219" s="417">
        <v>0</v>
      </c>
      <c r="O219" s="418">
        <v>44753</v>
      </c>
      <c r="P219" s="419">
        <v>9892.27</v>
      </c>
      <c r="Q219" s="419">
        <v>19023.599999999999</v>
      </c>
      <c r="R219" s="394" t="s">
        <v>772</v>
      </c>
      <c r="S219" s="394" t="s">
        <v>772</v>
      </c>
      <c r="T219" s="408" t="s">
        <v>772</v>
      </c>
    </row>
    <row r="220" spans="1:20" ht="15" hidden="1" thickBot="1" x14ac:dyDescent="0.35">
      <c r="A220" s="440">
        <v>22</v>
      </c>
      <c r="B220" s="395" t="s">
        <v>725</v>
      </c>
      <c r="C220" s="395" t="s">
        <v>726</v>
      </c>
      <c r="D220" s="395" t="s">
        <v>1021</v>
      </c>
      <c r="E220" s="395" t="s">
        <v>1022</v>
      </c>
      <c r="F220" s="420">
        <v>0</v>
      </c>
      <c r="G220" s="428">
        <f>SUMIFS(rascunho!D:D,rascunho!B:B,Estoque!B220)</f>
        <v>0</v>
      </c>
      <c r="H220" s="429">
        <f>SUMIFS(rascunho!E:E,rascunho!B:B,Estoque!B220)</f>
        <v>6.2969999999999997</v>
      </c>
      <c r="I220" s="429">
        <f>SUMIFS(rascunho!G:G,rascunho!C:C,Estoque!C220)</f>
        <v>6.2969999999999997</v>
      </c>
      <c r="J220" s="421">
        <v>0</v>
      </c>
      <c r="K220" s="422" t="s">
        <v>1023</v>
      </c>
      <c r="L220" s="423">
        <v>0</v>
      </c>
      <c r="M220" s="395" t="s">
        <v>772</v>
      </c>
      <c r="N220" s="424">
        <v>0</v>
      </c>
      <c r="O220" s="425">
        <v>44753</v>
      </c>
      <c r="P220" s="426">
        <v>9449.2800000000007</v>
      </c>
      <c r="Q220" s="426">
        <v>18171.689999999999</v>
      </c>
      <c r="R220" s="395" t="s">
        <v>772</v>
      </c>
      <c r="S220" s="395" t="s">
        <v>772</v>
      </c>
      <c r="T220" s="407" t="s">
        <v>772</v>
      </c>
    </row>
    <row r="221" spans="1:20" hidden="1" x14ac:dyDescent="0.3">
      <c r="A221" s="438">
        <v>22</v>
      </c>
      <c r="B221" s="397" t="s">
        <v>863</v>
      </c>
      <c r="C221" s="397" t="s">
        <v>864</v>
      </c>
      <c r="D221" s="397" t="s">
        <v>1021</v>
      </c>
      <c r="E221" s="397" t="s">
        <v>1022</v>
      </c>
      <c r="F221" s="427">
        <v>0</v>
      </c>
      <c r="G221" s="428">
        <f>SUMIFS(rascunho!D:D,rascunho!B:B,Estoque!B221)</f>
        <v>0</v>
      </c>
      <c r="H221" s="429">
        <f>SUMIFS(rascunho!E:E,rascunho!B:B,Estoque!B221)</f>
        <v>0</v>
      </c>
      <c r="I221" s="429">
        <f>SUMIFS(rascunho!G:G,rascunho!C:C,Estoque!C221)</f>
        <v>0</v>
      </c>
      <c r="J221" s="430">
        <v>0</v>
      </c>
      <c r="K221" s="431" t="s">
        <v>1023</v>
      </c>
      <c r="L221" s="432">
        <v>0</v>
      </c>
      <c r="M221" s="397" t="s">
        <v>772</v>
      </c>
      <c r="N221" s="433">
        <v>0</v>
      </c>
      <c r="O221" s="434">
        <v>44753</v>
      </c>
      <c r="P221" s="435">
        <v>8488.85</v>
      </c>
      <c r="Q221" s="435">
        <v>16324.71</v>
      </c>
      <c r="R221" s="397" t="s">
        <v>772</v>
      </c>
      <c r="S221" s="397" t="s">
        <v>772</v>
      </c>
      <c r="T221" s="436" t="s">
        <v>772</v>
      </c>
    </row>
    <row r="222" spans="1:20" hidden="1" x14ac:dyDescent="0.3">
      <c r="A222" s="439">
        <v>22</v>
      </c>
      <c r="B222" s="394" t="s">
        <v>865</v>
      </c>
      <c r="C222" s="394" t="s">
        <v>866</v>
      </c>
      <c r="D222" s="394" t="s">
        <v>1021</v>
      </c>
      <c r="E222" s="394" t="s">
        <v>1022</v>
      </c>
      <c r="F222" s="413">
        <v>0</v>
      </c>
      <c r="G222" s="428">
        <f>SUMIFS(rascunho!D:D,rascunho!B:B,Estoque!B222)</f>
        <v>0</v>
      </c>
      <c r="H222" s="429">
        <f>SUMIFS(rascunho!E:E,rascunho!B:B,Estoque!B222)</f>
        <v>0</v>
      </c>
      <c r="I222" s="429">
        <f>SUMIFS(rascunho!G:G,rascunho!C:C,Estoque!C222)</f>
        <v>0</v>
      </c>
      <c r="J222" s="414">
        <v>0</v>
      </c>
      <c r="K222" s="415" t="s">
        <v>1023</v>
      </c>
      <c r="L222" s="416">
        <v>0</v>
      </c>
      <c r="M222" s="394" t="s">
        <v>772</v>
      </c>
      <c r="N222" s="417">
        <v>0</v>
      </c>
      <c r="O222" s="418">
        <v>44753</v>
      </c>
      <c r="P222" s="419">
        <v>8488.85</v>
      </c>
      <c r="Q222" s="419">
        <v>16324.71</v>
      </c>
      <c r="R222" s="394" t="s">
        <v>772</v>
      </c>
      <c r="S222" s="394" t="s">
        <v>772</v>
      </c>
      <c r="T222" s="408" t="s">
        <v>772</v>
      </c>
    </row>
    <row r="223" spans="1:20" hidden="1" x14ac:dyDescent="0.3">
      <c r="A223" s="439">
        <v>22</v>
      </c>
      <c r="B223" s="394" t="s">
        <v>867</v>
      </c>
      <c r="C223" s="394" t="s">
        <v>868</v>
      </c>
      <c r="D223" s="394" t="s">
        <v>772</v>
      </c>
      <c r="E223" s="394" t="s">
        <v>1022</v>
      </c>
      <c r="F223" s="413">
        <v>0</v>
      </c>
      <c r="G223" s="428">
        <f>SUMIFS(rascunho!D:D,rascunho!B:B,Estoque!B223)</f>
        <v>0</v>
      </c>
      <c r="H223" s="429">
        <f>SUMIFS(rascunho!E:E,rascunho!B:B,Estoque!B223)</f>
        <v>0</v>
      </c>
      <c r="I223" s="429">
        <f>SUMIFS(rascunho!G:G,rascunho!C:C,Estoque!C223)</f>
        <v>0</v>
      </c>
      <c r="J223" s="414">
        <v>0</v>
      </c>
      <c r="K223" s="415" t="s">
        <v>1023</v>
      </c>
      <c r="L223" s="416">
        <v>0</v>
      </c>
      <c r="M223" s="394" t="s">
        <v>772</v>
      </c>
      <c r="N223" s="417">
        <v>0</v>
      </c>
      <c r="O223" s="418">
        <v>44753</v>
      </c>
      <c r="P223" s="419">
        <v>8488.85</v>
      </c>
      <c r="Q223" s="419">
        <v>16324.71</v>
      </c>
      <c r="R223" s="394" t="s">
        <v>772</v>
      </c>
      <c r="S223" s="394" t="s">
        <v>772</v>
      </c>
      <c r="T223" s="408" t="s">
        <v>772</v>
      </c>
    </row>
    <row r="224" spans="1:20" hidden="1" x14ac:dyDescent="0.3">
      <c r="A224" s="439">
        <v>22</v>
      </c>
      <c r="B224" s="394" t="s">
        <v>869</v>
      </c>
      <c r="C224" s="394" t="s">
        <v>870</v>
      </c>
      <c r="D224" s="394" t="s">
        <v>1021</v>
      </c>
      <c r="E224" s="394" t="s">
        <v>1022</v>
      </c>
      <c r="F224" s="413">
        <v>0</v>
      </c>
      <c r="G224" s="428">
        <f>SUMIFS(rascunho!D:D,rascunho!B:B,Estoque!B224)</f>
        <v>0</v>
      </c>
      <c r="H224" s="429">
        <f>SUMIFS(rascunho!E:E,rascunho!B:B,Estoque!B224)</f>
        <v>0</v>
      </c>
      <c r="I224" s="429">
        <f>SUMIFS(rascunho!G:G,rascunho!C:C,Estoque!C224)</f>
        <v>0</v>
      </c>
      <c r="J224" s="414">
        <v>0</v>
      </c>
      <c r="K224" s="415" t="s">
        <v>1023</v>
      </c>
      <c r="L224" s="416">
        <v>0</v>
      </c>
      <c r="M224" s="394" t="s">
        <v>772</v>
      </c>
      <c r="N224" s="417">
        <v>0</v>
      </c>
      <c r="O224" s="418">
        <v>44753</v>
      </c>
      <c r="P224" s="419">
        <v>8488.85</v>
      </c>
      <c r="Q224" s="419">
        <v>16324.71</v>
      </c>
      <c r="R224" s="394" t="s">
        <v>772</v>
      </c>
      <c r="S224" s="394" t="s">
        <v>772</v>
      </c>
      <c r="T224" s="408" t="s">
        <v>772</v>
      </c>
    </row>
    <row r="225" spans="1:20" hidden="1" x14ac:dyDescent="0.3">
      <c r="A225" s="439">
        <v>22</v>
      </c>
      <c r="B225" s="394" t="s">
        <v>871</v>
      </c>
      <c r="C225" s="394" t="s">
        <v>872</v>
      </c>
      <c r="D225" s="394" t="s">
        <v>772</v>
      </c>
      <c r="E225" s="394" t="s">
        <v>1022</v>
      </c>
      <c r="F225" s="413">
        <v>0</v>
      </c>
      <c r="G225" s="428">
        <f>SUMIFS(rascunho!D:D,rascunho!B:B,Estoque!B225)</f>
        <v>0</v>
      </c>
      <c r="H225" s="429">
        <f>SUMIFS(rascunho!E:E,rascunho!B:B,Estoque!B225)</f>
        <v>0</v>
      </c>
      <c r="I225" s="429">
        <f>SUMIFS(rascunho!G:G,rascunho!C:C,Estoque!C225)</f>
        <v>0</v>
      </c>
      <c r="J225" s="414">
        <v>0</v>
      </c>
      <c r="K225" s="415" t="s">
        <v>1023</v>
      </c>
      <c r="L225" s="416">
        <v>0</v>
      </c>
      <c r="M225" s="394" t="s">
        <v>772</v>
      </c>
      <c r="N225" s="417">
        <v>0</v>
      </c>
      <c r="O225" s="418">
        <v>44753</v>
      </c>
      <c r="P225" s="419">
        <v>8488.85</v>
      </c>
      <c r="Q225" s="419">
        <v>16324.71</v>
      </c>
      <c r="R225" s="394" t="s">
        <v>772</v>
      </c>
      <c r="S225" s="394" t="s">
        <v>772</v>
      </c>
      <c r="T225" s="408" t="s">
        <v>772</v>
      </c>
    </row>
    <row r="226" spans="1:20" hidden="1" x14ac:dyDescent="0.3">
      <c r="A226" s="439">
        <v>22</v>
      </c>
      <c r="B226" s="394" t="s">
        <v>873</v>
      </c>
      <c r="C226" s="394" t="s">
        <v>874</v>
      </c>
      <c r="D226" s="394" t="s">
        <v>1021</v>
      </c>
      <c r="E226" s="394" t="s">
        <v>1022</v>
      </c>
      <c r="F226" s="413">
        <v>0</v>
      </c>
      <c r="G226" s="428">
        <f>SUMIFS(rascunho!D:D,rascunho!B:B,Estoque!B226)</f>
        <v>0</v>
      </c>
      <c r="H226" s="429">
        <f>SUMIFS(rascunho!E:E,rascunho!B:B,Estoque!B226)</f>
        <v>0</v>
      </c>
      <c r="I226" s="429">
        <f>SUMIFS(rascunho!G:G,rascunho!C:C,Estoque!C226)</f>
        <v>0</v>
      </c>
      <c r="J226" s="414">
        <v>0</v>
      </c>
      <c r="K226" s="415" t="s">
        <v>1023</v>
      </c>
      <c r="L226" s="416">
        <v>0</v>
      </c>
      <c r="M226" s="394" t="s">
        <v>772</v>
      </c>
      <c r="N226" s="417">
        <v>0</v>
      </c>
      <c r="O226" s="418">
        <v>44753</v>
      </c>
      <c r="P226" s="419">
        <v>8488.85</v>
      </c>
      <c r="Q226" s="419">
        <v>16324.71</v>
      </c>
      <c r="R226" s="394" t="s">
        <v>772</v>
      </c>
      <c r="S226" s="394" t="s">
        <v>772</v>
      </c>
      <c r="T226" s="408" t="s">
        <v>772</v>
      </c>
    </row>
    <row r="227" spans="1:20" hidden="1" x14ac:dyDescent="0.3">
      <c r="A227" s="439">
        <v>22</v>
      </c>
      <c r="B227" s="394" t="s">
        <v>875</v>
      </c>
      <c r="C227" s="394" t="s">
        <v>876</v>
      </c>
      <c r="D227" s="394" t="s">
        <v>772</v>
      </c>
      <c r="E227" s="394" t="s">
        <v>1022</v>
      </c>
      <c r="F227" s="413">
        <v>0</v>
      </c>
      <c r="G227" s="428">
        <f>SUMIFS(rascunho!D:D,rascunho!B:B,Estoque!B227)</f>
        <v>0</v>
      </c>
      <c r="H227" s="429">
        <f>SUMIFS(rascunho!E:E,rascunho!B:B,Estoque!B227)</f>
        <v>0</v>
      </c>
      <c r="I227" s="429">
        <f>SUMIFS(rascunho!G:G,rascunho!C:C,Estoque!C227)</f>
        <v>0</v>
      </c>
      <c r="J227" s="414">
        <v>0</v>
      </c>
      <c r="K227" s="415" t="s">
        <v>1023</v>
      </c>
      <c r="L227" s="416">
        <v>0</v>
      </c>
      <c r="M227" s="394" t="s">
        <v>772</v>
      </c>
      <c r="N227" s="417">
        <v>0</v>
      </c>
      <c r="O227" s="418">
        <v>44753</v>
      </c>
      <c r="P227" s="419">
        <v>8488.85</v>
      </c>
      <c r="Q227" s="419">
        <v>16324.71</v>
      </c>
      <c r="R227" s="394" t="s">
        <v>772</v>
      </c>
      <c r="S227" s="394" t="s">
        <v>772</v>
      </c>
      <c r="T227" s="408" t="s">
        <v>772</v>
      </c>
    </row>
    <row r="228" spans="1:20" hidden="1" x14ac:dyDescent="0.3">
      <c r="A228" s="439">
        <v>22</v>
      </c>
      <c r="B228" s="394" t="s">
        <v>877</v>
      </c>
      <c r="C228" s="394" t="s">
        <v>878</v>
      </c>
      <c r="D228" s="394" t="s">
        <v>1021</v>
      </c>
      <c r="E228" s="394" t="s">
        <v>1022</v>
      </c>
      <c r="F228" s="413">
        <v>0</v>
      </c>
      <c r="G228" s="428">
        <f>SUMIFS(rascunho!D:D,rascunho!B:B,Estoque!B228)</f>
        <v>0</v>
      </c>
      <c r="H228" s="429">
        <f>SUMIFS(rascunho!E:E,rascunho!B:B,Estoque!B228)</f>
        <v>0</v>
      </c>
      <c r="I228" s="429">
        <f>SUMIFS(rascunho!G:G,rascunho!C:C,Estoque!C228)</f>
        <v>0</v>
      </c>
      <c r="J228" s="414">
        <v>0</v>
      </c>
      <c r="K228" s="415" t="s">
        <v>1023</v>
      </c>
      <c r="L228" s="416">
        <v>0</v>
      </c>
      <c r="M228" s="394" t="s">
        <v>772</v>
      </c>
      <c r="N228" s="417">
        <v>0</v>
      </c>
      <c r="O228" s="418">
        <v>44753</v>
      </c>
      <c r="P228" s="419">
        <v>8488.85</v>
      </c>
      <c r="Q228" s="419">
        <v>16324.71</v>
      </c>
      <c r="R228" s="394" t="s">
        <v>772</v>
      </c>
      <c r="S228" s="394" t="s">
        <v>772</v>
      </c>
      <c r="T228" s="408" t="s">
        <v>772</v>
      </c>
    </row>
    <row r="229" spans="1:20" hidden="1" x14ac:dyDescent="0.3">
      <c r="A229" s="439">
        <v>22</v>
      </c>
      <c r="B229" s="394" t="s">
        <v>879</v>
      </c>
      <c r="C229" s="394" t="s">
        <v>880</v>
      </c>
      <c r="D229" s="394" t="s">
        <v>772</v>
      </c>
      <c r="E229" s="394" t="s">
        <v>1022</v>
      </c>
      <c r="F229" s="413">
        <v>0</v>
      </c>
      <c r="G229" s="428">
        <f>SUMIFS(rascunho!D:D,rascunho!B:B,Estoque!B229)</f>
        <v>0</v>
      </c>
      <c r="H229" s="429">
        <f>SUMIFS(rascunho!E:E,rascunho!B:B,Estoque!B229)</f>
        <v>0</v>
      </c>
      <c r="I229" s="429">
        <f>SUMIFS(rascunho!G:G,rascunho!C:C,Estoque!C229)</f>
        <v>0</v>
      </c>
      <c r="J229" s="414">
        <v>0</v>
      </c>
      <c r="K229" s="415" t="s">
        <v>1023</v>
      </c>
      <c r="L229" s="416">
        <v>0</v>
      </c>
      <c r="M229" s="394" t="s">
        <v>772</v>
      </c>
      <c r="N229" s="417">
        <v>0</v>
      </c>
      <c r="O229" s="418">
        <v>44753</v>
      </c>
      <c r="P229" s="419">
        <v>8488.85</v>
      </c>
      <c r="Q229" s="419">
        <v>16324.71</v>
      </c>
      <c r="R229" s="394" t="s">
        <v>772</v>
      </c>
      <c r="S229" s="394" t="s">
        <v>772</v>
      </c>
      <c r="T229" s="408" t="s">
        <v>772</v>
      </c>
    </row>
    <row r="230" spans="1:20" hidden="1" x14ac:dyDescent="0.3">
      <c r="A230" s="439">
        <v>22</v>
      </c>
      <c r="B230" s="394" t="s">
        <v>881</v>
      </c>
      <c r="C230" s="394" t="s">
        <v>882</v>
      </c>
      <c r="D230" s="394" t="s">
        <v>772</v>
      </c>
      <c r="E230" s="394" t="s">
        <v>1022</v>
      </c>
      <c r="F230" s="413">
        <v>0</v>
      </c>
      <c r="G230" s="428">
        <f>SUMIFS(rascunho!D:D,rascunho!B:B,Estoque!B230)</f>
        <v>0</v>
      </c>
      <c r="H230" s="429">
        <f>SUMIFS(rascunho!E:E,rascunho!B:B,Estoque!B230)</f>
        <v>0</v>
      </c>
      <c r="I230" s="429">
        <f>SUMIFS(rascunho!G:G,rascunho!C:C,Estoque!C230)</f>
        <v>0</v>
      </c>
      <c r="J230" s="414">
        <v>0</v>
      </c>
      <c r="K230" s="415" t="s">
        <v>1023</v>
      </c>
      <c r="L230" s="416">
        <v>0</v>
      </c>
      <c r="M230" s="394" t="s">
        <v>772</v>
      </c>
      <c r="N230" s="417">
        <v>0</v>
      </c>
      <c r="O230" s="418">
        <v>44753</v>
      </c>
      <c r="P230" s="419">
        <v>8488.85</v>
      </c>
      <c r="Q230" s="419">
        <v>16324.71</v>
      </c>
      <c r="R230" s="394" t="s">
        <v>772</v>
      </c>
      <c r="S230" s="394" t="s">
        <v>772</v>
      </c>
      <c r="T230" s="408" t="s">
        <v>772</v>
      </c>
    </row>
    <row r="231" spans="1:20" hidden="1" x14ac:dyDescent="0.3">
      <c r="A231" s="439">
        <v>22</v>
      </c>
      <c r="B231" s="394" t="s">
        <v>883</v>
      </c>
      <c r="C231" s="394" t="s">
        <v>884</v>
      </c>
      <c r="D231" s="394" t="s">
        <v>1021</v>
      </c>
      <c r="E231" s="394" t="s">
        <v>1022</v>
      </c>
      <c r="F231" s="413">
        <v>0</v>
      </c>
      <c r="G231" s="428">
        <f>SUMIFS(rascunho!D:D,rascunho!B:B,Estoque!B231)</f>
        <v>0</v>
      </c>
      <c r="H231" s="429">
        <f>SUMIFS(rascunho!E:E,rascunho!B:B,Estoque!B231)</f>
        <v>0</v>
      </c>
      <c r="I231" s="429">
        <f>SUMIFS(rascunho!G:G,rascunho!C:C,Estoque!C231)</f>
        <v>0</v>
      </c>
      <c r="J231" s="414">
        <v>0</v>
      </c>
      <c r="K231" s="415" t="s">
        <v>1023</v>
      </c>
      <c r="L231" s="416">
        <v>0</v>
      </c>
      <c r="M231" s="394" t="s">
        <v>772</v>
      </c>
      <c r="N231" s="417">
        <v>0</v>
      </c>
      <c r="O231" s="418">
        <v>44753</v>
      </c>
      <c r="P231" s="419">
        <v>8719.2800000000007</v>
      </c>
      <c r="Q231" s="419">
        <v>16767.849999999999</v>
      </c>
      <c r="R231" s="394" t="s">
        <v>772</v>
      </c>
      <c r="S231" s="394" t="s">
        <v>772</v>
      </c>
      <c r="T231" s="408" t="s">
        <v>772</v>
      </c>
    </row>
    <row r="232" spans="1:20" hidden="1" x14ac:dyDescent="0.3">
      <c r="A232" s="439">
        <v>22</v>
      </c>
      <c r="B232" s="394" t="s">
        <v>885</v>
      </c>
      <c r="C232" s="394" t="s">
        <v>886</v>
      </c>
      <c r="D232" s="394" t="s">
        <v>1021</v>
      </c>
      <c r="E232" s="394" t="s">
        <v>1022</v>
      </c>
      <c r="F232" s="413">
        <v>0</v>
      </c>
      <c r="G232" s="428">
        <f>SUMIFS(rascunho!D:D,rascunho!B:B,Estoque!B232)</f>
        <v>0</v>
      </c>
      <c r="H232" s="429">
        <f>SUMIFS(rascunho!E:E,rascunho!B:B,Estoque!B232)</f>
        <v>0</v>
      </c>
      <c r="I232" s="429">
        <f>SUMIFS(rascunho!G:G,rascunho!C:C,Estoque!C232)</f>
        <v>0</v>
      </c>
      <c r="J232" s="414">
        <v>0</v>
      </c>
      <c r="K232" s="415" t="s">
        <v>1023</v>
      </c>
      <c r="L232" s="416">
        <v>0</v>
      </c>
      <c r="M232" s="394" t="s">
        <v>772</v>
      </c>
      <c r="N232" s="417">
        <v>0</v>
      </c>
      <c r="O232" s="418">
        <v>44753</v>
      </c>
      <c r="P232" s="419">
        <v>8719.2800000000007</v>
      </c>
      <c r="Q232" s="419">
        <v>16767.849999999999</v>
      </c>
      <c r="R232" s="394" t="s">
        <v>772</v>
      </c>
      <c r="S232" s="394" t="s">
        <v>772</v>
      </c>
      <c r="T232" s="408" t="s">
        <v>772</v>
      </c>
    </row>
    <row r="233" spans="1:20" hidden="1" x14ac:dyDescent="0.3">
      <c r="A233" s="439">
        <v>22</v>
      </c>
      <c r="B233" s="394" t="s">
        <v>887</v>
      </c>
      <c r="C233" s="394" t="s">
        <v>888</v>
      </c>
      <c r="D233" s="394" t="s">
        <v>1021</v>
      </c>
      <c r="E233" s="394" t="s">
        <v>1022</v>
      </c>
      <c r="F233" s="413">
        <v>0</v>
      </c>
      <c r="G233" s="428">
        <f>SUMIFS(rascunho!D:D,rascunho!B:B,Estoque!B233)</f>
        <v>0</v>
      </c>
      <c r="H233" s="429">
        <f>SUMIFS(rascunho!E:E,rascunho!B:B,Estoque!B233)</f>
        <v>0</v>
      </c>
      <c r="I233" s="429">
        <f>SUMIFS(rascunho!G:G,rascunho!C:C,Estoque!C233)</f>
        <v>0</v>
      </c>
      <c r="J233" s="414">
        <v>0</v>
      </c>
      <c r="K233" s="415" t="s">
        <v>1023</v>
      </c>
      <c r="L233" s="416">
        <v>0</v>
      </c>
      <c r="M233" s="394" t="s">
        <v>772</v>
      </c>
      <c r="N233" s="417">
        <v>0</v>
      </c>
      <c r="O233" s="418">
        <v>44753</v>
      </c>
      <c r="P233" s="419">
        <v>8719.2800000000007</v>
      </c>
      <c r="Q233" s="419">
        <v>16767.849999999999</v>
      </c>
      <c r="R233" s="394" t="s">
        <v>772</v>
      </c>
      <c r="S233" s="394" t="s">
        <v>772</v>
      </c>
      <c r="T233" s="408" t="s">
        <v>772</v>
      </c>
    </row>
    <row r="234" spans="1:20" hidden="1" x14ac:dyDescent="0.3">
      <c r="A234" s="439">
        <v>22</v>
      </c>
      <c r="B234" s="394" t="s">
        <v>889</v>
      </c>
      <c r="C234" s="394" t="s">
        <v>890</v>
      </c>
      <c r="D234" s="394" t="s">
        <v>1021</v>
      </c>
      <c r="E234" s="394" t="s">
        <v>1022</v>
      </c>
      <c r="F234" s="413">
        <v>0</v>
      </c>
      <c r="G234" s="428">
        <f>SUMIFS(rascunho!D:D,rascunho!B:B,Estoque!B234)</f>
        <v>0</v>
      </c>
      <c r="H234" s="429">
        <f>SUMIFS(rascunho!E:E,rascunho!B:B,Estoque!B234)</f>
        <v>0</v>
      </c>
      <c r="I234" s="429">
        <f>SUMIFS(rascunho!G:G,rascunho!C:C,Estoque!C234)</f>
        <v>0</v>
      </c>
      <c r="J234" s="414">
        <v>0</v>
      </c>
      <c r="K234" s="415" t="s">
        <v>1023</v>
      </c>
      <c r="L234" s="416">
        <v>0</v>
      </c>
      <c r="M234" s="394" t="s">
        <v>772</v>
      </c>
      <c r="N234" s="417">
        <v>0</v>
      </c>
      <c r="O234" s="418">
        <v>44753</v>
      </c>
      <c r="P234" s="419">
        <v>8719.2800000000007</v>
      </c>
      <c r="Q234" s="419">
        <v>16767.849999999999</v>
      </c>
      <c r="R234" s="394" t="s">
        <v>772</v>
      </c>
      <c r="S234" s="394" t="s">
        <v>772</v>
      </c>
      <c r="T234" s="408" t="s">
        <v>772</v>
      </c>
    </row>
    <row r="235" spans="1:20" hidden="1" x14ac:dyDescent="0.3">
      <c r="A235" s="439">
        <v>22</v>
      </c>
      <c r="B235" s="394" t="s">
        <v>891</v>
      </c>
      <c r="C235" s="394" t="s">
        <v>892</v>
      </c>
      <c r="D235" s="394" t="s">
        <v>1021</v>
      </c>
      <c r="E235" s="394" t="s">
        <v>1022</v>
      </c>
      <c r="F235" s="413">
        <v>0</v>
      </c>
      <c r="G235" s="428">
        <f>SUMIFS(rascunho!D:D,rascunho!B:B,Estoque!B235)</f>
        <v>0</v>
      </c>
      <c r="H235" s="429">
        <f>SUMIFS(rascunho!E:E,rascunho!B:B,Estoque!B235)</f>
        <v>0</v>
      </c>
      <c r="I235" s="429">
        <f>SUMIFS(rascunho!G:G,rascunho!C:C,Estoque!C235)</f>
        <v>0</v>
      </c>
      <c r="J235" s="414">
        <v>0</v>
      </c>
      <c r="K235" s="415" t="s">
        <v>1023</v>
      </c>
      <c r="L235" s="416">
        <v>0</v>
      </c>
      <c r="M235" s="394" t="s">
        <v>772</v>
      </c>
      <c r="N235" s="417">
        <v>0</v>
      </c>
      <c r="O235" s="418">
        <v>44753</v>
      </c>
      <c r="P235" s="419">
        <v>8719.2800000000007</v>
      </c>
      <c r="Q235" s="419">
        <v>16767.849999999999</v>
      </c>
      <c r="R235" s="394" t="s">
        <v>772</v>
      </c>
      <c r="S235" s="394" t="s">
        <v>772</v>
      </c>
      <c r="T235" s="408" t="s">
        <v>772</v>
      </c>
    </row>
    <row r="236" spans="1:20" hidden="1" x14ac:dyDescent="0.3">
      <c r="A236" s="439">
        <v>22</v>
      </c>
      <c r="B236" s="394" t="s">
        <v>893</v>
      </c>
      <c r="C236" s="394" t="s">
        <v>894</v>
      </c>
      <c r="D236" s="394" t="s">
        <v>772</v>
      </c>
      <c r="E236" s="394" t="s">
        <v>1022</v>
      </c>
      <c r="F236" s="413">
        <v>0</v>
      </c>
      <c r="G236" s="428">
        <f>SUMIFS(rascunho!D:D,rascunho!B:B,Estoque!B236)</f>
        <v>0</v>
      </c>
      <c r="H236" s="429">
        <f>SUMIFS(rascunho!E:E,rascunho!B:B,Estoque!B236)</f>
        <v>0</v>
      </c>
      <c r="I236" s="429">
        <f>SUMIFS(rascunho!G:G,rascunho!C:C,Estoque!C236)</f>
        <v>0</v>
      </c>
      <c r="J236" s="414">
        <v>0</v>
      </c>
      <c r="K236" s="415" t="s">
        <v>1023</v>
      </c>
      <c r="L236" s="416">
        <v>0</v>
      </c>
      <c r="M236" s="394" t="s">
        <v>772</v>
      </c>
      <c r="N236" s="417">
        <v>0</v>
      </c>
      <c r="O236" s="418">
        <v>44753</v>
      </c>
      <c r="P236" s="419">
        <v>8719.2800000000007</v>
      </c>
      <c r="Q236" s="419">
        <v>16767.849999999999</v>
      </c>
      <c r="R236" s="394" t="s">
        <v>772</v>
      </c>
      <c r="S236" s="394" t="s">
        <v>772</v>
      </c>
      <c r="T236" s="408" t="s">
        <v>772</v>
      </c>
    </row>
    <row r="237" spans="1:20" hidden="1" x14ac:dyDescent="0.3">
      <c r="A237" s="439">
        <v>22</v>
      </c>
      <c r="B237" s="394" t="s">
        <v>895</v>
      </c>
      <c r="C237" s="394" t="s">
        <v>896</v>
      </c>
      <c r="D237" s="394" t="s">
        <v>772</v>
      </c>
      <c r="E237" s="394" t="s">
        <v>1022</v>
      </c>
      <c r="F237" s="413">
        <v>0</v>
      </c>
      <c r="G237" s="428">
        <f>SUMIFS(rascunho!D:D,rascunho!B:B,Estoque!B237)</f>
        <v>0</v>
      </c>
      <c r="H237" s="429">
        <f>SUMIFS(rascunho!E:E,rascunho!B:B,Estoque!B237)</f>
        <v>0</v>
      </c>
      <c r="I237" s="429">
        <f>SUMIFS(rascunho!G:G,rascunho!C:C,Estoque!C237)</f>
        <v>0</v>
      </c>
      <c r="J237" s="414">
        <v>0</v>
      </c>
      <c r="K237" s="415" t="s">
        <v>1023</v>
      </c>
      <c r="L237" s="416">
        <v>0</v>
      </c>
      <c r="M237" s="394" t="s">
        <v>772</v>
      </c>
      <c r="N237" s="417">
        <v>0</v>
      </c>
      <c r="O237" s="418">
        <v>44753</v>
      </c>
      <c r="P237" s="419">
        <v>8719.2800000000007</v>
      </c>
      <c r="Q237" s="419">
        <v>16767.849999999999</v>
      </c>
      <c r="R237" s="394" t="s">
        <v>772</v>
      </c>
      <c r="S237" s="394" t="s">
        <v>772</v>
      </c>
      <c r="T237" s="408" t="s">
        <v>772</v>
      </c>
    </row>
    <row r="238" spans="1:20" hidden="1" x14ac:dyDescent="0.3">
      <c r="A238" s="439">
        <v>22</v>
      </c>
      <c r="B238" s="394" t="s">
        <v>897</v>
      </c>
      <c r="C238" s="394" t="s">
        <v>898</v>
      </c>
      <c r="D238" s="394" t="s">
        <v>772</v>
      </c>
      <c r="E238" s="394" t="s">
        <v>1022</v>
      </c>
      <c r="F238" s="413">
        <v>0</v>
      </c>
      <c r="G238" s="428">
        <f>SUMIFS(rascunho!D:D,rascunho!B:B,Estoque!B238)</f>
        <v>0</v>
      </c>
      <c r="H238" s="429">
        <f>SUMIFS(rascunho!E:E,rascunho!B:B,Estoque!B238)</f>
        <v>0</v>
      </c>
      <c r="I238" s="429">
        <f>SUMIFS(rascunho!G:G,rascunho!C:C,Estoque!C238)</f>
        <v>0</v>
      </c>
      <c r="J238" s="414">
        <v>0</v>
      </c>
      <c r="K238" s="415" t="s">
        <v>1023</v>
      </c>
      <c r="L238" s="416">
        <v>0</v>
      </c>
      <c r="M238" s="394" t="s">
        <v>772</v>
      </c>
      <c r="N238" s="417">
        <v>0</v>
      </c>
      <c r="O238" s="418">
        <v>44753</v>
      </c>
      <c r="P238" s="419">
        <v>8719.2800000000007</v>
      </c>
      <c r="Q238" s="419">
        <v>16767.849999999999</v>
      </c>
      <c r="R238" s="394" t="s">
        <v>772</v>
      </c>
      <c r="S238" s="394" t="s">
        <v>772</v>
      </c>
      <c r="T238" s="408" t="s">
        <v>772</v>
      </c>
    </row>
    <row r="239" spans="1:20" hidden="1" x14ac:dyDescent="0.3">
      <c r="A239" s="439">
        <v>22</v>
      </c>
      <c r="B239" s="394" t="s">
        <v>899</v>
      </c>
      <c r="C239" s="394" t="s">
        <v>900</v>
      </c>
      <c r="D239" s="394" t="s">
        <v>772</v>
      </c>
      <c r="E239" s="394" t="s">
        <v>1022</v>
      </c>
      <c r="F239" s="413">
        <v>0</v>
      </c>
      <c r="G239" s="428">
        <f>SUMIFS(rascunho!D:D,rascunho!B:B,Estoque!B239)</f>
        <v>0</v>
      </c>
      <c r="H239" s="429">
        <f>SUMIFS(rascunho!E:E,rascunho!B:B,Estoque!B239)</f>
        <v>0</v>
      </c>
      <c r="I239" s="429">
        <f>SUMIFS(rascunho!G:G,rascunho!C:C,Estoque!C239)</f>
        <v>0</v>
      </c>
      <c r="J239" s="414">
        <v>0</v>
      </c>
      <c r="K239" s="415" t="s">
        <v>1023</v>
      </c>
      <c r="L239" s="416">
        <v>0</v>
      </c>
      <c r="M239" s="394" t="s">
        <v>772</v>
      </c>
      <c r="N239" s="417">
        <v>0</v>
      </c>
      <c r="O239" s="418">
        <v>44753</v>
      </c>
      <c r="P239" s="419">
        <v>8719.2800000000007</v>
      </c>
      <c r="Q239" s="419">
        <v>16767.849999999999</v>
      </c>
      <c r="R239" s="394" t="s">
        <v>772</v>
      </c>
      <c r="S239" s="394" t="s">
        <v>772</v>
      </c>
      <c r="T239" s="408" t="s">
        <v>772</v>
      </c>
    </row>
    <row r="240" spans="1:20" hidden="1" x14ac:dyDescent="0.3">
      <c r="A240" s="439">
        <v>22</v>
      </c>
      <c r="B240" s="394" t="s">
        <v>901</v>
      </c>
      <c r="C240" s="394" t="s">
        <v>902</v>
      </c>
      <c r="D240" s="394" t="s">
        <v>772</v>
      </c>
      <c r="E240" s="394" t="s">
        <v>1022</v>
      </c>
      <c r="F240" s="413">
        <v>0</v>
      </c>
      <c r="G240" s="428">
        <f>SUMIFS(rascunho!D:D,rascunho!B:B,Estoque!B240)</f>
        <v>0</v>
      </c>
      <c r="H240" s="429">
        <f>SUMIFS(rascunho!E:E,rascunho!B:B,Estoque!B240)</f>
        <v>0</v>
      </c>
      <c r="I240" s="429">
        <f>SUMIFS(rascunho!G:G,rascunho!C:C,Estoque!C240)</f>
        <v>0</v>
      </c>
      <c r="J240" s="414">
        <v>0</v>
      </c>
      <c r="K240" s="415" t="s">
        <v>1023</v>
      </c>
      <c r="L240" s="416">
        <v>0</v>
      </c>
      <c r="M240" s="394" t="s">
        <v>772</v>
      </c>
      <c r="N240" s="417">
        <v>0</v>
      </c>
      <c r="O240" s="418">
        <v>44753</v>
      </c>
      <c r="P240" s="419">
        <v>9150.14</v>
      </c>
      <c r="Q240" s="419">
        <v>17596.419999999998</v>
      </c>
      <c r="R240" s="394" t="s">
        <v>772</v>
      </c>
      <c r="S240" s="394" t="s">
        <v>772</v>
      </c>
      <c r="T240" s="408" t="s">
        <v>772</v>
      </c>
    </row>
    <row r="241" spans="1:20" hidden="1" x14ac:dyDescent="0.3">
      <c r="A241" s="439">
        <v>22</v>
      </c>
      <c r="B241" s="394" t="s">
        <v>903</v>
      </c>
      <c r="C241" s="394" t="s">
        <v>904</v>
      </c>
      <c r="D241" s="394" t="s">
        <v>772</v>
      </c>
      <c r="E241" s="394" t="s">
        <v>1022</v>
      </c>
      <c r="F241" s="413">
        <v>0</v>
      </c>
      <c r="G241" s="428">
        <f>SUMIFS(rascunho!D:D,rascunho!B:B,Estoque!B241)</f>
        <v>0</v>
      </c>
      <c r="H241" s="429">
        <f>SUMIFS(rascunho!E:E,rascunho!B:B,Estoque!B241)</f>
        <v>0</v>
      </c>
      <c r="I241" s="429">
        <f>SUMIFS(rascunho!G:G,rascunho!C:C,Estoque!C241)</f>
        <v>0</v>
      </c>
      <c r="J241" s="414">
        <v>0</v>
      </c>
      <c r="K241" s="415" t="s">
        <v>1023</v>
      </c>
      <c r="L241" s="416">
        <v>0</v>
      </c>
      <c r="M241" s="394" t="s">
        <v>772</v>
      </c>
      <c r="N241" s="417">
        <v>0</v>
      </c>
      <c r="O241" s="418">
        <v>44753</v>
      </c>
      <c r="P241" s="419">
        <v>9150.14</v>
      </c>
      <c r="Q241" s="419">
        <v>17596.419999999998</v>
      </c>
      <c r="R241" s="394" t="s">
        <v>772</v>
      </c>
      <c r="S241" s="394" t="s">
        <v>772</v>
      </c>
      <c r="T241" s="408" t="s">
        <v>772</v>
      </c>
    </row>
    <row r="242" spans="1:20" hidden="1" x14ac:dyDescent="0.3">
      <c r="A242" s="439">
        <v>22</v>
      </c>
      <c r="B242" s="394" t="s">
        <v>905</v>
      </c>
      <c r="C242" s="394" t="s">
        <v>906</v>
      </c>
      <c r="D242" s="394" t="s">
        <v>772</v>
      </c>
      <c r="E242" s="394" t="s">
        <v>1022</v>
      </c>
      <c r="F242" s="413">
        <v>0</v>
      </c>
      <c r="G242" s="428">
        <f>SUMIFS(rascunho!D:D,rascunho!B:B,Estoque!B242)</f>
        <v>0</v>
      </c>
      <c r="H242" s="429">
        <f>SUMIFS(rascunho!E:E,rascunho!B:B,Estoque!B242)</f>
        <v>0</v>
      </c>
      <c r="I242" s="429">
        <f>SUMIFS(rascunho!G:G,rascunho!C:C,Estoque!C242)</f>
        <v>0</v>
      </c>
      <c r="J242" s="414">
        <v>0</v>
      </c>
      <c r="K242" s="415" t="s">
        <v>1023</v>
      </c>
      <c r="L242" s="416">
        <v>0</v>
      </c>
      <c r="M242" s="394" t="s">
        <v>772</v>
      </c>
      <c r="N242" s="417">
        <v>0</v>
      </c>
      <c r="O242" s="418">
        <v>44753</v>
      </c>
      <c r="P242" s="419">
        <v>9150.14</v>
      </c>
      <c r="Q242" s="419">
        <v>17596.419999999998</v>
      </c>
      <c r="R242" s="394" t="s">
        <v>772</v>
      </c>
      <c r="S242" s="394" t="s">
        <v>772</v>
      </c>
      <c r="T242" s="408" t="s">
        <v>772</v>
      </c>
    </row>
    <row r="243" spans="1:20" hidden="1" x14ac:dyDescent="0.3">
      <c r="A243" s="439">
        <v>22</v>
      </c>
      <c r="B243" s="394" t="s">
        <v>907</v>
      </c>
      <c r="C243" s="394" t="s">
        <v>908</v>
      </c>
      <c r="D243" s="394" t="s">
        <v>772</v>
      </c>
      <c r="E243" s="394" t="s">
        <v>1022</v>
      </c>
      <c r="F243" s="413">
        <v>0</v>
      </c>
      <c r="G243" s="428">
        <f>SUMIFS(rascunho!D:D,rascunho!B:B,Estoque!B243)</f>
        <v>0</v>
      </c>
      <c r="H243" s="429">
        <f>SUMIFS(rascunho!E:E,rascunho!B:B,Estoque!B243)</f>
        <v>0</v>
      </c>
      <c r="I243" s="429">
        <f>SUMIFS(rascunho!G:G,rascunho!C:C,Estoque!C243)</f>
        <v>0</v>
      </c>
      <c r="J243" s="414">
        <v>0</v>
      </c>
      <c r="K243" s="415" t="s">
        <v>1023</v>
      </c>
      <c r="L243" s="416">
        <v>0</v>
      </c>
      <c r="M243" s="394" t="s">
        <v>772</v>
      </c>
      <c r="N243" s="417">
        <v>0</v>
      </c>
      <c r="O243" s="418">
        <v>44753</v>
      </c>
      <c r="P243" s="419">
        <v>9150.14</v>
      </c>
      <c r="Q243" s="419">
        <v>17596.419999999998</v>
      </c>
      <c r="R243" s="394" t="s">
        <v>772</v>
      </c>
      <c r="S243" s="394" t="s">
        <v>772</v>
      </c>
      <c r="T243" s="408" t="s">
        <v>772</v>
      </c>
    </row>
    <row r="244" spans="1:20" hidden="1" x14ac:dyDescent="0.3">
      <c r="A244" s="439">
        <v>22</v>
      </c>
      <c r="B244" s="394" t="s">
        <v>909</v>
      </c>
      <c r="C244" s="394" t="s">
        <v>910</v>
      </c>
      <c r="D244" s="394" t="s">
        <v>1021</v>
      </c>
      <c r="E244" s="394" t="s">
        <v>1022</v>
      </c>
      <c r="F244" s="413">
        <v>0</v>
      </c>
      <c r="G244" s="428">
        <f>SUMIFS(rascunho!D:D,rascunho!B:B,Estoque!B244)</f>
        <v>0</v>
      </c>
      <c r="H244" s="429">
        <f>SUMIFS(rascunho!E:E,rascunho!B:B,Estoque!B244)</f>
        <v>0</v>
      </c>
      <c r="I244" s="429">
        <f>SUMIFS(rascunho!G:G,rascunho!C:C,Estoque!C244)</f>
        <v>0</v>
      </c>
      <c r="J244" s="414">
        <v>0</v>
      </c>
      <c r="K244" s="415" t="s">
        <v>1023</v>
      </c>
      <c r="L244" s="416">
        <v>0</v>
      </c>
      <c r="M244" s="394" t="s">
        <v>772</v>
      </c>
      <c r="N244" s="417">
        <v>0</v>
      </c>
      <c r="O244" s="418">
        <v>44753</v>
      </c>
      <c r="P244" s="419">
        <v>9150.14</v>
      </c>
      <c r="Q244" s="419">
        <v>17596.419999999998</v>
      </c>
      <c r="R244" s="394" t="s">
        <v>772</v>
      </c>
      <c r="S244" s="394" t="s">
        <v>772</v>
      </c>
      <c r="T244" s="408" t="s">
        <v>772</v>
      </c>
    </row>
    <row r="245" spans="1:20" hidden="1" x14ac:dyDescent="0.3">
      <c r="A245" s="439">
        <v>22</v>
      </c>
      <c r="B245" s="394" t="s">
        <v>911</v>
      </c>
      <c r="C245" s="394" t="s">
        <v>912</v>
      </c>
      <c r="D245" s="394" t="s">
        <v>1021</v>
      </c>
      <c r="E245" s="394" t="s">
        <v>1022</v>
      </c>
      <c r="F245" s="413">
        <v>0</v>
      </c>
      <c r="G245" s="428">
        <f>SUMIFS(rascunho!D:D,rascunho!B:B,Estoque!B245)</f>
        <v>0</v>
      </c>
      <c r="H245" s="429">
        <f>SUMIFS(rascunho!E:E,rascunho!B:B,Estoque!B245)</f>
        <v>0</v>
      </c>
      <c r="I245" s="429">
        <f>SUMIFS(rascunho!G:G,rascunho!C:C,Estoque!C245)</f>
        <v>0</v>
      </c>
      <c r="J245" s="414">
        <v>0</v>
      </c>
      <c r="K245" s="415" t="s">
        <v>1023</v>
      </c>
      <c r="L245" s="416">
        <v>0</v>
      </c>
      <c r="M245" s="394" t="s">
        <v>772</v>
      </c>
      <c r="N245" s="417">
        <v>0</v>
      </c>
      <c r="O245" s="418">
        <v>44753</v>
      </c>
      <c r="P245" s="419">
        <v>9150.14</v>
      </c>
      <c r="Q245" s="419">
        <v>17596.419999999998</v>
      </c>
      <c r="R245" s="394" t="s">
        <v>772</v>
      </c>
      <c r="S245" s="394" t="s">
        <v>772</v>
      </c>
      <c r="T245" s="408" t="s">
        <v>772</v>
      </c>
    </row>
    <row r="246" spans="1:20" hidden="1" x14ac:dyDescent="0.3">
      <c r="A246" s="439">
        <v>22</v>
      </c>
      <c r="B246" s="394" t="s">
        <v>913</v>
      </c>
      <c r="C246" s="394" t="s">
        <v>914</v>
      </c>
      <c r="D246" s="394" t="s">
        <v>772</v>
      </c>
      <c r="E246" s="394" t="s">
        <v>1022</v>
      </c>
      <c r="F246" s="413">
        <v>0</v>
      </c>
      <c r="G246" s="428">
        <f>SUMIFS(rascunho!D:D,rascunho!B:B,Estoque!B246)</f>
        <v>0</v>
      </c>
      <c r="H246" s="429">
        <f>SUMIFS(rascunho!E:E,rascunho!B:B,Estoque!B246)</f>
        <v>0</v>
      </c>
      <c r="I246" s="429">
        <f>SUMIFS(rascunho!G:G,rascunho!C:C,Estoque!C246)</f>
        <v>0</v>
      </c>
      <c r="J246" s="414">
        <v>0</v>
      </c>
      <c r="K246" s="415" t="s">
        <v>1023</v>
      </c>
      <c r="L246" s="416">
        <v>0</v>
      </c>
      <c r="M246" s="394" t="s">
        <v>772</v>
      </c>
      <c r="N246" s="417">
        <v>0</v>
      </c>
      <c r="O246" s="418">
        <v>44753</v>
      </c>
      <c r="P246" s="419">
        <v>9150.14</v>
      </c>
      <c r="Q246" s="419">
        <v>17596.419999999998</v>
      </c>
      <c r="R246" s="394" t="s">
        <v>772</v>
      </c>
      <c r="S246" s="394" t="s">
        <v>772</v>
      </c>
      <c r="T246" s="408" t="s">
        <v>772</v>
      </c>
    </row>
    <row r="247" spans="1:20" hidden="1" x14ac:dyDescent="0.3">
      <c r="A247" s="439">
        <v>22</v>
      </c>
      <c r="B247" s="394" t="s">
        <v>915</v>
      </c>
      <c r="C247" s="394" t="s">
        <v>916</v>
      </c>
      <c r="D247" s="394" t="s">
        <v>772</v>
      </c>
      <c r="E247" s="394" t="s">
        <v>1022</v>
      </c>
      <c r="F247" s="413">
        <v>0</v>
      </c>
      <c r="G247" s="428">
        <f>SUMIFS(rascunho!D:D,rascunho!B:B,Estoque!B247)</f>
        <v>0</v>
      </c>
      <c r="H247" s="429">
        <f>SUMIFS(rascunho!E:E,rascunho!B:B,Estoque!B247)</f>
        <v>0</v>
      </c>
      <c r="I247" s="429">
        <f>SUMIFS(rascunho!G:G,rascunho!C:C,Estoque!C247)</f>
        <v>0</v>
      </c>
      <c r="J247" s="414">
        <v>0</v>
      </c>
      <c r="K247" s="415" t="s">
        <v>1023</v>
      </c>
      <c r="L247" s="416">
        <v>0</v>
      </c>
      <c r="M247" s="394" t="s">
        <v>772</v>
      </c>
      <c r="N247" s="417">
        <v>0</v>
      </c>
      <c r="O247" s="418">
        <v>44753</v>
      </c>
      <c r="P247" s="419">
        <v>9150.14</v>
      </c>
      <c r="Q247" s="419">
        <v>17596.419999999998</v>
      </c>
      <c r="R247" s="394" t="s">
        <v>772</v>
      </c>
      <c r="S247" s="394" t="s">
        <v>772</v>
      </c>
      <c r="T247" s="408" t="s">
        <v>772</v>
      </c>
    </row>
    <row r="248" spans="1:20" hidden="1" x14ac:dyDescent="0.3">
      <c r="A248" s="439">
        <v>22</v>
      </c>
      <c r="B248" s="394" t="s">
        <v>917</v>
      </c>
      <c r="C248" s="394" t="s">
        <v>918</v>
      </c>
      <c r="D248" s="394" t="s">
        <v>1021</v>
      </c>
      <c r="E248" s="394" t="s">
        <v>1022</v>
      </c>
      <c r="F248" s="413">
        <v>0</v>
      </c>
      <c r="G248" s="428">
        <f>SUMIFS(rascunho!D:D,rascunho!B:B,Estoque!B248)</f>
        <v>0</v>
      </c>
      <c r="H248" s="429">
        <f>SUMIFS(rascunho!E:E,rascunho!B:B,Estoque!B248)</f>
        <v>0</v>
      </c>
      <c r="I248" s="429">
        <f>SUMIFS(rascunho!G:G,rascunho!C:C,Estoque!C248)</f>
        <v>0</v>
      </c>
      <c r="J248" s="414">
        <v>0</v>
      </c>
      <c r="K248" s="415" t="s">
        <v>1023</v>
      </c>
      <c r="L248" s="416">
        <v>0</v>
      </c>
      <c r="M248" s="394" t="s">
        <v>772</v>
      </c>
      <c r="N248" s="417">
        <v>0</v>
      </c>
      <c r="O248" s="418">
        <v>44753</v>
      </c>
      <c r="P248" s="419">
        <v>9150.14</v>
      </c>
      <c r="Q248" s="419">
        <v>17596.419999999998</v>
      </c>
      <c r="R248" s="394" t="s">
        <v>772</v>
      </c>
      <c r="S248" s="394" t="s">
        <v>772</v>
      </c>
      <c r="T248" s="408" t="s">
        <v>772</v>
      </c>
    </row>
    <row r="249" spans="1:20" hidden="1" x14ac:dyDescent="0.3">
      <c r="A249" s="439">
        <v>22</v>
      </c>
      <c r="B249" s="394" t="s">
        <v>919</v>
      </c>
      <c r="C249" s="394" t="s">
        <v>920</v>
      </c>
      <c r="D249" s="394" t="s">
        <v>772</v>
      </c>
      <c r="E249" s="394" t="s">
        <v>1022</v>
      </c>
      <c r="F249" s="413">
        <v>0</v>
      </c>
      <c r="G249" s="428">
        <f>SUMIFS(rascunho!D:D,rascunho!B:B,Estoque!B249)</f>
        <v>0</v>
      </c>
      <c r="H249" s="429">
        <f>SUMIFS(rascunho!E:E,rascunho!B:B,Estoque!B249)</f>
        <v>0</v>
      </c>
      <c r="I249" s="429">
        <f>SUMIFS(rascunho!G:G,rascunho!C:C,Estoque!C249)</f>
        <v>0</v>
      </c>
      <c r="J249" s="414">
        <v>0</v>
      </c>
      <c r="K249" s="415" t="s">
        <v>1023</v>
      </c>
      <c r="L249" s="416">
        <v>0</v>
      </c>
      <c r="M249" s="394" t="s">
        <v>772</v>
      </c>
      <c r="N249" s="417">
        <v>0</v>
      </c>
      <c r="O249" s="418">
        <v>44753</v>
      </c>
      <c r="P249" s="419">
        <v>9150.14</v>
      </c>
      <c r="Q249" s="419">
        <v>17596.419999999998</v>
      </c>
      <c r="R249" s="394" t="s">
        <v>772</v>
      </c>
      <c r="S249" s="394" t="s">
        <v>772</v>
      </c>
      <c r="T249" s="408" t="s">
        <v>772</v>
      </c>
    </row>
    <row r="250" spans="1:20" hidden="1" x14ac:dyDescent="0.3">
      <c r="A250" s="439">
        <v>22</v>
      </c>
      <c r="B250" s="394" t="s">
        <v>921</v>
      </c>
      <c r="C250" s="394" t="s">
        <v>922</v>
      </c>
      <c r="D250" s="394" t="s">
        <v>1021</v>
      </c>
      <c r="E250" s="394" t="s">
        <v>1022</v>
      </c>
      <c r="F250" s="413">
        <v>0</v>
      </c>
      <c r="G250" s="428">
        <f>SUMIFS(rascunho!D:D,rascunho!B:B,Estoque!B250)</f>
        <v>0</v>
      </c>
      <c r="H250" s="429">
        <f>SUMIFS(rascunho!E:E,rascunho!B:B,Estoque!B250)</f>
        <v>0</v>
      </c>
      <c r="I250" s="429">
        <f>SUMIFS(rascunho!G:G,rascunho!C:C,Estoque!C250)</f>
        <v>0</v>
      </c>
      <c r="J250" s="414">
        <v>0</v>
      </c>
      <c r="K250" s="415" t="s">
        <v>1023</v>
      </c>
      <c r="L250" s="416">
        <v>0</v>
      </c>
      <c r="M250" s="394" t="s">
        <v>772</v>
      </c>
      <c r="N250" s="417">
        <v>0</v>
      </c>
      <c r="O250" s="418">
        <v>44753</v>
      </c>
      <c r="P250" s="419">
        <v>9150.14</v>
      </c>
      <c r="Q250" s="419">
        <v>17596.419999999998</v>
      </c>
      <c r="R250" s="394" t="s">
        <v>772</v>
      </c>
      <c r="S250" s="394" t="s">
        <v>772</v>
      </c>
      <c r="T250" s="408" t="s">
        <v>772</v>
      </c>
    </row>
    <row r="251" spans="1:20" hidden="1" x14ac:dyDescent="0.3">
      <c r="A251" s="439">
        <v>22</v>
      </c>
      <c r="B251" s="394" t="s">
        <v>923</v>
      </c>
      <c r="C251" s="394" t="s">
        <v>924</v>
      </c>
      <c r="D251" s="394" t="s">
        <v>772</v>
      </c>
      <c r="E251" s="394" t="s">
        <v>1022</v>
      </c>
      <c r="F251" s="413">
        <v>0</v>
      </c>
      <c r="G251" s="428">
        <f>SUMIFS(rascunho!D:D,rascunho!B:B,Estoque!B251)</f>
        <v>0</v>
      </c>
      <c r="H251" s="429">
        <f>SUMIFS(rascunho!E:E,rascunho!B:B,Estoque!B251)</f>
        <v>0</v>
      </c>
      <c r="I251" s="429">
        <f>SUMIFS(rascunho!G:G,rascunho!C:C,Estoque!C251)</f>
        <v>0</v>
      </c>
      <c r="J251" s="414">
        <v>0</v>
      </c>
      <c r="K251" s="415" t="s">
        <v>1023</v>
      </c>
      <c r="L251" s="416">
        <v>0</v>
      </c>
      <c r="M251" s="394" t="s">
        <v>772</v>
      </c>
      <c r="N251" s="417">
        <v>0</v>
      </c>
      <c r="O251" s="418">
        <v>44753</v>
      </c>
      <c r="P251" s="419">
        <v>9150.14</v>
      </c>
      <c r="Q251" s="419">
        <v>17596.419999999998</v>
      </c>
      <c r="R251" s="394" t="s">
        <v>772</v>
      </c>
      <c r="S251" s="394" t="s">
        <v>772</v>
      </c>
      <c r="T251" s="408" t="s">
        <v>772</v>
      </c>
    </row>
    <row r="252" spans="1:20" hidden="1" x14ac:dyDescent="0.3">
      <c r="A252" s="439">
        <v>22</v>
      </c>
      <c r="B252" s="394" t="s">
        <v>925</v>
      </c>
      <c r="C252" s="394" t="s">
        <v>926</v>
      </c>
      <c r="D252" s="394" t="s">
        <v>1021</v>
      </c>
      <c r="E252" s="394" t="s">
        <v>1022</v>
      </c>
      <c r="F252" s="413">
        <v>0</v>
      </c>
      <c r="G252" s="428">
        <f>SUMIFS(rascunho!D:D,rascunho!B:B,Estoque!B252)</f>
        <v>0</v>
      </c>
      <c r="H252" s="429">
        <f>SUMIFS(rascunho!E:E,rascunho!B:B,Estoque!B252)</f>
        <v>0</v>
      </c>
      <c r="I252" s="429">
        <f>SUMIFS(rascunho!G:G,rascunho!C:C,Estoque!C252)</f>
        <v>0</v>
      </c>
      <c r="J252" s="414">
        <v>0</v>
      </c>
      <c r="K252" s="415" t="s">
        <v>1023</v>
      </c>
      <c r="L252" s="416">
        <v>0</v>
      </c>
      <c r="M252" s="394" t="s">
        <v>772</v>
      </c>
      <c r="N252" s="417">
        <v>0</v>
      </c>
      <c r="O252" s="418">
        <v>44753</v>
      </c>
      <c r="P252" s="419">
        <v>9150.14</v>
      </c>
      <c r="Q252" s="419">
        <v>17596.419999999998</v>
      </c>
      <c r="R252" s="394" t="s">
        <v>772</v>
      </c>
      <c r="S252" s="394" t="s">
        <v>772</v>
      </c>
      <c r="T252" s="408" t="s">
        <v>772</v>
      </c>
    </row>
    <row r="253" spans="1:20" hidden="1" x14ac:dyDescent="0.3">
      <c r="A253" s="439">
        <v>22</v>
      </c>
      <c r="B253" s="394" t="s">
        <v>927</v>
      </c>
      <c r="C253" s="394" t="s">
        <v>928</v>
      </c>
      <c r="D253" s="394" t="s">
        <v>772</v>
      </c>
      <c r="E253" s="394" t="s">
        <v>1022</v>
      </c>
      <c r="F253" s="413">
        <v>0</v>
      </c>
      <c r="G253" s="428">
        <f>SUMIFS(rascunho!D:D,rascunho!B:B,Estoque!B253)</f>
        <v>0</v>
      </c>
      <c r="H253" s="429">
        <f>SUMIFS(rascunho!E:E,rascunho!B:B,Estoque!B253)</f>
        <v>0</v>
      </c>
      <c r="I253" s="429">
        <f>SUMIFS(rascunho!G:G,rascunho!C:C,Estoque!C253)</f>
        <v>0</v>
      </c>
      <c r="J253" s="414">
        <v>0</v>
      </c>
      <c r="K253" s="415" t="s">
        <v>1023</v>
      </c>
      <c r="L253" s="416">
        <v>0</v>
      </c>
      <c r="M253" s="394" t="s">
        <v>772</v>
      </c>
      <c r="N253" s="417">
        <v>0</v>
      </c>
      <c r="O253" s="418">
        <v>44753</v>
      </c>
      <c r="P253" s="419">
        <v>9150.14</v>
      </c>
      <c r="Q253" s="419">
        <v>17596.419999999998</v>
      </c>
      <c r="R253" s="394" t="s">
        <v>772</v>
      </c>
      <c r="S253" s="394" t="s">
        <v>772</v>
      </c>
      <c r="T253" s="408" t="s">
        <v>772</v>
      </c>
    </row>
    <row r="254" spans="1:20" hidden="1" x14ac:dyDescent="0.3">
      <c r="A254" s="439">
        <v>22</v>
      </c>
      <c r="B254" s="394" t="s">
        <v>929</v>
      </c>
      <c r="C254" s="394" t="s">
        <v>930</v>
      </c>
      <c r="D254" s="394" t="s">
        <v>1021</v>
      </c>
      <c r="E254" s="394" t="s">
        <v>1022</v>
      </c>
      <c r="F254" s="413">
        <v>0</v>
      </c>
      <c r="G254" s="428">
        <f>SUMIFS(rascunho!D:D,rascunho!B:B,Estoque!B254)</f>
        <v>0</v>
      </c>
      <c r="H254" s="429">
        <f>SUMIFS(rascunho!E:E,rascunho!B:B,Estoque!B254)</f>
        <v>0</v>
      </c>
      <c r="I254" s="429">
        <f>SUMIFS(rascunho!G:G,rascunho!C:C,Estoque!C254)</f>
        <v>0</v>
      </c>
      <c r="J254" s="414">
        <v>0</v>
      </c>
      <c r="K254" s="415" t="s">
        <v>1023</v>
      </c>
      <c r="L254" s="416">
        <v>0</v>
      </c>
      <c r="M254" s="394" t="s">
        <v>772</v>
      </c>
      <c r="N254" s="417">
        <v>0</v>
      </c>
      <c r="O254" s="418">
        <v>44753</v>
      </c>
      <c r="P254" s="419">
        <v>9150.14</v>
      </c>
      <c r="Q254" s="419">
        <v>17596.419999999998</v>
      </c>
      <c r="R254" s="394" t="s">
        <v>772</v>
      </c>
      <c r="S254" s="394" t="s">
        <v>772</v>
      </c>
      <c r="T254" s="408" t="s">
        <v>772</v>
      </c>
    </row>
    <row r="255" spans="1:20" hidden="1" x14ac:dyDescent="0.3">
      <c r="A255" s="439">
        <v>22</v>
      </c>
      <c r="B255" s="394" t="s">
        <v>931</v>
      </c>
      <c r="C255" s="394" t="s">
        <v>932</v>
      </c>
      <c r="D255" s="394" t="s">
        <v>1021</v>
      </c>
      <c r="E255" s="394" t="s">
        <v>1022</v>
      </c>
      <c r="F255" s="413">
        <v>0</v>
      </c>
      <c r="G255" s="428">
        <f>SUMIFS(rascunho!D:D,rascunho!B:B,Estoque!B255)</f>
        <v>0</v>
      </c>
      <c r="H255" s="429">
        <f>SUMIFS(rascunho!E:E,rascunho!B:B,Estoque!B255)</f>
        <v>0</v>
      </c>
      <c r="I255" s="429">
        <f>SUMIFS(rascunho!G:G,rascunho!C:C,Estoque!C255)</f>
        <v>0</v>
      </c>
      <c r="J255" s="414">
        <v>0</v>
      </c>
      <c r="K255" s="415" t="s">
        <v>1023</v>
      </c>
      <c r="L255" s="416">
        <v>0</v>
      </c>
      <c r="M255" s="394" t="s">
        <v>772</v>
      </c>
      <c r="N255" s="417">
        <v>0</v>
      </c>
      <c r="O255" s="418">
        <v>44753</v>
      </c>
      <c r="P255" s="419">
        <v>9150.14</v>
      </c>
      <c r="Q255" s="419">
        <v>17596.419999999998</v>
      </c>
      <c r="R255" s="394" t="s">
        <v>772</v>
      </c>
      <c r="S255" s="394" t="s">
        <v>772</v>
      </c>
      <c r="T255" s="408" t="s">
        <v>772</v>
      </c>
    </row>
    <row r="256" spans="1:20" hidden="1" x14ac:dyDescent="0.3">
      <c r="A256" s="439">
        <v>22</v>
      </c>
      <c r="B256" s="394" t="s">
        <v>933</v>
      </c>
      <c r="C256" s="394" t="s">
        <v>934</v>
      </c>
      <c r="D256" s="394" t="s">
        <v>772</v>
      </c>
      <c r="E256" s="394" t="s">
        <v>1022</v>
      </c>
      <c r="F256" s="413">
        <v>0</v>
      </c>
      <c r="G256" s="428">
        <f>SUMIFS(rascunho!D:D,rascunho!B:B,Estoque!B256)</f>
        <v>0</v>
      </c>
      <c r="H256" s="429">
        <f>SUMIFS(rascunho!E:E,rascunho!B:B,Estoque!B256)</f>
        <v>0</v>
      </c>
      <c r="I256" s="429">
        <f>SUMIFS(rascunho!G:G,rascunho!C:C,Estoque!C256)</f>
        <v>0</v>
      </c>
      <c r="J256" s="414">
        <v>0</v>
      </c>
      <c r="K256" s="415" t="s">
        <v>1023</v>
      </c>
      <c r="L256" s="416">
        <v>0</v>
      </c>
      <c r="M256" s="394" t="s">
        <v>772</v>
      </c>
      <c r="N256" s="417">
        <v>0</v>
      </c>
      <c r="O256" s="418">
        <v>44753</v>
      </c>
      <c r="P256" s="419">
        <v>9150.14</v>
      </c>
      <c r="Q256" s="419">
        <v>17596.419999999998</v>
      </c>
      <c r="R256" s="394" t="s">
        <v>772</v>
      </c>
      <c r="S256" s="394" t="s">
        <v>772</v>
      </c>
      <c r="T256" s="408" t="s">
        <v>772</v>
      </c>
    </row>
    <row r="257" spans="1:20" ht="15" hidden="1" thickBot="1" x14ac:dyDescent="0.35">
      <c r="A257" s="440">
        <v>22</v>
      </c>
      <c r="B257" s="395" t="s">
        <v>935</v>
      </c>
      <c r="C257" s="395" t="s">
        <v>936</v>
      </c>
      <c r="D257" s="395" t="s">
        <v>772</v>
      </c>
      <c r="E257" s="395" t="s">
        <v>1022</v>
      </c>
      <c r="F257" s="420">
        <v>0</v>
      </c>
      <c r="G257" s="428">
        <f>SUMIFS(rascunho!D:D,rascunho!B:B,Estoque!B257)</f>
        <v>0</v>
      </c>
      <c r="H257" s="429">
        <f>SUMIFS(rascunho!E:E,rascunho!B:B,Estoque!B257)</f>
        <v>0</v>
      </c>
      <c r="I257" s="429">
        <f>SUMIFS(rascunho!G:G,rascunho!C:C,Estoque!C257)</f>
        <v>0</v>
      </c>
      <c r="J257" s="421">
        <v>0</v>
      </c>
      <c r="K257" s="422" t="s">
        <v>1023</v>
      </c>
      <c r="L257" s="423">
        <v>0</v>
      </c>
      <c r="M257" s="395" t="s">
        <v>772</v>
      </c>
      <c r="N257" s="424">
        <v>0</v>
      </c>
      <c r="O257" s="425">
        <v>44753</v>
      </c>
      <c r="P257" s="426">
        <v>9150.14</v>
      </c>
      <c r="Q257" s="426">
        <v>17596.419999999998</v>
      </c>
      <c r="R257" s="395" t="s">
        <v>772</v>
      </c>
      <c r="S257" s="395" t="s">
        <v>772</v>
      </c>
      <c r="T257" s="407" t="s">
        <v>772</v>
      </c>
    </row>
    <row r="258" spans="1:20" hidden="1" x14ac:dyDescent="0.3">
      <c r="A258" t="s">
        <v>1111</v>
      </c>
      <c r="B258">
        <v>1.02</v>
      </c>
      <c r="I258" s="429">
        <f>SUMIFS(rascunho!G:G,rascunho!C:C,Estoque!C258)</f>
        <v>0</v>
      </c>
    </row>
    <row r="259" spans="1:20" hidden="1" x14ac:dyDescent="0.3">
      <c r="I259" s="429">
        <f>SUMIFS(rascunho!G:G,rascunho!C:C,Estoque!C259)</f>
        <v>0</v>
      </c>
    </row>
    <row r="283" spans="4:4" x14ac:dyDescent="0.3">
      <c r="D283">
        <v>805</v>
      </c>
    </row>
    <row r="284" spans="4:4" x14ac:dyDescent="0.3">
      <c r="D284">
        <v>795</v>
      </c>
    </row>
    <row r="285" spans="4:4" x14ac:dyDescent="0.3">
      <c r="D285">
        <v>805</v>
      </c>
    </row>
    <row r="286" spans="4:4" x14ac:dyDescent="0.3">
      <c r="D286">
        <v>805</v>
      </c>
    </row>
    <row r="287" spans="4:4" x14ac:dyDescent="0.3">
      <c r="D287">
        <v>800</v>
      </c>
    </row>
    <row r="288" spans="4:4" x14ac:dyDescent="0.3">
      <c r="D288">
        <v>805</v>
      </c>
    </row>
    <row r="289" spans="4:4" ht="12" customHeight="1" x14ac:dyDescent="0.3">
      <c r="D289">
        <v>805</v>
      </c>
    </row>
    <row r="290" spans="4:4" x14ac:dyDescent="0.3">
      <c r="D290">
        <v>805</v>
      </c>
    </row>
    <row r="291" spans="4:4" x14ac:dyDescent="0.3">
      <c r="D291">
        <v>805</v>
      </c>
    </row>
    <row r="292" spans="4:4" x14ac:dyDescent="0.3">
      <c r="D292">
        <v>800</v>
      </c>
    </row>
    <row r="293" spans="4:4" x14ac:dyDescent="0.3">
      <c r="D293">
        <v>795</v>
      </c>
    </row>
    <row r="294" spans="4:4" x14ac:dyDescent="0.3">
      <c r="D294">
        <v>790</v>
      </c>
    </row>
    <row r="295" spans="4:4" x14ac:dyDescent="0.3">
      <c r="D295">
        <v>790</v>
      </c>
    </row>
    <row r="296" spans="4:4" x14ac:dyDescent="0.3">
      <c r="D296">
        <v>780</v>
      </c>
    </row>
    <row r="297" spans="4:4" x14ac:dyDescent="0.3">
      <c r="D297">
        <v>790</v>
      </c>
    </row>
    <row r="298" spans="4:4" x14ac:dyDescent="0.3">
      <c r="D298">
        <v>805</v>
      </c>
    </row>
    <row r="299" spans="4:4" x14ac:dyDescent="0.3">
      <c r="D299">
        <v>800</v>
      </c>
    </row>
    <row r="300" spans="4:4" x14ac:dyDescent="0.3">
      <c r="D300">
        <v>805</v>
      </c>
    </row>
    <row r="301" spans="4:4" x14ac:dyDescent="0.3">
      <c r="D301">
        <v>795</v>
      </c>
    </row>
    <row r="302" spans="4:4" x14ac:dyDescent="0.3">
      <c r="D302">
        <v>795</v>
      </c>
    </row>
    <row r="303" spans="4:4" x14ac:dyDescent="0.3">
      <c r="D303">
        <v>785</v>
      </c>
    </row>
    <row r="304" spans="4:4" x14ac:dyDescent="0.3">
      <c r="D304">
        <v>805</v>
      </c>
    </row>
    <row r="305" spans="4:4" x14ac:dyDescent="0.3">
      <c r="D305">
        <v>790</v>
      </c>
    </row>
    <row r="306" spans="4:4" x14ac:dyDescent="0.3">
      <c r="D306">
        <v>790</v>
      </c>
    </row>
    <row r="307" spans="4:4" x14ac:dyDescent="0.3">
      <c r="D307">
        <v>800</v>
      </c>
    </row>
    <row r="308" spans="4:4" x14ac:dyDescent="0.3">
      <c r="D308">
        <v>805</v>
      </c>
    </row>
    <row r="309" spans="4:4" x14ac:dyDescent="0.3">
      <c r="D309">
        <v>805</v>
      </c>
    </row>
    <row r="310" spans="4:4" x14ac:dyDescent="0.3">
      <c r="D310">
        <v>800</v>
      </c>
    </row>
    <row r="311" spans="4:4" x14ac:dyDescent="0.3">
      <c r="D311">
        <v>800</v>
      </c>
    </row>
    <row r="312" spans="4:4" x14ac:dyDescent="0.3">
      <c r="D312">
        <v>800</v>
      </c>
    </row>
    <row r="313" spans="4:4" x14ac:dyDescent="0.3">
      <c r="D313">
        <v>805</v>
      </c>
    </row>
    <row r="314" spans="4:4" x14ac:dyDescent="0.3">
      <c r="D314">
        <v>795</v>
      </c>
    </row>
    <row r="315" spans="4:4" x14ac:dyDescent="0.3">
      <c r="D315">
        <v>795</v>
      </c>
    </row>
    <row r="316" spans="4:4" x14ac:dyDescent="0.3">
      <c r="D316">
        <v>790</v>
      </c>
    </row>
    <row r="317" spans="4:4" x14ac:dyDescent="0.3">
      <c r="D317">
        <v>800</v>
      </c>
    </row>
    <row r="318" spans="4:4" x14ac:dyDescent="0.3">
      <c r="D318">
        <v>795</v>
      </c>
    </row>
    <row r="319" spans="4:4" x14ac:dyDescent="0.3">
      <c r="D319">
        <v>795</v>
      </c>
    </row>
    <row r="320" spans="4:4" x14ac:dyDescent="0.3">
      <c r="D320">
        <v>790</v>
      </c>
    </row>
    <row r="321" spans="4:4" x14ac:dyDescent="0.3">
      <c r="D321">
        <v>795</v>
      </c>
    </row>
    <row r="322" spans="4:4" x14ac:dyDescent="0.3">
      <c r="D322">
        <v>800</v>
      </c>
    </row>
    <row r="323" spans="4:4" x14ac:dyDescent="0.3">
      <c r="D323">
        <v>795</v>
      </c>
    </row>
    <row r="324" spans="4:4" x14ac:dyDescent="0.3">
      <c r="D324">
        <v>795</v>
      </c>
    </row>
    <row r="325" spans="4:4" x14ac:dyDescent="0.3">
      <c r="D325">
        <v>805</v>
      </c>
    </row>
    <row r="326" spans="4:4" x14ac:dyDescent="0.3">
      <c r="D326">
        <v>800</v>
      </c>
    </row>
    <row r="327" spans="4:4" x14ac:dyDescent="0.3">
      <c r="D327">
        <v>810</v>
      </c>
    </row>
    <row r="328" spans="4:4" x14ac:dyDescent="0.3">
      <c r="D328">
        <v>800</v>
      </c>
    </row>
    <row r="329" spans="4:4" x14ac:dyDescent="0.3">
      <c r="D329">
        <v>805</v>
      </c>
    </row>
    <row r="330" spans="4:4" x14ac:dyDescent="0.3">
      <c r="D330">
        <v>805</v>
      </c>
    </row>
    <row r="331" spans="4:4" x14ac:dyDescent="0.3">
      <c r="D331">
        <v>805</v>
      </c>
    </row>
    <row r="332" spans="4:4" x14ac:dyDescent="0.3">
      <c r="D332">
        <v>800</v>
      </c>
    </row>
    <row r="333" spans="4:4" x14ac:dyDescent="0.3">
      <c r="D333">
        <v>800</v>
      </c>
    </row>
    <row r="334" spans="4:4" x14ac:dyDescent="0.3">
      <c r="D334">
        <v>805</v>
      </c>
    </row>
    <row r="335" spans="4:4" x14ac:dyDescent="0.3">
      <c r="D335">
        <v>800</v>
      </c>
    </row>
    <row r="336" spans="4:4" x14ac:dyDescent="0.3">
      <c r="D336">
        <v>805</v>
      </c>
    </row>
    <row r="337" spans="4:4" x14ac:dyDescent="0.3">
      <c r="D337">
        <v>800</v>
      </c>
    </row>
    <row r="338" spans="4:4" x14ac:dyDescent="0.3">
      <c r="D338">
        <v>800</v>
      </c>
    </row>
    <row r="339" spans="4:4" x14ac:dyDescent="0.3">
      <c r="D339">
        <v>800</v>
      </c>
    </row>
    <row r="340" spans="4:4" x14ac:dyDescent="0.3">
      <c r="D340">
        <v>795</v>
      </c>
    </row>
  </sheetData>
  <autoFilter ref="A1:T259" xr:uid="{00000000-0001-0000-0F00-000000000000}">
    <filterColumn colId="2">
      <filters>
        <filter val="PERFIL U ENRIJ LQ 1,80 X 150 X 50 X 20 MM"/>
        <filter val="PERFIL U ENRIJ LQ 2,00 X 150 X 50 X 20 MM"/>
        <filter val="PERFIL U ENRIJ LQ 2,25 X 150 X 50 X 20 MM"/>
      </filters>
    </filterColumn>
  </autoFilter>
  <customSheetViews>
    <customSheetView guid="{1917D713-F57E-4D85-9DFC-20B35978F190}" showAutoFilter="1">
      <pane ySplit="1" topLeftCell="A122" activePane="bottomLeft" state="frozen"/>
      <selection pane="bottomLeft" activeCell="B163" sqref="B163"/>
      <pageMargins left="0" right="0" top="0" bottom="0" header="0" footer="0"/>
      <pageSetup paperSize="9" orientation="landscape" r:id="rId1"/>
      <autoFilter ref="B1:U1" xr:uid="{DB7D0FBD-F06A-44AF-9F89-BFC16EDC3799}"/>
    </customSheetView>
    <customSheetView guid="{C1920313-2E1B-4284-B22E-04D7D2515D3D}" showAutoFilter="1">
      <pane ySplit="1" topLeftCell="A122" activePane="bottomLeft" state="frozen"/>
      <selection pane="bottomLeft" activeCell="B163" sqref="B163"/>
      <pageMargins left="0" right="0" top="0" bottom="0" header="0" footer="0"/>
      <pageSetup paperSize="9" orientation="landscape" r:id="rId2"/>
      <autoFilter ref="B1:U1" xr:uid="{E14FE489-62B0-4A26-B276-7B854A39E2CF}"/>
    </customSheetView>
    <customSheetView guid="{4A569969-72E0-4E6F-B543-4D5BE200D9C4}" showAutoFilter="1">
      <pane ySplit="1" topLeftCell="A122" activePane="bottomLeft" state="frozen"/>
      <selection pane="bottomLeft" activeCell="B163" sqref="B163"/>
      <pageMargins left="0" right="0" top="0" bottom="0" header="0" footer="0"/>
      <pageSetup paperSize="9" orientation="landscape" r:id="rId3"/>
      <autoFilter ref="A1:T257" xr:uid="{F08B4C5A-A1E8-4C88-B431-6E520727DD52}"/>
    </customSheetView>
  </customSheetViews>
  <pageMargins left="0.511811024" right="0.511811024" top="0.78740157499999996" bottom="0.78740157499999996" header="0.31496062000000002" footer="0.31496062000000002"/>
  <pageSetup paperSize="9" orientation="landscape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4"/>
  <dimension ref="B1:X59"/>
  <sheetViews>
    <sheetView showGridLines="0" workbookViewId="0">
      <selection activeCell="O2" sqref="O2"/>
    </sheetView>
  </sheetViews>
  <sheetFormatPr defaultColWidth="9.109375" defaultRowHeight="14.4" x14ac:dyDescent="0.3"/>
  <cols>
    <col min="1" max="1" width="1.44140625" style="10" customWidth="1"/>
    <col min="2" max="2" width="11.88671875" style="10" hidden="1" customWidth="1"/>
    <col min="3" max="3" width="13.88671875" style="340" hidden="1" customWidth="1"/>
    <col min="4" max="4" width="30.44140625" style="340" hidden="1" customWidth="1"/>
    <col min="5" max="5" width="10.44140625" style="10" hidden="1" customWidth="1"/>
    <col min="6" max="8" width="15.109375" style="10" hidden="1" customWidth="1"/>
    <col min="9" max="9" width="19.109375" style="10" hidden="1" customWidth="1"/>
    <col min="10" max="10" width="9.109375" style="10" hidden="1" customWidth="1"/>
    <col min="11" max="11" width="9.109375" style="10"/>
    <col min="12" max="12" width="1.44140625" style="10" customWidth="1"/>
    <col min="13" max="15" width="13.5546875" style="10" customWidth="1"/>
    <col min="16" max="16" width="1.44140625" style="10" customWidth="1"/>
    <col min="17" max="19" width="13.5546875" style="10" customWidth="1"/>
    <col min="20" max="20" width="1.44140625" style="10" customWidth="1"/>
    <col min="21" max="21" width="17" style="10" customWidth="1"/>
    <col min="22" max="22" width="1.5546875" style="10" customWidth="1"/>
    <col min="23" max="23" width="15.44140625" style="10" hidden="1" customWidth="1"/>
    <col min="24" max="24" width="45.5546875" style="10" hidden="1" customWidth="1"/>
    <col min="25" max="16384" width="9.109375" style="10"/>
  </cols>
  <sheetData>
    <row r="1" spans="2:24" ht="18" x14ac:dyDescent="0.3">
      <c r="B1" s="708"/>
      <c r="C1" s="708"/>
      <c r="D1" s="708"/>
      <c r="E1" s="708"/>
      <c r="F1" s="708"/>
      <c r="G1" s="708"/>
      <c r="H1" s="708"/>
      <c r="I1" s="708"/>
    </row>
    <row r="2" spans="2:24" ht="15.75" customHeight="1" x14ac:dyDescent="0.3">
      <c r="B2" s="322" t="s">
        <v>977</v>
      </c>
      <c r="C2" s="323" t="s">
        <v>1112</v>
      </c>
      <c r="D2" s="323" t="s">
        <v>182</v>
      </c>
      <c r="E2" s="322" t="s">
        <v>940</v>
      </c>
      <c r="F2" s="324" t="s">
        <v>1113</v>
      </c>
      <c r="G2" s="324" t="s">
        <v>1114</v>
      </c>
      <c r="H2" s="324" t="s">
        <v>1115</v>
      </c>
      <c r="I2" s="324" t="s">
        <v>1116</v>
      </c>
      <c r="J2" s="325"/>
      <c r="K2" s="709" t="s">
        <v>940</v>
      </c>
      <c r="L2" s="326"/>
      <c r="M2" s="327" t="s">
        <v>1117</v>
      </c>
      <c r="N2" s="327" t="s">
        <v>1118</v>
      </c>
      <c r="O2" s="327" t="s">
        <v>1119</v>
      </c>
      <c r="P2" s="326"/>
      <c r="Q2" s="327" t="s">
        <v>1117</v>
      </c>
      <c r="R2" s="327" t="s">
        <v>1118</v>
      </c>
      <c r="S2" s="327" t="s">
        <v>1119</v>
      </c>
      <c r="T2"/>
      <c r="U2" s="328" t="s">
        <v>1120</v>
      </c>
      <c r="W2" s="710" t="s">
        <v>1121</v>
      </c>
      <c r="X2" s="711"/>
    </row>
    <row r="3" spans="2:24" x14ac:dyDescent="0.3">
      <c r="B3" s="299"/>
      <c r="C3" s="329"/>
      <c r="D3" s="329"/>
      <c r="E3" s="299"/>
      <c r="F3" s="330"/>
      <c r="G3" s="330"/>
      <c r="H3" s="330"/>
      <c r="I3" s="330"/>
      <c r="J3" s="325"/>
      <c r="K3" s="709"/>
      <c r="L3" s="326"/>
      <c r="M3" s="331" t="s">
        <v>1122</v>
      </c>
      <c r="N3" s="331" t="s">
        <v>1123</v>
      </c>
      <c r="O3" s="331" t="s">
        <v>1123</v>
      </c>
      <c r="P3" s="326"/>
      <c r="Q3" s="331" t="s">
        <v>1124</v>
      </c>
      <c r="R3" s="331" t="s">
        <v>1123</v>
      </c>
      <c r="S3" s="331" t="s">
        <v>1123</v>
      </c>
      <c r="T3"/>
      <c r="U3" s="331" t="s">
        <v>1125</v>
      </c>
      <c r="W3" s="332" t="s">
        <v>1126</v>
      </c>
      <c r="X3" s="333" t="s">
        <v>1127</v>
      </c>
    </row>
    <row r="4" spans="2:24" ht="16.5" customHeight="1" x14ac:dyDescent="0.3">
      <c r="B4" s="712" t="s">
        <v>1128</v>
      </c>
      <c r="C4" s="712"/>
      <c r="D4" s="712"/>
      <c r="E4" s="712"/>
      <c r="F4" s="712"/>
      <c r="G4" s="712"/>
      <c r="H4" s="712"/>
      <c r="I4" s="712"/>
      <c r="J4" s="325"/>
      <c r="K4" s="334">
        <v>1.5</v>
      </c>
      <c r="L4" s="335"/>
      <c r="M4" s="336">
        <f>SUMIFS('Dados Programa'!$I:$I,'Dados Programa'!$D:$D,K4)</f>
        <v>0</v>
      </c>
      <c r="N4" s="336">
        <v>0</v>
      </c>
      <c r="O4" s="337">
        <f>M4-N4</f>
        <v>0</v>
      </c>
      <c r="P4" s="335"/>
      <c r="Q4" s="336" t="e">
        <v>#VALUE!</v>
      </c>
      <c r="R4" s="336">
        <v>46</v>
      </c>
      <c r="S4" s="337">
        <v>0</v>
      </c>
      <c r="T4" s="338"/>
      <c r="U4" s="339" t="e">
        <f>#N/A</f>
        <v>#N/A</v>
      </c>
      <c r="W4" s="339">
        <v>149.327</v>
      </c>
      <c r="X4" s="339" t="s">
        <v>1129</v>
      </c>
    </row>
    <row r="5" spans="2:24" ht="16.5" customHeight="1" thickBot="1" x14ac:dyDescent="0.35">
      <c r="F5" s="325"/>
      <c r="G5" s="325"/>
      <c r="H5" s="325"/>
      <c r="I5" s="325"/>
      <c r="J5" s="325"/>
      <c r="K5" s="334">
        <v>1.55</v>
      </c>
      <c r="L5" s="335"/>
      <c r="M5" s="336">
        <f>SUMIFS('Dados Programa'!$I:$I,'Dados Programa'!$D:$D,K5)</f>
        <v>0</v>
      </c>
      <c r="N5" s="336">
        <v>0</v>
      </c>
      <c r="O5" s="337">
        <f>M5-N5</f>
        <v>0</v>
      </c>
      <c r="P5" s="335"/>
      <c r="Q5" s="336" t="e">
        <v>#VALUE!</v>
      </c>
      <c r="R5" s="336">
        <v>9</v>
      </c>
      <c r="S5" s="337">
        <v>0</v>
      </c>
      <c r="T5" s="338"/>
      <c r="U5" s="339" t="e">
        <f>#N/A</f>
        <v>#N/A</v>
      </c>
      <c r="W5" s="339">
        <v>75</v>
      </c>
      <c r="X5" s="339" t="s">
        <v>1130</v>
      </c>
    </row>
    <row r="6" spans="2:24" ht="16.5" customHeight="1" thickTop="1" x14ac:dyDescent="0.3">
      <c r="B6" s="713">
        <v>127</v>
      </c>
      <c r="C6" s="716">
        <v>43313</v>
      </c>
      <c r="D6" s="341" t="s">
        <v>1131</v>
      </c>
      <c r="E6" s="342">
        <v>2</v>
      </c>
      <c r="F6" s="343">
        <v>7</v>
      </c>
      <c r="G6" s="343" t="s">
        <v>1132</v>
      </c>
      <c r="H6" s="343" t="s">
        <v>26</v>
      </c>
      <c r="I6" s="344" t="s">
        <v>26</v>
      </c>
      <c r="K6" s="334">
        <v>1.8</v>
      </c>
      <c r="L6" s="335"/>
      <c r="M6" s="336">
        <f>SUMIFS('Dados Programa'!$I:$I,'Dados Programa'!$D:$D,K6)</f>
        <v>56</v>
      </c>
      <c r="N6" s="336">
        <v>10</v>
      </c>
      <c r="O6" s="337">
        <f>M6-N6</f>
        <v>46</v>
      </c>
      <c r="P6" s="335"/>
      <c r="Q6" s="336" t="e">
        <v>#VALUE!</v>
      </c>
      <c r="R6" s="336">
        <v>0</v>
      </c>
      <c r="S6" s="337">
        <v>0</v>
      </c>
      <c r="T6" s="338"/>
      <c r="U6" s="339" t="e">
        <f>#N/A</f>
        <v>#N/A</v>
      </c>
      <c r="W6" s="339">
        <v>234.25</v>
      </c>
      <c r="X6" s="339" t="s">
        <v>1129</v>
      </c>
    </row>
    <row r="7" spans="2:24" ht="16.5" customHeight="1" x14ac:dyDescent="0.3">
      <c r="B7" s="714"/>
      <c r="C7" s="717"/>
      <c r="D7" s="345" t="s">
        <v>1131</v>
      </c>
      <c r="E7" s="346">
        <v>2.25</v>
      </c>
      <c r="F7" s="347">
        <v>5</v>
      </c>
      <c r="G7" s="347">
        <v>0</v>
      </c>
      <c r="H7" s="347">
        <v>5</v>
      </c>
      <c r="I7" s="348" t="s">
        <v>1133</v>
      </c>
      <c r="K7" s="334">
        <v>1.95</v>
      </c>
      <c r="L7" s="335"/>
      <c r="M7" s="336">
        <f>SUMIFS('Dados Programa'!$I:$I,'Dados Programa'!$D:$D,K7)</f>
        <v>42</v>
      </c>
      <c r="N7" s="336">
        <v>0</v>
      </c>
      <c r="O7" s="337">
        <f>M7-N7</f>
        <v>42</v>
      </c>
      <c r="P7" s="335"/>
      <c r="Q7" s="336" t="e">
        <v>#VALUE!</v>
      </c>
      <c r="R7" s="336">
        <v>4</v>
      </c>
      <c r="S7" s="337">
        <v>0</v>
      </c>
      <c r="T7" s="338"/>
      <c r="U7" s="339" t="e">
        <f>#N/A</f>
        <v>#N/A</v>
      </c>
      <c r="W7" s="339">
        <v>100</v>
      </c>
      <c r="X7" s="339" t="s">
        <v>1134</v>
      </c>
    </row>
    <row r="8" spans="2:24" ht="16.5" customHeight="1" x14ac:dyDescent="0.3">
      <c r="B8" s="714"/>
      <c r="C8" s="717"/>
      <c r="D8" s="345" t="s">
        <v>1131</v>
      </c>
      <c r="E8" s="346">
        <v>2.65</v>
      </c>
      <c r="F8" s="347">
        <v>12</v>
      </c>
      <c r="G8" s="347">
        <v>0</v>
      </c>
      <c r="H8" s="347">
        <v>12</v>
      </c>
      <c r="I8" s="348" t="s">
        <v>1133</v>
      </c>
      <c r="K8" s="334">
        <v>2</v>
      </c>
      <c r="L8" s="335"/>
      <c r="M8" s="336">
        <f>SUMIFS('Dados Programa'!$I:$I,'Dados Programa'!$D:$D,K8)</f>
        <v>230</v>
      </c>
      <c r="N8" s="336">
        <f>89+53.375</f>
        <v>142.375</v>
      </c>
      <c r="O8" s="337">
        <v>0</v>
      </c>
      <c r="P8" s="335"/>
      <c r="Q8" s="336" t="e">
        <v>#VALUE!</v>
      </c>
      <c r="R8" s="336">
        <v>112</v>
      </c>
      <c r="S8" s="337">
        <v>0</v>
      </c>
      <c r="T8" s="338"/>
      <c r="U8" s="339" t="e">
        <f>#N/A</f>
        <v>#N/A</v>
      </c>
      <c r="W8" s="339">
        <v>299.72500000000002</v>
      </c>
      <c r="X8" s="339" t="s">
        <v>1135</v>
      </c>
    </row>
    <row r="9" spans="2:24" ht="16.5" customHeight="1" thickBot="1" x14ac:dyDescent="0.35">
      <c r="B9" s="715"/>
      <c r="C9" s="718"/>
      <c r="D9" s="349" t="s">
        <v>1131</v>
      </c>
      <c r="E9" s="350">
        <v>3</v>
      </c>
      <c r="F9" s="351">
        <v>40</v>
      </c>
      <c r="G9" s="351" t="s">
        <v>1132</v>
      </c>
      <c r="H9" s="351" t="s">
        <v>26</v>
      </c>
      <c r="I9" s="352" t="s">
        <v>26</v>
      </c>
      <c r="K9" s="334">
        <v>2.25</v>
      </c>
      <c r="L9" s="335"/>
      <c r="M9" s="336">
        <f>SUMIFS('Dados Programa'!$I:$I,'Dados Programa'!$D:$D,K9)</f>
        <v>126</v>
      </c>
      <c r="N9" s="336">
        <f>15+85.17</f>
        <v>100.17</v>
      </c>
      <c r="O9" s="337">
        <v>0</v>
      </c>
      <c r="P9" s="335"/>
      <c r="Q9" s="336" t="e">
        <v>#VALUE!</v>
      </c>
      <c r="R9" s="336">
        <f>20+36.98</f>
        <v>56.98</v>
      </c>
      <c r="S9" s="337">
        <v>0</v>
      </c>
      <c r="T9" s="338"/>
      <c r="U9" s="339" t="e">
        <f>#N/A</f>
        <v>#N/A</v>
      </c>
      <c r="W9" s="339">
        <v>49.7</v>
      </c>
      <c r="X9" s="353">
        <v>43358</v>
      </c>
    </row>
    <row r="10" spans="2:24" ht="16.5" customHeight="1" thickTop="1" thickBot="1" x14ac:dyDescent="0.35">
      <c r="B10" s="47"/>
      <c r="C10" s="354"/>
      <c r="D10" s="355"/>
      <c r="E10" s="109"/>
      <c r="F10" s="356"/>
      <c r="G10" s="356"/>
      <c r="H10" s="356"/>
      <c r="I10" s="356"/>
      <c r="J10" s="325"/>
      <c r="K10" s="334">
        <v>2.65</v>
      </c>
      <c r="L10" s="335"/>
      <c r="M10" s="336">
        <f>SUMIFS('Dados Programa'!$I:$I,'Dados Programa'!$D:$D,K10)</f>
        <v>291</v>
      </c>
      <c r="N10" s="336">
        <v>33</v>
      </c>
      <c r="O10" s="337">
        <f>M10-N10</f>
        <v>258</v>
      </c>
      <c r="P10" s="335"/>
      <c r="Q10" s="336" t="e">
        <v>#VALUE!</v>
      </c>
      <c r="R10" s="336">
        <v>22</v>
      </c>
      <c r="S10" s="337">
        <v>0</v>
      </c>
      <c r="T10" s="338"/>
      <c r="U10" s="339" t="e">
        <f>#N/A</f>
        <v>#N/A</v>
      </c>
      <c r="W10" s="339">
        <v>183.125</v>
      </c>
      <c r="X10" s="339" t="s">
        <v>1136</v>
      </c>
    </row>
    <row r="11" spans="2:24" ht="16.5" customHeight="1" thickTop="1" x14ac:dyDescent="0.3">
      <c r="B11" s="713">
        <v>95.25</v>
      </c>
      <c r="C11" s="719">
        <v>43315</v>
      </c>
      <c r="D11" s="341" t="s">
        <v>1137</v>
      </c>
      <c r="E11" s="342">
        <v>2</v>
      </c>
      <c r="F11" s="343">
        <v>17</v>
      </c>
      <c r="G11" s="343" t="s">
        <v>1132</v>
      </c>
      <c r="H11" s="343" t="s">
        <v>26</v>
      </c>
      <c r="I11" s="344" t="s">
        <v>26</v>
      </c>
      <c r="K11" s="334">
        <v>3</v>
      </c>
      <c r="L11" s="335"/>
      <c r="M11" s="336">
        <f>SUMIFS('Dados Programa'!$I:$I,'Dados Programa'!$D:$D,K11)</f>
        <v>275</v>
      </c>
      <c r="N11" s="336">
        <f>128+41.515</f>
        <v>169.51499999999999</v>
      </c>
      <c r="O11" s="337">
        <v>0</v>
      </c>
      <c r="P11" s="335"/>
      <c r="Q11" s="336" t="e">
        <v>#VALUE!</v>
      </c>
      <c r="R11" s="336">
        <f>57+48.8</f>
        <v>105.8</v>
      </c>
      <c r="S11" s="337">
        <v>0</v>
      </c>
      <c r="T11" s="338"/>
      <c r="U11" s="339" t="e">
        <f>#N/A</f>
        <v>#N/A</v>
      </c>
      <c r="W11" s="339">
        <v>557.01499999999999</v>
      </c>
      <c r="X11" s="339" t="s">
        <v>1135</v>
      </c>
    </row>
    <row r="12" spans="2:24" ht="16.5" customHeight="1" thickBot="1" x14ac:dyDescent="0.35">
      <c r="B12" s="715"/>
      <c r="C12" s="720"/>
      <c r="D12" s="349" t="s">
        <v>1137</v>
      </c>
      <c r="E12" s="350">
        <v>2.25</v>
      </c>
      <c r="F12" s="351">
        <v>10</v>
      </c>
      <c r="G12" s="351">
        <v>0</v>
      </c>
      <c r="H12" s="351">
        <f>F12-G12</f>
        <v>10</v>
      </c>
      <c r="I12" s="357" t="s">
        <v>1133</v>
      </c>
      <c r="K12" s="334">
        <v>4.75</v>
      </c>
      <c r="L12" s="335"/>
      <c r="M12" s="336">
        <f>SUMIFS('Dados Programa'!$I:$I,'Dados Programa'!$D:$D,K12)</f>
        <v>130</v>
      </c>
      <c r="N12" s="336">
        <v>49</v>
      </c>
      <c r="O12" s="337">
        <v>0</v>
      </c>
      <c r="P12" s="335"/>
      <c r="Q12" s="336" t="e">
        <v>#VALUE!</v>
      </c>
      <c r="R12" s="336">
        <v>0</v>
      </c>
      <c r="S12" s="337">
        <v>0</v>
      </c>
      <c r="T12" s="338"/>
      <c r="U12" s="339" t="e">
        <f>#N/A</f>
        <v>#N/A</v>
      </c>
      <c r="W12" s="339">
        <v>478.03</v>
      </c>
      <c r="X12" s="339" t="s">
        <v>1135</v>
      </c>
    </row>
    <row r="13" spans="2:24" ht="6" customHeight="1" thickTop="1" thickBot="1" x14ac:dyDescent="0.35">
      <c r="B13" s="47"/>
      <c r="C13" s="354"/>
      <c r="D13" s="355"/>
      <c r="E13" s="109"/>
      <c r="F13" s="356"/>
      <c r="G13" s="356"/>
      <c r="H13" s="356"/>
      <c r="I13" s="356"/>
      <c r="J13" s="325"/>
    </row>
    <row r="14" spans="2:24" ht="15" thickTop="1" x14ac:dyDescent="0.3">
      <c r="B14" s="713">
        <v>101.6</v>
      </c>
      <c r="C14" s="716">
        <v>43319</v>
      </c>
      <c r="D14" s="341" t="s">
        <v>1138</v>
      </c>
      <c r="E14" s="342">
        <v>1.5</v>
      </c>
      <c r="F14" s="343">
        <v>5</v>
      </c>
      <c r="G14" s="343" t="s">
        <v>1132</v>
      </c>
      <c r="H14" s="343" t="s">
        <v>26</v>
      </c>
      <c r="I14" s="344" t="s">
        <v>26</v>
      </c>
      <c r="M14" s="11">
        <f>SUM(M4:M13)</f>
        <v>1150</v>
      </c>
      <c r="N14" s="11">
        <f>SUM(N4:N13)</f>
        <v>504.06</v>
      </c>
      <c r="O14" s="11">
        <f>SUM(O4:O13)</f>
        <v>346</v>
      </c>
      <c r="Q14" s="11" t="e">
        <f>SUM(Q4:Q13)</f>
        <v>#VALUE!</v>
      </c>
      <c r="R14" s="11">
        <f>SUM(R4:R13)</f>
        <v>355.78</v>
      </c>
      <c r="S14" s="11">
        <f>SUM(S4:S13)</f>
        <v>0</v>
      </c>
      <c r="U14" s="11" t="e">
        <f>SUM(U4:U13)</f>
        <v>#N/A</v>
      </c>
      <c r="W14" s="11">
        <f>SUM(W4:W13)</f>
        <v>2126.1719999999996</v>
      </c>
      <c r="X14" s="11"/>
    </row>
    <row r="15" spans="2:24" x14ac:dyDescent="0.3">
      <c r="B15" s="714"/>
      <c r="C15" s="717"/>
      <c r="D15" s="345" t="s">
        <v>1138</v>
      </c>
      <c r="E15" s="346">
        <v>2</v>
      </c>
      <c r="F15" s="347">
        <v>8</v>
      </c>
      <c r="G15" s="347" t="s">
        <v>1132</v>
      </c>
      <c r="H15" s="347" t="s">
        <v>26</v>
      </c>
      <c r="I15" s="358" t="s">
        <v>26</v>
      </c>
    </row>
    <row r="16" spans="2:24" x14ac:dyDescent="0.3">
      <c r="B16" s="721"/>
      <c r="C16" s="717"/>
      <c r="D16" s="359" t="s">
        <v>1138</v>
      </c>
      <c r="E16" s="360">
        <v>3</v>
      </c>
      <c r="F16" s="361">
        <v>5</v>
      </c>
      <c r="G16" s="361" t="s">
        <v>1132</v>
      </c>
      <c r="H16" s="361"/>
      <c r="I16" s="362"/>
    </row>
    <row r="17" spans="2:9" ht="15" thickBot="1" x14ac:dyDescent="0.35">
      <c r="B17" s="715"/>
      <c r="C17" s="718"/>
      <c r="D17" s="349" t="s">
        <v>1139</v>
      </c>
      <c r="E17" s="350">
        <v>3</v>
      </c>
      <c r="F17" s="351">
        <v>5</v>
      </c>
      <c r="G17" s="351" t="s">
        <v>1132</v>
      </c>
      <c r="H17" s="351" t="s">
        <v>26</v>
      </c>
      <c r="I17" s="352" t="s">
        <v>26</v>
      </c>
    </row>
    <row r="18" spans="2:9" ht="6" customHeight="1" thickTop="1" thickBot="1" x14ac:dyDescent="0.35">
      <c r="B18" s="47"/>
      <c r="C18" s="354"/>
      <c r="D18" s="355"/>
      <c r="E18" s="109"/>
      <c r="F18" s="356"/>
      <c r="G18" s="356"/>
      <c r="H18" s="356"/>
      <c r="I18" s="356"/>
    </row>
    <row r="19" spans="2:9" ht="15" thickTop="1" x14ac:dyDescent="0.3">
      <c r="B19" s="713">
        <v>76.2</v>
      </c>
      <c r="C19" s="719">
        <v>43322</v>
      </c>
      <c r="D19" s="341" t="s">
        <v>1140</v>
      </c>
      <c r="E19" s="342">
        <v>2</v>
      </c>
      <c r="F19" s="343">
        <v>6</v>
      </c>
      <c r="G19" s="343" t="s">
        <v>1132</v>
      </c>
      <c r="H19" s="343" t="s">
        <v>26</v>
      </c>
      <c r="I19" s="344" t="s">
        <v>26</v>
      </c>
    </row>
    <row r="20" spans="2:9" x14ac:dyDescent="0.3">
      <c r="B20" s="722"/>
      <c r="C20" s="723"/>
      <c r="D20" s="363" t="s">
        <v>1141</v>
      </c>
      <c r="E20" s="364">
        <v>1.5</v>
      </c>
      <c r="F20" s="365">
        <v>10</v>
      </c>
      <c r="G20" s="365" t="s">
        <v>1142</v>
      </c>
      <c r="H20" s="365" t="s">
        <v>26</v>
      </c>
      <c r="I20" s="366" t="s">
        <v>26</v>
      </c>
    </row>
    <row r="21" spans="2:9" ht="15" thickBot="1" x14ac:dyDescent="0.35">
      <c r="B21" s="715"/>
      <c r="C21" s="720"/>
      <c r="D21" s="349" t="s">
        <v>1143</v>
      </c>
      <c r="E21" s="350">
        <v>3</v>
      </c>
      <c r="F21" s="351">
        <v>5</v>
      </c>
      <c r="G21" s="351" t="s">
        <v>1132</v>
      </c>
      <c r="H21" s="351" t="s">
        <v>26</v>
      </c>
      <c r="I21" s="367" t="s">
        <v>26</v>
      </c>
    </row>
    <row r="22" spans="2:9" ht="6" customHeight="1" thickTop="1" thickBot="1" x14ac:dyDescent="0.35">
      <c r="C22" s="354"/>
      <c r="D22" s="355"/>
      <c r="F22" s="325"/>
      <c r="G22" s="325"/>
      <c r="H22" s="325"/>
      <c r="I22" s="325"/>
    </row>
    <row r="23" spans="2:9" ht="15" thickTop="1" x14ac:dyDescent="0.3">
      <c r="B23" s="713">
        <v>63.5</v>
      </c>
      <c r="C23" s="716">
        <v>43326</v>
      </c>
      <c r="D23" s="341" t="s">
        <v>1144</v>
      </c>
      <c r="E23" s="342">
        <v>1.5</v>
      </c>
      <c r="F23" s="343">
        <v>7.77</v>
      </c>
      <c r="G23" s="343" t="s">
        <v>1142</v>
      </c>
      <c r="H23" s="343" t="s">
        <v>26</v>
      </c>
      <c r="I23" s="368" t="s">
        <v>26</v>
      </c>
    </row>
    <row r="24" spans="2:9" x14ac:dyDescent="0.3">
      <c r="B24" s="714"/>
      <c r="C24" s="717"/>
      <c r="D24" s="345" t="s">
        <v>1144</v>
      </c>
      <c r="E24" s="346">
        <v>2</v>
      </c>
      <c r="F24" s="347">
        <v>5</v>
      </c>
      <c r="G24" s="347">
        <v>0</v>
      </c>
      <c r="H24" s="347">
        <v>5</v>
      </c>
      <c r="I24" s="348">
        <v>43332</v>
      </c>
    </row>
    <row r="25" spans="2:9" x14ac:dyDescent="0.3">
      <c r="B25" s="721"/>
      <c r="C25" s="717"/>
      <c r="D25" s="345" t="s">
        <v>1144</v>
      </c>
      <c r="E25" s="346">
        <v>2.65</v>
      </c>
      <c r="F25" s="347">
        <v>5</v>
      </c>
      <c r="G25" s="347">
        <v>0</v>
      </c>
      <c r="H25" s="347">
        <v>5</v>
      </c>
      <c r="I25" s="348" t="s">
        <v>1133</v>
      </c>
    </row>
    <row r="26" spans="2:9" x14ac:dyDescent="0.3">
      <c r="B26" s="721"/>
      <c r="C26" s="717"/>
      <c r="D26" s="359" t="s">
        <v>1144</v>
      </c>
      <c r="E26" s="360">
        <v>3</v>
      </c>
      <c r="F26" s="361">
        <v>7</v>
      </c>
      <c r="G26" s="361" t="s">
        <v>1132</v>
      </c>
      <c r="H26" s="361" t="s">
        <v>26</v>
      </c>
      <c r="I26" s="369" t="s">
        <v>26</v>
      </c>
    </row>
    <row r="27" spans="2:9" x14ac:dyDescent="0.3">
      <c r="B27" s="721"/>
      <c r="C27" s="717"/>
      <c r="D27" s="359" t="s">
        <v>1145</v>
      </c>
      <c r="E27" s="360">
        <v>1.5</v>
      </c>
      <c r="F27" s="361">
        <v>7.77</v>
      </c>
      <c r="G27" s="361" t="s">
        <v>1142</v>
      </c>
      <c r="H27" s="361" t="s">
        <v>26</v>
      </c>
      <c r="I27" s="369" t="s">
        <v>26</v>
      </c>
    </row>
    <row r="28" spans="2:9" x14ac:dyDescent="0.3">
      <c r="B28" s="721"/>
      <c r="C28" s="717"/>
      <c r="D28" s="359" t="s">
        <v>1146</v>
      </c>
      <c r="E28" s="360">
        <v>1.5</v>
      </c>
      <c r="F28" s="361">
        <v>7.77</v>
      </c>
      <c r="G28" s="361" t="s">
        <v>1142</v>
      </c>
      <c r="H28" s="361" t="s">
        <v>26</v>
      </c>
      <c r="I28" s="369" t="s">
        <v>26</v>
      </c>
    </row>
    <row r="29" spans="2:9" ht="15" thickBot="1" x14ac:dyDescent="0.35">
      <c r="B29" s="715"/>
      <c r="C29" s="718"/>
      <c r="D29" s="349" t="s">
        <v>1147</v>
      </c>
      <c r="E29" s="350">
        <v>3</v>
      </c>
      <c r="F29" s="351">
        <v>5</v>
      </c>
      <c r="G29" s="351" t="s">
        <v>1132</v>
      </c>
      <c r="H29" s="351" t="s">
        <v>26</v>
      </c>
      <c r="I29" s="352" t="s">
        <v>26</v>
      </c>
    </row>
    <row r="30" spans="2:9" ht="6" customHeight="1" thickTop="1" thickBot="1" x14ac:dyDescent="0.35">
      <c r="B30" s="47"/>
      <c r="C30" s="354"/>
      <c r="D30" s="355"/>
      <c r="E30" s="109"/>
      <c r="F30" s="356"/>
      <c r="G30" s="356"/>
      <c r="H30" s="356"/>
      <c r="I30" s="356"/>
    </row>
    <row r="31" spans="2:9" ht="15" thickTop="1" x14ac:dyDescent="0.3">
      <c r="B31" s="713">
        <v>50.8</v>
      </c>
      <c r="C31" s="716">
        <v>43328</v>
      </c>
      <c r="D31" s="370" t="s">
        <v>1148</v>
      </c>
      <c r="E31" s="371">
        <v>1.5</v>
      </c>
      <c r="F31" s="343">
        <v>5</v>
      </c>
      <c r="G31" s="343" t="s">
        <v>1132</v>
      </c>
      <c r="H31" s="343" t="s">
        <v>26</v>
      </c>
      <c r="I31" s="344" t="s">
        <v>26</v>
      </c>
    </row>
    <row r="32" spans="2:9" x14ac:dyDescent="0.3">
      <c r="B32" s="722"/>
      <c r="C32" s="717"/>
      <c r="D32" s="345" t="s">
        <v>1148</v>
      </c>
      <c r="E32" s="346">
        <v>1.5</v>
      </c>
      <c r="F32" s="347">
        <v>6</v>
      </c>
      <c r="G32" s="347" t="s">
        <v>1142</v>
      </c>
      <c r="H32" s="347" t="s">
        <v>26</v>
      </c>
      <c r="I32" s="348" t="s">
        <v>26</v>
      </c>
    </row>
    <row r="33" spans="2:9" x14ac:dyDescent="0.3">
      <c r="B33" s="722"/>
      <c r="C33" s="717"/>
      <c r="D33" s="359" t="s">
        <v>1148</v>
      </c>
      <c r="E33" s="346">
        <v>2</v>
      </c>
      <c r="F33" s="347">
        <v>17</v>
      </c>
      <c r="G33" s="347">
        <v>0</v>
      </c>
      <c r="H33" s="347">
        <v>17</v>
      </c>
      <c r="I33" s="348">
        <v>43332</v>
      </c>
    </row>
    <row r="34" spans="2:9" x14ac:dyDescent="0.3">
      <c r="B34" s="722"/>
      <c r="C34" s="717"/>
      <c r="D34" s="359" t="s">
        <v>1149</v>
      </c>
      <c r="E34" s="346">
        <v>2</v>
      </c>
      <c r="F34" s="347">
        <v>19</v>
      </c>
      <c r="G34" s="347">
        <v>5</v>
      </c>
      <c r="H34" s="347">
        <v>14</v>
      </c>
      <c r="I34" s="348">
        <v>43332</v>
      </c>
    </row>
    <row r="35" spans="2:9" ht="15" thickBot="1" x14ac:dyDescent="0.35">
      <c r="B35" s="715"/>
      <c r="C35" s="718"/>
      <c r="D35" s="349" t="s">
        <v>1150</v>
      </c>
      <c r="E35" s="350">
        <v>2</v>
      </c>
      <c r="F35" s="351">
        <v>7</v>
      </c>
      <c r="G35" s="351">
        <v>0</v>
      </c>
      <c r="H35" s="351">
        <v>7</v>
      </c>
      <c r="I35" s="357">
        <v>43332</v>
      </c>
    </row>
    <row r="36" spans="2:9" ht="6" customHeight="1" thickTop="1" thickBot="1" x14ac:dyDescent="0.35">
      <c r="B36" s="47"/>
      <c r="C36" s="354"/>
      <c r="D36" s="355"/>
      <c r="E36" s="109"/>
      <c r="F36" s="356"/>
      <c r="G36" s="356"/>
      <c r="H36" s="356"/>
      <c r="I36" s="356"/>
    </row>
    <row r="37" spans="2:9" ht="15" thickTop="1" x14ac:dyDescent="0.3">
      <c r="B37" s="713">
        <v>38.1</v>
      </c>
      <c r="C37" s="716">
        <v>43333</v>
      </c>
      <c r="D37" s="370" t="s">
        <v>1151</v>
      </c>
      <c r="E37" s="342">
        <v>1.5</v>
      </c>
      <c r="F37" s="343">
        <v>5</v>
      </c>
      <c r="G37" s="343" t="s">
        <v>1132</v>
      </c>
      <c r="H37" s="343" t="s">
        <v>26</v>
      </c>
      <c r="I37" s="368" t="s">
        <v>26</v>
      </c>
    </row>
    <row r="38" spans="2:9" x14ac:dyDescent="0.3">
      <c r="B38" s="722"/>
      <c r="C38" s="717"/>
      <c r="D38" s="345" t="s">
        <v>1151</v>
      </c>
      <c r="E38" s="364">
        <v>2</v>
      </c>
      <c r="F38" s="365">
        <v>5</v>
      </c>
      <c r="G38" s="365">
        <v>5</v>
      </c>
      <c r="H38" s="365" t="s">
        <v>26</v>
      </c>
      <c r="I38" s="372"/>
    </row>
    <row r="39" spans="2:9" ht="15" thickBot="1" x14ac:dyDescent="0.35">
      <c r="B39" s="715"/>
      <c r="C39" s="718"/>
      <c r="D39" s="349" t="s">
        <v>1152</v>
      </c>
      <c r="E39" s="350">
        <v>2</v>
      </c>
      <c r="F39" s="351">
        <v>5</v>
      </c>
      <c r="G39" s="351">
        <v>0</v>
      </c>
      <c r="H39" s="351">
        <v>5</v>
      </c>
      <c r="I39" s="357">
        <v>43332</v>
      </c>
    </row>
    <row r="40" spans="2:9" ht="6" customHeight="1" thickTop="1" thickBot="1" x14ac:dyDescent="0.35">
      <c r="B40" s="299"/>
      <c r="C40" s="329"/>
      <c r="D40" s="373"/>
      <c r="E40" s="299"/>
      <c r="F40" s="330"/>
      <c r="G40" s="330"/>
      <c r="H40" s="330"/>
      <c r="I40" s="330"/>
    </row>
    <row r="41" spans="2:9" ht="15.6" thickTop="1" thickBot="1" x14ac:dyDescent="0.35">
      <c r="B41" s="374">
        <v>31.75</v>
      </c>
      <c r="C41" s="375">
        <v>43335</v>
      </c>
      <c r="D41" s="376" t="s">
        <v>1153</v>
      </c>
      <c r="E41" s="377">
        <v>1.5</v>
      </c>
      <c r="F41" s="378">
        <v>8</v>
      </c>
      <c r="G41" s="378" t="s">
        <v>1142</v>
      </c>
      <c r="H41" s="378" t="s">
        <v>26</v>
      </c>
      <c r="I41" s="379" t="s">
        <v>26</v>
      </c>
    </row>
    <row r="42" spans="2:9" ht="6" customHeight="1" thickTop="1" x14ac:dyDescent="0.3">
      <c r="B42" s="299"/>
      <c r="C42" s="329"/>
      <c r="D42" s="329"/>
      <c r="E42" s="299"/>
      <c r="F42" s="330"/>
      <c r="G42" s="330"/>
      <c r="H42" s="330"/>
      <c r="I42" s="330"/>
    </row>
    <row r="43" spans="2:9" ht="15.6" x14ac:dyDescent="0.3">
      <c r="B43" s="712" t="s">
        <v>1154</v>
      </c>
      <c r="C43" s="712"/>
      <c r="D43" s="712"/>
      <c r="E43" s="712"/>
      <c r="F43" s="712"/>
      <c r="G43" s="712"/>
      <c r="H43" s="712"/>
      <c r="I43" s="712"/>
    </row>
    <row r="44" spans="2:9" ht="6" customHeight="1" thickBot="1" x14ac:dyDescent="0.35">
      <c r="F44" s="325"/>
      <c r="G44" s="325"/>
      <c r="H44" s="325"/>
      <c r="I44" s="325"/>
    </row>
    <row r="45" spans="2:9" ht="15" thickTop="1" x14ac:dyDescent="0.3">
      <c r="B45" s="713">
        <v>200</v>
      </c>
      <c r="C45" s="716">
        <v>43313</v>
      </c>
      <c r="D45" s="341" t="s">
        <v>1155</v>
      </c>
      <c r="E45" s="342">
        <v>4.75</v>
      </c>
      <c r="F45" s="343">
        <v>10</v>
      </c>
      <c r="G45" s="343" t="s">
        <v>1132</v>
      </c>
      <c r="H45" s="343" t="s">
        <v>26</v>
      </c>
      <c r="I45" s="344" t="s">
        <v>26</v>
      </c>
    </row>
    <row r="46" spans="2:9" x14ac:dyDescent="0.3">
      <c r="B46" s="722"/>
      <c r="C46" s="717"/>
      <c r="D46" s="345" t="s">
        <v>1155</v>
      </c>
      <c r="E46" s="346">
        <v>2.65</v>
      </c>
      <c r="F46" s="347">
        <v>7</v>
      </c>
      <c r="G46" s="347"/>
      <c r="H46" s="347"/>
      <c r="I46" s="358"/>
    </row>
    <row r="47" spans="2:9" x14ac:dyDescent="0.3">
      <c r="B47" s="722"/>
      <c r="C47" s="717"/>
      <c r="D47" s="359" t="s">
        <v>1155</v>
      </c>
      <c r="E47" s="360">
        <v>2.25</v>
      </c>
      <c r="F47" s="361">
        <v>7</v>
      </c>
      <c r="G47" s="365"/>
      <c r="H47" s="365"/>
      <c r="I47" s="366"/>
    </row>
    <row r="48" spans="2:9" ht="15" thickBot="1" x14ac:dyDescent="0.35">
      <c r="B48" s="715"/>
      <c r="C48" s="718"/>
      <c r="D48" s="349" t="s">
        <v>1156</v>
      </c>
      <c r="E48" s="350">
        <v>4.75</v>
      </c>
      <c r="F48" s="351">
        <v>10</v>
      </c>
      <c r="G48" s="351" t="s">
        <v>1132</v>
      </c>
      <c r="H48" s="351" t="s">
        <v>26</v>
      </c>
      <c r="I48" s="352" t="s">
        <v>26</v>
      </c>
    </row>
    <row r="50" spans="2:9" ht="15" thickTop="1" x14ac:dyDescent="0.3">
      <c r="B50" s="713">
        <v>75</v>
      </c>
      <c r="C50" s="719">
        <v>43315</v>
      </c>
      <c r="D50" s="341" t="s">
        <v>1157</v>
      </c>
      <c r="E50" s="342">
        <v>1.95</v>
      </c>
      <c r="F50" s="343">
        <v>8</v>
      </c>
      <c r="G50" s="343">
        <v>0</v>
      </c>
      <c r="H50" s="343">
        <v>8</v>
      </c>
      <c r="I50" s="368">
        <v>43318</v>
      </c>
    </row>
    <row r="51" spans="2:9" x14ac:dyDescent="0.3">
      <c r="B51" s="722"/>
      <c r="C51" s="723"/>
      <c r="D51" s="345" t="s">
        <v>1158</v>
      </c>
      <c r="E51" s="364">
        <v>2.65</v>
      </c>
      <c r="F51" s="365">
        <v>20</v>
      </c>
      <c r="G51" s="365" t="s">
        <v>1132</v>
      </c>
      <c r="H51" s="365" t="s">
        <v>26</v>
      </c>
      <c r="I51" s="366" t="s">
        <v>26</v>
      </c>
    </row>
    <row r="52" spans="2:9" ht="15" thickBot="1" x14ac:dyDescent="0.35">
      <c r="B52" s="715"/>
      <c r="C52" s="720"/>
      <c r="D52" s="349" t="s">
        <v>1158</v>
      </c>
      <c r="E52" s="350">
        <v>4.75</v>
      </c>
      <c r="F52" s="351">
        <v>5</v>
      </c>
      <c r="G52" s="351" t="s">
        <v>1132</v>
      </c>
      <c r="H52" s="351" t="s">
        <v>26</v>
      </c>
      <c r="I52" s="357" t="s">
        <v>26</v>
      </c>
    </row>
    <row r="53" spans="2:9" ht="6" customHeight="1" thickTop="1" thickBot="1" x14ac:dyDescent="0.35">
      <c r="B53" s="47"/>
      <c r="C53" s="354"/>
      <c r="D53" s="354"/>
      <c r="E53" s="109"/>
      <c r="F53" s="356"/>
      <c r="G53" s="356"/>
      <c r="H53" s="356"/>
      <c r="I53" s="356"/>
    </row>
    <row r="54" spans="2:9" ht="15" thickTop="1" x14ac:dyDescent="0.3">
      <c r="B54" s="713">
        <v>100</v>
      </c>
      <c r="C54" s="716">
        <v>43319</v>
      </c>
      <c r="D54" s="341" t="s">
        <v>1159</v>
      </c>
      <c r="E54" s="342">
        <v>3</v>
      </c>
      <c r="F54" s="343">
        <v>10</v>
      </c>
      <c r="G54" s="343">
        <v>0</v>
      </c>
      <c r="H54" s="343">
        <v>10</v>
      </c>
      <c r="I54" s="368">
        <v>43320</v>
      </c>
    </row>
    <row r="55" spans="2:9" x14ac:dyDescent="0.3">
      <c r="B55" s="722"/>
      <c r="C55" s="717"/>
      <c r="D55" s="363" t="s">
        <v>1159</v>
      </c>
      <c r="E55" s="364">
        <v>4.75</v>
      </c>
      <c r="F55" s="365">
        <v>8</v>
      </c>
      <c r="G55" s="365" t="s">
        <v>1132</v>
      </c>
      <c r="H55" s="365" t="s">
        <v>26</v>
      </c>
      <c r="I55" s="372" t="s">
        <v>26</v>
      </c>
    </row>
    <row r="56" spans="2:9" ht="15" thickBot="1" x14ac:dyDescent="0.35">
      <c r="B56" s="715"/>
      <c r="C56" s="718"/>
      <c r="D56" s="349" t="s">
        <v>1160</v>
      </c>
      <c r="E56" s="350">
        <v>2</v>
      </c>
      <c r="F56" s="351">
        <v>8</v>
      </c>
      <c r="G56" s="351" t="s">
        <v>1132</v>
      </c>
      <c r="H56" s="351" t="s">
        <v>26</v>
      </c>
      <c r="I56" s="352" t="s">
        <v>26</v>
      </c>
    </row>
    <row r="57" spans="2:9" ht="6" customHeight="1" thickTop="1" thickBot="1" x14ac:dyDescent="0.35">
      <c r="B57" s="47"/>
      <c r="C57" s="354"/>
      <c r="D57" s="354"/>
      <c r="E57" s="109"/>
      <c r="F57" s="356"/>
      <c r="G57" s="356"/>
      <c r="H57" s="356"/>
      <c r="I57" s="356"/>
    </row>
    <row r="58" spans="2:9" ht="15" thickTop="1" x14ac:dyDescent="0.3">
      <c r="B58" s="713">
        <v>150</v>
      </c>
      <c r="C58" s="716">
        <v>43320</v>
      </c>
      <c r="D58" s="341" t="s">
        <v>1161</v>
      </c>
      <c r="E58" s="342">
        <v>1.95</v>
      </c>
      <c r="F58" s="343">
        <v>10</v>
      </c>
      <c r="G58" s="343">
        <v>0</v>
      </c>
      <c r="H58" s="343">
        <v>10</v>
      </c>
      <c r="I58" s="368">
        <v>43318</v>
      </c>
    </row>
    <row r="59" spans="2:9" ht="15" thickBot="1" x14ac:dyDescent="0.35">
      <c r="B59" s="715"/>
      <c r="C59" s="718"/>
      <c r="D59" s="349" t="s">
        <v>1162</v>
      </c>
      <c r="E59" s="350">
        <v>3</v>
      </c>
      <c r="F59" s="351">
        <v>7</v>
      </c>
      <c r="G59" s="351">
        <v>0</v>
      </c>
      <c r="H59" s="351">
        <v>7</v>
      </c>
      <c r="I59" s="357">
        <v>43320</v>
      </c>
    </row>
  </sheetData>
  <customSheetViews>
    <customSheetView guid="{1917D713-F57E-4D85-9DFC-20B35978F190}" showGridLines="0" hiddenColumns="1">
      <selection activeCell="M26" sqref="M26"/>
      <pageMargins left="0" right="0" top="0" bottom="0" header="0" footer="0"/>
      <pageSetup paperSize="9" orientation="portrait" r:id="rId1"/>
    </customSheetView>
    <customSheetView guid="{C1920313-2E1B-4284-B22E-04D7D2515D3D}" showGridLines="0" hiddenColumns="1">
      <selection activeCell="M26" sqref="M26"/>
      <pageMargins left="0" right="0" top="0" bottom="0" header="0" footer="0"/>
      <pageSetup paperSize="9" orientation="portrait" r:id="rId2"/>
    </customSheetView>
    <customSheetView guid="{4A569969-72E0-4E6F-B543-4D5BE200D9C4}" showGridLines="0" hiddenColumns="1">
      <selection activeCell="M26" sqref="M26"/>
      <pageMargins left="0" right="0" top="0" bottom="0" header="0" footer="0"/>
      <pageSetup paperSize="9" orientation="portrait" r:id="rId3"/>
    </customSheetView>
  </customSheetViews>
  <mergeCells count="27">
    <mergeCell ref="B58:B59"/>
    <mergeCell ref="C58:C59"/>
    <mergeCell ref="B43:I43"/>
    <mergeCell ref="B45:B48"/>
    <mergeCell ref="C45:C48"/>
    <mergeCell ref="B50:B52"/>
    <mergeCell ref="C50:C52"/>
    <mergeCell ref="B54:B56"/>
    <mergeCell ref="C54:C56"/>
    <mergeCell ref="B23:B29"/>
    <mergeCell ref="C23:C29"/>
    <mergeCell ref="B31:B35"/>
    <mergeCell ref="C31:C35"/>
    <mergeCell ref="B37:B39"/>
    <mergeCell ref="C37:C39"/>
    <mergeCell ref="B11:B12"/>
    <mergeCell ref="C11:C12"/>
    <mergeCell ref="B14:B17"/>
    <mergeCell ref="C14:C17"/>
    <mergeCell ref="B19:B21"/>
    <mergeCell ref="C19:C21"/>
    <mergeCell ref="B1:I1"/>
    <mergeCell ref="K2:K3"/>
    <mergeCell ref="W2:X2"/>
    <mergeCell ref="B4:I4"/>
    <mergeCell ref="B6:B9"/>
    <mergeCell ref="C6:C9"/>
  </mergeCell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29">
    <pageSetUpPr fitToPage="1"/>
  </sheetPr>
  <dimension ref="A1:N138"/>
  <sheetViews>
    <sheetView topLeftCell="F1" workbookViewId="0">
      <pane ySplit="3" topLeftCell="A4" activePane="bottomLeft" state="frozen"/>
      <selection activeCell="F1" sqref="F1"/>
      <selection pane="bottomLeft" activeCell="L24" sqref="L24"/>
    </sheetView>
  </sheetViews>
  <sheetFormatPr defaultColWidth="9.109375" defaultRowHeight="14.4" x14ac:dyDescent="0.3"/>
  <cols>
    <col min="1" max="1" width="13.5546875" customWidth="1"/>
    <col min="2" max="2" width="39.44140625" bestFit="1" customWidth="1"/>
    <col min="3" max="3" width="18.44140625" customWidth="1"/>
    <col min="4" max="4" width="21.109375" customWidth="1"/>
    <col min="5" max="5" width="20.88671875" customWidth="1"/>
    <col min="6" max="6" width="17.44140625" customWidth="1"/>
    <col min="7" max="7" width="21.44140625" customWidth="1"/>
    <col min="8" max="8" width="12.5546875" customWidth="1"/>
    <col min="9" max="9" width="9.109375" customWidth="1"/>
    <col min="12" max="12" width="24.88671875" bestFit="1" customWidth="1"/>
    <col min="13" max="13" width="7.109375" customWidth="1"/>
  </cols>
  <sheetData>
    <row r="1" spans="1:14" x14ac:dyDescent="0.3">
      <c r="A1" s="724" t="s">
        <v>1163</v>
      </c>
      <c r="B1" s="725"/>
      <c r="C1" s="725"/>
      <c r="D1" s="725"/>
      <c r="E1" s="725"/>
      <c r="F1" s="725"/>
      <c r="G1" s="725"/>
    </row>
    <row r="2" spans="1:14" x14ac:dyDescent="0.3">
      <c r="A2" s="726"/>
      <c r="B2" s="727"/>
      <c r="C2" s="727"/>
      <c r="D2" s="727"/>
      <c r="E2" s="727"/>
      <c r="F2" s="727"/>
      <c r="G2" s="727"/>
    </row>
    <row r="3" spans="1:14" ht="28.8" x14ac:dyDescent="0.3">
      <c r="A3" s="16" t="s">
        <v>1164</v>
      </c>
      <c r="B3" s="17" t="s">
        <v>182</v>
      </c>
      <c r="C3" s="12" t="s">
        <v>1165</v>
      </c>
      <c r="D3" s="13" t="s">
        <v>1166</v>
      </c>
      <c r="E3" s="12" t="s">
        <v>1167</v>
      </c>
      <c r="F3" s="12" t="s">
        <v>1168</v>
      </c>
      <c r="G3" s="12" t="s">
        <v>1169</v>
      </c>
      <c r="H3" s="27" t="s">
        <v>1170</v>
      </c>
    </row>
    <row r="4" spans="1:14" x14ac:dyDescent="0.3">
      <c r="A4" s="5" t="s">
        <v>449</v>
      </c>
      <c r="B4" s="2" t="s">
        <v>1171</v>
      </c>
      <c r="C4" s="1">
        <v>8.8999999999999996E-2</v>
      </c>
      <c r="D4" s="1">
        <v>0</v>
      </c>
      <c r="E4" s="3">
        <v>12.9923</v>
      </c>
      <c r="F4" s="3">
        <v>0</v>
      </c>
      <c r="G4" s="3">
        <v>12.9923</v>
      </c>
      <c r="H4" s="25" t="e">
        <f>#N/A</f>
        <v>#N/A</v>
      </c>
    </row>
    <row r="5" spans="1:14" x14ac:dyDescent="0.3">
      <c r="A5" s="5" t="s">
        <v>36</v>
      </c>
      <c r="B5" s="2" t="s">
        <v>1172</v>
      </c>
      <c r="C5" s="1">
        <v>0.06</v>
      </c>
      <c r="D5" s="1">
        <v>0</v>
      </c>
      <c r="E5" s="3">
        <v>3.4863</v>
      </c>
      <c r="F5" s="3">
        <v>0</v>
      </c>
      <c r="G5" s="3">
        <v>3.4863</v>
      </c>
      <c r="H5" s="25" t="e">
        <f>#N/A</f>
        <v>#N/A</v>
      </c>
    </row>
    <row r="6" spans="1:14" x14ac:dyDescent="0.3">
      <c r="A6" s="5" t="s">
        <v>468</v>
      </c>
      <c r="B6" s="4" t="s">
        <v>1173</v>
      </c>
      <c r="C6" s="1">
        <v>1.2470000000000001</v>
      </c>
      <c r="D6" s="1">
        <v>20</v>
      </c>
      <c r="E6" s="3">
        <v>27.866999999999997</v>
      </c>
      <c r="F6" s="3">
        <v>0</v>
      </c>
      <c r="G6" s="3">
        <v>27.866999999999997</v>
      </c>
      <c r="H6" s="25" t="e">
        <f>#N/A</f>
        <v>#N/A</v>
      </c>
      <c r="L6" s="31" t="s">
        <v>1174</v>
      </c>
      <c r="M6" s="31"/>
    </row>
    <row r="7" spans="1:14" x14ac:dyDescent="0.3">
      <c r="A7" s="5" t="s">
        <v>324</v>
      </c>
      <c r="B7" s="2" t="s">
        <v>1175</v>
      </c>
      <c r="C7" s="1">
        <v>1.1156666666666666</v>
      </c>
      <c r="D7" s="1">
        <v>0</v>
      </c>
      <c r="E7" s="3">
        <v>22.356300000000001</v>
      </c>
      <c r="F7" s="3">
        <v>1.196</v>
      </c>
      <c r="G7" s="3">
        <v>21.160299999999999</v>
      </c>
      <c r="H7" s="25" t="e">
        <f>#N/A</f>
        <v>#N/A</v>
      </c>
      <c r="L7" s="31" t="s">
        <v>1176</v>
      </c>
      <c r="M7" s="31"/>
      <c r="N7">
        <f>N8+N9+N10+N11+N12</f>
        <v>135</v>
      </c>
    </row>
    <row r="8" spans="1:14" x14ac:dyDescent="0.3">
      <c r="A8" s="22" t="s">
        <v>1177</v>
      </c>
      <c r="B8" s="19" t="s">
        <v>1178</v>
      </c>
      <c r="C8" s="1">
        <v>0.77</v>
      </c>
      <c r="D8" s="1">
        <v>0</v>
      </c>
      <c r="E8" s="20">
        <v>12.218999999999999</v>
      </c>
      <c r="F8" s="21">
        <v>0</v>
      </c>
      <c r="G8" s="20">
        <v>12.218999999999999</v>
      </c>
      <c r="H8" s="25" t="e">
        <f>#N/A</f>
        <v>#N/A</v>
      </c>
      <c r="L8" s="25" t="s">
        <v>1179</v>
      </c>
      <c r="M8" s="32">
        <f>N8/$N$7</f>
        <v>0.61481481481481481</v>
      </c>
      <c r="N8">
        <v>83</v>
      </c>
    </row>
    <row r="9" spans="1:14" x14ac:dyDescent="0.3">
      <c r="A9" s="8" t="s">
        <v>313</v>
      </c>
      <c r="B9" s="7" t="s">
        <v>1180</v>
      </c>
      <c r="C9" s="1">
        <v>0.81333333333333335</v>
      </c>
      <c r="D9" s="1">
        <v>0</v>
      </c>
      <c r="E9" s="3">
        <v>12.440999999999999</v>
      </c>
      <c r="F9" s="3">
        <v>0</v>
      </c>
      <c r="G9" s="3">
        <v>12.440999999999999</v>
      </c>
      <c r="H9" s="25" t="e">
        <f>#N/A</f>
        <v>#N/A</v>
      </c>
      <c r="L9" s="29" t="s">
        <v>1181</v>
      </c>
      <c r="M9" s="32">
        <f>N9/$N$7</f>
        <v>1.4814814814814815E-2</v>
      </c>
      <c r="N9">
        <v>2</v>
      </c>
    </row>
    <row r="10" spans="1:14" x14ac:dyDescent="0.3">
      <c r="A10" s="5" t="s">
        <v>464</v>
      </c>
      <c r="B10" s="2" t="s">
        <v>1182</v>
      </c>
      <c r="C10" s="1">
        <v>0.26</v>
      </c>
      <c r="D10" s="1">
        <v>0</v>
      </c>
      <c r="E10" s="3">
        <v>3.61</v>
      </c>
      <c r="F10" s="3">
        <v>0</v>
      </c>
      <c r="G10" s="3">
        <v>3.61</v>
      </c>
      <c r="H10" s="25" t="e">
        <f>#N/A</f>
        <v>#N/A</v>
      </c>
      <c r="L10" s="26" t="s">
        <v>1183</v>
      </c>
      <c r="M10" s="32">
        <f>N10/$N$7</f>
        <v>3.7037037037037035E-2</v>
      </c>
      <c r="N10">
        <v>5</v>
      </c>
    </row>
    <row r="11" spans="1:14" x14ac:dyDescent="0.3">
      <c r="A11" s="5" t="s">
        <v>399</v>
      </c>
      <c r="B11" s="2" t="s">
        <v>1184</v>
      </c>
      <c r="C11" s="1">
        <v>0.43999999999999995</v>
      </c>
      <c r="D11" s="1">
        <v>0</v>
      </c>
      <c r="E11" s="3">
        <v>5.7439999999999998</v>
      </c>
      <c r="F11" s="3">
        <v>0</v>
      </c>
      <c r="G11" s="3">
        <v>5.7439999999999998</v>
      </c>
      <c r="H11" s="25" t="e">
        <f>#N/A</f>
        <v>#N/A</v>
      </c>
      <c r="L11" s="28" t="s">
        <v>1185</v>
      </c>
      <c r="M11" s="32">
        <f>N11/$N$7</f>
        <v>8.8888888888888892E-2</v>
      </c>
      <c r="N11">
        <v>12</v>
      </c>
    </row>
    <row r="12" spans="1:14" x14ac:dyDescent="0.3">
      <c r="A12" s="8" t="s">
        <v>292</v>
      </c>
      <c r="B12" s="7" t="s">
        <v>1186</v>
      </c>
      <c r="C12" s="1">
        <v>0.26633333333333331</v>
      </c>
      <c r="D12" s="1">
        <v>0</v>
      </c>
      <c r="E12" s="3">
        <v>3.1273999999999997</v>
      </c>
      <c r="F12" s="3">
        <v>0</v>
      </c>
      <c r="G12" s="3">
        <v>3.1273999999999997</v>
      </c>
      <c r="H12" s="25" t="e">
        <f>#N/A</f>
        <v>#N/A</v>
      </c>
      <c r="L12" s="30" t="s">
        <v>1187</v>
      </c>
      <c r="M12" s="32">
        <f>N12/$N$7</f>
        <v>0.24444444444444444</v>
      </c>
      <c r="N12">
        <v>33</v>
      </c>
    </row>
    <row r="13" spans="1:14" x14ac:dyDescent="0.3">
      <c r="A13" s="5" t="s">
        <v>358</v>
      </c>
      <c r="B13" s="2" t="s">
        <v>1188</v>
      </c>
      <c r="C13" s="1">
        <v>3.3846666666666665</v>
      </c>
      <c r="D13" s="1">
        <v>0</v>
      </c>
      <c r="E13" s="3">
        <v>37.685000000000002</v>
      </c>
      <c r="F13" s="3">
        <v>0</v>
      </c>
      <c r="G13" s="3">
        <v>37.685000000000002</v>
      </c>
      <c r="H13" s="25" t="e">
        <f>#N/A</f>
        <v>#N/A</v>
      </c>
    </row>
    <row r="14" spans="1:14" x14ac:dyDescent="0.3">
      <c r="A14" s="5" t="s">
        <v>439</v>
      </c>
      <c r="B14" s="2" t="s">
        <v>1189</v>
      </c>
      <c r="C14" s="1">
        <v>1.7509999999999999</v>
      </c>
      <c r="D14" s="1">
        <v>0</v>
      </c>
      <c r="E14" s="3">
        <v>15.791</v>
      </c>
      <c r="F14" s="3">
        <v>0</v>
      </c>
      <c r="G14" s="3">
        <v>15.791</v>
      </c>
      <c r="H14" s="25" t="e">
        <f>#N/A</f>
        <v>#N/A</v>
      </c>
    </row>
    <row r="15" spans="1:14" x14ac:dyDescent="0.3">
      <c r="A15" s="22" t="s">
        <v>1190</v>
      </c>
      <c r="B15" s="19" t="s">
        <v>1191</v>
      </c>
      <c r="C15" s="1">
        <v>2.1</v>
      </c>
      <c r="D15" s="1">
        <v>0</v>
      </c>
      <c r="E15" s="20">
        <v>17.77</v>
      </c>
      <c r="F15" s="21">
        <v>0</v>
      </c>
      <c r="G15" s="20">
        <v>17.77</v>
      </c>
      <c r="H15" s="25" t="e">
        <f>#N/A</f>
        <v>#N/A</v>
      </c>
    </row>
    <row r="16" spans="1:14" x14ac:dyDescent="0.3">
      <c r="A16" s="8" t="s">
        <v>336</v>
      </c>
      <c r="B16" s="7" t="s">
        <v>1192</v>
      </c>
      <c r="C16" s="1">
        <v>0.53700000000000003</v>
      </c>
      <c r="D16" s="1">
        <v>0</v>
      </c>
      <c r="E16" s="3">
        <v>4.6360000000000001</v>
      </c>
      <c r="F16" s="3">
        <v>0.1734</v>
      </c>
      <c r="G16" s="3">
        <v>4.4626000000000001</v>
      </c>
      <c r="H16" s="25" t="e">
        <f>#N/A</f>
        <v>#N/A</v>
      </c>
      <c r="L16" s="31" t="s">
        <v>1174</v>
      </c>
    </row>
    <row r="17" spans="1:14" x14ac:dyDescent="0.3">
      <c r="A17" s="5" t="s">
        <v>357</v>
      </c>
      <c r="B17" s="2" t="s">
        <v>1193</v>
      </c>
      <c r="C17" s="1">
        <v>0.108</v>
      </c>
      <c r="D17" s="1">
        <v>0</v>
      </c>
      <c r="E17" s="3">
        <v>0.84599999999999997</v>
      </c>
      <c r="F17" s="3">
        <v>0</v>
      </c>
      <c r="G17" s="3">
        <v>0.84599999999999997</v>
      </c>
      <c r="H17" s="25" t="e">
        <f>#N/A</f>
        <v>#N/A</v>
      </c>
      <c r="L17" s="31" t="s">
        <v>1194</v>
      </c>
      <c r="M17" s="33">
        <f>M18+M19+M20+M21+M22</f>
        <v>1347.5883478999999</v>
      </c>
    </row>
    <row r="18" spans="1:14" x14ac:dyDescent="0.3">
      <c r="A18" s="5" t="s">
        <v>397</v>
      </c>
      <c r="B18" s="2" t="s">
        <v>1195</v>
      </c>
      <c r="C18" s="1">
        <v>0.71333333333333337</v>
      </c>
      <c r="D18" s="1">
        <v>0</v>
      </c>
      <c r="E18" s="3">
        <v>5.4669999999999996</v>
      </c>
      <c r="F18" s="3">
        <v>0</v>
      </c>
      <c r="G18" s="3">
        <v>5.4669999999999996</v>
      </c>
      <c r="H18" s="25" t="e">
        <f>#N/A</f>
        <v>#N/A</v>
      </c>
      <c r="L18" s="25" t="s">
        <v>1179</v>
      </c>
      <c r="M18" s="18">
        <f>SUM(G4:G22,G75:G138)*1.105</f>
        <v>538.53158449999989</v>
      </c>
      <c r="N18" s="32">
        <f>M18/$M$17</f>
        <v>0.39962618060568339</v>
      </c>
    </row>
    <row r="19" spans="1:14" x14ac:dyDescent="0.3">
      <c r="A19" s="22" t="s">
        <v>1196</v>
      </c>
      <c r="B19" s="19" t="s">
        <v>1197</v>
      </c>
      <c r="C19" s="1">
        <v>1.68</v>
      </c>
      <c r="D19" s="1">
        <v>0</v>
      </c>
      <c r="E19" s="20">
        <v>9.7100000000000009</v>
      </c>
      <c r="F19" s="21">
        <v>0</v>
      </c>
      <c r="G19" s="20">
        <v>9.7100000000000009</v>
      </c>
      <c r="H19" s="25" t="e">
        <f>#N/A</f>
        <v>#N/A</v>
      </c>
      <c r="L19" s="29" t="s">
        <v>1181</v>
      </c>
      <c r="M19" s="18">
        <f>SUM(G23:G24)*1.1</f>
        <v>14.52528</v>
      </c>
      <c r="N19" s="32">
        <f>M19/$M$17</f>
        <v>1.0778721872028144E-2</v>
      </c>
    </row>
    <row r="20" spans="1:14" x14ac:dyDescent="0.3">
      <c r="A20" s="22" t="s">
        <v>1198</v>
      </c>
      <c r="B20" s="19" t="s">
        <v>1199</v>
      </c>
      <c r="C20" s="1">
        <v>1.63</v>
      </c>
      <c r="D20" s="1">
        <v>0</v>
      </c>
      <c r="E20" s="20">
        <v>9.3780000000000001</v>
      </c>
      <c r="F20" s="21">
        <v>0.186</v>
      </c>
      <c r="G20" s="20">
        <v>9.1920000000000002</v>
      </c>
      <c r="H20" s="25" t="e">
        <f>#N/A</f>
        <v>#N/A</v>
      </c>
      <c r="L20" s="26" t="s">
        <v>1183</v>
      </c>
      <c r="M20" s="18">
        <f>SUM(G25:G29)*1.1</f>
        <v>105.85916000000002</v>
      </c>
      <c r="N20" s="32">
        <f>M20/$M$17</f>
        <v>7.85545230967339E-2</v>
      </c>
    </row>
    <row r="21" spans="1:14" x14ac:dyDescent="0.3">
      <c r="A21" s="5" t="s">
        <v>246</v>
      </c>
      <c r="B21" s="2" t="s">
        <v>1200</v>
      </c>
      <c r="C21" s="1">
        <v>1.29</v>
      </c>
      <c r="D21" s="1">
        <v>0</v>
      </c>
      <c r="E21" s="3">
        <v>6.6639999999999997</v>
      </c>
      <c r="F21" s="3">
        <v>0</v>
      </c>
      <c r="G21" s="3">
        <v>6.6639999999999997</v>
      </c>
      <c r="H21" s="25" t="e">
        <f>#N/A</f>
        <v>#N/A</v>
      </c>
      <c r="L21" s="28" t="s">
        <v>1185</v>
      </c>
      <c r="M21" s="18">
        <f>SUM(G30:G41)*1.104</f>
        <v>393.82451039999995</v>
      </c>
      <c r="N21" s="32">
        <f>M21/$M$17</f>
        <v>0.29224392672562971</v>
      </c>
    </row>
    <row r="22" spans="1:14" x14ac:dyDescent="0.3">
      <c r="A22" s="5" t="s">
        <v>389</v>
      </c>
      <c r="B22" s="2" t="s">
        <v>1201</v>
      </c>
      <c r="C22" s="1">
        <v>0.73666666666666658</v>
      </c>
      <c r="D22" s="1">
        <v>0</v>
      </c>
      <c r="E22" s="3">
        <v>3.71</v>
      </c>
      <c r="F22" s="3">
        <v>0</v>
      </c>
      <c r="G22" s="3">
        <v>3.71</v>
      </c>
      <c r="H22" s="25" t="e">
        <f>#N/A</f>
        <v>#N/A</v>
      </c>
      <c r="L22" s="30" t="s">
        <v>1187</v>
      </c>
      <c r="M22" s="18">
        <f>SUM(G42:G74)*1.105</f>
        <v>294.84781299999997</v>
      </c>
      <c r="N22" s="32">
        <f>M22/$M$17</f>
        <v>0.2187966476999248</v>
      </c>
    </row>
    <row r="23" spans="1:14" x14ac:dyDescent="0.3">
      <c r="A23" s="5" t="s">
        <v>421</v>
      </c>
      <c r="B23" s="2" t="s">
        <v>1202</v>
      </c>
      <c r="C23" s="1">
        <v>1.9350000000000001</v>
      </c>
      <c r="D23" s="1">
        <v>0</v>
      </c>
      <c r="E23" s="3">
        <v>8.6417999999999999</v>
      </c>
      <c r="F23" s="3">
        <v>0</v>
      </c>
      <c r="G23" s="3">
        <v>8.6417999999999999</v>
      </c>
      <c r="H23" s="29" t="e">
        <f>#N/A</f>
        <v>#N/A</v>
      </c>
    </row>
    <row r="24" spans="1:14" x14ac:dyDescent="0.3">
      <c r="A24" s="5" t="s">
        <v>437</v>
      </c>
      <c r="B24" s="2" t="s">
        <v>1203</v>
      </c>
      <c r="C24" s="1">
        <v>1.0676000000000001</v>
      </c>
      <c r="D24" s="1">
        <v>0</v>
      </c>
      <c r="E24" s="3">
        <v>4.5629999999999997</v>
      </c>
      <c r="F24" s="3">
        <v>0</v>
      </c>
      <c r="G24" s="3">
        <v>4.5629999999999997</v>
      </c>
      <c r="H24" s="29" t="e">
        <f>#N/A</f>
        <v>#N/A</v>
      </c>
    </row>
    <row r="25" spans="1:14" x14ac:dyDescent="0.3">
      <c r="A25" s="5" t="s">
        <v>123</v>
      </c>
      <c r="B25" s="2" t="s">
        <v>1204</v>
      </c>
      <c r="C25" s="1">
        <v>0.62333333333333329</v>
      </c>
      <c r="D25" s="1">
        <v>0</v>
      </c>
      <c r="E25" s="3">
        <v>3.7256999999999998</v>
      </c>
      <c r="F25" s="3">
        <v>1.3978999999999999</v>
      </c>
      <c r="G25" s="3">
        <v>2.3277999999999999</v>
      </c>
      <c r="H25" s="26" t="e">
        <f>#N/A</f>
        <v>#N/A</v>
      </c>
    </row>
    <row r="26" spans="1:14" x14ac:dyDescent="0.3">
      <c r="A26" s="22" t="s">
        <v>1205</v>
      </c>
      <c r="B26" s="19" t="s">
        <v>1206</v>
      </c>
      <c r="C26" s="1">
        <v>2.78</v>
      </c>
      <c r="D26" s="1">
        <v>0</v>
      </c>
      <c r="E26" s="20">
        <v>10.199999999999999</v>
      </c>
      <c r="F26" s="21">
        <v>0</v>
      </c>
      <c r="G26" s="20">
        <v>10.199999999999999</v>
      </c>
      <c r="H26" s="26" t="e">
        <f>#N/A</f>
        <v>#N/A</v>
      </c>
    </row>
    <row r="27" spans="1:14" x14ac:dyDescent="0.3">
      <c r="A27" s="5" t="s">
        <v>155</v>
      </c>
      <c r="B27" s="2" t="s">
        <v>1207</v>
      </c>
      <c r="C27" s="1">
        <v>6.4606666666666666</v>
      </c>
      <c r="D27" s="1">
        <v>0</v>
      </c>
      <c r="E27" s="3">
        <v>23.530899999999999</v>
      </c>
      <c r="F27" s="3">
        <v>0</v>
      </c>
      <c r="G27" s="3">
        <v>23.530899999999999</v>
      </c>
      <c r="H27" s="26" t="e">
        <f>#N/A</f>
        <v>#N/A</v>
      </c>
    </row>
    <row r="28" spans="1:14" x14ac:dyDescent="0.3">
      <c r="A28" s="5" t="s">
        <v>393</v>
      </c>
      <c r="B28" s="2" t="s">
        <v>1208</v>
      </c>
      <c r="C28" s="1">
        <v>1.7066666666666666</v>
      </c>
      <c r="D28" s="1">
        <v>0</v>
      </c>
      <c r="E28" s="3">
        <v>5.7156000000000002</v>
      </c>
      <c r="F28" s="3">
        <v>0</v>
      </c>
      <c r="G28" s="3">
        <v>5.7156000000000002</v>
      </c>
      <c r="H28" s="26" t="e">
        <f>#N/A</f>
        <v>#N/A</v>
      </c>
    </row>
    <row r="29" spans="1:14" x14ac:dyDescent="0.3">
      <c r="A29" s="5" t="s">
        <v>57</v>
      </c>
      <c r="B29" s="3" t="s">
        <v>1209</v>
      </c>
      <c r="C29" s="1">
        <v>31.781333333333333</v>
      </c>
      <c r="D29" s="1">
        <v>45</v>
      </c>
      <c r="E29" s="3">
        <v>54.461299999999994</v>
      </c>
      <c r="F29" s="3">
        <v>0</v>
      </c>
      <c r="G29" s="3">
        <v>54.461299999999994</v>
      </c>
      <c r="H29" s="26" t="e">
        <f>#N/A</f>
        <v>#N/A</v>
      </c>
    </row>
    <row r="30" spans="1:14" x14ac:dyDescent="0.3">
      <c r="A30" s="5" t="s">
        <v>413</v>
      </c>
      <c r="B30" s="2" t="s">
        <v>1210</v>
      </c>
      <c r="C30" s="1">
        <v>11.545766666666667</v>
      </c>
      <c r="D30" s="1">
        <v>0</v>
      </c>
      <c r="E30" s="3">
        <v>34.641200000000005</v>
      </c>
      <c r="F30" s="3">
        <v>2.1918000000000002</v>
      </c>
      <c r="G30" s="3">
        <v>32.449400000000004</v>
      </c>
      <c r="H30" s="28" t="e">
        <f>#N/A</f>
        <v>#N/A</v>
      </c>
    </row>
    <row r="31" spans="1:14" x14ac:dyDescent="0.3">
      <c r="A31" s="22" t="s">
        <v>1211</v>
      </c>
      <c r="B31" s="19" t="s">
        <v>1212</v>
      </c>
      <c r="C31" s="1">
        <v>4.16</v>
      </c>
      <c r="D31" s="1">
        <v>0</v>
      </c>
      <c r="E31" s="20">
        <v>11.526999999999999</v>
      </c>
      <c r="F31" s="21">
        <v>0</v>
      </c>
      <c r="G31" s="20">
        <v>11.526999999999999</v>
      </c>
      <c r="H31" s="28" t="e">
        <f>#N/A</f>
        <v>#N/A</v>
      </c>
    </row>
    <row r="32" spans="1:14" x14ac:dyDescent="0.3">
      <c r="A32" s="5" t="s">
        <v>121</v>
      </c>
      <c r="B32" s="2" t="s">
        <v>1213</v>
      </c>
      <c r="C32" s="1">
        <v>2.7016666666666667</v>
      </c>
      <c r="D32" s="1">
        <v>6</v>
      </c>
      <c r="E32" s="3">
        <v>1.446</v>
      </c>
      <c r="F32" s="3">
        <v>0</v>
      </c>
      <c r="G32" s="3">
        <v>1.446</v>
      </c>
      <c r="H32" s="28" t="e">
        <f>#N/A</f>
        <v>#N/A</v>
      </c>
    </row>
    <row r="33" spans="1:8" x14ac:dyDescent="0.3">
      <c r="A33" s="5" t="s">
        <v>263</v>
      </c>
      <c r="B33" s="3" t="s">
        <v>1214</v>
      </c>
      <c r="C33" s="1">
        <v>49.288400000000003</v>
      </c>
      <c r="D33" s="1">
        <v>60</v>
      </c>
      <c r="E33" s="3">
        <v>74.892300000000006</v>
      </c>
      <c r="F33" s="3">
        <v>0.19620000000000001</v>
      </c>
      <c r="G33" s="3">
        <v>74.696100000000001</v>
      </c>
      <c r="H33" s="28" t="e">
        <f>#N/A</f>
        <v>#N/A</v>
      </c>
    </row>
    <row r="34" spans="1:8" x14ac:dyDescent="0.3">
      <c r="A34" s="5" t="s">
        <v>420</v>
      </c>
      <c r="B34" s="2" t="s">
        <v>1215</v>
      </c>
      <c r="C34" s="1">
        <v>11.652666666666665</v>
      </c>
      <c r="D34" s="1">
        <v>14</v>
      </c>
      <c r="E34" s="3">
        <v>14.282999999999999</v>
      </c>
      <c r="F34" s="3">
        <v>0</v>
      </c>
      <c r="G34" s="3">
        <v>14.282999999999999</v>
      </c>
      <c r="H34" s="28" t="e">
        <f>#N/A</f>
        <v>#N/A</v>
      </c>
    </row>
    <row r="35" spans="1:8" x14ac:dyDescent="0.3">
      <c r="A35" s="5" t="s">
        <v>67</v>
      </c>
      <c r="B35" s="3" t="s">
        <v>1216</v>
      </c>
      <c r="C35" s="1">
        <v>48.907000000000004</v>
      </c>
      <c r="D35" s="1">
        <v>35</v>
      </c>
      <c r="E35" s="3">
        <v>80.771000000000001</v>
      </c>
      <c r="F35" s="3">
        <v>0</v>
      </c>
      <c r="G35" s="3">
        <v>80.771000000000001</v>
      </c>
      <c r="H35" s="28" t="e">
        <f>#N/A</f>
        <v>#N/A</v>
      </c>
    </row>
    <row r="36" spans="1:8" x14ac:dyDescent="0.3">
      <c r="A36" s="5" t="s">
        <v>344</v>
      </c>
      <c r="B36" s="3" t="s">
        <v>1217</v>
      </c>
      <c r="C36" s="1">
        <v>51.875</v>
      </c>
      <c r="D36" s="1">
        <v>50</v>
      </c>
      <c r="E36" s="3">
        <v>72.459699999999998</v>
      </c>
      <c r="F36" s="3">
        <v>1.5662</v>
      </c>
      <c r="G36" s="3">
        <v>70.893500000000003</v>
      </c>
      <c r="H36" s="28" t="e">
        <f>#N/A</f>
        <v>#N/A</v>
      </c>
    </row>
    <row r="37" spans="1:8" x14ac:dyDescent="0.3">
      <c r="A37" s="5" t="s">
        <v>272</v>
      </c>
      <c r="B37" s="2" t="s">
        <v>1218</v>
      </c>
      <c r="C37" s="1">
        <v>19.358799999999999</v>
      </c>
      <c r="D37" s="1">
        <v>20</v>
      </c>
      <c r="E37" s="3">
        <v>23.429900000000004</v>
      </c>
      <c r="F37" s="3">
        <v>0</v>
      </c>
      <c r="G37" s="3">
        <v>23.429900000000004</v>
      </c>
      <c r="H37" s="28" t="e">
        <f>#N/A</f>
        <v>#N/A</v>
      </c>
    </row>
    <row r="38" spans="1:8" x14ac:dyDescent="0.3">
      <c r="A38" s="5" t="s">
        <v>348</v>
      </c>
      <c r="B38" s="2" t="s">
        <v>1219</v>
      </c>
      <c r="C38" s="1">
        <v>3.6596666666666668</v>
      </c>
      <c r="D38" s="1">
        <v>0</v>
      </c>
      <c r="E38" s="3">
        <v>8.17</v>
      </c>
      <c r="F38" s="3">
        <v>0.1636</v>
      </c>
      <c r="G38" s="3">
        <v>8.0063999999999993</v>
      </c>
      <c r="H38" s="28" t="e">
        <f>#N/A</f>
        <v>#N/A</v>
      </c>
    </row>
    <row r="39" spans="1:8" x14ac:dyDescent="0.3">
      <c r="A39" s="5" t="s">
        <v>350</v>
      </c>
      <c r="B39" s="2" t="s">
        <v>1220</v>
      </c>
      <c r="C39" s="1">
        <v>13.556666666666668</v>
      </c>
      <c r="D39" s="1">
        <v>0</v>
      </c>
      <c r="E39" s="3">
        <v>30.034799999999997</v>
      </c>
      <c r="F39" s="3">
        <v>0.62960000000000005</v>
      </c>
      <c r="G39" s="3">
        <v>29.405199999999997</v>
      </c>
      <c r="H39" s="28" t="e">
        <f>#N/A</f>
        <v>#N/A</v>
      </c>
    </row>
    <row r="40" spans="1:8" x14ac:dyDescent="0.3">
      <c r="A40" s="5" t="s">
        <v>141</v>
      </c>
      <c r="B40" s="2" t="s">
        <v>1221</v>
      </c>
      <c r="C40" s="1">
        <v>12.512</v>
      </c>
      <c r="D40" s="1">
        <v>25</v>
      </c>
      <c r="E40" s="3">
        <v>2.8453000000000004</v>
      </c>
      <c r="F40" s="3">
        <v>0.99329999999999996</v>
      </c>
      <c r="G40" s="3">
        <v>1.8519999999999999</v>
      </c>
      <c r="H40" s="28" t="e">
        <f>#N/A</f>
        <v>#N/A</v>
      </c>
    </row>
    <row r="41" spans="1:8" x14ac:dyDescent="0.3">
      <c r="A41" s="5" t="s">
        <v>115</v>
      </c>
      <c r="B41" s="2" t="s">
        <v>1222</v>
      </c>
      <c r="C41" s="1">
        <v>6.5749999999999993</v>
      </c>
      <c r="D41" s="1">
        <v>6</v>
      </c>
      <c r="E41" s="3">
        <v>7.9656000000000002</v>
      </c>
      <c r="F41" s="3">
        <v>0</v>
      </c>
      <c r="G41" s="3">
        <v>7.9656000000000002</v>
      </c>
      <c r="H41" s="28" t="e">
        <f>#N/A</f>
        <v>#N/A</v>
      </c>
    </row>
    <row r="42" spans="1:8" x14ac:dyDescent="0.3">
      <c r="A42" s="5" t="s">
        <v>391</v>
      </c>
      <c r="B42" s="2" t="s">
        <v>1223</v>
      </c>
      <c r="C42" s="1">
        <v>2.2166666666666668</v>
      </c>
      <c r="D42" s="1">
        <v>0</v>
      </c>
      <c r="E42" s="3">
        <v>4.4269999999999996</v>
      </c>
      <c r="F42" s="3">
        <v>0</v>
      </c>
      <c r="G42" s="3">
        <v>4.4269999999999996</v>
      </c>
      <c r="H42" s="30" t="e">
        <f>#N/A</f>
        <v>#N/A</v>
      </c>
    </row>
    <row r="43" spans="1:8" x14ac:dyDescent="0.3">
      <c r="A43" s="5" t="s">
        <v>395</v>
      </c>
      <c r="B43" s="2" t="s">
        <v>1224</v>
      </c>
      <c r="C43" s="1">
        <v>14.075699999999999</v>
      </c>
      <c r="D43" s="1">
        <v>20</v>
      </c>
      <c r="E43" s="3">
        <v>6.7057000000000002</v>
      </c>
      <c r="F43" s="3">
        <v>0</v>
      </c>
      <c r="G43" s="3">
        <v>6.7057000000000002</v>
      </c>
      <c r="H43" s="30" t="e">
        <f>#N/A</f>
        <v>#N/A</v>
      </c>
    </row>
    <row r="44" spans="1:8" x14ac:dyDescent="0.3">
      <c r="A44" s="5" t="s">
        <v>282</v>
      </c>
      <c r="B44" s="2" t="s">
        <v>1225</v>
      </c>
      <c r="C44" s="1">
        <v>9.1416666666666675</v>
      </c>
      <c r="D44" s="1">
        <v>8</v>
      </c>
      <c r="E44" s="3">
        <v>8.1549999999999994</v>
      </c>
      <c r="F44" s="3">
        <v>0</v>
      </c>
      <c r="G44" s="3">
        <v>8.1549999999999994</v>
      </c>
      <c r="H44" s="30" t="e">
        <f>#N/A</f>
        <v>#N/A</v>
      </c>
    </row>
    <row r="45" spans="1:8" x14ac:dyDescent="0.3">
      <c r="A45" s="5" t="s">
        <v>96</v>
      </c>
      <c r="B45" s="2" t="s">
        <v>1226</v>
      </c>
      <c r="C45" s="1">
        <v>3.4503333333333339</v>
      </c>
      <c r="D45" s="1">
        <v>0</v>
      </c>
      <c r="E45" s="3">
        <v>6.1597999999999997</v>
      </c>
      <c r="F45" s="3">
        <v>7.0900000000000005E-2</v>
      </c>
      <c r="G45" s="3">
        <v>6.0888999999999998</v>
      </c>
      <c r="H45" s="30" t="e">
        <f>#N/A</f>
        <v>#N/A</v>
      </c>
    </row>
    <row r="46" spans="1:8" x14ac:dyDescent="0.3">
      <c r="A46" s="5" t="s">
        <v>320</v>
      </c>
      <c r="B46" s="2" t="s">
        <v>1227</v>
      </c>
      <c r="C46" s="1">
        <v>5.9140000000000006</v>
      </c>
      <c r="D46" s="1">
        <v>4</v>
      </c>
      <c r="E46" s="3">
        <v>6.11</v>
      </c>
      <c r="F46" s="3">
        <v>0</v>
      </c>
      <c r="G46" s="3">
        <v>6.11</v>
      </c>
      <c r="H46" s="30" t="e">
        <f>#N/A</f>
        <v>#N/A</v>
      </c>
    </row>
    <row r="47" spans="1:8" x14ac:dyDescent="0.3">
      <c r="A47" s="5" t="s">
        <v>377</v>
      </c>
      <c r="B47" s="2" t="s">
        <v>1228</v>
      </c>
      <c r="C47" s="1">
        <v>0.27966666666666667</v>
      </c>
      <c r="D47" s="1">
        <v>0</v>
      </c>
      <c r="E47" s="3">
        <v>0.47199999999999998</v>
      </c>
      <c r="F47" s="3">
        <v>0</v>
      </c>
      <c r="G47" s="3">
        <v>0.47199999999999998</v>
      </c>
      <c r="H47" s="30" t="e">
        <f>#N/A</f>
        <v>#N/A</v>
      </c>
    </row>
    <row r="48" spans="1:8" x14ac:dyDescent="0.3">
      <c r="A48" s="5" t="s">
        <v>249</v>
      </c>
      <c r="B48" s="2" t="s">
        <v>1229</v>
      </c>
      <c r="C48" s="1">
        <v>6.84</v>
      </c>
      <c r="D48" s="1">
        <v>6</v>
      </c>
      <c r="E48" s="3">
        <v>7.01</v>
      </c>
      <c r="F48" s="3">
        <v>2</v>
      </c>
      <c r="G48" s="3">
        <v>5.01</v>
      </c>
      <c r="H48" s="30" t="e">
        <f>#N/A</f>
        <v>#N/A</v>
      </c>
    </row>
    <row r="49" spans="1:8" x14ac:dyDescent="0.3">
      <c r="A49" s="5" t="s">
        <v>407</v>
      </c>
      <c r="B49" s="2" t="s">
        <v>1230</v>
      </c>
      <c r="C49" s="1">
        <v>0.27</v>
      </c>
      <c r="D49" s="1">
        <v>0</v>
      </c>
      <c r="E49" s="3">
        <v>0.43</v>
      </c>
      <c r="F49" s="3">
        <v>0</v>
      </c>
      <c r="G49" s="3">
        <v>0.43</v>
      </c>
      <c r="H49" s="30" t="e">
        <f>#N/A</f>
        <v>#N/A</v>
      </c>
    </row>
    <row r="50" spans="1:8" x14ac:dyDescent="0.3">
      <c r="A50" s="22" t="s">
        <v>1231</v>
      </c>
      <c r="B50" s="19" t="s">
        <v>1232</v>
      </c>
      <c r="C50" s="1">
        <v>0.71</v>
      </c>
      <c r="D50" s="1">
        <v>0</v>
      </c>
      <c r="E50" s="20">
        <v>1.08</v>
      </c>
      <c r="F50" s="21">
        <v>0</v>
      </c>
      <c r="G50" s="20">
        <v>1.08</v>
      </c>
      <c r="H50" s="30" t="e">
        <f>#N/A</f>
        <v>#N/A</v>
      </c>
    </row>
    <row r="51" spans="1:8" x14ac:dyDescent="0.3">
      <c r="A51" s="5" t="s">
        <v>425</v>
      </c>
      <c r="B51" s="2" t="s">
        <v>1233</v>
      </c>
      <c r="C51" s="1">
        <v>7.0186666666666664</v>
      </c>
      <c r="D51" s="1">
        <v>8</v>
      </c>
      <c r="E51" s="3">
        <v>4.1970000000000001</v>
      </c>
      <c r="F51" s="3">
        <v>1.5591999999999999</v>
      </c>
      <c r="G51" s="3">
        <v>2.6377999999999999</v>
      </c>
      <c r="H51" s="30" t="e">
        <f>#N/A</f>
        <v>#N/A</v>
      </c>
    </row>
    <row r="52" spans="1:8" x14ac:dyDescent="0.3">
      <c r="A52" s="5" t="s">
        <v>147</v>
      </c>
      <c r="B52" s="2" t="s">
        <v>1234</v>
      </c>
      <c r="C52" s="1">
        <v>38.278666666666659</v>
      </c>
      <c r="D52" s="1">
        <v>0</v>
      </c>
      <c r="E52" s="3">
        <v>55.817</v>
      </c>
      <c r="F52" s="3">
        <v>0</v>
      </c>
      <c r="G52" s="3">
        <v>55.817</v>
      </c>
      <c r="H52" s="30" t="e">
        <f>#N/A</f>
        <v>#N/A</v>
      </c>
    </row>
    <row r="53" spans="1:8" x14ac:dyDescent="0.3">
      <c r="A53" s="5" t="s">
        <v>151</v>
      </c>
      <c r="B53" s="2" t="s">
        <v>1235</v>
      </c>
      <c r="C53" s="1">
        <v>51.914000000000001</v>
      </c>
      <c r="D53" s="1">
        <v>50</v>
      </c>
      <c r="E53" s="3">
        <v>26.790099999999999</v>
      </c>
      <c r="F53" s="3">
        <v>9.7782</v>
      </c>
      <c r="G53" s="3">
        <v>17.011900000000001</v>
      </c>
      <c r="H53" s="30" t="e">
        <f>#N/A</f>
        <v>#N/A</v>
      </c>
    </row>
    <row r="54" spans="1:8" x14ac:dyDescent="0.3">
      <c r="A54" s="5" t="s">
        <v>305</v>
      </c>
      <c r="B54" s="2" t="s">
        <v>1236</v>
      </c>
      <c r="C54" s="1">
        <v>23.117000000000001</v>
      </c>
      <c r="D54" s="1">
        <v>0</v>
      </c>
      <c r="E54" s="3">
        <v>35.795099999999998</v>
      </c>
      <c r="F54" s="3">
        <v>5.96</v>
      </c>
      <c r="G54" s="3">
        <v>29.835099999999997</v>
      </c>
      <c r="H54" s="30" t="e">
        <f>#N/A</f>
        <v>#N/A</v>
      </c>
    </row>
    <row r="55" spans="1:8" x14ac:dyDescent="0.3">
      <c r="A55" s="5" t="s">
        <v>256</v>
      </c>
      <c r="B55" s="2" t="s">
        <v>1237</v>
      </c>
      <c r="C55" s="1">
        <v>13.282333333333334</v>
      </c>
      <c r="D55" s="1">
        <v>6</v>
      </c>
      <c r="E55" s="3">
        <v>10.180900000000001</v>
      </c>
      <c r="F55" s="3">
        <v>0.22370000000000001</v>
      </c>
      <c r="G55" s="3">
        <v>9.9572000000000003</v>
      </c>
      <c r="H55" s="30" t="e">
        <f>#N/A</f>
        <v>#N/A</v>
      </c>
    </row>
    <row r="56" spans="1:8" x14ac:dyDescent="0.3">
      <c r="A56" s="5" t="s">
        <v>265</v>
      </c>
      <c r="B56" s="2" t="s">
        <v>1238</v>
      </c>
      <c r="C56" s="1">
        <v>10.495099999999999</v>
      </c>
      <c r="D56" s="1">
        <v>0</v>
      </c>
      <c r="E56" s="3">
        <v>12.4648</v>
      </c>
      <c r="F56" s="3">
        <v>0.23039999999999999</v>
      </c>
      <c r="G56" s="3">
        <v>12.234400000000001</v>
      </c>
      <c r="H56" s="30" t="e">
        <f>#N/A</f>
        <v>#N/A</v>
      </c>
    </row>
    <row r="57" spans="1:8" x14ac:dyDescent="0.3">
      <c r="A57" s="5" t="s">
        <v>443</v>
      </c>
      <c r="B57" s="2" t="s">
        <v>1239</v>
      </c>
      <c r="C57" s="1">
        <v>3.6550000000000002</v>
      </c>
      <c r="D57" s="1">
        <v>0</v>
      </c>
      <c r="E57" s="3">
        <v>4.0923999999999996</v>
      </c>
      <c r="F57" s="3">
        <v>0</v>
      </c>
      <c r="G57" s="3">
        <v>4.0923999999999996</v>
      </c>
      <c r="H57" s="30" t="e">
        <f>#N/A</f>
        <v>#N/A</v>
      </c>
    </row>
    <row r="58" spans="1:8" x14ac:dyDescent="0.3">
      <c r="A58" s="5" t="s">
        <v>409</v>
      </c>
      <c r="B58" s="2" t="s">
        <v>1240</v>
      </c>
      <c r="C58" s="1">
        <v>9.1477666666666675</v>
      </c>
      <c r="D58" s="1">
        <v>8</v>
      </c>
      <c r="E58" s="3">
        <v>3.222</v>
      </c>
      <c r="F58" s="3">
        <v>1.2527999999999999</v>
      </c>
      <c r="G58" s="3">
        <v>1.9691999999999998</v>
      </c>
      <c r="H58" s="30" t="e">
        <f>#N/A</f>
        <v>#N/A</v>
      </c>
    </row>
    <row r="59" spans="1:8" x14ac:dyDescent="0.3">
      <c r="A59" s="5" t="s">
        <v>418</v>
      </c>
      <c r="B59" s="2" t="s">
        <v>1241</v>
      </c>
      <c r="C59" s="1">
        <v>5.37</v>
      </c>
      <c r="D59" s="1">
        <v>4</v>
      </c>
      <c r="E59" s="3">
        <v>1.7190000000000001</v>
      </c>
      <c r="F59" s="3">
        <v>0</v>
      </c>
      <c r="G59" s="3">
        <v>1.7190000000000001</v>
      </c>
      <c r="H59" s="30" t="e">
        <f>#N/A</f>
        <v>#N/A</v>
      </c>
    </row>
    <row r="60" spans="1:8" x14ac:dyDescent="0.3">
      <c r="A60" s="5" t="s">
        <v>441</v>
      </c>
      <c r="B60" s="2" t="s">
        <v>1242</v>
      </c>
      <c r="C60" s="1">
        <v>7.2219999999999995</v>
      </c>
      <c r="D60" s="1">
        <v>0</v>
      </c>
      <c r="E60" s="3">
        <v>7.4429999999999996</v>
      </c>
      <c r="F60" s="3">
        <v>0</v>
      </c>
      <c r="G60" s="3">
        <v>7.4429999999999996</v>
      </c>
      <c r="H60" s="30" t="e">
        <f>#N/A</f>
        <v>#N/A</v>
      </c>
    </row>
    <row r="61" spans="1:8" x14ac:dyDescent="0.3">
      <c r="A61" s="5" t="s">
        <v>316</v>
      </c>
      <c r="B61" s="2" t="s">
        <v>1243</v>
      </c>
      <c r="C61" s="1">
        <v>28.574999999999999</v>
      </c>
      <c r="D61" s="1">
        <v>0</v>
      </c>
      <c r="E61" s="3">
        <v>28.136900000000001</v>
      </c>
      <c r="F61" s="3">
        <v>0</v>
      </c>
      <c r="G61" s="3">
        <v>28.136900000000001</v>
      </c>
      <c r="H61" s="30" t="e">
        <f>#N/A</f>
        <v>#N/A</v>
      </c>
    </row>
    <row r="62" spans="1:8" x14ac:dyDescent="0.3">
      <c r="A62" s="5" t="s">
        <v>311</v>
      </c>
      <c r="B62" s="2" t="s">
        <v>1244</v>
      </c>
      <c r="C62" s="1">
        <v>2.3449999999999998</v>
      </c>
      <c r="D62" s="1">
        <v>0</v>
      </c>
      <c r="E62" s="3">
        <v>2.1930000000000001</v>
      </c>
      <c r="F62" s="3">
        <v>0</v>
      </c>
      <c r="G62" s="3">
        <v>2.1930000000000001</v>
      </c>
      <c r="H62" s="30" t="e">
        <f>#N/A</f>
        <v>#N/A</v>
      </c>
    </row>
    <row r="63" spans="1:8" x14ac:dyDescent="0.3">
      <c r="A63" s="5" t="s">
        <v>405</v>
      </c>
      <c r="B63" s="2" t="s">
        <v>1245</v>
      </c>
      <c r="C63" s="1">
        <v>9.827</v>
      </c>
      <c r="D63" s="1">
        <v>0</v>
      </c>
      <c r="E63" s="3">
        <v>8.8490000000000002</v>
      </c>
      <c r="F63" s="3">
        <v>0</v>
      </c>
      <c r="G63" s="3">
        <v>8.8490000000000002</v>
      </c>
      <c r="H63" s="30" t="e">
        <f>#N/A</f>
        <v>#N/A</v>
      </c>
    </row>
    <row r="64" spans="1:8" x14ac:dyDescent="0.3">
      <c r="A64" s="5" t="s">
        <v>299</v>
      </c>
      <c r="B64" s="2" t="s">
        <v>1246</v>
      </c>
      <c r="C64" s="1">
        <v>6.3956666666666662</v>
      </c>
      <c r="D64" s="1">
        <v>0</v>
      </c>
      <c r="E64" s="3">
        <v>5.7548000000000004</v>
      </c>
      <c r="F64" s="3">
        <v>0</v>
      </c>
      <c r="G64" s="3">
        <v>5.7548000000000004</v>
      </c>
      <c r="H64" s="30" t="e">
        <f>#N/A</f>
        <v>#N/A</v>
      </c>
    </row>
    <row r="65" spans="1:8" x14ac:dyDescent="0.3">
      <c r="A65" s="5" t="s">
        <v>157</v>
      </c>
      <c r="B65" s="2" t="s">
        <v>1247</v>
      </c>
      <c r="C65" s="1">
        <v>10.238999999999999</v>
      </c>
      <c r="D65" s="1">
        <v>7</v>
      </c>
      <c r="E65" s="3">
        <v>0.16</v>
      </c>
      <c r="F65" s="3">
        <v>0</v>
      </c>
      <c r="G65" s="3">
        <v>0.16</v>
      </c>
      <c r="H65" s="30" t="e">
        <f>#N/A</f>
        <v>#N/A</v>
      </c>
    </row>
    <row r="66" spans="1:8" x14ac:dyDescent="0.3">
      <c r="A66" s="5" t="s">
        <v>338</v>
      </c>
      <c r="B66" s="2" t="s">
        <v>1248</v>
      </c>
      <c r="C66" s="1">
        <v>3.8406666666666665</v>
      </c>
      <c r="D66" s="1">
        <v>4</v>
      </c>
      <c r="E66" s="3">
        <v>0.36770000000000003</v>
      </c>
      <c r="F66" s="3">
        <v>1.6841999999999999</v>
      </c>
      <c r="G66" s="3">
        <v>-1.3165</v>
      </c>
      <c r="H66" s="30" t="e">
        <f>#N/A</f>
        <v>#N/A</v>
      </c>
    </row>
    <row r="67" spans="1:8" x14ac:dyDescent="0.3">
      <c r="A67" s="5" t="s">
        <v>295</v>
      </c>
      <c r="B67" s="2" t="s">
        <v>1249</v>
      </c>
      <c r="C67" s="1">
        <v>8.6999999999999993</v>
      </c>
      <c r="D67" s="1">
        <v>0</v>
      </c>
      <c r="E67" s="3">
        <v>9.1170000000000009</v>
      </c>
      <c r="F67" s="3">
        <v>3.1920000000000002</v>
      </c>
      <c r="G67" s="3">
        <v>5.9249999999999998</v>
      </c>
      <c r="H67" s="30" t="e">
        <f>#N/A</f>
        <v>#N/A</v>
      </c>
    </row>
    <row r="68" spans="1:8" x14ac:dyDescent="0.3">
      <c r="A68" s="5" t="s">
        <v>414</v>
      </c>
      <c r="B68" s="2" t="s">
        <v>1250</v>
      </c>
      <c r="C68" s="1">
        <v>8.8293333333333344</v>
      </c>
      <c r="D68" s="1">
        <v>6</v>
      </c>
      <c r="E68" s="3">
        <v>1E-4</v>
      </c>
      <c r="F68" s="3">
        <v>0</v>
      </c>
      <c r="G68" s="3">
        <v>1E-4</v>
      </c>
      <c r="H68" s="30" t="e">
        <f>#N/A</f>
        <v>#N/A</v>
      </c>
    </row>
    <row r="69" spans="1:8" x14ac:dyDescent="0.3">
      <c r="A69" s="5" t="s">
        <v>60</v>
      </c>
      <c r="B69" s="3" t="s">
        <v>1251</v>
      </c>
      <c r="C69" s="1">
        <v>26.615666666666666</v>
      </c>
      <c r="D69" s="1">
        <v>0</v>
      </c>
      <c r="E69" s="3">
        <v>16.252300000000002</v>
      </c>
      <c r="F69" s="3">
        <v>0</v>
      </c>
      <c r="G69" s="3">
        <v>16.252300000000002</v>
      </c>
      <c r="H69" s="30" t="e">
        <f>#N/A</f>
        <v>#N/A</v>
      </c>
    </row>
    <row r="70" spans="1:8" x14ac:dyDescent="0.3">
      <c r="A70" s="5" t="s">
        <v>411</v>
      </c>
      <c r="B70" s="2" t="s">
        <v>1252</v>
      </c>
      <c r="C70" s="1">
        <v>14.954666666666666</v>
      </c>
      <c r="D70" s="1">
        <v>0</v>
      </c>
      <c r="E70" s="3">
        <v>7.9199000000000002</v>
      </c>
      <c r="F70" s="3">
        <v>0.72660000000000002</v>
      </c>
      <c r="G70" s="3">
        <v>7.1932999999999998</v>
      </c>
      <c r="H70" s="30" t="e">
        <f>#N/A</f>
        <v>#N/A</v>
      </c>
    </row>
    <row r="71" spans="1:8" x14ac:dyDescent="0.3">
      <c r="A71" s="5" t="s">
        <v>332</v>
      </c>
      <c r="B71" s="2" t="s">
        <v>1253</v>
      </c>
      <c r="C71" s="1">
        <v>8.5563333333333329</v>
      </c>
      <c r="D71" s="1">
        <v>0</v>
      </c>
      <c r="E71" s="3">
        <v>3.4314</v>
      </c>
      <c r="F71" s="3">
        <v>0</v>
      </c>
      <c r="G71" s="3">
        <v>3.4314</v>
      </c>
      <c r="H71" s="30" t="e">
        <f>#N/A</f>
        <v>#N/A</v>
      </c>
    </row>
    <row r="72" spans="1:8" x14ac:dyDescent="0.3">
      <c r="A72" s="5" t="s">
        <v>261</v>
      </c>
      <c r="B72" s="2" t="s">
        <v>1254</v>
      </c>
      <c r="C72" s="1">
        <v>10.92</v>
      </c>
      <c r="D72" s="1">
        <v>0</v>
      </c>
      <c r="E72" s="3">
        <v>4.2637999999999998</v>
      </c>
      <c r="F72" s="3">
        <v>0</v>
      </c>
      <c r="G72" s="3">
        <v>4.2637999999999998</v>
      </c>
      <c r="H72" s="30" t="e">
        <f>#N/A</f>
        <v>#N/A</v>
      </c>
    </row>
    <row r="73" spans="1:8" x14ac:dyDescent="0.3">
      <c r="A73" s="5" t="s">
        <v>301</v>
      </c>
      <c r="B73" s="2" t="s">
        <v>1255</v>
      </c>
      <c r="C73" s="1">
        <v>7.9086666666666661</v>
      </c>
      <c r="D73" s="1">
        <v>0</v>
      </c>
      <c r="E73" s="3">
        <v>2.0449000000000002</v>
      </c>
      <c r="F73" s="3">
        <v>0</v>
      </c>
      <c r="G73" s="3">
        <v>2.0449000000000002</v>
      </c>
      <c r="H73" s="30" t="e">
        <f>#N/A</f>
        <v>#N/A</v>
      </c>
    </row>
    <row r="74" spans="1:8" x14ac:dyDescent="0.3">
      <c r="A74" s="5" t="s">
        <v>280</v>
      </c>
      <c r="B74" s="2" t="s">
        <v>1256</v>
      </c>
      <c r="C74" s="1">
        <v>17.946666666666665</v>
      </c>
      <c r="D74" s="1">
        <v>0</v>
      </c>
      <c r="E74" s="3">
        <v>2.7469999999999999</v>
      </c>
      <c r="F74" s="3">
        <v>0</v>
      </c>
      <c r="G74" s="3">
        <v>2.7469999999999999</v>
      </c>
      <c r="H74" s="30" t="e">
        <f>#N/A</f>
        <v>#N/A</v>
      </c>
    </row>
    <row r="75" spans="1:8" x14ac:dyDescent="0.3">
      <c r="A75" s="5" t="s">
        <v>251</v>
      </c>
      <c r="B75" s="2" t="s">
        <v>1257</v>
      </c>
      <c r="C75" s="1">
        <v>1.2978000000000001</v>
      </c>
      <c r="D75" s="1">
        <v>0</v>
      </c>
      <c r="E75" s="3">
        <v>2.0000000000000001E-4</v>
      </c>
      <c r="F75" s="3">
        <v>0</v>
      </c>
      <c r="G75" s="3">
        <v>2.0000000000000001E-4</v>
      </c>
      <c r="H75" s="25" t="e">
        <f>#N/A</f>
        <v>#N/A</v>
      </c>
    </row>
    <row r="76" spans="1:8" x14ac:dyDescent="0.3">
      <c r="A76" s="5" t="s">
        <v>109</v>
      </c>
      <c r="B76" s="2" t="s">
        <v>1258</v>
      </c>
      <c r="C76" s="1">
        <v>0</v>
      </c>
      <c r="D76" s="1">
        <v>20</v>
      </c>
      <c r="E76" s="3">
        <v>38.704999999999998</v>
      </c>
      <c r="F76" s="3">
        <v>0.27700000000000002</v>
      </c>
      <c r="G76" s="3">
        <v>38.427999999999997</v>
      </c>
      <c r="H76" s="25" t="e">
        <f>#N/A</f>
        <v>#N/A</v>
      </c>
    </row>
    <row r="77" spans="1:8" x14ac:dyDescent="0.3">
      <c r="A77" s="5" t="s">
        <v>484</v>
      </c>
      <c r="B77" s="3" t="s">
        <v>1259</v>
      </c>
      <c r="C77" s="1">
        <v>0</v>
      </c>
      <c r="D77" s="1">
        <v>20</v>
      </c>
      <c r="E77" s="3">
        <v>6.5811000000000002</v>
      </c>
      <c r="F77" s="3">
        <v>0.30690000000000001</v>
      </c>
      <c r="G77" s="3">
        <v>6.2742000000000004</v>
      </c>
      <c r="H77" s="25" t="e">
        <f>#N/A</f>
        <v>#N/A</v>
      </c>
    </row>
    <row r="78" spans="1:8" x14ac:dyDescent="0.3">
      <c r="A78" s="5" t="s">
        <v>480</v>
      </c>
      <c r="B78" s="2" t="s">
        <v>1260</v>
      </c>
      <c r="C78" s="1">
        <v>0</v>
      </c>
      <c r="D78" s="1">
        <v>15</v>
      </c>
      <c r="E78" s="3">
        <v>6.8936999999999999</v>
      </c>
      <c r="F78" s="3">
        <v>0</v>
      </c>
      <c r="G78" s="3">
        <v>6.8936999999999999</v>
      </c>
      <c r="H78" s="25" t="e">
        <f>#N/A</f>
        <v>#N/A</v>
      </c>
    </row>
    <row r="79" spans="1:8" x14ac:dyDescent="0.3">
      <c r="A79" s="5" t="s">
        <v>125</v>
      </c>
      <c r="B79" s="2" t="s">
        <v>1261</v>
      </c>
      <c r="C79" s="1">
        <v>0</v>
      </c>
      <c r="D79" s="1">
        <v>0</v>
      </c>
      <c r="E79" s="3">
        <v>20.71</v>
      </c>
      <c r="F79" s="3">
        <v>0</v>
      </c>
      <c r="G79" s="3">
        <v>20.71</v>
      </c>
      <c r="H79" s="25" t="e">
        <f>#N/A</f>
        <v>#N/A</v>
      </c>
    </row>
    <row r="80" spans="1:8" x14ac:dyDescent="0.3">
      <c r="A80" s="5" t="s">
        <v>491</v>
      </c>
      <c r="B80" s="2" t="s">
        <v>1262</v>
      </c>
      <c r="C80" s="1">
        <v>0</v>
      </c>
      <c r="D80" s="1">
        <v>0</v>
      </c>
      <c r="E80" s="3">
        <v>21.181999999999999</v>
      </c>
      <c r="F80" s="3">
        <v>1.2267999999999999</v>
      </c>
      <c r="G80" s="3">
        <v>19.955200000000001</v>
      </c>
      <c r="H80" s="25" t="e">
        <f>#N/A</f>
        <v>#N/A</v>
      </c>
    </row>
    <row r="81" spans="1:8" x14ac:dyDescent="0.3">
      <c r="A81" s="5" t="s">
        <v>500</v>
      </c>
      <c r="B81" s="3" t="s">
        <v>1263</v>
      </c>
      <c r="C81" s="1">
        <v>0</v>
      </c>
      <c r="D81" s="1">
        <v>0</v>
      </c>
      <c r="E81" s="3">
        <v>19.876799999999999</v>
      </c>
      <c r="F81" s="3">
        <v>0</v>
      </c>
      <c r="G81" s="3">
        <v>19.876799999999999</v>
      </c>
      <c r="H81" s="25" t="e">
        <f>#N/A</f>
        <v>#N/A</v>
      </c>
    </row>
    <row r="82" spans="1:8" x14ac:dyDescent="0.3">
      <c r="A82" s="5" t="s">
        <v>102</v>
      </c>
      <c r="B82" s="2" t="s">
        <v>1264</v>
      </c>
      <c r="C82" s="1">
        <v>0</v>
      </c>
      <c r="D82" s="1">
        <v>0</v>
      </c>
      <c r="E82" s="3">
        <v>18.535299999999999</v>
      </c>
      <c r="F82" s="3">
        <v>0</v>
      </c>
      <c r="G82" s="3">
        <v>18.535299999999999</v>
      </c>
      <c r="H82" s="25" t="e">
        <f>#N/A</f>
        <v>#N/A</v>
      </c>
    </row>
    <row r="83" spans="1:8" x14ac:dyDescent="0.3">
      <c r="A83" s="5" t="s">
        <v>435</v>
      </c>
      <c r="B83" s="2" t="s">
        <v>1265</v>
      </c>
      <c r="C83" s="1">
        <v>0</v>
      </c>
      <c r="D83" s="1">
        <v>0</v>
      </c>
      <c r="E83" s="3">
        <v>13.370000000000001</v>
      </c>
      <c r="F83" s="3">
        <v>0</v>
      </c>
      <c r="G83" s="3">
        <v>13.370000000000001</v>
      </c>
      <c r="H83" s="25" t="e">
        <f>#N/A</f>
        <v>#N/A</v>
      </c>
    </row>
    <row r="84" spans="1:8" x14ac:dyDescent="0.3">
      <c r="A84" s="5" t="s">
        <v>457</v>
      </c>
      <c r="B84" s="2" t="s">
        <v>1266</v>
      </c>
      <c r="C84" s="1">
        <v>0</v>
      </c>
      <c r="D84" s="1">
        <v>0</v>
      </c>
      <c r="E84" s="3">
        <v>10.166</v>
      </c>
      <c r="F84" s="3">
        <v>0</v>
      </c>
      <c r="G84" s="3">
        <v>10.166</v>
      </c>
      <c r="H84" s="25" t="e">
        <f>#N/A</f>
        <v>#N/A</v>
      </c>
    </row>
    <row r="85" spans="1:8" x14ac:dyDescent="0.3">
      <c r="A85" s="5" t="s">
        <v>451</v>
      </c>
      <c r="B85" s="2" t="s">
        <v>1267</v>
      </c>
      <c r="C85" s="1">
        <v>0</v>
      </c>
      <c r="D85" s="1">
        <v>0</v>
      </c>
      <c r="E85" s="3">
        <v>9.9849999999999994</v>
      </c>
      <c r="F85" s="3">
        <v>0</v>
      </c>
      <c r="G85" s="3">
        <v>9.9849999999999994</v>
      </c>
      <c r="H85" s="25" t="e">
        <f>#N/A</f>
        <v>#N/A</v>
      </c>
    </row>
    <row r="86" spans="1:8" x14ac:dyDescent="0.3">
      <c r="A86" s="5" t="s">
        <v>466</v>
      </c>
      <c r="B86" s="2" t="s">
        <v>1268</v>
      </c>
      <c r="C86" s="1">
        <v>0</v>
      </c>
      <c r="D86" s="1">
        <v>0</v>
      </c>
      <c r="E86" s="3">
        <v>9.8849999999999998</v>
      </c>
      <c r="F86" s="3">
        <v>0</v>
      </c>
      <c r="G86" s="3">
        <v>9.8849999999999998</v>
      </c>
      <c r="H86" s="25" t="e">
        <f>#N/A</f>
        <v>#N/A</v>
      </c>
    </row>
    <row r="87" spans="1:8" x14ac:dyDescent="0.3">
      <c r="A87" s="5" t="s">
        <v>445</v>
      </c>
      <c r="B87" s="2" t="s">
        <v>1269</v>
      </c>
      <c r="C87" s="1">
        <v>0</v>
      </c>
      <c r="D87" s="1">
        <v>0</v>
      </c>
      <c r="E87" s="3">
        <v>8.43</v>
      </c>
      <c r="F87" s="3">
        <v>0</v>
      </c>
      <c r="G87" s="3">
        <v>8.43</v>
      </c>
      <c r="H87" s="25" t="e">
        <f>#N/A</f>
        <v>#N/A</v>
      </c>
    </row>
    <row r="88" spans="1:8" x14ac:dyDescent="0.3">
      <c r="A88" s="5" t="s">
        <v>470</v>
      </c>
      <c r="B88" s="2" t="s">
        <v>1270</v>
      </c>
      <c r="C88" s="1">
        <v>0</v>
      </c>
      <c r="D88" s="1">
        <v>0</v>
      </c>
      <c r="E88" s="3">
        <v>9.9600000000000009</v>
      </c>
      <c r="F88" s="3">
        <v>1.9019999999999999</v>
      </c>
      <c r="G88" s="3">
        <v>8.0580000000000016</v>
      </c>
      <c r="H88" s="25" t="e">
        <f>#N/A</f>
        <v>#N/A</v>
      </c>
    </row>
    <row r="89" spans="1:8" x14ac:dyDescent="0.3">
      <c r="A89" s="5" t="s">
        <v>92</v>
      </c>
      <c r="B89" s="2" t="s">
        <v>1271</v>
      </c>
      <c r="C89" s="1">
        <v>0</v>
      </c>
      <c r="D89" s="1">
        <v>0</v>
      </c>
      <c r="E89" s="3">
        <v>7.2380000000000004</v>
      </c>
      <c r="F89" s="3">
        <v>0</v>
      </c>
      <c r="G89" s="3">
        <v>7.2380000000000004</v>
      </c>
      <c r="H89" s="25" t="e">
        <f>#N/A</f>
        <v>#N/A</v>
      </c>
    </row>
    <row r="90" spans="1:8" x14ac:dyDescent="0.3">
      <c r="A90" s="5" t="s">
        <v>496</v>
      </c>
      <c r="B90" s="2" t="s">
        <v>1272</v>
      </c>
      <c r="C90" s="1">
        <v>0</v>
      </c>
      <c r="D90" s="1">
        <v>0</v>
      </c>
      <c r="E90" s="3">
        <v>6.9550000000000001</v>
      </c>
      <c r="F90" s="3">
        <v>0</v>
      </c>
      <c r="G90" s="3">
        <v>6.9550000000000001</v>
      </c>
      <c r="H90" s="25" t="e">
        <f>#N/A</f>
        <v>#N/A</v>
      </c>
    </row>
    <row r="91" spans="1:8" x14ac:dyDescent="0.3">
      <c r="A91" s="5" t="s">
        <v>478</v>
      </c>
      <c r="B91" s="2" t="s">
        <v>1273</v>
      </c>
      <c r="C91" s="1">
        <v>0</v>
      </c>
      <c r="D91" s="1">
        <v>0</v>
      </c>
      <c r="E91" s="3">
        <v>6.2560000000000002</v>
      </c>
      <c r="F91" s="3">
        <v>0</v>
      </c>
      <c r="G91" s="3">
        <v>6.2560000000000002</v>
      </c>
      <c r="H91" s="25" t="e">
        <f>#N/A</f>
        <v>#N/A</v>
      </c>
    </row>
    <row r="92" spans="1:8" x14ac:dyDescent="0.3">
      <c r="A92" s="5" t="s">
        <v>455</v>
      </c>
      <c r="B92" s="2" t="s">
        <v>1274</v>
      </c>
      <c r="C92" s="1">
        <v>0</v>
      </c>
      <c r="D92" s="1">
        <v>0</v>
      </c>
      <c r="E92" s="3">
        <v>4.6950000000000003</v>
      </c>
      <c r="F92" s="3">
        <v>0</v>
      </c>
      <c r="G92" s="3">
        <v>4.6950000000000003</v>
      </c>
      <c r="H92" s="25" t="e">
        <f>#N/A</f>
        <v>#N/A</v>
      </c>
    </row>
    <row r="93" spans="1:8" x14ac:dyDescent="0.3">
      <c r="A93" s="5" t="s">
        <v>401</v>
      </c>
      <c r="B93" s="2" t="s">
        <v>1275</v>
      </c>
      <c r="C93" s="1">
        <v>0</v>
      </c>
      <c r="D93" s="1">
        <v>0</v>
      </c>
      <c r="E93" s="3">
        <v>4.6400000000000006</v>
      </c>
      <c r="F93" s="3">
        <v>0</v>
      </c>
      <c r="G93" s="3">
        <v>4.6400000000000006</v>
      </c>
      <c r="H93" s="25" t="e">
        <f>#N/A</f>
        <v>#N/A</v>
      </c>
    </row>
    <row r="94" spans="1:8" x14ac:dyDescent="0.3">
      <c r="A94" s="5" t="s">
        <v>39</v>
      </c>
      <c r="B94" s="2" t="s">
        <v>1276</v>
      </c>
      <c r="C94" s="1">
        <v>0</v>
      </c>
      <c r="D94" s="1">
        <v>0</v>
      </c>
      <c r="E94" s="3">
        <v>4.1410999999999998</v>
      </c>
      <c r="F94" s="3">
        <v>0</v>
      </c>
      <c r="G94" s="3">
        <v>4.1410999999999998</v>
      </c>
      <c r="H94" s="25" t="e">
        <f>#N/A</f>
        <v>#N/A</v>
      </c>
    </row>
    <row r="95" spans="1:8" x14ac:dyDescent="0.3">
      <c r="A95" s="5" t="s">
        <v>403</v>
      </c>
      <c r="B95" s="2" t="s">
        <v>1277</v>
      </c>
      <c r="C95" s="1">
        <v>0</v>
      </c>
      <c r="D95" s="1">
        <v>0</v>
      </c>
      <c r="E95" s="3">
        <v>3.75</v>
      </c>
      <c r="F95" s="3">
        <v>0</v>
      </c>
      <c r="G95" s="3">
        <v>3.75</v>
      </c>
      <c r="H95" s="25" t="e">
        <f>#N/A</f>
        <v>#N/A</v>
      </c>
    </row>
    <row r="96" spans="1:8" x14ac:dyDescent="0.3">
      <c r="A96" s="5" t="s">
        <v>129</v>
      </c>
      <c r="B96" s="2" t="s">
        <v>1278</v>
      </c>
      <c r="C96" s="1">
        <v>0</v>
      </c>
      <c r="D96" s="1">
        <v>0</v>
      </c>
      <c r="E96" s="3">
        <v>2.3039999999999998</v>
      </c>
      <c r="F96" s="3">
        <v>0</v>
      </c>
      <c r="G96" s="3">
        <v>2.3039999999999998</v>
      </c>
      <c r="H96" s="25" t="e">
        <f>#N/A</f>
        <v>#N/A</v>
      </c>
    </row>
    <row r="97" spans="1:8" x14ac:dyDescent="0.3">
      <c r="A97" s="6" t="s">
        <v>514</v>
      </c>
      <c r="B97" s="9" t="s">
        <v>1279</v>
      </c>
      <c r="C97" s="1">
        <v>0</v>
      </c>
      <c r="D97" s="1">
        <v>0</v>
      </c>
      <c r="E97" s="3">
        <v>2.2050000000000001</v>
      </c>
      <c r="F97" s="3">
        <v>0</v>
      </c>
      <c r="G97" s="3">
        <v>2.2050000000000001</v>
      </c>
      <c r="H97" s="25" t="e">
        <f>#N/A</f>
        <v>#N/A</v>
      </c>
    </row>
    <row r="98" spans="1:8" x14ac:dyDescent="0.3">
      <c r="A98" s="5" t="s">
        <v>487</v>
      </c>
      <c r="B98" s="2" t="s">
        <v>1280</v>
      </c>
      <c r="C98" s="1">
        <v>0</v>
      </c>
      <c r="D98" s="1">
        <v>0</v>
      </c>
      <c r="E98" s="3">
        <v>1.8880000000000001</v>
      </c>
      <c r="F98" s="3">
        <v>0</v>
      </c>
      <c r="G98" s="3">
        <v>1.8880000000000001</v>
      </c>
      <c r="H98" s="25" t="e">
        <f>#N/A</f>
        <v>#N/A</v>
      </c>
    </row>
    <row r="99" spans="1:8" x14ac:dyDescent="0.3">
      <c r="A99" s="5" t="s">
        <v>49</v>
      </c>
      <c r="B99" s="2" t="s">
        <v>1281</v>
      </c>
      <c r="C99" s="1">
        <v>0</v>
      </c>
      <c r="D99" s="1">
        <v>0</v>
      </c>
      <c r="E99" s="3">
        <v>0.30499999999999999</v>
      </c>
      <c r="F99" s="3">
        <v>0</v>
      </c>
      <c r="G99" s="3">
        <v>0.30499999999999999</v>
      </c>
      <c r="H99" s="25" t="e">
        <f>#N/A</f>
        <v>#N/A</v>
      </c>
    </row>
    <row r="100" spans="1:8" x14ac:dyDescent="0.3">
      <c r="A100" s="5" t="s">
        <v>507</v>
      </c>
      <c r="B100" s="2" t="s">
        <v>1282</v>
      </c>
      <c r="C100" s="1">
        <v>0</v>
      </c>
      <c r="D100" s="1">
        <v>0</v>
      </c>
      <c r="E100" s="3">
        <v>0.19500000000000001</v>
      </c>
      <c r="F100" s="3">
        <v>0</v>
      </c>
      <c r="G100" s="3">
        <v>0.19500000000000001</v>
      </c>
      <c r="H100" s="25" t="e">
        <f>#N/A</f>
        <v>#N/A</v>
      </c>
    </row>
    <row r="101" spans="1:8" x14ac:dyDescent="0.3">
      <c r="A101" s="5" t="s">
        <v>374</v>
      </c>
      <c r="B101" s="2" t="s">
        <v>1283</v>
      </c>
      <c r="C101" s="1">
        <v>0</v>
      </c>
      <c r="D101" s="1">
        <v>0</v>
      </c>
      <c r="E101" s="3">
        <v>0.156</v>
      </c>
      <c r="F101" s="3">
        <v>0</v>
      </c>
      <c r="G101" s="3">
        <v>0.156</v>
      </c>
      <c r="H101" s="25" t="e">
        <f>#N/A</f>
        <v>#N/A</v>
      </c>
    </row>
    <row r="102" spans="1:8" x14ac:dyDescent="0.3">
      <c r="A102" s="5" t="s">
        <v>381</v>
      </c>
      <c r="B102" s="2" t="s">
        <v>1284</v>
      </c>
      <c r="C102" s="1">
        <v>0</v>
      </c>
      <c r="D102" s="1">
        <v>0</v>
      </c>
      <c r="E102" s="3">
        <v>0.11600000000000001</v>
      </c>
      <c r="F102" s="3">
        <v>0</v>
      </c>
      <c r="G102" s="3">
        <v>0.11600000000000001</v>
      </c>
      <c r="H102" s="25" t="e">
        <f>#N/A</f>
        <v>#N/A</v>
      </c>
    </row>
    <row r="103" spans="1:8" x14ac:dyDescent="0.3">
      <c r="A103" s="5" t="s">
        <v>518</v>
      </c>
      <c r="B103" s="2" t="s">
        <v>1285</v>
      </c>
      <c r="C103" s="1">
        <v>0</v>
      </c>
      <c r="D103" s="1">
        <v>0</v>
      </c>
      <c r="E103" s="3">
        <v>5.1999999999999998E-2</v>
      </c>
      <c r="F103" s="3">
        <v>0</v>
      </c>
      <c r="G103" s="3">
        <v>5.1999999999999998E-2</v>
      </c>
      <c r="H103" s="25" t="e">
        <f>#N/A</f>
        <v>#N/A</v>
      </c>
    </row>
    <row r="104" spans="1:8" x14ac:dyDescent="0.3">
      <c r="A104" s="5" t="s">
        <v>509</v>
      </c>
      <c r="B104" s="2" t="s">
        <v>1286</v>
      </c>
      <c r="C104" s="1">
        <v>0</v>
      </c>
      <c r="D104" s="1">
        <v>0</v>
      </c>
      <c r="E104" s="3">
        <v>0.01</v>
      </c>
      <c r="F104" s="3">
        <v>0</v>
      </c>
      <c r="G104" s="3">
        <v>0.01</v>
      </c>
      <c r="H104" s="25" t="e">
        <f>#N/A</f>
        <v>#N/A</v>
      </c>
    </row>
    <row r="105" spans="1:8" x14ac:dyDescent="0.3">
      <c r="A105" s="5" t="s">
        <v>387</v>
      </c>
      <c r="B105" s="2" t="s">
        <v>1287</v>
      </c>
      <c r="C105" s="1">
        <v>0</v>
      </c>
      <c r="D105" s="1">
        <v>0</v>
      </c>
      <c r="E105" s="3">
        <v>8.0000000000000002E-3</v>
      </c>
      <c r="F105" s="3">
        <v>0</v>
      </c>
      <c r="G105" s="3">
        <v>8.0000000000000002E-3</v>
      </c>
      <c r="H105" s="25" t="e">
        <f>#N/A</f>
        <v>#N/A</v>
      </c>
    </row>
    <row r="106" spans="1:8" x14ac:dyDescent="0.3">
      <c r="A106" s="5" t="s">
        <v>113</v>
      </c>
      <c r="B106" s="2" t="s">
        <v>1288</v>
      </c>
      <c r="C106" s="1">
        <v>0</v>
      </c>
      <c r="D106" s="1">
        <v>0</v>
      </c>
      <c r="E106" s="3">
        <v>2.3E-3</v>
      </c>
      <c r="F106" s="3">
        <v>0</v>
      </c>
      <c r="G106" s="3">
        <v>2.3E-3</v>
      </c>
      <c r="H106" s="25" t="e">
        <f>#N/A</f>
        <v>#N/A</v>
      </c>
    </row>
    <row r="107" spans="1:8" x14ac:dyDescent="0.3">
      <c r="A107" s="5" t="s">
        <v>29</v>
      </c>
      <c r="B107" s="2" t="s">
        <v>1289</v>
      </c>
      <c r="C107" s="1">
        <v>0</v>
      </c>
      <c r="D107" s="1">
        <v>0</v>
      </c>
      <c r="E107" s="3">
        <v>2E-3</v>
      </c>
      <c r="F107" s="3">
        <v>0</v>
      </c>
      <c r="G107" s="3">
        <v>2E-3</v>
      </c>
      <c r="H107" s="25" t="e">
        <f>#N/A</f>
        <v>#N/A</v>
      </c>
    </row>
    <row r="108" spans="1:8" x14ac:dyDescent="0.3">
      <c r="A108" s="5" t="s">
        <v>510</v>
      </c>
      <c r="B108" s="2" t="s">
        <v>1290</v>
      </c>
      <c r="C108" s="1">
        <v>0</v>
      </c>
      <c r="D108" s="1">
        <v>0</v>
      </c>
      <c r="E108" s="3">
        <v>8.9999999999999998E-4</v>
      </c>
      <c r="F108" s="3">
        <v>0</v>
      </c>
      <c r="G108" s="3">
        <v>8.9999999999999998E-4</v>
      </c>
      <c r="H108" s="25" t="e">
        <f>#N/A</f>
        <v>#N/A</v>
      </c>
    </row>
    <row r="109" spans="1:8" x14ac:dyDescent="0.3">
      <c r="A109" s="5" t="s">
        <v>72</v>
      </c>
      <c r="B109" s="2" t="s">
        <v>1291</v>
      </c>
      <c r="C109" s="1">
        <v>0</v>
      </c>
      <c r="D109" s="1">
        <v>0</v>
      </c>
      <c r="E109" s="3" t="s">
        <v>1292</v>
      </c>
      <c r="F109" s="3" t="s">
        <v>1292</v>
      </c>
      <c r="G109" s="3" t="s">
        <v>1292</v>
      </c>
      <c r="H109" s="25" t="e">
        <f>#N/A</f>
        <v>#N/A</v>
      </c>
    </row>
    <row r="110" spans="1:8" x14ac:dyDescent="0.3">
      <c r="A110" s="5" t="s">
        <v>288</v>
      </c>
      <c r="B110" s="2" t="s">
        <v>1293</v>
      </c>
      <c r="C110" s="1">
        <v>0</v>
      </c>
      <c r="D110" s="1">
        <v>0</v>
      </c>
      <c r="E110" s="3">
        <v>0</v>
      </c>
      <c r="F110" s="3">
        <v>0</v>
      </c>
      <c r="G110" s="3">
        <v>0</v>
      </c>
      <c r="H110" s="25" t="e">
        <f>#N/A</f>
        <v>#N/A</v>
      </c>
    </row>
    <row r="111" spans="1:8" x14ac:dyDescent="0.3">
      <c r="A111" s="5" t="s">
        <v>33</v>
      </c>
      <c r="B111" s="2" t="s">
        <v>1294</v>
      </c>
      <c r="C111" s="1">
        <v>0</v>
      </c>
      <c r="D111" s="1">
        <v>0</v>
      </c>
      <c r="E111" s="3">
        <v>0</v>
      </c>
      <c r="F111" s="3">
        <v>0</v>
      </c>
      <c r="G111" s="3">
        <v>0</v>
      </c>
      <c r="H111" s="25" t="e">
        <f>#N/A</f>
        <v>#N/A</v>
      </c>
    </row>
    <row r="112" spans="1:8" x14ac:dyDescent="0.3">
      <c r="A112" s="23" t="s">
        <v>453</v>
      </c>
      <c r="B112" s="23" t="s">
        <v>1295</v>
      </c>
      <c r="C112" s="1">
        <v>0</v>
      </c>
      <c r="D112" s="1">
        <v>0</v>
      </c>
      <c r="E112" s="24">
        <v>0</v>
      </c>
      <c r="F112" s="24">
        <v>0</v>
      </c>
      <c r="G112" s="24">
        <v>0</v>
      </c>
      <c r="H112" s="25" t="e">
        <f>#N/A</f>
        <v>#N/A</v>
      </c>
    </row>
    <row r="113" spans="1:8" x14ac:dyDescent="0.3">
      <c r="A113" s="7" t="s">
        <v>368</v>
      </c>
      <c r="B113" s="7" t="s">
        <v>1296</v>
      </c>
      <c r="C113" s="1">
        <v>0</v>
      </c>
      <c r="D113" s="1">
        <v>0</v>
      </c>
      <c r="E113" s="3" t="s">
        <v>1292</v>
      </c>
      <c r="F113" s="3" t="s">
        <v>1292</v>
      </c>
      <c r="G113" s="3" t="s">
        <v>1292</v>
      </c>
      <c r="H113" s="25" t="e">
        <f>#N/A</f>
        <v>#N/A</v>
      </c>
    </row>
    <row r="114" spans="1:8" x14ac:dyDescent="0.3">
      <c r="A114" s="2" t="s">
        <v>489</v>
      </c>
      <c r="B114" s="2" t="s">
        <v>1297</v>
      </c>
      <c r="C114" s="1">
        <v>0</v>
      </c>
      <c r="D114" s="1">
        <v>0</v>
      </c>
      <c r="E114" s="3">
        <v>7.9000000000000001E-2</v>
      </c>
      <c r="F114" s="3">
        <v>0.41</v>
      </c>
      <c r="G114" s="3">
        <v>-0.33100000000000002</v>
      </c>
      <c r="H114" s="25" t="e">
        <f>#N/A</f>
        <v>#N/A</v>
      </c>
    </row>
    <row r="115" spans="1:8" x14ac:dyDescent="0.3">
      <c r="A115" s="2" t="s">
        <v>24</v>
      </c>
      <c r="B115" s="2" t="s">
        <v>1298</v>
      </c>
      <c r="C115" s="1">
        <v>0</v>
      </c>
      <c r="D115" s="1">
        <v>0</v>
      </c>
      <c r="E115" s="3">
        <v>2E-3</v>
      </c>
      <c r="F115" s="3">
        <v>0.41649999999999998</v>
      </c>
      <c r="G115" s="3">
        <v>-0.41449999999999998</v>
      </c>
      <c r="H115" s="25" t="e">
        <f>#N/A</f>
        <v>#N/A</v>
      </c>
    </row>
    <row r="116" spans="1:8" x14ac:dyDescent="0.3">
      <c r="A116" s="2" t="s">
        <v>482</v>
      </c>
      <c r="B116" s="2" t="s">
        <v>1299</v>
      </c>
      <c r="C116" s="1">
        <v>0</v>
      </c>
      <c r="D116" s="1">
        <v>0</v>
      </c>
      <c r="E116" s="3">
        <v>1.1599999999999999E-2</v>
      </c>
      <c r="F116" s="3">
        <v>0.74</v>
      </c>
      <c r="G116" s="3">
        <v>-0.72839999999999994</v>
      </c>
      <c r="H116" s="25" t="e">
        <f>#N/A</f>
        <v>#N/A</v>
      </c>
    </row>
    <row r="117" spans="1:8" x14ac:dyDescent="0.3">
      <c r="A117" s="19" t="s">
        <v>1300</v>
      </c>
      <c r="B117" s="19" t="s">
        <v>1301</v>
      </c>
      <c r="C117" s="1">
        <v>0</v>
      </c>
      <c r="D117" s="1">
        <v>0</v>
      </c>
      <c r="E117" s="20">
        <v>0.99</v>
      </c>
      <c r="F117" s="21">
        <v>0</v>
      </c>
      <c r="G117" s="20">
        <v>0.99</v>
      </c>
      <c r="H117" s="25" t="e">
        <f>#N/A</f>
        <v>#N/A</v>
      </c>
    </row>
    <row r="118" spans="1:8" x14ac:dyDescent="0.3">
      <c r="A118" s="19" t="s">
        <v>1302</v>
      </c>
      <c r="B118" s="19" t="s">
        <v>1303</v>
      </c>
      <c r="C118" s="1">
        <v>0</v>
      </c>
      <c r="D118" s="1">
        <v>0</v>
      </c>
      <c r="E118" s="20">
        <v>0.03</v>
      </c>
      <c r="F118" s="21">
        <v>0.30399999999999999</v>
      </c>
      <c r="G118" s="20">
        <v>-0.27400000000000002</v>
      </c>
      <c r="H118" s="25" t="e">
        <f>#N/A</f>
        <v>#N/A</v>
      </c>
    </row>
    <row r="119" spans="1:8" x14ac:dyDescent="0.3">
      <c r="A119" s="19" t="s">
        <v>1304</v>
      </c>
      <c r="B119" s="19" t="s">
        <v>1305</v>
      </c>
      <c r="C119" s="1">
        <v>0</v>
      </c>
      <c r="D119" s="1">
        <v>0</v>
      </c>
      <c r="E119" s="20">
        <v>10.109</v>
      </c>
      <c r="F119" s="21">
        <v>0</v>
      </c>
      <c r="G119" s="20">
        <v>10.109</v>
      </c>
      <c r="H119" s="25" t="e">
        <f>#N/A</f>
        <v>#N/A</v>
      </c>
    </row>
    <row r="120" spans="1:8" x14ac:dyDescent="0.3">
      <c r="A120" s="19" t="s">
        <v>1306</v>
      </c>
      <c r="B120" s="19" t="s">
        <v>1307</v>
      </c>
      <c r="C120" s="1">
        <v>0</v>
      </c>
      <c r="D120" s="1">
        <v>0</v>
      </c>
      <c r="E120" s="20">
        <v>0.108</v>
      </c>
      <c r="F120" s="21">
        <v>0</v>
      </c>
      <c r="G120" s="20">
        <v>0.108</v>
      </c>
      <c r="H120" s="25" t="e">
        <f>#N/A</f>
        <v>#N/A</v>
      </c>
    </row>
    <row r="121" spans="1:8" x14ac:dyDescent="0.3">
      <c r="A121" s="19" t="s">
        <v>1308</v>
      </c>
      <c r="B121" s="19" t="s">
        <v>1309</v>
      </c>
      <c r="C121" s="1">
        <v>0</v>
      </c>
      <c r="D121" s="1">
        <v>0</v>
      </c>
      <c r="E121" s="20">
        <v>0.67500000000000004</v>
      </c>
      <c r="F121" s="21">
        <v>0</v>
      </c>
      <c r="G121" s="20">
        <v>0.67500000000000004</v>
      </c>
      <c r="H121" s="25" t="e">
        <f>#N/A</f>
        <v>#N/A</v>
      </c>
    </row>
    <row r="122" spans="1:8" x14ac:dyDescent="0.3">
      <c r="A122" s="19" t="s">
        <v>1310</v>
      </c>
      <c r="B122" s="19" t="s">
        <v>1311</v>
      </c>
      <c r="C122" s="1">
        <v>0</v>
      </c>
      <c r="D122" s="1">
        <v>0</v>
      </c>
      <c r="E122" s="20">
        <v>1.06</v>
      </c>
      <c r="F122" s="21">
        <v>0</v>
      </c>
      <c r="G122" s="20">
        <v>1.06</v>
      </c>
      <c r="H122" s="25" t="e">
        <f>#N/A</f>
        <v>#N/A</v>
      </c>
    </row>
    <row r="123" spans="1:8" x14ac:dyDescent="0.3">
      <c r="A123" s="19" t="s">
        <v>1312</v>
      </c>
      <c r="B123" s="19" t="s">
        <v>1313</v>
      </c>
      <c r="C123" s="1">
        <v>0</v>
      </c>
      <c r="D123" s="1">
        <v>0</v>
      </c>
      <c r="E123" s="20">
        <v>0.2</v>
      </c>
      <c r="F123" s="21">
        <v>0</v>
      </c>
      <c r="G123" s="20">
        <v>0.2</v>
      </c>
      <c r="H123" s="25" t="e">
        <f>#N/A</f>
        <v>#N/A</v>
      </c>
    </row>
    <row r="124" spans="1:8" x14ac:dyDescent="0.3">
      <c r="A124" s="19" t="s">
        <v>1314</v>
      </c>
      <c r="B124" s="19" t="s">
        <v>1315</v>
      </c>
      <c r="C124" s="1">
        <v>0</v>
      </c>
      <c r="D124" s="1">
        <v>0</v>
      </c>
      <c r="E124" s="20">
        <v>5.4050000000000002</v>
      </c>
      <c r="F124" s="21">
        <v>0</v>
      </c>
      <c r="G124" s="20">
        <v>5.4050000000000002</v>
      </c>
      <c r="H124" s="25" t="e">
        <f>#N/A</f>
        <v>#N/A</v>
      </c>
    </row>
    <row r="125" spans="1:8" x14ac:dyDescent="0.3">
      <c r="A125" s="19" t="s">
        <v>1316</v>
      </c>
      <c r="B125" s="19" t="s">
        <v>1317</v>
      </c>
      <c r="C125" s="1">
        <v>0</v>
      </c>
      <c r="D125" s="1">
        <v>0</v>
      </c>
      <c r="E125" s="20">
        <v>0.41</v>
      </c>
      <c r="F125" s="21">
        <v>0</v>
      </c>
      <c r="G125" s="20">
        <v>0.41</v>
      </c>
      <c r="H125" s="25" t="e">
        <f>#N/A</f>
        <v>#N/A</v>
      </c>
    </row>
    <row r="126" spans="1:8" x14ac:dyDescent="0.3">
      <c r="A126" s="19" t="s">
        <v>1318</v>
      </c>
      <c r="B126" s="19" t="s">
        <v>1319</v>
      </c>
      <c r="C126" s="1">
        <v>0</v>
      </c>
      <c r="D126" s="1">
        <v>0</v>
      </c>
      <c r="E126" s="20">
        <v>3.8849999999999998</v>
      </c>
      <c r="F126" s="21">
        <v>0</v>
      </c>
      <c r="G126" s="20">
        <v>3.8849999999999998</v>
      </c>
      <c r="H126" s="25" t="e">
        <f>#N/A</f>
        <v>#N/A</v>
      </c>
    </row>
    <row r="127" spans="1:8" x14ac:dyDescent="0.3">
      <c r="A127" s="19" t="s">
        <v>1320</v>
      </c>
      <c r="B127" s="19" t="s">
        <v>1321</v>
      </c>
      <c r="C127" s="1">
        <v>0</v>
      </c>
      <c r="D127" s="1">
        <v>0</v>
      </c>
      <c r="E127" s="20">
        <v>2.1549999999999998</v>
      </c>
      <c r="F127" s="21">
        <v>0</v>
      </c>
      <c r="G127" s="20">
        <v>2.1549999999999998</v>
      </c>
      <c r="H127" s="25" t="e">
        <f>#N/A</f>
        <v>#N/A</v>
      </c>
    </row>
    <row r="128" spans="1:8" x14ac:dyDescent="0.3">
      <c r="A128" s="19" t="s">
        <v>1322</v>
      </c>
      <c r="B128" s="19" t="s">
        <v>1323</v>
      </c>
      <c r="C128" s="1">
        <v>0</v>
      </c>
      <c r="D128" s="1">
        <v>0</v>
      </c>
      <c r="E128" s="20">
        <v>1.72</v>
      </c>
      <c r="F128" s="21">
        <v>0</v>
      </c>
      <c r="G128" s="20">
        <v>1.72</v>
      </c>
      <c r="H128" s="25" t="e">
        <f>#N/A</f>
        <v>#N/A</v>
      </c>
    </row>
    <row r="129" spans="1:8" x14ac:dyDescent="0.3">
      <c r="A129" s="19" t="s">
        <v>869</v>
      </c>
      <c r="B129" s="19" t="s">
        <v>1324</v>
      </c>
      <c r="C129" s="1">
        <v>0</v>
      </c>
      <c r="D129" s="1">
        <v>0</v>
      </c>
      <c r="E129" s="20">
        <v>1.06</v>
      </c>
      <c r="F129" s="21">
        <v>0</v>
      </c>
      <c r="G129" s="20">
        <v>1.06</v>
      </c>
      <c r="H129" s="25" t="e">
        <f>#N/A</f>
        <v>#N/A</v>
      </c>
    </row>
    <row r="130" spans="1:8" x14ac:dyDescent="0.3">
      <c r="A130" s="19" t="s">
        <v>877</v>
      </c>
      <c r="B130" s="19" t="s">
        <v>1325</v>
      </c>
      <c r="C130" s="1">
        <v>0</v>
      </c>
      <c r="D130" s="1">
        <v>0</v>
      </c>
      <c r="E130" s="20">
        <v>1.31</v>
      </c>
      <c r="F130" s="21">
        <v>0</v>
      </c>
      <c r="G130" s="20">
        <v>1.31</v>
      </c>
      <c r="H130" s="25" t="e">
        <f>#N/A</f>
        <v>#N/A</v>
      </c>
    </row>
    <row r="131" spans="1:8" x14ac:dyDescent="0.3">
      <c r="A131" s="19" t="s">
        <v>885</v>
      </c>
      <c r="B131" s="19" t="s">
        <v>1326</v>
      </c>
      <c r="C131" s="1">
        <v>0</v>
      </c>
      <c r="D131" s="1">
        <v>0</v>
      </c>
      <c r="E131" s="20">
        <v>2.6850000000000001</v>
      </c>
      <c r="F131" s="21">
        <v>0</v>
      </c>
      <c r="G131" s="20">
        <v>2.6850000000000001</v>
      </c>
      <c r="H131" s="25" t="e">
        <f>#N/A</f>
        <v>#N/A</v>
      </c>
    </row>
    <row r="132" spans="1:8" x14ac:dyDescent="0.3">
      <c r="A132" s="19" t="s">
        <v>887</v>
      </c>
      <c r="B132" s="19" t="s">
        <v>1327</v>
      </c>
      <c r="C132" s="1">
        <v>0</v>
      </c>
      <c r="D132" s="1">
        <v>0</v>
      </c>
      <c r="E132" s="20">
        <v>0.98499999999999999</v>
      </c>
      <c r="F132" s="21">
        <v>0</v>
      </c>
      <c r="G132" s="20">
        <v>0.98499999999999999</v>
      </c>
      <c r="H132" s="25" t="e">
        <f>#N/A</f>
        <v>#N/A</v>
      </c>
    </row>
    <row r="133" spans="1:8" x14ac:dyDescent="0.3">
      <c r="A133" s="19" t="s">
        <v>889</v>
      </c>
      <c r="B133" s="19" t="s">
        <v>1328</v>
      </c>
      <c r="C133" s="1">
        <v>0</v>
      </c>
      <c r="D133" s="1">
        <v>0</v>
      </c>
      <c r="E133" s="20">
        <v>7.1749999999999998</v>
      </c>
      <c r="F133" s="21">
        <v>0</v>
      </c>
      <c r="G133" s="20">
        <v>7.1749999999999998</v>
      </c>
      <c r="H133" s="25" t="e">
        <f>#N/A</f>
        <v>#N/A</v>
      </c>
    </row>
    <row r="134" spans="1:8" x14ac:dyDescent="0.3">
      <c r="A134" s="19" t="s">
        <v>891</v>
      </c>
      <c r="B134" s="19" t="s">
        <v>1329</v>
      </c>
      <c r="C134" s="1">
        <v>0</v>
      </c>
      <c r="D134" s="1">
        <v>0</v>
      </c>
      <c r="E134" s="20">
        <v>5.415</v>
      </c>
      <c r="F134" s="21">
        <v>0</v>
      </c>
      <c r="G134" s="20">
        <v>5.415</v>
      </c>
      <c r="H134" s="25" t="e">
        <f>#N/A</f>
        <v>#N/A</v>
      </c>
    </row>
    <row r="135" spans="1:8" x14ac:dyDescent="0.3">
      <c r="A135" s="19" t="s">
        <v>911</v>
      </c>
      <c r="B135" s="19" t="s">
        <v>1330</v>
      </c>
      <c r="C135" s="1">
        <v>0</v>
      </c>
      <c r="D135" s="1">
        <v>0</v>
      </c>
      <c r="E135" s="20">
        <v>0.90500000000000003</v>
      </c>
      <c r="F135" s="21">
        <v>0</v>
      </c>
      <c r="G135" s="20">
        <v>0.90500000000000003</v>
      </c>
      <c r="H135" s="25" t="e">
        <f>#N/A</f>
        <v>#N/A</v>
      </c>
    </row>
    <row r="136" spans="1:8" x14ac:dyDescent="0.3">
      <c r="A136" s="19" t="s">
        <v>1331</v>
      </c>
      <c r="B136" s="19" t="s">
        <v>1332</v>
      </c>
      <c r="C136" s="1">
        <v>9.7200000000000006</v>
      </c>
      <c r="D136" s="1">
        <v>0</v>
      </c>
      <c r="E136" s="20">
        <v>0</v>
      </c>
      <c r="F136" s="21">
        <v>3.3323999999999998</v>
      </c>
      <c r="G136" s="20">
        <v>-3.3323999999999998</v>
      </c>
      <c r="H136" s="25" t="e">
        <f>#N/A</f>
        <v>#N/A</v>
      </c>
    </row>
    <row r="137" spans="1:8" x14ac:dyDescent="0.3">
      <c r="A137" s="7" t="s">
        <v>366</v>
      </c>
      <c r="B137" s="7" t="s">
        <v>1333</v>
      </c>
      <c r="C137" s="1">
        <v>0.35533333333333333</v>
      </c>
      <c r="D137" s="1">
        <v>0</v>
      </c>
      <c r="E137" s="3">
        <v>8.0000000000000002E-3</v>
      </c>
      <c r="F137" s="3">
        <v>0.62309999999999999</v>
      </c>
      <c r="G137" s="3">
        <v>-0.61509999999999998</v>
      </c>
      <c r="H137" s="25" t="e">
        <f>#N/A</f>
        <v>#N/A</v>
      </c>
    </row>
    <row r="138" spans="1:8" x14ac:dyDescent="0.3">
      <c r="A138" s="2" t="s">
        <v>99</v>
      </c>
      <c r="B138" s="2" t="s">
        <v>1334</v>
      </c>
      <c r="C138" s="1">
        <v>0.71499999999999997</v>
      </c>
      <c r="D138" s="1">
        <v>0</v>
      </c>
      <c r="E138" s="3">
        <v>0.86719999999999997</v>
      </c>
      <c r="F138" s="3">
        <v>3.4965000000000002</v>
      </c>
      <c r="G138" s="3">
        <v>-2.6292999999999997</v>
      </c>
      <c r="H138" s="25" t="e">
        <f>#N/A</f>
        <v>#N/A</v>
      </c>
    </row>
  </sheetData>
  <autoFilter ref="A3:I138" xr:uid="{00000000-0009-0000-0000-000018000000}">
    <sortState xmlns:xlrd2="http://schemas.microsoft.com/office/spreadsheetml/2017/richdata2" ref="A4:I138">
      <sortCondition descending="1" ref="H3:H138"/>
    </sortState>
  </autoFilter>
  <customSheetViews>
    <customSheetView guid="{1917D713-F57E-4D85-9DFC-20B35978F190}" fitToPage="1" showAutoFilter="1" state="hidden" topLeftCell="F1">
      <pane ySplit="3" topLeftCell="A4" activePane="bottomLeft" state="frozen"/>
      <selection pane="bottomLeft" activeCell="L24" sqref="L24"/>
      <pageMargins left="0" right="0" top="0" bottom="0" header="0" footer="0"/>
      <printOptions horizontalCentered="1"/>
      <pageSetup paperSize="9" scale="23" orientation="landscape" r:id="rId1"/>
      <autoFilter ref="B1:J1" xr:uid="{045BD2CD-3D22-4182-B7B2-95DD7485DC7E}"/>
    </customSheetView>
    <customSheetView guid="{C1920313-2E1B-4284-B22E-04D7D2515D3D}" fitToPage="1" showAutoFilter="1" state="hidden" topLeftCell="F1">
      <pane ySplit="3" topLeftCell="A4" activePane="bottomLeft" state="frozen"/>
      <selection pane="bottomLeft" activeCell="L24" sqref="L24"/>
      <pageMargins left="0" right="0" top="0" bottom="0" header="0" footer="0"/>
      <printOptions horizontalCentered="1"/>
      <pageSetup paperSize="9" scale="23" orientation="landscape" r:id="rId2"/>
      <autoFilter ref="B1:J1" xr:uid="{752ED4C2-F91D-4A94-9153-824F1B392849}"/>
    </customSheetView>
    <customSheetView guid="{4A569969-72E0-4E6F-B543-4D5BE200D9C4}" fitToPage="1" showAutoFilter="1" state="hidden" topLeftCell="F1">
      <pane ySplit="3" topLeftCell="A4" activePane="bottomLeft" state="frozen"/>
      <selection pane="bottomLeft" activeCell="L24" sqref="L24"/>
      <pageMargins left="0" right="0" top="0" bottom="0" header="0" footer="0"/>
      <printOptions horizontalCentered="1"/>
      <pageSetup paperSize="9" scale="23" orientation="landscape" r:id="rId3"/>
      <autoFilter ref="A3:I138" xr:uid="{48D1836C-6D96-4504-94EA-96DCC9942E66}">
        <sortState xmlns:xlrd2="http://schemas.microsoft.com/office/spreadsheetml/2017/richdata2" ref="A4:I138">
          <sortCondition descending="1" ref="H3:H138"/>
        </sortState>
      </autoFilter>
    </customSheetView>
  </customSheetViews>
  <mergeCells count="1">
    <mergeCell ref="A1:G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23" orientation="landscape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30"/>
  <dimension ref="A1:C10"/>
  <sheetViews>
    <sheetView showGridLines="0" workbookViewId="0">
      <selection activeCell="F22" sqref="F22"/>
    </sheetView>
  </sheetViews>
  <sheetFormatPr defaultRowHeight="14.4" x14ac:dyDescent="0.3"/>
  <cols>
    <col min="1" max="1" width="25.44140625" bestFit="1" customWidth="1"/>
  </cols>
  <sheetData>
    <row r="1" spans="1:3" x14ac:dyDescent="0.3">
      <c r="B1" t="s">
        <v>1335</v>
      </c>
    </row>
    <row r="2" spans="1:3" x14ac:dyDescent="0.3">
      <c r="A2" t="s">
        <v>1336</v>
      </c>
      <c r="B2">
        <v>1</v>
      </c>
    </row>
    <row r="3" spans="1:3" x14ac:dyDescent="0.3">
      <c r="A3" t="s">
        <v>1337</v>
      </c>
      <c r="B3" t="e">
        <f>B2-(B4+B5)</f>
        <v>#REF!</v>
      </c>
    </row>
    <row r="4" spans="1:3" x14ac:dyDescent="0.3">
      <c r="A4" t="s">
        <v>1338</v>
      </c>
      <c r="B4" t="e">
        <v>#REF!</v>
      </c>
    </row>
    <row r="5" spans="1:3" x14ac:dyDescent="0.3">
      <c r="A5" t="s">
        <v>1339</v>
      </c>
      <c r="B5" t="e">
        <v>#REF!</v>
      </c>
    </row>
    <row r="8" spans="1:3" x14ac:dyDescent="0.3">
      <c r="A8" t="s">
        <v>768</v>
      </c>
      <c r="B8" s="18" t="s">
        <v>166</v>
      </c>
      <c r="C8" s="34" t="s">
        <v>1340</v>
      </c>
    </row>
    <row r="9" spans="1:3" x14ac:dyDescent="0.3">
      <c r="A9" t="s">
        <v>1341</v>
      </c>
      <c r="B9" s="18" t="s">
        <v>168</v>
      </c>
      <c r="C9" s="35" t="e">
        <f>B9/B8</f>
        <v>#VALUE!</v>
      </c>
    </row>
    <row r="10" spans="1:3" x14ac:dyDescent="0.3">
      <c r="A10" t="s">
        <v>1342</v>
      </c>
      <c r="B10" s="18" t="e">
        <f>B8-B9</f>
        <v>#VALUE!</v>
      </c>
      <c r="C10" s="35" t="e">
        <f>B10/B8</f>
        <v>#VALUE!</v>
      </c>
    </row>
  </sheetData>
  <customSheetViews>
    <customSheetView guid="{1917D713-F57E-4D85-9DFC-20B35978F190}" showGridLines="0" state="hidden">
      <selection activeCell="F22" sqref="F22"/>
      <pageMargins left="0" right="0" top="0" bottom="0" header="0" footer="0"/>
    </customSheetView>
    <customSheetView guid="{C1920313-2E1B-4284-B22E-04D7D2515D3D}" showGridLines="0" state="hidden">
      <selection activeCell="F22" sqref="F22"/>
      <pageMargins left="0" right="0" top="0" bottom="0" header="0" footer="0"/>
    </customSheetView>
    <customSheetView guid="{4A569969-72E0-4E6F-B543-4D5BE200D9C4}" showGridLines="0" state="hidden">
      <selection activeCell="F22" sqref="F22"/>
      <pageMargins left="0" right="0" top="0" bottom="0" header="0" footer="0"/>
    </customSheetView>
  </customSheetView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31"/>
  <dimension ref="A1:B233"/>
  <sheetViews>
    <sheetView workbookViewId="0">
      <selection activeCell="E16" sqref="E16"/>
    </sheetView>
  </sheetViews>
  <sheetFormatPr defaultRowHeight="14.4" x14ac:dyDescent="0.3"/>
  <cols>
    <col min="1" max="1" width="9.44140625" bestFit="1" customWidth="1"/>
    <col min="2" max="2" width="45.5546875" bestFit="1" customWidth="1"/>
  </cols>
  <sheetData>
    <row r="1" spans="1:2" ht="15" thickBot="1" x14ac:dyDescent="0.35">
      <c r="A1" s="311" t="s">
        <v>181</v>
      </c>
      <c r="B1" s="311" t="s">
        <v>182</v>
      </c>
    </row>
    <row r="2" spans="1:2" x14ac:dyDescent="0.3">
      <c r="A2" s="310" t="s">
        <v>246</v>
      </c>
      <c r="B2" s="310" t="s">
        <v>247</v>
      </c>
    </row>
    <row r="3" spans="1:2" x14ac:dyDescent="0.3">
      <c r="A3" s="308" t="s">
        <v>147</v>
      </c>
      <c r="B3" s="308" t="s">
        <v>248</v>
      </c>
    </row>
    <row r="4" spans="1:2" x14ac:dyDescent="0.3">
      <c r="A4" s="308" t="s">
        <v>249</v>
      </c>
      <c r="B4" s="308" t="s">
        <v>250</v>
      </c>
    </row>
    <row r="5" spans="1:2" x14ac:dyDescent="0.3">
      <c r="A5" s="308" t="s">
        <v>251</v>
      </c>
      <c r="B5" s="308" t="s">
        <v>252</v>
      </c>
    </row>
    <row r="6" spans="1:2" x14ac:dyDescent="0.3">
      <c r="A6" s="308" t="s">
        <v>49</v>
      </c>
      <c r="B6" s="308" t="s">
        <v>253</v>
      </c>
    </row>
    <row r="7" spans="1:2" x14ac:dyDescent="0.3">
      <c r="A7" s="308" t="s">
        <v>256</v>
      </c>
      <c r="B7" s="308" t="s">
        <v>257</v>
      </c>
    </row>
    <row r="8" spans="1:2" x14ac:dyDescent="0.3">
      <c r="A8" s="308" t="s">
        <v>151</v>
      </c>
      <c r="B8" s="308" t="s">
        <v>260</v>
      </c>
    </row>
    <row r="9" spans="1:2" x14ac:dyDescent="0.3">
      <c r="A9" s="308" t="s">
        <v>261</v>
      </c>
      <c r="B9" s="308" t="s">
        <v>262</v>
      </c>
    </row>
    <row r="10" spans="1:2" x14ac:dyDescent="0.3">
      <c r="A10" s="308" t="s">
        <v>263</v>
      </c>
      <c r="B10" s="308" t="s">
        <v>264</v>
      </c>
    </row>
    <row r="11" spans="1:2" x14ac:dyDescent="0.3">
      <c r="A11" s="308" t="s">
        <v>265</v>
      </c>
      <c r="B11" s="308" t="s">
        <v>266</v>
      </c>
    </row>
    <row r="12" spans="1:2" x14ac:dyDescent="0.3">
      <c r="A12" s="308" t="s">
        <v>272</v>
      </c>
      <c r="B12" s="308" t="s">
        <v>273</v>
      </c>
    </row>
    <row r="13" spans="1:2" x14ac:dyDescent="0.3">
      <c r="A13" s="308" t="s">
        <v>57</v>
      </c>
      <c r="B13" s="308" t="s">
        <v>58</v>
      </c>
    </row>
    <row r="14" spans="1:2" x14ac:dyDescent="0.3">
      <c r="A14" s="308" t="s">
        <v>1343</v>
      </c>
      <c r="B14" s="308" t="s">
        <v>1344</v>
      </c>
    </row>
    <row r="15" spans="1:2" x14ac:dyDescent="0.3">
      <c r="A15" s="308" t="s">
        <v>29</v>
      </c>
      <c r="B15" s="308" t="s">
        <v>30</v>
      </c>
    </row>
    <row r="16" spans="1:2" x14ac:dyDescent="0.3">
      <c r="A16" s="308" t="s">
        <v>280</v>
      </c>
      <c r="B16" s="308" t="s">
        <v>281</v>
      </c>
    </row>
    <row r="17" spans="1:2" x14ac:dyDescent="0.3">
      <c r="A17" s="308" t="s">
        <v>282</v>
      </c>
      <c r="B17" s="308" t="s">
        <v>283</v>
      </c>
    </row>
    <row r="18" spans="1:2" x14ac:dyDescent="0.3">
      <c r="A18" s="308" t="s">
        <v>284</v>
      </c>
      <c r="B18" s="308" t="s">
        <v>285</v>
      </c>
    </row>
    <row r="19" spans="1:2" x14ac:dyDescent="0.3">
      <c r="A19" s="308" t="s">
        <v>288</v>
      </c>
      <c r="B19" s="308" t="s">
        <v>289</v>
      </c>
    </row>
    <row r="20" spans="1:2" x14ac:dyDescent="0.3">
      <c r="A20" s="308" t="s">
        <v>292</v>
      </c>
      <c r="B20" s="308" t="s">
        <v>293</v>
      </c>
    </row>
    <row r="21" spans="1:2" x14ac:dyDescent="0.3">
      <c r="A21" s="308" t="s">
        <v>155</v>
      </c>
      <c r="B21" s="308" t="s">
        <v>294</v>
      </c>
    </row>
    <row r="22" spans="1:2" x14ac:dyDescent="0.3">
      <c r="A22" s="308" t="s">
        <v>295</v>
      </c>
      <c r="B22" s="308" t="s">
        <v>296</v>
      </c>
    </row>
    <row r="23" spans="1:2" x14ac:dyDescent="0.3">
      <c r="A23" s="308" t="s">
        <v>299</v>
      </c>
      <c r="B23" s="308" t="s">
        <v>300</v>
      </c>
    </row>
    <row r="24" spans="1:2" x14ac:dyDescent="0.3">
      <c r="A24" s="308" t="s">
        <v>301</v>
      </c>
      <c r="B24" s="308" t="s">
        <v>302</v>
      </c>
    </row>
    <row r="25" spans="1:2" x14ac:dyDescent="0.3">
      <c r="A25" s="308" t="s">
        <v>305</v>
      </c>
      <c r="B25" s="308" t="s">
        <v>306</v>
      </c>
    </row>
    <row r="26" spans="1:2" x14ac:dyDescent="0.3">
      <c r="A26" s="308" t="s">
        <v>24</v>
      </c>
      <c r="B26" s="308" t="s">
        <v>1345</v>
      </c>
    </row>
    <row r="27" spans="1:2" x14ac:dyDescent="0.3">
      <c r="A27" s="308" t="s">
        <v>311</v>
      </c>
      <c r="B27" s="308" t="s">
        <v>312</v>
      </c>
    </row>
    <row r="28" spans="1:2" x14ac:dyDescent="0.3">
      <c r="A28" s="308" t="s">
        <v>313</v>
      </c>
      <c r="B28" s="308" t="s">
        <v>314</v>
      </c>
    </row>
    <row r="29" spans="1:2" x14ac:dyDescent="0.3">
      <c r="A29" s="308" t="s">
        <v>157</v>
      </c>
      <c r="B29" s="308" t="s">
        <v>315</v>
      </c>
    </row>
    <row r="30" spans="1:2" x14ac:dyDescent="0.3">
      <c r="A30" s="308" t="s">
        <v>316</v>
      </c>
      <c r="B30" s="308" t="s">
        <v>317</v>
      </c>
    </row>
    <row r="31" spans="1:2" x14ac:dyDescent="0.3">
      <c r="A31" s="308" t="s">
        <v>320</v>
      </c>
      <c r="B31" s="308" t="s">
        <v>321</v>
      </c>
    </row>
    <row r="32" spans="1:2" x14ac:dyDescent="0.3">
      <c r="A32" s="308" t="s">
        <v>324</v>
      </c>
      <c r="B32" s="308" t="s">
        <v>325</v>
      </c>
    </row>
    <row r="33" spans="1:2" x14ac:dyDescent="0.3">
      <c r="A33" s="308" t="s">
        <v>60</v>
      </c>
      <c r="B33" s="308" t="s">
        <v>61</v>
      </c>
    </row>
    <row r="34" spans="1:2" x14ac:dyDescent="0.3">
      <c r="A34" s="308" t="s">
        <v>773</v>
      </c>
      <c r="B34" s="308" t="s">
        <v>1346</v>
      </c>
    </row>
    <row r="35" spans="1:2" x14ac:dyDescent="0.3">
      <c r="A35" s="308" t="s">
        <v>332</v>
      </c>
      <c r="B35" s="308" t="s">
        <v>333</v>
      </c>
    </row>
    <row r="36" spans="1:2" x14ac:dyDescent="0.3">
      <c r="A36" s="308" t="s">
        <v>739</v>
      </c>
      <c r="B36" s="308" t="s">
        <v>951</v>
      </c>
    </row>
    <row r="37" spans="1:2" x14ac:dyDescent="0.3">
      <c r="A37" s="308" t="s">
        <v>953</v>
      </c>
      <c r="B37" s="308" t="s">
        <v>954</v>
      </c>
    </row>
    <row r="38" spans="1:2" x14ac:dyDescent="0.3">
      <c r="A38" s="308" t="s">
        <v>336</v>
      </c>
      <c r="B38" s="308" t="s">
        <v>337</v>
      </c>
    </row>
    <row r="39" spans="1:2" x14ac:dyDescent="0.3">
      <c r="A39" s="308" t="s">
        <v>338</v>
      </c>
      <c r="B39" s="308" t="s">
        <v>339</v>
      </c>
    </row>
    <row r="40" spans="1:2" x14ac:dyDescent="0.3">
      <c r="A40" s="308" t="s">
        <v>344</v>
      </c>
      <c r="B40" s="308" t="s">
        <v>345</v>
      </c>
    </row>
    <row r="41" spans="1:2" x14ac:dyDescent="0.3">
      <c r="A41" s="308" t="s">
        <v>348</v>
      </c>
      <c r="B41" s="308" t="s">
        <v>349</v>
      </c>
    </row>
    <row r="42" spans="1:2" x14ac:dyDescent="0.3">
      <c r="A42" s="308" t="s">
        <v>350</v>
      </c>
      <c r="B42" s="308" t="s">
        <v>351</v>
      </c>
    </row>
    <row r="43" spans="1:2" x14ac:dyDescent="0.3">
      <c r="A43" s="308" t="s">
        <v>67</v>
      </c>
      <c r="B43" s="308" t="s">
        <v>68</v>
      </c>
    </row>
    <row r="44" spans="1:2" x14ac:dyDescent="0.3">
      <c r="A44" s="308" t="s">
        <v>357</v>
      </c>
      <c r="B44" s="308" t="s">
        <v>1347</v>
      </c>
    </row>
    <row r="45" spans="1:2" x14ac:dyDescent="0.3">
      <c r="A45" s="308" t="s">
        <v>358</v>
      </c>
      <c r="B45" s="308" t="s">
        <v>359</v>
      </c>
    </row>
    <row r="46" spans="1:2" x14ac:dyDescent="0.3">
      <c r="A46" s="308" t="s">
        <v>774</v>
      </c>
      <c r="B46" s="308" t="s">
        <v>775</v>
      </c>
    </row>
    <row r="47" spans="1:2" x14ac:dyDescent="0.3">
      <c r="A47" s="308" t="s">
        <v>741</v>
      </c>
      <c r="B47" s="308" t="s">
        <v>742</v>
      </c>
    </row>
    <row r="48" spans="1:2" x14ac:dyDescent="0.3">
      <c r="A48" s="308" t="s">
        <v>776</v>
      </c>
      <c r="B48" s="308" t="s">
        <v>70</v>
      </c>
    </row>
    <row r="49" spans="1:2" x14ac:dyDescent="0.3">
      <c r="A49" s="308" t="s">
        <v>360</v>
      </c>
      <c r="B49" s="308" t="s">
        <v>361</v>
      </c>
    </row>
    <row r="50" spans="1:2" x14ac:dyDescent="0.3">
      <c r="A50" s="308" t="s">
        <v>21</v>
      </c>
      <c r="B50" s="308" t="s">
        <v>1348</v>
      </c>
    </row>
    <row r="51" spans="1:2" x14ac:dyDescent="0.3">
      <c r="A51" s="308" t="s">
        <v>366</v>
      </c>
      <c r="B51" s="308" t="s">
        <v>367</v>
      </c>
    </row>
    <row r="52" spans="1:2" x14ac:dyDescent="0.3">
      <c r="A52" s="308" t="s">
        <v>368</v>
      </c>
      <c r="B52" s="308" t="s">
        <v>369</v>
      </c>
    </row>
    <row r="53" spans="1:2" x14ac:dyDescent="0.3">
      <c r="A53" s="308" t="s">
        <v>374</v>
      </c>
      <c r="B53" s="308" t="s">
        <v>375</v>
      </c>
    </row>
    <row r="54" spans="1:2" x14ac:dyDescent="0.3">
      <c r="A54" s="308" t="s">
        <v>777</v>
      </c>
      <c r="B54" s="308" t="s">
        <v>778</v>
      </c>
    </row>
    <row r="55" spans="1:2" x14ac:dyDescent="0.3">
      <c r="A55" s="308" t="s">
        <v>377</v>
      </c>
      <c r="B55" s="308" t="s">
        <v>378</v>
      </c>
    </row>
    <row r="56" spans="1:2" x14ac:dyDescent="0.3">
      <c r="A56" s="308" t="s">
        <v>379</v>
      </c>
      <c r="B56" s="308" t="s">
        <v>380</v>
      </c>
    </row>
    <row r="57" spans="1:2" x14ac:dyDescent="0.3">
      <c r="A57" s="308" t="s">
        <v>381</v>
      </c>
      <c r="B57" s="308" t="s">
        <v>382</v>
      </c>
    </row>
    <row r="58" spans="1:2" x14ac:dyDescent="0.3">
      <c r="A58" s="308" t="s">
        <v>383</v>
      </c>
      <c r="B58" s="308" t="s">
        <v>384</v>
      </c>
    </row>
    <row r="59" spans="1:2" x14ac:dyDescent="0.3">
      <c r="A59" s="308" t="s">
        <v>385</v>
      </c>
      <c r="B59" s="308" t="s">
        <v>1349</v>
      </c>
    </row>
    <row r="60" spans="1:2" x14ac:dyDescent="0.3">
      <c r="A60" s="308" t="s">
        <v>387</v>
      </c>
      <c r="B60" s="308" t="s">
        <v>1350</v>
      </c>
    </row>
    <row r="61" spans="1:2" x14ac:dyDescent="0.3">
      <c r="A61" s="308" t="s">
        <v>389</v>
      </c>
      <c r="B61" s="308" t="s">
        <v>390</v>
      </c>
    </row>
    <row r="62" spans="1:2" x14ac:dyDescent="0.3">
      <c r="A62" s="308" t="s">
        <v>391</v>
      </c>
      <c r="B62" s="308" t="s">
        <v>392</v>
      </c>
    </row>
    <row r="63" spans="1:2" x14ac:dyDescent="0.3">
      <c r="A63" s="308" t="s">
        <v>393</v>
      </c>
      <c r="B63" s="308" t="s">
        <v>394</v>
      </c>
    </row>
    <row r="64" spans="1:2" x14ac:dyDescent="0.3">
      <c r="A64" s="308" t="s">
        <v>395</v>
      </c>
      <c r="B64" s="308" t="s">
        <v>396</v>
      </c>
    </row>
    <row r="65" spans="1:2" x14ac:dyDescent="0.3">
      <c r="A65" s="308" t="s">
        <v>397</v>
      </c>
      <c r="B65" s="308" t="s">
        <v>398</v>
      </c>
    </row>
    <row r="66" spans="1:2" x14ac:dyDescent="0.3">
      <c r="A66" s="308" t="s">
        <v>399</v>
      </c>
      <c r="B66" s="308" t="s">
        <v>400</v>
      </c>
    </row>
    <row r="67" spans="1:2" x14ac:dyDescent="0.3">
      <c r="A67" s="308" t="s">
        <v>401</v>
      </c>
      <c r="B67" s="308" t="s">
        <v>402</v>
      </c>
    </row>
    <row r="68" spans="1:2" x14ac:dyDescent="0.3">
      <c r="A68" s="308" t="s">
        <v>92</v>
      </c>
      <c r="B68" s="308" t="s">
        <v>93</v>
      </c>
    </row>
    <row r="69" spans="1:2" x14ac:dyDescent="0.3">
      <c r="A69" s="308" t="s">
        <v>403</v>
      </c>
      <c r="B69" s="308" t="s">
        <v>404</v>
      </c>
    </row>
    <row r="70" spans="1:2" x14ac:dyDescent="0.3">
      <c r="A70" s="308" t="s">
        <v>405</v>
      </c>
      <c r="B70" s="308" t="s">
        <v>406</v>
      </c>
    </row>
    <row r="71" spans="1:2" x14ac:dyDescent="0.3">
      <c r="A71" s="308" t="s">
        <v>407</v>
      </c>
      <c r="B71" s="308" t="s">
        <v>408</v>
      </c>
    </row>
    <row r="72" spans="1:2" x14ac:dyDescent="0.3">
      <c r="A72" s="308" t="s">
        <v>409</v>
      </c>
      <c r="B72" s="308" t="s">
        <v>410</v>
      </c>
    </row>
    <row r="73" spans="1:2" x14ac:dyDescent="0.3">
      <c r="A73" s="308" t="s">
        <v>411</v>
      </c>
      <c r="B73" s="308" t="s">
        <v>412</v>
      </c>
    </row>
    <row r="74" spans="1:2" x14ac:dyDescent="0.3">
      <c r="A74" s="308" t="s">
        <v>413</v>
      </c>
      <c r="B74" s="308" t="s">
        <v>140</v>
      </c>
    </row>
    <row r="75" spans="1:2" x14ac:dyDescent="0.3">
      <c r="A75" s="308" t="s">
        <v>414</v>
      </c>
      <c r="B75" s="308" t="s">
        <v>415</v>
      </c>
    </row>
    <row r="76" spans="1:2" x14ac:dyDescent="0.3">
      <c r="A76" s="308" t="s">
        <v>418</v>
      </c>
      <c r="B76" s="308" t="s">
        <v>419</v>
      </c>
    </row>
    <row r="77" spans="1:2" x14ac:dyDescent="0.3">
      <c r="A77" s="308" t="s">
        <v>420</v>
      </c>
      <c r="B77" s="308" t="s">
        <v>118</v>
      </c>
    </row>
    <row r="78" spans="1:2" x14ac:dyDescent="0.3">
      <c r="A78" s="308" t="s">
        <v>421</v>
      </c>
      <c r="B78" s="308" t="s">
        <v>422</v>
      </c>
    </row>
    <row r="79" spans="1:2" x14ac:dyDescent="0.3">
      <c r="A79" s="308" t="s">
        <v>115</v>
      </c>
      <c r="B79" s="308" t="s">
        <v>116</v>
      </c>
    </row>
    <row r="80" spans="1:2" x14ac:dyDescent="0.3">
      <c r="A80" s="308" t="s">
        <v>425</v>
      </c>
      <c r="B80" s="308" t="s">
        <v>426</v>
      </c>
    </row>
    <row r="81" spans="1:2" x14ac:dyDescent="0.3">
      <c r="A81" s="308" t="s">
        <v>96</v>
      </c>
      <c r="B81" s="308" t="s">
        <v>97</v>
      </c>
    </row>
    <row r="82" spans="1:2" x14ac:dyDescent="0.3">
      <c r="A82" s="308" t="s">
        <v>36</v>
      </c>
      <c r="B82" s="308" t="s">
        <v>37</v>
      </c>
    </row>
    <row r="83" spans="1:2" x14ac:dyDescent="0.3">
      <c r="A83" s="308" t="s">
        <v>435</v>
      </c>
      <c r="B83" s="308" t="s">
        <v>436</v>
      </c>
    </row>
    <row r="84" spans="1:2" x14ac:dyDescent="0.3">
      <c r="A84" s="308" t="s">
        <v>784</v>
      </c>
      <c r="B84" s="308" t="s">
        <v>438</v>
      </c>
    </row>
    <row r="85" spans="1:2" x14ac:dyDescent="0.3">
      <c r="A85" s="308" t="s">
        <v>439</v>
      </c>
      <c r="B85" s="308" t="s">
        <v>440</v>
      </c>
    </row>
    <row r="86" spans="1:2" x14ac:dyDescent="0.3">
      <c r="A86" s="308" t="s">
        <v>441</v>
      </c>
      <c r="B86" s="308" t="s">
        <v>442</v>
      </c>
    </row>
    <row r="87" spans="1:2" x14ac:dyDescent="0.3">
      <c r="A87" s="308" t="s">
        <v>443</v>
      </c>
      <c r="B87" s="308" t="s">
        <v>444</v>
      </c>
    </row>
    <row r="88" spans="1:2" x14ac:dyDescent="0.3">
      <c r="A88" s="308" t="s">
        <v>445</v>
      </c>
      <c r="B88" s="308" t="s">
        <v>446</v>
      </c>
    </row>
    <row r="89" spans="1:2" x14ac:dyDescent="0.3">
      <c r="A89" s="308" t="s">
        <v>123</v>
      </c>
      <c r="B89" s="308" t="s">
        <v>124</v>
      </c>
    </row>
    <row r="90" spans="1:2" x14ac:dyDescent="0.3">
      <c r="A90" s="308" t="s">
        <v>121</v>
      </c>
      <c r="B90" s="308" t="s">
        <v>122</v>
      </c>
    </row>
    <row r="91" spans="1:2" x14ac:dyDescent="0.3">
      <c r="A91" s="308" t="s">
        <v>449</v>
      </c>
      <c r="B91" s="308" t="s">
        <v>450</v>
      </c>
    </row>
    <row r="92" spans="1:2" x14ac:dyDescent="0.3">
      <c r="A92" s="308" t="s">
        <v>99</v>
      </c>
      <c r="B92" s="308" t="s">
        <v>100</v>
      </c>
    </row>
    <row r="93" spans="1:2" x14ac:dyDescent="0.3">
      <c r="A93" s="308" t="s">
        <v>451</v>
      </c>
      <c r="B93" s="308" t="s">
        <v>452</v>
      </c>
    </row>
    <row r="94" spans="1:2" x14ac:dyDescent="0.3">
      <c r="A94" s="308" t="s">
        <v>1351</v>
      </c>
      <c r="B94" s="308" t="s">
        <v>1352</v>
      </c>
    </row>
    <row r="95" spans="1:2" x14ac:dyDescent="0.3">
      <c r="A95" s="308" t="s">
        <v>453</v>
      </c>
      <c r="B95" s="308" t="s">
        <v>454</v>
      </c>
    </row>
    <row r="96" spans="1:2" x14ac:dyDescent="0.3">
      <c r="A96" s="308" t="s">
        <v>455</v>
      </c>
      <c r="B96" s="308" t="s">
        <v>456</v>
      </c>
    </row>
    <row r="97" spans="1:2" x14ac:dyDescent="0.3">
      <c r="A97" s="308" t="s">
        <v>457</v>
      </c>
      <c r="B97" s="308" t="s">
        <v>458</v>
      </c>
    </row>
    <row r="98" spans="1:2" x14ac:dyDescent="0.3">
      <c r="A98" s="308" t="s">
        <v>141</v>
      </c>
      <c r="B98" s="308" t="s">
        <v>142</v>
      </c>
    </row>
    <row r="99" spans="1:2" x14ac:dyDescent="0.3">
      <c r="A99" s="308" t="s">
        <v>464</v>
      </c>
      <c r="B99" s="308" t="s">
        <v>465</v>
      </c>
    </row>
    <row r="100" spans="1:2" x14ac:dyDescent="0.3">
      <c r="A100" s="308" t="s">
        <v>466</v>
      </c>
      <c r="B100" s="308" t="s">
        <v>467</v>
      </c>
    </row>
    <row r="101" spans="1:2" x14ac:dyDescent="0.3">
      <c r="A101" s="308" t="s">
        <v>468</v>
      </c>
      <c r="B101" s="308" t="s">
        <v>469</v>
      </c>
    </row>
    <row r="102" spans="1:2" x14ac:dyDescent="0.3">
      <c r="A102" s="308" t="s">
        <v>125</v>
      </c>
      <c r="B102" s="308" t="s">
        <v>126</v>
      </c>
    </row>
    <row r="103" spans="1:2" x14ac:dyDescent="0.3">
      <c r="A103" s="308" t="s">
        <v>470</v>
      </c>
      <c r="B103" s="308" t="s">
        <v>471</v>
      </c>
    </row>
    <row r="104" spans="1:2" x14ac:dyDescent="0.3">
      <c r="A104" s="308" t="s">
        <v>102</v>
      </c>
      <c r="B104" s="308" t="s">
        <v>103</v>
      </c>
    </row>
    <row r="105" spans="1:2" x14ac:dyDescent="0.3">
      <c r="A105" s="308" t="s">
        <v>39</v>
      </c>
      <c r="B105" s="308" t="s">
        <v>40</v>
      </c>
    </row>
    <row r="106" spans="1:2" x14ac:dyDescent="0.3">
      <c r="A106" s="308" t="s">
        <v>478</v>
      </c>
      <c r="B106" s="308" t="s">
        <v>479</v>
      </c>
    </row>
    <row r="107" spans="1:2" x14ac:dyDescent="0.3">
      <c r="A107" s="308" t="s">
        <v>480</v>
      </c>
      <c r="B107" s="308" t="s">
        <v>481</v>
      </c>
    </row>
    <row r="108" spans="1:2" x14ac:dyDescent="0.3">
      <c r="A108" s="308" t="s">
        <v>482</v>
      </c>
      <c r="B108" s="308" t="s">
        <v>483</v>
      </c>
    </row>
    <row r="109" spans="1:2" x14ac:dyDescent="0.3">
      <c r="A109" s="308" t="s">
        <v>484</v>
      </c>
      <c r="B109" s="308" t="s">
        <v>485</v>
      </c>
    </row>
    <row r="110" spans="1:2" x14ac:dyDescent="0.3">
      <c r="A110" s="308" t="s">
        <v>487</v>
      </c>
      <c r="B110" s="308" t="s">
        <v>488</v>
      </c>
    </row>
    <row r="111" spans="1:2" x14ac:dyDescent="0.3">
      <c r="A111" s="308" t="s">
        <v>489</v>
      </c>
      <c r="B111" s="308" t="s">
        <v>490</v>
      </c>
    </row>
    <row r="112" spans="1:2" x14ac:dyDescent="0.3">
      <c r="A112" s="308" t="s">
        <v>491</v>
      </c>
      <c r="B112" s="308" t="s">
        <v>132</v>
      </c>
    </row>
    <row r="113" spans="1:2" x14ac:dyDescent="0.3">
      <c r="A113" s="308" t="s">
        <v>129</v>
      </c>
      <c r="B113" s="308" t="s">
        <v>130</v>
      </c>
    </row>
    <row r="114" spans="1:2" x14ac:dyDescent="0.3">
      <c r="A114" s="308" t="s">
        <v>496</v>
      </c>
      <c r="B114" s="308" t="s">
        <v>497</v>
      </c>
    </row>
    <row r="115" spans="1:2" x14ac:dyDescent="0.3">
      <c r="A115" s="308" t="s">
        <v>109</v>
      </c>
      <c r="B115" s="308" t="s">
        <v>110</v>
      </c>
    </row>
    <row r="116" spans="1:2" x14ac:dyDescent="0.3">
      <c r="A116" s="308" t="s">
        <v>961</v>
      </c>
      <c r="B116" s="308" t="s">
        <v>962</v>
      </c>
    </row>
    <row r="117" spans="1:2" x14ac:dyDescent="0.3">
      <c r="A117" s="308" t="s">
        <v>500</v>
      </c>
      <c r="B117" s="308" t="s">
        <v>43</v>
      </c>
    </row>
    <row r="118" spans="1:2" x14ac:dyDescent="0.3">
      <c r="A118" s="308" t="s">
        <v>785</v>
      </c>
      <c r="B118" s="308" t="s">
        <v>786</v>
      </c>
    </row>
    <row r="119" spans="1:2" x14ac:dyDescent="0.3">
      <c r="A119" s="308" t="s">
        <v>501</v>
      </c>
      <c r="B119" s="308" t="s">
        <v>502</v>
      </c>
    </row>
    <row r="120" spans="1:2" x14ac:dyDescent="0.3">
      <c r="A120" s="308" t="s">
        <v>503</v>
      </c>
      <c r="B120" s="308" t="s">
        <v>504</v>
      </c>
    </row>
    <row r="121" spans="1:2" x14ac:dyDescent="0.3">
      <c r="A121" s="308" t="s">
        <v>787</v>
      </c>
      <c r="B121" s="308" t="s">
        <v>788</v>
      </c>
    </row>
    <row r="122" spans="1:2" x14ac:dyDescent="0.3">
      <c r="A122" s="308" t="s">
        <v>789</v>
      </c>
      <c r="B122" s="308" t="s">
        <v>790</v>
      </c>
    </row>
    <row r="123" spans="1:2" x14ac:dyDescent="0.3">
      <c r="A123" s="308" t="s">
        <v>507</v>
      </c>
      <c r="B123" s="308" t="s">
        <v>508</v>
      </c>
    </row>
    <row r="124" spans="1:2" x14ac:dyDescent="0.3">
      <c r="A124" s="308" t="s">
        <v>509</v>
      </c>
      <c r="B124" s="308" t="s">
        <v>146</v>
      </c>
    </row>
    <row r="125" spans="1:2" x14ac:dyDescent="0.3">
      <c r="A125" s="308" t="s">
        <v>510</v>
      </c>
      <c r="B125" s="308" t="s">
        <v>511</v>
      </c>
    </row>
    <row r="126" spans="1:2" x14ac:dyDescent="0.3">
      <c r="A126" s="308" t="s">
        <v>133</v>
      </c>
      <c r="B126" s="308" t="s">
        <v>963</v>
      </c>
    </row>
    <row r="127" spans="1:2" x14ac:dyDescent="0.3">
      <c r="A127" s="308" t="s">
        <v>514</v>
      </c>
      <c r="B127" s="308" t="s">
        <v>515</v>
      </c>
    </row>
    <row r="128" spans="1:2" x14ac:dyDescent="0.3">
      <c r="A128" s="308" t="s">
        <v>113</v>
      </c>
      <c r="B128" s="308" t="s">
        <v>114</v>
      </c>
    </row>
    <row r="129" spans="1:2" x14ac:dyDescent="0.3">
      <c r="A129" s="308" t="s">
        <v>518</v>
      </c>
      <c r="B129" s="308" t="s">
        <v>519</v>
      </c>
    </row>
    <row r="130" spans="1:2" x14ac:dyDescent="0.3">
      <c r="A130" s="308" t="s">
        <v>964</v>
      </c>
      <c r="B130" s="308" t="s">
        <v>965</v>
      </c>
    </row>
    <row r="131" spans="1:2" x14ac:dyDescent="0.3">
      <c r="A131" s="308" t="s">
        <v>143</v>
      </c>
      <c r="B131" s="308" t="s">
        <v>966</v>
      </c>
    </row>
    <row r="132" spans="1:2" x14ac:dyDescent="0.3">
      <c r="A132" s="308" t="s">
        <v>791</v>
      </c>
      <c r="B132" s="308" t="s">
        <v>792</v>
      </c>
    </row>
    <row r="133" spans="1:2" x14ac:dyDescent="0.3">
      <c r="A133" s="308" t="s">
        <v>520</v>
      </c>
      <c r="B133" s="308" t="s">
        <v>521</v>
      </c>
    </row>
    <row r="134" spans="1:2" x14ac:dyDescent="0.3">
      <c r="A134" s="308" t="s">
        <v>522</v>
      </c>
      <c r="B134" s="308" t="s">
        <v>523</v>
      </c>
    </row>
    <row r="135" spans="1:2" x14ac:dyDescent="0.3">
      <c r="A135" s="308" t="s">
        <v>793</v>
      </c>
      <c r="B135" s="308" t="s">
        <v>794</v>
      </c>
    </row>
    <row r="136" spans="1:2" x14ac:dyDescent="0.3">
      <c r="A136" s="308" t="s">
        <v>795</v>
      </c>
      <c r="B136" s="308" t="s">
        <v>796</v>
      </c>
    </row>
    <row r="137" spans="1:2" x14ac:dyDescent="0.3">
      <c r="A137" s="308" t="s">
        <v>797</v>
      </c>
      <c r="B137" s="308" t="s">
        <v>967</v>
      </c>
    </row>
    <row r="138" spans="1:2" x14ac:dyDescent="0.3">
      <c r="A138" s="308" t="s">
        <v>799</v>
      </c>
      <c r="B138" s="308" t="s">
        <v>800</v>
      </c>
    </row>
    <row r="139" spans="1:2" x14ac:dyDescent="0.3">
      <c r="A139" s="308" t="s">
        <v>801</v>
      </c>
      <c r="B139" s="308" t="s">
        <v>802</v>
      </c>
    </row>
    <row r="140" spans="1:2" x14ac:dyDescent="0.3">
      <c r="A140" s="308" t="s">
        <v>803</v>
      </c>
      <c r="B140" s="308" t="s">
        <v>968</v>
      </c>
    </row>
    <row r="141" spans="1:2" x14ac:dyDescent="0.3">
      <c r="A141" s="308" t="s">
        <v>805</v>
      </c>
      <c r="B141" s="308" t="s">
        <v>806</v>
      </c>
    </row>
    <row r="142" spans="1:2" x14ac:dyDescent="0.3">
      <c r="A142" s="308" t="s">
        <v>526</v>
      </c>
      <c r="B142" s="308" t="s">
        <v>1353</v>
      </c>
    </row>
    <row r="143" spans="1:2" x14ac:dyDescent="0.3">
      <c r="A143" s="308" t="s">
        <v>534</v>
      </c>
      <c r="B143" s="308" t="s">
        <v>535</v>
      </c>
    </row>
    <row r="144" spans="1:2" x14ac:dyDescent="0.3">
      <c r="A144" s="308" t="s">
        <v>536</v>
      </c>
      <c r="B144" s="308" t="s">
        <v>537</v>
      </c>
    </row>
    <row r="145" spans="1:2" x14ac:dyDescent="0.3">
      <c r="A145" s="308" t="s">
        <v>542</v>
      </c>
      <c r="B145" s="308" t="s">
        <v>543</v>
      </c>
    </row>
    <row r="146" spans="1:2" x14ac:dyDescent="0.3">
      <c r="A146" s="308" t="s">
        <v>546</v>
      </c>
      <c r="B146" s="308" t="s">
        <v>547</v>
      </c>
    </row>
    <row r="147" spans="1:2" x14ac:dyDescent="0.3">
      <c r="A147" s="308" t="s">
        <v>548</v>
      </c>
      <c r="B147" s="308" t="s">
        <v>807</v>
      </c>
    </row>
    <row r="148" spans="1:2" x14ac:dyDescent="0.3">
      <c r="A148" s="308" t="s">
        <v>808</v>
      </c>
      <c r="B148" s="308" t="s">
        <v>809</v>
      </c>
    </row>
    <row r="149" spans="1:2" x14ac:dyDescent="0.3">
      <c r="A149" s="308" t="s">
        <v>810</v>
      </c>
      <c r="B149" s="308" t="s">
        <v>1354</v>
      </c>
    </row>
    <row r="150" spans="1:2" x14ac:dyDescent="0.3">
      <c r="A150" s="308" t="s">
        <v>569</v>
      </c>
      <c r="B150" s="308" t="s">
        <v>570</v>
      </c>
    </row>
    <row r="151" spans="1:2" x14ac:dyDescent="0.3">
      <c r="A151" s="308" t="s">
        <v>571</v>
      </c>
      <c r="B151" s="308" t="s">
        <v>1355</v>
      </c>
    </row>
    <row r="152" spans="1:2" x14ac:dyDescent="0.3">
      <c r="A152" s="308" t="s">
        <v>586</v>
      </c>
      <c r="B152" s="308" t="s">
        <v>974</v>
      </c>
    </row>
    <row r="153" spans="1:2" x14ac:dyDescent="0.3">
      <c r="A153" s="308" t="s">
        <v>590</v>
      </c>
      <c r="B153" s="308" t="s">
        <v>591</v>
      </c>
    </row>
    <row r="154" spans="1:2" x14ac:dyDescent="0.3">
      <c r="A154" s="308" t="s">
        <v>596</v>
      </c>
      <c r="B154" s="308" t="s">
        <v>597</v>
      </c>
    </row>
    <row r="155" spans="1:2" x14ac:dyDescent="0.3">
      <c r="A155" s="308" t="s">
        <v>602</v>
      </c>
      <c r="B155" s="308" t="s">
        <v>604</v>
      </c>
    </row>
    <row r="156" spans="1:2" ht="15" thickBot="1" x14ac:dyDescent="0.35">
      <c r="A156" s="309" t="s">
        <v>1356</v>
      </c>
      <c r="B156" s="309" t="s">
        <v>1357</v>
      </c>
    </row>
    <row r="157" spans="1:2" x14ac:dyDescent="0.3">
      <c r="A157" s="310" t="s">
        <v>629</v>
      </c>
      <c r="B157" s="310" t="s">
        <v>630</v>
      </c>
    </row>
    <row r="158" spans="1:2" x14ac:dyDescent="0.3">
      <c r="A158" s="308" t="s">
        <v>820</v>
      </c>
      <c r="B158" s="308" t="s">
        <v>821</v>
      </c>
    </row>
    <row r="159" spans="1:2" x14ac:dyDescent="0.3">
      <c r="A159" s="308" t="s">
        <v>822</v>
      </c>
      <c r="B159" s="308" t="s">
        <v>823</v>
      </c>
    </row>
    <row r="160" spans="1:2" x14ac:dyDescent="0.3">
      <c r="A160" s="308" t="s">
        <v>824</v>
      </c>
      <c r="B160" s="308" t="s">
        <v>825</v>
      </c>
    </row>
    <row r="161" spans="1:2" x14ac:dyDescent="0.3">
      <c r="A161" s="308" t="s">
        <v>826</v>
      </c>
      <c r="B161" s="308" t="s">
        <v>827</v>
      </c>
    </row>
    <row r="162" spans="1:2" x14ac:dyDescent="0.3">
      <c r="A162" s="308" t="s">
        <v>828</v>
      </c>
      <c r="B162" s="308" t="s">
        <v>829</v>
      </c>
    </row>
    <row r="163" spans="1:2" x14ac:dyDescent="0.3">
      <c r="A163" s="308" t="s">
        <v>633</v>
      </c>
      <c r="B163" s="308" t="s">
        <v>830</v>
      </c>
    </row>
    <row r="164" spans="1:2" x14ac:dyDescent="0.3">
      <c r="A164" s="308" t="s">
        <v>831</v>
      </c>
      <c r="B164" s="308" t="s">
        <v>832</v>
      </c>
    </row>
    <row r="165" spans="1:2" x14ac:dyDescent="0.3">
      <c r="A165" s="308" t="s">
        <v>635</v>
      </c>
      <c r="B165" s="308" t="s">
        <v>833</v>
      </c>
    </row>
    <row r="166" spans="1:2" x14ac:dyDescent="0.3">
      <c r="A166" s="308" t="s">
        <v>834</v>
      </c>
      <c r="B166" s="308" t="s">
        <v>835</v>
      </c>
    </row>
    <row r="167" spans="1:2" x14ac:dyDescent="0.3">
      <c r="A167" s="308" t="s">
        <v>836</v>
      </c>
      <c r="B167" s="308" t="s">
        <v>837</v>
      </c>
    </row>
    <row r="168" spans="1:2" x14ac:dyDescent="0.3">
      <c r="A168" s="308" t="s">
        <v>637</v>
      </c>
      <c r="B168" s="308" t="s">
        <v>638</v>
      </c>
    </row>
    <row r="169" spans="1:2" x14ac:dyDescent="0.3">
      <c r="A169" s="308" t="s">
        <v>639</v>
      </c>
      <c r="B169" s="308" t="s">
        <v>640</v>
      </c>
    </row>
    <row r="170" spans="1:2" x14ac:dyDescent="0.3">
      <c r="A170" s="308" t="s">
        <v>643</v>
      </c>
      <c r="B170" s="308" t="s">
        <v>644</v>
      </c>
    </row>
    <row r="171" spans="1:2" x14ac:dyDescent="0.3">
      <c r="A171" s="308" t="s">
        <v>647</v>
      </c>
      <c r="B171" s="308" t="s">
        <v>648</v>
      </c>
    </row>
    <row r="172" spans="1:2" x14ac:dyDescent="0.3">
      <c r="A172" s="308" t="s">
        <v>651</v>
      </c>
      <c r="B172" s="308" t="s">
        <v>652</v>
      </c>
    </row>
    <row r="173" spans="1:2" x14ac:dyDescent="0.3">
      <c r="A173" s="308" t="s">
        <v>55</v>
      </c>
      <c r="B173" s="308" t="s">
        <v>56</v>
      </c>
    </row>
    <row r="174" spans="1:2" x14ac:dyDescent="0.3">
      <c r="A174" s="308" t="s">
        <v>655</v>
      </c>
      <c r="B174" s="308" t="s">
        <v>656</v>
      </c>
    </row>
    <row r="175" spans="1:2" x14ac:dyDescent="0.3">
      <c r="A175" s="308" t="s">
        <v>657</v>
      </c>
      <c r="B175" s="308" t="s">
        <v>658</v>
      </c>
    </row>
    <row r="176" spans="1:2" x14ac:dyDescent="0.3">
      <c r="A176" s="308" t="s">
        <v>661</v>
      </c>
      <c r="B176" s="308" t="s">
        <v>662</v>
      </c>
    </row>
    <row r="177" spans="1:2" x14ac:dyDescent="0.3">
      <c r="A177" s="308" t="s">
        <v>838</v>
      </c>
      <c r="B177" s="308" t="s">
        <v>839</v>
      </c>
    </row>
    <row r="178" spans="1:2" x14ac:dyDescent="0.3">
      <c r="A178" s="308" t="s">
        <v>669</v>
      </c>
      <c r="B178" s="308" t="s">
        <v>670</v>
      </c>
    </row>
    <row r="179" spans="1:2" x14ac:dyDescent="0.3">
      <c r="A179" s="308" t="s">
        <v>671</v>
      </c>
      <c r="B179" s="308" t="s">
        <v>672</v>
      </c>
    </row>
    <row r="180" spans="1:2" x14ac:dyDescent="0.3">
      <c r="A180" s="308" t="s">
        <v>675</v>
      </c>
      <c r="B180" s="308" t="s">
        <v>676</v>
      </c>
    </row>
    <row r="181" spans="1:2" x14ac:dyDescent="0.3">
      <c r="A181" s="308" t="s">
        <v>679</v>
      </c>
      <c r="B181" s="308" t="s">
        <v>680</v>
      </c>
    </row>
    <row r="182" spans="1:2" x14ac:dyDescent="0.3">
      <c r="A182" s="308" t="s">
        <v>683</v>
      </c>
      <c r="B182" s="308" t="s">
        <v>684</v>
      </c>
    </row>
    <row r="183" spans="1:2" x14ac:dyDescent="0.3">
      <c r="A183" s="308" t="s">
        <v>841</v>
      </c>
      <c r="B183" s="308" t="s">
        <v>842</v>
      </c>
    </row>
    <row r="184" spans="1:2" x14ac:dyDescent="0.3">
      <c r="A184" s="308" t="s">
        <v>687</v>
      </c>
      <c r="B184" s="308" t="s">
        <v>843</v>
      </c>
    </row>
    <row r="185" spans="1:2" x14ac:dyDescent="0.3">
      <c r="A185" s="308" t="s">
        <v>844</v>
      </c>
      <c r="B185" s="308" t="s">
        <v>845</v>
      </c>
    </row>
    <row r="186" spans="1:2" x14ac:dyDescent="0.3">
      <c r="A186" s="308" t="s">
        <v>846</v>
      </c>
      <c r="B186" s="308" t="s">
        <v>847</v>
      </c>
    </row>
    <row r="187" spans="1:2" x14ac:dyDescent="0.3">
      <c r="A187" s="308" t="s">
        <v>848</v>
      </c>
      <c r="B187" s="308" t="s">
        <v>849</v>
      </c>
    </row>
    <row r="188" spans="1:2" x14ac:dyDescent="0.3">
      <c r="A188" s="308" t="s">
        <v>850</v>
      </c>
      <c r="B188" s="308" t="s">
        <v>851</v>
      </c>
    </row>
    <row r="189" spans="1:2" x14ac:dyDescent="0.3">
      <c r="A189" s="308" t="s">
        <v>689</v>
      </c>
      <c r="B189" s="308" t="s">
        <v>852</v>
      </c>
    </row>
    <row r="190" spans="1:2" x14ac:dyDescent="0.3">
      <c r="A190" s="308" t="s">
        <v>853</v>
      </c>
      <c r="B190" s="308" t="s">
        <v>854</v>
      </c>
    </row>
    <row r="191" spans="1:2" x14ac:dyDescent="0.3">
      <c r="A191" s="308" t="s">
        <v>691</v>
      </c>
      <c r="B191" s="308" t="s">
        <v>855</v>
      </c>
    </row>
    <row r="192" spans="1:2" x14ac:dyDescent="0.3">
      <c r="A192" s="308" t="s">
        <v>693</v>
      </c>
      <c r="B192" s="308" t="s">
        <v>856</v>
      </c>
    </row>
    <row r="193" spans="1:2" x14ac:dyDescent="0.3">
      <c r="A193" s="308" t="s">
        <v>859</v>
      </c>
      <c r="B193" s="308" t="s">
        <v>860</v>
      </c>
    </row>
    <row r="194" spans="1:2" x14ac:dyDescent="0.3">
      <c r="A194" s="308" t="s">
        <v>697</v>
      </c>
      <c r="B194" s="308" t="s">
        <v>861</v>
      </c>
    </row>
    <row r="195" spans="1:2" x14ac:dyDescent="0.3">
      <c r="A195" s="308" t="s">
        <v>701</v>
      </c>
      <c r="B195" s="308" t="s">
        <v>702</v>
      </c>
    </row>
    <row r="196" spans="1:2" ht="15" thickBot="1" x14ac:dyDescent="0.35">
      <c r="A196" s="309" t="s">
        <v>119</v>
      </c>
      <c r="B196" s="309" t="s">
        <v>120</v>
      </c>
    </row>
    <row r="197" spans="1:2" x14ac:dyDescent="0.3">
      <c r="A197" s="310" t="s">
        <v>863</v>
      </c>
      <c r="B197" s="310" t="s">
        <v>864</v>
      </c>
    </row>
    <row r="198" spans="1:2" x14ac:dyDescent="0.3">
      <c r="A198" s="308" t="s">
        <v>865</v>
      </c>
      <c r="B198" s="308" t="s">
        <v>866</v>
      </c>
    </row>
    <row r="199" spans="1:2" x14ac:dyDescent="0.3">
      <c r="A199" s="308" t="s">
        <v>867</v>
      </c>
      <c r="B199" s="308" t="s">
        <v>868</v>
      </c>
    </row>
    <row r="200" spans="1:2" x14ac:dyDescent="0.3">
      <c r="A200" s="308" t="s">
        <v>869</v>
      </c>
      <c r="B200" s="308" t="s">
        <v>870</v>
      </c>
    </row>
    <row r="201" spans="1:2" x14ac:dyDescent="0.3">
      <c r="A201" s="308" t="s">
        <v>871</v>
      </c>
      <c r="B201" s="308" t="s">
        <v>872</v>
      </c>
    </row>
    <row r="202" spans="1:2" x14ac:dyDescent="0.3">
      <c r="A202" s="308" t="s">
        <v>873</v>
      </c>
      <c r="B202" s="308" t="s">
        <v>874</v>
      </c>
    </row>
    <row r="203" spans="1:2" x14ac:dyDescent="0.3">
      <c r="A203" s="308" t="s">
        <v>875</v>
      </c>
      <c r="B203" s="308" t="s">
        <v>876</v>
      </c>
    </row>
    <row r="204" spans="1:2" x14ac:dyDescent="0.3">
      <c r="A204" s="308" t="s">
        <v>877</v>
      </c>
      <c r="B204" s="308" t="s">
        <v>878</v>
      </c>
    </row>
    <row r="205" spans="1:2" x14ac:dyDescent="0.3">
      <c r="A205" s="308" t="s">
        <v>879</v>
      </c>
      <c r="B205" s="308" t="s">
        <v>880</v>
      </c>
    </row>
    <row r="206" spans="1:2" x14ac:dyDescent="0.3">
      <c r="A206" s="308" t="s">
        <v>881</v>
      </c>
      <c r="B206" s="308" t="s">
        <v>882</v>
      </c>
    </row>
    <row r="207" spans="1:2" x14ac:dyDescent="0.3">
      <c r="A207" s="308" t="s">
        <v>883</v>
      </c>
      <c r="B207" s="308" t="s">
        <v>884</v>
      </c>
    </row>
    <row r="208" spans="1:2" x14ac:dyDescent="0.3">
      <c r="A208" s="308" t="s">
        <v>885</v>
      </c>
      <c r="B208" s="308" t="s">
        <v>886</v>
      </c>
    </row>
    <row r="209" spans="1:2" x14ac:dyDescent="0.3">
      <c r="A209" s="308" t="s">
        <v>887</v>
      </c>
      <c r="B209" s="308" t="s">
        <v>888</v>
      </c>
    </row>
    <row r="210" spans="1:2" x14ac:dyDescent="0.3">
      <c r="A210" s="308" t="s">
        <v>889</v>
      </c>
      <c r="B210" s="308" t="s">
        <v>890</v>
      </c>
    </row>
    <row r="211" spans="1:2" x14ac:dyDescent="0.3">
      <c r="A211" s="308" t="s">
        <v>891</v>
      </c>
      <c r="B211" s="308" t="s">
        <v>892</v>
      </c>
    </row>
    <row r="212" spans="1:2" x14ac:dyDescent="0.3">
      <c r="A212" s="308" t="s">
        <v>893</v>
      </c>
      <c r="B212" s="308" t="s">
        <v>894</v>
      </c>
    </row>
    <row r="213" spans="1:2" x14ac:dyDescent="0.3">
      <c r="A213" s="308" t="s">
        <v>895</v>
      </c>
      <c r="B213" s="308" t="s">
        <v>896</v>
      </c>
    </row>
    <row r="214" spans="1:2" x14ac:dyDescent="0.3">
      <c r="A214" s="308" t="s">
        <v>897</v>
      </c>
      <c r="B214" s="308" t="s">
        <v>898</v>
      </c>
    </row>
    <row r="215" spans="1:2" x14ac:dyDescent="0.3">
      <c r="A215" s="308" t="s">
        <v>899</v>
      </c>
      <c r="B215" s="308" t="s">
        <v>900</v>
      </c>
    </row>
    <row r="216" spans="1:2" x14ac:dyDescent="0.3">
      <c r="A216" s="308" t="s">
        <v>901</v>
      </c>
      <c r="B216" s="308" t="s">
        <v>902</v>
      </c>
    </row>
    <row r="217" spans="1:2" x14ac:dyDescent="0.3">
      <c r="A217" s="308" t="s">
        <v>903</v>
      </c>
      <c r="B217" s="308" t="s">
        <v>904</v>
      </c>
    </row>
    <row r="218" spans="1:2" x14ac:dyDescent="0.3">
      <c r="A218" s="308" t="s">
        <v>905</v>
      </c>
      <c r="B218" s="308" t="s">
        <v>906</v>
      </c>
    </row>
    <row r="219" spans="1:2" x14ac:dyDescent="0.3">
      <c r="A219" s="308" t="s">
        <v>907</v>
      </c>
      <c r="B219" s="308" t="s">
        <v>908</v>
      </c>
    </row>
    <row r="220" spans="1:2" x14ac:dyDescent="0.3">
      <c r="A220" s="308" t="s">
        <v>909</v>
      </c>
      <c r="B220" s="308" t="s">
        <v>910</v>
      </c>
    </row>
    <row r="221" spans="1:2" x14ac:dyDescent="0.3">
      <c r="A221" s="308" t="s">
        <v>911</v>
      </c>
      <c r="B221" s="308" t="s">
        <v>912</v>
      </c>
    </row>
    <row r="222" spans="1:2" x14ac:dyDescent="0.3">
      <c r="A222" s="308" t="s">
        <v>913</v>
      </c>
      <c r="B222" s="308" t="s">
        <v>914</v>
      </c>
    </row>
    <row r="223" spans="1:2" x14ac:dyDescent="0.3">
      <c r="A223" s="308" t="s">
        <v>915</v>
      </c>
      <c r="B223" s="308" t="s">
        <v>916</v>
      </c>
    </row>
    <row r="224" spans="1:2" x14ac:dyDescent="0.3">
      <c r="A224" s="308" t="s">
        <v>917</v>
      </c>
      <c r="B224" s="308" t="s">
        <v>918</v>
      </c>
    </row>
    <row r="225" spans="1:2" x14ac:dyDescent="0.3">
      <c r="A225" s="308" t="s">
        <v>919</v>
      </c>
      <c r="B225" s="308" t="s">
        <v>920</v>
      </c>
    </row>
    <row r="226" spans="1:2" x14ac:dyDescent="0.3">
      <c r="A226" s="308" t="s">
        <v>921</v>
      </c>
      <c r="B226" s="308" t="s">
        <v>922</v>
      </c>
    </row>
    <row r="227" spans="1:2" x14ac:dyDescent="0.3">
      <c r="A227" s="308" t="s">
        <v>923</v>
      </c>
      <c r="B227" s="308" t="s">
        <v>924</v>
      </c>
    </row>
    <row r="228" spans="1:2" x14ac:dyDescent="0.3">
      <c r="A228" s="308" t="s">
        <v>925</v>
      </c>
      <c r="B228" s="308" t="s">
        <v>926</v>
      </c>
    </row>
    <row r="229" spans="1:2" x14ac:dyDescent="0.3">
      <c r="A229" s="308" t="s">
        <v>927</v>
      </c>
      <c r="B229" s="308" t="s">
        <v>928</v>
      </c>
    </row>
    <row r="230" spans="1:2" x14ac:dyDescent="0.3">
      <c r="A230" s="308" t="s">
        <v>929</v>
      </c>
      <c r="B230" s="308" t="s">
        <v>930</v>
      </c>
    </row>
    <row r="231" spans="1:2" x14ac:dyDescent="0.3">
      <c r="A231" s="308" t="s">
        <v>931</v>
      </c>
      <c r="B231" s="308" t="s">
        <v>932</v>
      </c>
    </row>
    <row r="232" spans="1:2" x14ac:dyDescent="0.3">
      <c r="A232" s="308" t="s">
        <v>933</v>
      </c>
      <c r="B232" s="308" t="s">
        <v>934</v>
      </c>
    </row>
    <row r="233" spans="1:2" ht="15" thickBot="1" x14ac:dyDescent="0.35">
      <c r="A233" s="309" t="s">
        <v>935</v>
      </c>
      <c r="B233" s="309" t="s">
        <v>936</v>
      </c>
    </row>
  </sheetData>
  <autoFilter ref="A1:B233" xr:uid="{00000000-0009-0000-0000-00001A000000}"/>
  <customSheetViews>
    <customSheetView guid="{1917D713-F57E-4D85-9DFC-20B35978F190}" showAutoFilter="1" state="hidden">
      <selection activeCell="E16" sqref="E16"/>
      <pageMargins left="0" right="0" top="0" bottom="0" header="0" footer="0"/>
      <autoFilter ref="B1:C1" xr:uid="{7702B7D9-418E-41B5-8617-9AE8B76AAEEF}"/>
    </customSheetView>
    <customSheetView guid="{C1920313-2E1B-4284-B22E-04D7D2515D3D}" showAutoFilter="1" state="hidden">
      <selection activeCell="E16" sqref="E16"/>
      <pageMargins left="0" right="0" top="0" bottom="0" header="0" footer="0"/>
      <autoFilter ref="B1:C1" xr:uid="{0F90D120-2992-4ABF-A72A-BC08D2EFA56E}"/>
    </customSheetView>
    <customSheetView guid="{4A569969-72E0-4E6F-B543-4D5BE200D9C4}" showAutoFilter="1" state="hidden">
      <selection activeCell="E16" sqref="E16"/>
      <pageMargins left="0" right="0" top="0" bottom="0" header="0" footer="0"/>
      <autoFilter ref="A1:B233" xr:uid="{37C89FA0-4E90-425E-BC74-12F1AB3BC6E3}"/>
    </customSheetView>
  </customSheetView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32"/>
  <dimension ref="A1"/>
  <sheetViews>
    <sheetView workbookViewId="0"/>
  </sheetViews>
  <sheetFormatPr defaultRowHeight="14.4" x14ac:dyDescent="0.3"/>
  <sheetData/>
  <customSheetViews>
    <customSheetView guid="{1917D713-F57E-4D85-9DFC-20B35978F190}" state="hidden">
      <pageMargins left="0" right="0" top="0" bottom="0" header="0" footer="0"/>
    </customSheetView>
    <customSheetView guid="{C1920313-2E1B-4284-B22E-04D7D2515D3D}" state="hidden">
      <pageMargins left="0" right="0" top="0" bottom="0" header="0" footer="0"/>
    </customSheetView>
    <customSheetView guid="{4A569969-72E0-4E6F-B543-4D5BE200D9C4}" state="hidden">
      <pageMargins left="0" right="0" top="0" bottom="0" header="0" footer="0"/>
    </customSheetView>
  </customSheetView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33"/>
  <dimension ref="A1"/>
  <sheetViews>
    <sheetView workbookViewId="0"/>
  </sheetViews>
  <sheetFormatPr defaultRowHeight="14.4" x14ac:dyDescent="0.3"/>
  <sheetData/>
  <customSheetViews>
    <customSheetView guid="{1917D713-F57E-4D85-9DFC-20B35978F190}" state="hidden">
      <pageMargins left="0" right="0" top="0" bottom="0" header="0" footer="0"/>
    </customSheetView>
    <customSheetView guid="{C1920313-2E1B-4284-B22E-04D7D2515D3D}" state="hidden">
      <pageMargins left="0" right="0" top="0" bottom="0" header="0" footer="0"/>
    </customSheetView>
    <customSheetView guid="{4A569969-72E0-4E6F-B543-4D5BE200D9C4}" state="hidden">
      <pageMargins left="0" right="0" top="0" bottom="0" header="0" footer="0"/>
    </customSheetView>
  </customSheetView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34"/>
  <dimension ref="A1:O20"/>
  <sheetViews>
    <sheetView showGridLines="0" zoomScaleNormal="100" workbookViewId="0">
      <selection activeCell="U10" sqref="U10"/>
    </sheetView>
  </sheetViews>
  <sheetFormatPr defaultRowHeight="14.4" x14ac:dyDescent="0.3"/>
  <cols>
    <col min="1" max="2" width="3.88671875" style="10" customWidth="1"/>
    <col min="3" max="3" width="11.44140625" style="10" customWidth="1"/>
    <col min="4" max="4" width="17.5546875" style="44" customWidth="1"/>
    <col min="5" max="11" width="5.5546875" style="10" customWidth="1"/>
    <col min="12" max="12" width="1" style="10" customWidth="1"/>
    <col min="13" max="14" width="9.44140625" style="10" customWidth="1"/>
    <col min="15" max="15" width="5.5546875" style="10" customWidth="1"/>
  </cols>
  <sheetData>
    <row r="1" spans="1:14" ht="16.2" thickBot="1" x14ac:dyDescent="0.35">
      <c r="A1" s="744" t="s">
        <v>1358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6"/>
    </row>
    <row r="2" spans="1:14" ht="15.6" x14ac:dyDescent="0.3">
      <c r="A2" s="36"/>
      <c r="B2" s="36"/>
      <c r="C2" s="747"/>
      <c r="D2" s="747"/>
      <c r="E2" s="37"/>
      <c r="F2" s="37"/>
      <c r="G2" s="36"/>
      <c r="H2" s="36"/>
      <c r="I2" s="36"/>
      <c r="J2" s="36"/>
      <c r="K2" s="36"/>
      <c r="L2" s="36"/>
      <c r="M2" s="36"/>
    </row>
    <row r="3" spans="1:14" s="10" customFormat="1" ht="15.6" x14ac:dyDescent="0.3">
      <c r="A3" s="36"/>
      <c r="B3" s="36"/>
      <c r="C3" s="739" t="s">
        <v>1112</v>
      </c>
      <c r="D3" s="36"/>
      <c r="E3" s="36"/>
      <c r="F3" s="36"/>
      <c r="G3" s="36"/>
      <c r="H3" s="36"/>
      <c r="I3" s="36"/>
      <c r="J3" s="36"/>
      <c r="K3" s="36"/>
      <c r="L3" s="36"/>
      <c r="M3" s="741" t="s">
        <v>1359</v>
      </c>
      <c r="N3" s="741" t="s">
        <v>1360</v>
      </c>
    </row>
    <row r="4" spans="1:14" s="10" customFormat="1" ht="16.5" customHeight="1" thickBot="1" x14ac:dyDescent="0.35">
      <c r="A4" s="742"/>
      <c r="B4" s="743"/>
      <c r="C4" s="740"/>
      <c r="D4" s="10" t="s">
        <v>1361</v>
      </c>
      <c r="E4" s="10">
        <v>1.95</v>
      </c>
      <c r="F4" s="10">
        <v>1.8</v>
      </c>
      <c r="G4" s="10">
        <v>2</v>
      </c>
      <c r="H4" s="10">
        <v>2.25</v>
      </c>
      <c r="I4" s="10">
        <v>2.65</v>
      </c>
      <c r="J4" s="10">
        <v>3</v>
      </c>
      <c r="K4" s="10">
        <v>4.5</v>
      </c>
      <c r="M4" s="741"/>
      <c r="N4" s="741"/>
    </row>
    <row r="5" spans="1:14" s="10" customFormat="1" ht="15" customHeight="1" x14ac:dyDescent="0.3">
      <c r="A5" s="732" t="s">
        <v>1362</v>
      </c>
      <c r="B5" s="729" t="e">
        <f>SUM(M5:M18)</f>
        <v>#REF!</v>
      </c>
      <c r="C5" s="737">
        <v>42648</v>
      </c>
      <c r="D5" s="38" t="s">
        <v>1363</v>
      </c>
      <c r="E5" s="49"/>
      <c r="F5" s="59" t="e">
        <f>'Dados Programa'!#REF!</f>
        <v>#REF!</v>
      </c>
      <c r="G5" s="59"/>
      <c r="H5" s="59"/>
      <c r="I5" s="59"/>
      <c r="J5" s="59"/>
      <c r="K5" s="50"/>
      <c r="L5" s="39"/>
      <c r="M5" s="40" t="e">
        <f>SUM(E5:K5)</f>
        <v>#REF!</v>
      </c>
      <c r="N5" s="55" t="e">
        <f>M5</f>
        <v>#REF!</v>
      </c>
    </row>
    <row r="6" spans="1:14" s="10" customFormat="1" ht="15.75" customHeight="1" thickBot="1" x14ac:dyDescent="0.35">
      <c r="A6" s="733"/>
      <c r="B6" s="730"/>
      <c r="C6" s="738"/>
      <c r="D6" s="41" t="s">
        <v>1364</v>
      </c>
      <c r="E6" s="51"/>
      <c r="F6" s="60"/>
      <c r="G6" s="60" t="e">
        <f>'Dados Programa'!#REF!</f>
        <v>#REF!</v>
      </c>
      <c r="H6" s="60"/>
      <c r="I6" s="60"/>
      <c r="J6" s="61" t="e">
        <f>'Dados Programa'!#REF!</f>
        <v>#REF!</v>
      </c>
      <c r="K6" s="52"/>
      <c r="L6" s="39"/>
      <c r="M6" s="43" t="e">
        <f>SUM(E6:K6)</f>
        <v>#REF!</v>
      </c>
      <c r="N6" s="54" t="e">
        <f>M6-J6</f>
        <v>#REF!</v>
      </c>
    </row>
    <row r="7" spans="1:14" s="10" customFormat="1" ht="15" customHeight="1" x14ac:dyDescent="0.3">
      <c r="A7" s="733"/>
      <c r="B7" s="730"/>
      <c r="C7" s="737">
        <v>42649</v>
      </c>
      <c r="D7" s="38" t="s">
        <v>1365</v>
      </c>
      <c r="E7" s="49"/>
      <c r="F7" s="59" t="e">
        <f>'Dados Programa'!#REF!</f>
        <v>#REF!</v>
      </c>
      <c r="G7" s="62" t="e">
        <f>'Dados Programa'!#REF!</f>
        <v>#REF!</v>
      </c>
      <c r="H7" s="59"/>
      <c r="I7" s="59" t="e">
        <f>'Dados Programa'!#REF!</f>
        <v>#REF!</v>
      </c>
      <c r="J7" s="59"/>
      <c r="K7" s="50"/>
      <c r="L7" s="39"/>
      <c r="M7" s="40" t="e">
        <f>#N/A</f>
        <v>#N/A</v>
      </c>
      <c r="N7" s="56" t="e">
        <f>M7-G7</f>
        <v>#N/A</v>
      </c>
    </row>
    <row r="8" spans="1:14" ht="15.75" customHeight="1" thickBot="1" x14ac:dyDescent="0.35">
      <c r="A8" s="733"/>
      <c r="B8" s="730"/>
      <c r="C8" s="738"/>
      <c r="D8" s="41" t="s">
        <v>1366</v>
      </c>
      <c r="E8" s="51"/>
      <c r="F8" s="60" t="e">
        <f>'Dados Programa'!#REF!</f>
        <v>#REF!</v>
      </c>
      <c r="G8" s="60"/>
      <c r="H8" s="60"/>
      <c r="I8" s="60"/>
      <c r="J8" s="60"/>
      <c r="K8" s="52" t="e">
        <f>'Dados Programa'!#REF!</f>
        <v>#REF!</v>
      </c>
      <c r="L8" s="39"/>
      <c r="M8" s="43" t="e">
        <f>#N/A</f>
        <v>#N/A</v>
      </c>
      <c r="N8" s="57" t="e">
        <f>M8</f>
        <v>#N/A</v>
      </c>
    </row>
    <row r="9" spans="1:14" ht="15" customHeight="1" x14ac:dyDescent="0.3">
      <c r="A9" s="733"/>
      <c r="B9" s="730"/>
      <c r="C9" s="737">
        <v>42654</v>
      </c>
      <c r="D9" s="38" t="s">
        <v>1367</v>
      </c>
      <c r="E9" s="49"/>
      <c r="F9" s="59" t="e">
        <f>'Dados Programa'!#REF!</f>
        <v>#REF!</v>
      </c>
      <c r="G9" s="62" t="e">
        <f>'Dados Programa'!#REF!</f>
        <v>#REF!</v>
      </c>
      <c r="H9" s="59" t="e">
        <f>'Dados Programa'!#REF!</f>
        <v>#REF!</v>
      </c>
      <c r="I9" s="59" t="e">
        <f>'Dados Programa'!#REF!</f>
        <v>#REF!</v>
      </c>
      <c r="J9" s="59"/>
      <c r="K9" s="50"/>
      <c r="L9" s="39"/>
      <c r="M9" s="40" t="e">
        <f>#N/A</f>
        <v>#N/A</v>
      </c>
      <c r="N9" s="56" t="e">
        <f>M9-G9</f>
        <v>#N/A</v>
      </c>
    </row>
    <row r="10" spans="1:14" ht="15.75" customHeight="1" thickBot="1" x14ac:dyDescent="0.35">
      <c r="A10" s="733"/>
      <c r="B10" s="730"/>
      <c r="C10" s="738"/>
      <c r="D10" s="41" t="s">
        <v>1368</v>
      </c>
      <c r="E10" s="51"/>
      <c r="F10" s="60"/>
      <c r="G10" s="60"/>
      <c r="H10" s="60"/>
      <c r="I10" s="60"/>
      <c r="J10" s="60"/>
      <c r="K10" s="52" t="e">
        <f>'Dados Programa'!#REF!</f>
        <v>#REF!</v>
      </c>
      <c r="L10" s="39"/>
      <c r="M10" s="43" t="e">
        <f>#N/A</f>
        <v>#N/A</v>
      </c>
      <c r="N10" s="57" t="e">
        <f>K10</f>
        <v>#REF!</v>
      </c>
    </row>
    <row r="11" spans="1:14" ht="15" customHeight="1" x14ac:dyDescent="0.3">
      <c r="A11" s="733"/>
      <c r="B11" s="730"/>
      <c r="C11" s="737">
        <v>42656</v>
      </c>
      <c r="D11" s="38" t="s">
        <v>1369</v>
      </c>
      <c r="E11" s="49"/>
      <c r="F11" s="59"/>
      <c r="G11" s="62" t="e">
        <f>'Dados Programa'!#REF!</f>
        <v>#REF!</v>
      </c>
      <c r="H11" s="59"/>
      <c r="I11" s="59"/>
      <c r="J11" s="59"/>
      <c r="K11" s="50"/>
      <c r="L11" s="39"/>
      <c r="M11" s="40" t="e">
        <f>#N/A</f>
        <v>#N/A</v>
      </c>
      <c r="N11" s="56" t="e">
        <f>M11-G11</f>
        <v>#N/A</v>
      </c>
    </row>
    <row r="12" spans="1:14" ht="15" thickBot="1" x14ac:dyDescent="0.35">
      <c r="A12" s="733"/>
      <c r="B12" s="730"/>
      <c r="C12" s="738"/>
      <c r="D12" s="41" t="s">
        <v>1370</v>
      </c>
      <c r="E12" s="51"/>
      <c r="F12" s="60"/>
      <c r="G12" s="60"/>
      <c r="H12" s="60"/>
      <c r="I12" s="60"/>
      <c r="J12" s="60"/>
      <c r="K12" s="52" t="e">
        <f>'Dados Programa'!#REF!</f>
        <v>#REF!</v>
      </c>
      <c r="L12" s="39"/>
      <c r="M12" s="43" t="e">
        <f>#N/A</f>
        <v>#N/A</v>
      </c>
      <c r="N12" s="57" t="e">
        <f>M12</f>
        <v>#N/A</v>
      </c>
    </row>
    <row r="13" spans="1:14" ht="15" customHeight="1" x14ac:dyDescent="0.3">
      <c r="A13" s="733"/>
      <c r="B13" s="730"/>
      <c r="C13" s="735">
        <v>42657</v>
      </c>
      <c r="D13" s="38" t="s">
        <v>1371</v>
      </c>
      <c r="E13" s="49"/>
      <c r="F13" s="59"/>
      <c r="G13" s="59"/>
      <c r="H13" s="59"/>
      <c r="I13" s="62" t="e">
        <f>'Dados Programa'!#REF!</f>
        <v>#REF!</v>
      </c>
      <c r="J13" s="62" t="e">
        <f>'Dados Programa'!#REF!</f>
        <v>#REF!</v>
      </c>
      <c r="K13" s="50"/>
      <c r="L13" s="39"/>
      <c r="M13" s="40" t="e">
        <f>#N/A</f>
        <v>#N/A</v>
      </c>
      <c r="N13" s="58" t="e">
        <f>M13-J13-I13</f>
        <v>#N/A</v>
      </c>
    </row>
    <row r="14" spans="1:14" ht="15.75" customHeight="1" thickBot="1" x14ac:dyDescent="0.35">
      <c r="A14" s="733"/>
      <c r="B14" s="730"/>
      <c r="C14" s="736"/>
      <c r="D14" s="41" t="s">
        <v>1372</v>
      </c>
      <c r="E14" s="53"/>
      <c r="F14" s="63"/>
      <c r="G14" s="60"/>
      <c r="H14" s="60"/>
      <c r="I14" s="60"/>
      <c r="J14" s="61" t="e">
        <f>'Dados Programa'!#REF!</f>
        <v>#REF!</v>
      </c>
      <c r="K14" s="52" t="e">
        <f>'Dados Programa'!#REF!</f>
        <v>#REF!</v>
      </c>
      <c r="L14" s="39"/>
      <c r="M14" s="43" t="e">
        <f>#N/A</f>
        <v>#N/A</v>
      </c>
      <c r="N14" s="58" t="e">
        <f>M14-J14</f>
        <v>#N/A</v>
      </c>
    </row>
    <row r="15" spans="1:14" ht="15" customHeight="1" x14ac:dyDescent="0.3">
      <c r="A15" s="733"/>
      <c r="B15" s="730"/>
      <c r="C15" s="737">
        <v>42657</v>
      </c>
      <c r="D15" s="38" t="s">
        <v>1373</v>
      </c>
      <c r="E15" s="49"/>
      <c r="F15" s="59"/>
      <c r="G15" s="59"/>
      <c r="H15" s="59"/>
      <c r="I15" s="59"/>
      <c r="J15" s="59"/>
      <c r="K15" s="50"/>
      <c r="L15" s="39"/>
      <c r="M15" s="40" t="s">
        <v>26</v>
      </c>
      <c r="N15" s="56" t="str">
        <f>M15</f>
        <v>-</v>
      </c>
    </row>
    <row r="16" spans="1:14" ht="15" thickBot="1" x14ac:dyDescent="0.35">
      <c r="A16" s="733"/>
      <c r="B16" s="730"/>
      <c r="C16" s="738"/>
      <c r="D16" s="41" t="s">
        <v>1374</v>
      </c>
      <c r="E16" s="51"/>
      <c r="F16" s="60"/>
      <c r="G16" s="60"/>
      <c r="H16" s="60"/>
      <c r="I16" s="61" t="e">
        <f>'Dados Programa'!#REF!</f>
        <v>#REF!</v>
      </c>
      <c r="J16" s="60"/>
      <c r="K16" s="52"/>
      <c r="L16" s="39"/>
      <c r="M16" s="43" t="e">
        <f>#N/A</f>
        <v>#N/A</v>
      </c>
      <c r="N16" s="57" t="e">
        <f>M16-I16</f>
        <v>#N/A</v>
      </c>
    </row>
    <row r="17" spans="1:14" ht="15" customHeight="1" x14ac:dyDescent="0.3">
      <c r="A17" s="733"/>
      <c r="B17" s="730"/>
      <c r="C17" s="737">
        <v>42661</v>
      </c>
      <c r="D17" s="38" t="s">
        <v>1375</v>
      </c>
      <c r="E17" s="49"/>
      <c r="F17" s="59"/>
      <c r="G17" s="59"/>
      <c r="H17" s="59"/>
      <c r="I17" s="59"/>
      <c r="J17" s="59"/>
      <c r="K17" s="50" t="e">
        <f>'Dados Programa'!#REF!</f>
        <v>#REF!</v>
      </c>
      <c r="L17" s="39"/>
      <c r="M17" s="40" t="e">
        <f>#N/A</f>
        <v>#N/A</v>
      </c>
      <c r="N17" s="56" t="e">
        <f>M17</f>
        <v>#N/A</v>
      </c>
    </row>
    <row r="18" spans="1:14" ht="15" thickBot="1" x14ac:dyDescent="0.35">
      <c r="A18" s="734"/>
      <c r="B18" s="731"/>
      <c r="C18" s="738"/>
      <c r="D18" s="42" t="s">
        <v>1376</v>
      </c>
      <c r="E18" s="51"/>
      <c r="F18" s="60"/>
      <c r="G18" s="60"/>
      <c r="H18" s="60"/>
      <c r="I18" s="60"/>
      <c r="J18" s="61" t="e">
        <f>'Dados Programa'!#REF!</f>
        <v>#REF!</v>
      </c>
      <c r="K18" s="52"/>
      <c r="L18" s="39"/>
      <c r="M18" s="43" t="e">
        <f>#N/A</f>
        <v>#N/A</v>
      </c>
      <c r="N18" s="57" t="e">
        <f>M18-J18</f>
        <v>#N/A</v>
      </c>
    </row>
    <row r="19" spans="1:14" x14ac:dyDescent="0.3">
      <c r="N19" s="45"/>
    </row>
    <row r="20" spans="1:14" ht="15.6" x14ac:dyDescent="0.3">
      <c r="C20" s="728"/>
      <c r="D20" s="728"/>
      <c r="E20" s="46" t="e">
        <f>#N/A</f>
        <v>#N/A</v>
      </c>
      <c r="F20" s="46" t="e">
        <f>#N/A</f>
        <v>#N/A</v>
      </c>
      <c r="G20" s="46" t="e">
        <f>#N/A</f>
        <v>#N/A</v>
      </c>
      <c r="H20" s="46" t="e">
        <f>#N/A</f>
        <v>#N/A</v>
      </c>
      <c r="I20" s="46" t="e">
        <f>#N/A</f>
        <v>#N/A</v>
      </c>
      <c r="J20" s="46" t="e">
        <f>#N/A</f>
        <v>#N/A</v>
      </c>
      <c r="K20" s="46" t="e">
        <f>#N/A</f>
        <v>#N/A</v>
      </c>
      <c r="L20" s="47"/>
      <c r="M20" s="48" t="e">
        <f>SUM(M5:M18)</f>
        <v>#REF!</v>
      </c>
      <c r="N20" s="48" t="e">
        <f>SUM(N5:N18)</f>
        <v>#REF!</v>
      </c>
    </row>
  </sheetData>
  <customSheetViews>
    <customSheetView guid="{1917D713-F57E-4D85-9DFC-20B35978F190}" showGridLines="0" state="hidden">
      <selection activeCell="U10" sqref="U10"/>
      <pageMargins left="0" right="0" top="0" bottom="0" header="0" footer="0"/>
      <pageSetup paperSize="9" orientation="landscape" r:id="rId1"/>
    </customSheetView>
    <customSheetView guid="{C1920313-2E1B-4284-B22E-04D7D2515D3D}" showGridLines="0" state="hidden">
      <selection activeCell="U10" sqref="U10"/>
      <pageMargins left="0" right="0" top="0" bottom="0" header="0" footer="0"/>
      <pageSetup paperSize="9" orientation="landscape" r:id="rId2"/>
    </customSheetView>
    <customSheetView guid="{4A569969-72E0-4E6F-B543-4D5BE200D9C4}" showGridLines="0" state="hidden">
      <selection activeCell="U10" sqref="U10"/>
      <pageMargins left="0" right="0" top="0" bottom="0" header="0" footer="0"/>
      <pageSetup paperSize="9" orientation="landscape" r:id="rId3"/>
    </customSheetView>
  </customSheetViews>
  <mergeCells count="16">
    <mergeCell ref="C3:C4"/>
    <mergeCell ref="M3:M4"/>
    <mergeCell ref="N3:N4"/>
    <mergeCell ref="A4:B4"/>
    <mergeCell ref="A1:N1"/>
    <mergeCell ref="C2:D2"/>
    <mergeCell ref="C20:D20"/>
    <mergeCell ref="B5:B18"/>
    <mergeCell ref="A5:A18"/>
    <mergeCell ref="C13:C14"/>
    <mergeCell ref="C15:C16"/>
    <mergeCell ref="C17:C18"/>
    <mergeCell ref="C9:C10"/>
    <mergeCell ref="C11:C12"/>
    <mergeCell ref="C7:C8"/>
    <mergeCell ref="C5:C6"/>
  </mergeCells>
  <pageMargins left="0.511811024" right="0.511811024" top="0.78740157499999996" bottom="0.78740157499999996" header="0.31496062000000002" footer="0.31496062000000002"/>
  <pageSetup paperSize="9" orientation="landscape" r:id="rId4"/>
  <ignoredErrors>
    <ignoredError sqref="F20:K20 E20" formulaRange="1"/>
    <ignoredError sqref="N8:N18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35"/>
  <dimension ref="A1:AF50"/>
  <sheetViews>
    <sheetView showGridLines="0" topLeftCell="A8" workbookViewId="0">
      <pane ySplit="9" topLeftCell="A17" activePane="bottomLeft" state="frozen"/>
      <selection activeCell="A8" sqref="A8"/>
      <selection pane="bottomLeft" activeCell="C20" sqref="C20"/>
    </sheetView>
  </sheetViews>
  <sheetFormatPr defaultColWidth="9.109375" defaultRowHeight="13.8" x14ac:dyDescent="0.3"/>
  <cols>
    <col min="1" max="1" width="11" style="255" bestFit="1" customWidth="1"/>
    <col min="2" max="2" width="9.44140625" style="255" bestFit="1" customWidth="1"/>
    <col min="3" max="3" width="11.88671875" style="255" customWidth="1"/>
    <col min="4" max="4" width="10.5546875" style="255" customWidth="1"/>
    <col min="5" max="5" width="10.44140625" style="255" customWidth="1"/>
    <col min="6" max="6" width="9.44140625" style="255" hidden="1" customWidth="1"/>
    <col min="7" max="7" width="10.5546875" style="255" bestFit="1" customWidth="1"/>
    <col min="8" max="8" width="16.5546875" style="255" customWidth="1"/>
    <col min="9" max="9" width="9.109375" style="255" hidden="1" customWidth="1"/>
    <col min="10" max="10" width="6.109375" style="255" bestFit="1" customWidth="1"/>
    <col min="11" max="11" width="11.5546875" style="255" customWidth="1"/>
    <col min="12" max="16" width="9.109375" style="255" hidden="1" customWidth="1"/>
    <col min="17" max="23" width="6.44140625" style="255" customWidth="1"/>
    <col min="24" max="24" width="10.88671875" style="255" bestFit="1" customWidth="1"/>
    <col min="25" max="25" width="7.88671875" style="255" bestFit="1" customWidth="1"/>
    <col min="26" max="26" width="9" style="255" customWidth="1"/>
    <col min="27" max="27" width="9.44140625" style="255" bestFit="1" customWidth="1"/>
    <col min="28" max="28" width="11.5546875" style="255" bestFit="1" customWidth="1"/>
    <col min="29" max="29" width="19.88671875" style="255" hidden="1" customWidth="1"/>
    <col min="30" max="30" width="9.109375" style="255" hidden="1" customWidth="1"/>
    <col min="31" max="32" width="9.44140625" style="255" bestFit="1" customWidth="1"/>
    <col min="33" max="16384" width="9.109375" style="255"/>
  </cols>
  <sheetData>
    <row r="1" spans="1:32" hidden="1" x14ac:dyDescent="0.3">
      <c r="A1" s="254"/>
      <c r="B1" s="254"/>
      <c r="C1" s="254"/>
      <c r="D1" s="254"/>
      <c r="E1" s="254"/>
      <c r="F1" s="254"/>
      <c r="G1" s="254"/>
      <c r="AC1" s="255" t="s">
        <v>1377</v>
      </c>
      <c r="AD1" s="255">
        <v>1</v>
      </c>
      <c r="AF1" s="115">
        <v>0</v>
      </c>
    </row>
    <row r="2" spans="1:32" hidden="1" x14ac:dyDescent="0.3">
      <c r="A2" s="254"/>
      <c r="B2" s="254"/>
      <c r="C2" s="254"/>
      <c r="D2" s="254"/>
      <c r="E2" s="254"/>
      <c r="F2" s="254"/>
      <c r="G2" s="254"/>
      <c r="AC2" s="750" t="s">
        <v>1378</v>
      </c>
      <c r="AD2" s="255" t="s">
        <v>1379</v>
      </c>
      <c r="AE2" s="256">
        <v>0.125</v>
      </c>
      <c r="AF2" s="255" t="s">
        <v>1132</v>
      </c>
    </row>
    <row r="3" spans="1:32" hidden="1" x14ac:dyDescent="0.3">
      <c r="A3" s="254"/>
      <c r="B3" s="254"/>
      <c r="C3" s="254"/>
      <c r="D3" s="254"/>
      <c r="E3" s="254"/>
      <c r="F3" s="254"/>
      <c r="G3" s="254"/>
      <c r="AC3" s="750"/>
      <c r="AD3" s="255" t="s">
        <v>1380</v>
      </c>
      <c r="AE3" s="256">
        <v>6.25E-2</v>
      </c>
      <c r="AF3" s="255" t="s">
        <v>1381</v>
      </c>
    </row>
    <row r="4" spans="1:32" hidden="1" x14ac:dyDescent="0.3">
      <c r="A4" s="750"/>
      <c r="B4" s="750"/>
      <c r="C4" s="750"/>
      <c r="D4" s="750"/>
      <c r="E4" s="750"/>
      <c r="F4" s="750"/>
      <c r="G4" s="750"/>
      <c r="AC4" s="109"/>
      <c r="AE4" s="256"/>
    </row>
    <row r="5" spans="1:32" hidden="1" x14ac:dyDescent="0.3">
      <c r="A5" s="750"/>
      <c r="B5" s="750"/>
      <c r="C5" s="750"/>
      <c r="D5" s="750"/>
      <c r="E5" s="750"/>
      <c r="F5" s="750"/>
      <c r="G5" s="750"/>
      <c r="AC5" s="109"/>
      <c r="AE5" s="256"/>
    </row>
    <row r="6" spans="1:32" hidden="1" x14ac:dyDescent="0.3">
      <c r="A6" s="748"/>
      <c r="B6" s="748"/>
      <c r="C6" s="748"/>
      <c r="D6" s="748"/>
      <c r="E6" s="748"/>
      <c r="F6" s="748"/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748"/>
      <c r="R6" s="748"/>
      <c r="S6" s="748"/>
      <c r="T6" s="748"/>
      <c r="U6" s="748"/>
      <c r="V6" s="748"/>
      <c r="W6" s="748"/>
      <c r="X6" s="748"/>
      <c r="Y6" s="748"/>
      <c r="Z6" s="748"/>
      <c r="AA6" s="748"/>
      <c r="AB6" s="748"/>
      <c r="AC6" s="116"/>
      <c r="AD6" s="116"/>
    </row>
    <row r="7" spans="1:32" hidden="1" x14ac:dyDescent="0.3">
      <c r="A7" s="748"/>
      <c r="B7" s="748"/>
      <c r="C7" s="748"/>
      <c r="D7" s="748"/>
      <c r="E7" s="748"/>
      <c r="F7" s="748"/>
      <c r="G7" s="748"/>
      <c r="H7" s="748"/>
      <c r="I7" s="748"/>
      <c r="J7" s="748"/>
      <c r="K7" s="748"/>
      <c r="L7" s="748"/>
      <c r="M7" s="748"/>
      <c r="N7" s="748"/>
      <c r="O7" s="748"/>
      <c r="P7" s="748"/>
      <c r="Q7" s="748"/>
      <c r="R7" s="748"/>
      <c r="S7" s="748"/>
      <c r="T7" s="748"/>
      <c r="U7" s="748"/>
      <c r="V7" s="748"/>
      <c r="W7" s="748"/>
      <c r="X7" s="748"/>
      <c r="Y7" s="748"/>
      <c r="Z7" s="748"/>
      <c r="AA7" s="748"/>
      <c r="AB7" s="748"/>
      <c r="AC7" s="116"/>
      <c r="AD7" s="116"/>
    </row>
    <row r="8" spans="1:32" ht="41.4" x14ac:dyDescent="0.3">
      <c r="A8" s="769" t="s">
        <v>1382</v>
      </c>
      <c r="B8" s="769"/>
      <c r="C8" s="117" t="s">
        <v>1383</v>
      </c>
      <c r="D8" s="117" t="s">
        <v>1384</v>
      </c>
      <c r="E8" s="117" t="s">
        <v>1385</v>
      </c>
      <c r="F8" s="117" t="s">
        <v>1386</v>
      </c>
      <c r="G8" s="117" t="s">
        <v>1112</v>
      </c>
      <c r="H8" s="118" t="s">
        <v>1387</v>
      </c>
      <c r="I8" s="769" t="s">
        <v>1388</v>
      </c>
      <c r="J8" s="771" t="s">
        <v>5</v>
      </c>
      <c r="K8" s="769" t="s">
        <v>1389</v>
      </c>
      <c r="L8" s="771" t="s">
        <v>1390</v>
      </c>
      <c r="M8" s="771"/>
      <c r="N8" s="771"/>
      <c r="O8" s="771"/>
      <c r="P8" s="771"/>
      <c r="Q8" s="771"/>
      <c r="R8" s="771"/>
      <c r="S8" s="771"/>
      <c r="T8" s="771"/>
      <c r="U8" s="771"/>
      <c r="V8" s="771"/>
      <c r="W8" s="771"/>
      <c r="X8" s="117" t="s">
        <v>1391</v>
      </c>
      <c r="Y8" s="769" t="s">
        <v>1392</v>
      </c>
      <c r="Z8" s="769" t="s">
        <v>1393</v>
      </c>
      <c r="AA8" s="769" t="s">
        <v>1394</v>
      </c>
      <c r="AB8" s="769" t="s">
        <v>1395</v>
      </c>
      <c r="AC8" s="769" t="s">
        <v>1396</v>
      </c>
      <c r="AD8" s="769" t="s">
        <v>1393</v>
      </c>
    </row>
    <row r="9" spans="1:32" ht="14.4" thickBot="1" x14ac:dyDescent="0.35">
      <c r="A9" s="770" t="e">
        <f>SUM(B10:B32)</f>
        <v>#N/A</v>
      </c>
      <c r="B9" s="770"/>
      <c r="C9" s="119">
        <f>SUM(C10:C32)</f>
        <v>0.48263888888888901</v>
      </c>
      <c r="D9" s="119" t="e">
        <f>SUM(D10:D32)</f>
        <v>#N/A</v>
      </c>
      <c r="E9" s="119" t="e">
        <f>SUM(E10:E32)</f>
        <v>#N/A</v>
      </c>
      <c r="F9" s="119"/>
      <c r="G9" s="117" t="s">
        <v>166</v>
      </c>
      <c r="H9" s="118" t="s">
        <v>1397</v>
      </c>
      <c r="I9" s="769"/>
      <c r="J9" s="771"/>
      <c r="K9" s="769"/>
      <c r="L9" s="120">
        <v>0.95</v>
      </c>
      <c r="M9" s="120">
        <v>1.2</v>
      </c>
      <c r="N9" s="120">
        <v>1.25</v>
      </c>
      <c r="O9" s="120">
        <v>1.5</v>
      </c>
      <c r="P9" s="120">
        <v>1.55</v>
      </c>
      <c r="Q9" s="120">
        <v>1.8</v>
      </c>
      <c r="R9" s="120">
        <v>1.95</v>
      </c>
      <c r="S9" s="120">
        <v>2</v>
      </c>
      <c r="T9" s="120">
        <v>2.25</v>
      </c>
      <c r="U9" s="120">
        <v>2.65</v>
      </c>
      <c r="V9" s="120">
        <v>3</v>
      </c>
      <c r="W9" s="120">
        <v>4.5</v>
      </c>
      <c r="X9" s="120" t="s">
        <v>1398</v>
      </c>
      <c r="Y9" s="769"/>
      <c r="Z9" s="769"/>
      <c r="AA9" s="769"/>
      <c r="AB9" s="769"/>
      <c r="AC9" s="769"/>
      <c r="AD9" s="769"/>
    </row>
    <row r="10" spans="1:32" ht="15" thickTop="1" thickBot="1" x14ac:dyDescent="0.35">
      <c r="A10" s="131" t="s">
        <v>1399</v>
      </c>
      <c r="B10" s="132" t="e">
        <f>IF(F10=$AD$1,($AE$2+$AE$3)/(SUM($F$10:$F$12)),0)</f>
        <v>#N/A</v>
      </c>
      <c r="C10" s="133">
        <v>1.0416666666666666E-2</v>
      </c>
      <c r="D10" s="133">
        <f>IFERROR(IF(B10&gt;0,B10+C10,0),0)</f>
        <v>0</v>
      </c>
      <c r="E10" s="132" t="e">
        <f>(Y10/K10)/24</f>
        <v>#N/A</v>
      </c>
      <c r="F10" s="134" t="e">
        <f>#N/A</f>
        <v>#N/A</v>
      </c>
      <c r="G10" s="759">
        <v>42648</v>
      </c>
      <c r="H10" s="135" t="s">
        <v>1363</v>
      </c>
      <c r="I10" s="136">
        <v>45</v>
      </c>
      <c r="J10" s="136">
        <v>1.7</v>
      </c>
      <c r="K10" s="137">
        <f>I10*J10*60/1000</f>
        <v>4.59</v>
      </c>
      <c r="L10" s="137"/>
      <c r="M10" s="137"/>
      <c r="N10" s="137"/>
      <c r="O10" s="137"/>
      <c r="P10" s="137"/>
      <c r="Q10" s="137">
        <v>5</v>
      </c>
      <c r="R10" s="137"/>
      <c r="S10" s="137"/>
      <c r="T10" s="137"/>
      <c r="U10" s="137"/>
      <c r="V10" s="137"/>
      <c r="W10" s="137"/>
      <c r="X10" s="137" t="s">
        <v>1132</v>
      </c>
      <c r="Y10" s="138" t="e">
        <f>#N/A</f>
        <v>#N/A</v>
      </c>
      <c r="Z10" s="138" t="e">
        <f>(Y10/K10)/24</f>
        <v>#N/A</v>
      </c>
      <c r="AA10" s="138" t="e">
        <f>SUM(D10:E10)</f>
        <v>#N/A</v>
      </c>
      <c r="AB10" s="139" t="str">
        <f>IFERROR((($E$50*AC10)/Y10)+$K$49,"")</f>
        <v/>
      </c>
      <c r="AC10" s="121" t="e">
        <f>SUM(D10:E10)*24</f>
        <v>#N/A</v>
      </c>
      <c r="AD10" s="121" t="e">
        <f>Z10*24</f>
        <v>#N/A</v>
      </c>
    </row>
    <row r="11" spans="1:32" x14ac:dyDescent="0.3">
      <c r="A11" s="762" t="s">
        <v>1400</v>
      </c>
      <c r="B11" s="161" t="e">
        <f>IF(F11=$AD$1,($AE$2+$AE$3)/(SUM($F$10:$F$12)),0)</f>
        <v>#N/A</v>
      </c>
      <c r="C11" s="162">
        <v>1.0416666666666666E-2</v>
      </c>
      <c r="D11" s="163" t="e">
        <f>#N/A</f>
        <v>#N/A</v>
      </c>
      <c r="E11" s="164" t="e">
        <f>#N/A</f>
        <v>#N/A</v>
      </c>
      <c r="F11" s="164" t="e">
        <f>#N/A</f>
        <v>#N/A</v>
      </c>
      <c r="G11" s="760"/>
      <c r="H11" s="140" t="s">
        <v>1364</v>
      </c>
      <c r="I11" s="141">
        <v>45</v>
      </c>
      <c r="J11" s="141">
        <v>1.6</v>
      </c>
      <c r="K11" s="142" t="e">
        <f>#N/A</f>
        <v>#N/A</v>
      </c>
      <c r="L11" s="142"/>
      <c r="M11" s="142"/>
      <c r="N11" s="142"/>
      <c r="O11" s="142"/>
      <c r="P11" s="143"/>
      <c r="Q11" s="142"/>
      <c r="R11" s="142"/>
      <c r="S11" s="142">
        <v>5</v>
      </c>
      <c r="T11" s="142"/>
      <c r="U11" s="142"/>
      <c r="V11" s="142"/>
      <c r="W11" s="142"/>
      <c r="X11" s="142" t="s">
        <v>1132</v>
      </c>
      <c r="Y11" s="144" t="e">
        <f>#N/A</f>
        <v>#N/A</v>
      </c>
      <c r="Z11" s="144" t="e">
        <f>#N/A</f>
        <v>#N/A</v>
      </c>
      <c r="AA11" s="144" t="e">
        <f>SUM(D11:E11)</f>
        <v>#N/A</v>
      </c>
      <c r="AB11" s="145" t="str">
        <f>IFERROR((($E$50*AC11)/Y11)+$K$49,"")</f>
        <v/>
      </c>
      <c r="AC11" s="121" t="e">
        <f>#N/A</f>
        <v>#N/A</v>
      </c>
      <c r="AD11" s="121" t="e">
        <f>#N/A</f>
        <v>#N/A</v>
      </c>
    </row>
    <row r="12" spans="1:32" ht="14.4" thickBot="1" x14ac:dyDescent="0.35">
      <c r="A12" s="763"/>
      <c r="B12" s="165" t="e">
        <f>IF(F12=$AD$1,($AE$2+$AE$3)/(SUM($F$10:$F$12)),0)</f>
        <v>#N/A</v>
      </c>
      <c r="C12" s="166">
        <v>1.0416666666666666E-2</v>
      </c>
      <c r="D12" s="167" t="e">
        <f>#N/A</f>
        <v>#N/A</v>
      </c>
      <c r="E12" s="168" t="e">
        <f>#N/A</f>
        <v>#N/A</v>
      </c>
      <c r="F12" s="168" t="e">
        <f>#N/A</f>
        <v>#N/A</v>
      </c>
      <c r="G12" s="761"/>
      <c r="H12" s="146" t="s">
        <v>1364</v>
      </c>
      <c r="I12" s="147">
        <v>45</v>
      </c>
      <c r="J12" s="147">
        <v>2.4</v>
      </c>
      <c r="K12" s="148" t="e">
        <f>#N/A</f>
        <v>#N/A</v>
      </c>
      <c r="L12" s="257"/>
      <c r="M12" s="257"/>
      <c r="N12" s="148"/>
      <c r="O12" s="148"/>
      <c r="P12" s="149"/>
      <c r="Q12" s="148"/>
      <c r="R12" s="148"/>
      <c r="S12" s="148"/>
      <c r="T12" s="149"/>
      <c r="U12" s="148"/>
      <c r="V12" s="148">
        <v>5</v>
      </c>
      <c r="W12" s="148"/>
      <c r="X12" s="148" t="s">
        <v>1381</v>
      </c>
      <c r="Y12" s="150" t="e">
        <f>#N/A</f>
        <v>#N/A</v>
      </c>
      <c r="Z12" s="150" t="e">
        <f>#N/A</f>
        <v>#N/A</v>
      </c>
      <c r="AA12" s="150" t="e">
        <f>SUM(D12:E12)</f>
        <v>#N/A</v>
      </c>
      <c r="AB12" s="151" t="str">
        <f>IFERROR((($E$50*AC12)/Y12)+$K$49,"")</f>
        <v/>
      </c>
      <c r="AC12" s="121" t="e">
        <f>#N/A</f>
        <v>#N/A</v>
      </c>
      <c r="AD12" s="121" t="e">
        <f>#N/A</f>
        <v>#N/A</v>
      </c>
    </row>
    <row r="13" spans="1:32" ht="10.5" customHeight="1" thickTop="1" thickBot="1" x14ac:dyDescent="0.35">
      <c r="A13" s="129"/>
      <c r="B13" s="123"/>
      <c r="C13" s="124"/>
      <c r="D13" s="125"/>
      <c r="E13" s="123"/>
      <c r="F13" s="123"/>
      <c r="G13" s="130"/>
      <c r="H13" s="127"/>
      <c r="I13" s="126"/>
      <c r="J13" s="126"/>
      <c r="K13" s="122"/>
      <c r="L13" s="258"/>
      <c r="M13" s="258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8"/>
      <c r="AC13" s="121"/>
      <c r="AD13" s="121"/>
    </row>
    <row r="14" spans="1:32" ht="14.4" thickTop="1" x14ac:dyDescent="0.3">
      <c r="A14" s="764" t="s">
        <v>1399</v>
      </c>
      <c r="B14" s="158" t="e">
        <f>IF(F14=$AD$1,($AE$2+$AE$3+$AE$3)/(SUM($F$14:$F$18)),0)</f>
        <v>#N/A</v>
      </c>
      <c r="C14" s="152">
        <v>5.5555555555555552E-2</v>
      </c>
      <c r="D14" s="153" t="e">
        <f>#N/A</f>
        <v>#N/A</v>
      </c>
      <c r="E14" s="154" t="e">
        <f>#N/A</f>
        <v>#N/A</v>
      </c>
      <c r="F14" s="155" t="e">
        <f>#N/A</f>
        <v>#N/A</v>
      </c>
      <c r="G14" s="759">
        <v>42649</v>
      </c>
      <c r="H14" s="176" t="s">
        <v>1365</v>
      </c>
      <c r="I14" s="177">
        <v>45</v>
      </c>
      <c r="J14" s="178">
        <v>2.6</v>
      </c>
      <c r="K14" s="179" t="e">
        <f>#N/A</f>
        <v>#N/A</v>
      </c>
      <c r="L14" s="259"/>
      <c r="M14" s="259"/>
      <c r="N14" s="180"/>
      <c r="O14" s="180"/>
      <c r="P14" s="180"/>
      <c r="Q14" s="180">
        <v>20</v>
      </c>
      <c r="R14" s="180"/>
      <c r="S14" s="181"/>
      <c r="T14" s="180"/>
      <c r="U14" s="180"/>
      <c r="V14" s="180"/>
      <c r="W14" s="180"/>
      <c r="X14" s="182" t="s">
        <v>1132</v>
      </c>
      <c r="Y14" s="183" t="e">
        <f>#N/A</f>
        <v>#N/A</v>
      </c>
      <c r="Z14" s="184" t="e">
        <f>#N/A</f>
        <v>#N/A</v>
      </c>
      <c r="AA14" s="185" t="e">
        <f>#N/A</f>
        <v>#N/A</v>
      </c>
      <c r="AB14" s="186" t="str">
        <f>IFERROR((($E$50*AC14)/Y14)+$K$49,"")</f>
        <v/>
      </c>
      <c r="AC14" s="121" t="e">
        <f>#N/A</f>
        <v>#N/A</v>
      </c>
      <c r="AD14" s="121" t="e">
        <f>#N/A</f>
        <v>#N/A</v>
      </c>
      <c r="AE14" s="260"/>
      <c r="AF14" s="260"/>
    </row>
    <row r="15" spans="1:32" x14ac:dyDescent="0.3">
      <c r="A15" s="765"/>
      <c r="B15" s="159" t="e">
        <f>IF(F15=$AD$1,($AE$2+$AE$3+$AE$3)/(SUM($F$14:$F$18)),0)</f>
        <v>#N/A</v>
      </c>
      <c r="C15" s="80">
        <v>2.4305555555555556E-2</v>
      </c>
      <c r="D15" s="113" t="e">
        <f>#N/A</f>
        <v>#N/A</v>
      </c>
      <c r="E15" s="81" t="e">
        <f>#N/A</f>
        <v>#N/A</v>
      </c>
      <c r="F15" s="114" t="e">
        <f>#N/A</f>
        <v>#N/A</v>
      </c>
      <c r="G15" s="760"/>
      <c r="H15" s="93" t="s">
        <v>1365</v>
      </c>
      <c r="I15" s="82">
        <v>45</v>
      </c>
      <c r="J15" s="83">
        <v>2.9</v>
      </c>
      <c r="K15" s="95" t="e">
        <f>#N/A</f>
        <v>#N/A</v>
      </c>
      <c r="L15" s="261"/>
      <c r="M15" s="261"/>
      <c r="N15" s="73"/>
      <c r="O15" s="73"/>
      <c r="P15" s="73"/>
      <c r="Q15" s="73"/>
      <c r="R15" s="73"/>
      <c r="S15" s="73">
        <v>20</v>
      </c>
      <c r="T15" s="73"/>
      <c r="U15" s="262"/>
      <c r="V15" s="73"/>
      <c r="W15" s="73"/>
      <c r="X15" s="69" t="s">
        <v>1381</v>
      </c>
      <c r="Y15" s="70" t="e">
        <f>#N/A</f>
        <v>#N/A</v>
      </c>
      <c r="Z15" s="74" t="e">
        <f>#N/A</f>
        <v>#N/A</v>
      </c>
      <c r="AA15" s="75" t="e">
        <f>#N/A</f>
        <v>#N/A</v>
      </c>
      <c r="AB15" s="187" t="str">
        <f>IFERROR((($E$50*AC15)/Y15)+$K$49,"")</f>
        <v/>
      </c>
      <c r="AC15" s="121" t="e">
        <f>#N/A</f>
        <v>#N/A</v>
      </c>
      <c r="AD15" s="121" t="e">
        <f>#N/A</f>
        <v>#N/A</v>
      </c>
      <c r="AE15" s="260"/>
      <c r="AF15" s="260"/>
    </row>
    <row r="16" spans="1:32" ht="14.4" thickBot="1" x14ac:dyDescent="0.35">
      <c r="A16" s="766"/>
      <c r="B16" s="160" t="e">
        <f>IF(F16=$AD$1,($AE$2+$AE$3+$AE$3)/(SUM($F$14:$F$18)),0)</f>
        <v>#N/A</v>
      </c>
      <c r="C16" s="84">
        <v>2.4305555555555556E-2</v>
      </c>
      <c r="D16" s="156" t="e">
        <f>#N/A</f>
        <v>#N/A</v>
      </c>
      <c r="E16" s="85" t="e">
        <f>#N/A</f>
        <v>#N/A</v>
      </c>
      <c r="F16" s="157" t="e">
        <f>#N/A</f>
        <v>#N/A</v>
      </c>
      <c r="G16" s="760"/>
      <c r="H16" s="100" t="s">
        <v>1365</v>
      </c>
      <c r="I16" s="188">
        <v>45</v>
      </c>
      <c r="J16" s="189">
        <v>3.8</v>
      </c>
      <c r="K16" s="101" t="e">
        <f>#N/A</f>
        <v>#N/A</v>
      </c>
      <c r="L16" s="263"/>
      <c r="M16" s="263"/>
      <c r="N16" s="190"/>
      <c r="O16" s="190"/>
      <c r="P16" s="190"/>
      <c r="Q16" s="190"/>
      <c r="R16" s="190"/>
      <c r="S16" s="190"/>
      <c r="T16" s="190"/>
      <c r="U16" s="102">
        <v>5</v>
      </c>
      <c r="V16" s="191"/>
      <c r="W16" s="190"/>
      <c r="X16" s="192" t="s">
        <v>1132</v>
      </c>
      <c r="Y16" s="87" t="e">
        <f>#N/A</f>
        <v>#N/A</v>
      </c>
      <c r="Z16" s="88" t="e">
        <f>#N/A</f>
        <v>#N/A</v>
      </c>
      <c r="AA16" s="89" t="e">
        <f>#N/A</f>
        <v>#N/A</v>
      </c>
      <c r="AB16" s="193" t="str">
        <f>IFERROR((($E$50*AC16)/Y16)+$K$49,"")</f>
        <v/>
      </c>
      <c r="AC16" s="121" t="e">
        <f>#N/A</f>
        <v>#N/A</v>
      </c>
      <c r="AD16" s="121" t="e">
        <f>#N/A</f>
        <v>#N/A</v>
      </c>
      <c r="AE16" s="260"/>
      <c r="AF16" s="260"/>
    </row>
    <row r="17" spans="1:30" x14ac:dyDescent="0.3">
      <c r="A17" s="767" t="s">
        <v>1400</v>
      </c>
      <c r="B17" s="169" t="e">
        <f>IF(F17=$AD$1,($AE$2+$AE$3+$AE$3)/(SUM($F$14:$F$18)),0)</f>
        <v>#N/A</v>
      </c>
      <c r="C17" s="76">
        <v>1.0416666666666666E-2</v>
      </c>
      <c r="D17" s="66" t="e">
        <f>#N/A</f>
        <v>#N/A</v>
      </c>
      <c r="E17" s="77" t="e">
        <f>#N/A</f>
        <v>#N/A</v>
      </c>
      <c r="F17" s="170" t="e">
        <f>#N/A</f>
        <v>#N/A</v>
      </c>
      <c r="G17" s="760"/>
      <c r="H17" s="91" t="s">
        <v>1366</v>
      </c>
      <c r="I17" s="78">
        <v>45</v>
      </c>
      <c r="J17" s="67">
        <v>2.2000000000000002</v>
      </c>
      <c r="K17" s="92" t="e">
        <f>#N/A</f>
        <v>#N/A</v>
      </c>
      <c r="L17" s="194"/>
      <c r="M17" s="264"/>
      <c r="N17" s="68"/>
      <c r="O17" s="68"/>
      <c r="P17" s="265"/>
      <c r="Q17" s="86">
        <v>5</v>
      </c>
      <c r="R17" s="68"/>
      <c r="S17" s="68"/>
      <c r="T17" s="68"/>
      <c r="U17" s="68"/>
      <c r="V17" s="68"/>
      <c r="W17" s="68"/>
      <c r="X17" s="64" t="s">
        <v>1132</v>
      </c>
      <c r="Y17" s="65" t="e">
        <f>#N/A</f>
        <v>#N/A</v>
      </c>
      <c r="Z17" s="71" t="e">
        <f>#N/A</f>
        <v>#N/A</v>
      </c>
      <c r="AA17" s="72" t="e">
        <f>#N/A</f>
        <v>#N/A</v>
      </c>
      <c r="AB17" s="195" t="str">
        <f>IFERROR((($E$50*AC17)/Y17)+$K$49,"")</f>
        <v/>
      </c>
      <c r="AC17" s="121" t="e">
        <f>#N/A</f>
        <v>#N/A</v>
      </c>
      <c r="AD17" s="121" t="e">
        <f>#N/A</f>
        <v>#N/A</v>
      </c>
    </row>
    <row r="18" spans="1:30" ht="14.4" thickBot="1" x14ac:dyDescent="0.35">
      <c r="A18" s="768"/>
      <c r="B18" s="171" t="e">
        <f>IF(F18=$AD$1,($AE$2+$AE$3+$AE$3)/(SUM($F$14:$F$18)),0)</f>
        <v>#N/A</v>
      </c>
      <c r="C18" s="172">
        <v>1.7361111111111112E-2</v>
      </c>
      <c r="D18" s="173" t="e">
        <f>#N/A</f>
        <v>#N/A</v>
      </c>
      <c r="E18" s="174" t="e">
        <f>#N/A</f>
        <v>#N/A</v>
      </c>
      <c r="F18" s="175" t="e">
        <f>#N/A</f>
        <v>#N/A</v>
      </c>
      <c r="G18" s="761"/>
      <c r="H18" s="196" t="s">
        <v>1366</v>
      </c>
      <c r="I18" s="197">
        <v>45</v>
      </c>
      <c r="J18" s="198">
        <v>2.9</v>
      </c>
      <c r="K18" s="199" t="e">
        <f>#N/A</f>
        <v>#N/A</v>
      </c>
      <c r="L18" s="200"/>
      <c r="M18" s="266"/>
      <c r="N18" s="201"/>
      <c r="O18" s="201"/>
      <c r="P18" s="201"/>
      <c r="Q18" s="201"/>
      <c r="R18" s="201"/>
      <c r="S18" s="201"/>
      <c r="T18" s="201"/>
      <c r="U18" s="202"/>
      <c r="V18" s="201"/>
      <c r="W18" s="202">
        <v>5</v>
      </c>
      <c r="X18" s="203" t="s">
        <v>1132</v>
      </c>
      <c r="Y18" s="204" t="e">
        <f>#N/A</f>
        <v>#N/A</v>
      </c>
      <c r="Z18" s="205" t="e">
        <f>#N/A</f>
        <v>#N/A</v>
      </c>
      <c r="AA18" s="206" t="e">
        <f>#N/A</f>
        <v>#N/A</v>
      </c>
      <c r="AB18" s="207" t="str">
        <f>IFERROR((($E$50*AC18)/Y18)+$K$49,"")</f>
        <v/>
      </c>
      <c r="AC18" s="121" t="e">
        <f>#N/A</f>
        <v>#N/A</v>
      </c>
      <c r="AD18" s="121" t="e">
        <f>#N/A</f>
        <v>#N/A</v>
      </c>
    </row>
    <row r="19" spans="1:30" ht="10.5" customHeight="1" thickTop="1" thickBot="1" x14ac:dyDescent="0.35">
      <c r="A19" s="129"/>
      <c r="B19" s="123"/>
      <c r="C19" s="124"/>
      <c r="D19" s="125"/>
      <c r="E19" s="123"/>
      <c r="F19" s="123"/>
      <c r="G19" s="130"/>
      <c r="H19" s="127"/>
      <c r="I19" s="126"/>
      <c r="J19" s="126"/>
      <c r="K19" s="122"/>
      <c r="L19" s="258"/>
      <c r="M19" s="258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8"/>
      <c r="AC19" s="121"/>
      <c r="AD19" s="121"/>
    </row>
    <row r="20" spans="1:30" ht="14.4" thickTop="1" x14ac:dyDescent="0.3">
      <c r="A20" s="755" t="s">
        <v>1399</v>
      </c>
      <c r="B20" s="158" t="e">
        <f>IF(F20=$AD$1,($AE$2+$AE$3)/(SUM($F$20:$F$24)),0)</f>
        <v>#N/A</v>
      </c>
      <c r="C20" s="152">
        <v>5.5555555555555552E-2</v>
      </c>
      <c r="D20" s="153" t="e">
        <f>#N/A</f>
        <v>#N/A</v>
      </c>
      <c r="E20" s="154" t="e">
        <f>#N/A</f>
        <v>#N/A</v>
      </c>
      <c r="F20" s="155" t="e">
        <f>#N/A</f>
        <v>#N/A</v>
      </c>
      <c r="G20" s="752">
        <v>42654</v>
      </c>
      <c r="H20" s="176" t="s">
        <v>1367</v>
      </c>
      <c r="I20" s="214">
        <v>45</v>
      </c>
      <c r="J20" s="178">
        <v>3.7</v>
      </c>
      <c r="K20" s="179" t="e">
        <f>#N/A</f>
        <v>#N/A</v>
      </c>
      <c r="L20" s="215"/>
      <c r="M20" s="215"/>
      <c r="N20" s="215"/>
      <c r="O20" s="215"/>
      <c r="P20" s="215"/>
      <c r="Q20" s="216">
        <v>5</v>
      </c>
      <c r="R20" s="215"/>
      <c r="S20" s="267"/>
      <c r="T20" s="215"/>
      <c r="U20" s="215"/>
      <c r="V20" s="267"/>
      <c r="W20" s="215"/>
      <c r="X20" s="182" t="s">
        <v>1132</v>
      </c>
      <c r="Y20" s="183" t="e">
        <f>#N/A</f>
        <v>#N/A</v>
      </c>
      <c r="Z20" s="184" t="e">
        <f>#N/A</f>
        <v>#N/A</v>
      </c>
      <c r="AA20" s="185" t="e">
        <f>#N/A</f>
        <v>#N/A</v>
      </c>
      <c r="AB20" s="186" t="str">
        <f>IFERROR((($E$50*AC20)/Y20)+$K$49,"")</f>
        <v/>
      </c>
      <c r="AC20" s="121" t="e">
        <f>#N/A</f>
        <v>#N/A</v>
      </c>
      <c r="AD20" s="121" t="e">
        <f>#N/A</f>
        <v>#N/A</v>
      </c>
    </row>
    <row r="21" spans="1:30" x14ac:dyDescent="0.3">
      <c r="A21" s="756"/>
      <c r="B21" s="159" t="e">
        <f>IF(F21=$AD$1,($AE$2+$AE$3)/(SUM($F$20:$F$24)),0)</f>
        <v>#N/A</v>
      </c>
      <c r="C21" s="80">
        <v>2.4305555555555556E-2</v>
      </c>
      <c r="D21" s="113" t="e">
        <f>#N/A</f>
        <v>#N/A</v>
      </c>
      <c r="E21" s="81" t="e">
        <f>#N/A</f>
        <v>#N/A</v>
      </c>
      <c r="F21" s="114" t="e">
        <f>#N/A</f>
        <v>#N/A</v>
      </c>
      <c r="G21" s="757"/>
      <c r="H21" s="93" t="s">
        <v>1367</v>
      </c>
      <c r="I21" s="94">
        <v>45</v>
      </c>
      <c r="J21" s="83">
        <v>4.0999999999999996</v>
      </c>
      <c r="K21" s="95" t="e">
        <f>#N/A</f>
        <v>#N/A</v>
      </c>
      <c r="L21" s="96"/>
      <c r="M21" s="96"/>
      <c r="N21" s="96"/>
      <c r="O21" s="96"/>
      <c r="P21" s="96"/>
      <c r="Q21" s="96"/>
      <c r="R21" s="96"/>
      <c r="S21" s="96">
        <v>10</v>
      </c>
      <c r="T21" s="96"/>
      <c r="U21" s="96"/>
      <c r="V21" s="96"/>
      <c r="W21" s="262"/>
      <c r="X21" s="69" t="s">
        <v>1381</v>
      </c>
      <c r="Y21" s="70" t="e">
        <f>#N/A</f>
        <v>#N/A</v>
      </c>
      <c r="Z21" s="74" t="e">
        <f>#N/A</f>
        <v>#N/A</v>
      </c>
      <c r="AA21" s="75" t="e">
        <f>#N/A</f>
        <v>#N/A</v>
      </c>
      <c r="AB21" s="187" t="str">
        <f>IFERROR((($E$50*AC21)/Y21)+$K$49,"")</f>
        <v/>
      </c>
      <c r="AC21" s="121" t="e">
        <f>#N/A</f>
        <v>#N/A</v>
      </c>
      <c r="AD21" s="121" t="e">
        <f>#N/A</f>
        <v>#N/A</v>
      </c>
    </row>
    <row r="22" spans="1:30" x14ac:dyDescent="0.3">
      <c r="A22" s="756"/>
      <c r="B22" s="159" t="e">
        <f>IF(F22=$AD$1,($AE$2+$AE$3)/(SUM($F$20:$F$24)),0)</f>
        <v>#N/A</v>
      </c>
      <c r="C22" s="80">
        <v>2.4305555555555556E-2</v>
      </c>
      <c r="D22" s="113" t="e">
        <f>#N/A</f>
        <v>#N/A</v>
      </c>
      <c r="E22" s="81" t="e">
        <f>#N/A</f>
        <v>#N/A</v>
      </c>
      <c r="F22" s="114" t="e">
        <f>#N/A</f>
        <v>#N/A</v>
      </c>
      <c r="G22" s="757"/>
      <c r="H22" s="93" t="s">
        <v>1367</v>
      </c>
      <c r="I22" s="94">
        <v>45</v>
      </c>
      <c r="J22" s="83">
        <v>4.5999999999999996</v>
      </c>
      <c r="K22" s="95" t="e">
        <f>#N/A</f>
        <v>#N/A</v>
      </c>
      <c r="L22" s="96"/>
      <c r="M22" s="96"/>
      <c r="N22" s="96"/>
      <c r="O22" s="96"/>
      <c r="P22" s="96"/>
      <c r="Q22" s="96"/>
      <c r="R22" s="96"/>
      <c r="S22" s="97"/>
      <c r="T22" s="98">
        <v>5</v>
      </c>
      <c r="U22" s="96"/>
      <c r="V22" s="96"/>
      <c r="W22" s="96"/>
      <c r="X22" s="69" t="s">
        <v>1132</v>
      </c>
      <c r="Y22" s="70" t="e">
        <f>#N/A</f>
        <v>#N/A</v>
      </c>
      <c r="Z22" s="74" t="e">
        <f>#N/A</f>
        <v>#N/A</v>
      </c>
      <c r="AA22" s="75" t="e">
        <f>#N/A</f>
        <v>#N/A</v>
      </c>
      <c r="AB22" s="187" t="str">
        <f>IFERROR((($E$50*AC22)/Y22)+$K$49,"")</f>
        <v/>
      </c>
      <c r="AC22" s="121" t="e">
        <f>#N/A</f>
        <v>#N/A</v>
      </c>
      <c r="AD22" s="121" t="e">
        <f>#N/A</f>
        <v>#N/A</v>
      </c>
    </row>
    <row r="23" spans="1:30" ht="14.4" thickBot="1" x14ac:dyDescent="0.35">
      <c r="A23" s="756"/>
      <c r="B23" s="160" t="e">
        <f>IF(F23=$AD$1,($AE$2+$AE$3)/(SUM($F$20:$F$24)),0)</f>
        <v>#N/A</v>
      </c>
      <c r="C23" s="84">
        <v>2.4305555555555556E-2</v>
      </c>
      <c r="D23" s="156" t="e">
        <f>#N/A</f>
        <v>#N/A</v>
      </c>
      <c r="E23" s="85" t="e">
        <f>#N/A</f>
        <v>#N/A</v>
      </c>
      <c r="F23" s="157" t="e">
        <f>#N/A</f>
        <v>#N/A</v>
      </c>
      <c r="G23" s="757"/>
      <c r="H23" s="100" t="s">
        <v>1367</v>
      </c>
      <c r="I23" s="217">
        <v>45</v>
      </c>
      <c r="J23" s="189">
        <v>5.4</v>
      </c>
      <c r="K23" s="101" t="e">
        <f>#N/A</f>
        <v>#N/A</v>
      </c>
      <c r="L23" s="218"/>
      <c r="M23" s="218"/>
      <c r="N23" s="218"/>
      <c r="O23" s="102"/>
      <c r="P23" s="218"/>
      <c r="Q23" s="218"/>
      <c r="R23" s="218"/>
      <c r="S23" s="218"/>
      <c r="T23" s="218"/>
      <c r="U23" s="191">
        <v>5</v>
      </c>
      <c r="V23" s="218"/>
      <c r="W23" s="218"/>
      <c r="X23" s="192" t="s">
        <v>1132</v>
      </c>
      <c r="Y23" s="87" t="e">
        <f>#N/A</f>
        <v>#N/A</v>
      </c>
      <c r="Z23" s="88" t="e">
        <f>#N/A</f>
        <v>#N/A</v>
      </c>
      <c r="AA23" s="89" t="e">
        <f>#N/A</f>
        <v>#N/A</v>
      </c>
      <c r="AB23" s="193" t="str">
        <f>IFERROR((($E$50*AC23)/Y23)+$K$49,"")</f>
        <v/>
      </c>
      <c r="AC23" s="121" t="e">
        <f>#N/A</f>
        <v>#N/A</v>
      </c>
      <c r="AD23" s="121" t="e">
        <f>#N/A</f>
        <v>#N/A</v>
      </c>
    </row>
    <row r="24" spans="1:30" ht="28.2" thickBot="1" x14ac:dyDescent="0.35">
      <c r="A24" s="208" t="s">
        <v>1400</v>
      </c>
      <c r="B24" s="209" t="e">
        <f>IF(F24=$AD$1,($AE$2+$AE$3)/(SUM($F$20:$F$24)),0)</f>
        <v>#N/A</v>
      </c>
      <c r="C24" s="210">
        <v>1.0416666666666666E-2</v>
      </c>
      <c r="D24" s="211" t="e">
        <f>#N/A</f>
        <v>#N/A</v>
      </c>
      <c r="E24" s="212" t="e">
        <f>#N/A</f>
        <v>#N/A</v>
      </c>
      <c r="F24" s="213" t="e">
        <f>#N/A</f>
        <v>#N/A</v>
      </c>
      <c r="G24" s="753"/>
      <c r="H24" s="219" t="s">
        <v>1368</v>
      </c>
      <c r="I24" s="222">
        <v>45</v>
      </c>
      <c r="J24" s="220">
        <v>8</v>
      </c>
      <c r="K24" s="221" t="e">
        <f>#N/A</f>
        <v>#N/A</v>
      </c>
      <c r="L24" s="222"/>
      <c r="M24" s="222"/>
      <c r="N24" s="222"/>
      <c r="O24" s="222"/>
      <c r="P24" s="222"/>
      <c r="Q24" s="222"/>
      <c r="R24" s="222"/>
      <c r="S24" s="223"/>
      <c r="T24" s="222"/>
      <c r="U24" s="222"/>
      <c r="V24" s="222"/>
      <c r="W24" s="223">
        <v>5</v>
      </c>
      <c r="X24" s="224" t="s">
        <v>1132</v>
      </c>
      <c r="Y24" s="225" t="e">
        <f>#N/A</f>
        <v>#N/A</v>
      </c>
      <c r="Z24" s="226" t="e">
        <f>#N/A</f>
        <v>#N/A</v>
      </c>
      <c r="AA24" s="227" t="e">
        <f>#N/A</f>
        <v>#N/A</v>
      </c>
      <c r="AB24" s="228" t="str">
        <f>IFERROR((($E$50*AC24)/Y24)+$K$49,"")</f>
        <v/>
      </c>
      <c r="AC24" s="121" t="e">
        <f>#N/A</f>
        <v>#N/A</v>
      </c>
      <c r="AD24" s="121" t="e">
        <f>#N/A</f>
        <v>#N/A</v>
      </c>
    </row>
    <row r="25" spans="1:30" ht="10.5" customHeight="1" thickTop="1" thickBot="1" x14ac:dyDescent="0.35">
      <c r="A25" s="129"/>
      <c r="B25" s="123"/>
      <c r="C25" s="124"/>
      <c r="D25" s="125"/>
      <c r="E25" s="123"/>
      <c r="F25" s="123"/>
      <c r="G25" s="130"/>
      <c r="H25" s="127"/>
      <c r="I25" s="126"/>
      <c r="J25" s="126"/>
      <c r="K25" s="122"/>
      <c r="L25" s="258"/>
      <c r="M25" s="258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8"/>
      <c r="AC25" s="121"/>
      <c r="AD25" s="121"/>
    </row>
    <row r="26" spans="1:30" ht="15" thickTop="1" thickBot="1" x14ac:dyDescent="0.35">
      <c r="A26" s="229" t="s">
        <v>1399</v>
      </c>
      <c r="B26" s="230" t="e">
        <f>IF(F26=$AD$1,($AE$2+$AE$3+$AE$3)/(SUM($F$26:$F$27)),0)</f>
        <v>#N/A</v>
      </c>
      <c r="C26" s="231">
        <v>5.5555555555555552E-2</v>
      </c>
      <c r="D26" s="232" t="e">
        <f>#N/A</f>
        <v>#N/A</v>
      </c>
      <c r="E26" s="233" t="e">
        <f>#N/A</f>
        <v>#N/A</v>
      </c>
      <c r="F26" s="234" t="e">
        <f>#N/A</f>
        <v>#N/A</v>
      </c>
      <c r="G26" s="752">
        <v>42656</v>
      </c>
      <c r="H26" s="236" t="s">
        <v>1369</v>
      </c>
      <c r="I26" s="268">
        <v>45</v>
      </c>
      <c r="J26" s="237">
        <v>4.9000000000000004</v>
      </c>
      <c r="K26" s="238" t="e">
        <f>#N/A</f>
        <v>#N/A</v>
      </c>
      <c r="L26" s="269"/>
      <c r="M26" s="269"/>
      <c r="N26" s="269"/>
      <c r="O26" s="269"/>
      <c r="P26" s="269"/>
      <c r="Q26" s="269"/>
      <c r="R26" s="269"/>
      <c r="S26" s="268">
        <v>10</v>
      </c>
      <c r="T26" s="269"/>
      <c r="U26" s="239"/>
      <c r="V26" s="239"/>
      <c r="W26" s="269"/>
      <c r="X26" s="240" t="s">
        <v>1381</v>
      </c>
      <c r="Y26" s="241" t="e">
        <f>#N/A</f>
        <v>#N/A</v>
      </c>
      <c r="Z26" s="242" t="e">
        <f>#N/A</f>
        <v>#N/A</v>
      </c>
      <c r="AA26" s="243" t="e">
        <f>#N/A</f>
        <v>#N/A</v>
      </c>
      <c r="AB26" s="244" t="str">
        <f>IFERROR((($E$50*AC26)/Y26)+$K$49,"")</f>
        <v/>
      </c>
      <c r="AC26" s="121" t="e">
        <f>#N/A</f>
        <v>#N/A</v>
      </c>
      <c r="AD26" s="121" t="e">
        <f>#N/A</f>
        <v>#N/A</v>
      </c>
    </row>
    <row r="27" spans="1:30" ht="15.75" customHeight="1" thickBot="1" x14ac:dyDescent="0.35">
      <c r="A27" s="208" t="s">
        <v>1400</v>
      </c>
      <c r="B27" s="209" t="e">
        <f>IF(F27=$AD$1,($AE$2+$AE$3+$AE$3)/(SUM($F$26:$F$27)),0)</f>
        <v>#N/A</v>
      </c>
      <c r="C27" s="210">
        <v>1.0416666666666666E-2</v>
      </c>
      <c r="D27" s="211" t="e">
        <f>#N/A</f>
        <v>#N/A</v>
      </c>
      <c r="E27" s="212" t="e">
        <f>#N/A</f>
        <v>#N/A</v>
      </c>
      <c r="F27" s="235" t="e">
        <f>#N/A</f>
        <v>#N/A</v>
      </c>
      <c r="G27" s="753"/>
      <c r="H27" s="219" t="s">
        <v>1370</v>
      </c>
      <c r="I27" s="245">
        <v>45</v>
      </c>
      <c r="J27" s="220">
        <v>8.8000000000000007</v>
      </c>
      <c r="K27" s="221" t="e">
        <f>#N/A</f>
        <v>#N/A</v>
      </c>
      <c r="L27" s="270"/>
      <c r="M27" s="270"/>
      <c r="N27" s="270"/>
      <c r="O27" s="270"/>
      <c r="P27" s="270"/>
      <c r="Q27" s="270"/>
      <c r="R27" s="270"/>
      <c r="S27" s="270"/>
      <c r="T27" s="270"/>
      <c r="U27" s="246"/>
      <c r="V27" s="270"/>
      <c r="W27" s="223">
        <v>5</v>
      </c>
      <c r="X27" s="224" t="s">
        <v>1132</v>
      </c>
      <c r="Y27" s="225" t="e">
        <f>#N/A</f>
        <v>#N/A</v>
      </c>
      <c r="Z27" s="226" t="e">
        <f>#N/A</f>
        <v>#N/A</v>
      </c>
      <c r="AA27" s="227" t="e">
        <f>#N/A</f>
        <v>#N/A</v>
      </c>
      <c r="AB27" s="228" t="str">
        <f>IFERROR((($E$50*AC27)/Y27)+$K$49,"")</f>
        <v/>
      </c>
      <c r="AC27" s="121" t="e">
        <f>#N/A</f>
        <v>#N/A</v>
      </c>
      <c r="AD27" s="121" t="e">
        <f>#N/A</f>
        <v>#N/A</v>
      </c>
    </row>
    <row r="28" spans="1:30" ht="10.5" customHeight="1" thickTop="1" thickBot="1" x14ac:dyDescent="0.35">
      <c r="A28" s="129"/>
      <c r="B28" s="123"/>
      <c r="C28" s="124"/>
      <c r="D28" s="125"/>
      <c r="E28" s="123"/>
      <c r="F28" s="123"/>
      <c r="G28" s="130"/>
      <c r="H28" s="127"/>
      <c r="I28" s="126"/>
      <c r="J28" s="126"/>
      <c r="K28" s="122"/>
      <c r="L28" s="258"/>
      <c r="M28" s="258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8"/>
      <c r="AC28" s="121"/>
      <c r="AD28" s="121"/>
    </row>
    <row r="29" spans="1:30" ht="14.4" thickTop="1" x14ac:dyDescent="0.3">
      <c r="A29" s="755" t="s">
        <v>1399</v>
      </c>
      <c r="B29" s="158" t="e">
        <f>IF(F29=$AD$1,($AE$2+$AE$3)/(SUM($F$29:$F$32)),0)</f>
        <v>#N/A</v>
      </c>
      <c r="C29" s="152">
        <v>5.5555555555555552E-2</v>
      </c>
      <c r="D29" s="153" t="e">
        <f>#N/A</f>
        <v>#N/A</v>
      </c>
      <c r="E29" s="154" t="e">
        <f>#N/A</f>
        <v>#N/A</v>
      </c>
      <c r="F29" s="247" t="e">
        <f>#N/A</f>
        <v>#N/A</v>
      </c>
      <c r="G29" s="752">
        <v>42657</v>
      </c>
      <c r="H29" s="176" t="s">
        <v>1371</v>
      </c>
      <c r="I29" s="271">
        <v>45</v>
      </c>
      <c r="J29" s="178">
        <v>4.9000000000000004</v>
      </c>
      <c r="K29" s="179" t="e">
        <f>#N/A</f>
        <v>#N/A</v>
      </c>
      <c r="L29" s="267"/>
      <c r="M29" s="267"/>
      <c r="N29" s="267"/>
      <c r="O29" s="267"/>
      <c r="P29" s="267"/>
      <c r="Q29" s="267"/>
      <c r="R29" s="267"/>
      <c r="S29" s="267"/>
      <c r="T29" s="267"/>
      <c r="U29" s="181">
        <v>5</v>
      </c>
      <c r="V29" s="267"/>
      <c r="W29" s="267"/>
      <c r="X29" s="182" t="s">
        <v>1381</v>
      </c>
      <c r="Y29" s="183" t="e">
        <f>#N/A</f>
        <v>#N/A</v>
      </c>
      <c r="Z29" s="184" t="e">
        <f>#N/A</f>
        <v>#N/A</v>
      </c>
      <c r="AA29" s="185" t="e">
        <f>#N/A</f>
        <v>#N/A</v>
      </c>
      <c r="AB29" s="186" t="str">
        <f>IFERROR((($E$50*AC29)/Y29)+$K$49,"")</f>
        <v/>
      </c>
      <c r="AC29" s="121" t="e">
        <f>#N/A</f>
        <v>#N/A</v>
      </c>
      <c r="AD29" s="121" t="e">
        <f>#N/A</f>
        <v>#N/A</v>
      </c>
    </row>
    <row r="30" spans="1:30" ht="14.4" thickBot="1" x14ac:dyDescent="0.35">
      <c r="A30" s="756"/>
      <c r="B30" s="160" t="e">
        <f>IF(F30=$AD$1,($AE$2+$AE$3)/(SUM($F$29:$F$32)),0)</f>
        <v>#N/A</v>
      </c>
      <c r="C30" s="84">
        <v>2.4305555555555556E-2</v>
      </c>
      <c r="D30" s="156" t="e">
        <f>#N/A</f>
        <v>#N/A</v>
      </c>
      <c r="E30" s="85" t="e">
        <f>#N/A</f>
        <v>#N/A</v>
      </c>
      <c r="F30" s="99" t="e">
        <f>#N/A</f>
        <v>#N/A</v>
      </c>
      <c r="G30" s="757"/>
      <c r="H30" s="100" t="s">
        <v>1371</v>
      </c>
      <c r="I30" s="272">
        <v>45</v>
      </c>
      <c r="J30" s="189">
        <v>5.5</v>
      </c>
      <c r="K30" s="101" t="e">
        <f>#N/A</f>
        <v>#N/A</v>
      </c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102">
        <v>10</v>
      </c>
      <c r="W30" s="273"/>
      <c r="X30" s="192" t="s">
        <v>1381</v>
      </c>
      <c r="Y30" s="87" t="e">
        <f>#N/A</f>
        <v>#N/A</v>
      </c>
      <c r="Z30" s="88" t="e">
        <f>#N/A</f>
        <v>#N/A</v>
      </c>
      <c r="AA30" s="89" t="e">
        <f>#N/A</f>
        <v>#N/A</v>
      </c>
      <c r="AB30" s="193" t="str">
        <f>IFERROR((($E$50*AC30)/Y30)+$K$49,"")</f>
        <v/>
      </c>
      <c r="AC30" s="121" t="e">
        <f>#N/A</f>
        <v>#N/A</v>
      </c>
      <c r="AD30" s="121" t="e">
        <f>#N/A</f>
        <v>#N/A</v>
      </c>
    </row>
    <row r="31" spans="1:30" x14ac:dyDescent="0.3">
      <c r="A31" s="756" t="s">
        <v>1400</v>
      </c>
      <c r="B31" s="169" t="e">
        <f>IF(F31=$AD$1,($AE$2+$AE$3)/(SUM($F$29:$F$32)),0)</f>
        <v>#N/A</v>
      </c>
      <c r="C31" s="76">
        <v>1.0416666666666666E-2</v>
      </c>
      <c r="D31" s="66" t="e">
        <f>#N/A</f>
        <v>#N/A</v>
      </c>
      <c r="E31" s="77" t="e">
        <f>#N/A</f>
        <v>#N/A</v>
      </c>
      <c r="F31" s="90" t="e">
        <f>#N/A</f>
        <v>#N/A</v>
      </c>
      <c r="G31" s="757"/>
      <c r="H31" s="91" t="s">
        <v>1372</v>
      </c>
      <c r="I31" s="249">
        <v>45</v>
      </c>
      <c r="J31" s="194">
        <v>4.7</v>
      </c>
      <c r="K31" s="92" t="e">
        <f>#N/A</f>
        <v>#N/A</v>
      </c>
      <c r="L31" s="265"/>
      <c r="M31" s="265"/>
      <c r="N31" s="265"/>
      <c r="O31" s="265"/>
      <c r="P31" s="79">
        <v>5</v>
      </c>
      <c r="Q31" s="265"/>
      <c r="R31" s="265"/>
      <c r="S31" s="265"/>
      <c r="T31" s="265"/>
      <c r="U31" s="265"/>
      <c r="V31" s="79">
        <v>10</v>
      </c>
      <c r="W31" s="265"/>
      <c r="X31" s="64" t="s">
        <v>1381</v>
      </c>
      <c r="Y31" s="65" t="e">
        <f>#N/A</f>
        <v>#N/A</v>
      </c>
      <c r="Z31" s="71" t="e">
        <f>#N/A</f>
        <v>#N/A</v>
      </c>
      <c r="AA31" s="72" t="e">
        <f>#N/A</f>
        <v>#N/A</v>
      </c>
      <c r="AB31" s="195" t="str">
        <f>IFERROR((($E$50*AC31)/Y31)+$K$49,"")</f>
        <v/>
      </c>
      <c r="AC31" s="121" t="e">
        <f>#N/A</f>
        <v>#N/A</v>
      </c>
      <c r="AD31" s="121" t="e">
        <f>#N/A</f>
        <v>#N/A</v>
      </c>
    </row>
    <row r="32" spans="1:30" ht="14.4" thickBot="1" x14ac:dyDescent="0.35">
      <c r="A32" s="758"/>
      <c r="B32" s="171" t="e">
        <f>IF(F32=$AD$1,($AE$2+$AE$3)/(SUM($F$29:$F$32)),0)</f>
        <v>#N/A</v>
      </c>
      <c r="C32" s="172">
        <v>2.4305555555555556E-2</v>
      </c>
      <c r="D32" s="173" t="e">
        <f>#N/A</f>
        <v>#N/A</v>
      </c>
      <c r="E32" s="174" t="e">
        <f>#N/A</f>
        <v>#N/A</v>
      </c>
      <c r="F32" s="248" t="e">
        <f>#N/A</f>
        <v>#N/A</v>
      </c>
      <c r="G32" s="753"/>
      <c r="H32" s="196" t="s">
        <v>1372</v>
      </c>
      <c r="I32" s="250">
        <v>45</v>
      </c>
      <c r="J32" s="274">
        <v>7.1</v>
      </c>
      <c r="K32" s="199" t="e">
        <f>#N/A</f>
        <v>#N/A</v>
      </c>
      <c r="L32" s="275"/>
      <c r="M32" s="275"/>
      <c r="N32" s="251">
        <v>5</v>
      </c>
      <c r="O32" s="275"/>
      <c r="P32" s="275"/>
      <c r="Q32" s="275"/>
      <c r="R32" s="275"/>
      <c r="S32" s="275"/>
      <c r="T32" s="275"/>
      <c r="U32" s="275"/>
      <c r="V32" s="275"/>
      <c r="W32" s="251">
        <v>5</v>
      </c>
      <c r="X32" s="203" t="s">
        <v>1132</v>
      </c>
      <c r="Y32" s="204" t="e">
        <f>#N/A</f>
        <v>#N/A</v>
      </c>
      <c r="Z32" s="205" t="e">
        <f>#N/A</f>
        <v>#N/A</v>
      </c>
      <c r="AA32" s="206" t="e">
        <f>#N/A</f>
        <v>#N/A</v>
      </c>
      <c r="AB32" s="207" t="str">
        <f>IFERROR((($E$50*AC32)/Y32)+$K$49,"")</f>
        <v/>
      </c>
      <c r="AC32" s="121" t="e">
        <f>#N/A</f>
        <v>#N/A</v>
      </c>
      <c r="AD32" s="121" t="e">
        <f>#N/A</f>
        <v>#N/A</v>
      </c>
    </row>
    <row r="34" spans="1:30" ht="15" thickTop="1" thickBot="1" x14ac:dyDescent="0.35">
      <c r="A34" s="229" t="s">
        <v>1399</v>
      </c>
      <c r="B34" s="230" t="e">
        <f>IF(F34=$AD$1,($AE$2+$AE$3)/(SUM($F$34:$F$35)),0)</f>
        <v>#N/A</v>
      </c>
      <c r="C34" s="231">
        <v>5.5555555555555552E-2</v>
      </c>
      <c r="D34" s="232" t="e">
        <f>#N/A</f>
        <v>#N/A</v>
      </c>
      <c r="E34" s="233" t="e">
        <f>#N/A</f>
        <v>#N/A</v>
      </c>
      <c r="F34" s="234" t="e">
        <f>#N/A</f>
        <v>#N/A</v>
      </c>
      <c r="G34" s="752">
        <v>42657</v>
      </c>
      <c r="H34" s="236" t="s">
        <v>1373</v>
      </c>
      <c r="I34" s="268">
        <v>45</v>
      </c>
      <c r="J34" s="237">
        <v>0</v>
      </c>
      <c r="K34" s="238">
        <v>1</v>
      </c>
      <c r="L34" s="269"/>
      <c r="M34" s="269"/>
      <c r="N34" s="269"/>
      <c r="O34" s="269"/>
      <c r="P34" s="269"/>
      <c r="Q34" s="269">
        <v>0</v>
      </c>
      <c r="R34" s="269"/>
      <c r="S34" s="269"/>
      <c r="T34" s="269"/>
      <c r="U34" s="239"/>
      <c r="V34" s="269"/>
      <c r="W34" s="269"/>
      <c r="X34" s="240" t="s">
        <v>1381</v>
      </c>
      <c r="Y34" s="241">
        <f>IF(X34=$AF$2,SUM(N34:W34),0)</f>
        <v>0</v>
      </c>
      <c r="Z34" s="242" t="e">
        <f>#N/A</f>
        <v>#N/A</v>
      </c>
      <c r="AA34" s="243" t="e">
        <f>SUM(D34:E34)</f>
        <v>#N/A</v>
      </c>
      <c r="AB34" s="244" t="str">
        <f>IFERROR((($E$50*AC34)/Y34)+$K$49,"")</f>
        <v/>
      </c>
      <c r="AC34" s="121" t="e">
        <f>#N/A</f>
        <v>#N/A</v>
      </c>
      <c r="AD34" s="121" t="e">
        <f>#N/A</f>
        <v>#N/A</v>
      </c>
    </row>
    <row r="35" spans="1:30" ht="28.2" thickBot="1" x14ac:dyDescent="0.35">
      <c r="A35" s="208" t="s">
        <v>1400</v>
      </c>
      <c r="B35" s="209" t="e">
        <f>IF(F35=$AD$1,($AE$2+$AE$3)/(SUM($F$29:$F$32)),0)</f>
        <v>#N/A</v>
      </c>
      <c r="C35" s="210">
        <v>1.0416666666666666E-2</v>
      </c>
      <c r="D35" s="211" t="e">
        <f>#N/A</f>
        <v>#N/A</v>
      </c>
      <c r="E35" s="212" t="e">
        <f>#N/A</f>
        <v>#N/A</v>
      </c>
      <c r="F35" s="235" t="e">
        <f>#N/A</f>
        <v>#N/A</v>
      </c>
      <c r="G35" s="753"/>
      <c r="H35" s="219" t="s">
        <v>1374</v>
      </c>
      <c r="I35" s="252">
        <v>45</v>
      </c>
      <c r="J35" s="253">
        <v>4.5</v>
      </c>
      <c r="K35" s="221" t="e">
        <f>#N/A</f>
        <v>#N/A</v>
      </c>
      <c r="L35" s="270"/>
      <c r="M35" s="270"/>
      <c r="N35" s="270"/>
      <c r="O35" s="270"/>
      <c r="P35" s="246">
        <v>5</v>
      </c>
      <c r="Q35" s="270"/>
      <c r="R35" s="270"/>
      <c r="S35" s="270"/>
      <c r="T35" s="270"/>
      <c r="U35" s="270">
        <v>10</v>
      </c>
      <c r="V35" s="246"/>
      <c r="W35" s="270"/>
      <c r="X35" s="224" t="s">
        <v>1381</v>
      </c>
      <c r="Y35" s="225">
        <f>IF(X35=$AF$2,SUM(N35:W35),0)</f>
        <v>0</v>
      </c>
      <c r="Z35" s="226" t="e">
        <f>#N/A</f>
        <v>#N/A</v>
      </c>
      <c r="AA35" s="227" t="e">
        <f>SUM(D35:E35)</f>
        <v>#N/A</v>
      </c>
      <c r="AB35" s="228" t="str">
        <f>IFERROR((($E$50*AC35)/Y35)+$K$49,"")</f>
        <v/>
      </c>
      <c r="AC35" s="121" t="e">
        <f>#N/A</f>
        <v>#N/A</v>
      </c>
      <c r="AD35" s="121" t="e">
        <f>#N/A</f>
        <v>#N/A</v>
      </c>
    </row>
    <row r="36" spans="1:30" ht="10.5" customHeight="1" thickTop="1" thickBot="1" x14ac:dyDescent="0.35">
      <c r="A36" s="129"/>
      <c r="B36" s="123"/>
      <c r="C36" s="124"/>
      <c r="D36" s="125"/>
      <c r="E36" s="123"/>
      <c r="F36" s="123"/>
      <c r="G36" s="130"/>
      <c r="H36" s="127"/>
      <c r="I36" s="126"/>
      <c r="J36" s="126"/>
      <c r="K36" s="122"/>
      <c r="L36" s="258"/>
      <c r="M36" s="258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8"/>
      <c r="AC36" s="121"/>
      <c r="AD36" s="121"/>
    </row>
    <row r="37" spans="1:30" ht="15" thickTop="1" thickBot="1" x14ac:dyDescent="0.35">
      <c r="A37" s="229" t="s">
        <v>1399</v>
      </c>
      <c r="B37" s="230" t="e">
        <f>IF(F37=$AD$1,($AE$2+$AE$3)/(SUM($F$37:$F$38)),0)</f>
        <v>#N/A</v>
      </c>
      <c r="C37" s="231">
        <v>5.5555555555555552E-2</v>
      </c>
      <c r="D37" s="232" t="e">
        <f>#N/A</f>
        <v>#N/A</v>
      </c>
      <c r="E37" s="233" t="e">
        <f>#N/A</f>
        <v>#N/A</v>
      </c>
      <c r="F37" s="234" t="e">
        <f>#N/A</f>
        <v>#N/A</v>
      </c>
      <c r="G37" s="752">
        <v>42661</v>
      </c>
      <c r="H37" s="236" t="s">
        <v>1375</v>
      </c>
      <c r="I37" s="268">
        <v>45</v>
      </c>
      <c r="J37" s="237">
        <v>13.8</v>
      </c>
      <c r="K37" s="238" t="e">
        <f>#N/A</f>
        <v>#N/A</v>
      </c>
      <c r="L37" s="269"/>
      <c r="M37" s="269"/>
      <c r="N37" s="269"/>
      <c r="O37" s="269"/>
      <c r="P37" s="269"/>
      <c r="Q37" s="269"/>
      <c r="R37" s="269"/>
      <c r="S37" s="269"/>
      <c r="T37" s="269"/>
      <c r="U37" s="239"/>
      <c r="V37" s="269"/>
      <c r="W37" s="239">
        <v>5</v>
      </c>
      <c r="X37" s="240" t="s">
        <v>1132</v>
      </c>
      <c r="Y37" s="241">
        <f>IF(X37=$AF$2,SUM(N37:W37),0)</f>
        <v>5</v>
      </c>
      <c r="Z37" s="242" t="e">
        <f>#N/A</f>
        <v>#N/A</v>
      </c>
      <c r="AA37" s="243" t="e">
        <f>SUM(D37:E37)</f>
        <v>#N/A</v>
      </c>
      <c r="AB37" s="244" t="str">
        <f>IFERROR((($E$50*AC37)/Y37)+$K$49,"")</f>
        <v/>
      </c>
      <c r="AC37" s="121" t="e">
        <f>#N/A</f>
        <v>#N/A</v>
      </c>
      <c r="AD37" s="121" t="e">
        <f>#N/A</f>
        <v>#N/A</v>
      </c>
    </row>
    <row r="38" spans="1:30" ht="28.2" thickBot="1" x14ac:dyDescent="0.35">
      <c r="A38" s="208" t="s">
        <v>1400</v>
      </c>
      <c r="B38" s="209" t="e">
        <f>IF(F38=$AD$1,($AE$2+$AE$3)/(SUM($F$29:$F$32)),0)</f>
        <v>#N/A</v>
      </c>
      <c r="C38" s="210">
        <v>1.0416666666666666E-2</v>
      </c>
      <c r="D38" s="211" t="e">
        <f>#N/A</f>
        <v>#N/A</v>
      </c>
      <c r="E38" s="212" t="e">
        <f>#N/A</f>
        <v>#N/A</v>
      </c>
      <c r="F38" s="235" t="e">
        <f>#N/A</f>
        <v>#N/A</v>
      </c>
      <c r="G38" s="753"/>
      <c r="H38" s="219" t="s">
        <v>1376</v>
      </c>
      <c r="I38" s="252">
        <v>45</v>
      </c>
      <c r="J38" s="253">
        <v>7.1</v>
      </c>
      <c r="K38" s="221" t="e">
        <f>#N/A</f>
        <v>#N/A</v>
      </c>
      <c r="L38" s="270"/>
      <c r="M38" s="270"/>
      <c r="N38" s="270"/>
      <c r="O38" s="270"/>
      <c r="P38" s="246">
        <v>5</v>
      </c>
      <c r="Q38" s="270"/>
      <c r="R38" s="270"/>
      <c r="S38" s="270"/>
      <c r="T38" s="270"/>
      <c r="U38" s="270"/>
      <c r="V38" s="246">
        <v>5</v>
      </c>
      <c r="W38" s="270"/>
      <c r="X38" s="224" t="s">
        <v>1381</v>
      </c>
      <c r="Y38" s="225">
        <f>IF(X38=$AF$2,SUM(N38:W38),0)</f>
        <v>0</v>
      </c>
      <c r="Z38" s="226" t="e">
        <f>#N/A</f>
        <v>#N/A</v>
      </c>
      <c r="AA38" s="227" t="e">
        <f>SUM(D38:E38)</f>
        <v>#N/A</v>
      </c>
      <c r="AB38" s="228" t="str">
        <f>IFERROR((($E$50*AC38)/Y38)+$K$49,"")</f>
        <v/>
      </c>
      <c r="AC38" s="121" t="e">
        <f>#N/A</f>
        <v>#N/A</v>
      </c>
      <c r="AD38" s="121" t="e">
        <f>#N/A</f>
        <v>#N/A</v>
      </c>
    </row>
    <row r="39" spans="1:30" ht="14.4" thickTop="1" x14ac:dyDescent="0.3">
      <c r="H39" s="103"/>
      <c r="Y39" s="276" t="e">
        <f>SUM(Y10:Y38)</f>
        <v>#N/A</v>
      </c>
      <c r="AA39" s="277" t="e">
        <f>SUM(AA10:AA38)*24</f>
        <v>#N/A</v>
      </c>
    </row>
    <row r="40" spans="1:30" x14ac:dyDescent="0.3">
      <c r="H40" s="103"/>
    </row>
    <row r="41" spans="1:30" x14ac:dyDescent="0.3">
      <c r="B41" s="748" t="str">
        <f>Y8</f>
        <v>MP-Disp.</v>
      </c>
      <c r="C41" s="748"/>
      <c r="D41" s="748"/>
      <c r="E41" s="104" t="s">
        <v>1401</v>
      </c>
      <c r="F41" s="105"/>
      <c r="G41" s="105"/>
      <c r="H41" s="106"/>
      <c r="I41" s="104"/>
      <c r="J41" s="104"/>
      <c r="K41" s="104"/>
      <c r="L41" s="109"/>
    </row>
    <row r="42" spans="1:30" x14ac:dyDescent="0.3">
      <c r="B42" s="754" t="s">
        <v>1402</v>
      </c>
      <c r="C42" s="754"/>
      <c r="D42" s="754"/>
      <c r="E42" s="104" t="s">
        <v>1403</v>
      </c>
      <c r="F42" s="105"/>
      <c r="G42" s="105"/>
      <c r="H42" s="106"/>
      <c r="I42" s="104"/>
      <c r="J42" s="104"/>
      <c r="K42" s="104"/>
      <c r="L42" s="109"/>
    </row>
    <row r="43" spans="1:30" x14ac:dyDescent="0.3">
      <c r="B43" s="748" t="s">
        <v>1404</v>
      </c>
      <c r="C43" s="748"/>
      <c r="D43" s="748"/>
      <c r="E43" s="107">
        <v>0.125</v>
      </c>
      <c r="F43" s="105"/>
      <c r="G43" s="105"/>
      <c r="H43" s="106"/>
      <c r="I43" s="104"/>
      <c r="J43" s="104"/>
      <c r="K43" s="104"/>
      <c r="L43" s="109"/>
    </row>
    <row r="44" spans="1:30" x14ac:dyDescent="0.3">
      <c r="B44" s="748" t="s">
        <v>1405</v>
      </c>
      <c r="C44" s="748"/>
      <c r="D44" s="748"/>
      <c r="E44" s="107">
        <v>6.25E-2</v>
      </c>
      <c r="F44" s="105"/>
      <c r="G44" s="105"/>
      <c r="H44" s="106"/>
      <c r="I44" s="104"/>
      <c r="J44" s="104"/>
      <c r="K44" s="104"/>
      <c r="L44" s="109"/>
    </row>
    <row r="45" spans="1:30" x14ac:dyDescent="0.3">
      <c r="B45" s="748" t="str">
        <f>Z8</f>
        <v>Tempo de produção</v>
      </c>
      <c r="C45" s="748"/>
      <c r="D45" s="748"/>
      <c r="E45" s="104" t="s">
        <v>1406</v>
      </c>
      <c r="F45" s="104"/>
      <c r="G45" s="104"/>
      <c r="H45" s="104"/>
      <c r="I45" s="104"/>
      <c r="J45" s="104"/>
      <c r="K45" s="104"/>
      <c r="L45" s="109"/>
    </row>
    <row r="46" spans="1:30" x14ac:dyDescent="0.3">
      <c r="B46" s="748" t="str">
        <f>AA8</f>
        <v>Total Horas p/ Fabricação</v>
      </c>
      <c r="C46" s="748"/>
      <c r="D46" s="748"/>
      <c r="E46" s="104" t="s">
        <v>1407</v>
      </c>
      <c r="F46" s="104"/>
      <c r="G46" s="104"/>
      <c r="H46" s="104"/>
      <c r="I46" s="104"/>
      <c r="J46" s="104"/>
      <c r="K46" s="104"/>
      <c r="L46" s="109"/>
    </row>
    <row r="47" spans="1:30" x14ac:dyDescent="0.3">
      <c r="B47" s="748" t="str">
        <f>AB8</f>
        <v>Custo por tonelada</v>
      </c>
      <c r="C47" s="748"/>
      <c r="D47" s="748"/>
      <c r="E47" s="108" t="s">
        <v>1408</v>
      </c>
      <c r="F47" s="105"/>
      <c r="G47" s="105"/>
      <c r="H47" s="105"/>
      <c r="I47" s="105"/>
      <c r="J47" s="105"/>
      <c r="K47" s="105"/>
      <c r="L47" s="109"/>
    </row>
    <row r="48" spans="1:30" x14ac:dyDescent="0.3">
      <c r="B48" s="748" t="s">
        <v>1409</v>
      </c>
      <c r="C48" s="748"/>
      <c r="D48" s="748"/>
      <c r="E48" s="750">
        <v>184.8</v>
      </c>
      <c r="F48" s="750"/>
      <c r="G48" s="104"/>
      <c r="H48" s="104"/>
      <c r="I48" s="104"/>
      <c r="J48" s="104"/>
      <c r="K48" s="104"/>
      <c r="L48" s="109"/>
    </row>
    <row r="49" spans="2:11" x14ac:dyDescent="0.3">
      <c r="B49" s="748" t="s">
        <v>1410</v>
      </c>
      <c r="C49" s="748"/>
      <c r="D49" s="748"/>
      <c r="E49" s="749">
        <v>60000</v>
      </c>
      <c r="F49" s="749"/>
      <c r="G49" s="110"/>
      <c r="H49" s="104"/>
      <c r="I49" s="112" t="s">
        <v>1411</v>
      </c>
      <c r="J49" s="112" t="s">
        <v>1411</v>
      </c>
      <c r="K49" s="111">
        <v>69</v>
      </c>
    </row>
    <row r="50" spans="2:11" x14ac:dyDescent="0.3">
      <c r="B50" s="748" t="s">
        <v>1412</v>
      </c>
      <c r="C50" s="748"/>
      <c r="D50" s="748"/>
      <c r="E50" s="751">
        <f>E49/E48</f>
        <v>324.67532467532465</v>
      </c>
      <c r="F50" s="751"/>
      <c r="G50" s="104"/>
      <c r="H50" s="104"/>
      <c r="I50" s="104"/>
      <c r="J50" s="104"/>
      <c r="K50" s="104"/>
    </row>
  </sheetData>
  <customSheetViews>
    <customSheetView guid="{1917D713-F57E-4D85-9DFC-20B35978F190}" showGridLines="0" hiddenRows="1" hiddenColumns="1" state="hidden">
      <pane ySplit="9" topLeftCell="A10" activePane="bottomLeft" state="frozen"/>
      <selection pane="bottomLeft" activeCell="C20" sqref="C20"/>
      <pageMargins left="0" right="0" top="0" bottom="0" header="0" footer="0"/>
      <pageSetup paperSize="9" orientation="portrait" r:id="rId1"/>
    </customSheetView>
    <customSheetView guid="{C1920313-2E1B-4284-B22E-04D7D2515D3D}" showGridLines="0" hiddenRows="1" hiddenColumns="1" state="hidden" topLeftCell="A8">
      <pane ySplit="9" topLeftCell="A17" activePane="bottomLeft" state="frozen"/>
      <selection pane="bottomLeft" activeCell="C20" sqref="C20"/>
      <pageMargins left="0" right="0" top="0" bottom="0" header="0" footer="0"/>
      <pageSetup paperSize="9" orientation="portrait" r:id="rId2"/>
    </customSheetView>
    <customSheetView guid="{4A569969-72E0-4E6F-B543-4D5BE200D9C4}" showGridLines="0" hiddenRows="1" hiddenColumns="1" state="hidden" topLeftCell="A8">
      <pane ySplit="9" topLeftCell="A17" activePane="bottomLeft" state="frozen"/>
      <selection pane="bottomLeft" activeCell="C20" sqref="C20"/>
      <pageMargins left="0" right="0" top="0" bottom="0" header="0" footer="0"/>
      <pageSetup paperSize="9" orientation="portrait" r:id="rId3"/>
    </customSheetView>
  </customSheetViews>
  <mergeCells count="41">
    <mergeCell ref="AD8:AD9"/>
    <mergeCell ref="A9:B9"/>
    <mergeCell ref="AC2:AC3"/>
    <mergeCell ref="A4:G5"/>
    <mergeCell ref="A6:AB7"/>
    <mergeCell ref="A8:B8"/>
    <mergeCell ref="I8:I9"/>
    <mergeCell ref="Z8:Z9"/>
    <mergeCell ref="J8:J9"/>
    <mergeCell ref="K8:K9"/>
    <mergeCell ref="L8:W8"/>
    <mergeCell ref="Y8:Y9"/>
    <mergeCell ref="AA8:AA9"/>
    <mergeCell ref="AB8:AB9"/>
    <mergeCell ref="AC8:AC9"/>
    <mergeCell ref="G10:G12"/>
    <mergeCell ref="A11:A12"/>
    <mergeCell ref="A14:A16"/>
    <mergeCell ref="G14:G18"/>
    <mergeCell ref="A17:A18"/>
    <mergeCell ref="A20:A23"/>
    <mergeCell ref="G20:G24"/>
    <mergeCell ref="G26:G27"/>
    <mergeCell ref="A29:A30"/>
    <mergeCell ref="G29:G32"/>
    <mergeCell ref="A31:A32"/>
    <mergeCell ref="G34:G35"/>
    <mergeCell ref="G37:G38"/>
    <mergeCell ref="B42:D42"/>
    <mergeCell ref="B41:D41"/>
    <mergeCell ref="B43:D43"/>
    <mergeCell ref="B44:D44"/>
    <mergeCell ref="E49:F49"/>
    <mergeCell ref="E48:F48"/>
    <mergeCell ref="E50:F50"/>
    <mergeCell ref="B45:D45"/>
    <mergeCell ref="B46:D46"/>
    <mergeCell ref="B47:D47"/>
    <mergeCell ref="B48:D48"/>
    <mergeCell ref="B49:D49"/>
    <mergeCell ref="B50:D50"/>
  </mergeCell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Plan57"/>
  <dimension ref="B2:I9"/>
  <sheetViews>
    <sheetView showGridLines="0" workbookViewId="0">
      <selection activeCell="H23" sqref="H23"/>
    </sheetView>
  </sheetViews>
  <sheetFormatPr defaultRowHeight="14.4" x14ac:dyDescent="0.3"/>
  <cols>
    <col min="2" max="3" width="10.109375" customWidth="1"/>
    <col min="4" max="4" width="3.5546875" customWidth="1"/>
    <col min="5" max="9" width="13.88671875" customWidth="1"/>
  </cols>
  <sheetData>
    <row r="2" spans="2:9" ht="28.8" x14ac:dyDescent="0.3">
      <c r="B2" s="772" t="s">
        <v>1413</v>
      </c>
      <c r="C2" s="772"/>
      <c r="D2" s="10"/>
      <c r="E2" s="290" t="s">
        <v>768</v>
      </c>
      <c r="F2" s="290" t="s">
        <v>1414</v>
      </c>
      <c r="G2" s="290" t="s">
        <v>1415</v>
      </c>
      <c r="H2" s="291" t="s">
        <v>1416</v>
      </c>
      <c r="I2" s="291" t="s">
        <v>1417</v>
      </c>
    </row>
    <row r="3" spans="2:9" x14ac:dyDescent="0.3">
      <c r="B3" s="292">
        <v>42948</v>
      </c>
      <c r="C3" s="292">
        <v>42951</v>
      </c>
      <c r="D3" s="10"/>
      <c r="E3" s="293">
        <v>70</v>
      </c>
      <c r="F3" s="293"/>
      <c r="G3" s="293"/>
      <c r="H3" s="294">
        <f>IFERROR(F3/E3,0%)</f>
        <v>0</v>
      </c>
      <c r="I3" s="297">
        <f>IFERROR(G3/(F3+G3),0%)</f>
        <v>0</v>
      </c>
    </row>
    <row r="4" spans="2:9" x14ac:dyDescent="0.3">
      <c r="B4" s="292">
        <v>42954</v>
      </c>
      <c r="C4" s="292">
        <v>42958</v>
      </c>
      <c r="D4" s="10"/>
      <c r="E4" s="293">
        <v>111</v>
      </c>
      <c r="F4" s="293"/>
      <c r="G4" s="293"/>
      <c r="H4" s="294">
        <f>IFERROR(F4/E4,0%)</f>
        <v>0</v>
      </c>
      <c r="I4" s="297">
        <f>IFERROR(G4/(F4+G4),0%)</f>
        <v>0</v>
      </c>
    </row>
    <row r="5" spans="2:9" x14ac:dyDescent="0.3">
      <c r="B5" s="292">
        <v>42961</v>
      </c>
      <c r="C5" s="292">
        <v>42965</v>
      </c>
      <c r="D5" s="10"/>
      <c r="E5" s="293">
        <v>75</v>
      </c>
      <c r="F5" s="293"/>
      <c r="G5" s="293"/>
      <c r="H5" s="294">
        <f>IFERROR(F5/E5,0%)</f>
        <v>0</v>
      </c>
      <c r="I5" s="297">
        <f>IFERROR(G5/(F5+G5),0%)</f>
        <v>0</v>
      </c>
    </row>
    <row r="6" spans="2:9" x14ac:dyDescent="0.3">
      <c r="B6" s="292">
        <v>42968</v>
      </c>
      <c r="C6" s="292">
        <v>42972</v>
      </c>
      <c r="D6" s="10"/>
      <c r="E6" s="293">
        <v>88</v>
      </c>
      <c r="F6" s="293"/>
      <c r="G6" s="293"/>
      <c r="H6" s="294">
        <f>IFERROR(F6/E6,0%)</f>
        <v>0</v>
      </c>
      <c r="I6" s="297">
        <f>IFERROR(G6/(F6+G6),0%)</f>
        <v>0</v>
      </c>
    </row>
    <row r="7" spans="2:9" x14ac:dyDescent="0.3">
      <c r="B7" s="292">
        <v>42975</v>
      </c>
      <c r="C7" s="292">
        <v>42978</v>
      </c>
      <c r="D7" s="10"/>
      <c r="E7" s="293">
        <v>92</v>
      </c>
      <c r="F7" s="293"/>
      <c r="G7" s="293"/>
      <c r="H7" s="294">
        <f>IFERROR(F7/E7,0%)</f>
        <v>0</v>
      </c>
      <c r="I7" s="297">
        <f>IFERROR(G7/(F7+G7),0%)</f>
        <v>0</v>
      </c>
    </row>
    <row r="8" spans="2:9" x14ac:dyDescent="0.3">
      <c r="B8" s="10"/>
      <c r="C8" s="10"/>
      <c r="D8" s="10"/>
      <c r="E8" s="10"/>
      <c r="F8" s="10"/>
      <c r="G8" s="10"/>
      <c r="H8" s="295"/>
      <c r="I8" s="298"/>
    </row>
    <row r="9" spans="2:9" x14ac:dyDescent="0.3">
      <c r="B9" s="773" t="s">
        <v>1002</v>
      </c>
      <c r="C9" s="773"/>
      <c r="D9" s="10"/>
      <c r="E9" s="296">
        <f>SUM(E3:E8)</f>
        <v>436</v>
      </c>
      <c r="F9" s="10">
        <f>SUM(F3:F8)</f>
        <v>0</v>
      </c>
      <c r="G9" s="10">
        <f>SUM(G3:G8)</f>
        <v>0</v>
      </c>
      <c r="H9" s="295">
        <f>F9/E9</f>
        <v>0</v>
      </c>
      <c r="I9" s="298" t="e">
        <f>G9/(F9+G9)</f>
        <v>#DIV/0!</v>
      </c>
    </row>
  </sheetData>
  <customSheetViews>
    <customSheetView guid="{1917D713-F57E-4D85-9DFC-20B35978F190}" showGridLines="0" state="hidden">
      <selection activeCell="H23" sqref="H23"/>
      <pageMargins left="0" right="0" top="0" bottom="0" header="0" footer="0"/>
    </customSheetView>
    <customSheetView guid="{C1920313-2E1B-4284-B22E-04D7D2515D3D}" showGridLines="0" state="hidden">
      <selection activeCell="H23" sqref="H23"/>
      <pageMargins left="0" right="0" top="0" bottom="0" header="0" footer="0"/>
    </customSheetView>
    <customSheetView guid="{4A569969-72E0-4E6F-B543-4D5BE200D9C4}" showGridLines="0" state="hidden">
      <selection activeCell="H23" sqref="H23"/>
      <pageMargins left="0" right="0" top="0" bottom="0" header="0" footer="0"/>
    </customSheetView>
  </customSheetViews>
  <mergeCells count="2">
    <mergeCell ref="B2:C2"/>
    <mergeCell ref="B9:C9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AAC1-7068-4C3F-9699-5C53128EE06C}">
  <sheetPr codeName="Planilha6"/>
  <dimension ref="A1:C116"/>
  <sheetViews>
    <sheetView topLeftCell="A64" workbookViewId="0">
      <selection activeCell="P92" sqref="P92"/>
    </sheetView>
  </sheetViews>
  <sheetFormatPr defaultRowHeight="14.4" x14ac:dyDescent="0.3"/>
  <sheetData>
    <row r="1" spans="1:3" x14ac:dyDescent="0.3">
      <c r="A1" s="449" t="s">
        <v>1418</v>
      </c>
      <c r="B1" s="449" t="s">
        <v>1419</v>
      </c>
      <c r="C1" s="462" t="s">
        <v>1420</v>
      </c>
    </row>
    <row r="2" spans="1:3" x14ac:dyDescent="0.3">
      <c r="A2" s="442" t="s">
        <v>181</v>
      </c>
      <c r="B2" s="442" t="s">
        <v>1421</v>
      </c>
      <c r="C2" s="463" t="s">
        <v>1421</v>
      </c>
    </row>
    <row r="3" spans="1:3" x14ac:dyDescent="0.3">
      <c r="A3" t="s">
        <v>136</v>
      </c>
      <c r="B3" t="s">
        <v>188</v>
      </c>
      <c r="C3" s="464">
        <v>10.699</v>
      </c>
    </row>
    <row r="4" spans="1:3" x14ac:dyDescent="0.3">
      <c r="A4" t="s">
        <v>191</v>
      </c>
      <c r="B4" t="s">
        <v>192</v>
      </c>
      <c r="C4" s="464">
        <v>7.2480000000000002</v>
      </c>
    </row>
    <row r="5" spans="1:3" x14ac:dyDescent="0.3">
      <c r="A5" t="s">
        <v>200</v>
      </c>
      <c r="B5" t="s">
        <v>201</v>
      </c>
      <c r="C5" s="464">
        <v>24.589000000000002</v>
      </c>
    </row>
    <row r="6" spans="1:3" x14ac:dyDescent="0.3">
      <c r="A6" t="s">
        <v>246</v>
      </c>
      <c r="B6" t="s">
        <v>738</v>
      </c>
      <c r="C6" s="464">
        <v>9.7590000000000003</v>
      </c>
    </row>
    <row r="7" spans="1:3" x14ac:dyDescent="0.3">
      <c r="A7" t="s">
        <v>147</v>
      </c>
      <c r="B7" t="s">
        <v>148</v>
      </c>
      <c r="C7" s="464">
        <v>21.114499999999996</v>
      </c>
    </row>
    <row r="8" spans="1:3" x14ac:dyDescent="0.3">
      <c r="A8" t="s">
        <v>249</v>
      </c>
      <c r="B8" t="s">
        <v>250</v>
      </c>
      <c r="C8" s="464">
        <v>5.3100000000000005</v>
      </c>
    </row>
    <row r="9" spans="1:3" x14ac:dyDescent="0.3">
      <c r="A9" t="s">
        <v>251</v>
      </c>
      <c r="B9" t="s">
        <v>252</v>
      </c>
      <c r="C9" s="464">
        <v>7.0980000000000008</v>
      </c>
    </row>
    <row r="10" spans="1:3" x14ac:dyDescent="0.3">
      <c r="A10" t="s">
        <v>49</v>
      </c>
      <c r="B10" t="s">
        <v>253</v>
      </c>
      <c r="C10" s="464">
        <v>0.05</v>
      </c>
    </row>
    <row r="11" spans="1:3" x14ac:dyDescent="0.3">
      <c r="A11" t="s">
        <v>72</v>
      </c>
      <c r="B11" t="s">
        <v>73</v>
      </c>
      <c r="C11" s="464">
        <v>2</v>
      </c>
    </row>
    <row r="12" spans="1:3" x14ac:dyDescent="0.3">
      <c r="A12" t="s">
        <v>256</v>
      </c>
      <c r="B12" t="s">
        <v>1422</v>
      </c>
      <c r="C12" s="464">
        <v>4.7608999999999995</v>
      </c>
    </row>
    <row r="13" spans="1:3" x14ac:dyDescent="0.3">
      <c r="A13" t="s">
        <v>151</v>
      </c>
      <c r="B13" t="s">
        <v>152</v>
      </c>
      <c r="C13" s="464">
        <v>14.7674</v>
      </c>
    </row>
    <row r="14" spans="1:3" x14ac:dyDescent="0.3">
      <c r="A14" t="s">
        <v>261</v>
      </c>
      <c r="B14" t="s">
        <v>262</v>
      </c>
      <c r="C14" s="464">
        <v>5.7919999999999989</v>
      </c>
    </row>
    <row r="15" spans="1:3" x14ac:dyDescent="0.3">
      <c r="A15" t="s">
        <v>265</v>
      </c>
      <c r="B15" t="s">
        <v>266</v>
      </c>
      <c r="C15" s="464">
        <v>9.5359999999999996</v>
      </c>
    </row>
    <row r="16" spans="1:3" x14ac:dyDescent="0.3">
      <c r="A16" t="s">
        <v>269</v>
      </c>
      <c r="B16" t="s">
        <v>264</v>
      </c>
      <c r="C16" s="464">
        <v>20.3553</v>
      </c>
    </row>
    <row r="17" spans="1:3" x14ac:dyDescent="0.3">
      <c r="A17" t="s">
        <v>272</v>
      </c>
      <c r="B17" t="s">
        <v>273</v>
      </c>
      <c r="C17" s="464">
        <v>17.116400000000002</v>
      </c>
    </row>
    <row r="18" spans="1:3" x14ac:dyDescent="0.3">
      <c r="A18" t="s">
        <v>57</v>
      </c>
      <c r="B18" t="s">
        <v>58</v>
      </c>
      <c r="C18" s="464">
        <v>21.850599999999996</v>
      </c>
    </row>
    <row r="19" spans="1:3" x14ac:dyDescent="0.3">
      <c r="A19" t="s">
        <v>75</v>
      </c>
      <c r="B19" t="s">
        <v>76</v>
      </c>
      <c r="C19" s="464">
        <v>8.0449999999999999</v>
      </c>
    </row>
    <row r="20" spans="1:3" x14ac:dyDescent="0.3">
      <c r="A20" t="s">
        <v>29</v>
      </c>
      <c r="B20" t="s">
        <v>30</v>
      </c>
      <c r="C20" s="464">
        <v>23.463999999999999</v>
      </c>
    </row>
    <row r="21" spans="1:3" x14ac:dyDescent="0.3">
      <c r="A21" t="s">
        <v>282</v>
      </c>
      <c r="B21" t="s">
        <v>283</v>
      </c>
      <c r="C21" s="464">
        <v>2.5920000000000001</v>
      </c>
    </row>
    <row r="22" spans="1:3" x14ac:dyDescent="0.3">
      <c r="A22" t="s">
        <v>292</v>
      </c>
      <c r="B22" t="s">
        <v>1423</v>
      </c>
      <c r="C22" s="464">
        <v>0.126</v>
      </c>
    </row>
    <row r="23" spans="1:3" x14ac:dyDescent="0.3">
      <c r="A23" t="s">
        <v>155</v>
      </c>
      <c r="B23" t="s">
        <v>156</v>
      </c>
      <c r="C23" s="464">
        <v>6.0710000000000006</v>
      </c>
    </row>
    <row r="24" spans="1:3" x14ac:dyDescent="0.3">
      <c r="A24" t="s">
        <v>295</v>
      </c>
      <c r="B24" t="s">
        <v>296</v>
      </c>
      <c r="C24" s="464">
        <v>1.2649999999999999</v>
      </c>
    </row>
    <row r="25" spans="1:3" x14ac:dyDescent="0.3">
      <c r="A25" t="s">
        <v>299</v>
      </c>
      <c r="B25" t="s">
        <v>300</v>
      </c>
      <c r="C25" s="464">
        <v>4.6008000000000004</v>
      </c>
    </row>
    <row r="26" spans="1:3" x14ac:dyDescent="0.3">
      <c r="A26" t="s">
        <v>301</v>
      </c>
      <c r="B26" t="s">
        <v>302</v>
      </c>
      <c r="C26" s="464">
        <v>6.1803000000000008</v>
      </c>
    </row>
    <row r="27" spans="1:3" x14ac:dyDescent="0.3">
      <c r="A27" t="s">
        <v>305</v>
      </c>
      <c r="B27" t="s">
        <v>306</v>
      </c>
      <c r="C27" s="464">
        <v>3.8166000000000002</v>
      </c>
    </row>
    <row r="28" spans="1:3" x14ac:dyDescent="0.3">
      <c r="A28" t="s">
        <v>24</v>
      </c>
      <c r="B28" t="s">
        <v>25</v>
      </c>
      <c r="C28" s="464">
        <v>12.6968</v>
      </c>
    </row>
    <row r="29" spans="1:3" x14ac:dyDescent="0.3">
      <c r="A29" t="s">
        <v>313</v>
      </c>
      <c r="B29" t="s">
        <v>1424</v>
      </c>
      <c r="C29" s="464">
        <v>1.782</v>
      </c>
    </row>
    <row r="30" spans="1:3" x14ac:dyDescent="0.3">
      <c r="A30" t="s">
        <v>157</v>
      </c>
      <c r="B30" t="s">
        <v>158</v>
      </c>
      <c r="C30" s="464">
        <v>8.5808</v>
      </c>
    </row>
    <row r="31" spans="1:3" x14ac:dyDescent="0.3">
      <c r="A31" t="s">
        <v>316</v>
      </c>
      <c r="B31" t="s">
        <v>317</v>
      </c>
      <c r="C31" s="464">
        <v>17.9406</v>
      </c>
    </row>
    <row r="32" spans="1:3" x14ac:dyDescent="0.3">
      <c r="A32" t="s">
        <v>320</v>
      </c>
      <c r="B32" t="s">
        <v>321</v>
      </c>
      <c r="C32" s="464">
        <v>29.2592</v>
      </c>
    </row>
    <row r="33" spans="1:3" x14ac:dyDescent="0.3">
      <c r="A33" t="s">
        <v>324</v>
      </c>
      <c r="B33" t="s">
        <v>325</v>
      </c>
      <c r="C33" s="464">
        <v>34.065300000000001</v>
      </c>
    </row>
    <row r="34" spans="1:3" x14ac:dyDescent="0.3">
      <c r="A34" t="s">
        <v>60</v>
      </c>
      <c r="B34" t="s">
        <v>61</v>
      </c>
      <c r="C34" s="464">
        <v>47.445999999999991</v>
      </c>
    </row>
    <row r="35" spans="1:3" x14ac:dyDescent="0.3">
      <c r="A35" t="s">
        <v>84</v>
      </c>
      <c r="B35" t="s">
        <v>85</v>
      </c>
      <c r="C35" s="464">
        <v>1.08</v>
      </c>
    </row>
    <row r="36" spans="1:3" x14ac:dyDescent="0.3">
      <c r="A36" t="s">
        <v>33</v>
      </c>
      <c r="B36" t="s">
        <v>34</v>
      </c>
      <c r="C36" s="464">
        <v>19.618599647009809</v>
      </c>
    </row>
    <row r="37" spans="1:3" x14ac:dyDescent="0.3">
      <c r="A37" t="s">
        <v>332</v>
      </c>
      <c r="B37" t="s">
        <v>333</v>
      </c>
      <c r="C37" s="464">
        <v>1.0169999999999999</v>
      </c>
    </row>
    <row r="38" spans="1:3" x14ac:dyDescent="0.3">
      <c r="A38" t="s">
        <v>336</v>
      </c>
      <c r="B38" t="s">
        <v>1425</v>
      </c>
      <c r="C38" s="464">
        <v>4.7254999999999994</v>
      </c>
    </row>
    <row r="39" spans="1:3" x14ac:dyDescent="0.3">
      <c r="A39" t="s">
        <v>338</v>
      </c>
      <c r="B39" t="s">
        <v>1426</v>
      </c>
      <c r="C39" s="464">
        <v>19.968599999999999</v>
      </c>
    </row>
    <row r="40" spans="1:3" x14ac:dyDescent="0.3">
      <c r="A40" t="s">
        <v>344</v>
      </c>
      <c r="B40" t="s">
        <v>345</v>
      </c>
      <c r="C40" s="464">
        <v>41.062999999999995</v>
      </c>
    </row>
    <row r="41" spans="1:3" x14ac:dyDescent="0.3">
      <c r="A41" t="s">
        <v>348</v>
      </c>
      <c r="B41" t="s">
        <v>349</v>
      </c>
      <c r="C41" s="464">
        <v>3.6036000000000001</v>
      </c>
    </row>
    <row r="42" spans="1:3" x14ac:dyDescent="0.3">
      <c r="A42" t="s">
        <v>352</v>
      </c>
      <c r="B42" t="s">
        <v>351</v>
      </c>
      <c r="C42" s="464">
        <v>12.388999999999999</v>
      </c>
    </row>
    <row r="43" spans="1:3" x14ac:dyDescent="0.3">
      <c r="A43" t="s">
        <v>88</v>
      </c>
      <c r="B43" t="s">
        <v>89</v>
      </c>
      <c r="C43" s="464">
        <v>4.3199000000000005</v>
      </c>
    </row>
    <row r="44" spans="1:3" x14ac:dyDescent="0.3">
      <c r="A44" t="s">
        <v>67</v>
      </c>
      <c r="B44" t="s">
        <v>68</v>
      </c>
      <c r="C44" s="464">
        <v>49.069000000000017</v>
      </c>
    </row>
    <row r="45" spans="1:3" x14ac:dyDescent="0.3">
      <c r="A45" t="s">
        <v>358</v>
      </c>
      <c r="B45" t="s">
        <v>359</v>
      </c>
      <c r="C45" s="464">
        <v>5.3689999999999998</v>
      </c>
    </row>
    <row r="46" spans="1:3" x14ac:dyDescent="0.3">
      <c r="A46" t="s">
        <v>17</v>
      </c>
      <c r="B46" t="s">
        <v>18</v>
      </c>
      <c r="C46" s="464">
        <v>19.2958</v>
      </c>
    </row>
    <row r="47" spans="1:3" x14ac:dyDescent="0.3">
      <c r="A47" t="s">
        <v>389</v>
      </c>
      <c r="B47" t="s">
        <v>743</v>
      </c>
      <c r="C47" s="464">
        <v>6.3500000000000005</v>
      </c>
    </row>
    <row r="48" spans="1:3" x14ac:dyDescent="0.3">
      <c r="A48" t="s">
        <v>391</v>
      </c>
      <c r="B48" t="s">
        <v>744</v>
      </c>
      <c r="C48" s="464">
        <v>13.177999999999999</v>
      </c>
    </row>
    <row r="49" spans="1:3" x14ac:dyDescent="0.3">
      <c r="A49" t="s">
        <v>393</v>
      </c>
      <c r="B49" t="s">
        <v>745</v>
      </c>
      <c r="C49" s="464">
        <v>10.38</v>
      </c>
    </row>
    <row r="50" spans="1:3" x14ac:dyDescent="0.3">
      <c r="A50" t="s">
        <v>395</v>
      </c>
      <c r="B50" t="s">
        <v>1427</v>
      </c>
      <c r="C50" s="464">
        <v>4.8490000000000011</v>
      </c>
    </row>
    <row r="51" spans="1:3" x14ac:dyDescent="0.3">
      <c r="A51" t="s">
        <v>397</v>
      </c>
      <c r="B51" t="s">
        <v>1428</v>
      </c>
      <c r="C51" s="464">
        <v>5.1697999999999995</v>
      </c>
    </row>
    <row r="52" spans="1:3" x14ac:dyDescent="0.3">
      <c r="A52" t="s">
        <v>399</v>
      </c>
      <c r="B52" t="s">
        <v>1429</v>
      </c>
      <c r="C52" s="464">
        <v>5.8539999999999992</v>
      </c>
    </row>
    <row r="53" spans="1:3" x14ac:dyDescent="0.3">
      <c r="A53" t="s">
        <v>92</v>
      </c>
      <c r="B53" t="s">
        <v>1430</v>
      </c>
      <c r="C53" s="464">
        <v>1</v>
      </c>
    </row>
    <row r="54" spans="1:3" x14ac:dyDescent="0.3">
      <c r="A54" t="s">
        <v>405</v>
      </c>
      <c r="B54" t="s">
        <v>1431</v>
      </c>
      <c r="C54" s="464">
        <v>1.5367999999999999</v>
      </c>
    </row>
    <row r="55" spans="1:3" x14ac:dyDescent="0.3">
      <c r="A55" t="s">
        <v>409</v>
      </c>
      <c r="B55" t="s">
        <v>746</v>
      </c>
      <c r="C55" s="464">
        <v>5.904399999999999</v>
      </c>
    </row>
    <row r="56" spans="1:3" x14ac:dyDescent="0.3">
      <c r="A56" t="s">
        <v>411</v>
      </c>
      <c r="B56" t="s">
        <v>747</v>
      </c>
      <c r="C56" s="464">
        <v>0.98480000000000001</v>
      </c>
    </row>
    <row r="57" spans="1:3" x14ac:dyDescent="0.3">
      <c r="A57" t="s">
        <v>139</v>
      </c>
      <c r="B57" t="s">
        <v>748</v>
      </c>
      <c r="C57" s="464">
        <v>12.231499999999999</v>
      </c>
    </row>
    <row r="58" spans="1:3" x14ac:dyDescent="0.3">
      <c r="A58" t="s">
        <v>414</v>
      </c>
      <c r="B58" t="s">
        <v>1432</v>
      </c>
      <c r="C58" s="464">
        <v>12.1496</v>
      </c>
    </row>
    <row r="59" spans="1:3" x14ac:dyDescent="0.3">
      <c r="A59" t="s">
        <v>418</v>
      </c>
      <c r="B59" t="s">
        <v>749</v>
      </c>
      <c r="C59" s="464">
        <v>2.1932</v>
      </c>
    </row>
    <row r="60" spans="1:3" x14ac:dyDescent="0.3">
      <c r="A60" t="s">
        <v>421</v>
      </c>
      <c r="B60" t="s">
        <v>1433</v>
      </c>
      <c r="C60" s="464">
        <v>0.14599999999999999</v>
      </c>
    </row>
    <row r="61" spans="1:3" x14ac:dyDescent="0.3">
      <c r="A61" t="s">
        <v>115</v>
      </c>
      <c r="B61" t="s">
        <v>750</v>
      </c>
      <c r="C61" s="464">
        <v>4.1519999999999992</v>
      </c>
    </row>
    <row r="62" spans="1:3" x14ac:dyDescent="0.3">
      <c r="A62" t="s">
        <v>117</v>
      </c>
      <c r="B62" t="s">
        <v>1434</v>
      </c>
      <c r="C62" s="464">
        <v>10.831799999999999</v>
      </c>
    </row>
    <row r="63" spans="1:3" x14ac:dyDescent="0.3">
      <c r="A63" t="s">
        <v>425</v>
      </c>
      <c r="B63" t="s">
        <v>1435</v>
      </c>
      <c r="C63" s="464">
        <v>4.4153000000000002</v>
      </c>
    </row>
    <row r="64" spans="1:3" x14ac:dyDescent="0.3">
      <c r="A64" t="s">
        <v>96</v>
      </c>
      <c r="B64" t="s">
        <v>1436</v>
      </c>
      <c r="C64" s="464">
        <v>2.6354000000000002</v>
      </c>
    </row>
    <row r="65" spans="1:3" x14ac:dyDescent="0.3">
      <c r="A65" t="s">
        <v>36</v>
      </c>
      <c r="B65" t="s">
        <v>1437</v>
      </c>
      <c r="C65" s="464">
        <v>2.6992000000000003</v>
      </c>
    </row>
    <row r="66" spans="1:3" x14ac:dyDescent="0.3">
      <c r="A66" t="s">
        <v>435</v>
      </c>
      <c r="B66" t="s">
        <v>1438</v>
      </c>
      <c r="C66" s="464">
        <v>0.23100000000000001</v>
      </c>
    </row>
    <row r="67" spans="1:3" x14ac:dyDescent="0.3">
      <c r="A67" t="s">
        <v>437</v>
      </c>
      <c r="B67" t="s">
        <v>1439</v>
      </c>
      <c r="C67" s="464">
        <v>0.29699999999999999</v>
      </c>
    </row>
    <row r="68" spans="1:3" x14ac:dyDescent="0.3">
      <c r="A68" t="s">
        <v>439</v>
      </c>
      <c r="B68" t="s">
        <v>1440</v>
      </c>
      <c r="C68" s="464">
        <v>0.16900000000000001</v>
      </c>
    </row>
    <row r="69" spans="1:3" x14ac:dyDescent="0.3">
      <c r="A69" t="s">
        <v>441</v>
      </c>
      <c r="B69" t="s">
        <v>1441</v>
      </c>
      <c r="C69" s="464">
        <v>0.99559999999999993</v>
      </c>
    </row>
    <row r="70" spans="1:3" x14ac:dyDescent="0.3">
      <c r="A70" t="s">
        <v>443</v>
      </c>
      <c r="B70" t="s">
        <v>751</v>
      </c>
      <c r="C70" s="464">
        <v>2.19</v>
      </c>
    </row>
    <row r="71" spans="1:3" x14ac:dyDescent="0.3">
      <c r="A71" t="s">
        <v>445</v>
      </c>
      <c r="B71" t="s">
        <v>1442</v>
      </c>
      <c r="C71" s="464">
        <v>1.8490000000000002</v>
      </c>
    </row>
    <row r="72" spans="1:3" x14ac:dyDescent="0.3">
      <c r="A72" t="s">
        <v>123</v>
      </c>
      <c r="B72" t="s">
        <v>752</v>
      </c>
      <c r="C72" s="464">
        <v>1.111</v>
      </c>
    </row>
    <row r="73" spans="1:3" x14ac:dyDescent="0.3">
      <c r="A73" t="s">
        <v>121</v>
      </c>
      <c r="B73" t="s">
        <v>1443</v>
      </c>
      <c r="C73" s="464">
        <v>0.89700000000000013</v>
      </c>
    </row>
    <row r="74" spans="1:3" x14ac:dyDescent="0.3">
      <c r="A74" t="s">
        <v>449</v>
      </c>
      <c r="B74" t="s">
        <v>1444</v>
      </c>
      <c r="C74" s="464">
        <v>2.3618000000000001</v>
      </c>
    </row>
    <row r="75" spans="1:3" x14ac:dyDescent="0.3">
      <c r="A75" t="s">
        <v>99</v>
      </c>
      <c r="B75" t="s">
        <v>1445</v>
      </c>
      <c r="C75" s="464">
        <v>1.9683999999999999</v>
      </c>
    </row>
    <row r="76" spans="1:3" x14ac:dyDescent="0.3">
      <c r="A76" t="s">
        <v>455</v>
      </c>
      <c r="B76" t="s">
        <v>1446</v>
      </c>
      <c r="C76" s="464">
        <v>7.6216000000000008</v>
      </c>
    </row>
    <row r="77" spans="1:3" x14ac:dyDescent="0.3">
      <c r="A77" t="s">
        <v>459</v>
      </c>
      <c r="B77" t="s">
        <v>1447</v>
      </c>
      <c r="C77" s="464">
        <v>3.8715000000000002</v>
      </c>
    </row>
    <row r="78" spans="1:3" x14ac:dyDescent="0.3">
      <c r="A78" t="s">
        <v>141</v>
      </c>
      <c r="B78" t="s">
        <v>753</v>
      </c>
      <c r="C78" s="464">
        <v>27.688800000000001</v>
      </c>
    </row>
    <row r="79" spans="1:3" x14ac:dyDescent="0.3">
      <c r="A79" t="s">
        <v>466</v>
      </c>
      <c r="B79" t="s">
        <v>1448</v>
      </c>
      <c r="C79" s="464">
        <v>0.70499999999999996</v>
      </c>
    </row>
    <row r="80" spans="1:3" x14ac:dyDescent="0.3">
      <c r="A80" t="s">
        <v>125</v>
      </c>
      <c r="B80" t="s">
        <v>1449</v>
      </c>
      <c r="C80" s="464">
        <v>25.824000000000002</v>
      </c>
    </row>
    <row r="81" spans="1:3" x14ac:dyDescent="0.3">
      <c r="A81" t="s">
        <v>127</v>
      </c>
      <c r="B81" t="s">
        <v>128</v>
      </c>
      <c r="C81" s="464">
        <v>18.479600000000005</v>
      </c>
    </row>
    <row r="82" spans="1:3" x14ac:dyDescent="0.3">
      <c r="A82" t="s">
        <v>470</v>
      </c>
      <c r="B82" t="s">
        <v>1450</v>
      </c>
      <c r="C82" s="464">
        <v>9.4570000000000007</v>
      </c>
    </row>
    <row r="83" spans="1:3" x14ac:dyDescent="0.3">
      <c r="A83" t="s">
        <v>102</v>
      </c>
      <c r="B83" t="s">
        <v>1451</v>
      </c>
      <c r="C83" s="464">
        <v>23.154000000000003</v>
      </c>
    </row>
    <row r="84" spans="1:3" x14ac:dyDescent="0.3">
      <c r="A84" t="s">
        <v>39</v>
      </c>
      <c r="B84" t="s">
        <v>1452</v>
      </c>
      <c r="C84" s="464">
        <v>2.601</v>
      </c>
    </row>
    <row r="85" spans="1:3" x14ac:dyDescent="0.3">
      <c r="A85" t="s">
        <v>480</v>
      </c>
      <c r="B85" t="s">
        <v>1453</v>
      </c>
      <c r="C85" s="464">
        <v>2.6871999999999998</v>
      </c>
    </row>
    <row r="86" spans="1:3" x14ac:dyDescent="0.3">
      <c r="A86" t="s">
        <v>486</v>
      </c>
      <c r="B86" t="s">
        <v>754</v>
      </c>
      <c r="C86" s="464">
        <v>12.316499999999998</v>
      </c>
    </row>
    <row r="87" spans="1:3" x14ac:dyDescent="0.3">
      <c r="A87" t="s">
        <v>487</v>
      </c>
      <c r="B87" t="s">
        <v>1454</v>
      </c>
      <c r="C87" s="464">
        <v>0.84</v>
      </c>
    </row>
    <row r="88" spans="1:3" x14ac:dyDescent="0.3">
      <c r="A88" t="s">
        <v>489</v>
      </c>
      <c r="B88" t="s">
        <v>1455</v>
      </c>
      <c r="C88" s="464">
        <v>2.1619999999999999</v>
      </c>
    </row>
    <row r="89" spans="1:3" x14ac:dyDescent="0.3">
      <c r="A89" t="s">
        <v>129</v>
      </c>
      <c r="B89" t="s">
        <v>755</v>
      </c>
      <c r="C89" s="464">
        <v>41.186500000000002</v>
      </c>
    </row>
    <row r="90" spans="1:3" x14ac:dyDescent="0.3">
      <c r="A90" t="s">
        <v>131</v>
      </c>
      <c r="B90" t="s">
        <v>756</v>
      </c>
      <c r="C90" s="464">
        <v>12.079499999999999</v>
      </c>
    </row>
    <row r="91" spans="1:3" x14ac:dyDescent="0.3">
      <c r="A91" t="s">
        <v>496</v>
      </c>
      <c r="B91" t="s">
        <v>757</v>
      </c>
      <c r="C91" s="464">
        <v>12.838199999999999</v>
      </c>
    </row>
    <row r="92" spans="1:3" x14ac:dyDescent="0.3">
      <c r="A92" t="s">
        <v>109</v>
      </c>
      <c r="B92" t="s">
        <v>758</v>
      </c>
      <c r="C92" s="464">
        <v>19.503800000000002</v>
      </c>
    </row>
    <row r="93" spans="1:3" x14ac:dyDescent="0.3">
      <c r="A93" t="s">
        <v>42</v>
      </c>
      <c r="B93" t="s">
        <v>1456</v>
      </c>
      <c r="C93" s="464">
        <v>2.5337997062380246</v>
      </c>
    </row>
    <row r="94" spans="1:3" x14ac:dyDescent="0.3">
      <c r="A94" t="s">
        <v>145</v>
      </c>
      <c r="B94" t="s">
        <v>759</v>
      </c>
      <c r="C94" s="464">
        <v>13.262699999999999</v>
      </c>
    </row>
    <row r="95" spans="1:3" x14ac:dyDescent="0.3">
      <c r="A95" t="s">
        <v>510</v>
      </c>
      <c r="B95" t="s">
        <v>760</v>
      </c>
      <c r="C95" s="464">
        <v>11.488499999999998</v>
      </c>
    </row>
    <row r="96" spans="1:3" x14ac:dyDescent="0.3">
      <c r="A96" t="s">
        <v>133</v>
      </c>
      <c r="B96" t="s">
        <v>1457</v>
      </c>
      <c r="C96" s="464">
        <v>14.651000000000002</v>
      </c>
    </row>
    <row r="97" spans="1:3" x14ac:dyDescent="0.3">
      <c r="A97" t="s">
        <v>514</v>
      </c>
      <c r="B97" t="s">
        <v>1458</v>
      </c>
      <c r="C97" s="464">
        <v>13.088000000000001</v>
      </c>
    </row>
    <row r="98" spans="1:3" x14ac:dyDescent="0.3">
      <c r="A98" t="s">
        <v>113</v>
      </c>
      <c r="B98" t="s">
        <v>761</v>
      </c>
      <c r="C98" s="464">
        <v>8.2260000000000009</v>
      </c>
    </row>
    <row r="99" spans="1:3" x14ac:dyDescent="0.3">
      <c r="A99" t="s">
        <v>518</v>
      </c>
      <c r="B99" t="s">
        <v>1459</v>
      </c>
      <c r="C99" s="464">
        <v>8.3985000000000003</v>
      </c>
    </row>
    <row r="100" spans="1:3" x14ac:dyDescent="0.3">
      <c r="A100" t="s">
        <v>530</v>
      </c>
      <c r="B100" t="s">
        <v>531</v>
      </c>
      <c r="C100" s="464">
        <v>1.7450000000000001</v>
      </c>
    </row>
    <row r="101" spans="1:3" x14ac:dyDescent="0.3">
      <c r="A101" t="s">
        <v>633</v>
      </c>
      <c r="B101" t="s">
        <v>830</v>
      </c>
      <c r="C101" s="464">
        <v>9.7199999999999995E-2</v>
      </c>
    </row>
    <row r="102" spans="1:3" x14ac:dyDescent="0.3">
      <c r="A102" t="s">
        <v>639</v>
      </c>
      <c r="B102" t="s">
        <v>763</v>
      </c>
      <c r="C102" s="464">
        <v>1.6739999999999999</v>
      </c>
    </row>
    <row r="103" spans="1:3" x14ac:dyDescent="0.3">
      <c r="A103" t="s">
        <v>643</v>
      </c>
      <c r="B103" t="s">
        <v>644</v>
      </c>
      <c r="C103" s="464">
        <v>-6.0736999999999997</v>
      </c>
    </row>
    <row r="104" spans="1:3" x14ac:dyDescent="0.3">
      <c r="A104" t="s">
        <v>647</v>
      </c>
      <c r="B104" t="s">
        <v>648</v>
      </c>
      <c r="C104" s="464">
        <v>5.7975000000000003</v>
      </c>
    </row>
    <row r="105" spans="1:3" x14ac:dyDescent="0.3">
      <c r="A105" t="s">
        <v>651</v>
      </c>
      <c r="B105" t="s">
        <v>652</v>
      </c>
      <c r="C105" s="464">
        <v>1.7627999999999999</v>
      </c>
    </row>
    <row r="106" spans="1:3" x14ac:dyDescent="0.3">
      <c r="A106" t="s">
        <v>55</v>
      </c>
      <c r="B106" t="s">
        <v>56</v>
      </c>
      <c r="C106" s="464">
        <v>4.2546999999999997</v>
      </c>
    </row>
    <row r="107" spans="1:3" x14ac:dyDescent="0.3">
      <c r="A107" t="s">
        <v>657</v>
      </c>
      <c r="B107" t="s">
        <v>658</v>
      </c>
      <c r="C107" s="464">
        <v>0.95099999999999996</v>
      </c>
    </row>
    <row r="108" spans="1:3" x14ac:dyDescent="0.3">
      <c r="A108" t="s">
        <v>699</v>
      </c>
      <c r="B108" t="s">
        <v>1460</v>
      </c>
      <c r="C108" s="464">
        <v>1.4969999999999999</v>
      </c>
    </row>
    <row r="109" spans="1:3" x14ac:dyDescent="0.3">
      <c r="A109" t="s">
        <v>701</v>
      </c>
      <c r="B109" t="s">
        <v>1461</v>
      </c>
      <c r="C109" s="464">
        <v>0.55349999999999999</v>
      </c>
    </row>
    <row r="110" spans="1:3" x14ac:dyDescent="0.3">
      <c r="A110" t="s">
        <v>703</v>
      </c>
      <c r="B110" t="s">
        <v>1462</v>
      </c>
      <c r="C110" s="464">
        <v>0.39200000000000002</v>
      </c>
    </row>
    <row r="111" spans="1:3" x14ac:dyDescent="0.3">
      <c r="A111" t="s">
        <v>119</v>
      </c>
      <c r="B111" t="s">
        <v>1463</v>
      </c>
      <c r="C111" s="464">
        <v>3.1139999999999999</v>
      </c>
    </row>
    <row r="112" spans="1:3" x14ac:dyDescent="0.3">
      <c r="A112" t="s">
        <v>709</v>
      </c>
      <c r="B112" t="s">
        <v>1464</v>
      </c>
      <c r="C112" s="464">
        <v>6.6000000000000003E-2</v>
      </c>
    </row>
    <row r="113" spans="1:3" x14ac:dyDescent="0.3">
      <c r="A113" t="s">
        <v>715</v>
      </c>
      <c r="B113" t="s">
        <v>1465</v>
      </c>
      <c r="C113" s="464">
        <v>0.93840000000000001</v>
      </c>
    </row>
    <row r="114" spans="1:3" x14ac:dyDescent="0.3">
      <c r="A114" s="465" t="s">
        <v>1420</v>
      </c>
      <c r="B114" s="464">
        <v>1001.6611993532483</v>
      </c>
      <c r="C114" s="464">
        <v>1001.6611993532483</v>
      </c>
    </row>
    <row r="116" spans="1:3" x14ac:dyDescent="0.3">
      <c r="A116" t="s">
        <v>1466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Planilha7"/>
  <dimension ref="A1:C117"/>
  <sheetViews>
    <sheetView workbookViewId="0">
      <selection sqref="A1:C117"/>
    </sheetView>
  </sheetViews>
  <sheetFormatPr defaultRowHeight="14.4" x14ac:dyDescent="0.3"/>
  <cols>
    <col min="1" max="1" width="9.88671875" bestFit="1" customWidth="1"/>
    <col min="2" max="2" width="46.109375" bestFit="1" customWidth="1"/>
  </cols>
  <sheetData>
    <row r="1" spans="1:3" x14ac:dyDescent="0.3">
      <c r="A1" s="442" t="s">
        <v>181</v>
      </c>
      <c r="B1" s="442"/>
      <c r="C1" s="443" t="s">
        <v>1421</v>
      </c>
    </row>
    <row r="2" spans="1:3" x14ac:dyDescent="0.3">
      <c r="A2" t="s">
        <v>136</v>
      </c>
      <c r="B2" t="s">
        <v>1467</v>
      </c>
      <c r="C2" s="445">
        <v>10.699</v>
      </c>
    </row>
    <row r="3" spans="1:3" x14ac:dyDescent="0.3">
      <c r="A3" t="s">
        <v>191</v>
      </c>
      <c r="B3" t="s">
        <v>1468</v>
      </c>
      <c r="C3" s="445">
        <v>7.2480000000000002</v>
      </c>
    </row>
    <row r="4" spans="1:3" x14ac:dyDescent="0.3">
      <c r="A4" t="s">
        <v>200</v>
      </c>
      <c r="B4" t="s">
        <v>1469</v>
      </c>
      <c r="C4" s="445">
        <v>24.589000000000002</v>
      </c>
    </row>
    <row r="5" spans="1:3" x14ac:dyDescent="0.3">
      <c r="A5" t="s">
        <v>246</v>
      </c>
      <c r="B5" t="s">
        <v>1470</v>
      </c>
      <c r="C5" s="445">
        <v>9.7590000000000003</v>
      </c>
    </row>
    <row r="6" spans="1:3" x14ac:dyDescent="0.3">
      <c r="A6" t="s">
        <v>147</v>
      </c>
      <c r="B6" t="s">
        <v>1471</v>
      </c>
      <c r="C6" s="445">
        <v>21.1145</v>
      </c>
    </row>
    <row r="7" spans="1:3" x14ac:dyDescent="0.3">
      <c r="A7" t="s">
        <v>249</v>
      </c>
      <c r="B7" t="s">
        <v>1472</v>
      </c>
      <c r="C7" s="445">
        <v>5.3100000000000005</v>
      </c>
    </row>
    <row r="8" spans="1:3" x14ac:dyDescent="0.3">
      <c r="A8" t="s">
        <v>251</v>
      </c>
      <c r="B8" t="s">
        <v>1473</v>
      </c>
      <c r="C8" s="445">
        <v>7.0980000000000008</v>
      </c>
    </row>
    <row r="9" spans="1:3" x14ac:dyDescent="0.3">
      <c r="A9" t="s">
        <v>49</v>
      </c>
      <c r="B9" t="s">
        <v>1474</v>
      </c>
      <c r="C9" s="445">
        <v>0.05</v>
      </c>
    </row>
    <row r="10" spans="1:3" x14ac:dyDescent="0.3">
      <c r="A10" t="s">
        <v>72</v>
      </c>
      <c r="B10" t="s">
        <v>1475</v>
      </c>
      <c r="C10" s="445">
        <v>2</v>
      </c>
    </row>
    <row r="11" spans="1:3" x14ac:dyDescent="0.3">
      <c r="A11" t="s">
        <v>256</v>
      </c>
      <c r="B11" t="s">
        <v>1476</v>
      </c>
      <c r="C11" s="445">
        <v>4.7608999999999995</v>
      </c>
    </row>
    <row r="12" spans="1:3" x14ac:dyDescent="0.3">
      <c r="A12" t="s">
        <v>151</v>
      </c>
      <c r="B12" t="s">
        <v>1477</v>
      </c>
      <c r="C12" s="445">
        <v>14.7674</v>
      </c>
    </row>
    <row r="13" spans="1:3" x14ac:dyDescent="0.3">
      <c r="A13" t="s">
        <v>261</v>
      </c>
      <c r="B13" t="s">
        <v>1478</v>
      </c>
      <c r="C13" s="445">
        <v>5.7919999999999998</v>
      </c>
    </row>
    <row r="14" spans="1:3" x14ac:dyDescent="0.3">
      <c r="A14" t="s">
        <v>265</v>
      </c>
      <c r="B14" t="s">
        <v>1479</v>
      </c>
      <c r="C14" s="445">
        <v>9.5359999999999996</v>
      </c>
    </row>
    <row r="15" spans="1:3" x14ac:dyDescent="0.3">
      <c r="A15" t="s">
        <v>269</v>
      </c>
      <c r="B15" t="s">
        <v>1480</v>
      </c>
      <c r="C15" s="445">
        <v>20.355300000000003</v>
      </c>
    </row>
    <row r="16" spans="1:3" x14ac:dyDescent="0.3">
      <c r="A16" t="s">
        <v>272</v>
      </c>
      <c r="B16" t="s">
        <v>1481</v>
      </c>
      <c r="C16" s="445">
        <v>17.116400000000002</v>
      </c>
    </row>
    <row r="17" spans="1:3" x14ac:dyDescent="0.3">
      <c r="A17" t="s">
        <v>57</v>
      </c>
      <c r="B17" t="s">
        <v>1482</v>
      </c>
      <c r="C17" s="445">
        <v>21.850599999999993</v>
      </c>
    </row>
    <row r="18" spans="1:3" x14ac:dyDescent="0.3">
      <c r="A18" t="s">
        <v>75</v>
      </c>
      <c r="B18" t="s">
        <v>1483</v>
      </c>
      <c r="C18" s="445">
        <v>8.0449999999999999</v>
      </c>
    </row>
    <row r="19" spans="1:3" x14ac:dyDescent="0.3">
      <c r="A19" t="s">
        <v>29</v>
      </c>
      <c r="B19" t="s">
        <v>1484</v>
      </c>
      <c r="C19" s="445">
        <v>23.463999999999999</v>
      </c>
    </row>
    <row r="20" spans="1:3" x14ac:dyDescent="0.3">
      <c r="A20" t="s">
        <v>282</v>
      </c>
      <c r="B20" t="s">
        <v>1485</v>
      </c>
      <c r="C20" s="445">
        <v>2.5920000000000001</v>
      </c>
    </row>
    <row r="21" spans="1:3" x14ac:dyDescent="0.3">
      <c r="A21" t="s">
        <v>292</v>
      </c>
      <c r="B21" t="s">
        <v>1486</v>
      </c>
      <c r="C21" s="445">
        <v>0.126</v>
      </c>
    </row>
    <row r="22" spans="1:3" x14ac:dyDescent="0.3">
      <c r="A22" t="s">
        <v>155</v>
      </c>
      <c r="B22" t="s">
        <v>1487</v>
      </c>
      <c r="C22" s="445">
        <v>6.0710000000000006</v>
      </c>
    </row>
    <row r="23" spans="1:3" x14ac:dyDescent="0.3">
      <c r="A23" t="s">
        <v>295</v>
      </c>
      <c r="B23" t="s">
        <v>1488</v>
      </c>
      <c r="C23" s="445">
        <v>1.2649999999999999</v>
      </c>
    </row>
    <row r="24" spans="1:3" x14ac:dyDescent="0.3">
      <c r="A24" t="s">
        <v>299</v>
      </c>
      <c r="B24" t="s">
        <v>1489</v>
      </c>
      <c r="C24" s="445">
        <v>4.6008000000000004</v>
      </c>
    </row>
    <row r="25" spans="1:3" x14ac:dyDescent="0.3">
      <c r="A25" t="s">
        <v>301</v>
      </c>
      <c r="B25" t="s">
        <v>1490</v>
      </c>
      <c r="C25" s="445">
        <v>6.1803000000000008</v>
      </c>
    </row>
    <row r="26" spans="1:3" x14ac:dyDescent="0.3">
      <c r="A26" t="s">
        <v>305</v>
      </c>
      <c r="B26" t="s">
        <v>1491</v>
      </c>
      <c r="C26" s="445">
        <v>3.8166000000000002</v>
      </c>
    </row>
    <row r="27" spans="1:3" x14ac:dyDescent="0.3">
      <c r="A27" t="s">
        <v>24</v>
      </c>
      <c r="B27" t="s">
        <v>1492</v>
      </c>
      <c r="C27" s="445">
        <v>12.6968</v>
      </c>
    </row>
    <row r="28" spans="1:3" x14ac:dyDescent="0.3">
      <c r="A28" t="s">
        <v>313</v>
      </c>
      <c r="B28" t="s">
        <v>1493</v>
      </c>
      <c r="C28" s="445">
        <v>1.782</v>
      </c>
    </row>
    <row r="29" spans="1:3" x14ac:dyDescent="0.3">
      <c r="A29" t="s">
        <v>157</v>
      </c>
      <c r="B29" t="s">
        <v>1494</v>
      </c>
      <c r="C29" s="445">
        <v>8.5808</v>
      </c>
    </row>
    <row r="30" spans="1:3" x14ac:dyDescent="0.3">
      <c r="A30" t="s">
        <v>316</v>
      </c>
      <c r="B30" t="s">
        <v>1495</v>
      </c>
      <c r="C30" s="445">
        <v>17.9406</v>
      </c>
    </row>
    <row r="31" spans="1:3" x14ac:dyDescent="0.3">
      <c r="A31" t="s">
        <v>320</v>
      </c>
      <c r="B31" t="s">
        <v>1496</v>
      </c>
      <c r="C31" s="445">
        <v>29.2592</v>
      </c>
    </row>
    <row r="32" spans="1:3" x14ac:dyDescent="0.3">
      <c r="A32" t="s">
        <v>324</v>
      </c>
      <c r="B32" t="s">
        <v>1497</v>
      </c>
      <c r="C32" s="445">
        <v>34.065300000000001</v>
      </c>
    </row>
    <row r="33" spans="1:3" x14ac:dyDescent="0.3">
      <c r="A33" t="s">
        <v>60</v>
      </c>
      <c r="B33" t="s">
        <v>1498</v>
      </c>
      <c r="C33" s="445">
        <v>47.445999999999998</v>
      </c>
    </row>
    <row r="34" spans="1:3" x14ac:dyDescent="0.3">
      <c r="A34" t="s">
        <v>84</v>
      </c>
      <c r="B34" t="s">
        <v>1499</v>
      </c>
      <c r="C34" s="445">
        <v>1.08</v>
      </c>
    </row>
    <row r="35" spans="1:3" x14ac:dyDescent="0.3">
      <c r="A35" t="s">
        <v>33</v>
      </c>
      <c r="B35" t="s">
        <v>1500</v>
      </c>
      <c r="C35" s="445">
        <v>19.618599647009816</v>
      </c>
    </row>
    <row r="36" spans="1:3" x14ac:dyDescent="0.3">
      <c r="A36" t="s">
        <v>332</v>
      </c>
      <c r="B36" t="s">
        <v>1501</v>
      </c>
      <c r="C36" s="445">
        <v>1.0169999999999999</v>
      </c>
    </row>
    <row r="37" spans="1:3" x14ac:dyDescent="0.3">
      <c r="A37" t="s">
        <v>336</v>
      </c>
      <c r="B37" t="s">
        <v>1502</v>
      </c>
      <c r="C37" s="445">
        <v>4.7255000000000003</v>
      </c>
    </row>
    <row r="38" spans="1:3" x14ac:dyDescent="0.3">
      <c r="A38" t="s">
        <v>338</v>
      </c>
      <c r="B38" t="s">
        <v>1503</v>
      </c>
      <c r="C38" s="445">
        <v>19.968600000000002</v>
      </c>
    </row>
    <row r="39" spans="1:3" x14ac:dyDescent="0.3">
      <c r="A39" t="s">
        <v>344</v>
      </c>
      <c r="B39" t="s">
        <v>1504</v>
      </c>
      <c r="C39" s="445">
        <v>41.062999999999995</v>
      </c>
    </row>
    <row r="40" spans="1:3" x14ac:dyDescent="0.3">
      <c r="A40" t="s">
        <v>348</v>
      </c>
      <c r="B40" t="s">
        <v>1505</v>
      </c>
      <c r="C40" s="445">
        <v>3.6036000000000001</v>
      </c>
    </row>
    <row r="41" spans="1:3" x14ac:dyDescent="0.3">
      <c r="A41" t="s">
        <v>352</v>
      </c>
      <c r="B41" t="s">
        <v>1506</v>
      </c>
      <c r="C41" s="445">
        <v>12.388999999999999</v>
      </c>
    </row>
    <row r="42" spans="1:3" x14ac:dyDescent="0.3">
      <c r="A42" t="s">
        <v>88</v>
      </c>
      <c r="B42" t="s">
        <v>1507</v>
      </c>
      <c r="C42" s="445">
        <v>4.3199000000000005</v>
      </c>
    </row>
    <row r="43" spans="1:3" x14ac:dyDescent="0.3">
      <c r="A43" t="s">
        <v>67</v>
      </c>
      <c r="B43" t="s">
        <v>1508</v>
      </c>
      <c r="C43" s="445">
        <v>49.069000000000003</v>
      </c>
    </row>
    <row r="44" spans="1:3" x14ac:dyDescent="0.3">
      <c r="A44" t="s">
        <v>358</v>
      </c>
      <c r="B44" t="s">
        <v>1509</v>
      </c>
      <c r="C44" s="445">
        <v>5.3689999999999998</v>
      </c>
    </row>
    <row r="45" spans="1:3" x14ac:dyDescent="0.3">
      <c r="A45" t="s">
        <v>366</v>
      </c>
      <c r="B45" t="s">
        <v>1510</v>
      </c>
      <c r="C45" s="445">
        <v>1.869</v>
      </c>
    </row>
    <row r="46" spans="1:3" x14ac:dyDescent="0.3">
      <c r="A46" t="s">
        <v>368</v>
      </c>
      <c r="B46" t="s">
        <v>1511</v>
      </c>
      <c r="C46" s="445">
        <v>2.016</v>
      </c>
    </row>
    <row r="47" spans="1:3" x14ac:dyDescent="0.3">
      <c r="A47" t="s">
        <v>17</v>
      </c>
      <c r="B47" t="s">
        <v>1512</v>
      </c>
      <c r="C47" s="445">
        <v>19.2958</v>
      </c>
    </row>
    <row r="48" spans="1:3" x14ac:dyDescent="0.3">
      <c r="A48" t="s">
        <v>381</v>
      </c>
      <c r="B48" t="s">
        <v>1513</v>
      </c>
      <c r="C48" s="445">
        <v>0.46400000000000002</v>
      </c>
    </row>
    <row r="49" spans="1:3" x14ac:dyDescent="0.3">
      <c r="A49" t="s">
        <v>387</v>
      </c>
      <c r="B49" t="s">
        <v>1514</v>
      </c>
      <c r="C49" s="445">
        <v>11.307</v>
      </c>
    </row>
    <row r="50" spans="1:3" x14ac:dyDescent="0.3">
      <c r="A50" t="s">
        <v>389</v>
      </c>
      <c r="B50" t="s">
        <v>1515</v>
      </c>
      <c r="C50" s="445">
        <v>6.3500000000000005</v>
      </c>
    </row>
    <row r="51" spans="1:3" x14ac:dyDescent="0.3">
      <c r="A51" t="s">
        <v>391</v>
      </c>
      <c r="B51" t="s">
        <v>1516</v>
      </c>
      <c r="C51" s="445">
        <v>13.177999999999999</v>
      </c>
    </row>
    <row r="52" spans="1:3" x14ac:dyDescent="0.3">
      <c r="A52" t="s">
        <v>393</v>
      </c>
      <c r="B52" t="s">
        <v>1517</v>
      </c>
      <c r="C52" s="445">
        <v>10.38</v>
      </c>
    </row>
    <row r="53" spans="1:3" x14ac:dyDescent="0.3">
      <c r="A53" t="s">
        <v>395</v>
      </c>
      <c r="B53" t="s">
        <v>1518</v>
      </c>
      <c r="C53" s="445">
        <v>4.8490000000000011</v>
      </c>
    </row>
    <row r="54" spans="1:3" x14ac:dyDescent="0.3">
      <c r="A54" t="s">
        <v>397</v>
      </c>
      <c r="B54" t="s">
        <v>1519</v>
      </c>
      <c r="C54" s="445">
        <v>5.1697999999999995</v>
      </c>
    </row>
    <row r="55" spans="1:3" x14ac:dyDescent="0.3">
      <c r="A55" t="s">
        <v>399</v>
      </c>
      <c r="B55" t="s">
        <v>1520</v>
      </c>
      <c r="C55" s="445">
        <v>5.8539999999999992</v>
      </c>
    </row>
    <row r="56" spans="1:3" x14ac:dyDescent="0.3">
      <c r="A56" t="s">
        <v>92</v>
      </c>
      <c r="B56" t="s">
        <v>1521</v>
      </c>
      <c r="C56" s="445">
        <v>1</v>
      </c>
    </row>
    <row r="57" spans="1:3" x14ac:dyDescent="0.3">
      <c r="A57" t="s">
        <v>405</v>
      </c>
      <c r="B57" t="s">
        <v>1522</v>
      </c>
      <c r="C57" s="445">
        <v>1.5367999999999999</v>
      </c>
    </row>
    <row r="58" spans="1:3" x14ac:dyDescent="0.3">
      <c r="A58" t="s">
        <v>409</v>
      </c>
      <c r="B58" t="s">
        <v>1523</v>
      </c>
      <c r="C58" s="445">
        <v>5.904399999999999</v>
      </c>
    </row>
    <row r="59" spans="1:3" x14ac:dyDescent="0.3">
      <c r="A59" t="s">
        <v>411</v>
      </c>
      <c r="B59" t="s">
        <v>1524</v>
      </c>
      <c r="C59" s="445">
        <v>0.98480000000000001</v>
      </c>
    </row>
    <row r="60" spans="1:3" x14ac:dyDescent="0.3">
      <c r="A60" t="s">
        <v>139</v>
      </c>
      <c r="B60" t="s">
        <v>1525</v>
      </c>
      <c r="C60" s="445">
        <v>12.231499999999999</v>
      </c>
    </row>
    <row r="61" spans="1:3" x14ac:dyDescent="0.3">
      <c r="A61" t="s">
        <v>414</v>
      </c>
      <c r="B61" t="s">
        <v>1526</v>
      </c>
      <c r="C61" s="445">
        <v>12.1496</v>
      </c>
    </row>
    <row r="62" spans="1:3" x14ac:dyDescent="0.3">
      <c r="A62" t="s">
        <v>418</v>
      </c>
      <c r="B62" t="s">
        <v>1527</v>
      </c>
      <c r="C62" s="445">
        <v>2.1932</v>
      </c>
    </row>
    <row r="63" spans="1:3" x14ac:dyDescent="0.3">
      <c r="A63" t="s">
        <v>421</v>
      </c>
      <c r="B63" t="s">
        <v>1528</v>
      </c>
      <c r="C63" s="445">
        <v>0.14599999999999999</v>
      </c>
    </row>
    <row r="64" spans="1:3" x14ac:dyDescent="0.3">
      <c r="A64" t="s">
        <v>115</v>
      </c>
      <c r="B64" t="s">
        <v>1529</v>
      </c>
      <c r="C64" s="445">
        <v>4.1519999999999992</v>
      </c>
    </row>
    <row r="65" spans="1:3" x14ac:dyDescent="0.3">
      <c r="A65" t="s">
        <v>117</v>
      </c>
      <c r="B65" t="s">
        <v>1530</v>
      </c>
      <c r="C65" s="445">
        <v>10.831799999999999</v>
      </c>
    </row>
    <row r="66" spans="1:3" x14ac:dyDescent="0.3">
      <c r="A66" t="s">
        <v>425</v>
      </c>
      <c r="B66" t="s">
        <v>1531</v>
      </c>
      <c r="C66" s="445">
        <v>4.4152999999999993</v>
      </c>
    </row>
    <row r="67" spans="1:3" x14ac:dyDescent="0.3">
      <c r="A67" t="s">
        <v>96</v>
      </c>
      <c r="B67" t="s">
        <v>1532</v>
      </c>
      <c r="C67" s="445">
        <v>2.6354000000000002</v>
      </c>
    </row>
    <row r="68" spans="1:3" x14ac:dyDescent="0.3">
      <c r="A68" t="s">
        <v>36</v>
      </c>
      <c r="B68" t="s">
        <v>1533</v>
      </c>
      <c r="C68" s="445">
        <v>2.6992000000000003</v>
      </c>
    </row>
    <row r="69" spans="1:3" x14ac:dyDescent="0.3">
      <c r="A69" t="s">
        <v>435</v>
      </c>
      <c r="B69" t="s">
        <v>1534</v>
      </c>
      <c r="C69" s="445">
        <v>0.23100000000000001</v>
      </c>
    </row>
    <row r="70" spans="1:3" x14ac:dyDescent="0.3">
      <c r="A70" t="s">
        <v>437</v>
      </c>
      <c r="B70" t="s">
        <v>1535</v>
      </c>
      <c r="C70" s="445">
        <v>0.29699999999999999</v>
      </c>
    </row>
    <row r="71" spans="1:3" x14ac:dyDescent="0.3">
      <c r="A71" t="s">
        <v>439</v>
      </c>
      <c r="B71" t="s">
        <v>1536</v>
      </c>
      <c r="C71" s="445">
        <v>0.16900000000000001</v>
      </c>
    </row>
    <row r="72" spans="1:3" x14ac:dyDescent="0.3">
      <c r="A72" t="s">
        <v>441</v>
      </c>
      <c r="B72" t="s">
        <v>1537</v>
      </c>
      <c r="C72" s="445">
        <v>0.99559999999999993</v>
      </c>
    </row>
    <row r="73" spans="1:3" x14ac:dyDescent="0.3">
      <c r="A73" t="s">
        <v>443</v>
      </c>
      <c r="B73" t="s">
        <v>1538</v>
      </c>
      <c r="C73" s="445">
        <v>2.19</v>
      </c>
    </row>
    <row r="74" spans="1:3" x14ac:dyDescent="0.3">
      <c r="A74" t="s">
        <v>445</v>
      </c>
      <c r="B74" t="s">
        <v>1539</v>
      </c>
      <c r="C74" s="445">
        <v>1.8490000000000002</v>
      </c>
    </row>
    <row r="75" spans="1:3" x14ac:dyDescent="0.3">
      <c r="A75" t="s">
        <v>123</v>
      </c>
      <c r="B75" t="s">
        <v>1540</v>
      </c>
      <c r="C75" s="445">
        <v>1.111</v>
      </c>
    </row>
    <row r="76" spans="1:3" x14ac:dyDescent="0.3">
      <c r="A76" t="s">
        <v>121</v>
      </c>
      <c r="B76" t="s">
        <v>1541</v>
      </c>
      <c r="C76" s="445">
        <v>0.89700000000000013</v>
      </c>
    </row>
    <row r="77" spans="1:3" x14ac:dyDescent="0.3">
      <c r="A77" t="s">
        <v>449</v>
      </c>
      <c r="B77" t="s">
        <v>1542</v>
      </c>
      <c r="C77" s="445">
        <v>2.3618000000000001</v>
      </c>
    </row>
    <row r="78" spans="1:3" x14ac:dyDescent="0.3">
      <c r="A78" t="s">
        <v>99</v>
      </c>
      <c r="B78" t="s">
        <v>1543</v>
      </c>
      <c r="C78" s="445">
        <v>1.9683999999999999</v>
      </c>
    </row>
    <row r="79" spans="1:3" x14ac:dyDescent="0.3">
      <c r="A79" t="s">
        <v>455</v>
      </c>
      <c r="B79" t="s">
        <v>1544</v>
      </c>
      <c r="C79" s="445">
        <v>7.6216000000000008</v>
      </c>
    </row>
    <row r="80" spans="1:3" x14ac:dyDescent="0.3">
      <c r="A80" t="s">
        <v>459</v>
      </c>
      <c r="B80" t="s">
        <v>1545</v>
      </c>
      <c r="C80" s="445">
        <v>3.8715000000000002</v>
      </c>
    </row>
    <row r="81" spans="1:3" x14ac:dyDescent="0.3">
      <c r="A81" t="s">
        <v>141</v>
      </c>
      <c r="B81" t="s">
        <v>1546</v>
      </c>
      <c r="C81" s="445">
        <v>27.688799999999993</v>
      </c>
    </row>
    <row r="82" spans="1:3" x14ac:dyDescent="0.3">
      <c r="A82" t="s">
        <v>466</v>
      </c>
      <c r="B82" t="s">
        <v>1547</v>
      </c>
      <c r="C82" s="445">
        <v>0.70499999999999996</v>
      </c>
    </row>
    <row r="83" spans="1:3" x14ac:dyDescent="0.3">
      <c r="A83" t="s">
        <v>125</v>
      </c>
      <c r="B83" t="s">
        <v>1548</v>
      </c>
      <c r="C83" s="445">
        <v>25.823999999999998</v>
      </c>
    </row>
    <row r="84" spans="1:3" x14ac:dyDescent="0.3">
      <c r="A84" t="s">
        <v>127</v>
      </c>
      <c r="B84" t="s">
        <v>1549</v>
      </c>
      <c r="C84" s="445">
        <v>18.479599999999998</v>
      </c>
    </row>
    <row r="85" spans="1:3" x14ac:dyDescent="0.3">
      <c r="A85" t="s">
        <v>470</v>
      </c>
      <c r="B85" t="s">
        <v>1550</v>
      </c>
      <c r="C85" s="445">
        <v>9.4570000000000007</v>
      </c>
    </row>
    <row r="86" spans="1:3" x14ac:dyDescent="0.3">
      <c r="A86" t="s">
        <v>102</v>
      </c>
      <c r="B86" t="s">
        <v>1551</v>
      </c>
      <c r="C86" s="445">
        <v>23.154</v>
      </c>
    </row>
    <row r="87" spans="1:3" x14ac:dyDescent="0.3">
      <c r="A87" t="s">
        <v>39</v>
      </c>
      <c r="B87" t="s">
        <v>1552</v>
      </c>
      <c r="C87" s="445">
        <v>2.601</v>
      </c>
    </row>
    <row r="88" spans="1:3" x14ac:dyDescent="0.3">
      <c r="A88" t="s">
        <v>480</v>
      </c>
      <c r="B88" t="s">
        <v>1553</v>
      </c>
      <c r="C88" s="445">
        <v>2.6871999999999998</v>
      </c>
    </row>
    <row r="89" spans="1:3" x14ac:dyDescent="0.3">
      <c r="A89" t="s">
        <v>486</v>
      </c>
      <c r="B89" t="s">
        <v>1554</v>
      </c>
      <c r="C89" s="445">
        <v>12.316499999999998</v>
      </c>
    </row>
    <row r="90" spans="1:3" x14ac:dyDescent="0.3">
      <c r="A90" t="s">
        <v>487</v>
      </c>
      <c r="B90" t="s">
        <v>1555</v>
      </c>
      <c r="C90" s="445">
        <v>0.84</v>
      </c>
    </row>
    <row r="91" spans="1:3" x14ac:dyDescent="0.3">
      <c r="A91" t="s">
        <v>489</v>
      </c>
      <c r="B91" t="s">
        <v>1556</v>
      </c>
      <c r="C91" s="445">
        <v>2.1619999999999999</v>
      </c>
    </row>
    <row r="92" spans="1:3" x14ac:dyDescent="0.3">
      <c r="A92" t="s">
        <v>129</v>
      </c>
      <c r="B92" t="s">
        <v>1557</v>
      </c>
      <c r="C92" s="445">
        <v>41.186500000000002</v>
      </c>
    </row>
    <row r="93" spans="1:3" x14ac:dyDescent="0.3">
      <c r="A93" t="s">
        <v>131</v>
      </c>
      <c r="B93" t="s">
        <v>1558</v>
      </c>
      <c r="C93" s="445">
        <v>12.079499999999999</v>
      </c>
    </row>
    <row r="94" spans="1:3" x14ac:dyDescent="0.3">
      <c r="A94" t="s">
        <v>496</v>
      </c>
      <c r="B94" t="s">
        <v>1559</v>
      </c>
      <c r="C94" s="445">
        <v>12.838200000000001</v>
      </c>
    </row>
    <row r="95" spans="1:3" x14ac:dyDescent="0.3">
      <c r="A95" t="s">
        <v>109</v>
      </c>
      <c r="B95" t="s">
        <v>1560</v>
      </c>
      <c r="C95" s="445">
        <v>19.503800000000002</v>
      </c>
    </row>
    <row r="96" spans="1:3" x14ac:dyDescent="0.3">
      <c r="A96" t="s">
        <v>42</v>
      </c>
      <c r="B96" t="s">
        <v>1561</v>
      </c>
      <c r="C96" s="445">
        <v>2.5337997062380242</v>
      </c>
    </row>
    <row r="97" spans="1:3" x14ac:dyDescent="0.3">
      <c r="A97" t="s">
        <v>145</v>
      </c>
      <c r="B97" t="s">
        <v>1562</v>
      </c>
      <c r="C97" s="445">
        <v>13.262700000000001</v>
      </c>
    </row>
    <row r="98" spans="1:3" x14ac:dyDescent="0.3">
      <c r="A98" t="s">
        <v>510</v>
      </c>
      <c r="B98" t="s">
        <v>1563</v>
      </c>
      <c r="C98" s="445">
        <v>11.488499999999998</v>
      </c>
    </row>
    <row r="99" spans="1:3" x14ac:dyDescent="0.3">
      <c r="A99" t="s">
        <v>133</v>
      </c>
      <c r="B99" t="s">
        <v>1564</v>
      </c>
      <c r="C99" s="445">
        <v>14.651</v>
      </c>
    </row>
    <row r="100" spans="1:3" x14ac:dyDescent="0.3">
      <c r="A100" t="s">
        <v>514</v>
      </c>
      <c r="B100" t="s">
        <v>1565</v>
      </c>
      <c r="C100" s="445">
        <v>13.088000000000003</v>
      </c>
    </row>
    <row r="101" spans="1:3" x14ac:dyDescent="0.3">
      <c r="A101" t="s">
        <v>113</v>
      </c>
      <c r="B101" t="s">
        <v>1566</v>
      </c>
      <c r="C101" s="445">
        <v>8.2260000000000009</v>
      </c>
    </row>
    <row r="102" spans="1:3" x14ac:dyDescent="0.3">
      <c r="A102" t="s">
        <v>518</v>
      </c>
      <c r="B102" t="s">
        <v>1567</v>
      </c>
      <c r="C102" s="445">
        <v>8.3985000000000003</v>
      </c>
    </row>
    <row r="103" spans="1:3" x14ac:dyDescent="0.3">
      <c r="A103" t="s">
        <v>530</v>
      </c>
      <c r="B103" t="s">
        <v>1568</v>
      </c>
      <c r="C103" s="445">
        <v>1.7450000000000001</v>
      </c>
    </row>
    <row r="104" spans="1:3" x14ac:dyDescent="0.3">
      <c r="A104" t="s">
        <v>633</v>
      </c>
      <c r="B104" t="s">
        <v>1569</v>
      </c>
      <c r="C104" s="445">
        <v>9.7199999999999995E-2</v>
      </c>
    </row>
    <row r="105" spans="1:3" x14ac:dyDescent="0.3">
      <c r="A105" t="s">
        <v>639</v>
      </c>
      <c r="B105" t="s">
        <v>1570</v>
      </c>
      <c r="C105" s="445">
        <v>1.6739999999999999</v>
      </c>
    </row>
    <row r="106" spans="1:3" x14ac:dyDescent="0.3">
      <c r="A106" t="s">
        <v>643</v>
      </c>
      <c r="B106" t="s">
        <v>1571</v>
      </c>
      <c r="C106" s="445">
        <v>-6.0736999999999997</v>
      </c>
    </row>
    <row r="107" spans="1:3" x14ac:dyDescent="0.3">
      <c r="A107" t="s">
        <v>647</v>
      </c>
      <c r="B107" t="s">
        <v>1572</v>
      </c>
      <c r="C107" s="445">
        <v>5.7975000000000003</v>
      </c>
    </row>
    <row r="108" spans="1:3" x14ac:dyDescent="0.3">
      <c r="A108" t="s">
        <v>651</v>
      </c>
      <c r="B108" t="s">
        <v>1573</v>
      </c>
      <c r="C108" s="445">
        <v>1.7627999999999999</v>
      </c>
    </row>
    <row r="109" spans="1:3" x14ac:dyDescent="0.3">
      <c r="A109" t="s">
        <v>55</v>
      </c>
      <c r="B109" t="s">
        <v>1574</v>
      </c>
      <c r="C109" s="445">
        <v>4.2546999999999997</v>
      </c>
    </row>
    <row r="110" spans="1:3" x14ac:dyDescent="0.3">
      <c r="A110" t="s">
        <v>657</v>
      </c>
      <c r="B110" t="s">
        <v>1575</v>
      </c>
      <c r="C110" s="445">
        <v>0.95099999999999996</v>
      </c>
    </row>
    <row r="111" spans="1:3" x14ac:dyDescent="0.3">
      <c r="A111" t="s">
        <v>699</v>
      </c>
      <c r="B111" t="s">
        <v>1576</v>
      </c>
      <c r="C111" s="445">
        <v>1.4969999999999999</v>
      </c>
    </row>
    <row r="112" spans="1:3" x14ac:dyDescent="0.3">
      <c r="A112" t="s">
        <v>701</v>
      </c>
      <c r="B112" t="s">
        <v>1577</v>
      </c>
      <c r="C112" s="445">
        <v>0.55349999999999999</v>
      </c>
    </row>
    <row r="113" spans="1:3" x14ac:dyDescent="0.3">
      <c r="A113" t="s">
        <v>703</v>
      </c>
      <c r="B113" t="s">
        <v>1578</v>
      </c>
      <c r="C113" s="445">
        <v>0.39200000000000002</v>
      </c>
    </row>
    <row r="114" spans="1:3" x14ac:dyDescent="0.3">
      <c r="A114" t="s">
        <v>119</v>
      </c>
      <c r="B114" t="s">
        <v>1579</v>
      </c>
      <c r="C114" s="445">
        <v>3.1139999999999999</v>
      </c>
    </row>
    <row r="115" spans="1:3" x14ac:dyDescent="0.3">
      <c r="A115" t="s">
        <v>709</v>
      </c>
      <c r="B115" t="s">
        <v>1580</v>
      </c>
      <c r="C115" s="445">
        <v>6.6000000000000003E-2</v>
      </c>
    </row>
    <row r="116" spans="1:3" x14ac:dyDescent="0.3">
      <c r="A116" t="s">
        <v>715</v>
      </c>
      <c r="B116" t="s">
        <v>1581</v>
      </c>
      <c r="C116" s="445">
        <v>0.93840000000000001</v>
      </c>
    </row>
    <row r="117" spans="1:3" x14ac:dyDescent="0.3">
      <c r="A117" t="s">
        <v>1420</v>
      </c>
      <c r="B117" s="445"/>
      <c r="C117" s="445">
        <v>1017.3171993532485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Planilha8"/>
  <dimension ref="A1:C109"/>
  <sheetViews>
    <sheetView workbookViewId="0">
      <selection activeCell="M33" sqref="M33"/>
    </sheetView>
  </sheetViews>
  <sheetFormatPr defaultColWidth="8.88671875" defaultRowHeight="14.4" x14ac:dyDescent="0.3"/>
  <cols>
    <col min="2" max="2" width="44.5546875" bestFit="1" customWidth="1"/>
  </cols>
  <sheetData>
    <row r="1" spans="1:3" x14ac:dyDescent="0.3">
      <c r="A1" t="s">
        <v>1582</v>
      </c>
      <c r="B1" s="447"/>
      <c r="C1" s="480" t="s">
        <v>1421</v>
      </c>
    </row>
    <row r="2" spans="1:3" x14ac:dyDescent="0.3">
      <c r="A2" t="s">
        <v>67</v>
      </c>
      <c r="B2" s="448" t="s">
        <v>1508</v>
      </c>
      <c r="C2" s="481">
        <v>66.177000000000007</v>
      </c>
    </row>
    <row r="3" spans="1:3" x14ac:dyDescent="0.3">
      <c r="A3" t="s">
        <v>147</v>
      </c>
      <c r="B3" s="448" t="s">
        <v>1583</v>
      </c>
      <c r="C3" s="481">
        <v>55.081099999999999</v>
      </c>
    </row>
    <row r="4" spans="1:3" x14ac:dyDescent="0.3">
      <c r="A4" t="s">
        <v>151</v>
      </c>
      <c r="B4" s="448" t="s">
        <v>1584</v>
      </c>
      <c r="C4" s="481">
        <v>55.017400538690168</v>
      </c>
    </row>
    <row r="5" spans="1:3" x14ac:dyDescent="0.3">
      <c r="A5" t="s">
        <v>33</v>
      </c>
      <c r="B5" s="448" t="s">
        <v>1500</v>
      </c>
      <c r="C5" s="481">
        <v>40.454999999999998</v>
      </c>
    </row>
    <row r="6" spans="1:3" x14ac:dyDescent="0.3">
      <c r="A6" t="s">
        <v>301</v>
      </c>
      <c r="B6" s="448" t="s">
        <v>1490</v>
      </c>
      <c r="C6" s="481">
        <v>39.066700000000004</v>
      </c>
    </row>
    <row r="7" spans="1:3" x14ac:dyDescent="0.3">
      <c r="A7" t="s">
        <v>272</v>
      </c>
      <c r="B7" s="448" t="s">
        <v>1481</v>
      </c>
      <c r="C7" s="481">
        <v>36.343400000000003</v>
      </c>
    </row>
    <row r="8" spans="1:3" x14ac:dyDescent="0.3">
      <c r="A8" t="s">
        <v>324</v>
      </c>
      <c r="B8" s="448" t="s">
        <v>1497</v>
      </c>
      <c r="C8" s="481">
        <v>33.486800000000002</v>
      </c>
    </row>
    <row r="9" spans="1:3" x14ac:dyDescent="0.3">
      <c r="A9" t="s">
        <v>316</v>
      </c>
      <c r="B9" s="448" t="s">
        <v>1495</v>
      </c>
      <c r="C9" s="481">
        <v>31.945999999999998</v>
      </c>
    </row>
    <row r="10" spans="1:3" x14ac:dyDescent="0.3">
      <c r="A10" t="s">
        <v>344</v>
      </c>
      <c r="B10" s="448" t="s">
        <v>1504</v>
      </c>
      <c r="C10" s="481">
        <v>28.338499999999993</v>
      </c>
    </row>
    <row r="11" spans="1:3" x14ac:dyDescent="0.3">
      <c r="A11" t="s">
        <v>131</v>
      </c>
      <c r="B11" s="448" t="s">
        <v>1585</v>
      </c>
      <c r="C11" s="481">
        <v>27.884699999999999</v>
      </c>
    </row>
    <row r="12" spans="1:3" x14ac:dyDescent="0.3">
      <c r="A12" t="s">
        <v>265</v>
      </c>
      <c r="B12" s="448" t="s">
        <v>1479</v>
      </c>
      <c r="C12" s="481">
        <v>25.408200000000001</v>
      </c>
    </row>
    <row r="13" spans="1:3" x14ac:dyDescent="0.3">
      <c r="A13" t="s">
        <v>57</v>
      </c>
      <c r="B13" s="448" t="s">
        <v>1482</v>
      </c>
      <c r="C13" s="481">
        <v>25.168599999999998</v>
      </c>
    </row>
    <row r="14" spans="1:3" x14ac:dyDescent="0.3">
      <c r="A14" t="s">
        <v>320</v>
      </c>
      <c r="B14" s="448" t="s">
        <v>1496</v>
      </c>
      <c r="C14" s="481">
        <v>24.940199999999997</v>
      </c>
    </row>
    <row r="15" spans="1:3" x14ac:dyDescent="0.3">
      <c r="A15" t="s">
        <v>127</v>
      </c>
      <c r="B15" s="448" t="s">
        <v>1586</v>
      </c>
      <c r="C15" s="481">
        <v>22.305199999999999</v>
      </c>
    </row>
    <row r="16" spans="1:3" x14ac:dyDescent="0.3">
      <c r="A16" t="s">
        <v>282</v>
      </c>
      <c r="B16" s="448" t="s">
        <v>1485</v>
      </c>
      <c r="C16" s="481">
        <v>21.145999999999997</v>
      </c>
    </row>
    <row r="17" spans="1:3" x14ac:dyDescent="0.3">
      <c r="A17" t="s">
        <v>141</v>
      </c>
      <c r="B17" s="448" t="s">
        <v>1587</v>
      </c>
      <c r="C17" s="481">
        <v>21.0564</v>
      </c>
    </row>
    <row r="18" spans="1:3" x14ac:dyDescent="0.3">
      <c r="A18" t="s">
        <v>60</v>
      </c>
      <c r="B18" s="448" t="s">
        <v>1498</v>
      </c>
      <c r="C18" s="481">
        <v>20.739000000000001</v>
      </c>
    </row>
    <row r="19" spans="1:3" x14ac:dyDescent="0.3">
      <c r="A19" t="s">
        <v>352</v>
      </c>
      <c r="B19" s="448" t="s">
        <v>1506</v>
      </c>
      <c r="C19" s="481">
        <v>20.683</v>
      </c>
    </row>
    <row r="20" spans="1:3" x14ac:dyDescent="0.3">
      <c r="A20" t="s">
        <v>348</v>
      </c>
      <c r="B20" s="448" t="s">
        <v>1505</v>
      </c>
      <c r="C20" s="481">
        <v>20.502299999999998</v>
      </c>
    </row>
    <row r="21" spans="1:3" x14ac:dyDescent="0.3">
      <c r="A21" t="s">
        <v>305</v>
      </c>
      <c r="B21" s="448" t="s">
        <v>1491</v>
      </c>
      <c r="C21" s="481">
        <v>20.273800000000001</v>
      </c>
    </row>
    <row r="22" spans="1:3" x14ac:dyDescent="0.3">
      <c r="A22" t="s">
        <v>496</v>
      </c>
      <c r="B22" s="448" t="s">
        <v>1588</v>
      </c>
      <c r="C22" s="481">
        <v>20.023799999999998</v>
      </c>
    </row>
    <row r="23" spans="1:3" x14ac:dyDescent="0.3">
      <c r="A23" t="s">
        <v>125</v>
      </c>
      <c r="B23" s="448" t="s">
        <v>1589</v>
      </c>
      <c r="C23" s="481">
        <v>19.296000000000003</v>
      </c>
    </row>
    <row r="24" spans="1:3" x14ac:dyDescent="0.3">
      <c r="A24" t="s">
        <v>24</v>
      </c>
      <c r="B24" s="448" t="s">
        <v>1492</v>
      </c>
      <c r="C24" s="481">
        <v>18.089200000000002</v>
      </c>
    </row>
    <row r="25" spans="1:3" x14ac:dyDescent="0.3">
      <c r="A25" t="s">
        <v>109</v>
      </c>
      <c r="B25" s="448" t="s">
        <v>1590</v>
      </c>
      <c r="C25" s="481">
        <v>17.940600000000003</v>
      </c>
    </row>
    <row r="26" spans="1:3" x14ac:dyDescent="0.3">
      <c r="A26" t="s">
        <v>157</v>
      </c>
      <c r="B26" s="448" t="s">
        <v>1591</v>
      </c>
      <c r="C26" s="481">
        <v>17.751300000000001</v>
      </c>
    </row>
    <row r="27" spans="1:3" x14ac:dyDescent="0.3">
      <c r="A27" t="s">
        <v>129</v>
      </c>
      <c r="B27" s="448" t="s">
        <v>1592</v>
      </c>
      <c r="C27" s="481">
        <v>16.223999999999997</v>
      </c>
    </row>
    <row r="28" spans="1:3" x14ac:dyDescent="0.3">
      <c r="A28" t="s">
        <v>269</v>
      </c>
      <c r="B28" s="448" t="s">
        <v>1480</v>
      </c>
      <c r="C28" s="481">
        <v>15.5685</v>
      </c>
    </row>
    <row r="29" spans="1:3" x14ac:dyDescent="0.3">
      <c r="A29" t="s">
        <v>17</v>
      </c>
      <c r="B29" s="448" t="s">
        <v>1512</v>
      </c>
      <c r="C29" s="481">
        <v>15.515900000000002</v>
      </c>
    </row>
    <row r="30" spans="1:3" x14ac:dyDescent="0.3">
      <c r="A30" t="s">
        <v>102</v>
      </c>
      <c r="B30" s="448" t="s">
        <v>1593</v>
      </c>
      <c r="C30" s="481">
        <v>15.320000000000002</v>
      </c>
    </row>
    <row r="31" spans="1:3" x14ac:dyDescent="0.3">
      <c r="A31" t="s">
        <v>518</v>
      </c>
      <c r="B31" s="448" t="s">
        <v>1594</v>
      </c>
      <c r="C31" s="481">
        <v>14.711499999999999</v>
      </c>
    </row>
    <row r="32" spans="1:3" x14ac:dyDescent="0.3">
      <c r="A32" t="s">
        <v>387</v>
      </c>
      <c r="B32" s="448" t="s">
        <v>1514</v>
      </c>
      <c r="C32" s="481">
        <v>13.8185</v>
      </c>
    </row>
    <row r="33" spans="1:3" x14ac:dyDescent="0.3">
      <c r="A33" t="s">
        <v>139</v>
      </c>
      <c r="B33" s="448" t="s">
        <v>1595</v>
      </c>
      <c r="C33" s="481">
        <v>13.6206</v>
      </c>
    </row>
    <row r="34" spans="1:3" x14ac:dyDescent="0.3">
      <c r="A34" t="s">
        <v>414</v>
      </c>
      <c r="B34" s="448" t="s">
        <v>1596</v>
      </c>
      <c r="C34" s="481">
        <v>12.962400000000004</v>
      </c>
    </row>
    <row r="35" spans="1:3" x14ac:dyDescent="0.3">
      <c r="A35" t="s">
        <v>510</v>
      </c>
      <c r="B35" s="448" t="s">
        <v>1597</v>
      </c>
      <c r="C35" s="481">
        <v>12.315999999999999</v>
      </c>
    </row>
    <row r="36" spans="1:3" x14ac:dyDescent="0.3">
      <c r="A36" t="s">
        <v>145</v>
      </c>
      <c r="B36" s="448" t="s">
        <v>1598</v>
      </c>
      <c r="C36" s="481">
        <v>12.158899999999997</v>
      </c>
    </row>
    <row r="37" spans="1:3" x14ac:dyDescent="0.3">
      <c r="A37" t="s">
        <v>441</v>
      </c>
      <c r="B37" s="448" t="s">
        <v>1599</v>
      </c>
      <c r="C37" s="481">
        <v>11.822600000000001</v>
      </c>
    </row>
    <row r="38" spans="1:3" x14ac:dyDescent="0.3">
      <c r="A38" t="s">
        <v>113</v>
      </c>
      <c r="B38" s="448" t="s">
        <v>1600</v>
      </c>
      <c r="C38" s="481">
        <v>10.634499999999997</v>
      </c>
    </row>
    <row r="39" spans="1:3" x14ac:dyDescent="0.3">
      <c r="A39" t="s">
        <v>552</v>
      </c>
      <c r="B39" s="448" t="s">
        <v>1601</v>
      </c>
      <c r="C39" s="481">
        <v>10.472000000000001</v>
      </c>
    </row>
    <row r="40" spans="1:3" x14ac:dyDescent="0.3">
      <c r="A40" t="s">
        <v>82</v>
      </c>
      <c r="B40" s="448" t="s">
        <v>1602</v>
      </c>
      <c r="C40" s="481">
        <v>10.440000000000001</v>
      </c>
    </row>
    <row r="41" spans="1:3" x14ac:dyDescent="0.3">
      <c r="A41" t="s">
        <v>295</v>
      </c>
      <c r="B41" s="448" t="s">
        <v>1488</v>
      </c>
      <c r="C41" s="481">
        <v>10.215</v>
      </c>
    </row>
    <row r="42" spans="1:3" x14ac:dyDescent="0.3">
      <c r="A42" t="s">
        <v>42</v>
      </c>
      <c r="B42" s="448" t="s">
        <v>1603</v>
      </c>
      <c r="C42" s="481">
        <v>10.178000000000001</v>
      </c>
    </row>
    <row r="43" spans="1:3" x14ac:dyDescent="0.3">
      <c r="A43" t="s">
        <v>411</v>
      </c>
      <c r="B43" s="448" t="s">
        <v>1604</v>
      </c>
      <c r="C43" s="481">
        <v>9.4628999999999976</v>
      </c>
    </row>
    <row r="44" spans="1:3" x14ac:dyDescent="0.3">
      <c r="A44" t="s">
        <v>96</v>
      </c>
      <c r="B44" s="448" t="s">
        <v>1605</v>
      </c>
      <c r="C44" s="481">
        <v>8.4136000000000006</v>
      </c>
    </row>
    <row r="45" spans="1:3" x14ac:dyDescent="0.3">
      <c r="A45" t="s">
        <v>409</v>
      </c>
      <c r="B45" s="448" t="s">
        <v>1606</v>
      </c>
      <c r="C45" s="481">
        <v>8.3482000000000003</v>
      </c>
    </row>
    <row r="46" spans="1:3" x14ac:dyDescent="0.3">
      <c r="A46" t="s">
        <v>55</v>
      </c>
      <c r="B46" s="448" t="s">
        <v>1574</v>
      </c>
      <c r="C46" s="481">
        <v>8.3041</v>
      </c>
    </row>
    <row r="47" spans="1:3" x14ac:dyDescent="0.3">
      <c r="A47" t="s">
        <v>639</v>
      </c>
      <c r="B47" s="448" t="s">
        <v>1607</v>
      </c>
      <c r="C47" s="481">
        <v>8.0285000000000011</v>
      </c>
    </row>
    <row r="48" spans="1:3" x14ac:dyDescent="0.3">
      <c r="A48" t="s">
        <v>117</v>
      </c>
      <c r="B48" s="448" t="s">
        <v>1608</v>
      </c>
      <c r="C48" s="481">
        <v>7.9538000000000002</v>
      </c>
    </row>
    <row r="49" spans="1:3" x14ac:dyDescent="0.3">
      <c r="A49" t="s">
        <v>395</v>
      </c>
      <c r="B49" s="448" t="s">
        <v>1609</v>
      </c>
      <c r="C49" s="481">
        <v>7.6680000000000001</v>
      </c>
    </row>
    <row r="50" spans="1:3" x14ac:dyDescent="0.3">
      <c r="A50" t="s">
        <v>332</v>
      </c>
      <c r="B50" s="448" t="s">
        <v>1501</v>
      </c>
      <c r="C50" s="481">
        <v>7.3845999999999989</v>
      </c>
    </row>
    <row r="51" spans="1:3" x14ac:dyDescent="0.3">
      <c r="A51" t="s">
        <v>299</v>
      </c>
      <c r="B51" s="448" t="s">
        <v>1489</v>
      </c>
      <c r="C51" s="481">
        <v>7.1621000000000006</v>
      </c>
    </row>
    <row r="52" spans="1:3" x14ac:dyDescent="0.3">
      <c r="A52" t="s">
        <v>425</v>
      </c>
      <c r="B52" s="448" t="s">
        <v>1610</v>
      </c>
      <c r="C52" s="481">
        <v>7.0893999999999995</v>
      </c>
    </row>
    <row r="53" spans="1:3" x14ac:dyDescent="0.3">
      <c r="A53" t="s">
        <v>455</v>
      </c>
      <c r="B53" s="448" t="s">
        <v>1611</v>
      </c>
      <c r="C53" s="481">
        <v>6.9578000000000007</v>
      </c>
    </row>
    <row r="54" spans="1:3" x14ac:dyDescent="0.3">
      <c r="A54" t="s">
        <v>256</v>
      </c>
      <c r="B54" s="448" t="s">
        <v>1612</v>
      </c>
      <c r="C54" s="481">
        <v>6.7817999999999996</v>
      </c>
    </row>
    <row r="55" spans="1:3" x14ac:dyDescent="0.3">
      <c r="A55" t="s">
        <v>577</v>
      </c>
      <c r="B55" s="448" t="s">
        <v>1613</v>
      </c>
      <c r="C55" s="481">
        <v>6.7528000000000006</v>
      </c>
    </row>
    <row r="56" spans="1:3" x14ac:dyDescent="0.3">
      <c r="A56" t="s">
        <v>358</v>
      </c>
      <c r="B56" s="448" t="s">
        <v>1509</v>
      </c>
      <c r="C56" s="481">
        <v>6.6839999999999993</v>
      </c>
    </row>
    <row r="57" spans="1:3" x14ac:dyDescent="0.3">
      <c r="A57" t="s">
        <v>381</v>
      </c>
      <c r="B57" s="448" t="s">
        <v>1513</v>
      </c>
      <c r="C57" s="481">
        <v>6.4379999999999997</v>
      </c>
    </row>
    <row r="58" spans="1:3" x14ac:dyDescent="0.3">
      <c r="A58" t="s">
        <v>311</v>
      </c>
      <c r="B58" s="448" t="s">
        <v>1614</v>
      </c>
      <c r="C58" s="481">
        <v>6.12</v>
      </c>
    </row>
    <row r="59" spans="1:3" x14ac:dyDescent="0.3">
      <c r="A59" t="s">
        <v>121</v>
      </c>
      <c r="B59" s="448" t="s">
        <v>1615</v>
      </c>
      <c r="C59" s="481">
        <v>6.0579999999999998</v>
      </c>
    </row>
    <row r="60" spans="1:3" x14ac:dyDescent="0.3">
      <c r="A60" t="s">
        <v>88</v>
      </c>
      <c r="B60" s="448" t="s">
        <v>1507</v>
      </c>
      <c r="C60" s="481">
        <v>5.6563999999999997</v>
      </c>
    </row>
    <row r="61" spans="1:3" x14ac:dyDescent="0.3">
      <c r="A61" t="s">
        <v>701</v>
      </c>
      <c r="B61" s="448" t="s">
        <v>1616</v>
      </c>
      <c r="C61" s="481">
        <v>5.5890000000000004</v>
      </c>
    </row>
    <row r="62" spans="1:3" x14ac:dyDescent="0.3">
      <c r="A62" t="s">
        <v>338</v>
      </c>
      <c r="B62" s="448" t="s">
        <v>1617</v>
      </c>
      <c r="C62" s="481">
        <v>5.4542000000000002</v>
      </c>
    </row>
    <row r="63" spans="1:3" x14ac:dyDescent="0.3">
      <c r="A63" t="s">
        <v>449</v>
      </c>
      <c r="B63" s="448" t="s">
        <v>1618</v>
      </c>
      <c r="C63" s="481">
        <v>5.4466000000000001</v>
      </c>
    </row>
    <row r="64" spans="1:3" x14ac:dyDescent="0.3">
      <c r="A64" t="s">
        <v>399</v>
      </c>
      <c r="B64" s="448" t="s">
        <v>1619</v>
      </c>
      <c r="C64" s="481">
        <v>5.44</v>
      </c>
    </row>
    <row r="65" spans="1:3" x14ac:dyDescent="0.3">
      <c r="A65" t="s">
        <v>470</v>
      </c>
      <c r="B65" s="448" t="s">
        <v>1620</v>
      </c>
      <c r="C65" s="481">
        <v>5.4336000000000002</v>
      </c>
    </row>
    <row r="66" spans="1:3" x14ac:dyDescent="0.3">
      <c r="A66" t="s">
        <v>657</v>
      </c>
      <c r="B66" s="448" t="s">
        <v>1575</v>
      </c>
      <c r="C66" s="481">
        <v>5.1727999999999996</v>
      </c>
    </row>
    <row r="67" spans="1:3" x14ac:dyDescent="0.3">
      <c r="A67" t="s">
        <v>661</v>
      </c>
      <c r="B67" s="448" t="s">
        <v>1621</v>
      </c>
      <c r="C67" s="481">
        <v>5.1256000000000004</v>
      </c>
    </row>
    <row r="68" spans="1:3" x14ac:dyDescent="0.3">
      <c r="A68" t="s">
        <v>261</v>
      </c>
      <c r="B68" s="448" t="s">
        <v>1478</v>
      </c>
      <c r="C68" s="481">
        <v>4.944</v>
      </c>
    </row>
    <row r="69" spans="1:3" x14ac:dyDescent="0.3">
      <c r="A69" t="s">
        <v>418</v>
      </c>
      <c r="B69" s="448" t="s">
        <v>1622</v>
      </c>
      <c r="C69" s="481">
        <v>4.6668000000000003</v>
      </c>
    </row>
    <row r="70" spans="1:3" x14ac:dyDescent="0.3">
      <c r="A70" t="s">
        <v>486</v>
      </c>
      <c r="B70" s="448" t="s">
        <v>1623</v>
      </c>
      <c r="C70" s="481">
        <v>4.5585000000000004</v>
      </c>
    </row>
    <row r="71" spans="1:3" x14ac:dyDescent="0.3">
      <c r="A71" t="s">
        <v>480</v>
      </c>
      <c r="B71" s="448" t="s">
        <v>1624</v>
      </c>
      <c r="C71" s="481">
        <v>4.1517999999999997</v>
      </c>
    </row>
    <row r="72" spans="1:3" x14ac:dyDescent="0.3">
      <c r="A72" t="s">
        <v>336</v>
      </c>
      <c r="B72" s="448" t="s">
        <v>1625</v>
      </c>
      <c r="C72" s="481">
        <v>4</v>
      </c>
    </row>
    <row r="73" spans="1:3" x14ac:dyDescent="0.3">
      <c r="A73" t="s">
        <v>443</v>
      </c>
      <c r="B73" s="448" t="s">
        <v>1626</v>
      </c>
      <c r="C73" s="481">
        <v>3.952</v>
      </c>
    </row>
    <row r="74" spans="1:3" x14ac:dyDescent="0.3">
      <c r="A74" t="s">
        <v>155</v>
      </c>
      <c r="B74" s="448" t="s">
        <v>1627</v>
      </c>
      <c r="C74" s="481">
        <v>3.762</v>
      </c>
    </row>
    <row r="75" spans="1:3" x14ac:dyDescent="0.3">
      <c r="A75" t="s">
        <v>39</v>
      </c>
      <c r="B75" s="448" t="s">
        <v>1628</v>
      </c>
      <c r="C75" s="481">
        <v>3.6142000000000003</v>
      </c>
    </row>
    <row r="76" spans="1:3" x14ac:dyDescent="0.3">
      <c r="A76" t="s">
        <v>72</v>
      </c>
      <c r="B76" s="448" t="s">
        <v>1475</v>
      </c>
      <c r="C76" s="481">
        <v>3.504</v>
      </c>
    </row>
    <row r="77" spans="1:3" x14ac:dyDescent="0.3">
      <c r="A77" t="s">
        <v>49</v>
      </c>
      <c r="B77" s="448" t="s">
        <v>1474</v>
      </c>
      <c r="C77" s="481">
        <v>3.4</v>
      </c>
    </row>
    <row r="78" spans="1:3" x14ac:dyDescent="0.3">
      <c r="A78" t="s">
        <v>647</v>
      </c>
      <c r="B78" s="448" t="s">
        <v>1572</v>
      </c>
      <c r="C78" s="481">
        <v>3.2763</v>
      </c>
    </row>
    <row r="79" spans="1:3" x14ac:dyDescent="0.3">
      <c r="A79" t="s">
        <v>401</v>
      </c>
      <c r="B79" s="448" t="s">
        <v>1629</v>
      </c>
      <c r="C79" s="481">
        <v>3.0399999999999996</v>
      </c>
    </row>
    <row r="80" spans="1:3" x14ac:dyDescent="0.3">
      <c r="A80" t="s">
        <v>391</v>
      </c>
      <c r="B80" s="448" t="s">
        <v>1630</v>
      </c>
      <c r="C80" s="481">
        <v>2.86</v>
      </c>
    </row>
    <row r="81" spans="1:3" x14ac:dyDescent="0.3">
      <c r="A81" t="s">
        <v>459</v>
      </c>
      <c r="B81" s="448" t="s">
        <v>1631</v>
      </c>
      <c r="C81" s="481">
        <v>2.6970000000000001</v>
      </c>
    </row>
    <row r="82" spans="1:3" x14ac:dyDescent="0.3">
      <c r="A82" t="s">
        <v>123</v>
      </c>
      <c r="B82" s="448" t="s">
        <v>1632</v>
      </c>
      <c r="C82" s="481">
        <v>2.5684</v>
      </c>
    </row>
    <row r="83" spans="1:3" x14ac:dyDescent="0.3">
      <c r="A83" t="s">
        <v>249</v>
      </c>
      <c r="B83" s="448" t="s">
        <v>1472</v>
      </c>
      <c r="C83" s="481">
        <v>2.5459999999999998</v>
      </c>
    </row>
    <row r="84" spans="1:3" x14ac:dyDescent="0.3">
      <c r="A84" t="s">
        <v>466</v>
      </c>
      <c r="B84" s="448" t="s">
        <v>1633</v>
      </c>
      <c r="C84" s="481">
        <v>2.48</v>
      </c>
    </row>
    <row r="85" spans="1:3" x14ac:dyDescent="0.3">
      <c r="A85" t="s">
        <v>643</v>
      </c>
      <c r="B85" s="448" t="s">
        <v>1571</v>
      </c>
      <c r="C85" s="481">
        <v>2.379</v>
      </c>
    </row>
    <row r="86" spans="1:3" x14ac:dyDescent="0.3">
      <c r="A86" t="s">
        <v>637</v>
      </c>
      <c r="B86" s="448" t="s">
        <v>1634</v>
      </c>
      <c r="C86" s="481">
        <v>2.0728</v>
      </c>
    </row>
    <row r="87" spans="1:3" x14ac:dyDescent="0.3">
      <c r="A87" t="s">
        <v>115</v>
      </c>
      <c r="B87" s="448" t="s">
        <v>1635</v>
      </c>
      <c r="C87" s="481">
        <v>1.8659999999999999</v>
      </c>
    </row>
    <row r="88" spans="1:3" x14ac:dyDescent="0.3">
      <c r="A88" t="s">
        <v>75</v>
      </c>
      <c r="B88" s="448" t="s">
        <v>1483</v>
      </c>
      <c r="C88" s="481">
        <v>1.794</v>
      </c>
    </row>
    <row r="89" spans="1:3" x14ac:dyDescent="0.3">
      <c r="A89" t="s">
        <v>99</v>
      </c>
      <c r="B89" s="448" t="s">
        <v>1636</v>
      </c>
      <c r="C89" s="481">
        <v>1.7170000000000001</v>
      </c>
    </row>
    <row r="90" spans="1:3" x14ac:dyDescent="0.3">
      <c r="A90" t="s">
        <v>92</v>
      </c>
      <c r="B90" s="448" t="s">
        <v>1637</v>
      </c>
      <c r="C90" s="481">
        <v>1.5960000000000001</v>
      </c>
    </row>
    <row r="91" spans="1:3" x14ac:dyDescent="0.3">
      <c r="A91" t="s">
        <v>437</v>
      </c>
      <c r="B91" s="448" t="s">
        <v>1638</v>
      </c>
      <c r="C91" s="481">
        <v>1.5049999999999999</v>
      </c>
    </row>
    <row r="92" spans="1:3" x14ac:dyDescent="0.3">
      <c r="A92" t="s">
        <v>397</v>
      </c>
      <c r="B92" s="448" t="s">
        <v>1639</v>
      </c>
      <c r="C92" s="481">
        <v>1.488</v>
      </c>
    </row>
    <row r="93" spans="1:3" x14ac:dyDescent="0.3">
      <c r="A93" t="s">
        <v>445</v>
      </c>
      <c r="B93" s="448" t="s">
        <v>1640</v>
      </c>
      <c r="C93" s="481">
        <v>1.4279999999999999</v>
      </c>
    </row>
    <row r="94" spans="1:3" x14ac:dyDescent="0.3">
      <c r="A94" t="s">
        <v>699</v>
      </c>
      <c r="B94" s="448" t="s">
        <v>1641</v>
      </c>
      <c r="C94" s="481">
        <v>1.4275</v>
      </c>
    </row>
    <row r="95" spans="1:3" x14ac:dyDescent="0.3">
      <c r="A95" t="s">
        <v>251</v>
      </c>
      <c r="B95" s="448" t="s">
        <v>1473</v>
      </c>
      <c r="C95" s="481">
        <v>1.302</v>
      </c>
    </row>
    <row r="96" spans="1:3" x14ac:dyDescent="0.3">
      <c r="A96" t="s">
        <v>421</v>
      </c>
      <c r="B96" s="448" t="s">
        <v>1642</v>
      </c>
      <c r="C96" s="481">
        <v>1.1681999999999999</v>
      </c>
    </row>
    <row r="97" spans="1:3" x14ac:dyDescent="0.3">
      <c r="A97" t="s">
        <v>36</v>
      </c>
      <c r="B97" s="448" t="s">
        <v>1643</v>
      </c>
      <c r="C97" s="481">
        <v>1.0236000000000001</v>
      </c>
    </row>
    <row r="98" spans="1:3" x14ac:dyDescent="0.3">
      <c r="A98" t="s">
        <v>405</v>
      </c>
      <c r="B98" s="448" t="s">
        <v>1644</v>
      </c>
      <c r="C98" s="481">
        <v>0.72760000000000002</v>
      </c>
    </row>
    <row r="99" spans="1:3" x14ac:dyDescent="0.3">
      <c r="A99" t="s">
        <v>489</v>
      </c>
      <c r="B99" s="448" t="s">
        <v>1645</v>
      </c>
      <c r="C99" s="481">
        <v>0.68899999999999995</v>
      </c>
    </row>
    <row r="100" spans="1:3" x14ac:dyDescent="0.3">
      <c r="A100" t="s">
        <v>376</v>
      </c>
      <c r="B100" s="448" t="s">
        <v>1646</v>
      </c>
      <c r="C100" s="481">
        <v>0.61050000000000004</v>
      </c>
    </row>
    <row r="101" spans="1:3" x14ac:dyDescent="0.3">
      <c r="A101" t="s">
        <v>514</v>
      </c>
      <c r="B101" s="448" t="s">
        <v>1647</v>
      </c>
      <c r="C101" s="481">
        <v>0.5726</v>
      </c>
    </row>
    <row r="102" spans="1:3" x14ac:dyDescent="0.3">
      <c r="A102" t="s">
        <v>29</v>
      </c>
      <c r="B102" s="448" t="s">
        <v>1484</v>
      </c>
      <c r="C102" s="481">
        <v>0.43680000000000002</v>
      </c>
    </row>
    <row r="103" spans="1:3" x14ac:dyDescent="0.3">
      <c r="A103" t="s">
        <v>133</v>
      </c>
      <c r="B103" s="448" t="s">
        <v>1648</v>
      </c>
      <c r="C103" s="481">
        <v>0.432</v>
      </c>
    </row>
    <row r="104" spans="1:3" x14ac:dyDescent="0.3">
      <c r="A104" t="s">
        <v>651</v>
      </c>
      <c r="B104" s="448" t="s">
        <v>1573</v>
      </c>
      <c r="C104" s="481">
        <v>0.40679999999999999</v>
      </c>
    </row>
    <row r="105" spans="1:3" x14ac:dyDescent="0.3">
      <c r="A105" t="s">
        <v>313</v>
      </c>
      <c r="B105" s="448" t="s">
        <v>1649</v>
      </c>
      <c r="C105" s="481">
        <v>0.22440000000000002</v>
      </c>
    </row>
    <row r="106" spans="1:3" x14ac:dyDescent="0.3">
      <c r="A106" t="s">
        <v>292</v>
      </c>
      <c r="B106" s="448" t="s">
        <v>1650</v>
      </c>
      <c r="C106" s="481">
        <v>0.184</v>
      </c>
    </row>
    <row r="107" spans="1:3" x14ac:dyDescent="0.3">
      <c r="A107" t="s">
        <v>288</v>
      </c>
      <c r="B107" s="448" t="s">
        <v>1651</v>
      </c>
      <c r="C107" s="481">
        <v>0.108</v>
      </c>
    </row>
    <row r="108" spans="1:3" x14ac:dyDescent="0.3">
      <c r="A108" t="s">
        <v>246</v>
      </c>
      <c r="B108" s="448" t="s">
        <v>1652</v>
      </c>
      <c r="C108" s="481">
        <v>-0.31599999999999995</v>
      </c>
    </row>
    <row r="109" spans="1:3" x14ac:dyDescent="0.3">
      <c r="A109" t="s">
        <v>464</v>
      </c>
      <c r="B109" s="448" t="s">
        <v>1653</v>
      </c>
      <c r="C109" s="481">
        <v>-0.72</v>
      </c>
    </row>
  </sheetData>
  <customSheetViews>
    <customSheetView guid="{1917D713-F57E-4D85-9DFC-20B35978F190}">
      <selection activeCell="H26" sqref="H26"/>
      <pageMargins left="0" right="0" top="0" bottom="0" header="0" footer="0"/>
    </customSheetView>
    <customSheetView guid="{C1920313-2E1B-4284-B22E-04D7D2515D3D}">
      <selection activeCell="H26" sqref="H26"/>
      <pageMargins left="0" right="0" top="0" bottom="0" header="0" footer="0"/>
    </customSheetView>
    <customSheetView guid="{4A569969-72E0-4E6F-B543-4D5BE200D9C4}">
      <selection activeCell="H26" sqref="H26"/>
      <pageMargins left="0" right="0" top="0" bottom="0" header="0" footer="0"/>
    </customSheetView>
  </customSheetView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Planilha9"/>
  <dimension ref="A1:C102"/>
  <sheetViews>
    <sheetView topLeftCell="A34" workbookViewId="0">
      <selection activeCell="H26" sqref="H26"/>
    </sheetView>
  </sheetViews>
  <sheetFormatPr defaultRowHeight="14.4" x14ac:dyDescent="0.3"/>
  <sheetData>
    <row r="1" spans="1:3" x14ac:dyDescent="0.3">
      <c r="A1" s="442" t="s">
        <v>181</v>
      </c>
      <c r="B1" s="442"/>
      <c r="C1" s="443" t="s">
        <v>1421</v>
      </c>
    </row>
    <row r="2" spans="1:3" x14ac:dyDescent="0.3">
      <c r="A2" s="444" t="s">
        <v>246</v>
      </c>
      <c r="B2" t="s">
        <v>1652</v>
      </c>
      <c r="C2" s="445">
        <v>0.28899999999999998</v>
      </c>
    </row>
    <row r="3" spans="1:3" x14ac:dyDescent="0.3">
      <c r="A3" s="444" t="s">
        <v>147</v>
      </c>
      <c r="B3" t="s">
        <v>1583</v>
      </c>
      <c r="C3" s="445">
        <v>28.180000000000003</v>
      </c>
    </row>
    <row r="4" spans="1:3" x14ac:dyDescent="0.3">
      <c r="A4" s="444" t="s">
        <v>249</v>
      </c>
      <c r="B4" t="s">
        <v>1472</v>
      </c>
      <c r="C4" s="445">
        <v>0.435</v>
      </c>
    </row>
    <row r="5" spans="1:3" x14ac:dyDescent="0.3">
      <c r="A5" s="444" t="s">
        <v>251</v>
      </c>
      <c r="B5" t="s">
        <v>1473</v>
      </c>
      <c r="C5" s="445">
        <v>4.3049999999999997</v>
      </c>
    </row>
    <row r="6" spans="1:3" x14ac:dyDescent="0.3">
      <c r="A6" s="444" t="s">
        <v>256</v>
      </c>
      <c r="B6" t="s">
        <v>1612</v>
      </c>
      <c r="C6" s="445">
        <v>6.2273999999999994</v>
      </c>
    </row>
    <row r="7" spans="1:3" x14ac:dyDescent="0.3">
      <c r="A7" s="444" t="s">
        <v>151</v>
      </c>
      <c r="B7" t="s">
        <v>1584</v>
      </c>
      <c r="C7" s="445">
        <v>11.4612</v>
      </c>
    </row>
    <row r="8" spans="1:3" x14ac:dyDescent="0.3">
      <c r="A8" s="444" t="s">
        <v>261</v>
      </c>
      <c r="B8" t="s">
        <v>1478</v>
      </c>
      <c r="C8" s="445">
        <v>11.144</v>
      </c>
    </row>
    <row r="9" spans="1:3" x14ac:dyDescent="0.3">
      <c r="A9" s="444" t="s">
        <v>265</v>
      </c>
      <c r="B9" t="s">
        <v>1479</v>
      </c>
      <c r="C9" s="445">
        <v>11.8954</v>
      </c>
    </row>
    <row r="10" spans="1:3" x14ac:dyDescent="0.3">
      <c r="A10" s="444" t="s">
        <v>269</v>
      </c>
      <c r="B10" t="s">
        <v>1480</v>
      </c>
      <c r="C10" s="445">
        <v>23.191000000000003</v>
      </c>
    </row>
    <row r="11" spans="1:3" x14ac:dyDescent="0.3">
      <c r="A11" s="444" t="s">
        <v>272</v>
      </c>
      <c r="B11" t="s">
        <v>1481</v>
      </c>
      <c r="C11" s="445">
        <v>8.2706999999999997</v>
      </c>
    </row>
    <row r="12" spans="1:3" x14ac:dyDescent="0.3">
      <c r="A12" s="444" t="s">
        <v>57</v>
      </c>
      <c r="B12" t="s">
        <v>1482</v>
      </c>
      <c r="C12" s="445">
        <v>10.597999999999999</v>
      </c>
    </row>
    <row r="13" spans="1:3" x14ac:dyDescent="0.3">
      <c r="A13" s="444" t="s">
        <v>75</v>
      </c>
      <c r="B13" t="s">
        <v>1483</v>
      </c>
      <c r="C13" s="445">
        <v>13.725999999999999</v>
      </c>
    </row>
    <row r="14" spans="1:3" x14ac:dyDescent="0.3">
      <c r="A14" s="444" t="s">
        <v>29</v>
      </c>
      <c r="B14" t="s">
        <v>1484</v>
      </c>
      <c r="C14" s="445">
        <v>8.1375999999999991</v>
      </c>
    </row>
    <row r="15" spans="1:3" x14ac:dyDescent="0.3">
      <c r="A15" s="444" t="s">
        <v>282</v>
      </c>
      <c r="B15" t="s">
        <v>1485</v>
      </c>
      <c r="C15" s="445">
        <v>2.133</v>
      </c>
    </row>
    <row r="16" spans="1:3" x14ac:dyDescent="0.3">
      <c r="A16" s="444" t="s">
        <v>288</v>
      </c>
      <c r="B16" t="s">
        <v>1651</v>
      </c>
      <c r="C16" s="445">
        <v>9.0719999999999992</v>
      </c>
    </row>
    <row r="17" spans="1:3" x14ac:dyDescent="0.3">
      <c r="A17" s="444" t="s">
        <v>292</v>
      </c>
      <c r="B17" t="s">
        <v>1650</v>
      </c>
      <c r="C17" s="445">
        <v>1.7250000000000001</v>
      </c>
    </row>
    <row r="18" spans="1:3" x14ac:dyDescent="0.3">
      <c r="A18" s="444" t="s">
        <v>155</v>
      </c>
      <c r="B18" t="s">
        <v>1627</v>
      </c>
      <c r="C18" s="445">
        <v>11.892000000000001</v>
      </c>
    </row>
    <row r="19" spans="1:3" x14ac:dyDescent="0.3">
      <c r="A19" s="444" t="s">
        <v>295</v>
      </c>
      <c r="B19" t="s">
        <v>1488</v>
      </c>
      <c r="C19" s="445">
        <v>7.3339999999999996</v>
      </c>
    </row>
    <row r="20" spans="1:3" x14ac:dyDescent="0.3">
      <c r="A20" s="444" t="s">
        <v>299</v>
      </c>
      <c r="B20" t="s">
        <v>1489</v>
      </c>
      <c r="C20" s="445">
        <v>8.2195999999999998</v>
      </c>
    </row>
    <row r="21" spans="1:3" x14ac:dyDescent="0.3">
      <c r="A21" s="444" t="s">
        <v>301</v>
      </c>
      <c r="B21" t="s">
        <v>1490</v>
      </c>
      <c r="C21" s="445">
        <v>11.463199999999999</v>
      </c>
    </row>
    <row r="22" spans="1:3" x14ac:dyDescent="0.3">
      <c r="A22" s="444" t="s">
        <v>305</v>
      </c>
      <c r="B22" t="s">
        <v>1491</v>
      </c>
      <c r="C22" s="445">
        <v>21.029599999999999</v>
      </c>
    </row>
    <row r="23" spans="1:3" x14ac:dyDescent="0.3">
      <c r="A23" s="444" t="s">
        <v>82</v>
      </c>
      <c r="B23" t="s">
        <v>1602</v>
      </c>
      <c r="C23" s="445">
        <v>2.5749999999999997</v>
      </c>
    </row>
    <row r="24" spans="1:3" x14ac:dyDescent="0.3">
      <c r="A24" s="444" t="s">
        <v>313</v>
      </c>
      <c r="B24" t="s">
        <v>1649</v>
      </c>
      <c r="C24" s="445">
        <v>2.4295999999999998</v>
      </c>
    </row>
    <row r="25" spans="1:3" x14ac:dyDescent="0.3">
      <c r="A25" s="444" t="s">
        <v>157</v>
      </c>
      <c r="B25" t="s">
        <v>1591</v>
      </c>
      <c r="C25" s="445">
        <v>8.1311999999999998</v>
      </c>
    </row>
    <row r="26" spans="1:3" x14ac:dyDescent="0.3">
      <c r="A26" s="444" t="s">
        <v>316</v>
      </c>
      <c r="B26" t="s">
        <v>1495</v>
      </c>
      <c r="C26" s="445">
        <v>21.808800000000002</v>
      </c>
    </row>
    <row r="27" spans="1:3" x14ac:dyDescent="0.3">
      <c r="A27" s="444" t="s">
        <v>320</v>
      </c>
      <c r="B27" t="s">
        <v>1496</v>
      </c>
      <c r="C27" s="445">
        <v>4.1866000000000003</v>
      </c>
    </row>
    <row r="28" spans="1:3" x14ac:dyDescent="0.3">
      <c r="A28" s="444" t="s">
        <v>324</v>
      </c>
      <c r="B28" t="s">
        <v>1497</v>
      </c>
      <c r="C28" s="445">
        <v>26.047600000000003</v>
      </c>
    </row>
    <row r="29" spans="1:3" x14ac:dyDescent="0.3">
      <c r="A29" s="444" t="s">
        <v>60</v>
      </c>
      <c r="B29" t="s">
        <v>1498</v>
      </c>
      <c r="C29" s="445">
        <v>53.114999999999995</v>
      </c>
    </row>
    <row r="30" spans="1:3" x14ac:dyDescent="0.3">
      <c r="A30" s="444" t="s">
        <v>33</v>
      </c>
      <c r="B30" t="s">
        <v>1500</v>
      </c>
      <c r="C30" s="445">
        <v>3.3782000000000001</v>
      </c>
    </row>
    <row r="31" spans="1:3" x14ac:dyDescent="0.3">
      <c r="A31" s="444" t="s">
        <v>332</v>
      </c>
      <c r="B31" t="s">
        <v>1501</v>
      </c>
      <c r="C31" s="445">
        <v>3.5122</v>
      </c>
    </row>
    <row r="32" spans="1:3" x14ac:dyDescent="0.3">
      <c r="A32" s="444" t="s">
        <v>336</v>
      </c>
      <c r="B32" t="s">
        <v>1625</v>
      </c>
      <c r="C32" s="445">
        <v>1.71</v>
      </c>
    </row>
    <row r="33" spans="1:3" x14ac:dyDescent="0.3">
      <c r="A33" s="444" t="s">
        <v>338</v>
      </c>
      <c r="B33" t="s">
        <v>1617</v>
      </c>
      <c r="C33" s="445">
        <v>7.2632000000000012</v>
      </c>
    </row>
    <row r="34" spans="1:3" x14ac:dyDescent="0.3">
      <c r="A34" s="444" t="s">
        <v>344</v>
      </c>
      <c r="B34" t="s">
        <v>1504</v>
      </c>
      <c r="C34" s="445">
        <v>7.6133000000000015</v>
      </c>
    </row>
    <row r="35" spans="1:3" x14ac:dyDescent="0.3">
      <c r="A35" s="444" t="s">
        <v>348</v>
      </c>
      <c r="B35" t="s">
        <v>1505</v>
      </c>
      <c r="C35" s="445">
        <v>8.8658000000000001</v>
      </c>
    </row>
    <row r="36" spans="1:3" x14ac:dyDescent="0.3">
      <c r="A36" s="444" t="s">
        <v>352</v>
      </c>
      <c r="B36" t="s">
        <v>1506</v>
      </c>
      <c r="C36" s="445">
        <v>12.834999999999999</v>
      </c>
    </row>
    <row r="37" spans="1:3" x14ac:dyDescent="0.3">
      <c r="A37" s="444" t="s">
        <v>88</v>
      </c>
      <c r="B37" t="s">
        <v>1507</v>
      </c>
      <c r="C37" s="445">
        <v>8.39</v>
      </c>
    </row>
    <row r="38" spans="1:3" x14ac:dyDescent="0.3">
      <c r="A38" s="444" t="s">
        <v>67</v>
      </c>
      <c r="B38" t="s">
        <v>1508</v>
      </c>
      <c r="C38" s="445">
        <v>90.91119999999998</v>
      </c>
    </row>
    <row r="39" spans="1:3" x14ac:dyDescent="0.3">
      <c r="A39" s="444" t="s">
        <v>358</v>
      </c>
      <c r="B39" t="s">
        <v>1509</v>
      </c>
      <c r="C39" s="445">
        <v>7.3189999999999991</v>
      </c>
    </row>
    <row r="40" spans="1:3" x14ac:dyDescent="0.3">
      <c r="A40" s="444" t="s">
        <v>17</v>
      </c>
      <c r="B40" t="s">
        <v>1512</v>
      </c>
      <c r="C40" s="445">
        <v>13.443100000000001</v>
      </c>
    </row>
    <row r="41" spans="1:3" x14ac:dyDescent="0.3">
      <c r="A41" s="444" t="s">
        <v>376</v>
      </c>
      <c r="B41" t="s">
        <v>1646</v>
      </c>
      <c r="C41" s="445">
        <v>0.33300000000000002</v>
      </c>
    </row>
    <row r="42" spans="1:3" x14ac:dyDescent="0.3">
      <c r="A42" s="444" t="s">
        <v>381</v>
      </c>
      <c r="B42" t="s">
        <v>1513</v>
      </c>
      <c r="C42" s="445">
        <v>7.1919999999999993</v>
      </c>
    </row>
    <row r="43" spans="1:3" x14ac:dyDescent="0.3">
      <c r="A43" s="444" t="s">
        <v>387</v>
      </c>
      <c r="B43" t="s">
        <v>1514</v>
      </c>
      <c r="C43" s="445">
        <v>3.7578</v>
      </c>
    </row>
    <row r="44" spans="1:3" x14ac:dyDescent="0.3">
      <c r="A44" s="444" t="s">
        <v>391</v>
      </c>
      <c r="B44" t="s">
        <v>1630</v>
      </c>
      <c r="C44" s="445">
        <v>10.487000000000002</v>
      </c>
    </row>
    <row r="45" spans="1:3" x14ac:dyDescent="0.3">
      <c r="A45" s="444" t="s">
        <v>393</v>
      </c>
      <c r="B45" t="s">
        <v>1654</v>
      </c>
      <c r="C45" s="445">
        <v>0.18</v>
      </c>
    </row>
    <row r="46" spans="1:3" x14ac:dyDescent="0.3">
      <c r="A46" s="444" t="s">
        <v>395</v>
      </c>
      <c r="B46" t="s">
        <v>1609</v>
      </c>
      <c r="C46" s="445">
        <v>5.4580000000000002</v>
      </c>
    </row>
    <row r="47" spans="1:3" x14ac:dyDescent="0.3">
      <c r="A47" s="444" t="s">
        <v>397</v>
      </c>
      <c r="B47" t="s">
        <v>1639</v>
      </c>
      <c r="C47" s="445">
        <v>2.1983999999999999</v>
      </c>
    </row>
    <row r="48" spans="1:3" x14ac:dyDescent="0.3">
      <c r="A48" s="444" t="s">
        <v>399</v>
      </c>
      <c r="B48" t="s">
        <v>1619</v>
      </c>
      <c r="C48" s="445">
        <v>1.696</v>
      </c>
    </row>
    <row r="49" spans="1:3" x14ac:dyDescent="0.3">
      <c r="A49" s="444" t="s">
        <v>405</v>
      </c>
      <c r="B49" t="s">
        <v>1644</v>
      </c>
      <c r="C49" s="445">
        <v>4.4870000000000001</v>
      </c>
    </row>
    <row r="50" spans="1:3" x14ac:dyDescent="0.3">
      <c r="A50" s="444" t="s">
        <v>409</v>
      </c>
      <c r="B50" t="s">
        <v>1606</v>
      </c>
      <c r="C50" s="445">
        <v>6.0462000000000007</v>
      </c>
    </row>
    <row r="51" spans="1:3" x14ac:dyDescent="0.3">
      <c r="A51" s="444" t="s">
        <v>411</v>
      </c>
      <c r="B51" t="s">
        <v>1604</v>
      </c>
      <c r="C51" s="445">
        <v>3.6728999999999994</v>
      </c>
    </row>
    <row r="52" spans="1:3" x14ac:dyDescent="0.3">
      <c r="A52" s="444" t="s">
        <v>139</v>
      </c>
      <c r="B52" t="s">
        <v>1595</v>
      </c>
      <c r="C52" s="445">
        <v>14.372299999999999</v>
      </c>
    </row>
    <row r="53" spans="1:3" x14ac:dyDescent="0.3">
      <c r="A53" s="444" t="s">
        <v>414</v>
      </c>
      <c r="B53" t="s">
        <v>1596</v>
      </c>
      <c r="C53" s="445">
        <v>8.495000000000001</v>
      </c>
    </row>
    <row r="54" spans="1:3" x14ac:dyDescent="0.3">
      <c r="A54" s="444" t="s">
        <v>418</v>
      </c>
      <c r="B54" t="s">
        <v>1622</v>
      </c>
      <c r="C54" s="445">
        <v>1.228</v>
      </c>
    </row>
    <row r="55" spans="1:3" x14ac:dyDescent="0.3">
      <c r="A55" s="444" t="s">
        <v>421</v>
      </c>
      <c r="B55" t="s">
        <v>1642</v>
      </c>
      <c r="C55" s="445">
        <v>1.2336</v>
      </c>
    </row>
    <row r="56" spans="1:3" x14ac:dyDescent="0.3">
      <c r="A56" s="444" t="s">
        <v>115</v>
      </c>
      <c r="B56" t="s">
        <v>1635</v>
      </c>
      <c r="C56" s="445">
        <v>8.4840000000000018</v>
      </c>
    </row>
    <row r="57" spans="1:3" x14ac:dyDescent="0.3">
      <c r="A57" s="444" t="s">
        <v>117</v>
      </c>
      <c r="B57" t="s">
        <v>1608</v>
      </c>
      <c r="C57" s="445">
        <v>4.75</v>
      </c>
    </row>
    <row r="58" spans="1:3" x14ac:dyDescent="0.3">
      <c r="A58" s="444" t="s">
        <v>96</v>
      </c>
      <c r="B58" t="s">
        <v>1605</v>
      </c>
      <c r="C58" s="445">
        <v>1.5495999999999999</v>
      </c>
    </row>
    <row r="59" spans="1:3" x14ac:dyDescent="0.3">
      <c r="A59" s="444" t="s">
        <v>36</v>
      </c>
      <c r="B59" t="s">
        <v>1643</v>
      </c>
      <c r="C59" s="445">
        <v>6.0190000000000001</v>
      </c>
    </row>
    <row r="60" spans="1:3" x14ac:dyDescent="0.3">
      <c r="A60" s="444" t="s">
        <v>437</v>
      </c>
      <c r="B60" t="s">
        <v>1638</v>
      </c>
      <c r="C60" s="445">
        <v>0.5544</v>
      </c>
    </row>
    <row r="61" spans="1:3" x14ac:dyDescent="0.3">
      <c r="A61" s="444" t="s">
        <v>439</v>
      </c>
      <c r="B61" t="s">
        <v>1655</v>
      </c>
      <c r="C61" s="445">
        <v>2.508</v>
      </c>
    </row>
    <row r="62" spans="1:3" x14ac:dyDescent="0.3">
      <c r="A62" s="444" t="s">
        <v>441</v>
      </c>
      <c r="B62" t="s">
        <v>1599</v>
      </c>
      <c r="C62" s="445">
        <v>5.0857999999999999</v>
      </c>
    </row>
    <row r="63" spans="1:3" x14ac:dyDescent="0.3">
      <c r="A63" s="444" t="s">
        <v>443</v>
      </c>
      <c r="B63" t="s">
        <v>1626</v>
      </c>
      <c r="C63" s="445">
        <v>0.45600000000000002</v>
      </c>
    </row>
    <row r="64" spans="1:3" x14ac:dyDescent="0.3">
      <c r="A64" s="444" t="s">
        <v>123</v>
      </c>
      <c r="B64" t="s">
        <v>1632</v>
      </c>
      <c r="C64" s="445">
        <v>3.1925994687083885</v>
      </c>
    </row>
    <row r="65" spans="1:3" x14ac:dyDescent="0.3">
      <c r="A65" s="444" t="s">
        <v>121</v>
      </c>
      <c r="B65" t="s">
        <v>1615</v>
      </c>
      <c r="C65" s="445">
        <v>5.3100000000000005</v>
      </c>
    </row>
    <row r="66" spans="1:3" x14ac:dyDescent="0.3">
      <c r="A66" s="444" t="s">
        <v>99</v>
      </c>
      <c r="B66" t="s">
        <v>1636</v>
      </c>
      <c r="C66" s="445">
        <v>6.7051999999999996</v>
      </c>
    </row>
    <row r="67" spans="1:3" x14ac:dyDescent="0.3">
      <c r="A67" s="444" t="s">
        <v>455</v>
      </c>
      <c r="B67" t="s">
        <v>1611</v>
      </c>
      <c r="C67" s="445">
        <v>12.383699999999999</v>
      </c>
    </row>
    <row r="68" spans="1:3" x14ac:dyDescent="0.3">
      <c r="A68" s="444" t="s">
        <v>459</v>
      </c>
      <c r="B68" t="s">
        <v>1631</v>
      </c>
      <c r="C68" s="445">
        <v>4.7494999999999994</v>
      </c>
    </row>
    <row r="69" spans="1:3" x14ac:dyDescent="0.3">
      <c r="A69" s="444" t="s">
        <v>141</v>
      </c>
      <c r="B69" t="s">
        <v>1587</v>
      </c>
      <c r="C69" s="445">
        <v>25.863300000000002</v>
      </c>
    </row>
    <row r="70" spans="1:3" x14ac:dyDescent="0.3">
      <c r="A70" s="444" t="s">
        <v>466</v>
      </c>
      <c r="B70" t="s">
        <v>1633</v>
      </c>
      <c r="C70" s="445">
        <v>0.185</v>
      </c>
    </row>
    <row r="71" spans="1:3" x14ac:dyDescent="0.3">
      <c r="A71" s="444" t="s">
        <v>125</v>
      </c>
      <c r="B71" t="s">
        <v>1589</v>
      </c>
      <c r="C71" s="445">
        <v>22.758500000000009</v>
      </c>
    </row>
    <row r="72" spans="1:3" x14ac:dyDescent="0.3">
      <c r="A72" s="444" t="s">
        <v>127</v>
      </c>
      <c r="B72" t="s">
        <v>1586</v>
      </c>
      <c r="C72" s="445">
        <v>4.5738000015697295</v>
      </c>
    </row>
    <row r="73" spans="1:3" x14ac:dyDescent="0.3">
      <c r="A73" s="444" t="s">
        <v>470</v>
      </c>
      <c r="B73" t="s">
        <v>1620</v>
      </c>
      <c r="C73" s="445">
        <v>12.286200000000001</v>
      </c>
    </row>
    <row r="74" spans="1:3" x14ac:dyDescent="0.3">
      <c r="A74" s="444" t="s">
        <v>102</v>
      </c>
      <c r="B74" t="s">
        <v>1593</v>
      </c>
      <c r="C74" s="445">
        <v>33.119999999999997</v>
      </c>
    </row>
    <row r="75" spans="1:3" x14ac:dyDescent="0.3">
      <c r="A75" s="444" t="s">
        <v>39</v>
      </c>
      <c r="B75" t="s">
        <v>1628</v>
      </c>
      <c r="C75" s="445">
        <v>6.9674000000000014</v>
      </c>
    </row>
    <row r="76" spans="1:3" x14ac:dyDescent="0.3">
      <c r="A76" s="444" t="s">
        <v>480</v>
      </c>
      <c r="B76" t="s">
        <v>1624</v>
      </c>
      <c r="C76" s="445">
        <v>0.31440000000000001</v>
      </c>
    </row>
    <row r="77" spans="1:3" x14ac:dyDescent="0.3">
      <c r="A77" s="444" t="s">
        <v>486</v>
      </c>
      <c r="B77" t="s">
        <v>1623</v>
      </c>
      <c r="C77" s="445">
        <v>22.6325</v>
      </c>
    </row>
    <row r="78" spans="1:3" x14ac:dyDescent="0.3">
      <c r="A78" s="444" t="s">
        <v>487</v>
      </c>
      <c r="B78" t="s">
        <v>1656</v>
      </c>
      <c r="C78" s="445">
        <v>0.14000000000000001</v>
      </c>
    </row>
    <row r="79" spans="1:3" x14ac:dyDescent="0.3">
      <c r="A79" s="444" t="s">
        <v>491</v>
      </c>
      <c r="B79" t="s">
        <v>1585</v>
      </c>
      <c r="C79" s="445">
        <v>1.3334999999999999</v>
      </c>
    </row>
    <row r="80" spans="1:3" x14ac:dyDescent="0.3">
      <c r="A80" s="444" t="s">
        <v>129</v>
      </c>
      <c r="B80" t="s">
        <v>1592</v>
      </c>
      <c r="C80" s="445">
        <v>17.203999999999997</v>
      </c>
    </row>
    <row r="81" spans="1:3" x14ac:dyDescent="0.3">
      <c r="A81" s="444" t="s">
        <v>131</v>
      </c>
      <c r="B81" t="s">
        <v>1585</v>
      </c>
      <c r="C81" s="445">
        <v>15.144799314128942</v>
      </c>
    </row>
    <row r="82" spans="1:3" x14ac:dyDescent="0.3">
      <c r="A82" s="444" t="s">
        <v>496</v>
      </c>
      <c r="B82" t="s">
        <v>1588</v>
      </c>
      <c r="C82" s="445">
        <v>25.92579957820346</v>
      </c>
    </row>
    <row r="83" spans="1:3" x14ac:dyDescent="0.3">
      <c r="A83" s="444" t="s">
        <v>109</v>
      </c>
      <c r="B83" t="s">
        <v>1590</v>
      </c>
      <c r="C83" s="445">
        <v>44.224599999999995</v>
      </c>
    </row>
    <row r="84" spans="1:3" x14ac:dyDescent="0.3">
      <c r="A84" s="444" t="s">
        <v>42</v>
      </c>
      <c r="B84" t="s">
        <v>1603</v>
      </c>
      <c r="C84" s="445">
        <v>21.570399999999996</v>
      </c>
    </row>
    <row r="85" spans="1:3" x14ac:dyDescent="0.3">
      <c r="A85" s="444" t="s">
        <v>145</v>
      </c>
      <c r="B85" t="s">
        <v>1598</v>
      </c>
      <c r="C85" s="445">
        <v>7.0606000000000009</v>
      </c>
    </row>
    <row r="86" spans="1:3" x14ac:dyDescent="0.3">
      <c r="A86" s="444" t="s">
        <v>510</v>
      </c>
      <c r="B86" t="s">
        <v>1597</v>
      </c>
      <c r="C86" s="445">
        <v>24.560300000000005</v>
      </c>
    </row>
    <row r="87" spans="1:3" x14ac:dyDescent="0.3">
      <c r="A87" s="444" t="s">
        <v>133</v>
      </c>
      <c r="B87" t="s">
        <v>1648</v>
      </c>
      <c r="C87" s="445">
        <v>8.0629999999999988</v>
      </c>
    </row>
    <row r="88" spans="1:3" x14ac:dyDescent="0.3">
      <c r="A88" s="444" t="s">
        <v>514</v>
      </c>
      <c r="B88" t="s">
        <v>1647</v>
      </c>
      <c r="C88" s="445">
        <v>33.690099999999994</v>
      </c>
    </row>
    <row r="89" spans="1:3" x14ac:dyDescent="0.3">
      <c r="A89" s="444" t="s">
        <v>113</v>
      </c>
      <c r="B89" t="s">
        <v>1600</v>
      </c>
      <c r="C89" s="445">
        <v>30.277600000000007</v>
      </c>
    </row>
    <row r="90" spans="1:3" x14ac:dyDescent="0.3">
      <c r="A90" s="444" t="s">
        <v>518</v>
      </c>
      <c r="B90" t="s">
        <v>1594</v>
      </c>
      <c r="C90" s="445">
        <v>18.497</v>
      </c>
    </row>
    <row r="91" spans="1:3" x14ac:dyDescent="0.3">
      <c r="A91" s="444" t="s">
        <v>528</v>
      </c>
      <c r="B91" t="s">
        <v>1657</v>
      </c>
      <c r="C91" s="445">
        <v>1.22</v>
      </c>
    </row>
    <row r="92" spans="1:3" x14ac:dyDescent="0.3">
      <c r="A92" s="444" t="s">
        <v>559</v>
      </c>
      <c r="B92" t="s">
        <v>1658</v>
      </c>
      <c r="C92" s="445">
        <v>3.6</v>
      </c>
    </row>
    <row r="93" spans="1:3" x14ac:dyDescent="0.3">
      <c r="A93" s="444" t="s">
        <v>563</v>
      </c>
      <c r="B93" t="s">
        <v>1659</v>
      </c>
      <c r="C93" s="445">
        <v>2.8043999999999998</v>
      </c>
    </row>
    <row r="94" spans="1:3" x14ac:dyDescent="0.3">
      <c r="A94" s="444" t="s">
        <v>590</v>
      </c>
      <c r="B94" t="s">
        <v>1660</v>
      </c>
      <c r="C94" s="445">
        <v>4.4325000000000001</v>
      </c>
    </row>
    <row r="95" spans="1:3" x14ac:dyDescent="0.3">
      <c r="A95" s="444" t="s">
        <v>617</v>
      </c>
      <c r="B95" t="s">
        <v>1661</v>
      </c>
      <c r="C95" s="445">
        <v>2.2694999999999999</v>
      </c>
    </row>
    <row r="96" spans="1:3" x14ac:dyDescent="0.3">
      <c r="A96" s="444" t="s">
        <v>637</v>
      </c>
      <c r="B96" t="s">
        <v>1634</v>
      </c>
      <c r="C96" s="445">
        <v>1.1135999999999999</v>
      </c>
    </row>
    <row r="97" spans="1:3" x14ac:dyDescent="0.3">
      <c r="A97" s="444" t="s">
        <v>643</v>
      </c>
      <c r="B97" t="s">
        <v>1571</v>
      </c>
      <c r="C97" s="445">
        <v>1.0065</v>
      </c>
    </row>
    <row r="98" spans="1:3" x14ac:dyDescent="0.3">
      <c r="A98" s="444" t="s">
        <v>651</v>
      </c>
      <c r="B98" t="s">
        <v>1573</v>
      </c>
      <c r="C98" s="445">
        <v>3.3515999999999999</v>
      </c>
    </row>
    <row r="99" spans="1:3" x14ac:dyDescent="0.3">
      <c r="A99" s="444" t="s">
        <v>55</v>
      </c>
      <c r="B99" t="s">
        <v>1574</v>
      </c>
      <c r="C99" s="445">
        <v>-3.5999999117882785E-2</v>
      </c>
    </row>
    <row r="100" spans="1:3" x14ac:dyDescent="0.3">
      <c r="A100" s="444" t="s">
        <v>661</v>
      </c>
      <c r="B100" t="s">
        <v>1621</v>
      </c>
      <c r="C100" s="445">
        <v>-6.8000000000000005E-2</v>
      </c>
    </row>
    <row r="101" spans="1:3" x14ac:dyDescent="0.3">
      <c r="A101" s="444" t="s">
        <v>701</v>
      </c>
      <c r="B101" t="s">
        <v>1616</v>
      </c>
      <c r="C101" s="445">
        <v>5.5270000000000001</v>
      </c>
    </row>
    <row r="102" spans="1:3" x14ac:dyDescent="0.3">
      <c r="A102" s="444" t="s">
        <v>1420</v>
      </c>
      <c r="B102" s="445"/>
      <c r="C102" s="445">
        <v>1028.4623983634929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Planilha10"/>
  <dimension ref="A1:C110"/>
  <sheetViews>
    <sheetView workbookViewId="0">
      <selection activeCell="H26" sqref="H26"/>
    </sheetView>
  </sheetViews>
  <sheetFormatPr defaultRowHeight="14.4" x14ac:dyDescent="0.3"/>
  <cols>
    <col min="2" max="2" width="23.5546875" customWidth="1"/>
  </cols>
  <sheetData>
    <row r="1" spans="1:3" x14ac:dyDescent="0.3">
      <c r="A1" s="449" t="s">
        <v>1662</v>
      </c>
      <c r="B1" s="449" t="s">
        <v>1663</v>
      </c>
      <c r="C1" s="450" t="s">
        <v>1420</v>
      </c>
    </row>
    <row r="2" spans="1:3" x14ac:dyDescent="0.3">
      <c r="A2" s="442" t="s">
        <v>181</v>
      </c>
      <c r="B2" s="442"/>
      <c r="C2" s="443" t="s">
        <v>1421</v>
      </c>
    </row>
    <row r="3" spans="1:3" x14ac:dyDescent="0.3">
      <c r="A3" s="444" t="s">
        <v>33</v>
      </c>
      <c r="B3" t="s">
        <v>1500</v>
      </c>
      <c r="C3" s="445">
        <v>56.223199999999999</v>
      </c>
    </row>
    <row r="4" spans="1:3" x14ac:dyDescent="0.3">
      <c r="A4" s="444" t="s">
        <v>324</v>
      </c>
      <c r="B4" t="s">
        <v>1497</v>
      </c>
      <c r="C4" s="445">
        <v>54.791899999999991</v>
      </c>
    </row>
    <row r="5" spans="1:3" x14ac:dyDescent="0.3">
      <c r="A5" s="444" t="s">
        <v>57</v>
      </c>
      <c r="B5" t="s">
        <v>1482</v>
      </c>
      <c r="C5" s="445">
        <v>51.292200000000008</v>
      </c>
    </row>
    <row r="6" spans="1:3" x14ac:dyDescent="0.3">
      <c r="A6" s="444" t="s">
        <v>60</v>
      </c>
      <c r="B6" t="s">
        <v>1498</v>
      </c>
      <c r="C6" s="445">
        <v>43.754999999999995</v>
      </c>
    </row>
    <row r="7" spans="1:3" x14ac:dyDescent="0.3">
      <c r="A7" s="444" t="s">
        <v>344</v>
      </c>
      <c r="B7" t="s">
        <v>1504</v>
      </c>
      <c r="C7" s="445">
        <v>41.075299999999991</v>
      </c>
    </row>
    <row r="8" spans="1:3" x14ac:dyDescent="0.3">
      <c r="A8" s="444" t="s">
        <v>147</v>
      </c>
      <c r="B8" t="s">
        <v>1583</v>
      </c>
      <c r="C8" s="445">
        <v>40.576999999999998</v>
      </c>
    </row>
    <row r="9" spans="1:3" x14ac:dyDescent="0.3">
      <c r="A9" s="444" t="s">
        <v>246</v>
      </c>
      <c r="B9" t="s">
        <v>1652</v>
      </c>
      <c r="C9" s="445">
        <v>36.336000000000013</v>
      </c>
    </row>
    <row r="10" spans="1:3" x14ac:dyDescent="0.3">
      <c r="A10" s="444" t="s">
        <v>320</v>
      </c>
      <c r="B10" t="s">
        <v>1496</v>
      </c>
      <c r="C10" s="445">
        <v>34.929600000000001</v>
      </c>
    </row>
    <row r="11" spans="1:3" x14ac:dyDescent="0.3">
      <c r="A11" s="444" t="s">
        <v>109</v>
      </c>
      <c r="B11" t="s">
        <v>1590</v>
      </c>
      <c r="C11" s="445">
        <v>33.682200000000002</v>
      </c>
    </row>
    <row r="12" spans="1:3" x14ac:dyDescent="0.3">
      <c r="A12" s="444" t="s">
        <v>269</v>
      </c>
      <c r="B12" t="s">
        <v>1480</v>
      </c>
      <c r="C12" s="445">
        <v>32.413999999999994</v>
      </c>
    </row>
    <row r="13" spans="1:3" x14ac:dyDescent="0.3">
      <c r="A13" s="444" t="s">
        <v>316</v>
      </c>
      <c r="B13" t="s">
        <v>1495</v>
      </c>
      <c r="C13" s="445">
        <v>29.574199999999998</v>
      </c>
    </row>
    <row r="14" spans="1:3" x14ac:dyDescent="0.3">
      <c r="A14" s="444" t="s">
        <v>125</v>
      </c>
      <c r="B14" t="s">
        <v>1589</v>
      </c>
      <c r="C14" s="445">
        <v>24.622000000000003</v>
      </c>
    </row>
    <row r="15" spans="1:3" x14ac:dyDescent="0.3">
      <c r="A15" s="444" t="s">
        <v>67</v>
      </c>
      <c r="B15" t="s">
        <v>1508</v>
      </c>
      <c r="C15" s="445">
        <v>24.55</v>
      </c>
    </row>
    <row r="16" spans="1:3" x14ac:dyDescent="0.3">
      <c r="A16" s="444" t="s">
        <v>129</v>
      </c>
      <c r="B16" t="s">
        <v>1592</v>
      </c>
      <c r="C16" s="445">
        <v>24.403999999999996</v>
      </c>
    </row>
    <row r="17" spans="1:3" x14ac:dyDescent="0.3">
      <c r="A17" s="444" t="s">
        <v>141</v>
      </c>
      <c r="B17" t="s">
        <v>1587</v>
      </c>
      <c r="C17" s="445">
        <v>22.326999999999995</v>
      </c>
    </row>
    <row r="18" spans="1:3" x14ac:dyDescent="0.3">
      <c r="A18" s="444" t="s">
        <v>348</v>
      </c>
      <c r="B18" t="s">
        <v>1505</v>
      </c>
      <c r="C18" s="445">
        <v>21.9922</v>
      </c>
    </row>
    <row r="19" spans="1:3" x14ac:dyDescent="0.3">
      <c r="A19" s="444" t="s">
        <v>389</v>
      </c>
      <c r="B19" t="s">
        <v>1664</v>
      </c>
      <c r="C19" s="445">
        <v>21.928000000000001</v>
      </c>
    </row>
    <row r="20" spans="1:3" x14ac:dyDescent="0.3">
      <c r="A20" s="444" t="s">
        <v>528</v>
      </c>
      <c r="B20" t="s">
        <v>1657</v>
      </c>
      <c r="C20" s="445">
        <v>20.5946</v>
      </c>
    </row>
    <row r="21" spans="1:3" x14ac:dyDescent="0.3">
      <c r="A21" s="444" t="s">
        <v>496</v>
      </c>
      <c r="B21" t="s">
        <v>1588</v>
      </c>
      <c r="C21" s="445">
        <v>20.315199999999994</v>
      </c>
    </row>
    <row r="22" spans="1:3" x14ac:dyDescent="0.3">
      <c r="A22" s="444" t="s">
        <v>151</v>
      </c>
      <c r="B22" t="s">
        <v>1584</v>
      </c>
      <c r="C22" s="445">
        <v>18.240199999999998</v>
      </c>
    </row>
    <row r="23" spans="1:3" x14ac:dyDescent="0.3">
      <c r="A23" s="444" t="s">
        <v>113</v>
      </c>
      <c r="B23" t="s">
        <v>1600</v>
      </c>
      <c r="C23" s="445">
        <v>17.941599999999998</v>
      </c>
    </row>
    <row r="24" spans="1:3" x14ac:dyDescent="0.3">
      <c r="A24" s="444" t="s">
        <v>352</v>
      </c>
      <c r="B24" t="s">
        <v>1506</v>
      </c>
      <c r="C24" s="445">
        <v>17.607199999999999</v>
      </c>
    </row>
    <row r="25" spans="1:3" x14ac:dyDescent="0.3">
      <c r="A25" s="444" t="s">
        <v>338</v>
      </c>
      <c r="B25" t="s">
        <v>1617</v>
      </c>
      <c r="C25" s="445">
        <v>17.4544</v>
      </c>
    </row>
    <row r="26" spans="1:3" x14ac:dyDescent="0.3">
      <c r="A26" s="444" t="s">
        <v>102</v>
      </c>
      <c r="B26" t="s">
        <v>1593</v>
      </c>
      <c r="C26" s="445">
        <v>17.445</v>
      </c>
    </row>
    <row r="27" spans="1:3" x14ac:dyDescent="0.3">
      <c r="A27" s="444" t="s">
        <v>272</v>
      </c>
      <c r="B27" t="s">
        <v>1481</v>
      </c>
      <c r="C27" s="445">
        <v>16.927700000000002</v>
      </c>
    </row>
    <row r="28" spans="1:3" x14ac:dyDescent="0.3">
      <c r="A28" s="444" t="s">
        <v>405</v>
      </c>
      <c r="B28" t="s">
        <v>1644</v>
      </c>
      <c r="C28" s="445">
        <v>16.221</v>
      </c>
    </row>
    <row r="29" spans="1:3" x14ac:dyDescent="0.3">
      <c r="A29" s="444" t="s">
        <v>265</v>
      </c>
      <c r="B29" t="s">
        <v>1479</v>
      </c>
      <c r="C29" s="445">
        <v>15.568599999999998</v>
      </c>
    </row>
    <row r="30" spans="1:3" x14ac:dyDescent="0.3">
      <c r="A30" s="444" t="s">
        <v>313</v>
      </c>
      <c r="B30" t="s">
        <v>1649</v>
      </c>
      <c r="C30" s="445">
        <v>15.469999999999999</v>
      </c>
    </row>
    <row r="31" spans="1:3" x14ac:dyDescent="0.3">
      <c r="A31" s="444" t="s">
        <v>305</v>
      </c>
      <c r="B31" t="s">
        <v>1491</v>
      </c>
      <c r="C31" s="445">
        <v>14.341799999999999</v>
      </c>
    </row>
    <row r="32" spans="1:3" x14ac:dyDescent="0.3">
      <c r="A32" s="444" t="s">
        <v>17</v>
      </c>
      <c r="B32" t="s">
        <v>1512</v>
      </c>
      <c r="C32" s="445">
        <v>14.2585</v>
      </c>
    </row>
    <row r="33" spans="1:3" x14ac:dyDescent="0.3">
      <c r="A33" s="444" t="s">
        <v>88</v>
      </c>
      <c r="B33" t="s">
        <v>1507</v>
      </c>
      <c r="C33" s="445">
        <v>13.820500000000001</v>
      </c>
    </row>
    <row r="34" spans="1:3" x14ac:dyDescent="0.3">
      <c r="A34" s="444" t="s">
        <v>514</v>
      </c>
      <c r="B34" t="s">
        <v>1647</v>
      </c>
      <c r="C34" s="445">
        <v>13.792000000000002</v>
      </c>
    </row>
    <row r="35" spans="1:3" x14ac:dyDescent="0.3">
      <c r="A35" s="444" t="s">
        <v>139</v>
      </c>
      <c r="B35" t="s">
        <v>1595</v>
      </c>
      <c r="C35" s="445">
        <v>13.432899999999998</v>
      </c>
    </row>
    <row r="36" spans="1:3" x14ac:dyDescent="0.3">
      <c r="A36" s="444" t="s">
        <v>251</v>
      </c>
      <c r="B36" t="s">
        <v>1473</v>
      </c>
      <c r="C36" s="445">
        <v>13.209</v>
      </c>
    </row>
    <row r="37" spans="1:3" x14ac:dyDescent="0.3">
      <c r="A37" s="444" t="s">
        <v>470</v>
      </c>
      <c r="B37" t="s">
        <v>1620</v>
      </c>
      <c r="C37" s="445">
        <v>12.758200000000002</v>
      </c>
    </row>
    <row r="38" spans="1:3" x14ac:dyDescent="0.3">
      <c r="A38" s="444" t="s">
        <v>157</v>
      </c>
      <c r="B38" t="s">
        <v>1591</v>
      </c>
      <c r="C38" s="445">
        <v>12.597699999999998</v>
      </c>
    </row>
    <row r="39" spans="1:3" x14ac:dyDescent="0.3">
      <c r="A39" s="444" t="s">
        <v>261</v>
      </c>
      <c r="B39" t="s">
        <v>1478</v>
      </c>
      <c r="C39" s="445">
        <v>12.484</v>
      </c>
    </row>
    <row r="40" spans="1:3" x14ac:dyDescent="0.3">
      <c r="A40" s="444" t="s">
        <v>29</v>
      </c>
      <c r="B40" t="s">
        <v>1484</v>
      </c>
      <c r="C40" s="445">
        <v>12.229699999999999</v>
      </c>
    </row>
    <row r="41" spans="1:3" x14ac:dyDescent="0.3">
      <c r="A41" s="444" t="s">
        <v>115</v>
      </c>
      <c r="B41" t="s">
        <v>1635</v>
      </c>
      <c r="C41" s="445">
        <v>12.073</v>
      </c>
    </row>
    <row r="42" spans="1:3" x14ac:dyDescent="0.3">
      <c r="A42" s="444" t="s">
        <v>387</v>
      </c>
      <c r="B42" t="s">
        <v>1514</v>
      </c>
      <c r="C42" s="445">
        <v>11.9528</v>
      </c>
    </row>
    <row r="43" spans="1:3" x14ac:dyDescent="0.3">
      <c r="A43" s="444" t="s">
        <v>117</v>
      </c>
      <c r="B43" t="s">
        <v>1608</v>
      </c>
      <c r="C43" s="445">
        <v>11.7174</v>
      </c>
    </row>
    <row r="44" spans="1:3" x14ac:dyDescent="0.3">
      <c r="A44" s="444" t="s">
        <v>131</v>
      </c>
      <c r="B44" t="s">
        <v>1585</v>
      </c>
      <c r="C44" s="445">
        <v>11.710099999999999</v>
      </c>
    </row>
    <row r="45" spans="1:3" x14ac:dyDescent="0.3">
      <c r="A45" s="444" t="s">
        <v>127</v>
      </c>
      <c r="B45" t="s">
        <v>1586</v>
      </c>
      <c r="C45" s="445">
        <v>11.662999999999998</v>
      </c>
    </row>
    <row r="46" spans="1:3" x14ac:dyDescent="0.3">
      <c r="A46" s="444" t="s">
        <v>249</v>
      </c>
      <c r="B46" t="s">
        <v>1472</v>
      </c>
      <c r="C46" s="445">
        <v>11.4612</v>
      </c>
    </row>
    <row r="47" spans="1:3" x14ac:dyDescent="0.3">
      <c r="A47" s="444" t="s">
        <v>145</v>
      </c>
      <c r="B47" t="s">
        <v>1598</v>
      </c>
      <c r="C47" s="445">
        <v>10.187999999999999</v>
      </c>
    </row>
    <row r="48" spans="1:3" x14ac:dyDescent="0.3">
      <c r="A48" s="444" t="s">
        <v>282</v>
      </c>
      <c r="B48" t="s">
        <v>1485</v>
      </c>
      <c r="C48" s="445">
        <v>9.7509999999999994</v>
      </c>
    </row>
    <row r="49" spans="1:3" x14ac:dyDescent="0.3">
      <c r="A49" s="444" t="s">
        <v>441</v>
      </c>
      <c r="B49" t="s">
        <v>1599</v>
      </c>
      <c r="C49" s="445">
        <v>9.4369999999999994</v>
      </c>
    </row>
    <row r="50" spans="1:3" x14ac:dyDescent="0.3">
      <c r="A50" s="444" t="s">
        <v>295</v>
      </c>
      <c r="B50" t="s">
        <v>1488</v>
      </c>
      <c r="C50" s="445">
        <v>9.3640000000000008</v>
      </c>
    </row>
    <row r="51" spans="1:3" x14ac:dyDescent="0.3">
      <c r="A51" s="444" t="s">
        <v>391</v>
      </c>
      <c r="B51" t="s">
        <v>1630</v>
      </c>
      <c r="C51" s="445">
        <v>9.1460000000000008</v>
      </c>
    </row>
    <row r="52" spans="1:3" x14ac:dyDescent="0.3">
      <c r="A52" s="444" t="s">
        <v>409</v>
      </c>
      <c r="B52" t="s">
        <v>1606</v>
      </c>
      <c r="C52" s="445">
        <v>8.8315999999999999</v>
      </c>
    </row>
    <row r="53" spans="1:3" x14ac:dyDescent="0.3">
      <c r="A53" s="444" t="s">
        <v>299</v>
      </c>
      <c r="B53" t="s">
        <v>1489</v>
      </c>
      <c r="C53" s="445">
        <v>8.6559999999999988</v>
      </c>
    </row>
    <row r="54" spans="1:3" x14ac:dyDescent="0.3">
      <c r="A54" s="444" t="s">
        <v>82</v>
      </c>
      <c r="B54" t="s">
        <v>1602</v>
      </c>
      <c r="C54" s="445">
        <v>8.4949999999999992</v>
      </c>
    </row>
    <row r="55" spans="1:3" x14ac:dyDescent="0.3">
      <c r="A55" s="444" t="s">
        <v>425</v>
      </c>
      <c r="B55" t="s">
        <v>1610</v>
      </c>
      <c r="C55" s="445">
        <v>8.3125</v>
      </c>
    </row>
    <row r="56" spans="1:3" x14ac:dyDescent="0.3">
      <c r="A56" s="444" t="s">
        <v>123</v>
      </c>
      <c r="B56" t="s">
        <v>1632</v>
      </c>
      <c r="C56" s="445">
        <v>8.282</v>
      </c>
    </row>
    <row r="57" spans="1:3" x14ac:dyDescent="0.3">
      <c r="A57" s="444" t="s">
        <v>414</v>
      </c>
      <c r="B57" t="s">
        <v>1596</v>
      </c>
      <c r="C57" s="445">
        <v>8.1213999999999995</v>
      </c>
    </row>
    <row r="58" spans="1:3" x14ac:dyDescent="0.3">
      <c r="A58" s="444" t="s">
        <v>332</v>
      </c>
      <c r="B58" t="s">
        <v>1501</v>
      </c>
      <c r="C58" s="445">
        <v>7.8151999999999999</v>
      </c>
    </row>
    <row r="59" spans="1:3" x14ac:dyDescent="0.3">
      <c r="A59" s="444" t="s">
        <v>395</v>
      </c>
      <c r="B59" t="s">
        <v>1609</v>
      </c>
      <c r="C59" s="445">
        <v>7.1489999999999991</v>
      </c>
    </row>
    <row r="60" spans="1:3" x14ac:dyDescent="0.3">
      <c r="A60" s="444" t="s">
        <v>526</v>
      </c>
      <c r="B60" t="s">
        <v>1665</v>
      </c>
      <c r="C60" s="445">
        <v>7.0049999999999999</v>
      </c>
    </row>
    <row r="61" spans="1:3" x14ac:dyDescent="0.3">
      <c r="A61" s="444" t="s">
        <v>237</v>
      </c>
      <c r="B61" t="s">
        <v>1666</v>
      </c>
      <c r="C61" s="445">
        <v>7</v>
      </c>
    </row>
    <row r="62" spans="1:3" x14ac:dyDescent="0.3">
      <c r="A62" s="444" t="s">
        <v>524</v>
      </c>
      <c r="B62" t="s">
        <v>1667</v>
      </c>
      <c r="C62" s="445">
        <v>7</v>
      </c>
    </row>
    <row r="63" spans="1:3" x14ac:dyDescent="0.3">
      <c r="A63" s="444" t="s">
        <v>24</v>
      </c>
      <c r="B63" t="s">
        <v>1492</v>
      </c>
      <c r="C63" s="445">
        <v>6.9198000000000004</v>
      </c>
    </row>
    <row r="64" spans="1:3" x14ac:dyDescent="0.3">
      <c r="A64" s="444" t="s">
        <v>449</v>
      </c>
      <c r="B64" t="s">
        <v>1618</v>
      </c>
      <c r="C64" s="445">
        <v>6.0780999999999992</v>
      </c>
    </row>
    <row r="65" spans="1:3" x14ac:dyDescent="0.3">
      <c r="A65" s="444" t="s">
        <v>133</v>
      </c>
      <c r="B65" t="s">
        <v>1648</v>
      </c>
      <c r="C65" s="445">
        <v>5.6890000000000001</v>
      </c>
    </row>
    <row r="66" spans="1:3" x14ac:dyDescent="0.3">
      <c r="A66" s="444" t="s">
        <v>256</v>
      </c>
      <c r="B66" t="s">
        <v>1612</v>
      </c>
      <c r="C66" s="445">
        <v>5.2760000000000016</v>
      </c>
    </row>
    <row r="67" spans="1:3" x14ac:dyDescent="0.3">
      <c r="A67" s="444" t="s">
        <v>75</v>
      </c>
      <c r="B67" t="s">
        <v>1483</v>
      </c>
      <c r="C67" s="445">
        <v>5.194</v>
      </c>
    </row>
    <row r="68" spans="1:3" x14ac:dyDescent="0.3">
      <c r="A68" s="444" t="s">
        <v>455</v>
      </c>
      <c r="B68" t="s">
        <v>1611</v>
      </c>
      <c r="C68" s="445">
        <v>5.1688000000000009</v>
      </c>
    </row>
    <row r="69" spans="1:3" x14ac:dyDescent="0.3">
      <c r="A69" s="444" t="s">
        <v>96</v>
      </c>
      <c r="B69" t="s">
        <v>1605</v>
      </c>
      <c r="C69" s="445">
        <v>5.0620000000000003</v>
      </c>
    </row>
    <row r="70" spans="1:3" x14ac:dyDescent="0.3">
      <c r="A70" s="444" t="s">
        <v>55</v>
      </c>
      <c r="B70" t="s">
        <v>1574</v>
      </c>
      <c r="C70" s="445">
        <v>5.0485999999999995</v>
      </c>
    </row>
    <row r="71" spans="1:3" x14ac:dyDescent="0.3">
      <c r="A71" s="444" t="s">
        <v>155</v>
      </c>
      <c r="B71" t="s">
        <v>1627</v>
      </c>
      <c r="C71" s="445">
        <v>4.9752000000000001</v>
      </c>
    </row>
    <row r="72" spans="1:3" x14ac:dyDescent="0.3">
      <c r="A72" s="444" t="s">
        <v>451</v>
      </c>
      <c r="B72" t="s">
        <v>1668</v>
      </c>
      <c r="C72" s="445">
        <v>4.9245000000000001</v>
      </c>
    </row>
    <row r="73" spans="1:3" x14ac:dyDescent="0.3">
      <c r="A73" s="444" t="s">
        <v>368</v>
      </c>
      <c r="B73" t="s">
        <v>1511</v>
      </c>
      <c r="C73" s="445">
        <v>4.1040000000000001</v>
      </c>
    </row>
    <row r="74" spans="1:3" x14ac:dyDescent="0.3">
      <c r="A74" s="444" t="s">
        <v>643</v>
      </c>
      <c r="B74" t="s">
        <v>1571</v>
      </c>
      <c r="C74" s="445">
        <v>3.8908</v>
      </c>
    </row>
    <row r="75" spans="1:3" x14ac:dyDescent="0.3">
      <c r="A75" s="444" t="s">
        <v>42</v>
      </c>
      <c r="B75" t="s">
        <v>1603</v>
      </c>
      <c r="C75" s="445">
        <v>3.8106</v>
      </c>
    </row>
    <row r="76" spans="1:3" x14ac:dyDescent="0.3">
      <c r="A76" s="444" t="s">
        <v>715</v>
      </c>
      <c r="B76" t="s">
        <v>1669</v>
      </c>
      <c r="C76" s="445">
        <v>3.7128000000000001</v>
      </c>
    </row>
    <row r="77" spans="1:3" x14ac:dyDescent="0.3">
      <c r="A77" s="444" t="s">
        <v>121</v>
      </c>
      <c r="B77" t="s">
        <v>1615</v>
      </c>
      <c r="C77" s="445">
        <v>3.7090000000000001</v>
      </c>
    </row>
    <row r="78" spans="1:3" x14ac:dyDescent="0.3">
      <c r="A78" s="444" t="s">
        <v>443</v>
      </c>
      <c r="B78" t="s">
        <v>1626</v>
      </c>
      <c r="C78" s="445">
        <v>3.2680000000000002</v>
      </c>
    </row>
    <row r="79" spans="1:3" x14ac:dyDescent="0.3">
      <c r="A79" s="444" t="s">
        <v>288</v>
      </c>
      <c r="B79" t="s">
        <v>1651</v>
      </c>
      <c r="C79" s="445">
        <v>3.1859999999999999</v>
      </c>
    </row>
    <row r="80" spans="1:3" x14ac:dyDescent="0.3">
      <c r="A80" s="444" t="s">
        <v>464</v>
      </c>
      <c r="B80" t="s">
        <v>1653</v>
      </c>
      <c r="C80" s="445">
        <v>2.9340000000000002</v>
      </c>
    </row>
    <row r="81" spans="1:3" x14ac:dyDescent="0.3">
      <c r="A81" s="444" t="s">
        <v>358</v>
      </c>
      <c r="B81" t="s">
        <v>1509</v>
      </c>
      <c r="C81" s="445">
        <v>2.9249999999999998</v>
      </c>
    </row>
    <row r="82" spans="1:3" x14ac:dyDescent="0.3">
      <c r="A82" s="444" t="s">
        <v>639</v>
      </c>
      <c r="B82" t="s">
        <v>1607</v>
      </c>
      <c r="C82" s="445">
        <v>2.81</v>
      </c>
    </row>
    <row r="83" spans="1:3" x14ac:dyDescent="0.3">
      <c r="A83" s="444" t="s">
        <v>421</v>
      </c>
      <c r="B83" t="s">
        <v>1642</v>
      </c>
      <c r="C83" s="445">
        <v>2.5842000000000001</v>
      </c>
    </row>
    <row r="84" spans="1:3" x14ac:dyDescent="0.3">
      <c r="A84" s="444" t="s">
        <v>301</v>
      </c>
      <c r="B84" t="s">
        <v>1490</v>
      </c>
      <c r="C84" s="445">
        <v>2.3666999999999998</v>
      </c>
    </row>
    <row r="85" spans="1:3" x14ac:dyDescent="0.3">
      <c r="A85" s="444" t="s">
        <v>437</v>
      </c>
      <c r="B85" t="s">
        <v>1638</v>
      </c>
      <c r="C85" s="445">
        <v>2.3538999999999999</v>
      </c>
    </row>
    <row r="86" spans="1:3" x14ac:dyDescent="0.3">
      <c r="A86" s="444" t="s">
        <v>336</v>
      </c>
      <c r="B86" t="s">
        <v>1625</v>
      </c>
      <c r="C86" s="445">
        <v>2.29</v>
      </c>
    </row>
    <row r="87" spans="1:3" x14ac:dyDescent="0.3">
      <c r="A87" s="444" t="s">
        <v>401</v>
      </c>
      <c r="B87" t="s">
        <v>1629</v>
      </c>
      <c r="C87" s="445">
        <v>2.2800000000000002</v>
      </c>
    </row>
    <row r="88" spans="1:3" x14ac:dyDescent="0.3">
      <c r="A88" s="444" t="s">
        <v>637</v>
      </c>
      <c r="B88" t="s">
        <v>1634</v>
      </c>
      <c r="C88" s="445">
        <v>2.0859999999999999</v>
      </c>
    </row>
    <row r="89" spans="1:3" x14ac:dyDescent="0.3">
      <c r="A89" s="444" t="s">
        <v>393</v>
      </c>
      <c r="B89" t="s">
        <v>1654</v>
      </c>
      <c r="C89" s="445">
        <v>2.0300000000000002</v>
      </c>
    </row>
    <row r="90" spans="1:3" x14ac:dyDescent="0.3">
      <c r="A90" s="444" t="s">
        <v>72</v>
      </c>
      <c r="B90" t="s">
        <v>1475</v>
      </c>
      <c r="C90" s="445">
        <v>2</v>
      </c>
    </row>
    <row r="91" spans="1:3" x14ac:dyDescent="0.3">
      <c r="A91" s="444" t="s">
        <v>486</v>
      </c>
      <c r="B91" t="s">
        <v>1623</v>
      </c>
      <c r="C91" s="445">
        <v>1.6175000000000002</v>
      </c>
    </row>
    <row r="92" spans="1:3" x14ac:dyDescent="0.3">
      <c r="A92" s="444" t="s">
        <v>466</v>
      </c>
      <c r="B92" t="s">
        <v>1633</v>
      </c>
      <c r="C92" s="445">
        <v>1.6</v>
      </c>
    </row>
    <row r="93" spans="1:3" x14ac:dyDescent="0.3">
      <c r="A93" s="444" t="s">
        <v>39</v>
      </c>
      <c r="B93" t="s">
        <v>1628</v>
      </c>
      <c r="C93" s="445">
        <v>1.38</v>
      </c>
    </row>
    <row r="94" spans="1:3" x14ac:dyDescent="0.3">
      <c r="A94" s="444" t="s">
        <v>411</v>
      </c>
      <c r="B94" t="s">
        <v>1604</v>
      </c>
      <c r="C94" s="445">
        <v>1.3468</v>
      </c>
    </row>
    <row r="95" spans="1:3" x14ac:dyDescent="0.3">
      <c r="A95" s="444" t="s">
        <v>701</v>
      </c>
      <c r="B95" t="s">
        <v>1616</v>
      </c>
      <c r="C95" s="445">
        <v>1.3095000000000001</v>
      </c>
    </row>
    <row r="96" spans="1:3" x14ac:dyDescent="0.3">
      <c r="A96" s="444" t="s">
        <v>418</v>
      </c>
      <c r="B96" t="s">
        <v>1622</v>
      </c>
      <c r="C96" s="445">
        <v>1.3071999999999999</v>
      </c>
    </row>
    <row r="97" spans="1:3" x14ac:dyDescent="0.3">
      <c r="A97" s="444" t="s">
        <v>292</v>
      </c>
      <c r="B97" t="s">
        <v>1650</v>
      </c>
      <c r="C97" s="445">
        <v>1.2825</v>
      </c>
    </row>
    <row r="98" spans="1:3" x14ac:dyDescent="0.3">
      <c r="A98" s="444" t="s">
        <v>510</v>
      </c>
      <c r="B98" t="s">
        <v>1597</v>
      </c>
      <c r="C98" s="445">
        <v>1.171</v>
      </c>
    </row>
    <row r="99" spans="1:3" x14ac:dyDescent="0.3">
      <c r="A99" s="444" t="s">
        <v>489</v>
      </c>
      <c r="B99" t="s">
        <v>1645</v>
      </c>
      <c r="C99" s="445">
        <v>1.081</v>
      </c>
    </row>
    <row r="100" spans="1:3" x14ac:dyDescent="0.3">
      <c r="A100" s="444" t="s">
        <v>36</v>
      </c>
      <c r="B100" t="s">
        <v>1643</v>
      </c>
      <c r="C100" s="445">
        <v>1.0389999999999999</v>
      </c>
    </row>
    <row r="101" spans="1:3" x14ac:dyDescent="0.3">
      <c r="A101" s="444" t="s">
        <v>651</v>
      </c>
      <c r="B101" t="s">
        <v>1573</v>
      </c>
      <c r="C101" s="445">
        <v>0.94920000000000004</v>
      </c>
    </row>
    <row r="102" spans="1:3" x14ac:dyDescent="0.3">
      <c r="A102" s="444" t="s">
        <v>518</v>
      </c>
      <c r="B102" t="s">
        <v>1594</v>
      </c>
      <c r="C102" s="445">
        <v>0.88600000000000001</v>
      </c>
    </row>
    <row r="103" spans="1:3" x14ac:dyDescent="0.3">
      <c r="A103" s="444" t="s">
        <v>198</v>
      </c>
      <c r="B103" t="s">
        <v>1670</v>
      </c>
      <c r="C103" s="445">
        <v>0.85499999999999998</v>
      </c>
    </row>
    <row r="104" spans="1:3" x14ac:dyDescent="0.3">
      <c r="A104" s="444" t="s">
        <v>280</v>
      </c>
      <c r="B104" t="s">
        <v>1671</v>
      </c>
      <c r="C104" s="445">
        <v>0.30199999999999999</v>
      </c>
    </row>
    <row r="105" spans="1:3" x14ac:dyDescent="0.3">
      <c r="A105" s="444" t="s">
        <v>397</v>
      </c>
      <c r="B105" t="s">
        <v>1639</v>
      </c>
      <c r="C105" s="445">
        <v>0.3</v>
      </c>
    </row>
    <row r="106" spans="1:3" x14ac:dyDescent="0.3">
      <c r="A106" s="444" t="s">
        <v>459</v>
      </c>
      <c r="B106" t="s">
        <v>1631</v>
      </c>
      <c r="C106" s="445">
        <v>0.28999999999999998</v>
      </c>
    </row>
    <row r="107" spans="1:3" x14ac:dyDescent="0.3">
      <c r="A107" s="444" t="s">
        <v>480</v>
      </c>
      <c r="B107" t="s">
        <v>1624</v>
      </c>
      <c r="C107" s="445">
        <v>0.13100000000000001</v>
      </c>
    </row>
    <row r="108" spans="1:3" x14ac:dyDescent="0.3">
      <c r="A108" s="451" t="s">
        <v>1420</v>
      </c>
      <c r="B108" s="445"/>
      <c r="C108" s="445">
        <v>1249.8394999999994</v>
      </c>
    </row>
    <row r="110" spans="1:3" x14ac:dyDescent="0.3">
      <c r="A110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Planilha11"/>
  <dimension ref="A1:C106"/>
  <sheetViews>
    <sheetView workbookViewId="0">
      <selection activeCell="H26" sqref="H26"/>
    </sheetView>
  </sheetViews>
  <sheetFormatPr defaultRowHeight="14.4" x14ac:dyDescent="0.3"/>
  <sheetData>
    <row r="1" spans="1:3" x14ac:dyDescent="0.3">
      <c r="A1" s="442" t="s">
        <v>181</v>
      </c>
      <c r="B1" s="442"/>
      <c r="C1" s="443" t="s">
        <v>1421</v>
      </c>
    </row>
    <row r="2" spans="1:3" x14ac:dyDescent="0.3">
      <c r="A2" s="444" t="s">
        <v>217</v>
      </c>
      <c r="B2" t="s">
        <v>1673</v>
      </c>
      <c r="C2" s="445">
        <v>10.932</v>
      </c>
    </row>
    <row r="3" spans="1:3" x14ac:dyDescent="0.3">
      <c r="A3" s="444" t="s">
        <v>243</v>
      </c>
      <c r="B3" t="s">
        <v>1674</v>
      </c>
      <c r="C3" s="445">
        <v>7</v>
      </c>
    </row>
    <row r="4" spans="1:3" x14ac:dyDescent="0.3">
      <c r="A4" s="444" t="s">
        <v>246</v>
      </c>
      <c r="B4" t="s">
        <v>1652</v>
      </c>
      <c r="C4" s="445">
        <v>6.0739999999999998</v>
      </c>
    </row>
    <row r="5" spans="1:3" x14ac:dyDescent="0.3">
      <c r="A5" s="444" t="s">
        <v>147</v>
      </c>
      <c r="B5" t="s">
        <v>1583</v>
      </c>
      <c r="C5" s="445">
        <v>4.915</v>
      </c>
    </row>
    <row r="6" spans="1:3" x14ac:dyDescent="0.3">
      <c r="A6" s="444" t="s">
        <v>249</v>
      </c>
      <c r="B6" t="s">
        <v>1472</v>
      </c>
      <c r="C6" s="445">
        <v>7.8979999999999997</v>
      </c>
    </row>
    <row r="7" spans="1:3" x14ac:dyDescent="0.3">
      <c r="A7" s="444" t="s">
        <v>251</v>
      </c>
      <c r="B7" t="s">
        <v>1473</v>
      </c>
      <c r="C7" s="445">
        <v>1.155</v>
      </c>
    </row>
    <row r="8" spans="1:3" x14ac:dyDescent="0.3">
      <c r="A8" s="444" t="s">
        <v>49</v>
      </c>
      <c r="B8" t="s">
        <v>1474</v>
      </c>
      <c r="C8" s="445">
        <v>0.17499999999999999</v>
      </c>
    </row>
    <row r="9" spans="1:3" x14ac:dyDescent="0.3">
      <c r="A9" s="444" t="s">
        <v>72</v>
      </c>
      <c r="B9" t="s">
        <v>1475</v>
      </c>
      <c r="C9" s="445">
        <v>5.0880000000000001</v>
      </c>
    </row>
    <row r="10" spans="1:3" x14ac:dyDescent="0.3">
      <c r="A10" s="444" t="s">
        <v>256</v>
      </c>
      <c r="B10" t="s">
        <v>1612</v>
      </c>
      <c r="C10" s="445">
        <v>5.8338000000000001</v>
      </c>
    </row>
    <row r="11" spans="1:3" x14ac:dyDescent="0.3">
      <c r="A11" s="444" t="s">
        <v>151</v>
      </c>
      <c r="B11" t="s">
        <v>1584</v>
      </c>
      <c r="C11" s="445">
        <v>25.120199999999997</v>
      </c>
    </row>
    <row r="12" spans="1:3" x14ac:dyDescent="0.3">
      <c r="A12" s="444" t="s">
        <v>261</v>
      </c>
      <c r="B12" t="s">
        <v>1478</v>
      </c>
      <c r="C12" s="445">
        <v>2.1419999999999999</v>
      </c>
    </row>
    <row r="13" spans="1:3" x14ac:dyDescent="0.3">
      <c r="A13" s="444" t="s">
        <v>265</v>
      </c>
      <c r="B13" t="s">
        <v>1479</v>
      </c>
      <c r="C13" s="445">
        <v>20.331800000000005</v>
      </c>
    </row>
    <row r="14" spans="1:3" x14ac:dyDescent="0.3">
      <c r="A14" s="444" t="s">
        <v>269</v>
      </c>
      <c r="B14" t="s">
        <v>1480</v>
      </c>
      <c r="C14" s="445">
        <v>42.407900000000005</v>
      </c>
    </row>
    <row r="15" spans="1:3" x14ac:dyDescent="0.3">
      <c r="A15" s="444" t="s">
        <v>272</v>
      </c>
      <c r="B15" t="s">
        <v>1481</v>
      </c>
      <c r="C15" s="445">
        <v>4.4188000000000001</v>
      </c>
    </row>
    <row r="16" spans="1:3" x14ac:dyDescent="0.3">
      <c r="A16" s="444" t="s">
        <v>57</v>
      </c>
      <c r="B16" t="s">
        <v>1482</v>
      </c>
      <c r="C16" s="445">
        <v>50.769199999999984</v>
      </c>
    </row>
    <row r="17" spans="1:3" x14ac:dyDescent="0.3">
      <c r="A17" s="444" t="s">
        <v>75</v>
      </c>
      <c r="B17" t="s">
        <v>1483</v>
      </c>
      <c r="C17" s="445">
        <v>12.452</v>
      </c>
    </row>
    <row r="18" spans="1:3" x14ac:dyDescent="0.3">
      <c r="A18" s="444" t="s">
        <v>29</v>
      </c>
      <c r="B18" t="s">
        <v>1484</v>
      </c>
      <c r="C18" s="445">
        <v>7.9887999999999995</v>
      </c>
    </row>
    <row r="19" spans="1:3" x14ac:dyDescent="0.3">
      <c r="A19" s="444" t="s">
        <v>282</v>
      </c>
      <c r="B19" t="s">
        <v>1485</v>
      </c>
      <c r="C19" s="445">
        <v>6.9387999999999987</v>
      </c>
    </row>
    <row r="20" spans="1:3" x14ac:dyDescent="0.3">
      <c r="A20" s="444" t="s">
        <v>288</v>
      </c>
      <c r="B20" t="s">
        <v>1651</v>
      </c>
      <c r="C20" s="445">
        <v>0.54</v>
      </c>
    </row>
    <row r="21" spans="1:3" x14ac:dyDescent="0.3">
      <c r="A21" s="444" t="s">
        <v>292</v>
      </c>
      <c r="B21" t="s">
        <v>1650</v>
      </c>
      <c r="C21" s="445">
        <v>0.11</v>
      </c>
    </row>
    <row r="22" spans="1:3" x14ac:dyDescent="0.3">
      <c r="A22" s="444" t="s">
        <v>155</v>
      </c>
      <c r="B22" t="s">
        <v>1627</v>
      </c>
      <c r="C22" s="445">
        <v>6.5679999999999996</v>
      </c>
    </row>
    <row r="23" spans="1:3" x14ac:dyDescent="0.3">
      <c r="A23" s="444" t="s">
        <v>299</v>
      </c>
      <c r="B23" t="s">
        <v>1489</v>
      </c>
      <c r="C23" s="445">
        <v>4.4943</v>
      </c>
    </row>
    <row r="24" spans="1:3" x14ac:dyDescent="0.3">
      <c r="A24" s="444" t="s">
        <v>301</v>
      </c>
      <c r="B24" t="s">
        <v>1490</v>
      </c>
      <c r="C24" s="445">
        <v>16.9879</v>
      </c>
    </row>
    <row r="25" spans="1:3" x14ac:dyDescent="0.3">
      <c r="A25" s="444" t="s">
        <v>305</v>
      </c>
      <c r="B25" t="s">
        <v>1491</v>
      </c>
      <c r="C25" s="445">
        <v>7.438600000000001</v>
      </c>
    </row>
    <row r="26" spans="1:3" x14ac:dyDescent="0.3">
      <c r="A26" s="444" t="s">
        <v>82</v>
      </c>
      <c r="B26" t="s">
        <v>1602</v>
      </c>
      <c r="C26" s="445">
        <v>3.6559999999999997</v>
      </c>
    </row>
    <row r="27" spans="1:3" x14ac:dyDescent="0.3">
      <c r="A27" s="444" t="s">
        <v>24</v>
      </c>
      <c r="B27" t="s">
        <v>1492</v>
      </c>
      <c r="C27" s="445">
        <v>0.29189999999999999</v>
      </c>
    </row>
    <row r="28" spans="1:3" x14ac:dyDescent="0.3">
      <c r="A28" s="444" t="s">
        <v>313</v>
      </c>
      <c r="B28" t="s">
        <v>1649</v>
      </c>
      <c r="C28" s="445">
        <v>1.2410000000000001</v>
      </c>
    </row>
    <row r="29" spans="1:3" x14ac:dyDescent="0.3">
      <c r="A29" s="444" t="s">
        <v>157</v>
      </c>
      <c r="B29" t="s">
        <v>1591</v>
      </c>
      <c r="C29" s="445">
        <v>19.595899999999997</v>
      </c>
    </row>
    <row r="30" spans="1:3" x14ac:dyDescent="0.3">
      <c r="A30" s="444" t="s">
        <v>316</v>
      </c>
      <c r="B30" t="s">
        <v>1495</v>
      </c>
      <c r="C30" s="445">
        <v>19.939399999999999</v>
      </c>
    </row>
    <row r="31" spans="1:3" x14ac:dyDescent="0.3">
      <c r="A31" s="444" t="s">
        <v>320</v>
      </c>
      <c r="B31" t="s">
        <v>1496</v>
      </c>
      <c r="C31" s="445">
        <v>25.352599999999999</v>
      </c>
    </row>
    <row r="32" spans="1:3" x14ac:dyDescent="0.3">
      <c r="A32" s="444" t="s">
        <v>324</v>
      </c>
      <c r="B32" t="s">
        <v>1497</v>
      </c>
      <c r="C32" s="445">
        <v>15.160100000000002</v>
      </c>
    </row>
    <row r="33" spans="1:3" x14ac:dyDescent="0.3">
      <c r="A33" s="444" t="s">
        <v>60</v>
      </c>
      <c r="B33" t="s">
        <v>1498</v>
      </c>
      <c r="C33" s="445">
        <v>33.233999999999995</v>
      </c>
    </row>
    <row r="34" spans="1:3" x14ac:dyDescent="0.3">
      <c r="A34" s="444" t="s">
        <v>33</v>
      </c>
      <c r="B34" t="s">
        <v>1500</v>
      </c>
      <c r="C34" s="445">
        <v>32.8962</v>
      </c>
    </row>
    <row r="35" spans="1:3" x14ac:dyDescent="0.3">
      <c r="A35" s="444" t="s">
        <v>332</v>
      </c>
      <c r="B35" t="s">
        <v>1501</v>
      </c>
      <c r="C35" s="445">
        <v>1.4478</v>
      </c>
    </row>
    <row r="36" spans="1:3" x14ac:dyDescent="0.3">
      <c r="A36" s="444" t="s">
        <v>336</v>
      </c>
      <c r="B36" t="s">
        <v>1625</v>
      </c>
      <c r="C36" s="445">
        <v>4.2614999999999998</v>
      </c>
    </row>
    <row r="37" spans="1:3" x14ac:dyDescent="0.3">
      <c r="A37" s="444" t="s">
        <v>338</v>
      </c>
      <c r="B37" t="s">
        <v>1617</v>
      </c>
      <c r="C37" s="445">
        <v>2.6932</v>
      </c>
    </row>
    <row r="38" spans="1:3" x14ac:dyDescent="0.3">
      <c r="A38" s="444" t="s">
        <v>344</v>
      </c>
      <c r="B38" t="s">
        <v>1504</v>
      </c>
      <c r="C38" s="445">
        <v>16.995899999999999</v>
      </c>
    </row>
    <row r="39" spans="1:3" x14ac:dyDescent="0.3">
      <c r="A39" s="444" t="s">
        <v>348</v>
      </c>
      <c r="B39" t="s">
        <v>1505</v>
      </c>
      <c r="C39" s="445">
        <v>5.3967000000000001</v>
      </c>
    </row>
    <row r="40" spans="1:3" x14ac:dyDescent="0.3">
      <c r="A40" s="444" t="s">
        <v>352</v>
      </c>
      <c r="B40" t="s">
        <v>1506</v>
      </c>
      <c r="C40" s="445">
        <v>35.328000000000003</v>
      </c>
    </row>
    <row r="41" spans="1:3" x14ac:dyDescent="0.3">
      <c r="A41" s="444" t="s">
        <v>88</v>
      </c>
      <c r="B41" t="s">
        <v>1507</v>
      </c>
      <c r="C41" s="445">
        <v>0.84699999999999998</v>
      </c>
    </row>
    <row r="42" spans="1:3" x14ac:dyDescent="0.3">
      <c r="A42" s="444" t="s">
        <v>67</v>
      </c>
      <c r="B42" t="s">
        <v>1508</v>
      </c>
      <c r="C42" s="445">
        <v>16.27340012728758</v>
      </c>
    </row>
    <row r="43" spans="1:3" x14ac:dyDescent="0.3">
      <c r="A43" s="444" t="s">
        <v>358</v>
      </c>
      <c r="B43" t="s">
        <v>1509</v>
      </c>
      <c r="C43" s="445">
        <v>5.75</v>
      </c>
    </row>
    <row r="44" spans="1:3" x14ac:dyDescent="0.3">
      <c r="A44" s="444" t="s">
        <v>366</v>
      </c>
      <c r="B44" t="s">
        <v>1510</v>
      </c>
      <c r="C44" s="445">
        <v>2.1440000000000001</v>
      </c>
    </row>
    <row r="45" spans="1:3" x14ac:dyDescent="0.3">
      <c r="A45" s="444" t="s">
        <v>368</v>
      </c>
      <c r="B45" t="s">
        <v>1511</v>
      </c>
      <c r="C45" s="445">
        <v>2.7359999999999998</v>
      </c>
    </row>
    <row r="46" spans="1:3" x14ac:dyDescent="0.3">
      <c r="A46" s="444" t="s">
        <v>17</v>
      </c>
      <c r="B46" t="s">
        <v>1512</v>
      </c>
      <c r="C46" s="445">
        <v>48.874299999999998</v>
      </c>
    </row>
    <row r="47" spans="1:3" x14ac:dyDescent="0.3">
      <c r="A47" s="444" t="s">
        <v>387</v>
      </c>
      <c r="B47" t="s">
        <v>1514</v>
      </c>
      <c r="C47" s="445">
        <v>0.88</v>
      </c>
    </row>
    <row r="48" spans="1:3" x14ac:dyDescent="0.3">
      <c r="A48" s="444" t="s">
        <v>389</v>
      </c>
      <c r="B48" t="s">
        <v>1664</v>
      </c>
      <c r="C48" s="445">
        <v>3.0049999999999999</v>
      </c>
    </row>
    <row r="49" spans="1:3" x14ac:dyDescent="0.3">
      <c r="A49" s="444" t="s">
        <v>391</v>
      </c>
      <c r="B49" t="s">
        <v>1630</v>
      </c>
      <c r="C49" s="445">
        <v>8.5960000000000019</v>
      </c>
    </row>
    <row r="50" spans="1:3" x14ac:dyDescent="0.3">
      <c r="A50" s="444" t="s">
        <v>393</v>
      </c>
      <c r="B50" t="s">
        <v>1654</v>
      </c>
      <c r="C50" s="445">
        <v>1</v>
      </c>
    </row>
    <row r="51" spans="1:3" x14ac:dyDescent="0.3">
      <c r="A51" s="444" t="s">
        <v>395</v>
      </c>
      <c r="B51" t="s">
        <v>1609</v>
      </c>
      <c r="C51" s="445">
        <v>6.4039999999999999</v>
      </c>
    </row>
    <row r="52" spans="1:3" x14ac:dyDescent="0.3">
      <c r="A52" s="444" t="s">
        <v>397</v>
      </c>
      <c r="B52" t="s">
        <v>1639</v>
      </c>
      <c r="C52" s="445">
        <v>8.3904000000000014</v>
      </c>
    </row>
    <row r="53" spans="1:3" x14ac:dyDescent="0.3">
      <c r="A53" s="444" t="s">
        <v>399</v>
      </c>
      <c r="B53" t="s">
        <v>1619</v>
      </c>
      <c r="C53" s="445">
        <v>1.0049999999999999</v>
      </c>
    </row>
    <row r="54" spans="1:3" x14ac:dyDescent="0.3">
      <c r="A54" s="444" t="s">
        <v>401</v>
      </c>
      <c r="B54" t="s">
        <v>1629</v>
      </c>
      <c r="C54" s="445">
        <v>4.1840000000000002</v>
      </c>
    </row>
    <row r="55" spans="1:3" x14ac:dyDescent="0.3">
      <c r="A55" s="444" t="s">
        <v>405</v>
      </c>
      <c r="B55" t="s">
        <v>1644</v>
      </c>
      <c r="C55" s="445">
        <v>2.3872</v>
      </c>
    </row>
    <row r="56" spans="1:3" x14ac:dyDescent="0.3">
      <c r="A56" s="444" t="s">
        <v>409</v>
      </c>
      <c r="B56" t="s">
        <v>1606</v>
      </c>
      <c r="C56" s="445">
        <v>8.3505000000000003</v>
      </c>
    </row>
    <row r="57" spans="1:3" x14ac:dyDescent="0.3">
      <c r="A57" s="444" t="s">
        <v>411</v>
      </c>
      <c r="B57" t="s">
        <v>1604</v>
      </c>
      <c r="C57" s="445">
        <v>4.6727999999999987</v>
      </c>
    </row>
    <row r="58" spans="1:3" x14ac:dyDescent="0.3">
      <c r="A58" s="444" t="s">
        <v>139</v>
      </c>
      <c r="B58" t="s">
        <v>1595</v>
      </c>
      <c r="C58" s="445">
        <v>6.7411000000000003</v>
      </c>
    </row>
    <row r="59" spans="1:3" x14ac:dyDescent="0.3">
      <c r="A59" s="444" t="s">
        <v>414</v>
      </c>
      <c r="B59" t="s">
        <v>1596</v>
      </c>
      <c r="C59" s="445">
        <v>1.2212000000000001</v>
      </c>
    </row>
    <row r="60" spans="1:3" x14ac:dyDescent="0.3">
      <c r="A60" s="444" t="s">
        <v>418</v>
      </c>
      <c r="B60" t="s">
        <v>1622</v>
      </c>
      <c r="C60" s="445">
        <v>1.9456</v>
      </c>
    </row>
    <row r="61" spans="1:3" x14ac:dyDescent="0.3">
      <c r="A61" s="444" t="s">
        <v>421</v>
      </c>
      <c r="B61" t="s">
        <v>1642</v>
      </c>
      <c r="C61" s="445">
        <v>0.1898</v>
      </c>
    </row>
    <row r="62" spans="1:3" x14ac:dyDescent="0.3">
      <c r="A62" s="444" t="s">
        <v>115</v>
      </c>
      <c r="B62" t="s">
        <v>1635</v>
      </c>
      <c r="C62" s="445">
        <v>8.5840000000000014</v>
      </c>
    </row>
    <row r="63" spans="1:3" x14ac:dyDescent="0.3">
      <c r="A63" s="444" t="s">
        <v>117</v>
      </c>
      <c r="B63" t="s">
        <v>1608</v>
      </c>
      <c r="C63" s="445">
        <v>2.5595999999999997</v>
      </c>
    </row>
    <row r="64" spans="1:3" x14ac:dyDescent="0.3">
      <c r="A64" s="444" t="s">
        <v>425</v>
      </c>
      <c r="B64" t="s">
        <v>1610</v>
      </c>
      <c r="C64" s="445">
        <v>2.7928999999999999</v>
      </c>
    </row>
    <row r="65" spans="1:3" x14ac:dyDescent="0.3">
      <c r="A65" s="444" t="s">
        <v>96</v>
      </c>
      <c r="B65" t="s">
        <v>1605</v>
      </c>
      <c r="C65" s="445">
        <v>11.057600000000001</v>
      </c>
    </row>
    <row r="66" spans="1:3" x14ac:dyDescent="0.3">
      <c r="A66" s="444" t="s">
        <v>36</v>
      </c>
      <c r="B66" t="s">
        <v>1643</v>
      </c>
      <c r="C66" s="445">
        <v>2.0735999999999999</v>
      </c>
    </row>
    <row r="67" spans="1:3" x14ac:dyDescent="0.3">
      <c r="A67" s="444" t="s">
        <v>437</v>
      </c>
      <c r="B67" t="s">
        <v>1638</v>
      </c>
      <c r="C67" s="445">
        <v>1.4652000000000001</v>
      </c>
    </row>
    <row r="68" spans="1:3" x14ac:dyDescent="0.3">
      <c r="A68" s="444" t="s">
        <v>441</v>
      </c>
      <c r="B68" t="s">
        <v>1599</v>
      </c>
      <c r="C68" s="445">
        <v>2.5217000000000001</v>
      </c>
    </row>
    <row r="69" spans="1:3" x14ac:dyDescent="0.3">
      <c r="A69" s="444" t="s">
        <v>443</v>
      </c>
      <c r="B69" t="s">
        <v>1626</v>
      </c>
      <c r="C69" s="445">
        <v>1.8696000000000002</v>
      </c>
    </row>
    <row r="70" spans="1:3" x14ac:dyDescent="0.3">
      <c r="A70" s="444" t="s">
        <v>123</v>
      </c>
      <c r="B70" t="s">
        <v>1632</v>
      </c>
      <c r="C70" s="445">
        <v>4.0399999999999998E-2</v>
      </c>
    </row>
    <row r="71" spans="1:3" x14ac:dyDescent="0.3">
      <c r="A71" s="444" t="s">
        <v>121</v>
      </c>
      <c r="B71" t="s">
        <v>1615</v>
      </c>
      <c r="C71" s="445">
        <v>1.6559997773334998</v>
      </c>
    </row>
    <row r="72" spans="1:3" x14ac:dyDescent="0.3">
      <c r="A72" s="444" t="s">
        <v>449</v>
      </c>
      <c r="B72" t="s">
        <v>1618</v>
      </c>
      <c r="C72" s="445">
        <v>3.6150000000000002</v>
      </c>
    </row>
    <row r="73" spans="1:3" x14ac:dyDescent="0.3">
      <c r="A73" s="444" t="s">
        <v>99</v>
      </c>
      <c r="B73" t="s">
        <v>1636</v>
      </c>
      <c r="C73" s="445">
        <v>12.0435</v>
      </c>
    </row>
    <row r="74" spans="1:3" x14ac:dyDescent="0.3">
      <c r="A74" s="444" t="s">
        <v>455</v>
      </c>
      <c r="B74" t="s">
        <v>1611</v>
      </c>
      <c r="C74" s="445">
        <v>3.0008000000000004</v>
      </c>
    </row>
    <row r="75" spans="1:3" x14ac:dyDescent="0.3">
      <c r="A75" s="444" t="s">
        <v>459</v>
      </c>
      <c r="B75" t="s">
        <v>1631</v>
      </c>
      <c r="C75" s="445">
        <v>1.798</v>
      </c>
    </row>
    <row r="76" spans="1:3" x14ac:dyDescent="0.3">
      <c r="A76" s="444" t="s">
        <v>141</v>
      </c>
      <c r="B76" t="s">
        <v>1587</v>
      </c>
      <c r="C76" s="445">
        <v>24.755499999999998</v>
      </c>
    </row>
    <row r="77" spans="1:3" x14ac:dyDescent="0.3">
      <c r="A77" s="444" t="s">
        <v>464</v>
      </c>
      <c r="B77" t="s">
        <v>1653</v>
      </c>
      <c r="C77" s="445">
        <v>0.14399999999999999</v>
      </c>
    </row>
    <row r="78" spans="1:3" x14ac:dyDescent="0.3">
      <c r="A78" s="444" t="s">
        <v>466</v>
      </c>
      <c r="B78" t="s">
        <v>1633</v>
      </c>
      <c r="C78" s="445">
        <v>0.60000000000000009</v>
      </c>
    </row>
    <row r="79" spans="1:3" x14ac:dyDescent="0.3">
      <c r="A79" s="444" t="s">
        <v>125</v>
      </c>
      <c r="B79" t="s">
        <v>1589</v>
      </c>
      <c r="C79" s="445">
        <v>30.426000000000002</v>
      </c>
    </row>
    <row r="80" spans="1:3" x14ac:dyDescent="0.3">
      <c r="A80" s="444" t="s">
        <v>127</v>
      </c>
      <c r="B80" t="s">
        <v>1586</v>
      </c>
      <c r="C80" s="445">
        <v>12.363399999999997</v>
      </c>
    </row>
    <row r="81" spans="1:3" x14ac:dyDescent="0.3">
      <c r="A81" s="444" t="s">
        <v>470</v>
      </c>
      <c r="B81" t="s">
        <v>1620</v>
      </c>
      <c r="C81" s="445">
        <v>15.325200000000001</v>
      </c>
    </row>
    <row r="82" spans="1:3" x14ac:dyDescent="0.3">
      <c r="A82" s="444" t="s">
        <v>102</v>
      </c>
      <c r="B82" t="s">
        <v>1593</v>
      </c>
      <c r="C82" s="445">
        <v>7.78</v>
      </c>
    </row>
    <row r="83" spans="1:3" x14ac:dyDescent="0.3">
      <c r="A83" s="444" t="s">
        <v>39</v>
      </c>
      <c r="B83" t="s">
        <v>1628</v>
      </c>
      <c r="C83" s="445">
        <v>0.74780000000000002</v>
      </c>
    </row>
    <row r="84" spans="1:3" x14ac:dyDescent="0.3">
      <c r="A84" s="444" t="s">
        <v>478</v>
      </c>
      <c r="B84" t="s">
        <v>1675</v>
      </c>
      <c r="C84" s="445">
        <v>0.71250000000000002</v>
      </c>
    </row>
    <row r="85" spans="1:3" x14ac:dyDescent="0.3">
      <c r="A85" s="444" t="s">
        <v>480</v>
      </c>
      <c r="B85" t="s">
        <v>1624</v>
      </c>
      <c r="C85" s="445">
        <v>6.8474999999999993</v>
      </c>
    </row>
    <row r="86" spans="1:3" x14ac:dyDescent="0.3">
      <c r="A86" s="444" t="s">
        <v>486</v>
      </c>
      <c r="B86" t="s">
        <v>1623</v>
      </c>
      <c r="C86" s="445">
        <v>19.501999999999992</v>
      </c>
    </row>
    <row r="87" spans="1:3" x14ac:dyDescent="0.3">
      <c r="A87" s="444" t="s">
        <v>489</v>
      </c>
      <c r="B87" t="s">
        <v>1645</v>
      </c>
      <c r="C87" s="445">
        <v>9.1600000000000001E-2</v>
      </c>
    </row>
    <row r="88" spans="1:3" x14ac:dyDescent="0.3">
      <c r="A88" s="444" t="s">
        <v>129</v>
      </c>
      <c r="B88" t="s">
        <v>1592</v>
      </c>
      <c r="C88" s="445">
        <v>12.511000000000001</v>
      </c>
    </row>
    <row r="89" spans="1:3" x14ac:dyDescent="0.3">
      <c r="A89" s="444" t="s">
        <v>131</v>
      </c>
      <c r="B89" t="s">
        <v>1585</v>
      </c>
      <c r="C89" s="445">
        <v>15.408199999999997</v>
      </c>
    </row>
    <row r="90" spans="1:3" x14ac:dyDescent="0.3">
      <c r="A90" s="444" t="s">
        <v>496</v>
      </c>
      <c r="B90" t="s">
        <v>1588</v>
      </c>
      <c r="C90" s="445">
        <v>3.6496</v>
      </c>
    </row>
    <row r="91" spans="1:3" x14ac:dyDescent="0.3">
      <c r="A91" s="444" t="s">
        <v>109</v>
      </c>
      <c r="B91" t="s">
        <v>1590</v>
      </c>
      <c r="C91" s="445">
        <v>41.376800000000003</v>
      </c>
    </row>
    <row r="92" spans="1:3" x14ac:dyDescent="0.3">
      <c r="A92" s="444" t="s">
        <v>42</v>
      </c>
      <c r="B92" t="s">
        <v>1603</v>
      </c>
      <c r="C92" s="445">
        <v>11.408600000000002</v>
      </c>
    </row>
    <row r="93" spans="1:3" x14ac:dyDescent="0.3">
      <c r="A93" s="444" t="s">
        <v>145</v>
      </c>
      <c r="B93" t="s">
        <v>1598</v>
      </c>
      <c r="C93" s="445">
        <v>11.8828</v>
      </c>
    </row>
    <row r="94" spans="1:3" x14ac:dyDescent="0.3">
      <c r="A94" s="444" t="s">
        <v>510</v>
      </c>
      <c r="B94" t="s">
        <v>1597</v>
      </c>
      <c r="C94" s="445">
        <v>5.1014999999999997</v>
      </c>
    </row>
    <row r="95" spans="1:3" x14ac:dyDescent="0.3">
      <c r="A95" s="444" t="s">
        <v>133</v>
      </c>
      <c r="B95" t="s">
        <v>1648</v>
      </c>
      <c r="C95" s="445">
        <v>8.8250000000000011</v>
      </c>
    </row>
    <row r="96" spans="1:3" x14ac:dyDescent="0.3">
      <c r="A96" s="444" t="s">
        <v>514</v>
      </c>
      <c r="B96" t="s">
        <v>1647</v>
      </c>
      <c r="C96" s="445">
        <v>4.1361999999999997</v>
      </c>
    </row>
    <row r="97" spans="1:3" x14ac:dyDescent="0.3">
      <c r="A97" s="444" t="s">
        <v>113</v>
      </c>
      <c r="B97" t="s">
        <v>1600</v>
      </c>
      <c r="C97" s="445">
        <v>24.542199999999998</v>
      </c>
    </row>
    <row r="98" spans="1:3" x14ac:dyDescent="0.3">
      <c r="A98" s="444" t="s">
        <v>518</v>
      </c>
      <c r="B98" t="s">
        <v>1594</v>
      </c>
      <c r="C98" s="445">
        <v>14.7783</v>
      </c>
    </row>
    <row r="99" spans="1:3" x14ac:dyDescent="0.3">
      <c r="A99" s="444" t="s">
        <v>526</v>
      </c>
      <c r="B99" t="s">
        <v>1665</v>
      </c>
      <c r="C99" s="445">
        <v>0.38940000000000002</v>
      </c>
    </row>
    <row r="100" spans="1:3" x14ac:dyDescent="0.3">
      <c r="A100" s="444" t="s">
        <v>528</v>
      </c>
      <c r="B100" t="s">
        <v>1657</v>
      </c>
      <c r="C100" s="445">
        <v>15.004999999999999</v>
      </c>
    </row>
    <row r="101" spans="1:3" x14ac:dyDescent="0.3">
      <c r="A101" s="444" t="s">
        <v>637</v>
      </c>
      <c r="B101" t="s">
        <v>1634</v>
      </c>
      <c r="C101" s="445">
        <v>7.6800000000000007E-2</v>
      </c>
    </row>
    <row r="102" spans="1:3" x14ac:dyDescent="0.3">
      <c r="A102" s="444" t="s">
        <v>639</v>
      </c>
      <c r="B102" t="s">
        <v>1607</v>
      </c>
      <c r="C102" s="445">
        <v>1.31</v>
      </c>
    </row>
    <row r="103" spans="1:3" x14ac:dyDescent="0.3">
      <c r="A103" s="444" t="s">
        <v>647</v>
      </c>
      <c r="B103" t="s">
        <v>1572</v>
      </c>
      <c r="C103" s="445">
        <v>6.4445999999999994</v>
      </c>
    </row>
    <row r="104" spans="1:3" x14ac:dyDescent="0.3">
      <c r="A104" s="444" t="s">
        <v>651</v>
      </c>
      <c r="B104" t="s">
        <v>1573</v>
      </c>
      <c r="C104" s="445">
        <v>3.0506000000000002</v>
      </c>
    </row>
    <row r="105" spans="1:3" x14ac:dyDescent="0.3">
      <c r="A105" s="444" t="s">
        <v>657</v>
      </c>
      <c r="B105" t="s">
        <v>1575</v>
      </c>
      <c r="C105" s="445">
        <v>0.69740000000000002</v>
      </c>
    </row>
    <row r="106" spans="1:3" x14ac:dyDescent="0.3">
      <c r="A106" s="444" t="s">
        <v>701</v>
      </c>
      <c r="B106" t="s">
        <v>1616</v>
      </c>
      <c r="C106" s="445">
        <v>0.13500000000000001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Planilha12"/>
  <dimension ref="A1:C109"/>
  <sheetViews>
    <sheetView workbookViewId="0">
      <selection activeCell="C34" sqref="C34"/>
    </sheetView>
  </sheetViews>
  <sheetFormatPr defaultRowHeight="14.4" x14ac:dyDescent="0.3"/>
  <cols>
    <col min="1" max="1" width="16" bestFit="1" customWidth="1"/>
    <col min="2" max="2" width="46" bestFit="1" customWidth="1"/>
  </cols>
  <sheetData>
    <row r="1" spans="1:3" x14ac:dyDescent="0.3">
      <c r="A1" s="442" t="s">
        <v>181</v>
      </c>
      <c r="B1" s="442"/>
      <c r="C1" s="443" t="s">
        <v>1421</v>
      </c>
    </row>
    <row r="2" spans="1:3" x14ac:dyDescent="0.3">
      <c r="A2" s="444" t="s">
        <v>246</v>
      </c>
      <c r="B2" t="s">
        <v>1652</v>
      </c>
      <c r="C2" s="445">
        <v>19.872</v>
      </c>
    </row>
    <row r="3" spans="1:3" x14ac:dyDescent="0.3">
      <c r="A3" s="444" t="s">
        <v>147</v>
      </c>
      <c r="B3" t="s">
        <v>1583</v>
      </c>
      <c r="C3" s="445">
        <v>42.90100000000001</v>
      </c>
    </row>
    <row r="4" spans="1:3" x14ac:dyDescent="0.3">
      <c r="A4" s="444" t="s">
        <v>249</v>
      </c>
      <c r="B4" t="s">
        <v>1472</v>
      </c>
      <c r="C4" s="445">
        <v>7.218</v>
      </c>
    </row>
    <row r="5" spans="1:3" x14ac:dyDescent="0.3">
      <c r="A5" s="444" t="s">
        <v>251</v>
      </c>
      <c r="B5" t="s">
        <v>1473</v>
      </c>
      <c r="C5" s="445">
        <v>5.1609999999999996</v>
      </c>
    </row>
    <row r="6" spans="1:3" x14ac:dyDescent="0.3">
      <c r="A6" s="444" t="s">
        <v>49</v>
      </c>
      <c r="B6" t="s">
        <v>1474</v>
      </c>
      <c r="C6" s="445">
        <v>5.0250000000000004</v>
      </c>
    </row>
    <row r="7" spans="1:3" x14ac:dyDescent="0.3">
      <c r="A7" s="444" t="s">
        <v>72</v>
      </c>
      <c r="B7" t="s">
        <v>1475</v>
      </c>
      <c r="C7" s="445">
        <v>5.6099999999999994</v>
      </c>
    </row>
    <row r="8" spans="1:3" x14ac:dyDescent="0.3">
      <c r="A8" s="444" t="s">
        <v>256</v>
      </c>
      <c r="B8" t="s">
        <v>1612</v>
      </c>
      <c r="C8" s="445">
        <v>4.9032000000000009</v>
      </c>
    </row>
    <row r="9" spans="1:3" x14ac:dyDescent="0.3">
      <c r="A9" s="444" t="s">
        <v>151</v>
      </c>
      <c r="B9" t="s">
        <v>1584</v>
      </c>
      <c r="C9" s="445">
        <v>13.614599999999999</v>
      </c>
    </row>
    <row r="10" spans="1:3" x14ac:dyDescent="0.3">
      <c r="A10" s="444" t="s">
        <v>261</v>
      </c>
      <c r="B10" t="s">
        <v>1478</v>
      </c>
      <c r="C10" s="445">
        <v>13.479999999999999</v>
      </c>
    </row>
    <row r="11" spans="1:3" x14ac:dyDescent="0.3">
      <c r="A11" s="444" t="s">
        <v>265</v>
      </c>
      <c r="B11" t="s">
        <v>1479</v>
      </c>
      <c r="C11" s="445">
        <v>9.6628000000000007</v>
      </c>
    </row>
    <row r="12" spans="1:3" x14ac:dyDescent="0.3">
      <c r="A12" s="444" t="s">
        <v>269</v>
      </c>
      <c r="B12" t="s">
        <v>1480</v>
      </c>
      <c r="C12" s="445">
        <v>32.162499999999994</v>
      </c>
    </row>
    <row r="13" spans="1:3" x14ac:dyDescent="0.3">
      <c r="A13" s="444" t="s">
        <v>272</v>
      </c>
      <c r="B13" t="s">
        <v>1481</v>
      </c>
      <c r="C13" s="445">
        <v>6.5662000000000003</v>
      </c>
    </row>
    <row r="14" spans="1:3" x14ac:dyDescent="0.3">
      <c r="A14" s="444" t="s">
        <v>57</v>
      </c>
      <c r="B14" t="s">
        <v>1482</v>
      </c>
      <c r="C14" s="445">
        <v>15.734200000000001</v>
      </c>
    </row>
    <row r="15" spans="1:3" x14ac:dyDescent="0.3">
      <c r="A15" s="444" t="s">
        <v>75</v>
      </c>
      <c r="B15" t="s">
        <v>1483</v>
      </c>
      <c r="C15" s="445">
        <v>6.9278000000000004</v>
      </c>
    </row>
    <row r="16" spans="1:3" x14ac:dyDescent="0.3">
      <c r="A16" s="444" t="s">
        <v>29</v>
      </c>
      <c r="B16" t="s">
        <v>1484</v>
      </c>
      <c r="C16" s="445">
        <v>19.9941</v>
      </c>
    </row>
    <row r="17" spans="1:3" x14ac:dyDescent="0.3">
      <c r="A17" s="444" t="s">
        <v>282</v>
      </c>
      <c r="B17" t="s">
        <v>1485</v>
      </c>
      <c r="C17" s="445">
        <v>7.7116999999999996</v>
      </c>
    </row>
    <row r="18" spans="1:3" x14ac:dyDescent="0.3">
      <c r="A18" s="444" t="s">
        <v>288</v>
      </c>
      <c r="B18" t="s">
        <v>1651</v>
      </c>
      <c r="C18" s="445">
        <v>7.5609999999999999</v>
      </c>
    </row>
    <row r="19" spans="1:3" x14ac:dyDescent="0.3">
      <c r="A19" s="444" t="s">
        <v>292</v>
      </c>
      <c r="B19" t="s">
        <v>1650</v>
      </c>
      <c r="C19" s="445">
        <v>2.6920000000000002</v>
      </c>
    </row>
    <row r="20" spans="1:3" x14ac:dyDescent="0.3">
      <c r="A20" s="444" t="s">
        <v>155</v>
      </c>
      <c r="B20" t="s">
        <v>1627</v>
      </c>
      <c r="C20" s="445">
        <v>2.649</v>
      </c>
    </row>
    <row r="21" spans="1:3" x14ac:dyDescent="0.3">
      <c r="A21" s="444" t="s">
        <v>295</v>
      </c>
      <c r="B21" t="s">
        <v>1488</v>
      </c>
      <c r="C21" s="445">
        <v>14.673999999999998</v>
      </c>
    </row>
    <row r="22" spans="1:3" x14ac:dyDescent="0.3">
      <c r="A22" s="444" t="s">
        <v>299</v>
      </c>
      <c r="B22" t="s">
        <v>1489</v>
      </c>
      <c r="C22" s="445">
        <v>5.7504999999999997</v>
      </c>
    </row>
    <row r="23" spans="1:3" x14ac:dyDescent="0.3">
      <c r="A23" s="444" t="s">
        <v>301</v>
      </c>
      <c r="B23" t="s">
        <v>1490</v>
      </c>
      <c r="C23" s="445">
        <v>10.671500000000002</v>
      </c>
    </row>
    <row r="24" spans="1:3" x14ac:dyDescent="0.3">
      <c r="A24" s="444" t="s">
        <v>305</v>
      </c>
      <c r="B24" t="s">
        <v>1491</v>
      </c>
      <c r="C24" s="445">
        <v>0.1908</v>
      </c>
    </row>
    <row r="25" spans="1:3" x14ac:dyDescent="0.3">
      <c r="A25" s="444" t="s">
        <v>24</v>
      </c>
      <c r="B25" t="s">
        <v>1492</v>
      </c>
      <c r="C25" s="445">
        <v>4.8311993417218551</v>
      </c>
    </row>
    <row r="26" spans="1:3" x14ac:dyDescent="0.3">
      <c r="A26" s="444" t="s">
        <v>313</v>
      </c>
      <c r="B26" t="s">
        <v>1649</v>
      </c>
      <c r="C26" s="445">
        <v>1.9939</v>
      </c>
    </row>
    <row r="27" spans="1:3" x14ac:dyDescent="0.3">
      <c r="A27" s="444" t="s">
        <v>157</v>
      </c>
      <c r="B27" t="s">
        <v>1591</v>
      </c>
      <c r="C27" s="445">
        <v>4.7</v>
      </c>
    </row>
    <row r="28" spans="1:3" x14ac:dyDescent="0.3">
      <c r="A28" s="444" t="s">
        <v>316</v>
      </c>
      <c r="B28" t="s">
        <v>1495</v>
      </c>
      <c r="C28" s="445">
        <v>4.7956000000000003</v>
      </c>
    </row>
    <row r="29" spans="1:3" x14ac:dyDescent="0.3">
      <c r="A29" s="444" t="s">
        <v>320</v>
      </c>
      <c r="B29" t="s">
        <v>1496</v>
      </c>
      <c r="C29" s="445">
        <v>38.692399999999992</v>
      </c>
    </row>
    <row r="30" spans="1:3" x14ac:dyDescent="0.3">
      <c r="A30" s="444" t="s">
        <v>324</v>
      </c>
      <c r="B30" t="s">
        <v>1497</v>
      </c>
      <c r="C30" s="445">
        <v>8.2737999999999996</v>
      </c>
    </row>
    <row r="31" spans="1:3" x14ac:dyDescent="0.3">
      <c r="A31" s="444" t="s">
        <v>60</v>
      </c>
      <c r="B31" t="s">
        <v>1498</v>
      </c>
      <c r="C31" s="445">
        <v>19.475999999999999</v>
      </c>
    </row>
    <row r="32" spans="1:3" x14ac:dyDescent="0.3">
      <c r="A32" s="444" t="s">
        <v>33</v>
      </c>
      <c r="B32" t="s">
        <v>1500</v>
      </c>
      <c r="C32" s="445">
        <v>17.151000000000003</v>
      </c>
    </row>
    <row r="33" spans="1:3" x14ac:dyDescent="0.3">
      <c r="A33" s="444" t="s">
        <v>332</v>
      </c>
      <c r="B33" t="s">
        <v>1501</v>
      </c>
      <c r="C33" s="445">
        <v>3.2252999999999998</v>
      </c>
    </row>
    <row r="34" spans="1:3" x14ac:dyDescent="0.3">
      <c r="A34" s="444" t="s">
        <v>336</v>
      </c>
      <c r="B34" t="s">
        <v>1625</v>
      </c>
      <c r="C34" s="445">
        <v>5.6959</v>
      </c>
    </row>
    <row r="35" spans="1:3" x14ac:dyDescent="0.3">
      <c r="A35" s="444" t="s">
        <v>338</v>
      </c>
      <c r="B35" t="s">
        <v>1617</v>
      </c>
      <c r="C35" s="445">
        <v>4.8401999999999994</v>
      </c>
    </row>
    <row r="36" spans="1:3" x14ac:dyDescent="0.3">
      <c r="A36" s="444" t="s">
        <v>344</v>
      </c>
      <c r="B36" t="s">
        <v>1504</v>
      </c>
      <c r="C36" s="445">
        <v>13.7135</v>
      </c>
    </row>
    <row r="37" spans="1:3" x14ac:dyDescent="0.3">
      <c r="A37" s="444" t="s">
        <v>352</v>
      </c>
      <c r="B37" t="s">
        <v>1506</v>
      </c>
      <c r="C37" s="445">
        <v>22.67</v>
      </c>
    </row>
    <row r="38" spans="1:3" x14ac:dyDescent="0.3">
      <c r="A38" s="444" t="s">
        <v>88</v>
      </c>
      <c r="B38" t="s">
        <v>1507</v>
      </c>
      <c r="C38" s="445">
        <v>7.1910000000000007</v>
      </c>
    </row>
    <row r="39" spans="1:3" x14ac:dyDescent="0.3">
      <c r="A39" s="444" t="s">
        <v>67</v>
      </c>
      <c r="B39" t="s">
        <v>1508</v>
      </c>
      <c r="C39" s="445">
        <v>20.854900000000001</v>
      </c>
    </row>
    <row r="40" spans="1:3" x14ac:dyDescent="0.3">
      <c r="A40" s="444" t="s">
        <v>358</v>
      </c>
      <c r="B40" t="s">
        <v>1509</v>
      </c>
      <c r="C40" s="445">
        <v>1.0289999999999999</v>
      </c>
    </row>
    <row r="41" spans="1:3" x14ac:dyDescent="0.3">
      <c r="A41" s="444" t="s">
        <v>368</v>
      </c>
      <c r="B41" t="s">
        <v>1511</v>
      </c>
      <c r="C41" s="445">
        <v>4.032</v>
      </c>
    </row>
    <row r="42" spans="1:3" x14ac:dyDescent="0.3">
      <c r="A42" s="444" t="s">
        <v>17</v>
      </c>
      <c r="B42" t="s">
        <v>1512</v>
      </c>
      <c r="C42" s="445">
        <v>13.498800000000003</v>
      </c>
    </row>
    <row r="43" spans="1:3" x14ac:dyDescent="0.3">
      <c r="A43" s="444" t="s">
        <v>377</v>
      </c>
      <c r="B43" t="s">
        <v>1676</v>
      </c>
      <c r="C43" s="445">
        <v>32.822800000000001</v>
      </c>
    </row>
    <row r="44" spans="1:3" x14ac:dyDescent="0.3">
      <c r="A44" s="444" t="s">
        <v>379</v>
      </c>
      <c r="B44" t="s">
        <v>1677</v>
      </c>
      <c r="C44" s="445">
        <v>18.5</v>
      </c>
    </row>
    <row r="45" spans="1:3" x14ac:dyDescent="0.3">
      <c r="A45" s="444" t="s">
        <v>381</v>
      </c>
      <c r="B45" t="s">
        <v>1513</v>
      </c>
      <c r="C45" s="445">
        <v>5.3360000000000003</v>
      </c>
    </row>
    <row r="46" spans="1:3" x14ac:dyDescent="0.3">
      <c r="A46" s="444" t="s">
        <v>387</v>
      </c>
      <c r="B46" t="s">
        <v>1514</v>
      </c>
      <c r="C46" s="445">
        <v>24.948800000000002</v>
      </c>
    </row>
    <row r="47" spans="1:3" x14ac:dyDescent="0.3">
      <c r="A47" s="444" t="s">
        <v>389</v>
      </c>
      <c r="B47" t="s">
        <v>1664</v>
      </c>
      <c r="C47" s="445">
        <v>16.705000000000002</v>
      </c>
    </row>
    <row r="48" spans="1:3" x14ac:dyDescent="0.3">
      <c r="A48" s="444" t="s">
        <v>391</v>
      </c>
      <c r="B48" t="s">
        <v>1630</v>
      </c>
      <c r="C48" s="445">
        <v>2.0760000000000001</v>
      </c>
    </row>
    <row r="49" spans="1:3" x14ac:dyDescent="0.3">
      <c r="A49" s="444" t="s">
        <v>393</v>
      </c>
      <c r="B49" t="s">
        <v>1654</v>
      </c>
      <c r="C49" s="445">
        <v>5.3239999999999998</v>
      </c>
    </row>
    <row r="50" spans="1:3" x14ac:dyDescent="0.3">
      <c r="A50" s="444" t="s">
        <v>395</v>
      </c>
      <c r="B50" t="s">
        <v>1609</v>
      </c>
      <c r="C50" s="445">
        <v>12.21</v>
      </c>
    </row>
    <row r="51" spans="1:3" x14ac:dyDescent="0.3">
      <c r="A51" s="444" t="s">
        <v>397</v>
      </c>
      <c r="B51" t="s">
        <v>1639</v>
      </c>
      <c r="C51" s="445">
        <v>5.2780000000000005</v>
      </c>
    </row>
    <row r="52" spans="1:3" x14ac:dyDescent="0.3">
      <c r="A52" s="444" t="s">
        <v>399</v>
      </c>
      <c r="B52" t="s">
        <v>1619</v>
      </c>
      <c r="C52" s="445">
        <v>2.1360000000000001</v>
      </c>
    </row>
    <row r="53" spans="1:3" x14ac:dyDescent="0.3">
      <c r="A53" s="444" t="s">
        <v>405</v>
      </c>
      <c r="B53" t="s">
        <v>1644</v>
      </c>
      <c r="C53" s="445">
        <v>1.4144000000000003</v>
      </c>
    </row>
    <row r="54" spans="1:3" x14ac:dyDescent="0.3">
      <c r="A54" s="444" t="s">
        <v>409</v>
      </c>
      <c r="B54" t="s">
        <v>1606</v>
      </c>
      <c r="C54" s="445">
        <v>13.580999969869863</v>
      </c>
    </row>
    <row r="55" spans="1:3" x14ac:dyDescent="0.3">
      <c r="A55" s="444" t="s">
        <v>411</v>
      </c>
      <c r="B55" t="s">
        <v>1604</v>
      </c>
      <c r="C55" s="445">
        <v>8.4215999999999998</v>
      </c>
    </row>
    <row r="56" spans="1:3" x14ac:dyDescent="0.3">
      <c r="A56" s="444" t="s">
        <v>139</v>
      </c>
      <c r="B56" t="s">
        <v>1595</v>
      </c>
      <c r="C56" s="445">
        <v>9.9893999999999998</v>
      </c>
    </row>
    <row r="57" spans="1:3" x14ac:dyDescent="0.3">
      <c r="A57" s="444" t="s">
        <v>414</v>
      </c>
      <c r="B57" t="s">
        <v>1596</v>
      </c>
      <c r="C57" s="445">
        <v>0.80940000000000001</v>
      </c>
    </row>
    <row r="58" spans="1:3" x14ac:dyDescent="0.3">
      <c r="A58" s="444" t="s">
        <v>418</v>
      </c>
      <c r="B58" t="s">
        <v>1622</v>
      </c>
      <c r="C58" s="445">
        <v>4.1640000000000006</v>
      </c>
    </row>
    <row r="59" spans="1:3" x14ac:dyDescent="0.3">
      <c r="A59" s="444" t="s">
        <v>421</v>
      </c>
      <c r="B59" t="s">
        <v>1642</v>
      </c>
      <c r="C59" s="445">
        <v>1</v>
      </c>
    </row>
    <row r="60" spans="1:3" x14ac:dyDescent="0.3">
      <c r="A60" s="444" t="s">
        <v>115</v>
      </c>
      <c r="B60" t="s">
        <v>1635</v>
      </c>
      <c r="C60" s="445">
        <v>9.5350000000000019</v>
      </c>
    </row>
    <row r="61" spans="1:3" x14ac:dyDescent="0.3">
      <c r="A61" s="444" t="s">
        <v>117</v>
      </c>
      <c r="B61" t="s">
        <v>1608</v>
      </c>
      <c r="C61" s="445">
        <v>8.6175999999999995</v>
      </c>
    </row>
    <row r="62" spans="1:3" x14ac:dyDescent="0.3">
      <c r="A62" s="444" t="s">
        <v>425</v>
      </c>
      <c r="B62" t="s">
        <v>1610</v>
      </c>
      <c r="C62" s="445">
        <v>2.9306999999999999</v>
      </c>
    </row>
    <row r="63" spans="1:3" x14ac:dyDescent="0.3">
      <c r="A63" s="444" t="s">
        <v>96</v>
      </c>
      <c r="B63" t="s">
        <v>1605</v>
      </c>
      <c r="C63" s="445">
        <v>2.3684000000000003</v>
      </c>
    </row>
    <row r="64" spans="1:3" x14ac:dyDescent="0.3">
      <c r="A64" s="444" t="s">
        <v>36</v>
      </c>
      <c r="B64" t="s">
        <v>1643</v>
      </c>
      <c r="C64" s="445">
        <v>2.4188000000000001</v>
      </c>
    </row>
    <row r="65" spans="1:3" x14ac:dyDescent="0.3">
      <c r="A65" s="444" t="s">
        <v>437</v>
      </c>
      <c r="B65" t="s">
        <v>1638</v>
      </c>
      <c r="C65" s="445">
        <v>2.3366000000000002</v>
      </c>
    </row>
    <row r="66" spans="1:3" x14ac:dyDescent="0.3">
      <c r="A66" s="444" t="s">
        <v>441</v>
      </c>
      <c r="B66" t="s">
        <v>1599</v>
      </c>
      <c r="C66" s="445">
        <v>4.4906999999999995</v>
      </c>
    </row>
    <row r="67" spans="1:3" x14ac:dyDescent="0.3">
      <c r="A67" s="444" t="s">
        <v>443</v>
      </c>
      <c r="B67" t="s">
        <v>1626</v>
      </c>
      <c r="C67" s="445">
        <v>0.65360000000000007</v>
      </c>
    </row>
    <row r="68" spans="1:3" x14ac:dyDescent="0.3">
      <c r="A68" s="444" t="s">
        <v>445</v>
      </c>
      <c r="B68" t="s">
        <v>1640</v>
      </c>
      <c r="C68" s="445">
        <v>2.125</v>
      </c>
    </row>
    <row r="69" spans="1:3" x14ac:dyDescent="0.3">
      <c r="A69" s="444" t="s">
        <v>123</v>
      </c>
      <c r="B69" t="s">
        <v>1632</v>
      </c>
      <c r="C69" s="445">
        <v>2.5249999999999999</v>
      </c>
    </row>
    <row r="70" spans="1:3" x14ac:dyDescent="0.3">
      <c r="A70" s="444" t="s">
        <v>121</v>
      </c>
      <c r="B70" t="s">
        <v>1615</v>
      </c>
      <c r="C70" s="445">
        <v>7.9530000000000003</v>
      </c>
    </row>
    <row r="71" spans="1:3" x14ac:dyDescent="0.3">
      <c r="A71" s="444" t="s">
        <v>449</v>
      </c>
      <c r="B71" t="s">
        <v>1618</v>
      </c>
      <c r="C71" s="445">
        <v>4.5789999999999997</v>
      </c>
    </row>
    <row r="72" spans="1:3" x14ac:dyDescent="0.3">
      <c r="A72" s="444" t="s">
        <v>99</v>
      </c>
      <c r="B72" t="s">
        <v>1636</v>
      </c>
      <c r="C72" s="445">
        <v>6.6553000000000004</v>
      </c>
    </row>
    <row r="73" spans="1:3" x14ac:dyDescent="0.3">
      <c r="A73" s="444" t="s">
        <v>455</v>
      </c>
      <c r="B73" t="s">
        <v>1611</v>
      </c>
      <c r="C73" s="445">
        <v>5.9662000000000006</v>
      </c>
    </row>
    <row r="74" spans="1:3" x14ac:dyDescent="0.3">
      <c r="A74" s="444" t="s">
        <v>459</v>
      </c>
      <c r="B74" t="s">
        <v>1631</v>
      </c>
      <c r="C74" s="445">
        <v>1.9140000000000001</v>
      </c>
    </row>
    <row r="75" spans="1:3" x14ac:dyDescent="0.3">
      <c r="A75" s="444" t="s">
        <v>141</v>
      </c>
      <c r="B75" t="s">
        <v>1587</v>
      </c>
      <c r="C75" s="445">
        <v>26.819499999999994</v>
      </c>
    </row>
    <row r="76" spans="1:3" x14ac:dyDescent="0.3">
      <c r="A76" s="444" t="s">
        <v>464</v>
      </c>
      <c r="B76" t="s">
        <v>1653</v>
      </c>
      <c r="C76" s="445">
        <v>1.044</v>
      </c>
    </row>
    <row r="77" spans="1:3" x14ac:dyDescent="0.3">
      <c r="A77" s="444" t="s">
        <v>466</v>
      </c>
      <c r="B77" t="s">
        <v>1633</v>
      </c>
      <c r="C77" s="445">
        <v>1.08</v>
      </c>
    </row>
    <row r="78" spans="1:3" x14ac:dyDescent="0.3">
      <c r="A78" s="444" t="s">
        <v>125</v>
      </c>
      <c r="B78" t="s">
        <v>1589</v>
      </c>
      <c r="C78" s="445">
        <v>3.2760000000000007</v>
      </c>
    </row>
    <row r="79" spans="1:3" x14ac:dyDescent="0.3">
      <c r="A79" s="444" t="s">
        <v>127</v>
      </c>
      <c r="B79" t="s">
        <v>1586</v>
      </c>
      <c r="C79" s="445">
        <v>16.867399999999996</v>
      </c>
    </row>
    <row r="80" spans="1:3" x14ac:dyDescent="0.3">
      <c r="A80" s="444" t="s">
        <v>470</v>
      </c>
      <c r="B80" t="s">
        <v>1620</v>
      </c>
      <c r="C80" s="445">
        <v>4.7989999999999995</v>
      </c>
    </row>
    <row r="81" spans="1:3" x14ac:dyDescent="0.3">
      <c r="A81" s="444" t="s">
        <v>102</v>
      </c>
      <c r="B81" t="s">
        <v>1593</v>
      </c>
      <c r="C81" s="445">
        <v>3.4720000000000004</v>
      </c>
    </row>
    <row r="82" spans="1:3" x14ac:dyDescent="0.3">
      <c r="A82" s="444" t="s">
        <v>39</v>
      </c>
      <c r="B82" t="s">
        <v>1628</v>
      </c>
      <c r="C82" s="445">
        <v>1.5666000000000002</v>
      </c>
    </row>
    <row r="83" spans="1:3" x14ac:dyDescent="0.3">
      <c r="A83" s="444" t="s">
        <v>480</v>
      </c>
      <c r="B83" t="s">
        <v>1624</v>
      </c>
      <c r="C83" s="445">
        <v>3.9692999999999996</v>
      </c>
    </row>
    <row r="84" spans="1:3" x14ac:dyDescent="0.3">
      <c r="A84" s="444" t="s">
        <v>486</v>
      </c>
      <c r="B84" t="s">
        <v>1623</v>
      </c>
      <c r="C84" s="445">
        <v>16.326499999999999</v>
      </c>
    </row>
    <row r="85" spans="1:3" x14ac:dyDescent="0.3">
      <c r="A85" s="444" t="s">
        <v>489</v>
      </c>
      <c r="B85" t="s">
        <v>1645</v>
      </c>
      <c r="C85" s="445">
        <v>2.7829999999999999</v>
      </c>
    </row>
    <row r="86" spans="1:3" x14ac:dyDescent="0.3">
      <c r="A86" s="444" t="s">
        <v>129</v>
      </c>
      <c r="B86" t="s">
        <v>1592</v>
      </c>
      <c r="C86" s="445">
        <v>2.968</v>
      </c>
    </row>
    <row r="87" spans="1:3" x14ac:dyDescent="0.3">
      <c r="A87" s="444" t="s">
        <v>131</v>
      </c>
      <c r="B87" t="s">
        <v>1585</v>
      </c>
      <c r="C87" s="445">
        <v>26.492599999999996</v>
      </c>
    </row>
    <row r="88" spans="1:3" x14ac:dyDescent="0.3">
      <c r="A88" s="444" t="s">
        <v>496</v>
      </c>
      <c r="B88" t="s">
        <v>1588</v>
      </c>
      <c r="C88" s="445">
        <v>10.551400000000001</v>
      </c>
    </row>
    <row r="89" spans="1:3" x14ac:dyDescent="0.3">
      <c r="A89" s="444" t="s">
        <v>109</v>
      </c>
      <c r="B89" t="s">
        <v>1590</v>
      </c>
      <c r="C89" s="445">
        <v>31.102399999999999</v>
      </c>
    </row>
    <row r="90" spans="1:3" x14ac:dyDescent="0.3">
      <c r="A90" s="444" t="s">
        <v>42</v>
      </c>
      <c r="B90" t="s">
        <v>1603</v>
      </c>
      <c r="C90" s="445">
        <v>14.715399999999999</v>
      </c>
    </row>
    <row r="91" spans="1:3" x14ac:dyDescent="0.3">
      <c r="A91" s="444" t="s">
        <v>145</v>
      </c>
      <c r="B91" t="s">
        <v>1598</v>
      </c>
      <c r="C91" s="445">
        <v>11.072499999999998</v>
      </c>
    </row>
    <row r="92" spans="1:3" x14ac:dyDescent="0.3">
      <c r="A92" s="444" t="s">
        <v>510</v>
      </c>
      <c r="B92" t="s">
        <v>1597</v>
      </c>
      <c r="C92" s="445">
        <v>2.2734999999999994</v>
      </c>
    </row>
    <row r="93" spans="1:3" x14ac:dyDescent="0.3">
      <c r="A93" s="444" t="s">
        <v>514</v>
      </c>
      <c r="B93" t="s">
        <v>1647</v>
      </c>
      <c r="C93" s="445">
        <v>14.222599999999998</v>
      </c>
    </row>
    <row r="94" spans="1:3" x14ac:dyDescent="0.3">
      <c r="A94" s="444" t="s">
        <v>113</v>
      </c>
      <c r="B94" t="s">
        <v>1600</v>
      </c>
      <c r="C94" s="445">
        <v>18.166700000000002</v>
      </c>
    </row>
    <row r="95" spans="1:3" x14ac:dyDescent="0.3">
      <c r="A95" s="444" t="s">
        <v>518</v>
      </c>
      <c r="B95" t="s">
        <v>1594</v>
      </c>
      <c r="C95" s="445">
        <v>11.2742</v>
      </c>
    </row>
    <row r="96" spans="1:3" x14ac:dyDescent="0.3">
      <c r="A96" s="444" t="s">
        <v>532</v>
      </c>
      <c r="B96" t="s">
        <v>1678</v>
      </c>
      <c r="C96" s="445">
        <v>2.1</v>
      </c>
    </row>
    <row r="97" spans="1:3" x14ac:dyDescent="0.3">
      <c r="A97" s="444" t="s">
        <v>637</v>
      </c>
      <c r="B97" t="s">
        <v>1634</v>
      </c>
      <c r="C97" s="445">
        <v>2.3731</v>
      </c>
    </row>
    <row r="98" spans="1:3" x14ac:dyDescent="0.3">
      <c r="A98" s="444" t="s">
        <v>639</v>
      </c>
      <c r="B98" t="s">
        <v>1607</v>
      </c>
      <c r="C98" s="445">
        <v>1.8599999999999999</v>
      </c>
    </row>
    <row r="99" spans="1:3" x14ac:dyDescent="0.3">
      <c r="A99" s="444" t="s">
        <v>643</v>
      </c>
      <c r="B99" t="s">
        <v>1571</v>
      </c>
      <c r="C99" s="445">
        <v>32.316600000000001</v>
      </c>
    </row>
    <row r="100" spans="1:3" x14ac:dyDescent="0.3">
      <c r="A100" s="444" t="s">
        <v>647</v>
      </c>
      <c r="B100" t="s">
        <v>1572</v>
      </c>
      <c r="C100" s="445">
        <v>3.6377999999999999</v>
      </c>
    </row>
    <row r="101" spans="1:3" x14ac:dyDescent="0.3">
      <c r="A101" s="444" t="s">
        <v>651</v>
      </c>
      <c r="B101" t="s">
        <v>1573</v>
      </c>
      <c r="C101" s="445">
        <v>1.5820000000000001</v>
      </c>
    </row>
    <row r="102" spans="1:3" x14ac:dyDescent="0.3">
      <c r="A102" s="444" t="s">
        <v>55</v>
      </c>
      <c r="B102" t="s">
        <v>1574</v>
      </c>
      <c r="C102" s="445">
        <v>1.7343999999999999</v>
      </c>
    </row>
    <row r="103" spans="1:3" x14ac:dyDescent="0.3">
      <c r="A103" s="444" t="s">
        <v>657</v>
      </c>
      <c r="B103" t="s">
        <v>1575</v>
      </c>
      <c r="C103" s="445">
        <v>0.53890000000000005</v>
      </c>
    </row>
    <row r="104" spans="1:3" x14ac:dyDescent="0.3">
      <c r="A104" s="444" t="s">
        <v>699</v>
      </c>
      <c r="B104" t="s">
        <v>1641</v>
      </c>
      <c r="C104" s="445">
        <v>7.5999999999999998E-2</v>
      </c>
    </row>
    <row r="105" spans="1:3" x14ac:dyDescent="0.3">
      <c r="A105" s="444" t="s">
        <v>701</v>
      </c>
      <c r="B105" t="s">
        <v>1616</v>
      </c>
      <c r="C105" s="445">
        <v>1.9710000000000001</v>
      </c>
    </row>
    <row r="106" spans="1:3" x14ac:dyDescent="0.3">
      <c r="A106" s="444" t="s">
        <v>717</v>
      </c>
      <c r="B106" t="s">
        <v>1679</v>
      </c>
      <c r="C106" s="445">
        <v>8.1000000000000003E-2</v>
      </c>
    </row>
    <row r="107" spans="1:3" x14ac:dyDescent="0.3">
      <c r="A107" s="451" t="s">
        <v>1420</v>
      </c>
      <c r="B107" s="445"/>
      <c r="C107" s="445">
        <v>960.29609931159132</v>
      </c>
    </row>
    <row r="109" spans="1:3" x14ac:dyDescent="0.3">
      <c r="A109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Planilha13"/>
  <dimension ref="A1:C125"/>
  <sheetViews>
    <sheetView workbookViewId="0">
      <selection activeCell="B10" sqref="B10"/>
    </sheetView>
  </sheetViews>
  <sheetFormatPr defaultColWidth="8.88671875" defaultRowHeight="14.4" x14ac:dyDescent="0.3"/>
  <cols>
    <col min="1" max="1" width="14.5546875" bestFit="1" customWidth="1"/>
    <col min="2" max="2" width="46.5546875" bestFit="1" customWidth="1"/>
  </cols>
  <sheetData>
    <row r="1" spans="1:3" x14ac:dyDescent="0.3">
      <c r="A1" s="442" t="s">
        <v>181</v>
      </c>
      <c r="B1" s="442"/>
      <c r="C1" s="443" t="s">
        <v>1421</v>
      </c>
    </row>
    <row r="2" spans="1:3" x14ac:dyDescent="0.3">
      <c r="A2" s="444" t="s">
        <v>191</v>
      </c>
      <c r="B2" t="s">
        <v>1468</v>
      </c>
      <c r="C2" s="445">
        <v>0.33</v>
      </c>
    </row>
    <row r="3" spans="1:3" x14ac:dyDescent="0.3">
      <c r="A3" s="444" t="s">
        <v>198</v>
      </c>
      <c r="B3" t="s">
        <v>1670</v>
      </c>
      <c r="C3" s="445">
        <v>0.40649999999999997</v>
      </c>
    </row>
    <row r="4" spans="1:3" x14ac:dyDescent="0.3">
      <c r="A4" s="444" t="s">
        <v>200</v>
      </c>
      <c r="B4" t="s">
        <v>1469</v>
      </c>
      <c r="C4" s="445">
        <v>0.86799999999999999</v>
      </c>
    </row>
    <row r="5" spans="1:3" x14ac:dyDescent="0.3">
      <c r="A5" s="444" t="s">
        <v>217</v>
      </c>
      <c r="B5" t="s">
        <v>1673</v>
      </c>
      <c r="C5" s="445">
        <v>0.189</v>
      </c>
    </row>
    <row r="6" spans="1:3" x14ac:dyDescent="0.3">
      <c r="A6" s="444" t="s">
        <v>246</v>
      </c>
      <c r="B6" t="s">
        <v>1470</v>
      </c>
      <c r="C6" s="445">
        <v>19.295999999999999</v>
      </c>
    </row>
    <row r="7" spans="1:3" x14ac:dyDescent="0.3">
      <c r="A7" s="444" t="s">
        <v>147</v>
      </c>
      <c r="B7" t="s">
        <v>1471</v>
      </c>
      <c r="C7" s="445">
        <v>12.0745</v>
      </c>
    </row>
    <row r="8" spans="1:3" x14ac:dyDescent="0.3">
      <c r="A8" s="444" t="s">
        <v>249</v>
      </c>
      <c r="B8" t="s">
        <v>1472</v>
      </c>
      <c r="C8" s="445">
        <v>1.01</v>
      </c>
    </row>
    <row r="9" spans="1:3" x14ac:dyDescent="0.3">
      <c r="A9" s="444" t="s">
        <v>251</v>
      </c>
      <c r="B9" t="s">
        <v>1473</v>
      </c>
      <c r="C9" s="445">
        <v>1.2389999999999999</v>
      </c>
    </row>
    <row r="10" spans="1:3" x14ac:dyDescent="0.3">
      <c r="A10" s="444" t="s">
        <v>256</v>
      </c>
      <c r="B10" t="s">
        <v>1476</v>
      </c>
      <c r="C10" s="445">
        <v>2.1494999999999997</v>
      </c>
    </row>
    <row r="11" spans="1:3" x14ac:dyDescent="0.3">
      <c r="A11" s="444" t="s">
        <v>151</v>
      </c>
      <c r="B11" t="s">
        <v>1477</v>
      </c>
      <c r="C11" s="445">
        <v>12.923099999999996</v>
      </c>
    </row>
    <row r="12" spans="1:3" x14ac:dyDescent="0.3">
      <c r="A12" s="444" t="s">
        <v>261</v>
      </c>
      <c r="B12" t="s">
        <v>1478</v>
      </c>
      <c r="C12" s="445">
        <v>4.5120000000000005</v>
      </c>
    </row>
    <row r="13" spans="1:3" x14ac:dyDescent="0.3">
      <c r="A13" s="444" t="s">
        <v>265</v>
      </c>
      <c r="B13" t="s">
        <v>1479</v>
      </c>
      <c r="C13" s="445">
        <v>5.5994999999999999</v>
      </c>
    </row>
    <row r="14" spans="1:3" x14ac:dyDescent="0.3">
      <c r="A14" s="444" t="s">
        <v>269</v>
      </c>
      <c r="B14" t="s">
        <v>1480</v>
      </c>
      <c r="C14" s="445">
        <v>19.387299999999996</v>
      </c>
    </row>
    <row r="15" spans="1:3" x14ac:dyDescent="0.3">
      <c r="A15" s="444" t="s">
        <v>272</v>
      </c>
      <c r="B15" t="s">
        <v>1481</v>
      </c>
      <c r="C15" s="445">
        <v>6.3298000000000005</v>
      </c>
    </row>
    <row r="16" spans="1:3" x14ac:dyDescent="0.3">
      <c r="A16" s="444" t="s">
        <v>57</v>
      </c>
      <c r="B16" t="s">
        <v>1482</v>
      </c>
      <c r="C16" s="445">
        <v>41.6828</v>
      </c>
    </row>
    <row r="17" spans="1:3" x14ac:dyDescent="0.3">
      <c r="A17" s="444" t="s">
        <v>75</v>
      </c>
      <c r="B17" t="s">
        <v>1483</v>
      </c>
      <c r="C17" s="445">
        <v>1.3759999999999999</v>
      </c>
    </row>
    <row r="18" spans="1:3" x14ac:dyDescent="0.3">
      <c r="A18" s="444" t="s">
        <v>29</v>
      </c>
      <c r="B18" t="s">
        <v>1484</v>
      </c>
      <c r="C18" s="445">
        <v>12.626800000000001</v>
      </c>
    </row>
    <row r="19" spans="1:3" x14ac:dyDescent="0.3">
      <c r="A19" s="444" t="s">
        <v>282</v>
      </c>
      <c r="B19" t="s">
        <v>1485</v>
      </c>
      <c r="C19" s="445">
        <v>2.6240000000000001</v>
      </c>
    </row>
    <row r="20" spans="1:3" x14ac:dyDescent="0.3">
      <c r="A20" s="444" t="s">
        <v>288</v>
      </c>
      <c r="B20" t="s">
        <v>1651</v>
      </c>
      <c r="C20" s="445">
        <v>3.0780000000000003</v>
      </c>
    </row>
    <row r="21" spans="1:3" x14ac:dyDescent="0.3">
      <c r="A21" s="444" t="s">
        <v>292</v>
      </c>
      <c r="B21" t="s">
        <v>1486</v>
      </c>
      <c r="C21" s="445">
        <v>0.64349999999999996</v>
      </c>
    </row>
    <row r="22" spans="1:3" x14ac:dyDescent="0.3">
      <c r="A22" s="444" t="s">
        <v>155</v>
      </c>
      <c r="B22" t="s">
        <v>1487</v>
      </c>
      <c r="C22" s="445">
        <v>13.641999999999999</v>
      </c>
    </row>
    <row r="23" spans="1:3" x14ac:dyDescent="0.3">
      <c r="A23" s="444" t="s">
        <v>295</v>
      </c>
      <c r="B23" t="s">
        <v>1488</v>
      </c>
      <c r="C23" s="445">
        <v>6.6340000000000003</v>
      </c>
    </row>
    <row r="24" spans="1:3" x14ac:dyDescent="0.3">
      <c r="A24" s="444" t="s">
        <v>299</v>
      </c>
      <c r="B24" t="s">
        <v>1489</v>
      </c>
      <c r="C24" s="445">
        <v>9.1377000000000006</v>
      </c>
    </row>
    <row r="25" spans="1:3" x14ac:dyDescent="0.3">
      <c r="A25" s="444" t="s">
        <v>301</v>
      </c>
      <c r="B25" t="s">
        <v>1490</v>
      </c>
      <c r="C25" s="445">
        <v>16.987000000000002</v>
      </c>
    </row>
    <row r="26" spans="1:3" x14ac:dyDescent="0.3">
      <c r="A26" s="444" t="s">
        <v>305</v>
      </c>
      <c r="B26" t="s">
        <v>1491</v>
      </c>
      <c r="C26" s="445">
        <v>18.340799999999998</v>
      </c>
    </row>
    <row r="27" spans="1:3" x14ac:dyDescent="0.3">
      <c r="A27" s="444" t="s">
        <v>82</v>
      </c>
      <c r="B27" t="s">
        <v>1602</v>
      </c>
      <c r="C27" s="445">
        <v>3.335</v>
      </c>
    </row>
    <row r="28" spans="1:3" x14ac:dyDescent="0.3">
      <c r="A28" s="444" t="s">
        <v>24</v>
      </c>
      <c r="B28" t="s">
        <v>1492</v>
      </c>
      <c r="C28" s="445">
        <v>5.6295000000000002</v>
      </c>
    </row>
    <row r="29" spans="1:3" x14ac:dyDescent="0.3">
      <c r="A29" s="444" t="s">
        <v>313</v>
      </c>
      <c r="B29" t="s">
        <v>1493</v>
      </c>
      <c r="C29" s="445">
        <v>3.0343999999999998</v>
      </c>
    </row>
    <row r="30" spans="1:3" x14ac:dyDescent="0.3">
      <c r="A30" s="444" t="s">
        <v>157</v>
      </c>
      <c r="B30" t="s">
        <v>1494</v>
      </c>
      <c r="C30" s="445">
        <v>23.061499999999999</v>
      </c>
    </row>
    <row r="31" spans="1:3" x14ac:dyDescent="0.3">
      <c r="A31" s="444" t="s">
        <v>316</v>
      </c>
      <c r="B31" t="s">
        <v>1495</v>
      </c>
      <c r="C31" s="445">
        <v>9.2834000000000003</v>
      </c>
    </row>
    <row r="32" spans="1:3" x14ac:dyDescent="0.3">
      <c r="A32" s="444" t="s">
        <v>320</v>
      </c>
      <c r="B32" t="s">
        <v>1496</v>
      </c>
      <c r="C32" s="445">
        <v>34.400799999999997</v>
      </c>
    </row>
    <row r="33" spans="1:3" x14ac:dyDescent="0.3">
      <c r="A33" s="444" t="s">
        <v>324</v>
      </c>
      <c r="B33" t="s">
        <v>1497</v>
      </c>
      <c r="C33" s="445">
        <v>47.100999999999999</v>
      </c>
    </row>
    <row r="34" spans="1:3" x14ac:dyDescent="0.3">
      <c r="A34" s="444" t="s">
        <v>60</v>
      </c>
      <c r="B34" t="s">
        <v>1498</v>
      </c>
      <c r="C34" s="445">
        <v>52.165000000000006</v>
      </c>
    </row>
    <row r="35" spans="1:3" x14ac:dyDescent="0.3">
      <c r="A35" s="444" t="s">
        <v>84</v>
      </c>
      <c r="B35" t="s">
        <v>1499</v>
      </c>
      <c r="C35" s="445">
        <v>5.4733999999999998</v>
      </c>
    </row>
    <row r="36" spans="1:3" x14ac:dyDescent="0.3">
      <c r="A36" s="444" t="s">
        <v>33</v>
      </c>
      <c r="B36" t="s">
        <v>1500</v>
      </c>
      <c r="C36" s="445">
        <v>21.642399999999999</v>
      </c>
    </row>
    <row r="37" spans="1:3" x14ac:dyDescent="0.3">
      <c r="A37" s="444" t="s">
        <v>332</v>
      </c>
      <c r="B37" t="s">
        <v>1501</v>
      </c>
      <c r="C37" s="445">
        <v>2.6520999999999999</v>
      </c>
    </row>
    <row r="38" spans="1:3" x14ac:dyDescent="0.3">
      <c r="A38" s="444" t="s">
        <v>336</v>
      </c>
      <c r="B38" t="s">
        <v>1502</v>
      </c>
      <c r="C38" s="445">
        <v>4.2610000000000001</v>
      </c>
    </row>
    <row r="39" spans="1:3" x14ac:dyDescent="0.3">
      <c r="A39" s="444" t="s">
        <v>338</v>
      </c>
      <c r="B39" t="s">
        <v>1503</v>
      </c>
      <c r="C39" s="445">
        <v>9.7110000000000003</v>
      </c>
    </row>
    <row r="40" spans="1:3" x14ac:dyDescent="0.3">
      <c r="A40" s="444" t="s">
        <v>344</v>
      </c>
      <c r="B40" t="s">
        <v>1504</v>
      </c>
      <c r="C40" s="445">
        <v>25.687899999999996</v>
      </c>
    </row>
    <row r="41" spans="1:3" x14ac:dyDescent="0.3">
      <c r="A41" s="444" t="s">
        <v>348</v>
      </c>
      <c r="B41" t="s">
        <v>1505</v>
      </c>
      <c r="C41" s="445">
        <v>6.2324999999999999</v>
      </c>
    </row>
    <row r="42" spans="1:3" x14ac:dyDescent="0.3">
      <c r="A42" s="444" t="s">
        <v>352</v>
      </c>
      <c r="B42" t="s">
        <v>1506</v>
      </c>
      <c r="C42" s="445">
        <v>12.191998999999999</v>
      </c>
    </row>
    <row r="43" spans="1:3" x14ac:dyDescent="0.3">
      <c r="A43" s="444" t="s">
        <v>88</v>
      </c>
      <c r="B43" t="s">
        <v>1507</v>
      </c>
      <c r="C43" s="445">
        <v>18.544</v>
      </c>
    </row>
    <row r="44" spans="1:3" x14ac:dyDescent="0.3">
      <c r="A44" s="444" t="s">
        <v>67</v>
      </c>
      <c r="B44" t="s">
        <v>1508</v>
      </c>
      <c r="C44" s="445">
        <v>33.089999999999996</v>
      </c>
    </row>
    <row r="45" spans="1:3" x14ac:dyDescent="0.3">
      <c r="A45" s="444" t="s">
        <v>358</v>
      </c>
      <c r="B45" t="s">
        <v>1509</v>
      </c>
      <c r="C45" s="445">
        <v>1.47</v>
      </c>
    </row>
    <row r="46" spans="1:3" x14ac:dyDescent="0.3">
      <c r="A46" s="444" t="s">
        <v>21</v>
      </c>
      <c r="B46" t="s">
        <v>1680</v>
      </c>
      <c r="C46" s="445">
        <v>1.48</v>
      </c>
    </row>
    <row r="47" spans="1:3" x14ac:dyDescent="0.3">
      <c r="A47" s="444" t="s">
        <v>364</v>
      </c>
      <c r="B47" t="s">
        <v>1681</v>
      </c>
      <c r="C47" s="445">
        <v>1.806</v>
      </c>
    </row>
    <row r="48" spans="1:3" x14ac:dyDescent="0.3">
      <c r="A48" s="444" t="s">
        <v>366</v>
      </c>
      <c r="B48" t="s">
        <v>1510</v>
      </c>
      <c r="C48" s="445">
        <v>0.17799999999999999</v>
      </c>
    </row>
    <row r="49" spans="1:3" x14ac:dyDescent="0.3">
      <c r="A49" s="444" t="s">
        <v>368</v>
      </c>
      <c r="B49" t="s">
        <v>1511</v>
      </c>
      <c r="C49" s="445">
        <v>-0.57600000000000007</v>
      </c>
    </row>
    <row r="50" spans="1:3" x14ac:dyDescent="0.3">
      <c r="A50" s="444" t="s">
        <v>17</v>
      </c>
      <c r="B50" t="s">
        <v>1512</v>
      </c>
      <c r="C50" s="445">
        <v>43.2639</v>
      </c>
    </row>
    <row r="51" spans="1:3" x14ac:dyDescent="0.3">
      <c r="A51" s="444" t="s">
        <v>377</v>
      </c>
      <c r="B51" t="s">
        <v>1676</v>
      </c>
      <c r="C51" s="445">
        <v>1.08</v>
      </c>
    </row>
    <row r="52" spans="1:3" x14ac:dyDescent="0.3">
      <c r="A52" s="444" t="s">
        <v>387</v>
      </c>
      <c r="B52" t="s">
        <v>1514</v>
      </c>
      <c r="C52" s="445">
        <v>0.89869999999999983</v>
      </c>
    </row>
    <row r="53" spans="1:3" x14ac:dyDescent="0.3">
      <c r="A53" s="444" t="s">
        <v>389</v>
      </c>
      <c r="B53" t="s">
        <v>1515</v>
      </c>
      <c r="C53" s="445">
        <v>10.864000000000001</v>
      </c>
    </row>
    <row r="54" spans="1:3" x14ac:dyDescent="0.3">
      <c r="A54" s="444" t="s">
        <v>391</v>
      </c>
      <c r="B54" t="s">
        <v>1516</v>
      </c>
      <c r="C54" s="445">
        <v>4.8560000000000016</v>
      </c>
    </row>
    <row r="55" spans="1:3" x14ac:dyDescent="0.3">
      <c r="A55" s="444" t="s">
        <v>393</v>
      </c>
      <c r="B55" t="s">
        <v>1517</v>
      </c>
      <c r="C55" s="445">
        <v>4.5999999999999996</v>
      </c>
    </row>
    <row r="56" spans="1:3" x14ac:dyDescent="0.3">
      <c r="A56" s="444" t="s">
        <v>395</v>
      </c>
      <c r="B56" t="s">
        <v>1518</v>
      </c>
      <c r="C56" s="445">
        <v>4.5909999999999993</v>
      </c>
    </row>
    <row r="57" spans="1:3" x14ac:dyDescent="0.3">
      <c r="A57" s="444" t="s">
        <v>397</v>
      </c>
      <c r="B57" t="s">
        <v>1519</v>
      </c>
      <c r="C57" s="445">
        <v>0.99199999999999999</v>
      </c>
    </row>
    <row r="58" spans="1:3" x14ac:dyDescent="0.3">
      <c r="A58" s="444" t="s">
        <v>399</v>
      </c>
      <c r="B58" t="s">
        <v>1520</v>
      </c>
      <c r="C58" s="445">
        <v>12.872</v>
      </c>
    </row>
    <row r="59" spans="1:3" x14ac:dyDescent="0.3">
      <c r="A59" s="444" t="s">
        <v>401</v>
      </c>
      <c r="B59" t="s">
        <v>1682</v>
      </c>
      <c r="C59" s="445">
        <v>1.4470000000000001</v>
      </c>
    </row>
    <row r="60" spans="1:3" x14ac:dyDescent="0.3">
      <c r="A60" s="444" t="s">
        <v>405</v>
      </c>
      <c r="B60" t="s">
        <v>1522</v>
      </c>
      <c r="C60" s="445">
        <v>3.2584</v>
      </c>
    </row>
    <row r="61" spans="1:3" x14ac:dyDescent="0.3">
      <c r="A61" s="444" t="s">
        <v>409</v>
      </c>
      <c r="B61" t="s">
        <v>1523</v>
      </c>
      <c r="C61" s="445">
        <v>3.9994000000000005</v>
      </c>
    </row>
    <row r="62" spans="1:3" x14ac:dyDescent="0.3">
      <c r="A62" s="444" t="s">
        <v>411</v>
      </c>
      <c r="B62" t="s">
        <v>1524</v>
      </c>
      <c r="C62" s="445">
        <v>1.9783000000000002</v>
      </c>
    </row>
    <row r="63" spans="1:3" x14ac:dyDescent="0.3">
      <c r="A63" s="444" t="s">
        <v>139</v>
      </c>
      <c r="B63" t="s">
        <v>1525</v>
      </c>
      <c r="C63" s="445">
        <v>14.122299999999999</v>
      </c>
    </row>
    <row r="64" spans="1:3" x14ac:dyDescent="0.3">
      <c r="A64" s="444" t="s">
        <v>414</v>
      </c>
      <c r="B64" t="s">
        <v>1526</v>
      </c>
      <c r="C64" s="445">
        <v>3.6351999999999998</v>
      </c>
    </row>
    <row r="65" spans="1:3" x14ac:dyDescent="0.3">
      <c r="A65" s="444" t="s">
        <v>418</v>
      </c>
      <c r="B65" t="s">
        <v>1527</v>
      </c>
      <c r="C65" s="445">
        <v>8.0144000000000002</v>
      </c>
    </row>
    <row r="66" spans="1:3" x14ac:dyDescent="0.3">
      <c r="A66" s="444" t="s">
        <v>421</v>
      </c>
      <c r="B66" t="s">
        <v>1528</v>
      </c>
      <c r="C66" s="445">
        <v>7.5258000000000003</v>
      </c>
    </row>
    <row r="67" spans="1:3" x14ac:dyDescent="0.3">
      <c r="A67" s="444" t="s">
        <v>115</v>
      </c>
      <c r="B67" t="s">
        <v>1529</v>
      </c>
      <c r="C67" s="445">
        <v>9.6820000000000004</v>
      </c>
    </row>
    <row r="68" spans="1:3" x14ac:dyDescent="0.3">
      <c r="A68" s="444" t="s">
        <v>117</v>
      </c>
      <c r="B68" t="s">
        <v>1530</v>
      </c>
      <c r="C68" s="445">
        <v>4.8938000000000006</v>
      </c>
    </row>
    <row r="69" spans="1:3" x14ac:dyDescent="0.3">
      <c r="A69" s="444" t="s">
        <v>425</v>
      </c>
      <c r="B69" t="s">
        <v>1531</v>
      </c>
      <c r="C69" s="445">
        <v>8.3903999999999996</v>
      </c>
    </row>
    <row r="70" spans="1:3" x14ac:dyDescent="0.3">
      <c r="A70" s="444" t="s">
        <v>96</v>
      </c>
      <c r="B70" t="s">
        <v>1532</v>
      </c>
      <c r="C70" s="445">
        <v>6.7039999999999997</v>
      </c>
    </row>
    <row r="71" spans="1:3" x14ac:dyDescent="0.3">
      <c r="A71" s="444" t="s">
        <v>435</v>
      </c>
      <c r="B71" t="s">
        <v>1534</v>
      </c>
      <c r="C71" s="445">
        <v>0.76</v>
      </c>
    </row>
    <row r="72" spans="1:3" x14ac:dyDescent="0.3">
      <c r="A72" s="444" t="s">
        <v>437</v>
      </c>
      <c r="B72" t="s">
        <v>1535</v>
      </c>
      <c r="C72" s="445">
        <v>4.4870000000000001</v>
      </c>
    </row>
    <row r="73" spans="1:3" x14ac:dyDescent="0.3">
      <c r="A73" s="444" t="s">
        <v>441</v>
      </c>
      <c r="B73" t="s">
        <v>1537</v>
      </c>
      <c r="C73" s="445">
        <v>7.8643000000000001</v>
      </c>
    </row>
    <row r="74" spans="1:3" x14ac:dyDescent="0.3">
      <c r="A74" s="444" t="s">
        <v>443</v>
      </c>
      <c r="B74" t="s">
        <v>1538</v>
      </c>
      <c r="C74" s="445">
        <v>1.52E-2</v>
      </c>
    </row>
    <row r="75" spans="1:3" x14ac:dyDescent="0.3">
      <c r="A75" s="444" t="s">
        <v>445</v>
      </c>
      <c r="B75" t="s">
        <v>1539</v>
      </c>
      <c r="C75" s="445">
        <v>0.68</v>
      </c>
    </row>
    <row r="76" spans="1:3" x14ac:dyDescent="0.3">
      <c r="A76" s="444" t="s">
        <v>123</v>
      </c>
      <c r="B76" t="s">
        <v>1540</v>
      </c>
      <c r="C76" s="445">
        <v>0.60599999999999998</v>
      </c>
    </row>
    <row r="77" spans="1:3" x14ac:dyDescent="0.3">
      <c r="A77" s="444" t="s">
        <v>121</v>
      </c>
      <c r="B77" t="s">
        <v>1541</v>
      </c>
      <c r="C77" s="445">
        <v>2.0790000000000002</v>
      </c>
    </row>
    <row r="78" spans="1:3" x14ac:dyDescent="0.3">
      <c r="A78" s="444" t="s">
        <v>449</v>
      </c>
      <c r="B78" t="s">
        <v>1542</v>
      </c>
      <c r="C78" s="445">
        <v>1.9219999999999999</v>
      </c>
    </row>
    <row r="79" spans="1:3" x14ac:dyDescent="0.3">
      <c r="A79" s="444" t="s">
        <v>99</v>
      </c>
      <c r="B79" t="s">
        <v>1543</v>
      </c>
      <c r="C79" s="445">
        <v>6.0823</v>
      </c>
    </row>
    <row r="80" spans="1:3" x14ac:dyDescent="0.3">
      <c r="A80" s="444" t="s">
        <v>455</v>
      </c>
      <c r="B80" t="s">
        <v>1544</v>
      </c>
      <c r="C80" s="445">
        <v>3.8234000000000004</v>
      </c>
    </row>
    <row r="81" spans="1:3" x14ac:dyDescent="0.3">
      <c r="A81" s="444" t="s">
        <v>459</v>
      </c>
      <c r="B81" t="s">
        <v>1545</v>
      </c>
      <c r="C81" s="445">
        <v>14.717500000000001</v>
      </c>
    </row>
    <row r="82" spans="1:3" x14ac:dyDescent="0.3">
      <c r="A82" s="444" t="s">
        <v>141</v>
      </c>
      <c r="B82" t="s">
        <v>1546</v>
      </c>
      <c r="C82" s="445">
        <v>25.916099999999997</v>
      </c>
    </row>
    <row r="83" spans="1:3" x14ac:dyDescent="0.3">
      <c r="A83" s="444" t="s">
        <v>464</v>
      </c>
      <c r="B83" t="s">
        <v>1683</v>
      </c>
      <c r="C83" s="445">
        <v>0.432</v>
      </c>
    </row>
    <row r="84" spans="1:3" x14ac:dyDescent="0.3">
      <c r="A84" s="444" t="s">
        <v>466</v>
      </c>
      <c r="B84" t="s">
        <v>1547</v>
      </c>
      <c r="C84" s="445">
        <v>1.1599999999999999</v>
      </c>
    </row>
    <row r="85" spans="1:3" x14ac:dyDescent="0.3">
      <c r="A85" s="444" t="s">
        <v>125</v>
      </c>
      <c r="B85" t="s">
        <v>1548</v>
      </c>
      <c r="C85" s="445">
        <v>39.101999999999997</v>
      </c>
    </row>
    <row r="86" spans="1:3" x14ac:dyDescent="0.3">
      <c r="A86" s="444" t="s">
        <v>127</v>
      </c>
      <c r="B86" t="s">
        <v>1549</v>
      </c>
      <c r="C86" s="445">
        <v>4.3903999999999996</v>
      </c>
    </row>
    <row r="87" spans="1:3" x14ac:dyDescent="0.3">
      <c r="A87" s="444" t="s">
        <v>470</v>
      </c>
      <c r="B87" t="s">
        <v>1550</v>
      </c>
      <c r="C87" s="445">
        <v>4.4716000000000005</v>
      </c>
    </row>
    <row r="88" spans="1:3" x14ac:dyDescent="0.3">
      <c r="A88" s="444" t="s">
        <v>102</v>
      </c>
      <c r="B88" t="s">
        <v>1551</v>
      </c>
      <c r="C88" s="445">
        <v>7.9499999999999993</v>
      </c>
    </row>
    <row r="89" spans="1:3" x14ac:dyDescent="0.3">
      <c r="A89" s="444" t="s">
        <v>39</v>
      </c>
      <c r="B89" t="s">
        <v>1552</v>
      </c>
      <c r="C89" s="445">
        <v>4.1176999999999992</v>
      </c>
    </row>
    <row r="90" spans="1:3" x14ac:dyDescent="0.3">
      <c r="A90" s="444" t="s">
        <v>480</v>
      </c>
      <c r="B90" t="s">
        <v>1553</v>
      </c>
      <c r="C90" s="445">
        <v>34.995100000000001</v>
      </c>
    </row>
    <row r="91" spans="1:3" x14ac:dyDescent="0.3">
      <c r="A91" s="444" t="s">
        <v>486</v>
      </c>
      <c r="B91" t="s">
        <v>1554</v>
      </c>
      <c r="C91" s="445">
        <v>20.177500000000002</v>
      </c>
    </row>
    <row r="92" spans="1:3" x14ac:dyDescent="0.3">
      <c r="A92" s="444" t="s">
        <v>487</v>
      </c>
      <c r="B92" t="s">
        <v>1555</v>
      </c>
      <c r="C92" s="445">
        <v>0.24</v>
      </c>
    </row>
    <row r="93" spans="1:3" x14ac:dyDescent="0.3">
      <c r="A93" s="444" t="s">
        <v>489</v>
      </c>
      <c r="B93" t="s">
        <v>1556</v>
      </c>
      <c r="C93" s="445">
        <v>0.82799999999999996</v>
      </c>
    </row>
    <row r="94" spans="1:3" x14ac:dyDescent="0.3">
      <c r="A94" s="444" t="s">
        <v>129</v>
      </c>
      <c r="B94" t="s">
        <v>1557</v>
      </c>
      <c r="C94" s="445">
        <v>18.862999999999996</v>
      </c>
    </row>
    <row r="95" spans="1:3" x14ac:dyDescent="0.3">
      <c r="A95" s="444" t="s">
        <v>131</v>
      </c>
      <c r="B95" t="s">
        <v>1558</v>
      </c>
      <c r="C95" s="445">
        <v>29.221899999999998</v>
      </c>
    </row>
    <row r="96" spans="1:3" x14ac:dyDescent="0.3">
      <c r="A96" s="444" t="s">
        <v>496</v>
      </c>
      <c r="B96" t="s">
        <v>1559</v>
      </c>
      <c r="C96" s="445">
        <v>15.660399999999999</v>
      </c>
    </row>
    <row r="97" spans="1:3" x14ac:dyDescent="0.3">
      <c r="A97" s="444" t="s">
        <v>109</v>
      </c>
      <c r="B97" t="s">
        <v>1560</v>
      </c>
      <c r="C97" s="445">
        <v>33.679599999999994</v>
      </c>
    </row>
    <row r="98" spans="1:3" x14ac:dyDescent="0.3">
      <c r="A98" s="444" t="s">
        <v>42</v>
      </c>
      <c r="B98" t="s">
        <v>1561</v>
      </c>
      <c r="C98" s="445">
        <v>4.3274000000000008</v>
      </c>
    </row>
    <row r="99" spans="1:3" x14ac:dyDescent="0.3">
      <c r="A99" s="444" t="s">
        <v>145</v>
      </c>
      <c r="B99" t="s">
        <v>1562</v>
      </c>
      <c r="C99" s="445">
        <v>10.355000000000002</v>
      </c>
    </row>
    <row r="100" spans="1:3" x14ac:dyDescent="0.3">
      <c r="A100" s="444" t="s">
        <v>510</v>
      </c>
      <c r="B100" t="s">
        <v>1563</v>
      </c>
      <c r="C100" s="445">
        <v>10.058999999999999</v>
      </c>
    </row>
    <row r="101" spans="1:3" x14ac:dyDescent="0.3">
      <c r="A101" s="444" t="s">
        <v>133</v>
      </c>
      <c r="B101" t="s">
        <v>1564</v>
      </c>
      <c r="C101" s="445">
        <v>3.9631999999999996</v>
      </c>
    </row>
    <row r="102" spans="1:3" x14ac:dyDescent="0.3">
      <c r="A102" s="444" t="s">
        <v>514</v>
      </c>
      <c r="B102" t="s">
        <v>1565</v>
      </c>
      <c r="C102" s="445">
        <v>4.3405000000000005</v>
      </c>
    </row>
    <row r="103" spans="1:3" x14ac:dyDescent="0.3">
      <c r="A103" s="444" t="s">
        <v>113</v>
      </c>
      <c r="B103" t="s">
        <v>1566</v>
      </c>
      <c r="C103" s="445">
        <v>2.7132000000000001</v>
      </c>
    </row>
    <row r="104" spans="1:3" x14ac:dyDescent="0.3">
      <c r="A104" s="444" t="s">
        <v>518</v>
      </c>
      <c r="B104" t="s">
        <v>1567</v>
      </c>
      <c r="C104" s="445">
        <v>1.397</v>
      </c>
    </row>
    <row r="105" spans="1:3" x14ac:dyDescent="0.3">
      <c r="A105" s="444" t="s">
        <v>546</v>
      </c>
      <c r="B105" t="s">
        <v>1684</v>
      </c>
      <c r="C105" s="445">
        <v>1.052</v>
      </c>
    </row>
    <row r="106" spans="1:3" x14ac:dyDescent="0.3">
      <c r="A106" s="444" t="s">
        <v>579</v>
      </c>
      <c r="B106" t="s">
        <v>1685</v>
      </c>
      <c r="C106" s="445">
        <v>3.3010000000000002</v>
      </c>
    </row>
    <row r="107" spans="1:3" x14ac:dyDescent="0.3">
      <c r="A107" s="444" t="s">
        <v>637</v>
      </c>
      <c r="B107" t="s">
        <v>1686</v>
      </c>
      <c r="C107" s="445">
        <v>0.27839999999999998</v>
      </c>
    </row>
    <row r="108" spans="1:3" x14ac:dyDescent="0.3">
      <c r="A108" s="444" t="s">
        <v>639</v>
      </c>
      <c r="B108" t="s">
        <v>1570</v>
      </c>
      <c r="C108" s="445">
        <v>7.69</v>
      </c>
    </row>
    <row r="109" spans="1:3" x14ac:dyDescent="0.3">
      <c r="A109" s="444" t="s">
        <v>647</v>
      </c>
      <c r="B109" t="s">
        <v>1572</v>
      </c>
      <c r="C109" s="445">
        <v>11.646899999999999</v>
      </c>
    </row>
    <row r="110" spans="1:3" x14ac:dyDescent="0.3">
      <c r="A110" s="444" t="s">
        <v>651</v>
      </c>
      <c r="B110" t="s">
        <v>1573</v>
      </c>
      <c r="C110" s="445">
        <v>1.3333999999999999</v>
      </c>
    </row>
    <row r="111" spans="1:3" x14ac:dyDescent="0.3">
      <c r="A111" s="444" t="s">
        <v>55</v>
      </c>
      <c r="B111" t="s">
        <v>1574</v>
      </c>
      <c r="C111" s="445">
        <v>11.613799999999999</v>
      </c>
    </row>
    <row r="112" spans="1:3" x14ac:dyDescent="0.3">
      <c r="A112" s="444" t="s">
        <v>669</v>
      </c>
      <c r="B112" t="s">
        <v>1687</v>
      </c>
      <c r="C112" s="445">
        <v>1.4350000000000001</v>
      </c>
    </row>
    <row r="113" spans="1:3" x14ac:dyDescent="0.3">
      <c r="A113" s="444" t="s">
        <v>675</v>
      </c>
      <c r="B113" t="s">
        <v>1688</v>
      </c>
      <c r="C113" s="445">
        <v>7.444</v>
      </c>
    </row>
    <row r="114" spans="1:3" x14ac:dyDescent="0.3">
      <c r="A114" s="444" t="s">
        <v>689</v>
      </c>
      <c r="B114" t="s">
        <v>1689</v>
      </c>
      <c r="C114" s="445">
        <v>0.35639999999999999</v>
      </c>
    </row>
    <row r="115" spans="1:3" x14ac:dyDescent="0.3">
      <c r="A115" s="444" t="s">
        <v>699</v>
      </c>
      <c r="B115" t="s">
        <v>1576</v>
      </c>
      <c r="C115" s="445">
        <v>6.6049999999999995</v>
      </c>
    </row>
    <row r="116" spans="1:3" x14ac:dyDescent="0.3">
      <c r="A116" s="444" t="s">
        <v>701</v>
      </c>
      <c r="B116" t="s">
        <v>1577</v>
      </c>
      <c r="C116" s="445">
        <v>6.2909999999999995</v>
      </c>
    </row>
    <row r="117" spans="1:3" x14ac:dyDescent="0.3">
      <c r="A117" s="444" t="s">
        <v>703</v>
      </c>
      <c r="B117" t="s">
        <v>1578</v>
      </c>
      <c r="C117" s="445">
        <v>1.3280000000000001</v>
      </c>
    </row>
    <row r="118" spans="1:3" x14ac:dyDescent="0.3">
      <c r="A118" s="444" t="s">
        <v>119</v>
      </c>
      <c r="B118" t="s">
        <v>1579</v>
      </c>
      <c r="C118" s="445">
        <v>2.5549999999999997</v>
      </c>
    </row>
    <row r="119" spans="1:3" x14ac:dyDescent="0.3">
      <c r="A119" s="444" t="s">
        <v>707</v>
      </c>
      <c r="B119" t="s">
        <v>1690</v>
      </c>
      <c r="C119" s="445">
        <v>0.18479999999999999</v>
      </c>
    </row>
    <row r="120" spans="1:3" x14ac:dyDescent="0.3">
      <c r="A120" s="444" t="s">
        <v>709</v>
      </c>
      <c r="B120" t="s">
        <v>1580</v>
      </c>
      <c r="C120" s="445">
        <v>1.3832</v>
      </c>
    </row>
    <row r="121" spans="1:3" x14ac:dyDescent="0.3">
      <c r="A121" s="444" t="s">
        <v>723</v>
      </c>
      <c r="B121" t="s">
        <v>1691</v>
      </c>
      <c r="C121" s="445">
        <v>2.7134999999999998</v>
      </c>
    </row>
    <row r="122" spans="1:3" x14ac:dyDescent="0.3">
      <c r="A122" s="444" t="s">
        <v>725</v>
      </c>
      <c r="B122" t="s">
        <v>1692</v>
      </c>
      <c r="C122" s="445">
        <v>0.96</v>
      </c>
    </row>
    <row r="123" spans="1:3" x14ac:dyDescent="0.3">
      <c r="A123" s="451" t="s">
        <v>1420</v>
      </c>
      <c r="B123" s="445"/>
      <c r="C123" s="445">
        <v>1082.178999</v>
      </c>
    </row>
    <row r="125" spans="1:3" x14ac:dyDescent="0.3">
      <c r="A125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5328-A1BA-4811-B63A-76409A3E4261}">
  <sheetPr codeName="Planilha14"/>
  <dimension ref="A1:C138"/>
  <sheetViews>
    <sheetView workbookViewId="0">
      <selection activeCell="M25" sqref="M25"/>
    </sheetView>
  </sheetViews>
  <sheetFormatPr defaultColWidth="8.88671875" defaultRowHeight="14.4" x14ac:dyDescent="0.3"/>
  <cols>
    <col min="1" max="16384" width="8.88671875" style="453"/>
  </cols>
  <sheetData>
    <row r="1" spans="1:3" x14ac:dyDescent="0.3">
      <c r="A1" s="452" t="s">
        <v>181</v>
      </c>
      <c r="B1" s="452"/>
      <c r="C1" s="482" t="s">
        <v>1421</v>
      </c>
    </row>
    <row r="2" spans="1:3" x14ac:dyDescent="0.3">
      <c r="A2" s="454" t="s">
        <v>729</v>
      </c>
      <c r="B2" s="453" t="s">
        <v>1693</v>
      </c>
      <c r="C2" s="483">
        <v>3.6699000000000002</v>
      </c>
    </row>
    <row r="3" spans="1:3" x14ac:dyDescent="0.3">
      <c r="A3" s="454" t="s">
        <v>725</v>
      </c>
      <c r="B3" s="453" t="s">
        <v>1692</v>
      </c>
      <c r="C3" s="483">
        <v>0.52800000000000002</v>
      </c>
    </row>
    <row r="4" spans="1:3" x14ac:dyDescent="0.3">
      <c r="A4" s="454" t="s">
        <v>721</v>
      </c>
      <c r="B4" s="453" t="s">
        <v>1694</v>
      </c>
      <c r="C4" s="483">
        <v>1.6203000000000001</v>
      </c>
    </row>
    <row r="5" spans="1:3" x14ac:dyDescent="0.3">
      <c r="A5" s="454" t="s">
        <v>717</v>
      </c>
      <c r="B5" s="453" t="s">
        <v>1695</v>
      </c>
      <c r="C5" s="483">
        <v>1.03</v>
      </c>
    </row>
    <row r="6" spans="1:3" x14ac:dyDescent="0.3">
      <c r="A6" s="454" t="s">
        <v>709</v>
      </c>
      <c r="B6" s="453" t="s">
        <v>1580</v>
      </c>
      <c r="C6" s="483">
        <v>1.9190000000000003</v>
      </c>
    </row>
    <row r="7" spans="1:3" x14ac:dyDescent="0.3">
      <c r="A7" s="454" t="s">
        <v>707</v>
      </c>
      <c r="B7" s="453" t="s">
        <v>1690</v>
      </c>
      <c r="C7" s="483">
        <v>0.74880000000000002</v>
      </c>
    </row>
    <row r="8" spans="1:3" x14ac:dyDescent="0.3">
      <c r="A8" s="454" t="s">
        <v>703</v>
      </c>
      <c r="B8" s="453" t="s">
        <v>1578</v>
      </c>
      <c r="C8" s="483">
        <v>1.379</v>
      </c>
    </row>
    <row r="9" spans="1:3" x14ac:dyDescent="0.3">
      <c r="A9" s="454" t="s">
        <v>701</v>
      </c>
      <c r="B9" s="453" t="s">
        <v>1577</v>
      </c>
      <c r="C9" s="483">
        <v>9.5890000000000004</v>
      </c>
    </row>
    <row r="10" spans="1:3" x14ac:dyDescent="0.3">
      <c r="A10" s="454" t="s">
        <v>699</v>
      </c>
      <c r="B10" s="453" t="s">
        <v>1576</v>
      </c>
      <c r="C10" s="483">
        <v>1.7975000000000001</v>
      </c>
    </row>
    <row r="11" spans="1:3" x14ac:dyDescent="0.3">
      <c r="A11" s="454" t="s">
        <v>675</v>
      </c>
      <c r="B11" s="453" t="s">
        <v>1688</v>
      </c>
      <c r="C11" s="483">
        <v>1.5960000000000001</v>
      </c>
    </row>
    <row r="12" spans="1:3" x14ac:dyDescent="0.3">
      <c r="A12" s="454" t="s">
        <v>657</v>
      </c>
      <c r="B12" s="453" t="s">
        <v>1575</v>
      </c>
      <c r="C12" s="483">
        <v>6.04</v>
      </c>
    </row>
    <row r="13" spans="1:3" x14ac:dyDescent="0.3">
      <c r="A13" s="454" t="s">
        <v>55</v>
      </c>
      <c r="B13" s="453" t="s">
        <v>1574</v>
      </c>
      <c r="C13" s="483">
        <v>4.0225999999999997</v>
      </c>
    </row>
    <row r="14" spans="1:3" x14ac:dyDescent="0.3">
      <c r="A14" s="454" t="s">
        <v>651</v>
      </c>
      <c r="B14" s="453" t="s">
        <v>1573</v>
      </c>
      <c r="C14" s="483">
        <v>4.694</v>
      </c>
    </row>
    <row r="15" spans="1:3" x14ac:dyDescent="0.3">
      <c r="A15" s="454" t="s">
        <v>647</v>
      </c>
      <c r="B15" s="453" t="s">
        <v>1572</v>
      </c>
      <c r="C15" s="483">
        <v>4.3788</v>
      </c>
    </row>
    <row r="16" spans="1:3" x14ac:dyDescent="0.3">
      <c r="A16" s="454" t="s">
        <v>643</v>
      </c>
      <c r="B16" s="453" t="s">
        <v>1571</v>
      </c>
      <c r="C16" s="483">
        <v>16.8385</v>
      </c>
    </row>
    <row r="17" spans="1:3" x14ac:dyDescent="0.3">
      <c r="A17" s="454" t="s">
        <v>639</v>
      </c>
      <c r="B17" s="453" t="s">
        <v>1570</v>
      </c>
      <c r="C17" s="483">
        <v>9.8945000000000025</v>
      </c>
    </row>
    <row r="18" spans="1:3" x14ac:dyDescent="0.3">
      <c r="A18" s="454" t="s">
        <v>637</v>
      </c>
      <c r="B18" s="453" t="s">
        <v>1686</v>
      </c>
      <c r="C18" s="483">
        <v>1.4906000000000001</v>
      </c>
    </row>
    <row r="19" spans="1:3" x14ac:dyDescent="0.3">
      <c r="A19" s="454" t="s">
        <v>619</v>
      </c>
      <c r="B19" s="453" t="s">
        <v>1696</v>
      </c>
      <c r="C19" s="483">
        <v>0.8</v>
      </c>
    </row>
    <row r="20" spans="1:3" x14ac:dyDescent="0.3">
      <c r="A20" s="454" t="s">
        <v>602</v>
      </c>
      <c r="B20" s="453" t="s">
        <v>1697</v>
      </c>
      <c r="C20" s="483">
        <v>9.9039999999999981</v>
      </c>
    </row>
    <row r="21" spans="1:3" x14ac:dyDescent="0.3">
      <c r="A21" s="454" t="s">
        <v>600</v>
      </c>
      <c r="B21" s="453" t="s">
        <v>1698</v>
      </c>
      <c r="C21" s="483">
        <v>6.3639999999999999</v>
      </c>
    </row>
    <row r="22" spans="1:3" x14ac:dyDescent="0.3">
      <c r="A22" s="454" t="s">
        <v>594</v>
      </c>
      <c r="B22" s="453" t="s">
        <v>1699</v>
      </c>
      <c r="C22" s="483">
        <v>4.4539999999999997</v>
      </c>
    </row>
    <row r="23" spans="1:3" x14ac:dyDescent="0.3">
      <c r="A23" s="454" t="s">
        <v>586</v>
      </c>
      <c r="B23" s="453" t="s">
        <v>1700</v>
      </c>
      <c r="C23" s="483">
        <v>1.53</v>
      </c>
    </row>
    <row r="24" spans="1:3" x14ac:dyDescent="0.3">
      <c r="A24" s="454" t="s">
        <v>579</v>
      </c>
      <c r="B24" s="453" t="s">
        <v>1685</v>
      </c>
      <c r="C24" s="483">
        <v>17.700000000000003</v>
      </c>
    </row>
    <row r="25" spans="1:3" x14ac:dyDescent="0.3">
      <c r="A25" s="454" t="s">
        <v>569</v>
      </c>
      <c r="B25" s="453" t="s">
        <v>1701</v>
      </c>
      <c r="C25" s="483">
        <v>2.2440000000000002</v>
      </c>
    </row>
    <row r="26" spans="1:3" x14ac:dyDescent="0.3">
      <c r="A26" s="454" t="s">
        <v>567</v>
      </c>
      <c r="B26" s="453" t="s">
        <v>1702</v>
      </c>
      <c r="C26" s="483">
        <v>1.395</v>
      </c>
    </row>
    <row r="27" spans="1:3" x14ac:dyDescent="0.3">
      <c r="A27" s="454" t="s">
        <v>563</v>
      </c>
      <c r="B27" s="453" t="s">
        <v>1659</v>
      </c>
      <c r="C27" s="483">
        <v>1.5</v>
      </c>
    </row>
    <row r="28" spans="1:3" x14ac:dyDescent="0.3">
      <c r="A28" s="454" t="s">
        <v>561</v>
      </c>
      <c r="B28" s="453" t="s">
        <v>1703</v>
      </c>
      <c r="C28" s="483">
        <v>3.7810000000000001</v>
      </c>
    </row>
    <row r="29" spans="1:3" x14ac:dyDescent="0.3">
      <c r="A29" s="454" t="s">
        <v>540</v>
      </c>
      <c r="B29" s="453" t="s">
        <v>1704</v>
      </c>
      <c r="C29" s="483">
        <v>2.0630000000000002</v>
      </c>
    </row>
    <row r="30" spans="1:3" x14ac:dyDescent="0.3">
      <c r="A30" s="454" t="s">
        <v>518</v>
      </c>
      <c r="B30" s="453" t="s">
        <v>1567</v>
      </c>
      <c r="C30" s="483">
        <v>3.5605000000000002</v>
      </c>
    </row>
    <row r="31" spans="1:3" x14ac:dyDescent="0.3">
      <c r="A31" s="454" t="s">
        <v>113</v>
      </c>
      <c r="B31" s="453" t="s">
        <v>1566</v>
      </c>
      <c r="C31" s="483">
        <v>3.6716000000000002</v>
      </c>
    </row>
    <row r="32" spans="1:3" x14ac:dyDescent="0.3">
      <c r="A32" s="454" t="s">
        <v>514</v>
      </c>
      <c r="B32" s="453" t="s">
        <v>1565</v>
      </c>
      <c r="C32" s="483">
        <v>16.896700000000003</v>
      </c>
    </row>
    <row r="33" spans="1:3" x14ac:dyDescent="0.3">
      <c r="A33" s="454" t="s">
        <v>133</v>
      </c>
      <c r="B33" s="453" t="s">
        <v>1564</v>
      </c>
      <c r="C33" s="483">
        <v>0.29499999999999998</v>
      </c>
    </row>
    <row r="34" spans="1:3" x14ac:dyDescent="0.3">
      <c r="A34" s="454" t="s">
        <v>510</v>
      </c>
      <c r="B34" s="453" t="s">
        <v>1563</v>
      </c>
      <c r="C34" s="483">
        <v>8.2309999999999999</v>
      </c>
    </row>
    <row r="35" spans="1:3" x14ac:dyDescent="0.3">
      <c r="A35" s="454" t="s">
        <v>145</v>
      </c>
      <c r="B35" s="453" t="s">
        <v>1562</v>
      </c>
      <c r="C35" s="483">
        <v>8.8464999999999989</v>
      </c>
    </row>
    <row r="36" spans="1:3" x14ac:dyDescent="0.3">
      <c r="A36" s="454" t="s">
        <v>42</v>
      </c>
      <c r="B36" s="453" t="s">
        <v>1561</v>
      </c>
      <c r="C36" s="483">
        <v>1.8538000000000001</v>
      </c>
    </row>
    <row r="37" spans="1:3" x14ac:dyDescent="0.3">
      <c r="A37" s="454" t="s">
        <v>109</v>
      </c>
      <c r="B37" s="453" t="s">
        <v>1560</v>
      </c>
      <c r="C37" s="483">
        <v>21.039000000000001</v>
      </c>
    </row>
    <row r="38" spans="1:3" x14ac:dyDescent="0.3">
      <c r="A38" s="454" t="s">
        <v>496</v>
      </c>
      <c r="B38" s="453" t="s">
        <v>1559</v>
      </c>
      <c r="C38" s="483">
        <v>29.183199999999999</v>
      </c>
    </row>
    <row r="39" spans="1:3" x14ac:dyDescent="0.3">
      <c r="A39" s="454" t="s">
        <v>131</v>
      </c>
      <c r="B39" s="453" t="s">
        <v>1558</v>
      </c>
      <c r="C39" s="483">
        <v>28.729200000000002</v>
      </c>
    </row>
    <row r="40" spans="1:3" x14ac:dyDescent="0.3">
      <c r="A40" s="454" t="s">
        <v>129</v>
      </c>
      <c r="B40" s="453" t="s">
        <v>1557</v>
      </c>
      <c r="C40" s="483">
        <v>13.464</v>
      </c>
    </row>
    <row r="41" spans="1:3" x14ac:dyDescent="0.3">
      <c r="A41" s="454" t="s">
        <v>487</v>
      </c>
      <c r="B41" s="453" t="s">
        <v>1555</v>
      </c>
      <c r="C41" s="483">
        <v>1.3599999999999999</v>
      </c>
    </row>
    <row r="42" spans="1:3" x14ac:dyDescent="0.3">
      <c r="A42" s="454" t="s">
        <v>486</v>
      </c>
      <c r="B42" s="453" t="s">
        <v>1554</v>
      </c>
      <c r="C42" s="483">
        <v>19.386999999999997</v>
      </c>
    </row>
    <row r="43" spans="1:3" x14ac:dyDescent="0.3">
      <c r="A43" s="454" t="s">
        <v>480</v>
      </c>
      <c r="B43" s="453" t="s">
        <v>1553</v>
      </c>
      <c r="C43" s="483">
        <v>4.4352</v>
      </c>
    </row>
    <row r="44" spans="1:3" x14ac:dyDescent="0.3">
      <c r="A44" s="454" t="s">
        <v>39</v>
      </c>
      <c r="B44" s="453" t="s">
        <v>1552</v>
      </c>
      <c r="C44" s="483">
        <v>4.4910999999999994</v>
      </c>
    </row>
    <row r="45" spans="1:3" x14ac:dyDescent="0.3">
      <c r="A45" s="454" t="s">
        <v>102</v>
      </c>
      <c r="B45" s="453" t="s">
        <v>1551</v>
      </c>
      <c r="C45" s="483">
        <v>11.30839977523128</v>
      </c>
    </row>
    <row r="46" spans="1:3" x14ac:dyDescent="0.3">
      <c r="A46" s="454" t="s">
        <v>470</v>
      </c>
      <c r="B46" s="453" t="s">
        <v>1550</v>
      </c>
      <c r="C46" s="483">
        <v>4.4192</v>
      </c>
    </row>
    <row r="47" spans="1:3" x14ac:dyDescent="0.3">
      <c r="A47" s="454" t="s">
        <v>127</v>
      </c>
      <c r="B47" s="453" t="s">
        <v>1549</v>
      </c>
      <c r="C47" s="483">
        <v>23.145199999999999</v>
      </c>
    </row>
    <row r="48" spans="1:3" x14ac:dyDescent="0.3">
      <c r="A48" s="454" t="s">
        <v>125</v>
      </c>
      <c r="B48" s="453" t="s">
        <v>1548</v>
      </c>
      <c r="C48" s="483">
        <v>43.71</v>
      </c>
    </row>
    <row r="49" spans="1:3" x14ac:dyDescent="0.3">
      <c r="A49" s="454" t="s">
        <v>466</v>
      </c>
      <c r="B49" s="453" t="s">
        <v>1547</v>
      </c>
      <c r="C49" s="483">
        <v>0.34</v>
      </c>
    </row>
    <row r="50" spans="1:3" x14ac:dyDescent="0.3">
      <c r="A50" s="454" t="s">
        <v>464</v>
      </c>
      <c r="B50" s="453" t="s">
        <v>1683</v>
      </c>
      <c r="C50" s="483">
        <v>1.98</v>
      </c>
    </row>
    <row r="51" spans="1:3" x14ac:dyDescent="0.3">
      <c r="A51" s="454" t="s">
        <v>141</v>
      </c>
      <c r="B51" s="453" t="s">
        <v>1546</v>
      </c>
      <c r="C51" s="483">
        <v>44.309199999999997</v>
      </c>
    </row>
    <row r="52" spans="1:3" x14ac:dyDescent="0.3">
      <c r="A52" s="454" t="s">
        <v>459</v>
      </c>
      <c r="B52" s="453" t="s">
        <v>1545</v>
      </c>
      <c r="C52" s="483">
        <v>10.762999999999998</v>
      </c>
    </row>
    <row r="53" spans="1:3" x14ac:dyDescent="0.3">
      <c r="A53" s="454" t="s">
        <v>455</v>
      </c>
      <c r="B53" s="453" t="s">
        <v>1544</v>
      </c>
      <c r="C53" s="483">
        <v>4.4980000000000011</v>
      </c>
    </row>
    <row r="54" spans="1:3" x14ac:dyDescent="0.3">
      <c r="A54" s="454" t="s">
        <v>451</v>
      </c>
      <c r="B54" s="453" t="s">
        <v>1705</v>
      </c>
      <c r="C54" s="483">
        <v>4.452</v>
      </c>
    </row>
    <row r="55" spans="1:3" x14ac:dyDescent="0.3">
      <c r="A55" s="454" t="s">
        <v>449</v>
      </c>
      <c r="B55" s="453" t="s">
        <v>1542</v>
      </c>
      <c r="C55" s="483">
        <v>0.67480000000000007</v>
      </c>
    </row>
    <row r="56" spans="1:3" x14ac:dyDescent="0.3">
      <c r="A56" s="454" t="s">
        <v>121</v>
      </c>
      <c r="B56" s="453" t="s">
        <v>1541</v>
      </c>
      <c r="C56" s="483">
        <v>5.1120000000000001</v>
      </c>
    </row>
    <row r="57" spans="1:3" x14ac:dyDescent="0.3">
      <c r="A57" s="454" t="s">
        <v>123</v>
      </c>
      <c r="B57" s="453" t="s">
        <v>1540</v>
      </c>
      <c r="C57" s="483">
        <v>0.92500000000000004</v>
      </c>
    </row>
    <row r="58" spans="1:3" x14ac:dyDescent="0.3">
      <c r="A58" s="454" t="s">
        <v>445</v>
      </c>
      <c r="B58" s="453" t="s">
        <v>1539</v>
      </c>
      <c r="C58" s="483">
        <v>1.365</v>
      </c>
    </row>
    <row r="59" spans="1:3" x14ac:dyDescent="0.3">
      <c r="A59" s="454" t="s">
        <v>443</v>
      </c>
      <c r="B59" s="453" t="s">
        <v>1538</v>
      </c>
      <c r="C59" s="483">
        <v>6.08E-2</v>
      </c>
    </row>
    <row r="60" spans="1:3" x14ac:dyDescent="0.3">
      <c r="A60" s="454" t="s">
        <v>441</v>
      </c>
      <c r="B60" s="453" t="s">
        <v>1537</v>
      </c>
      <c r="C60" s="483">
        <v>8.0904999999999987</v>
      </c>
    </row>
    <row r="61" spans="1:3" x14ac:dyDescent="0.3">
      <c r="A61" s="454" t="s">
        <v>437</v>
      </c>
      <c r="B61" s="453" t="s">
        <v>1535</v>
      </c>
      <c r="C61" s="483">
        <v>2.1020000000000003</v>
      </c>
    </row>
    <row r="62" spans="1:3" x14ac:dyDescent="0.3">
      <c r="A62" s="454" t="s">
        <v>435</v>
      </c>
      <c r="B62" s="453" t="s">
        <v>1534</v>
      </c>
      <c r="C62" s="483">
        <v>0.44</v>
      </c>
    </row>
    <row r="63" spans="1:3" x14ac:dyDescent="0.3">
      <c r="A63" s="454" t="s">
        <v>433</v>
      </c>
      <c r="B63" s="453" t="s">
        <v>1706</v>
      </c>
      <c r="C63" s="483">
        <v>1.1519999999999999</v>
      </c>
    </row>
    <row r="64" spans="1:3" x14ac:dyDescent="0.3">
      <c r="A64" s="454" t="s">
        <v>36</v>
      </c>
      <c r="B64" s="453" t="s">
        <v>1533</v>
      </c>
      <c r="C64" s="483">
        <v>4.5150000000000006</v>
      </c>
    </row>
    <row r="65" spans="1:3" x14ac:dyDescent="0.3">
      <c r="A65" s="454" t="s">
        <v>96</v>
      </c>
      <c r="B65" s="453" t="s">
        <v>1532</v>
      </c>
      <c r="C65" s="483">
        <v>5.7637999999999998</v>
      </c>
    </row>
    <row r="66" spans="1:3" x14ac:dyDescent="0.3">
      <c r="A66" s="454" t="s">
        <v>425</v>
      </c>
      <c r="B66" s="453" t="s">
        <v>1531</v>
      </c>
      <c r="C66" s="483">
        <v>5.2168000000000001</v>
      </c>
    </row>
    <row r="67" spans="1:3" x14ac:dyDescent="0.3">
      <c r="A67" s="454" t="s">
        <v>117</v>
      </c>
      <c r="B67" s="453" t="s">
        <v>1530</v>
      </c>
      <c r="C67" s="483">
        <v>6.3238000000000003</v>
      </c>
    </row>
    <row r="68" spans="1:3" x14ac:dyDescent="0.3">
      <c r="A68" s="454" t="s">
        <v>115</v>
      </c>
      <c r="B68" s="453" t="s">
        <v>1529</v>
      </c>
      <c r="C68" s="483">
        <v>14.753799999999998</v>
      </c>
    </row>
    <row r="69" spans="1:3" x14ac:dyDescent="0.3">
      <c r="A69" s="454" t="s">
        <v>421</v>
      </c>
      <c r="B69" s="453" t="s">
        <v>1528</v>
      </c>
      <c r="C69" s="483">
        <v>7.5224000000000002</v>
      </c>
    </row>
    <row r="70" spans="1:3" x14ac:dyDescent="0.3">
      <c r="A70" s="454" t="s">
        <v>418</v>
      </c>
      <c r="B70" s="453" t="s">
        <v>1527</v>
      </c>
      <c r="C70" s="483">
        <v>2.8890000000000002</v>
      </c>
    </row>
    <row r="71" spans="1:3" x14ac:dyDescent="0.3">
      <c r="A71" s="454" t="s">
        <v>414</v>
      </c>
      <c r="B71" s="453" t="s">
        <v>1526</v>
      </c>
      <c r="C71" s="483">
        <v>9.5677999999999983</v>
      </c>
    </row>
    <row r="72" spans="1:3" x14ac:dyDescent="0.3">
      <c r="A72" s="454" t="s">
        <v>139</v>
      </c>
      <c r="B72" s="453" t="s">
        <v>1525</v>
      </c>
      <c r="C72" s="483">
        <v>10.5815</v>
      </c>
    </row>
    <row r="73" spans="1:3" x14ac:dyDescent="0.3">
      <c r="A73" s="454" t="s">
        <v>411</v>
      </c>
      <c r="B73" s="453" t="s">
        <v>1524</v>
      </c>
      <c r="C73" s="483">
        <v>7.3060999999999998</v>
      </c>
    </row>
    <row r="74" spans="1:3" x14ac:dyDescent="0.3">
      <c r="A74" s="454" t="s">
        <v>409</v>
      </c>
      <c r="B74" s="453" t="s">
        <v>1523</v>
      </c>
      <c r="C74" s="483">
        <v>16.793000000000006</v>
      </c>
    </row>
    <row r="75" spans="1:3" x14ac:dyDescent="0.3">
      <c r="A75" s="454" t="s">
        <v>405</v>
      </c>
      <c r="B75" s="453" t="s">
        <v>1522</v>
      </c>
      <c r="C75" s="483">
        <v>1.7110000000000001</v>
      </c>
    </row>
    <row r="76" spans="1:3" x14ac:dyDescent="0.3">
      <c r="A76" s="454" t="s">
        <v>92</v>
      </c>
      <c r="B76" s="453" t="s">
        <v>1521</v>
      </c>
      <c r="C76" s="483">
        <v>3.738</v>
      </c>
    </row>
    <row r="77" spans="1:3" x14ac:dyDescent="0.3">
      <c r="A77" s="454" t="s">
        <v>401</v>
      </c>
      <c r="B77" s="453" t="s">
        <v>1682</v>
      </c>
      <c r="C77" s="483">
        <v>1.1970000000000001</v>
      </c>
    </row>
    <row r="78" spans="1:3" x14ac:dyDescent="0.3">
      <c r="A78" s="454" t="s">
        <v>399</v>
      </c>
      <c r="B78" s="453" t="s">
        <v>1520</v>
      </c>
      <c r="C78" s="483">
        <v>3.7520000000000002</v>
      </c>
    </row>
    <row r="79" spans="1:3" x14ac:dyDescent="0.3">
      <c r="A79" s="454" t="s">
        <v>397</v>
      </c>
      <c r="B79" s="453" t="s">
        <v>1519</v>
      </c>
      <c r="C79" s="483">
        <v>4.9636000000000005</v>
      </c>
    </row>
    <row r="80" spans="1:3" x14ac:dyDescent="0.3">
      <c r="A80" s="454" t="s">
        <v>395</v>
      </c>
      <c r="B80" s="453" t="s">
        <v>1518</v>
      </c>
      <c r="C80" s="483">
        <v>7.0250000000000004</v>
      </c>
    </row>
    <row r="81" spans="1:3" x14ac:dyDescent="0.3">
      <c r="A81" s="454" t="s">
        <v>393</v>
      </c>
      <c r="B81" s="453" t="s">
        <v>1517</v>
      </c>
      <c r="C81" s="483">
        <v>3.9299999999999997</v>
      </c>
    </row>
    <row r="82" spans="1:3" x14ac:dyDescent="0.3">
      <c r="A82" s="454" t="s">
        <v>391</v>
      </c>
      <c r="B82" s="453" t="s">
        <v>1516</v>
      </c>
      <c r="C82" s="483">
        <v>20.659999999999997</v>
      </c>
    </row>
    <row r="83" spans="1:3" x14ac:dyDescent="0.3">
      <c r="A83" s="454" t="s">
        <v>389</v>
      </c>
      <c r="B83" s="453" t="s">
        <v>1515</v>
      </c>
      <c r="C83" s="483">
        <v>7.06</v>
      </c>
    </row>
    <row r="84" spans="1:3" x14ac:dyDescent="0.3">
      <c r="A84" s="454" t="s">
        <v>387</v>
      </c>
      <c r="B84" s="453" t="s">
        <v>1514</v>
      </c>
      <c r="C84" s="483">
        <v>3.5622000000000003</v>
      </c>
    </row>
    <row r="85" spans="1:3" x14ac:dyDescent="0.3">
      <c r="A85" s="454" t="s">
        <v>381</v>
      </c>
      <c r="B85" s="453" t="s">
        <v>1513</v>
      </c>
      <c r="C85" s="483">
        <v>1.347</v>
      </c>
    </row>
    <row r="86" spans="1:3" x14ac:dyDescent="0.3">
      <c r="A86" s="454" t="s">
        <v>379</v>
      </c>
      <c r="B86" s="453" t="s">
        <v>1677</v>
      </c>
      <c r="C86" s="483">
        <v>1.2</v>
      </c>
    </row>
    <row r="87" spans="1:3" x14ac:dyDescent="0.3">
      <c r="A87" s="454" t="s">
        <v>17</v>
      </c>
      <c r="B87" s="453" t="s">
        <v>1512</v>
      </c>
      <c r="C87" s="483">
        <v>19.159600000000001</v>
      </c>
    </row>
    <row r="88" spans="1:3" x14ac:dyDescent="0.3">
      <c r="A88" s="454" t="s">
        <v>358</v>
      </c>
      <c r="B88" s="453" t="s">
        <v>1509</v>
      </c>
      <c r="C88" s="483">
        <v>3.51</v>
      </c>
    </row>
    <row r="89" spans="1:3" x14ac:dyDescent="0.3">
      <c r="A89" s="454" t="s">
        <v>67</v>
      </c>
      <c r="B89" s="453" t="s">
        <v>1508</v>
      </c>
      <c r="C89" s="483">
        <v>25.123399999999997</v>
      </c>
    </row>
    <row r="90" spans="1:3" x14ac:dyDescent="0.3">
      <c r="A90" s="454" t="s">
        <v>88</v>
      </c>
      <c r="B90" s="453" t="s">
        <v>1507</v>
      </c>
      <c r="C90" s="483">
        <v>6.7289999999999992</v>
      </c>
    </row>
    <row r="91" spans="1:3" x14ac:dyDescent="0.3">
      <c r="A91" s="454" t="s">
        <v>352</v>
      </c>
      <c r="B91" s="453" t="s">
        <v>1506</v>
      </c>
      <c r="C91" s="483">
        <v>20.191400000000005</v>
      </c>
    </row>
    <row r="92" spans="1:3" x14ac:dyDescent="0.3">
      <c r="A92" s="454" t="s">
        <v>348</v>
      </c>
      <c r="B92" s="453" t="s">
        <v>1505</v>
      </c>
      <c r="C92" s="483">
        <v>5.739600531854701</v>
      </c>
    </row>
    <row r="93" spans="1:3" x14ac:dyDescent="0.3">
      <c r="A93" s="454" t="s">
        <v>344</v>
      </c>
      <c r="B93" s="453" t="s">
        <v>1504</v>
      </c>
      <c r="C93" s="483">
        <v>41.620400000000004</v>
      </c>
    </row>
    <row r="94" spans="1:3" x14ac:dyDescent="0.3">
      <c r="A94" s="454" t="s">
        <v>338</v>
      </c>
      <c r="B94" s="453" t="s">
        <v>1503</v>
      </c>
      <c r="C94" s="483">
        <v>8.3327999999999989</v>
      </c>
    </row>
    <row r="95" spans="1:3" x14ac:dyDescent="0.3">
      <c r="A95" s="454" t="s">
        <v>336</v>
      </c>
      <c r="B95" s="453" t="s">
        <v>1502</v>
      </c>
      <c r="C95" s="483">
        <v>5.45</v>
      </c>
    </row>
    <row r="96" spans="1:3" x14ac:dyDescent="0.3">
      <c r="A96" s="454" t="s">
        <v>332</v>
      </c>
      <c r="B96" s="453" t="s">
        <v>1501</v>
      </c>
      <c r="C96" s="483">
        <v>1.6928999999999998</v>
      </c>
    </row>
    <row r="97" spans="1:3" x14ac:dyDescent="0.3">
      <c r="A97" s="454" t="s">
        <v>33</v>
      </c>
      <c r="B97" s="453" t="s">
        <v>1500</v>
      </c>
      <c r="C97" s="483">
        <v>19.538399999999999</v>
      </c>
    </row>
    <row r="98" spans="1:3" x14ac:dyDescent="0.3">
      <c r="A98" s="454" t="s">
        <v>84</v>
      </c>
      <c r="B98" s="453" t="s">
        <v>1499</v>
      </c>
      <c r="C98" s="483">
        <v>4.2759999999999998</v>
      </c>
    </row>
    <row r="99" spans="1:3" x14ac:dyDescent="0.3">
      <c r="A99" s="454" t="s">
        <v>60</v>
      </c>
      <c r="B99" s="453" t="s">
        <v>1498</v>
      </c>
      <c r="C99" s="483">
        <v>50.324100000000001</v>
      </c>
    </row>
    <row r="100" spans="1:3" x14ac:dyDescent="0.3">
      <c r="A100" s="454" t="s">
        <v>324</v>
      </c>
      <c r="B100" s="453" t="s">
        <v>1497</v>
      </c>
      <c r="C100" s="483">
        <v>40.064799999999991</v>
      </c>
    </row>
    <row r="101" spans="1:3" x14ac:dyDescent="0.3">
      <c r="A101" s="454" t="s">
        <v>320</v>
      </c>
      <c r="B101" s="453" t="s">
        <v>1496</v>
      </c>
      <c r="C101" s="483">
        <v>34.923799999999986</v>
      </c>
    </row>
    <row r="102" spans="1:3" x14ac:dyDescent="0.3">
      <c r="A102" s="454" t="s">
        <v>316</v>
      </c>
      <c r="B102" s="453" t="s">
        <v>1495</v>
      </c>
      <c r="C102" s="483">
        <v>13.6638</v>
      </c>
    </row>
    <row r="103" spans="1:3" x14ac:dyDescent="0.3">
      <c r="A103" s="454" t="s">
        <v>157</v>
      </c>
      <c r="B103" s="453" t="s">
        <v>1494</v>
      </c>
      <c r="C103" s="483">
        <v>13.757300000000001</v>
      </c>
    </row>
    <row r="104" spans="1:3" x14ac:dyDescent="0.3">
      <c r="A104" s="454" t="s">
        <v>313</v>
      </c>
      <c r="B104" s="453" t="s">
        <v>1493</v>
      </c>
      <c r="C104" s="483">
        <v>2.1062000000000003</v>
      </c>
    </row>
    <row r="105" spans="1:3" x14ac:dyDescent="0.3">
      <c r="A105" s="454" t="s">
        <v>311</v>
      </c>
      <c r="B105" s="453" t="s">
        <v>1614</v>
      </c>
      <c r="C105" s="483">
        <v>2.16</v>
      </c>
    </row>
    <row r="106" spans="1:3" x14ac:dyDescent="0.3">
      <c r="A106" s="454" t="s">
        <v>24</v>
      </c>
      <c r="B106" s="453" t="s">
        <v>1492</v>
      </c>
      <c r="C106" s="483">
        <v>0.191</v>
      </c>
    </row>
    <row r="107" spans="1:3" x14ac:dyDescent="0.3">
      <c r="A107" s="454" t="s">
        <v>82</v>
      </c>
      <c r="B107" s="453" t="s">
        <v>1602</v>
      </c>
      <c r="C107" s="483">
        <v>5.0459999999999994</v>
      </c>
    </row>
    <row r="108" spans="1:3" x14ac:dyDescent="0.3">
      <c r="A108" s="454" t="s">
        <v>305</v>
      </c>
      <c r="B108" s="453" t="s">
        <v>1491</v>
      </c>
      <c r="C108" s="483">
        <v>24.0152</v>
      </c>
    </row>
    <row r="109" spans="1:3" x14ac:dyDescent="0.3">
      <c r="A109" s="454" t="s">
        <v>301</v>
      </c>
      <c r="B109" s="453" t="s">
        <v>1490</v>
      </c>
      <c r="C109" s="483">
        <v>6.8193000000000001</v>
      </c>
    </row>
    <row r="110" spans="1:3" x14ac:dyDescent="0.3">
      <c r="A110" s="454" t="s">
        <v>299</v>
      </c>
      <c r="B110" s="453" t="s">
        <v>1489</v>
      </c>
      <c r="C110" s="483">
        <v>0.74390000000000001</v>
      </c>
    </row>
    <row r="111" spans="1:3" x14ac:dyDescent="0.3">
      <c r="A111" s="454" t="s">
        <v>295</v>
      </c>
      <c r="B111" s="453" t="s">
        <v>1488</v>
      </c>
      <c r="C111" s="483">
        <v>6.7619999999999996</v>
      </c>
    </row>
    <row r="112" spans="1:3" x14ac:dyDescent="0.3">
      <c r="A112" s="454" t="s">
        <v>155</v>
      </c>
      <c r="B112" s="453" t="s">
        <v>1487</v>
      </c>
      <c r="C112" s="483">
        <v>7.1619999999999999</v>
      </c>
    </row>
    <row r="113" spans="1:3" x14ac:dyDescent="0.3">
      <c r="A113" s="454" t="s">
        <v>292</v>
      </c>
      <c r="B113" s="453" t="s">
        <v>1486</v>
      </c>
      <c r="C113" s="483">
        <v>0.32200000000000001</v>
      </c>
    </row>
    <row r="114" spans="1:3" x14ac:dyDescent="0.3">
      <c r="A114" s="454" t="s">
        <v>288</v>
      </c>
      <c r="B114" s="453" t="s">
        <v>1651</v>
      </c>
      <c r="C114" s="483">
        <v>1.8090000000000002</v>
      </c>
    </row>
    <row r="115" spans="1:3" x14ac:dyDescent="0.3">
      <c r="A115" s="454" t="s">
        <v>282</v>
      </c>
      <c r="B115" s="453" t="s">
        <v>1485</v>
      </c>
      <c r="C115" s="483">
        <v>7.5510000000000002</v>
      </c>
    </row>
    <row r="116" spans="1:3" x14ac:dyDescent="0.3">
      <c r="A116" s="454" t="s">
        <v>29</v>
      </c>
      <c r="B116" s="453" t="s">
        <v>1484</v>
      </c>
      <c r="C116" s="483">
        <v>5.5830000000000002</v>
      </c>
    </row>
    <row r="117" spans="1:3" x14ac:dyDescent="0.3">
      <c r="A117" s="454" t="s">
        <v>75</v>
      </c>
      <c r="B117" s="453" t="s">
        <v>1483</v>
      </c>
      <c r="C117" s="483">
        <v>12.733999999999998</v>
      </c>
    </row>
    <row r="118" spans="1:3" x14ac:dyDescent="0.3">
      <c r="A118" s="454" t="s">
        <v>57</v>
      </c>
      <c r="B118" s="453" t="s">
        <v>1482</v>
      </c>
      <c r="C118" s="483">
        <v>41.491399999999999</v>
      </c>
    </row>
    <row r="119" spans="1:3" x14ac:dyDescent="0.3">
      <c r="A119" s="454" t="s">
        <v>272</v>
      </c>
      <c r="B119" s="453" t="s">
        <v>1481</v>
      </c>
      <c r="C119" s="483">
        <v>12.144999999999998</v>
      </c>
    </row>
    <row r="120" spans="1:3" x14ac:dyDescent="0.3">
      <c r="A120" s="454" t="s">
        <v>269</v>
      </c>
      <c r="B120" s="453" t="s">
        <v>1480</v>
      </c>
      <c r="C120" s="483">
        <v>18.939500968054944</v>
      </c>
    </row>
    <row r="121" spans="1:3" x14ac:dyDescent="0.3">
      <c r="A121" s="454" t="s">
        <v>265</v>
      </c>
      <c r="B121" s="453" t="s">
        <v>1479</v>
      </c>
      <c r="C121" s="483">
        <v>18.966000000000005</v>
      </c>
    </row>
    <row r="122" spans="1:3" x14ac:dyDescent="0.3">
      <c r="A122" s="454" t="s">
        <v>261</v>
      </c>
      <c r="B122" s="453" t="s">
        <v>1478</v>
      </c>
      <c r="C122" s="483">
        <v>3.0110000000000006</v>
      </c>
    </row>
    <row r="123" spans="1:3" x14ac:dyDescent="0.3">
      <c r="A123" s="454" t="s">
        <v>151</v>
      </c>
      <c r="B123" s="453" t="s">
        <v>1477</v>
      </c>
      <c r="C123" s="483">
        <v>46.6387</v>
      </c>
    </row>
    <row r="124" spans="1:3" x14ac:dyDescent="0.3">
      <c r="A124" s="454" t="s">
        <v>256</v>
      </c>
      <c r="B124" s="453" t="s">
        <v>1476</v>
      </c>
      <c r="C124" s="483">
        <v>3.0998000000000001</v>
      </c>
    </row>
    <row r="125" spans="1:3" x14ac:dyDescent="0.3">
      <c r="A125" s="454" t="s">
        <v>72</v>
      </c>
      <c r="B125" s="453" t="s">
        <v>1475</v>
      </c>
      <c r="C125" s="483">
        <v>3.532</v>
      </c>
    </row>
    <row r="126" spans="1:3" x14ac:dyDescent="0.3">
      <c r="A126" s="454" t="s">
        <v>49</v>
      </c>
      <c r="B126" s="453" t="s">
        <v>1474</v>
      </c>
      <c r="C126" s="483">
        <v>2.2749999999999999</v>
      </c>
    </row>
    <row r="127" spans="1:3" x14ac:dyDescent="0.3">
      <c r="A127" s="454" t="s">
        <v>251</v>
      </c>
      <c r="B127" s="453" t="s">
        <v>1473</v>
      </c>
      <c r="C127" s="483">
        <v>16.018000000000001</v>
      </c>
    </row>
    <row r="128" spans="1:3" x14ac:dyDescent="0.3">
      <c r="A128" s="454" t="s">
        <v>249</v>
      </c>
      <c r="B128" s="453" t="s">
        <v>1472</v>
      </c>
      <c r="C128" s="483">
        <v>3.5790000000000002</v>
      </c>
    </row>
    <row r="129" spans="1:3" x14ac:dyDescent="0.3">
      <c r="A129" s="454" t="s">
        <v>147</v>
      </c>
      <c r="B129" s="453" t="s">
        <v>1471</v>
      </c>
      <c r="C129" s="483">
        <v>18.227999999999998</v>
      </c>
    </row>
    <row r="130" spans="1:3" x14ac:dyDescent="0.3">
      <c r="A130" s="454" t="s">
        <v>246</v>
      </c>
      <c r="B130" s="453" t="s">
        <v>1470</v>
      </c>
      <c r="C130" s="483">
        <v>4.7970000000000006</v>
      </c>
    </row>
    <row r="131" spans="1:3" x14ac:dyDescent="0.3">
      <c r="A131" s="454" t="s">
        <v>221</v>
      </c>
      <c r="B131" s="453" t="s">
        <v>1707</v>
      </c>
      <c r="C131" s="483">
        <v>0.50600000000000001</v>
      </c>
    </row>
    <row r="132" spans="1:3" x14ac:dyDescent="0.3">
      <c r="A132" s="454" t="s">
        <v>217</v>
      </c>
      <c r="B132" s="453" t="s">
        <v>1673</v>
      </c>
      <c r="C132" s="483">
        <v>0.54</v>
      </c>
    </row>
    <row r="133" spans="1:3" x14ac:dyDescent="0.3">
      <c r="A133" s="454" t="s">
        <v>198</v>
      </c>
      <c r="B133" s="453" t="s">
        <v>1670</v>
      </c>
      <c r="C133" s="483">
        <v>0.43359999999999999</v>
      </c>
    </row>
    <row r="134" spans="1:3" x14ac:dyDescent="0.3">
      <c r="A134" s="454" t="s">
        <v>191</v>
      </c>
      <c r="B134" s="453" t="s">
        <v>1468</v>
      </c>
      <c r="C134" s="483">
        <v>0.22</v>
      </c>
    </row>
    <row r="135" spans="1:3" x14ac:dyDescent="0.3">
      <c r="A135" s="454" t="s">
        <v>136</v>
      </c>
      <c r="B135" s="453" t="s">
        <v>1467</v>
      </c>
      <c r="C135" s="483">
        <v>1.35</v>
      </c>
    </row>
    <row r="136" spans="1:3" x14ac:dyDescent="0.3">
      <c r="A136" s="484" t="s">
        <v>1420</v>
      </c>
      <c r="B136" s="483"/>
      <c r="C136" s="483">
        <v>1201.5131012751406</v>
      </c>
    </row>
    <row r="138" spans="1:3" x14ac:dyDescent="0.3">
      <c r="A138" s="453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F225-68B7-4E1D-A897-1469C1EB7FBD}">
  <sheetPr codeName="Planilha15"/>
  <dimension ref="A1:C118"/>
  <sheetViews>
    <sheetView workbookViewId="0">
      <selection activeCell="F13" sqref="F13"/>
    </sheetView>
  </sheetViews>
  <sheetFormatPr defaultRowHeight="14.4" x14ac:dyDescent="0.3"/>
  <cols>
    <col min="1" max="1" width="9.88671875" customWidth="1"/>
    <col min="2" max="2" width="39.5546875" bestFit="1" customWidth="1"/>
  </cols>
  <sheetData>
    <row r="1" spans="1:3" x14ac:dyDescent="0.3">
      <c r="A1" s="449" t="s">
        <v>1418</v>
      </c>
      <c r="B1" s="449" t="s">
        <v>1708</v>
      </c>
      <c r="C1" s="462" t="s">
        <v>1420</v>
      </c>
    </row>
    <row r="2" spans="1:3" x14ac:dyDescent="0.3">
      <c r="A2" s="442" t="s">
        <v>181</v>
      </c>
      <c r="B2" s="442" t="s">
        <v>1421</v>
      </c>
      <c r="C2" s="463" t="s">
        <v>1421</v>
      </c>
    </row>
    <row r="3" spans="1:3" x14ac:dyDescent="0.3">
      <c r="A3" t="s">
        <v>191</v>
      </c>
      <c r="B3" t="s">
        <v>192</v>
      </c>
      <c r="C3" s="464">
        <v>0.33</v>
      </c>
    </row>
    <row r="4" spans="1:3" x14ac:dyDescent="0.3">
      <c r="A4" t="s">
        <v>195</v>
      </c>
      <c r="B4" t="s">
        <v>652</v>
      </c>
      <c r="C4" s="464">
        <v>1.1300000000000001</v>
      </c>
    </row>
    <row r="5" spans="1:3" x14ac:dyDescent="0.3">
      <c r="A5" t="s">
        <v>246</v>
      </c>
      <c r="B5" t="s">
        <v>738</v>
      </c>
      <c r="C5" s="464">
        <v>23.748999999999999</v>
      </c>
    </row>
    <row r="6" spans="1:3" x14ac:dyDescent="0.3">
      <c r="A6" t="s">
        <v>147</v>
      </c>
      <c r="B6" t="s">
        <v>148</v>
      </c>
      <c r="C6" s="464">
        <v>31.726500000000001</v>
      </c>
    </row>
    <row r="7" spans="1:3" x14ac:dyDescent="0.3">
      <c r="A7" t="s">
        <v>249</v>
      </c>
      <c r="B7" t="s">
        <v>250</v>
      </c>
      <c r="C7" s="464">
        <v>3.9379999999999997</v>
      </c>
    </row>
    <row r="8" spans="1:3" x14ac:dyDescent="0.3">
      <c r="A8" t="s">
        <v>251</v>
      </c>
      <c r="B8" t="s">
        <v>252</v>
      </c>
      <c r="C8" s="464">
        <v>12.930999999999999</v>
      </c>
    </row>
    <row r="9" spans="1:3" x14ac:dyDescent="0.3">
      <c r="A9" t="s">
        <v>49</v>
      </c>
      <c r="B9" t="s">
        <v>253</v>
      </c>
      <c r="C9" s="464">
        <v>4.5250000000000004</v>
      </c>
    </row>
    <row r="10" spans="1:3" x14ac:dyDescent="0.3">
      <c r="A10" t="s">
        <v>72</v>
      </c>
      <c r="B10" t="s">
        <v>73</v>
      </c>
      <c r="C10" s="464">
        <v>1.1040000000000001</v>
      </c>
    </row>
    <row r="11" spans="1:3" x14ac:dyDescent="0.3">
      <c r="A11" t="s">
        <v>256</v>
      </c>
      <c r="B11" t="s">
        <v>1422</v>
      </c>
      <c r="C11" s="464">
        <v>8.6279900000000005</v>
      </c>
    </row>
    <row r="12" spans="1:3" x14ac:dyDescent="0.3">
      <c r="A12" t="s">
        <v>151</v>
      </c>
      <c r="B12" t="s">
        <v>152</v>
      </c>
      <c r="C12" s="464">
        <v>14.327299999999997</v>
      </c>
    </row>
    <row r="13" spans="1:3" x14ac:dyDescent="0.3">
      <c r="A13" t="s">
        <v>261</v>
      </c>
      <c r="B13" t="s">
        <v>262</v>
      </c>
      <c r="C13" s="464">
        <v>7.6750000000000007</v>
      </c>
    </row>
    <row r="14" spans="1:3" x14ac:dyDescent="0.3">
      <c r="A14" t="s">
        <v>265</v>
      </c>
      <c r="B14" t="s">
        <v>266</v>
      </c>
      <c r="C14" s="464">
        <v>20.672199999999997</v>
      </c>
    </row>
    <row r="15" spans="1:3" x14ac:dyDescent="0.3">
      <c r="A15" t="s">
        <v>269</v>
      </c>
      <c r="B15" t="s">
        <v>264</v>
      </c>
      <c r="C15" s="464">
        <v>22.436</v>
      </c>
    </row>
    <row r="16" spans="1:3" x14ac:dyDescent="0.3">
      <c r="A16" t="s">
        <v>272</v>
      </c>
      <c r="B16" t="s">
        <v>273</v>
      </c>
      <c r="C16" s="464">
        <v>30.778699999999997</v>
      </c>
    </row>
    <row r="17" spans="1:3" x14ac:dyDescent="0.3">
      <c r="A17" t="s">
        <v>57</v>
      </c>
      <c r="B17" t="s">
        <v>58</v>
      </c>
      <c r="C17" s="464">
        <v>17.254799999999999</v>
      </c>
    </row>
    <row r="18" spans="1:3" x14ac:dyDescent="0.3">
      <c r="A18" t="s">
        <v>75</v>
      </c>
      <c r="B18" t="s">
        <v>76</v>
      </c>
      <c r="C18" s="464">
        <v>10.088000000000001</v>
      </c>
    </row>
    <row r="19" spans="1:3" x14ac:dyDescent="0.3">
      <c r="A19" t="s">
        <v>29</v>
      </c>
      <c r="B19" t="s">
        <v>30</v>
      </c>
      <c r="C19" s="464">
        <v>30.385999999999996</v>
      </c>
    </row>
    <row r="20" spans="1:3" x14ac:dyDescent="0.3">
      <c r="A20" t="s">
        <v>282</v>
      </c>
      <c r="B20" t="s">
        <v>283</v>
      </c>
      <c r="C20" s="464">
        <v>6.3480000000000008</v>
      </c>
    </row>
    <row r="21" spans="1:3" x14ac:dyDescent="0.3">
      <c r="A21" t="s">
        <v>286</v>
      </c>
      <c r="B21" t="s">
        <v>287</v>
      </c>
      <c r="C21" s="464">
        <v>1.0149999999999999</v>
      </c>
    </row>
    <row r="22" spans="1:3" x14ac:dyDescent="0.3">
      <c r="A22" t="s">
        <v>288</v>
      </c>
      <c r="B22" t="s">
        <v>289</v>
      </c>
      <c r="C22" s="464">
        <v>0.75600000000000001</v>
      </c>
    </row>
    <row r="23" spans="1:3" x14ac:dyDescent="0.3">
      <c r="A23" t="s">
        <v>292</v>
      </c>
      <c r="B23" t="s">
        <v>1423</v>
      </c>
      <c r="C23" s="464">
        <v>13.662000000000001</v>
      </c>
    </row>
    <row r="24" spans="1:3" x14ac:dyDescent="0.3">
      <c r="A24" t="s">
        <v>155</v>
      </c>
      <c r="B24" t="s">
        <v>156</v>
      </c>
      <c r="C24" s="464">
        <v>11.938400000000001</v>
      </c>
    </row>
    <row r="25" spans="1:3" x14ac:dyDescent="0.3">
      <c r="A25" t="s">
        <v>295</v>
      </c>
      <c r="B25" t="s">
        <v>296</v>
      </c>
      <c r="C25" s="464">
        <v>5.1740000000000004</v>
      </c>
    </row>
    <row r="26" spans="1:3" x14ac:dyDescent="0.3">
      <c r="A26" t="s">
        <v>299</v>
      </c>
      <c r="B26" t="s">
        <v>300</v>
      </c>
      <c r="C26" s="464">
        <v>2.7050999999999998</v>
      </c>
    </row>
    <row r="27" spans="1:3" x14ac:dyDescent="0.3">
      <c r="A27" t="s">
        <v>301</v>
      </c>
      <c r="B27" t="s">
        <v>302</v>
      </c>
      <c r="C27" s="464">
        <v>14.887</v>
      </c>
    </row>
    <row r="28" spans="1:3" x14ac:dyDescent="0.3">
      <c r="A28" t="s">
        <v>305</v>
      </c>
      <c r="B28" t="s">
        <v>306</v>
      </c>
      <c r="C28" s="464">
        <v>19.0502</v>
      </c>
    </row>
    <row r="29" spans="1:3" x14ac:dyDescent="0.3">
      <c r="A29" t="s">
        <v>82</v>
      </c>
      <c r="B29" t="s">
        <v>83</v>
      </c>
      <c r="C29" s="464">
        <v>6.9309999999999992</v>
      </c>
    </row>
    <row r="30" spans="1:3" x14ac:dyDescent="0.3">
      <c r="A30" t="s">
        <v>24</v>
      </c>
      <c r="B30" t="s">
        <v>25</v>
      </c>
      <c r="C30" s="464">
        <v>8.5485000000000007</v>
      </c>
    </row>
    <row r="31" spans="1:3" x14ac:dyDescent="0.3">
      <c r="A31" t="s">
        <v>313</v>
      </c>
      <c r="B31" t="s">
        <v>1424</v>
      </c>
      <c r="C31" s="464">
        <v>7.0245999999999995</v>
      </c>
    </row>
    <row r="32" spans="1:3" x14ac:dyDescent="0.3">
      <c r="A32" t="s">
        <v>157</v>
      </c>
      <c r="B32" t="s">
        <v>158</v>
      </c>
      <c r="C32" s="464">
        <v>27.7821</v>
      </c>
    </row>
    <row r="33" spans="1:3" x14ac:dyDescent="0.3">
      <c r="A33" t="s">
        <v>316</v>
      </c>
      <c r="B33" t="s">
        <v>317</v>
      </c>
      <c r="C33" s="464">
        <v>18.118099999999998</v>
      </c>
    </row>
    <row r="34" spans="1:3" x14ac:dyDescent="0.3">
      <c r="A34" t="s">
        <v>320</v>
      </c>
      <c r="B34" t="s">
        <v>321</v>
      </c>
      <c r="C34" s="464">
        <v>22.0242</v>
      </c>
    </row>
    <row r="35" spans="1:3" x14ac:dyDescent="0.3">
      <c r="A35" t="s">
        <v>324</v>
      </c>
      <c r="B35" t="s">
        <v>325</v>
      </c>
      <c r="C35" s="464">
        <v>38.2181</v>
      </c>
    </row>
    <row r="36" spans="1:3" x14ac:dyDescent="0.3">
      <c r="A36" t="s">
        <v>60</v>
      </c>
      <c r="B36" t="s">
        <v>61</v>
      </c>
      <c r="C36" s="464">
        <v>45.168999999999997</v>
      </c>
    </row>
    <row r="37" spans="1:3" x14ac:dyDescent="0.3">
      <c r="A37" t="s">
        <v>84</v>
      </c>
      <c r="B37" t="s">
        <v>85</v>
      </c>
      <c r="C37" s="464">
        <v>2.1268000000000002</v>
      </c>
    </row>
    <row r="38" spans="1:3" x14ac:dyDescent="0.3">
      <c r="A38" t="s">
        <v>33</v>
      </c>
      <c r="B38" t="s">
        <v>34</v>
      </c>
      <c r="C38" s="464">
        <v>45.749000000000009</v>
      </c>
    </row>
    <row r="39" spans="1:3" x14ac:dyDescent="0.3">
      <c r="A39" t="s">
        <v>332</v>
      </c>
      <c r="B39" t="s">
        <v>333</v>
      </c>
      <c r="C39" s="464">
        <v>0.59199999999999997</v>
      </c>
    </row>
    <row r="40" spans="1:3" x14ac:dyDescent="0.3">
      <c r="A40" t="s">
        <v>336</v>
      </c>
      <c r="B40" t="s">
        <v>1425</v>
      </c>
      <c r="C40" s="464">
        <v>12.2125</v>
      </c>
    </row>
    <row r="41" spans="1:3" x14ac:dyDescent="0.3">
      <c r="A41" t="s">
        <v>338</v>
      </c>
      <c r="B41" t="s">
        <v>1426</v>
      </c>
      <c r="C41" s="464">
        <v>2.1059999999999999</v>
      </c>
    </row>
    <row r="42" spans="1:3" x14ac:dyDescent="0.3">
      <c r="A42" t="s">
        <v>344</v>
      </c>
      <c r="B42" t="s">
        <v>345</v>
      </c>
      <c r="C42" s="464">
        <v>44.918299999999995</v>
      </c>
    </row>
    <row r="43" spans="1:3" x14ac:dyDescent="0.3">
      <c r="A43" t="s">
        <v>348</v>
      </c>
      <c r="B43" t="s">
        <v>349</v>
      </c>
      <c r="C43" s="464">
        <v>3.1322999999999999</v>
      </c>
    </row>
    <row r="44" spans="1:3" x14ac:dyDescent="0.3">
      <c r="A44" t="s">
        <v>352</v>
      </c>
      <c r="B44" t="s">
        <v>351</v>
      </c>
      <c r="C44" s="464">
        <v>20.035000000000004</v>
      </c>
    </row>
    <row r="45" spans="1:3" x14ac:dyDescent="0.3">
      <c r="A45" t="s">
        <v>88</v>
      </c>
      <c r="B45" t="s">
        <v>89</v>
      </c>
      <c r="C45" s="464">
        <v>0.80640000000000001</v>
      </c>
    </row>
    <row r="46" spans="1:3" x14ac:dyDescent="0.3">
      <c r="A46" t="s">
        <v>67</v>
      </c>
      <c r="B46" t="s">
        <v>68</v>
      </c>
      <c r="C46" s="464">
        <v>22.59</v>
      </c>
    </row>
    <row r="47" spans="1:3" x14ac:dyDescent="0.3">
      <c r="A47" t="s">
        <v>69</v>
      </c>
      <c r="B47" t="s">
        <v>70</v>
      </c>
      <c r="C47" s="464">
        <v>1.18</v>
      </c>
    </row>
    <row r="48" spans="1:3" x14ac:dyDescent="0.3">
      <c r="A48" t="s">
        <v>362</v>
      </c>
      <c r="B48" t="s">
        <v>363</v>
      </c>
      <c r="C48" s="464">
        <v>7.1795999999999998</v>
      </c>
    </row>
    <row r="49" spans="1:3" x14ac:dyDescent="0.3">
      <c r="A49" t="s">
        <v>17</v>
      </c>
      <c r="B49" t="s">
        <v>18</v>
      </c>
      <c r="C49" s="464">
        <v>27.274699999999999</v>
      </c>
    </row>
    <row r="50" spans="1:3" x14ac:dyDescent="0.3">
      <c r="A50" t="s">
        <v>389</v>
      </c>
      <c r="B50" t="s">
        <v>743</v>
      </c>
      <c r="C50" s="464">
        <v>11.770999999999997</v>
      </c>
    </row>
    <row r="51" spans="1:3" x14ac:dyDescent="0.3">
      <c r="A51" t="s">
        <v>391</v>
      </c>
      <c r="B51" t="s">
        <v>744</v>
      </c>
      <c r="C51" s="464">
        <v>56.192999999999998</v>
      </c>
    </row>
    <row r="52" spans="1:3" x14ac:dyDescent="0.3">
      <c r="A52" t="s">
        <v>393</v>
      </c>
      <c r="B52" t="s">
        <v>745</v>
      </c>
      <c r="C52" s="464">
        <v>16.221</v>
      </c>
    </row>
    <row r="53" spans="1:3" x14ac:dyDescent="0.3">
      <c r="A53" t="s">
        <v>395</v>
      </c>
      <c r="B53" t="s">
        <v>1427</v>
      </c>
      <c r="C53" s="464">
        <v>19.114000000000001</v>
      </c>
    </row>
    <row r="54" spans="1:3" x14ac:dyDescent="0.3">
      <c r="A54" t="s">
        <v>397</v>
      </c>
      <c r="B54" t="s">
        <v>1428</v>
      </c>
      <c r="C54" s="464">
        <v>0.19839999999999999</v>
      </c>
    </row>
    <row r="55" spans="1:3" x14ac:dyDescent="0.3">
      <c r="A55" t="s">
        <v>399</v>
      </c>
      <c r="B55" t="s">
        <v>1429</v>
      </c>
      <c r="C55" s="464">
        <v>1.1809999999999998</v>
      </c>
    </row>
    <row r="56" spans="1:3" x14ac:dyDescent="0.3">
      <c r="A56" t="s">
        <v>401</v>
      </c>
      <c r="B56" t="s">
        <v>1709</v>
      </c>
      <c r="C56" s="464">
        <v>0.22800000000000001</v>
      </c>
    </row>
    <row r="57" spans="1:3" x14ac:dyDescent="0.3">
      <c r="A57" t="s">
        <v>92</v>
      </c>
      <c r="B57" t="s">
        <v>1430</v>
      </c>
      <c r="C57" s="464">
        <v>4.617</v>
      </c>
    </row>
    <row r="58" spans="1:3" x14ac:dyDescent="0.3">
      <c r="A58" t="s">
        <v>405</v>
      </c>
      <c r="B58" t="s">
        <v>1431</v>
      </c>
      <c r="C58" s="464">
        <v>1.7336</v>
      </c>
    </row>
    <row r="59" spans="1:3" x14ac:dyDescent="0.3">
      <c r="A59" t="s">
        <v>409</v>
      </c>
      <c r="B59" t="s">
        <v>746</v>
      </c>
      <c r="C59" s="464">
        <v>7.2903000000000002</v>
      </c>
    </row>
    <row r="60" spans="1:3" x14ac:dyDescent="0.3">
      <c r="A60" t="s">
        <v>411</v>
      </c>
      <c r="B60" t="s">
        <v>747</v>
      </c>
      <c r="C60" s="464">
        <v>4.7612000000000005</v>
      </c>
    </row>
    <row r="61" spans="1:3" x14ac:dyDescent="0.3">
      <c r="A61" t="s">
        <v>139</v>
      </c>
      <c r="B61" t="s">
        <v>748</v>
      </c>
      <c r="C61" s="464">
        <v>15.621650000000002</v>
      </c>
    </row>
    <row r="62" spans="1:3" x14ac:dyDescent="0.3">
      <c r="A62" t="s">
        <v>414</v>
      </c>
      <c r="B62" t="s">
        <v>1432</v>
      </c>
      <c r="C62" s="464">
        <v>4.7539999999999996</v>
      </c>
    </row>
    <row r="63" spans="1:3" x14ac:dyDescent="0.3">
      <c r="A63" t="s">
        <v>418</v>
      </c>
      <c r="B63" t="s">
        <v>749</v>
      </c>
      <c r="C63" s="464">
        <v>8.6488000000000014</v>
      </c>
    </row>
    <row r="64" spans="1:3" x14ac:dyDescent="0.3">
      <c r="A64" t="s">
        <v>421</v>
      </c>
      <c r="B64" t="s">
        <v>1433</v>
      </c>
      <c r="C64" s="464">
        <v>7.0253999999999994</v>
      </c>
    </row>
    <row r="65" spans="1:3" x14ac:dyDescent="0.3">
      <c r="A65" t="s">
        <v>115</v>
      </c>
      <c r="B65" t="s">
        <v>750</v>
      </c>
      <c r="C65" s="464">
        <v>5.1378000000000013</v>
      </c>
    </row>
    <row r="66" spans="1:3" x14ac:dyDescent="0.3">
      <c r="A66" t="s">
        <v>117</v>
      </c>
      <c r="B66" t="s">
        <v>1434</v>
      </c>
      <c r="C66" s="464">
        <v>7.7649999999999988</v>
      </c>
    </row>
    <row r="67" spans="1:3" x14ac:dyDescent="0.3">
      <c r="A67" t="s">
        <v>425</v>
      </c>
      <c r="B67" t="s">
        <v>1435</v>
      </c>
      <c r="C67" s="464">
        <v>4.3654000000000002</v>
      </c>
    </row>
    <row r="68" spans="1:3" x14ac:dyDescent="0.3">
      <c r="A68" t="s">
        <v>36</v>
      </c>
      <c r="B68" t="s">
        <v>1437</v>
      </c>
      <c r="C68" s="464">
        <v>4.6934000000000005</v>
      </c>
    </row>
    <row r="69" spans="1:3" x14ac:dyDescent="0.3">
      <c r="A69" t="s">
        <v>437</v>
      </c>
      <c r="B69" t="s">
        <v>1439</v>
      </c>
      <c r="C69" s="464">
        <v>1.8243</v>
      </c>
    </row>
    <row r="70" spans="1:3" x14ac:dyDescent="0.3">
      <c r="A70" t="s">
        <v>439</v>
      </c>
      <c r="B70" t="s">
        <v>1440</v>
      </c>
      <c r="C70" s="464">
        <v>0.39</v>
      </c>
    </row>
    <row r="71" spans="1:3" x14ac:dyDescent="0.3">
      <c r="A71" t="s">
        <v>443</v>
      </c>
      <c r="B71" t="s">
        <v>751</v>
      </c>
      <c r="C71" s="464">
        <v>0.152</v>
      </c>
    </row>
    <row r="72" spans="1:3" x14ac:dyDescent="0.3">
      <c r="A72" t="s">
        <v>445</v>
      </c>
      <c r="B72" t="s">
        <v>1442</v>
      </c>
      <c r="C72" s="464">
        <v>1.496</v>
      </c>
    </row>
    <row r="73" spans="1:3" x14ac:dyDescent="0.3">
      <c r="A73" t="s">
        <v>123</v>
      </c>
      <c r="B73" t="s">
        <v>752</v>
      </c>
      <c r="C73" s="464">
        <v>5.0078999999999994</v>
      </c>
    </row>
    <row r="74" spans="1:3" x14ac:dyDescent="0.3">
      <c r="A74" t="s">
        <v>121</v>
      </c>
      <c r="B74" t="s">
        <v>1443</v>
      </c>
      <c r="C74" s="464">
        <v>1.764</v>
      </c>
    </row>
    <row r="75" spans="1:3" x14ac:dyDescent="0.3">
      <c r="A75" t="s">
        <v>449</v>
      </c>
      <c r="B75" t="s">
        <v>1444</v>
      </c>
      <c r="C75" s="464">
        <v>13.2081</v>
      </c>
    </row>
    <row r="76" spans="1:3" x14ac:dyDescent="0.3">
      <c r="A76" t="s">
        <v>99</v>
      </c>
      <c r="B76" t="s">
        <v>1445</v>
      </c>
      <c r="C76" s="464">
        <v>4.7349000000000006</v>
      </c>
    </row>
    <row r="77" spans="1:3" x14ac:dyDescent="0.3">
      <c r="A77" t="s">
        <v>451</v>
      </c>
      <c r="B77" t="s">
        <v>1710</v>
      </c>
      <c r="C77" s="464">
        <v>12.330500000000001</v>
      </c>
    </row>
    <row r="78" spans="1:3" x14ac:dyDescent="0.3">
      <c r="A78" t="s">
        <v>455</v>
      </c>
      <c r="B78" t="s">
        <v>1446</v>
      </c>
      <c r="C78" s="464">
        <v>10.617399999999998</v>
      </c>
    </row>
    <row r="79" spans="1:3" x14ac:dyDescent="0.3">
      <c r="A79" t="s">
        <v>459</v>
      </c>
      <c r="B79" t="s">
        <v>1447</v>
      </c>
      <c r="C79" s="464">
        <v>0.79749999999999999</v>
      </c>
    </row>
    <row r="80" spans="1:3" x14ac:dyDescent="0.3">
      <c r="A80" t="s">
        <v>141</v>
      </c>
      <c r="B80" t="s">
        <v>753</v>
      </c>
      <c r="C80" s="464">
        <v>20.990699999999997</v>
      </c>
    </row>
    <row r="81" spans="1:3" x14ac:dyDescent="0.3">
      <c r="A81" t="s">
        <v>464</v>
      </c>
      <c r="B81" t="s">
        <v>1711</v>
      </c>
      <c r="C81" s="464">
        <v>3.1139999999999999</v>
      </c>
    </row>
    <row r="82" spans="1:3" x14ac:dyDescent="0.3">
      <c r="A82" t="s">
        <v>466</v>
      </c>
      <c r="B82" t="s">
        <v>1448</v>
      </c>
      <c r="C82" s="464">
        <v>2.54</v>
      </c>
    </row>
    <row r="83" spans="1:3" x14ac:dyDescent="0.3">
      <c r="A83" t="s">
        <v>125</v>
      </c>
      <c r="B83" t="s">
        <v>1449</v>
      </c>
      <c r="C83" s="464">
        <v>43.546999999999997</v>
      </c>
    </row>
    <row r="84" spans="1:3" x14ac:dyDescent="0.3">
      <c r="A84" t="s">
        <v>127</v>
      </c>
      <c r="B84" t="s">
        <v>128</v>
      </c>
      <c r="C84" s="464">
        <v>1.6427999999999998</v>
      </c>
    </row>
    <row r="85" spans="1:3" x14ac:dyDescent="0.3">
      <c r="A85" t="s">
        <v>470</v>
      </c>
      <c r="B85" t="s">
        <v>1450</v>
      </c>
      <c r="C85" s="464">
        <v>11.571400000000001</v>
      </c>
    </row>
    <row r="86" spans="1:3" x14ac:dyDescent="0.3">
      <c r="A86" t="s">
        <v>102</v>
      </c>
      <c r="B86" t="s">
        <v>1451</v>
      </c>
      <c r="C86" s="464">
        <v>16.955000000000002</v>
      </c>
    </row>
    <row r="87" spans="1:3" x14ac:dyDescent="0.3">
      <c r="A87" t="s">
        <v>39</v>
      </c>
      <c r="B87" t="s">
        <v>1452</v>
      </c>
      <c r="C87" s="464">
        <v>8.3844999999999992</v>
      </c>
    </row>
    <row r="88" spans="1:3" x14ac:dyDescent="0.3">
      <c r="A88" t="s">
        <v>480</v>
      </c>
      <c r="B88" t="s">
        <v>1453</v>
      </c>
      <c r="C88" s="464">
        <v>12.787699999999997</v>
      </c>
    </row>
    <row r="89" spans="1:3" x14ac:dyDescent="0.3">
      <c r="A89" t="s">
        <v>482</v>
      </c>
      <c r="B89" t="s">
        <v>1712</v>
      </c>
      <c r="C89" s="464">
        <v>0.2616</v>
      </c>
    </row>
    <row r="90" spans="1:3" x14ac:dyDescent="0.3">
      <c r="A90" t="s">
        <v>486</v>
      </c>
      <c r="B90" t="s">
        <v>754</v>
      </c>
      <c r="C90" s="464">
        <v>27.736000000000004</v>
      </c>
    </row>
    <row r="91" spans="1:3" x14ac:dyDescent="0.3">
      <c r="A91" t="s">
        <v>487</v>
      </c>
      <c r="B91" t="s">
        <v>1454</v>
      </c>
      <c r="C91" s="464">
        <v>0.80500000000000005</v>
      </c>
    </row>
    <row r="92" spans="1:3" x14ac:dyDescent="0.3">
      <c r="A92" t="s">
        <v>489</v>
      </c>
      <c r="B92" t="s">
        <v>1455</v>
      </c>
      <c r="C92" s="464">
        <v>1.4259999999999999</v>
      </c>
    </row>
    <row r="93" spans="1:3" x14ac:dyDescent="0.3">
      <c r="A93" t="s">
        <v>129</v>
      </c>
      <c r="B93" t="s">
        <v>755</v>
      </c>
      <c r="C93" s="464">
        <v>3.3839999999999999</v>
      </c>
    </row>
    <row r="94" spans="1:3" x14ac:dyDescent="0.3">
      <c r="A94" t="s">
        <v>131</v>
      </c>
      <c r="B94" t="s">
        <v>756</v>
      </c>
      <c r="C94" s="464">
        <v>39.561399999999999</v>
      </c>
    </row>
    <row r="95" spans="1:3" x14ac:dyDescent="0.3">
      <c r="A95" t="s">
        <v>496</v>
      </c>
      <c r="B95" t="s">
        <v>757</v>
      </c>
      <c r="C95" s="464">
        <v>33.0473</v>
      </c>
    </row>
    <row r="96" spans="1:3" x14ac:dyDescent="0.3">
      <c r="A96" t="s">
        <v>109</v>
      </c>
      <c r="B96" t="s">
        <v>758</v>
      </c>
      <c r="C96" s="464">
        <v>29.017200000000003</v>
      </c>
    </row>
    <row r="97" spans="1:3" x14ac:dyDescent="0.3">
      <c r="A97" t="s">
        <v>42</v>
      </c>
      <c r="B97" t="s">
        <v>1456</v>
      </c>
      <c r="C97" s="464">
        <v>28.034399999999998</v>
      </c>
    </row>
    <row r="98" spans="1:3" x14ac:dyDescent="0.3">
      <c r="A98" t="s">
        <v>501</v>
      </c>
      <c r="B98" t="s">
        <v>502</v>
      </c>
      <c r="C98" s="464">
        <v>1.6379999999999999</v>
      </c>
    </row>
    <row r="99" spans="1:3" x14ac:dyDescent="0.3">
      <c r="A99" t="s">
        <v>145</v>
      </c>
      <c r="B99" t="s">
        <v>759</v>
      </c>
      <c r="C99" s="464">
        <v>34.850999999999999</v>
      </c>
    </row>
    <row r="100" spans="1:3" x14ac:dyDescent="0.3">
      <c r="A100" t="s">
        <v>510</v>
      </c>
      <c r="B100" t="s">
        <v>760</v>
      </c>
      <c r="C100" s="464">
        <v>5.1890000000000001</v>
      </c>
    </row>
    <row r="101" spans="1:3" x14ac:dyDescent="0.3">
      <c r="A101" t="s">
        <v>133</v>
      </c>
      <c r="B101" t="s">
        <v>1457</v>
      </c>
      <c r="C101" s="464">
        <v>3.1219999999999999</v>
      </c>
    </row>
    <row r="102" spans="1:3" x14ac:dyDescent="0.3">
      <c r="A102" t="s">
        <v>514</v>
      </c>
      <c r="B102" t="s">
        <v>1458</v>
      </c>
      <c r="C102" s="464">
        <v>9.2574000000000005</v>
      </c>
    </row>
    <row r="103" spans="1:3" x14ac:dyDescent="0.3">
      <c r="A103" t="s">
        <v>113</v>
      </c>
      <c r="B103" t="s">
        <v>761</v>
      </c>
      <c r="C103" s="464">
        <v>16.6828</v>
      </c>
    </row>
    <row r="104" spans="1:3" x14ac:dyDescent="0.3">
      <c r="A104" t="s">
        <v>518</v>
      </c>
      <c r="B104" t="s">
        <v>1459</v>
      </c>
      <c r="C104" s="464">
        <v>18.291</v>
      </c>
    </row>
    <row r="105" spans="1:3" x14ac:dyDescent="0.3">
      <c r="A105" t="s">
        <v>637</v>
      </c>
      <c r="B105" t="s">
        <v>762</v>
      </c>
      <c r="C105" s="464">
        <v>7.68</v>
      </c>
    </row>
    <row r="106" spans="1:3" x14ac:dyDescent="0.3">
      <c r="A106" t="s">
        <v>639</v>
      </c>
      <c r="B106" t="s">
        <v>763</v>
      </c>
      <c r="C106" s="464">
        <v>1.7669999999999999</v>
      </c>
    </row>
    <row r="107" spans="1:3" x14ac:dyDescent="0.3">
      <c r="A107" t="s">
        <v>643</v>
      </c>
      <c r="B107" t="s">
        <v>644</v>
      </c>
      <c r="C107" s="464">
        <v>0.40260000000000001</v>
      </c>
    </row>
    <row r="108" spans="1:3" x14ac:dyDescent="0.3">
      <c r="A108" t="s">
        <v>651</v>
      </c>
      <c r="B108" t="s">
        <v>652</v>
      </c>
      <c r="C108" s="464">
        <v>4.1061999999999994</v>
      </c>
    </row>
    <row r="109" spans="1:3" x14ac:dyDescent="0.3">
      <c r="A109" t="s">
        <v>55</v>
      </c>
      <c r="B109" t="s">
        <v>56</v>
      </c>
      <c r="C109" s="464">
        <v>6.6882999999999999</v>
      </c>
    </row>
    <row r="110" spans="1:3" x14ac:dyDescent="0.3">
      <c r="A110" t="s">
        <v>661</v>
      </c>
      <c r="B110" t="s">
        <v>662</v>
      </c>
      <c r="C110" s="464">
        <v>0.92500000000000004</v>
      </c>
    </row>
    <row r="111" spans="1:3" x14ac:dyDescent="0.3">
      <c r="A111" t="s">
        <v>699</v>
      </c>
      <c r="B111" t="s">
        <v>1460</v>
      </c>
      <c r="C111" s="464">
        <v>2.0099999999999998</v>
      </c>
    </row>
    <row r="112" spans="1:3" x14ac:dyDescent="0.3">
      <c r="A112" t="s">
        <v>701</v>
      </c>
      <c r="B112" t="s">
        <v>1461</v>
      </c>
      <c r="C112" s="464">
        <v>1.5854999999999999</v>
      </c>
    </row>
    <row r="113" spans="1:3" x14ac:dyDescent="0.3">
      <c r="A113" t="s">
        <v>703</v>
      </c>
      <c r="B113" t="s">
        <v>1462</v>
      </c>
      <c r="C113" s="464">
        <v>3.0249999999999995</v>
      </c>
    </row>
    <row r="114" spans="1:3" x14ac:dyDescent="0.3">
      <c r="A114" t="s">
        <v>119</v>
      </c>
      <c r="B114" t="s">
        <v>1463</v>
      </c>
      <c r="C114" s="464">
        <v>0.96250000000000002</v>
      </c>
    </row>
    <row r="115" spans="1:3" x14ac:dyDescent="0.3">
      <c r="A115" t="s">
        <v>715</v>
      </c>
      <c r="B115" t="s">
        <v>1465</v>
      </c>
      <c r="C115" s="464">
        <v>1</v>
      </c>
    </row>
    <row r="116" spans="1:3" x14ac:dyDescent="0.3">
      <c r="A116" s="465" t="s">
        <v>1420</v>
      </c>
      <c r="B116" s="464"/>
      <c r="C116" s="464">
        <v>1318.5652400000001</v>
      </c>
    </row>
    <row r="118" spans="1:3" x14ac:dyDescent="0.3">
      <c r="A118" t="s">
        <v>1713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E5CD-3A0A-4A22-9D4B-CB7A96A78E07}">
  <sheetPr codeName="Planilha16"/>
  <dimension ref="A1:C128"/>
  <sheetViews>
    <sheetView workbookViewId="0">
      <selection activeCell="B9" sqref="B9"/>
    </sheetView>
  </sheetViews>
  <sheetFormatPr defaultRowHeight="14.4" x14ac:dyDescent="0.3"/>
  <cols>
    <col min="2" max="2" width="55.44140625" bestFit="1" customWidth="1"/>
  </cols>
  <sheetData>
    <row r="1" spans="1:3" x14ac:dyDescent="0.3">
      <c r="A1" s="449" t="s">
        <v>1418</v>
      </c>
      <c r="B1" s="449" t="s">
        <v>1714</v>
      </c>
      <c r="C1" s="462" t="s">
        <v>1420</v>
      </c>
    </row>
    <row r="2" spans="1:3" x14ac:dyDescent="0.3">
      <c r="A2" s="442" t="s">
        <v>181</v>
      </c>
      <c r="B2" s="442" t="s">
        <v>1421</v>
      </c>
      <c r="C2" s="463" t="s">
        <v>1421</v>
      </c>
    </row>
    <row r="3" spans="1:3" x14ac:dyDescent="0.3">
      <c r="A3" s="444" t="s">
        <v>136</v>
      </c>
      <c r="B3" t="s">
        <v>188</v>
      </c>
      <c r="C3" s="464">
        <v>4.8600000000000003</v>
      </c>
    </row>
    <row r="4" spans="1:3" x14ac:dyDescent="0.3">
      <c r="A4" s="444" t="s">
        <v>191</v>
      </c>
      <c r="B4" t="s">
        <v>192</v>
      </c>
      <c r="C4" s="464">
        <v>0.33</v>
      </c>
    </row>
    <row r="5" spans="1:3" x14ac:dyDescent="0.3">
      <c r="A5" s="444" t="s">
        <v>193</v>
      </c>
      <c r="B5" t="s">
        <v>194</v>
      </c>
      <c r="C5" s="464">
        <v>2.9474999999999998</v>
      </c>
    </row>
    <row r="6" spans="1:3" x14ac:dyDescent="0.3">
      <c r="A6" s="444" t="s">
        <v>195</v>
      </c>
      <c r="B6" t="s">
        <v>737</v>
      </c>
      <c r="C6" s="464">
        <v>1.1299999999999999</v>
      </c>
    </row>
    <row r="7" spans="1:3" x14ac:dyDescent="0.3">
      <c r="A7" s="444" t="s">
        <v>200</v>
      </c>
      <c r="B7" t="s">
        <v>201</v>
      </c>
      <c r="C7" s="464">
        <v>0.99199999999999999</v>
      </c>
    </row>
    <row r="8" spans="1:3" x14ac:dyDescent="0.3">
      <c r="A8" s="444" t="s">
        <v>219</v>
      </c>
      <c r="B8" t="s">
        <v>220</v>
      </c>
      <c r="C8" s="464">
        <v>18.390599999999999</v>
      </c>
    </row>
    <row r="9" spans="1:3" x14ac:dyDescent="0.3">
      <c r="A9" s="444" t="s">
        <v>246</v>
      </c>
      <c r="B9" t="s">
        <v>738</v>
      </c>
      <c r="C9" s="464">
        <v>11.5411</v>
      </c>
    </row>
    <row r="10" spans="1:3" x14ac:dyDescent="0.3">
      <c r="A10" s="444" t="s">
        <v>147</v>
      </c>
      <c r="B10" t="s">
        <v>148</v>
      </c>
      <c r="C10" s="464">
        <v>30.539699999999996</v>
      </c>
    </row>
    <row r="11" spans="1:3" x14ac:dyDescent="0.3">
      <c r="A11" s="444" t="s">
        <v>249</v>
      </c>
      <c r="B11" t="s">
        <v>250</v>
      </c>
      <c r="C11" s="464">
        <v>11.823999999999998</v>
      </c>
    </row>
    <row r="12" spans="1:3" x14ac:dyDescent="0.3">
      <c r="A12" s="444" t="s">
        <v>251</v>
      </c>
      <c r="B12" t="s">
        <v>252</v>
      </c>
      <c r="C12" s="464">
        <v>4.3769999999999998</v>
      </c>
    </row>
    <row r="13" spans="1:3" x14ac:dyDescent="0.3">
      <c r="A13" s="444" t="s">
        <v>49</v>
      </c>
      <c r="B13" t="s">
        <v>253</v>
      </c>
      <c r="C13" s="464">
        <v>0.17499999999999999</v>
      </c>
    </row>
    <row r="14" spans="1:3" x14ac:dyDescent="0.3">
      <c r="A14" s="444" t="s">
        <v>72</v>
      </c>
      <c r="B14" t="s">
        <v>73</v>
      </c>
      <c r="C14" s="464">
        <v>8.7880000000000003</v>
      </c>
    </row>
    <row r="15" spans="1:3" x14ac:dyDescent="0.3">
      <c r="A15" s="444" t="s">
        <v>256</v>
      </c>
      <c r="B15" t="s">
        <v>1422</v>
      </c>
      <c r="C15" s="464">
        <v>10.217299999999998</v>
      </c>
    </row>
    <row r="16" spans="1:3" x14ac:dyDescent="0.3">
      <c r="A16" s="444" t="s">
        <v>151</v>
      </c>
      <c r="B16" t="s">
        <v>152</v>
      </c>
      <c r="C16" s="464">
        <v>26.4497</v>
      </c>
    </row>
    <row r="17" spans="1:3" x14ac:dyDescent="0.3">
      <c r="A17" s="444" t="s">
        <v>261</v>
      </c>
      <c r="B17" t="s">
        <v>262</v>
      </c>
      <c r="C17" s="464">
        <v>17.617999999999999</v>
      </c>
    </row>
    <row r="18" spans="1:3" x14ac:dyDescent="0.3">
      <c r="A18" s="444" t="s">
        <v>265</v>
      </c>
      <c r="B18" t="s">
        <v>266</v>
      </c>
      <c r="C18" s="464">
        <v>15.559799999999999</v>
      </c>
    </row>
    <row r="19" spans="1:3" x14ac:dyDescent="0.3">
      <c r="A19" s="444" t="s">
        <v>269</v>
      </c>
      <c r="B19" t="s">
        <v>264</v>
      </c>
      <c r="C19" s="464">
        <v>12.393999999999998</v>
      </c>
    </row>
    <row r="20" spans="1:3" x14ac:dyDescent="0.3">
      <c r="A20" s="444" t="s">
        <v>272</v>
      </c>
      <c r="B20" t="s">
        <v>273</v>
      </c>
      <c r="C20" s="464">
        <v>22.037400000000002</v>
      </c>
    </row>
    <row r="21" spans="1:3" x14ac:dyDescent="0.3">
      <c r="A21" s="444" t="s">
        <v>57</v>
      </c>
      <c r="B21" t="s">
        <v>58</v>
      </c>
      <c r="C21" s="464">
        <v>9.2489999999999988</v>
      </c>
    </row>
    <row r="22" spans="1:3" x14ac:dyDescent="0.3">
      <c r="A22" s="444" t="s">
        <v>75</v>
      </c>
      <c r="B22" t="s">
        <v>76</v>
      </c>
      <c r="C22" s="464">
        <v>3.0707999999999998</v>
      </c>
    </row>
    <row r="23" spans="1:3" x14ac:dyDescent="0.3">
      <c r="A23" s="444" t="s">
        <v>29</v>
      </c>
      <c r="B23" t="s">
        <v>30</v>
      </c>
      <c r="C23" s="464">
        <v>3.2008000000000001</v>
      </c>
    </row>
    <row r="24" spans="1:3" x14ac:dyDescent="0.3">
      <c r="A24" s="444" t="s">
        <v>280</v>
      </c>
      <c r="B24" t="s">
        <v>281</v>
      </c>
      <c r="C24" s="464">
        <v>2.25</v>
      </c>
    </row>
    <row r="25" spans="1:3" x14ac:dyDescent="0.3">
      <c r="A25" s="444" t="s">
        <v>282</v>
      </c>
      <c r="B25" t="s">
        <v>283</v>
      </c>
      <c r="C25" s="464">
        <v>2.052</v>
      </c>
    </row>
    <row r="26" spans="1:3" x14ac:dyDescent="0.3">
      <c r="A26" s="444" t="s">
        <v>286</v>
      </c>
      <c r="B26" t="s">
        <v>287</v>
      </c>
      <c r="C26" s="464">
        <v>2.7530000000000001</v>
      </c>
    </row>
    <row r="27" spans="1:3" x14ac:dyDescent="0.3">
      <c r="A27" s="444" t="s">
        <v>288</v>
      </c>
      <c r="B27" t="s">
        <v>289</v>
      </c>
      <c r="C27" s="464">
        <v>0.108</v>
      </c>
    </row>
    <row r="28" spans="1:3" x14ac:dyDescent="0.3">
      <c r="A28" s="444" t="s">
        <v>155</v>
      </c>
      <c r="B28" t="s">
        <v>156</v>
      </c>
      <c r="C28" s="464">
        <v>10.025</v>
      </c>
    </row>
    <row r="29" spans="1:3" x14ac:dyDescent="0.3">
      <c r="A29" s="444" t="s">
        <v>295</v>
      </c>
      <c r="B29" t="s">
        <v>296</v>
      </c>
      <c r="C29" s="464">
        <v>4.2859999999999996</v>
      </c>
    </row>
    <row r="30" spans="1:3" x14ac:dyDescent="0.3">
      <c r="A30" s="444" t="s">
        <v>299</v>
      </c>
      <c r="B30" t="s">
        <v>300</v>
      </c>
      <c r="C30" s="464">
        <v>1.4191</v>
      </c>
    </row>
    <row r="31" spans="1:3" x14ac:dyDescent="0.3">
      <c r="A31" s="444" t="s">
        <v>301</v>
      </c>
      <c r="B31" t="s">
        <v>302</v>
      </c>
      <c r="C31" s="464">
        <v>6.9816000000000003</v>
      </c>
    </row>
    <row r="32" spans="1:3" x14ac:dyDescent="0.3">
      <c r="A32" s="444" t="s">
        <v>305</v>
      </c>
      <c r="B32" t="s">
        <v>306</v>
      </c>
      <c r="C32" s="464">
        <v>6.7423999999999999</v>
      </c>
    </row>
    <row r="33" spans="1:3" x14ac:dyDescent="0.3">
      <c r="A33" s="444" t="s">
        <v>82</v>
      </c>
      <c r="B33" t="s">
        <v>83</v>
      </c>
      <c r="C33" s="464">
        <v>8.1243999999999996</v>
      </c>
    </row>
    <row r="34" spans="1:3" x14ac:dyDescent="0.3">
      <c r="A34" s="444" t="s">
        <v>24</v>
      </c>
      <c r="B34" t="s">
        <v>25</v>
      </c>
      <c r="C34" s="464">
        <v>9.0588999999999995</v>
      </c>
    </row>
    <row r="35" spans="1:3" x14ac:dyDescent="0.3">
      <c r="A35" s="444" t="s">
        <v>313</v>
      </c>
      <c r="B35" t="s">
        <v>1424</v>
      </c>
      <c r="C35" s="464">
        <v>7.3391999999999999</v>
      </c>
    </row>
    <row r="36" spans="1:3" x14ac:dyDescent="0.3">
      <c r="A36" s="444" t="s">
        <v>157</v>
      </c>
      <c r="B36" t="s">
        <v>158</v>
      </c>
      <c r="C36" s="464">
        <v>16.406599999999997</v>
      </c>
    </row>
    <row r="37" spans="1:3" x14ac:dyDescent="0.3">
      <c r="A37" s="444" t="s">
        <v>316</v>
      </c>
      <c r="B37" t="s">
        <v>317</v>
      </c>
      <c r="C37" s="464">
        <v>9.9736999999999973</v>
      </c>
    </row>
    <row r="38" spans="1:3" x14ac:dyDescent="0.3">
      <c r="A38" s="444" t="s">
        <v>320</v>
      </c>
      <c r="B38" t="s">
        <v>321</v>
      </c>
      <c r="C38" s="464">
        <v>19.337199999999999</v>
      </c>
    </row>
    <row r="39" spans="1:3" x14ac:dyDescent="0.3">
      <c r="A39" s="444" t="s">
        <v>324</v>
      </c>
      <c r="B39" t="s">
        <v>325</v>
      </c>
      <c r="C39" s="464">
        <v>14.912700000000001</v>
      </c>
    </row>
    <row r="40" spans="1:3" x14ac:dyDescent="0.3">
      <c r="A40" s="444" t="s">
        <v>60</v>
      </c>
      <c r="B40" t="s">
        <v>61</v>
      </c>
      <c r="C40" s="464">
        <v>44.054000000000002</v>
      </c>
    </row>
    <row r="41" spans="1:3" x14ac:dyDescent="0.3">
      <c r="A41" s="444" t="s">
        <v>84</v>
      </c>
      <c r="B41" t="s">
        <v>85</v>
      </c>
      <c r="C41" s="464">
        <v>31.064900000000002</v>
      </c>
    </row>
    <row r="42" spans="1:3" x14ac:dyDescent="0.3">
      <c r="A42" s="444" t="s">
        <v>33</v>
      </c>
      <c r="B42" t="s">
        <v>34</v>
      </c>
      <c r="C42" s="464">
        <v>17.0504</v>
      </c>
    </row>
    <row r="43" spans="1:3" x14ac:dyDescent="0.3">
      <c r="A43" s="444" t="s">
        <v>332</v>
      </c>
      <c r="B43" t="s">
        <v>333</v>
      </c>
      <c r="C43" s="464">
        <v>0.21149999999999999</v>
      </c>
    </row>
    <row r="44" spans="1:3" x14ac:dyDescent="0.3">
      <c r="A44" s="444" t="s">
        <v>336</v>
      </c>
      <c r="B44" t="s">
        <v>1425</v>
      </c>
      <c r="C44" s="464">
        <v>2.0150000000000001</v>
      </c>
    </row>
    <row r="45" spans="1:3" x14ac:dyDescent="0.3">
      <c r="A45" s="444" t="s">
        <v>338</v>
      </c>
      <c r="B45" t="s">
        <v>1426</v>
      </c>
      <c r="C45" s="464">
        <v>11.3</v>
      </c>
    </row>
    <row r="46" spans="1:3" x14ac:dyDescent="0.3">
      <c r="A46" s="444" t="s">
        <v>344</v>
      </c>
      <c r="B46" t="s">
        <v>345</v>
      </c>
      <c r="C46" s="464">
        <v>32.028999999999996</v>
      </c>
    </row>
    <row r="47" spans="1:3" x14ac:dyDescent="0.3">
      <c r="A47" s="444" t="s">
        <v>348</v>
      </c>
      <c r="B47" t="s">
        <v>349</v>
      </c>
      <c r="C47" s="464">
        <v>22.952600859999997</v>
      </c>
    </row>
    <row r="48" spans="1:3" x14ac:dyDescent="0.3">
      <c r="A48" s="444" t="s">
        <v>352</v>
      </c>
      <c r="B48" t="s">
        <v>351</v>
      </c>
      <c r="C48" s="464">
        <v>13.448399999999999</v>
      </c>
    </row>
    <row r="49" spans="1:3" x14ac:dyDescent="0.3">
      <c r="A49" s="444" t="s">
        <v>88</v>
      </c>
      <c r="B49" t="s">
        <v>89</v>
      </c>
      <c r="C49" s="464">
        <v>27.832999999999998</v>
      </c>
    </row>
    <row r="50" spans="1:3" x14ac:dyDescent="0.3">
      <c r="A50" s="444" t="s">
        <v>67</v>
      </c>
      <c r="B50" t="s">
        <v>68</v>
      </c>
      <c r="C50" s="464">
        <v>37.299099975067556</v>
      </c>
    </row>
    <row r="51" spans="1:3" x14ac:dyDescent="0.3">
      <c r="A51" s="444" t="s">
        <v>17</v>
      </c>
      <c r="B51" t="s">
        <v>18</v>
      </c>
      <c r="C51" s="464">
        <v>24.3461</v>
      </c>
    </row>
    <row r="52" spans="1:3" x14ac:dyDescent="0.3">
      <c r="A52" s="444" t="s">
        <v>389</v>
      </c>
      <c r="B52" t="s">
        <v>743</v>
      </c>
      <c r="C52" s="464">
        <v>5.9190000000000005</v>
      </c>
    </row>
    <row r="53" spans="1:3" x14ac:dyDescent="0.3">
      <c r="A53" s="444" t="s">
        <v>391</v>
      </c>
      <c r="B53" t="s">
        <v>744</v>
      </c>
      <c r="C53" s="464">
        <v>6.3570000000000002</v>
      </c>
    </row>
    <row r="54" spans="1:3" x14ac:dyDescent="0.3">
      <c r="A54" s="444" t="s">
        <v>393</v>
      </c>
      <c r="B54" t="s">
        <v>745</v>
      </c>
      <c r="C54" s="464">
        <v>7.0890000000000004</v>
      </c>
    </row>
    <row r="55" spans="1:3" x14ac:dyDescent="0.3">
      <c r="A55" s="444" t="s">
        <v>395</v>
      </c>
      <c r="B55" t="s">
        <v>1427</v>
      </c>
      <c r="C55" s="464">
        <v>6.7850000000000001</v>
      </c>
    </row>
    <row r="56" spans="1:3" x14ac:dyDescent="0.3">
      <c r="A56" s="444" t="s">
        <v>397</v>
      </c>
      <c r="B56" t="s">
        <v>1428</v>
      </c>
      <c r="C56" s="464">
        <v>5.8555999999999999</v>
      </c>
    </row>
    <row r="57" spans="1:3" x14ac:dyDescent="0.3">
      <c r="A57" s="444" t="s">
        <v>399</v>
      </c>
      <c r="B57" t="s">
        <v>1429</v>
      </c>
      <c r="C57" s="464">
        <v>3.117</v>
      </c>
    </row>
    <row r="58" spans="1:3" x14ac:dyDescent="0.3">
      <c r="A58" s="444" t="s">
        <v>401</v>
      </c>
      <c r="B58" t="s">
        <v>1709</v>
      </c>
      <c r="C58" s="464">
        <v>1.0049999999999999</v>
      </c>
    </row>
    <row r="59" spans="1:3" x14ac:dyDescent="0.3">
      <c r="A59" s="444" t="s">
        <v>92</v>
      </c>
      <c r="B59" t="s">
        <v>1430</v>
      </c>
      <c r="C59" s="464">
        <v>1.256</v>
      </c>
    </row>
    <row r="60" spans="1:3" x14ac:dyDescent="0.3">
      <c r="A60" s="444" t="s">
        <v>405</v>
      </c>
      <c r="B60" t="s">
        <v>1431</v>
      </c>
      <c r="C60" s="464">
        <v>0.67999999999999994</v>
      </c>
    </row>
    <row r="61" spans="1:3" x14ac:dyDescent="0.3">
      <c r="A61" s="444" t="s">
        <v>409</v>
      </c>
      <c r="B61" t="s">
        <v>746</v>
      </c>
      <c r="C61" s="464">
        <v>9.5077999999999996</v>
      </c>
    </row>
    <row r="62" spans="1:3" x14ac:dyDescent="0.3">
      <c r="A62" s="444" t="s">
        <v>411</v>
      </c>
      <c r="B62" t="s">
        <v>747</v>
      </c>
      <c r="C62" s="464">
        <v>4.3192000000000004</v>
      </c>
    </row>
    <row r="63" spans="1:3" x14ac:dyDescent="0.3">
      <c r="A63" s="444" t="s">
        <v>139</v>
      </c>
      <c r="B63" t="s">
        <v>748</v>
      </c>
      <c r="C63" s="464">
        <v>8.2128999999999994</v>
      </c>
    </row>
    <row r="64" spans="1:3" x14ac:dyDescent="0.3">
      <c r="A64" s="444" t="s">
        <v>414</v>
      </c>
      <c r="B64" t="s">
        <v>1432</v>
      </c>
      <c r="C64" s="464">
        <v>13.727799999999998</v>
      </c>
    </row>
    <row r="65" spans="1:3" x14ac:dyDescent="0.3">
      <c r="A65" s="444" t="s">
        <v>418</v>
      </c>
      <c r="B65" t="s">
        <v>749</v>
      </c>
      <c r="C65" s="464">
        <v>0</v>
      </c>
    </row>
    <row r="66" spans="1:3" x14ac:dyDescent="0.3">
      <c r="A66" s="444" t="s">
        <v>421</v>
      </c>
      <c r="B66" t="s">
        <v>1433</v>
      </c>
      <c r="C66" s="464">
        <v>3.2060000000000004</v>
      </c>
    </row>
    <row r="67" spans="1:3" x14ac:dyDescent="0.3">
      <c r="A67" s="444" t="s">
        <v>115</v>
      </c>
      <c r="B67" t="s">
        <v>750</v>
      </c>
      <c r="C67" s="464">
        <v>7.3030000000000008</v>
      </c>
    </row>
    <row r="68" spans="1:3" x14ac:dyDescent="0.3">
      <c r="A68" s="444" t="s">
        <v>117</v>
      </c>
      <c r="B68" t="s">
        <v>1434</v>
      </c>
      <c r="C68" s="464">
        <v>19.942499999999995</v>
      </c>
    </row>
    <row r="69" spans="1:3" x14ac:dyDescent="0.3">
      <c r="A69" s="444" t="s">
        <v>425</v>
      </c>
      <c r="B69" t="s">
        <v>1435</v>
      </c>
      <c r="C69" s="464">
        <v>1.3540000000000001</v>
      </c>
    </row>
    <row r="70" spans="1:3" x14ac:dyDescent="0.3">
      <c r="A70" s="444" t="s">
        <v>96</v>
      </c>
      <c r="B70" t="s">
        <v>1436</v>
      </c>
      <c r="C70" s="464">
        <v>12.176899999999998</v>
      </c>
    </row>
    <row r="71" spans="1:3" x14ac:dyDescent="0.3">
      <c r="A71" s="444" t="s">
        <v>427</v>
      </c>
      <c r="B71" t="s">
        <v>1715</v>
      </c>
      <c r="C71" s="464">
        <v>2.7237</v>
      </c>
    </row>
    <row r="72" spans="1:3" x14ac:dyDescent="0.3">
      <c r="A72" s="444" t="s">
        <v>36</v>
      </c>
      <c r="B72" t="s">
        <v>1437</v>
      </c>
      <c r="C72" s="464">
        <v>4.1619999999999999</v>
      </c>
    </row>
    <row r="73" spans="1:3" x14ac:dyDescent="0.3">
      <c r="A73" s="444" t="s">
        <v>437</v>
      </c>
      <c r="B73" t="s">
        <v>1439</v>
      </c>
      <c r="C73" s="464">
        <v>1.9649999999999999</v>
      </c>
    </row>
    <row r="74" spans="1:3" x14ac:dyDescent="0.3">
      <c r="A74" s="444" t="s">
        <v>439</v>
      </c>
      <c r="B74" t="s">
        <v>1440</v>
      </c>
      <c r="C74" s="464">
        <v>2.5739999999999998</v>
      </c>
    </row>
    <row r="75" spans="1:3" x14ac:dyDescent="0.3">
      <c r="A75" s="444" t="s">
        <v>441</v>
      </c>
      <c r="B75" t="s">
        <v>1441</v>
      </c>
      <c r="C75" s="464">
        <v>6.2500999999999998</v>
      </c>
    </row>
    <row r="76" spans="1:3" x14ac:dyDescent="0.3">
      <c r="A76" s="444" t="s">
        <v>443</v>
      </c>
      <c r="B76" t="s">
        <v>751</v>
      </c>
      <c r="C76" s="464">
        <v>1.8844000000000001</v>
      </c>
    </row>
    <row r="77" spans="1:3" x14ac:dyDescent="0.3">
      <c r="A77" s="444" t="s">
        <v>123</v>
      </c>
      <c r="B77" t="s">
        <v>752</v>
      </c>
      <c r="C77" s="464">
        <v>8.5648000000000017</v>
      </c>
    </row>
    <row r="78" spans="1:3" x14ac:dyDescent="0.3">
      <c r="A78" s="444" t="s">
        <v>121</v>
      </c>
      <c r="B78" t="s">
        <v>1443</v>
      </c>
      <c r="C78" s="464">
        <v>7.5240000000000009</v>
      </c>
    </row>
    <row r="79" spans="1:3" x14ac:dyDescent="0.3">
      <c r="A79" s="444" t="s">
        <v>449</v>
      </c>
      <c r="B79" t="s">
        <v>1444</v>
      </c>
      <c r="C79" s="464">
        <v>2.6053000000000002</v>
      </c>
    </row>
    <row r="80" spans="1:3" x14ac:dyDescent="0.3">
      <c r="A80" s="444" t="s">
        <v>99</v>
      </c>
      <c r="B80" t="s">
        <v>1445</v>
      </c>
      <c r="C80" s="464">
        <v>2.7994000000000003</v>
      </c>
    </row>
    <row r="81" spans="1:3" x14ac:dyDescent="0.3">
      <c r="A81" s="444" t="s">
        <v>451</v>
      </c>
      <c r="B81" t="s">
        <v>1710</v>
      </c>
      <c r="C81" s="464">
        <v>5.1099999999999994</v>
      </c>
    </row>
    <row r="82" spans="1:3" x14ac:dyDescent="0.3">
      <c r="A82" s="444" t="s">
        <v>453</v>
      </c>
      <c r="B82" t="s">
        <v>1716</v>
      </c>
      <c r="C82" s="464">
        <v>0.26700000000000002</v>
      </c>
    </row>
    <row r="83" spans="1:3" x14ac:dyDescent="0.3">
      <c r="A83" s="444" t="s">
        <v>455</v>
      </c>
      <c r="B83" t="s">
        <v>1446</v>
      </c>
      <c r="C83" s="464">
        <v>4.0457999999999998</v>
      </c>
    </row>
    <row r="84" spans="1:3" x14ac:dyDescent="0.3">
      <c r="A84" s="444" t="s">
        <v>459</v>
      </c>
      <c r="B84" t="s">
        <v>1447</v>
      </c>
      <c r="C84" s="464">
        <v>2.262</v>
      </c>
    </row>
    <row r="85" spans="1:3" x14ac:dyDescent="0.3">
      <c r="A85" s="444" t="s">
        <v>141</v>
      </c>
      <c r="B85" t="s">
        <v>753</v>
      </c>
      <c r="C85" s="464">
        <v>30.745499999999996</v>
      </c>
    </row>
    <row r="86" spans="1:3" x14ac:dyDescent="0.3">
      <c r="A86" s="444" t="s">
        <v>125</v>
      </c>
      <c r="B86" t="s">
        <v>1449</v>
      </c>
      <c r="C86" s="464">
        <v>21.293000000000003</v>
      </c>
    </row>
    <row r="87" spans="1:3" x14ac:dyDescent="0.3">
      <c r="A87" s="444" t="s">
        <v>127</v>
      </c>
      <c r="B87" t="s">
        <v>128</v>
      </c>
      <c r="C87" s="464">
        <v>14.872</v>
      </c>
    </row>
    <row r="88" spans="1:3" x14ac:dyDescent="0.3">
      <c r="A88" s="444" t="s">
        <v>470</v>
      </c>
      <c r="B88" t="s">
        <v>1450</v>
      </c>
      <c r="C88" s="464">
        <v>16.866600000000005</v>
      </c>
    </row>
    <row r="89" spans="1:3" x14ac:dyDescent="0.3">
      <c r="A89" s="444" t="s">
        <v>102</v>
      </c>
      <c r="B89" t="s">
        <v>1451</v>
      </c>
      <c r="C89" s="464">
        <v>10.404</v>
      </c>
    </row>
    <row r="90" spans="1:3" x14ac:dyDescent="0.3">
      <c r="A90" s="444" t="s">
        <v>39</v>
      </c>
      <c r="B90" t="s">
        <v>1452</v>
      </c>
      <c r="C90" s="464">
        <v>8.4049999999999994</v>
      </c>
    </row>
    <row r="91" spans="1:3" x14ac:dyDescent="0.3">
      <c r="A91" s="444" t="s">
        <v>480</v>
      </c>
      <c r="B91" t="s">
        <v>1453</v>
      </c>
      <c r="C91" s="464">
        <v>9.9571000000000005</v>
      </c>
    </row>
    <row r="92" spans="1:3" x14ac:dyDescent="0.3">
      <c r="A92" s="444" t="s">
        <v>482</v>
      </c>
      <c r="B92" t="s">
        <v>1712</v>
      </c>
      <c r="C92" s="464">
        <v>-0.10760000000000002</v>
      </c>
    </row>
    <row r="93" spans="1:3" x14ac:dyDescent="0.3">
      <c r="A93" s="444" t="s">
        <v>486</v>
      </c>
      <c r="B93" t="s">
        <v>754</v>
      </c>
      <c r="C93" s="464">
        <v>28.468700000000005</v>
      </c>
    </row>
    <row r="94" spans="1:3" x14ac:dyDescent="0.3">
      <c r="A94" s="444" t="s">
        <v>487</v>
      </c>
      <c r="B94" t="s">
        <v>1454</v>
      </c>
      <c r="C94" s="464">
        <v>1.84</v>
      </c>
    </row>
    <row r="95" spans="1:3" x14ac:dyDescent="0.3">
      <c r="A95" s="444" t="s">
        <v>489</v>
      </c>
      <c r="B95" t="s">
        <v>1455</v>
      </c>
      <c r="C95" s="464">
        <v>0.14100000000000001</v>
      </c>
    </row>
    <row r="96" spans="1:3" x14ac:dyDescent="0.3">
      <c r="A96" s="444" t="s">
        <v>129</v>
      </c>
      <c r="B96" t="s">
        <v>755</v>
      </c>
      <c r="C96" s="464">
        <v>17.419000000000004</v>
      </c>
    </row>
    <row r="97" spans="1:3" x14ac:dyDescent="0.3">
      <c r="A97" s="444" t="s">
        <v>131</v>
      </c>
      <c r="B97" t="s">
        <v>756</v>
      </c>
      <c r="C97" s="464">
        <v>17.718300000000003</v>
      </c>
    </row>
    <row r="98" spans="1:3" x14ac:dyDescent="0.3">
      <c r="A98" s="444" t="s">
        <v>496</v>
      </c>
      <c r="B98" t="s">
        <v>757</v>
      </c>
      <c r="C98" s="464">
        <v>11.0921</v>
      </c>
    </row>
    <row r="99" spans="1:3" x14ac:dyDescent="0.3">
      <c r="A99" s="444" t="s">
        <v>109</v>
      </c>
      <c r="B99" t="s">
        <v>758</v>
      </c>
      <c r="C99" s="464">
        <v>35.556600000000003</v>
      </c>
    </row>
    <row r="100" spans="1:3" x14ac:dyDescent="0.3">
      <c r="A100" s="444" t="s">
        <v>42</v>
      </c>
      <c r="B100" t="s">
        <v>1456</v>
      </c>
      <c r="C100" s="464">
        <v>13.9802</v>
      </c>
    </row>
    <row r="101" spans="1:3" x14ac:dyDescent="0.3">
      <c r="A101" s="444" t="s">
        <v>145</v>
      </c>
      <c r="B101" t="s">
        <v>759</v>
      </c>
      <c r="C101" s="464">
        <v>7.7870000000000008</v>
      </c>
    </row>
    <row r="102" spans="1:3" x14ac:dyDescent="0.3">
      <c r="A102" s="444" t="s">
        <v>510</v>
      </c>
      <c r="B102" t="s">
        <v>760</v>
      </c>
      <c r="C102" s="464">
        <v>9.6629999999999985</v>
      </c>
    </row>
    <row r="103" spans="1:3" x14ac:dyDescent="0.3">
      <c r="A103" s="444" t="s">
        <v>133</v>
      </c>
      <c r="B103" t="s">
        <v>1457</v>
      </c>
      <c r="C103" s="464">
        <v>8.1</v>
      </c>
    </row>
    <row r="104" spans="1:3" x14ac:dyDescent="0.3">
      <c r="A104" s="444" t="s">
        <v>514</v>
      </c>
      <c r="B104" t="s">
        <v>1458</v>
      </c>
      <c r="C104" s="464">
        <v>21.3886</v>
      </c>
    </row>
    <row r="105" spans="1:3" x14ac:dyDescent="0.3">
      <c r="A105" s="444" t="s">
        <v>113</v>
      </c>
      <c r="B105" t="s">
        <v>761</v>
      </c>
      <c r="C105" s="464">
        <v>40.927300000000002</v>
      </c>
    </row>
    <row r="106" spans="1:3" x14ac:dyDescent="0.3">
      <c r="A106" s="444" t="s">
        <v>518</v>
      </c>
      <c r="B106" t="s">
        <v>1459</v>
      </c>
      <c r="C106" s="464">
        <v>20.076499999999999</v>
      </c>
    </row>
    <row r="107" spans="1:3" x14ac:dyDescent="0.3">
      <c r="A107" s="444" t="s">
        <v>105</v>
      </c>
      <c r="B107" t="s">
        <v>106</v>
      </c>
      <c r="C107" s="464">
        <v>0.95799999999999996</v>
      </c>
    </row>
    <row r="108" spans="1:3" x14ac:dyDescent="0.3">
      <c r="A108" s="444" t="s">
        <v>569</v>
      </c>
      <c r="B108" t="s">
        <v>570</v>
      </c>
      <c r="C108" s="464">
        <v>9.0579999999999998</v>
      </c>
    </row>
    <row r="109" spans="1:3" x14ac:dyDescent="0.3">
      <c r="A109" s="444" t="s">
        <v>637</v>
      </c>
      <c r="B109" t="s">
        <v>762</v>
      </c>
      <c r="C109" s="464">
        <v>6.1870000000000003</v>
      </c>
    </row>
    <row r="110" spans="1:3" x14ac:dyDescent="0.3">
      <c r="A110" s="444" t="s">
        <v>639</v>
      </c>
      <c r="B110" t="s">
        <v>763</v>
      </c>
      <c r="C110" s="464">
        <v>11.214499999999999</v>
      </c>
    </row>
    <row r="111" spans="1:3" x14ac:dyDescent="0.3">
      <c r="A111" s="444" t="s">
        <v>643</v>
      </c>
      <c r="B111" t="s">
        <v>644</v>
      </c>
      <c r="C111" s="464">
        <v>11.8025</v>
      </c>
    </row>
    <row r="112" spans="1:3" x14ac:dyDescent="0.3">
      <c r="A112" s="444" t="s">
        <v>647</v>
      </c>
      <c r="B112" t="s">
        <v>648</v>
      </c>
      <c r="C112" s="464">
        <v>10.3927</v>
      </c>
    </row>
    <row r="113" spans="1:3" x14ac:dyDescent="0.3">
      <c r="A113" s="444" t="s">
        <v>651</v>
      </c>
      <c r="B113" t="s">
        <v>652</v>
      </c>
      <c r="C113" s="464">
        <v>0.56499999999999995</v>
      </c>
    </row>
    <row r="114" spans="1:3" x14ac:dyDescent="0.3">
      <c r="A114" s="444" t="s">
        <v>55</v>
      </c>
      <c r="B114" t="s">
        <v>56</v>
      </c>
      <c r="C114" s="464">
        <v>11.135799999999998</v>
      </c>
    </row>
    <row r="115" spans="1:3" x14ac:dyDescent="0.3">
      <c r="A115" s="444" t="s">
        <v>55</v>
      </c>
      <c r="B115" t="s">
        <v>53</v>
      </c>
      <c r="C115" s="464">
        <v>4.9079999999999995</v>
      </c>
    </row>
    <row r="116" spans="1:3" x14ac:dyDescent="0.3">
      <c r="A116" s="444" t="s">
        <v>655</v>
      </c>
      <c r="B116" t="s">
        <v>1717</v>
      </c>
      <c r="C116" s="464">
        <v>0.60699999999999998</v>
      </c>
    </row>
    <row r="117" spans="1:3" x14ac:dyDescent="0.3">
      <c r="A117" s="444" t="s">
        <v>661</v>
      </c>
      <c r="B117" t="s">
        <v>662</v>
      </c>
      <c r="C117" s="464">
        <v>1.5</v>
      </c>
    </row>
    <row r="118" spans="1:3" x14ac:dyDescent="0.3">
      <c r="A118" s="444" t="s">
        <v>699</v>
      </c>
      <c r="B118" t="s">
        <v>1460</v>
      </c>
      <c r="C118" s="464">
        <v>2.2830000000000004</v>
      </c>
    </row>
    <row r="119" spans="1:3" x14ac:dyDescent="0.3">
      <c r="A119" s="444" t="s">
        <v>701</v>
      </c>
      <c r="B119" t="s">
        <v>1461</v>
      </c>
      <c r="C119" s="464">
        <v>3.1820000000000004</v>
      </c>
    </row>
    <row r="120" spans="1:3" x14ac:dyDescent="0.3">
      <c r="A120" s="444" t="s">
        <v>703</v>
      </c>
      <c r="B120" t="s">
        <v>1462</v>
      </c>
      <c r="C120" s="464">
        <v>8.1010000000000009</v>
      </c>
    </row>
    <row r="121" spans="1:3" x14ac:dyDescent="0.3">
      <c r="A121" s="444" t="s">
        <v>119</v>
      </c>
      <c r="B121" t="s">
        <v>1463</v>
      </c>
      <c r="C121" s="464">
        <v>4.3070000000000004</v>
      </c>
    </row>
    <row r="122" spans="1:3" x14ac:dyDescent="0.3">
      <c r="A122" s="444" t="s">
        <v>715</v>
      </c>
      <c r="B122" t="s">
        <v>1465</v>
      </c>
      <c r="C122" s="464">
        <v>0.995</v>
      </c>
    </row>
    <row r="123" spans="1:3" x14ac:dyDescent="0.3">
      <c r="A123" s="444" t="s">
        <v>717</v>
      </c>
      <c r="B123" t="s">
        <v>1718</v>
      </c>
      <c r="C123" s="464">
        <v>1.01</v>
      </c>
    </row>
    <row r="124" spans="1:3" x14ac:dyDescent="0.3">
      <c r="A124" s="444" t="s">
        <v>723</v>
      </c>
      <c r="B124" t="s">
        <v>724</v>
      </c>
      <c r="C124" s="464">
        <v>3.6200000000000003E-2</v>
      </c>
    </row>
    <row r="125" spans="1:3" x14ac:dyDescent="0.3">
      <c r="A125" s="444" t="s">
        <v>725</v>
      </c>
      <c r="B125" t="s">
        <v>726</v>
      </c>
      <c r="C125" s="464">
        <v>0.45599999999999996</v>
      </c>
    </row>
    <row r="126" spans="1:3" x14ac:dyDescent="0.3">
      <c r="A126" s="465" t="s">
        <v>1420</v>
      </c>
      <c r="B126" s="464">
        <v>1206.9093008350674</v>
      </c>
      <c r="C126" s="464">
        <v>1206.9093008350674</v>
      </c>
    </row>
    <row r="128" spans="1:3" x14ac:dyDescent="0.3">
      <c r="A128" t="s">
        <v>1719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21EF-08C4-404D-8F38-C719980F2F48}">
  <sheetPr codeName="Planilha17"/>
  <dimension ref="A1:C124"/>
  <sheetViews>
    <sheetView workbookViewId="0"/>
  </sheetViews>
  <sheetFormatPr defaultRowHeight="14.4" x14ac:dyDescent="0.3"/>
  <cols>
    <col min="2" max="2" width="64.88671875" customWidth="1"/>
    <col min="3" max="3" width="77.109375" customWidth="1"/>
  </cols>
  <sheetData>
    <row r="1" spans="1:3" x14ac:dyDescent="0.3">
      <c r="A1" s="497" t="s">
        <v>181</v>
      </c>
      <c r="B1" s="496"/>
      <c r="C1" s="499" t="s">
        <v>1421</v>
      </c>
    </row>
    <row r="2" spans="1:3" x14ac:dyDescent="0.3">
      <c r="A2" s="498" t="s">
        <v>246</v>
      </c>
      <c r="B2" s="496" t="s">
        <v>1470</v>
      </c>
      <c r="C2" s="500">
        <v>17.631999999999998</v>
      </c>
    </row>
    <row r="3" spans="1:3" x14ac:dyDescent="0.3">
      <c r="A3" s="498" t="s">
        <v>147</v>
      </c>
      <c r="B3" s="496" t="s">
        <v>1471</v>
      </c>
      <c r="C3" s="500">
        <v>53.452500000000008</v>
      </c>
    </row>
    <row r="4" spans="1:3" x14ac:dyDescent="0.3">
      <c r="A4" s="498" t="s">
        <v>249</v>
      </c>
      <c r="B4" s="496" t="s">
        <v>1472</v>
      </c>
      <c r="C4" s="500">
        <v>12.606999999999999</v>
      </c>
    </row>
    <row r="5" spans="1:3" x14ac:dyDescent="0.3">
      <c r="A5" s="498" t="s">
        <v>251</v>
      </c>
      <c r="B5" s="496" t="s">
        <v>1473</v>
      </c>
      <c r="C5" s="500">
        <v>1.9460000000000002</v>
      </c>
    </row>
    <row r="6" spans="1:3" x14ac:dyDescent="0.3">
      <c r="A6" s="498" t="s">
        <v>49</v>
      </c>
      <c r="B6" s="496" t="s">
        <v>1474</v>
      </c>
      <c r="C6" s="500">
        <v>6.3960000000000008</v>
      </c>
    </row>
    <row r="7" spans="1:3" x14ac:dyDescent="0.3">
      <c r="A7" s="498" t="s">
        <v>72</v>
      </c>
      <c r="B7" s="496" t="s">
        <v>1475</v>
      </c>
      <c r="C7" s="500">
        <v>10.192</v>
      </c>
    </row>
    <row r="8" spans="1:3" x14ac:dyDescent="0.3">
      <c r="A8" s="498" t="s">
        <v>256</v>
      </c>
      <c r="B8" s="496" t="s">
        <v>1476</v>
      </c>
      <c r="C8" s="500">
        <v>8.3887000000000018</v>
      </c>
    </row>
    <row r="9" spans="1:3" x14ac:dyDescent="0.3">
      <c r="A9" s="498" t="s">
        <v>151</v>
      </c>
      <c r="B9" s="496" t="s">
        <v>1477</v>
      </c>
      <c r="C9" s="500">
        <v>52.402899999999995</v>
      </c>
    </row>
    <row r="10" spans="1:3" x14ac:dyDescent="0.3">
      <c r="A10" s="498" t="s">
        <v>149</v>
      </c>
      <c r="B10" s="496" t="s">
        <v>1720</v>
      </c>
      <c r="C10" s="500">
        <v>1.4850000000000001</v>
      </c>
    </row>
    <row r="11" spans="1:3" x14ac:dyDescent="0.3">
      <c r="A11" s="498" t="s">
        <v>261</v>
      </c>
      <c r="B11" s="496" t="s">
        <v>1478</v>
      </c>
      <c r="C11" s="500">
        <v>5.64</v>
      </c>
    </row>
    <row r="12" spans="1:3" x14ac:dyDescent="0.3">
      <c r="A12" s="498" t="s">
        <v>265</v>
      </c>
      <c r="B12" s="496" t="s">
        <v>1479</v>
      </c>
      <c r="C12" s="500">
        <v>17.055399999999999</v>
      </c>
    </row>
    <row r="13" spans="1:3" x14ac:dyDescent="0.3">
      <c r="A13" s="498" t="s">
        <v>269</v>
      </c>
      <c r="B13" s="496" t="s">
        <v>1480</v>
      </c>
      <c r="C13" s="500">
        <v>20.793500000000002</v>
      </c>
    </row>
    <row r="14" spans="1:3" x14ac:dyDescent="0.3">
      <c r="A14" s="498" t="s">
        <v>272</v>
      </c>
      <c r="B14" s="496" t="s">
        <v>1481</v>
      </c>
      <c r="C14" s="500">
        <v>27.440100000000005</v>
      </c>
    </row>
    <row r="15" spans="1:3" x14ac:dyDescent="0.3">
      <c r="A15" s="498" t="s">
        <v>57</v>
      </c>
      <c r="B15" s="496" t="s">
        <v>1482</v>
      </c>
      <c r="C15" s="500">
        <v>38.466800000000006</v>
      </c>
    </row>
    <row r="16" spans="1:3" x14ac:dyDescent="0.3">
      <c r="A16" s="498" t="s">
        <v>75</v>
      </c>
      <c r="B16" s="496" t="s">
        <v>1483</v>
      </c>
      <c r="C16" s="500">
        <v>24.271999999999998</v>
      </c>
    </row>
    <row r="17" spans="1:3" x14ac:dyDescent="0.3">
      <c r="A17" s="498" t="s">
        <v>29</v>
      </c>
      <c r="B17" s="496" t="s">
        <v>1484</v>
      </c>
      <c r="C17" s="500">
        <v>19.677399999999999</v>
      </c>
    </row>
    <row r="18" spans="1:3" x14ac:dyDescent="0.3">
      <c r="A18" s="498" t="s">
        <v>278</v>
      </c>
      <c r="B18" s="496" t="s">
        <v>1721</v>
      </c>
      <c r="C18" s="500">
        <v>4.5860000000000003</v>
      </c>
    </row>
    <row r="19" spans="1:3" x14ac:dyDescent="0.3">
      <c r="A19" s="498" t="s">
        <v>280</v>
      </c>
      <c r="B19" s="496" t="s">
        <v>1671</v>
      </c>
      <c r="C19" s="500">
        <v>4.3289999999999997</v>
      </c>
    </row>
    <row r="20" spans="1:3" x14ac:dyDescent="0.3">
      <c r="A20" s="498" t="s">
        <v>282</v>
      </c>
      <c r="B20" s="496" t="s">
        <v>1485</v>
      </c>
      <c r="C20" s="500">
        <v>10.680999999999999</v>
      </c>
    </row>
    <row r="21" spans="1:3" x14ac:dyDescent="0.3">
      <c r="A21" s="498" t="s">
        <v>286</v>
      </c>
      <c r="B21" s="496" t="s">
        <v>1722</v>
      </c>
      <c r="C21" s="500">
        <v>1.5920000000000001</v>
      </c>
    </row>
    <row r="22" spans="1:3" x14ac:dyDescent="0.3">
      <c r="A22" s="498" t="s">
        <v>288</v>
      </c>
      <c r="B22" s="496" t="s">
        <v>1651</v>
      </c>
      <c r="C22" s="500">
        <v>0.2</v>
      </c>
    </row>
    <row r="23" spans="1:3" x14ac:dyDescent="0.3">
      <c r="A23" s="498" t="s">
        <v>292</v>
      </c>
      <c r="B23" s="496" t="s">
        <v>1486</v>
      </c>
      <c r="C23" s="500">
        <v>12.6845</v>
      </c>
    </row>
    <row r="24" spans="1:3" x14ac:dyDescent="0.3">
      <c r="A24" s="498" t="s">
        <v>155</v>
      </c>
      <c r="B24" s="496" t="s">
        <v>1487</v>
      </c>
      <c r="C24" s="500">
        <v>7.46</v>
      </c>
    </row>
    <row r="25" spans="1:3" x14ac:dyDescent="0.3">
      <c r="A25" s="498" t="s">
        <v>153</v>
      </c>
      <c r="B25" s="496" t="s">
        <v>1723</v>
      </c>
      <c r="C25" s="500">
        <v>0.52500000000000002</v>
      </c>
    </row>
    <row r="26" spans="1:3" x14ac:dyDescent="0.3">
      <c r="A26" s="498" t="s">
        <v>295</v>
      </c>
      <c r="B26" s="496" t="s">
        <v>1488</v>
      </c>
      <c r="C26" s="500">
        <v>5.6680000000000001</v>
      </c>
    </row>
    <row r="27" spans="1:3" x14ac:dyDescent="0.3">
      <c r="A27" s="498" t="s">
        <v>299</v>
      </c>
      <c r="B27" s="496" t="s">
        <v>1489</v>
      </c>
      <c r="C27" s="500">
        <v>6.3048000000000002</v>
      </c>
    </row>
    <row r="28" spans="1:3" x14ac:dyDescent="0.3">
      <c r="A28" s="498" t="s">
        <v>301</v>
      </c>
      <c r="B28" s="496" t="s">
        <v>1490</v>
      </c>
      <c r="C28" s="500">
        <v>6.8967000000000001</v>
      </c>
    </row>
    <row r="29" spans="1:3" x14ac:dyDescent="0.3">
      <c r="A29" s="498" t="s">
        <v>305</v>
      </c>
      <c r="B29" s="496" t="s">
        <v>1491</v>
      </c>
      <c r="C29" s="500">
        <v>17.4986</v>
      </c>
    </row>
    <row r="30" spans="1:3" x14ac:dyDescent="0.3">
      <c r="A30" s="498" t="s">
        <v>82</v>
      </c>
      <c r="B30" s="496" t="s">
        <v>1602</v>
      </c>
      <c r="C30" s="500">
        <v>5.1909999999999998</v>
      </c>
    </row>
    <row r="31" spans="1:3" x14ac:dyDescent="0.3">
      <c r="A31" s="498" t="s">
        <v>24</v>
      </c>
      <c r="B31" s="496" t="s">
        <v>1492</v>
      </c>
      <c r="C31" s="500">
        <v>9.2477999999999998</v>
      </c>
    </row>
    <row r="32" spans="1:3" x14ac:dyDescent="0.3">
      <c r="A32" s="498" t="s">
        <v>311</v>
      </c>
      <c r="B32" s="496" t="s">
        <v>1614</v>
      </c>
      <c r="C32" s="500">
        <v>0.43199999999999994</v>
      </c>
    </row>
    <row r="33" spans="1:3" x14ac:dyDescent="0.3">
      <c r="A33" s="498" t="s">
        <v>313</v>
      </c>
      <c r="B33" s="496" t="s">
        <v>1493</v>
      </c>
      <c r="C33" s="500">
        <v>1.2412000000000001</v>
      </c>
    </row>
    <row r="34" spans="1:3" x14ac:dyDescent="0.3">
      <c r="A34" s="498" t="s">
        <v>157</v>
      </c>
      <c r="B34" s="496" t="s">
        <v>1494</v>
      </c>
      <c r="C34" s="500">
        <v>17.087900000000001</v>
      </c>
    </row>
    <row r="35" spans="1:3" x14ac:dyDescent="0.3">
      <c r="A35" s="498" t="s">
        <v>316</v>
      </c>
      <c r="B35" s="496" t="s">
        <v>1495</v>
      </c>
      <c r="C35" s="500">
        <v>24.341399999999993</v>
      </c>
    </row>
    <row r="36" spans="1:3" x14ac:dyDescent="0.3">
      <c r="A36" s="498" t="s">
        <v>320</v>
      </c>
      <c r="B36" s="496" t="s">
        <v>1496</v>
      </c>
      <c r="C36" s="500">
        <v>11.8134</v>
      </c>
    </row>
    <row r="37" spans="1:3" x14ac:dyDescent="0.3">
      <c r="A37" s="498" t="s">
        <v>324</v>
      </c>
      <c r="B37" s="496" t="s">
        <v>1497</v>
      </c>
      <c r="C37" s="500">
        <v>17.203499999999998</v>
      </c>
    </row>
    <row r="38" spans="1:3" x14ac:dyDescent="0.3">
      <c r="A38" s="498" t="s">
        <v>60</v>
      </c>
      <c r="B38" s="496" t="s">
        <v>1498</v>
      </c>
      <c r="C38" s="500">
        <v>25.068999999999996</v>
      </c>
    </row>
    <row r="39" spans="1:3" x14ac:dyDescent="0.3">
      <c r="A39" s="498" t="s">
        <v>84</v>
      </c>
      <c r="B39" s="496" t="s">
        <v>1499</v>
      </c>
      <c r="C39" s="500">
        <v>20.075000000000003</v>
      </c>
    </row>
    <row r="40" spans="1:3" x14ac:dyDescent="0.3">
      <c r="A40" s="498" t="s">
        <v>33</v>
      </c>
      <c r="B40" s="496" t="s">
        <v>1500</v>
      </c>
      <c r="C40" s="500">
        <v>27.837999999999994</v>
      </c>
    </row>
    <row r="41" spans="1:3" x14ac:dyDescent="0.3">
      <c r="A41" s="498" t="s">
        <v>330</v>
      </c>
      <c r="B41" s="496" t="s">
        <v>1724</v>
      </c>
      <c r="C41" s="500">
        <v>3.278</v>
      </c>
    </row>
    <row r="42" spans="1:3" x14ac:dyDescent="0.3">
      <c r="A42" s="498" t="s">
        <v>332</v>
      </c>
      <c r="B42" s="496" t="s">
        <v>1501</v>
      </c>
      <c r="C42" s="500">
        <v>0.26800000000000002</v>
      </c>
    </row>
    <row r="43" spans="1:3" x14ac:dyDescent="0.3">
      <c r="A43" s="498" t="s">
        <v>336</v>
      </c>
      <c r="B43" s="496" t="s">
        <v>1502</v>
      </c>
      <c r="C43" s="500">
        <v>5.1790000000000003</v>
      </c>
    </row>
    <row r="44" spans="1:3" x14ac:dyDescent="0.3">
      <c r="A44" s="498" t="s">
        <v>338</v>
      </c>
      <c r="B44" s="496" t="s">
        <v>1503</v>
      </c>
      <c r="C44" s="500">
        <v>6.8094000000000001</v>
      </c>
    </row>
    <row r="45" spans="1:3" x14ac:dyDescent="0.3">
      <c r="A45" s="498" t="s">
        <v>344</v>
      </c>
      <c r="B45" s="496" t="s">
        <v>1504</v>
      </c>
      <c r="C45" s="500">
        <v>28.317100000000003</v>
      </c>
    </row>
    <row r="46" spans="1:3" x14ac:dyDescent="0.3">
      <c r="A46" s="498" t="s">
        <v>348</v>
      </c>
      <c r="B46" s="496" t="s">
        <v>1505</v>
      </c>
      <c r="C46" s="500">
        <v>8.9342000000000006</v>
      </c>
    </row>
    <row r="47" spans="1:3" x14ac:dyDescent="0.3">
      <c r="A47" s="498" t="s">
        <v>352</v>
      </c>
      <c r="B47" s="496" t="s">
        <v>1506</v>
      </c>
      <c r="C47" s="500">
        <v>15.476800000000001</v>
      </c>
    </row>
    <row r="48" spans="1:3" x14ac:dyDescent="0.3">
      <c r="A48" s="498" t="s">
        <v>88</v>
      </c>
      <c r="B48" s="496" t="s">
        <v>1507</v>
      </c>
      <c r="C48" s="500">
        <v>8.4749999999999996</v>
      </c>
    </row>
    <row r="49" spans="1:3" x14ac:dyDescent="0.3">
      <c r="A49" s="498" t="s">
        <v>67</v>
      </c>
      <c r="B49" s="496" t="s">
        <v>1508</v>
      </c>
      <c r="C49" s="500">
        <v>37.229999999999997</v>
      </c>
    </row>
    <row r="50" spans="1:3" x14ac:dyDescent="0.3">
      <c r="A50" s="498" t="s">
        <v>358</v>
      </c>
      <c r="B50" s="496" t="s">
        <v>1509</v>
      </c>
      <c r="C50" s="500">
        <v>3.2450000000000001</v>
      </c>
    </row>
    <row r="51" spans="1:3" x14ac:dyDescent="0.3">
      <c r="A51" s="498" t="s">
        <v>360</v>
      </c>
      <c r="B51" s="496" t="s">
        <v>1725</v>
      </c>
      <c r="C51" s="500">
        <v>5.7119999999999997</v>
      </c>
    </row>
    <row r="52" spans="1:3" x14ac:dyDescent="0.3">
      <c r="A52" s="498" t="s">
        <v>17</v>
      </c>
      <c r="B52" s="496" t="s">
        <v>1512</v>
      </c>
      <c r="C52" s="500">
        <v>42.776599999999988</v>
      </c>
    </row>
    <row r="53" spans="1:3" x14ac:dyDescent="0.3">
      <c r="A53" s="498" t="s">
        <v>372</v>
      </c>
      <c r="B53" s="496" t="s">
        <v>1726</v>
      </c>
      <c r="C53" s="500">
        <v>15.600000000000001</v>
      </c>
    </row>
    <row r="54" spans="1:3" x14ac:dyDescent="0.3">
      <c r="A54" s="498" t="s">
        <v>389</v>
      </c>
      <c r="B54" s="496" t="s">
        <v>1515</v>
      </c>
      <c r="C54" s="500">
        <v>5.1040000000000001</v>
      </c>
    </row>
    <row r="55" spans="1:3" x14ac:dyDescent="0.3">
      <c r="A55" s="498" t="s">
        <v>391</v>
      </c>
      <c r="B55" s="496" t="s">
        <v>1516</v>
      </c>
      <c r="C55" s="500">
        <v>46.307999999999993</v>
      </c>
    </row>
    <row r="56" spans="1:3" x14ac:dyDescent="0.3">
      <c r="A56" s="498" t="s">
        <v>393</v>
      </c>
      <c r="B56" s="496" t="s">
        <v>1517</v>
      </c>
      <c r="C56" s="500">
        <v>1.5</v>
      </c>
    </row>
    <row r="57" spans="1:3" x14ac:dyDescent="0.3">
      <c r="A57" s="498" t="s">
        <v>395</v>
      </c>
      <c r="B57" s="496" t="s">
        <v>1518</v>
      </c>
      <c r="C57" s="500">
        <v>12.566000000000001</v>
      </c>
    </row>
    <row r="58" spans="1:3" x14ac:dyDescent="0.3">
      <c r="A58" s="498" t="s">
        <v>397</v>
      </c>
      <c r="B58" s="496" t="s">
        <v>1519</v>
      </c>
      <c r="C58" s="500">
        <v>4.3680000000000003</v>
      </c>
    </row>
    <row r="59" spans="1:3" x14ac:dyDescent="0.3">
      <c r="A59" s="498" t="s">
        <v>399</v>
      </c>
      <c r="B59" s="496" t="s">
        <v>1520</v>
      </c>
      <c r="C59" s="500">
        <v>4.2889999999999997</v>
      </c>
    </row>
    <row r="60" spans="1:3" x14ac:dyDescent="0.3">
      <c r="A60" s="498" t="s">
        <v>92</v>
      </c>
      <c r="B60" s="496" t="s">
        <v>1521</v>
      </c>
      <c r="C60" s="500">
        <v>3.415</v>
      </c>
    </row>
    <row r="61" spans="1:3" x14ac:dyDescent="0.3">
      <c r="A61" s="498" t="s">
        <v>405</v>
      </c>
      <c r="B61" s="496" t="s">
        <v>1522</v>
      </c>
      <c r="C61" s="500">
        <v>3.9996</v>
      </c>
    </row>
    <row r="62" spans="1:3" x14ac:dyDescent="0.3">
      <c r="A62" s="498" t="s">
        <v>409</v>
      </c>
      <c r="B62" s="496" t="s">
        <v>1523</v>
      </c>
      <c r="C62" s="500">
        <v>15.1996</v>
      </c>
    </row>
    <row r="63" spans="1:3" x14ac:dyDescent="0.3">
      <c r="A63" s="498" t="s">
        <v>411</v>
      </c>
      <c r="B63" s="496" t="s">
        <v>1524</v>
      </c>
      <c r="C63" s="500">
        <v>3.7008999999999994</v>
      </c>
    </row>
    <row r="64" spans="1:3" x14ac:dyDescent="0.3">
      <c r="A64" s="498" t="s">
        <v>139</v>
      </c>
      <c r="B64" s="496" t="s">
        <v>1525</v>
      </c>
      <c r="C64" s="500">
        <v>22.869800000000001</v>
      </c>
    </row>
    <row r="65" spans="1:3" x14ac:dyDescent="0.3">
      <c r="A65" s="498" t="s">
        <v>414</v>
      </c>
      <c r="B65" s="496" t="s">
        <v>1526</v>
      </c>
      <c r="C65" s="500">
        <v>16.371000000000002</v>
      </c>
    </row>
    <row r="66" spans="1:3" x14ac:dyDescent="0.3">
      <c r="A66" s="498" t="s">
        <v>418</v>
      </c>
      <c r="B66" s="496" t="s">
        <v>1527</v>
      </c>
      <c r="C66" s="500">
        <v>3.1920000000000002</v>
      </c>
    </row>
    <row r="67" spans="1:3" x14ac:dyDescent="0.3">
      <c r="A67" s="498" t="s">
        <v>421</v>
      </c>
      <c r="B67" s="496" t="s">
        <v>1528</v>
      </c>
      <c r="C67" s="500">
        <v>13.794</v>
      </c>
    </row>
    <row r="68" spans="1:3" x14ac:dyDescent="0.3">
      <c r="A68" s="498" t="s">
        <v>115</v>
      </c>
      <c r="B68" s="496" t="s">
        <v>1529</v>
      </c>
      <c r="C68" s="500">
        <v>15.110000000000001</v>
      </c>
    </row>
    <row r="69" spans="1:3" x14ac:dyDescent="0.3">
      <c r="A69" s="498" t="s">
        <v>117</v>
      </c>
      <c r="B69" s="496" t="s">
        <v>1530</v>
      </c>
      <c r="C69" s="500">
        <v>12.2128</v>
      </c>
    </row>
    <row r="70" spans="1:3" x14ac:dyDescent="0.3">
      <c r="A70" s="498" t="s">
        <v>425</v>
      </c>
      <c r="B70" s="496" t="s">
        <v>1531</v>
      </c>
      <c r="C70" s="500">
        <v>5.2790999999999997</v>
      </c>
    </row>
    <row r="71" spans="1:3" x14ac:dyDescent="0.3">
      <c r="A71" s="498" t="s">
        <v>96</v>
      </c>
      <c r="B71" s="496" t="s">
        <v>1532</v>
      </c>
      <c r="C71" s="500">
        <v>9.5590000000000028</v>
      </c>
    </row>
    <row r="72" spans="1:3" x14ac:dyDescent="0.3">
      <c r="A72" s="498" t="s">
        <v>427</v>
      </c>
      <c r="B72" s="496" t="s">
        <v>1727</v>
      </c>
      <c r="C72" s="500">
        <v>10.24</v>
      </c>
    </row>
    <row r="73" spans="1:3" x14ac:dyDescent="0.3">
      <c r="A73" s="498" t="s">
        <v>36</v>
      </c>
      <c r="B73" s="496" t="s">
        <v>1533</v>
      </c>
      <c r="C73" s="500">
        <v>7.4426000000000005</v>
      </c>
    </row>
    <row r="74" spans="1:3" x14ac:dyDescent="0.3">
      <c r="A74" s="498" t="s">
        <v>437</v>
      </c>
      <c r="B74" s="496" t="s">
        <v>1535</v>
      </c>
      <c r="C74" s="500">
        <v>1.9058999999999999</v>
      </c>
    </row>
    <row r="75" spans="1:3" x14ac:dyDescent="0.3">
      <c r="A75" s="498" t="s">
        <v>439</v>
      </c>
      <c r="B75" s="496" t="s">
        <v>1536</v>
      </c>
      <c r="C75" s="500">
        <v>0.16900000000000001</v>
      </c>
    </row>
    <row r="76" spans="1:3" x14ac:dyDescent="0.3">
      <c r="A76" s="498" t="s">
        <v>441</v>
      </c>
      <c r="B76" s="496" t="s">
        <v>1537</v>
      </c>
      <c r="C76" s="500">
        <v>2.4763999999999999</v>
      </c>
    </row>
    <row r="77" spans="1:3" x14ac:dyDescent="0.3">
      <c r="A77" s="498" t="s">
        <v>443</v>
      </c>
      <c r="B77" s="496" t="s">
        <v>1538</v>
      </c>
      <c r="C77" s="500">
        <v>2.4015999999999997</v>
      </c>
    </row>
    <row r="78" spans="1:3" x14ac:dyDescent="0.3">
      <c r="A78" s="498" t="s">
        <v>445</v>
      </c>
      <c r="B78" s="496" t="s">
        <v>1539</v>
      </c>
      <c r="C78" s="500">
        <v>4.2839999999999998</v>
      </c>
    </row>
    <row r="79" spans="1:3" x14ac:dyDescent="0.3">
      <c r="A79" s="498" t="s">
        <v>123</v>
      </c>
      <c r="B79" s="496" t="s">
        <v>1540</v>
      </c>
      <c r="C79" s="500">
        <v>2.0979999999999999</v>
      </c>
    </row>
    <row r="80" spans="1:3" x14ac:dyDescent="0.3">
      <c r="A80" s="498" t="s">
        <v>121</v>
      </c>
      <c r="B80" s="496" t="s">
        <v>1541</v>
      </c>
      <c r="C80" s="500">
        <v>0.27</v>
      </c>
    </row>
    <row r="81" spans="1:3" x14ac:dyDescent="0.3">
      <c r="A81" s="498" t="s">
        <v>449</v>
      </c>
      <c r="B81" s="496" t="s">
        <v>1542</v>
      </c>
      <c r="C81" s="500">
        <v>1.0845</v>
      </c>
    </row>
    <row r="82" spans="1:3" x14ac:dyDescent="0.3">
      <c r="A82" s="498" t="s">
        <v>99</v>
      </c>
      <c r="B82" s="496" t="s">
        <v>1543</v>
      </c>
      <c r="C82" s="500">
        <v>4.0922000000000001</v>
      </c>
    </row>
    <row r="83" spans="1:3" x14ac:dyDescent="0.3">
      <c r="A83" s="498" t="s">
        <v>451</v>
      </c>
      <c r="B83" s="496" t="s">
        <v>1705</v>
      </c>
      <c r="C83" s="500">
        <v>6.5004999999999997</v>
      </c>
    </row>
    <row r="84" spans="1:3" x14ac:dyDescent="0.3">
      <c r="A84" s="498" t="s">
        <v>453</v>
      </c>
      <c r="B84" s="496" t="s">
        <v>1728</v>
      </c>
      <c r="C84" s="500">
        <v>0.61180000000000001</v>
      </c>
    </row>
    <row r="85" spans="1:3" x14ac:dyDescent="0.3">
      <c r="A85" s="498" t="s">
        <v>455</v>
      </c>
      <c r="B85" s="496" t="s">
        <v>1544</v>
      </c>
      <c r="C85" s="500">
        <v>6.6592000000000011</v>
      </c>
    </row>
    <row r="86" spans="1:3" x14ac:dyDescent="0.3">
      <c r="A86" s="498" t="s">
        <v>459</v>
      </c>
      <c r="B86" s="496" t="s">
        <v>1545</v>
      </c>
      <c r="C86" s="500">
        <v>0.76349999999999996</v>
      </c>
    </row>
    <row r="87" spans="1:3" x14ac:dyDescent="0.3">
      <c r="A87" s="498" t="s">
        <v>141</v>
      </c>
      <c r="B87" s="496" t="s">
        <v>1546</v>
      </c>
      <c r="C87" s="500">
        <v>25.549699309999994</v>
      </c>
    </row>
    <row r="88" spans="1:3" x14ac:dyDescent="0.3">
      <c r="A88" s="498" t="s">
        <v>464</v>
      </c>
      <c r="B88" s="496" t="s">
        <v>1683</v>
      </c>
      <c r="C88" s="500">
        <v>1.08</v>
      </c>
    </row>
    <row r="89" spans="1:3" x14ac:dyDescent="0.3">
      <c r="A89" s="498" t="s">
        <v>466</v>
      </c>
      <c r="B89" s="496" t="s">
        <v>1547</v>
      </c>
      <c r="C89" s="500">
        <v>3.2199999999999998</v>
      </c>
    </row>
    <row r="90" spans="1:3" x14ac:dyDescent="0.3">
      <c r="A90" s="498" t="s">
        <v>125</v>
      </c>
      <c r="B90" s="496" t="s">
        <v>1548</v>
      </c>
      <c r="C90" s="500">
        <v>33.159999999999997</v>
      </c>
    </row>
    <row r="91" spans="1:3" x14ac:dyDescent="0.3">
      <c r="A91" s="498" t="s">
        <v>127</v>
      </c>
      <c r="B91" s="496" t="s">
        <v>1549</v>
      </c>
      <c r="C91" s="500">
        <v>19.9084</v>
      </c>
    </row>
    <row r="92" spans="1:3" x14ac:dyDescent="0.3">
      <c r="A92" s="498" t="s">
        <v>470</v>
      </c>
      <c r="B92" s="496" t="s">
        <v>1550</v>
      </c>
      <c r="C92" s="500">
        <v>13.366800000000001</v>
      </c>
    </row>
    <row r="93" spans="1:3" x14ac:dyDescent="0.3">
      <c r="A93" s="498" t="s">
        <v>102</v>
      </c>
      <c r="B93" s="496" t="s">
        <v>1551</v>
      </c>
      <c r="C93" s="500">
        <v>18.900000000000002</v>
      </c>
    </row>
    <row r="94" spans="1:3" x14ac:dyDescent="0.3">
      <c r="A94" s="498" t="s">
        <v>39</v>
      </c>
      <c r="B94" s="496" t="s">
        <v>1552</v>
      </c>
      <c r="C94" s="500">
        <v>9.4872999999999994</v>
      </c>
    </row>
    <row r="95" spans="1:3" x14ac:dyDescent="0.3">
      <c r="A95" s="498" t="s">
        <v>478</v>
      </c>
      <c r="B95" s="496" t="s">
        <v>1729</v>
      </c>
      <c r="C95" s="500">
        <v>0.47499999999999998</v>
      </c>
    </row>
    <row r="96" spans="1:3" x14ac:dyDescent="0.3">
      <c r="A96" s="498" t="s">
        <v>480</v>
      </c>
      <c r="B96" s="496" t="s">
        <v>1553</v>
      </c>
      <c r="C96" s="500">
        <v>7.9715000000000007</v>
      </c>
    </row>
    <row r="97" spans="1:3" x14ac:dyDescent="0.3">
      <c r="A97" s="498" t="s">
        <v>482</v>
      </c>
      <c r="B97" s="496" t="s">
        <v>1730</v>
      </c>
      <c r="C97" s="500">
        <v>0.84699999999999998</v>
      </c>
    </row>
    <row r="98" spans="1:3" x14ac:dyDescent="0.3">
      <c r="A98" s="498" t="s">
        <v>486</v>
      </c>
      <c r="B98" s="496" t="s">
        <v>1554</v>
      </c>
      <c r="C98" s="500">
        <v>37.356500000000004</v>
      </c>
    </row>
    <row r="99" spans="1:3" x14ac:dyDescent="0.3">
      <c r="A99" s="498" t="s">
        <v>487</v>
      </c>
      <c r="B99" s="496" t="s">
        <v>1555</v>
      </c>
      <c r="C99" s="500">
        <v>0.14000000000000001</v>
      </c>
    </row>
    <row r="100" spans="1:3" x14ac:dyDescent="0.3">
      <c r="A100" s="498" t="s">
        <v>489</v>
      </c>
      <c r="B100" s="496" t="s">
        <v>1556</v>
      </c>
      <c r="C100" s="500">
        <v>6.2100000000000009</v>
      </c>
    </row>
    <row r="101" spans="1:3" x14ac:dyDescent="0.3">
      <c r="A101" s="498" t="s">
        <v>129</v>
      </c>
      <c r="B101" s="496" t="s">
        <v>1557</v>
      </c>
      <c r="C101" s="500">
        <v>18.213999999999999</v>
      </c>
    </row>
    <row r="102" spans="1:3" x14ac:dyDescent="0.3">
      <c r="A102" s="498" t="s">
        <v>131</v>
      </c>
      <c r="B102" s="496" t="s">
        <v>1558</v>
      </c>
      <c r="C102" s="500">
        <v>35.498199999999997</v>
      </c>
    </row>
    <row r="103" spans="1:3" x14ac:dyDescent="0.3">
      <c r="A103" s="498" t="s">
        <v>496</v>
      </c>
      <c r="B103" s="496" t="s">
        <v>1559</v>
      </c>
      <c r="C103" s="500">
        <v>11.865600000000001</v>
      </c>
    </row>
    <row r="104" spans="1:3" x14ac:dyDescent="0.3">
      <c r="A104" s="498" t="s">
        <v>109</v>
      </c>
      <c r="B104" s="496" t="s">
        <v>1560</v>
      </c>
      <c r="C104" s="500">
        <v>25.504800000000003</v>
      </c>
    </row>
    <row r="105" spans="1:3" x14ac:dyDescent="0.3">
      <c r="A105" s="498" t="s">
        <v>42</v>
      </c>
      <c r="B105" s="496" t="s">
        <v>1561</v>
      </c>
      <c r="C105" s="500">
        <v>13.647200000000002</v>
      </c>
    </row>
    <row r="106" spans="1:3" x14ac:dyDescent="0.3">
      <c r="A106" s="498" t="s">
        <v>501</v>
      </c>
      <c r="B106" s="496" t="s">
        <v>1731</v>
      </c>
      <c r="C106" s="500">
        <v>1.2790000000000001</v>
      </c>
    </row>
    <row r="107" spans="1:3" x14ac:dyDescent="0.3">
      <c r="A107" s="498" t="s">
        <v>522</v>
      </c>
      <c r="B107" s="496" t="s">
        <v>1732</v>
      </c>
      <c r="C107" s="500">
        <v>0.29599999999999999</v>
      </c>
    </row>
    <row r="108" spans="1:3" x14ac:dyDescent="0.3">
      <c r="A108" s="498" t="s">
        <v>528</v>
      </c>
      <c r="B108" s="496" t="s">
        <v>1657</v>
      </c>
      <c r="C108" s="500">
        <v>1.1819999999999999</v>
      </c>
    </row>
    <row r="109" spans="1:3" x14ac:dyDescent="0.3">
      <c r="A109" s="498" t="s">
        <v>637</v>
      </c>
      <c r="B109" s="496" t="s">
        <v>1686</v>
      </c>
      <c r="C109" s="500">
        <v>0.3</v>
      </c>
    </row>
    <row r="110" spans="1:3" x14ac:dyDescent="0.3">
      <c r="A110" s="498" t="s">
        <v>639</v>
      </c>
      <c r="B110" s="496" t="s">
        <v>1570</v>
      </c>
      <c r="C110" s="500">
        <v>12.617500000000001</v>
      </c>
    </row>
    <row r="111" spans="1:3" x14ac:dyDescent="0.3">
      <c r="A111" s="498" t="s">
        <v>643</v>
      </c>
      <c r="B111" s="496" t="s">
        <v>1571</v>
      </c>
      <c r="C111" s="500">
        <v>2.5642</v>
      </c>
    </row>
    <row r="112" spans="1:3" x14ac:dyDescent="0.3">
      <c r="A112" s="498" t="s">
        <v>647</v>
      </c>
      <c r="B112" s="496" t="s">
        <v>1572</v>
      </c>
      <c r="C112" s="500">
        <v>9.6430000000000007</v>
      </c>
    </row>
    <row r="113" spans="1:3" x14ac:dyDescent="0.3">
      <c r="A113" s="498" t="s">
        <v>651</v>
      </c>
      <c r="B113" s="496" t="s">
        <v>1573</v>
      </c>
      <c r="C113" s="500">
        <v>1.9436</v>
      </c>
    </row>
    <row r="114" spans="1:3" x14ac:dyDescent="0.3">
      <c r="A114" s="498" t="s">
        <v>55</v>
      </c>
      <c r="B114" s="496" t="s">
        <v>1574</v>
      </c>
      <c r="C114" s="500">
        <v>3.6404000000000001</v>
      </c>
    </row>
    <row r="115" spans="1:3" x14ac:dyDescent="0.3">
      <c r="A115" s="498" t="s">
        <v>657</v>
      </c>
      <c r="B115" s="496" t="s">
        <v>1575</v>
      </c>
      <c r="C115" s="500">
        <v>3.1699999999999999E-2</v>
      </c>
    </row>
    <row r="116" spans="1:3" x14ac:dyDescent="0.3">
      <c r="A116" s="498" t="s">
        <v>661</v>
      </c>
      <c r="B116" s="496" t="s">
        <v>1621</v>
      </c>
      <c r="C116" s="500">
        <v>3.0615999999999999</v>
      </c>
    </row>
    <row r="117" spans="1:3" x14ac:dyDescent="0.3">
      <c r="A117" s="498" t="s">
        <v>699</v>
      </c>
      <c r="B117" s="496" t="s">
        <v>1576</v>
      </c>
      <c r="C117" s="500">
        <v>1.4884999999999997</v>
      </c>
    </row>
    <row r="118" spans="1:3" x14ac:dyDescent="0.3">
      <c r="A118" s="498" t="s">
        <v>701</v>
      </c>
      <c r="B118" s="496" t="s">
        <v>1577</v>
      </c>
      <c r="C118" s="500">
        <v>4.8529999999999998</v>
      </c>
    </row>
    <row r="119" spans="1:3" x14ac:dyDescent="0.3">
      <c r="A119" s="498" t="s">
        <v>703</v>
      </c>
      <c r="B119" s="496" t="s">
        <v>1578</v>
      </c>
      <c r="C119" s="500">
        <v>1.0089999999999999</v>
      </c>
    </row>
    <row r="120" spans="1:3" x14ac:dyDescent="0.3">
      <c r="A120" s="498" t="s">
        <v>119</v>
      </c>
      <c r="B120" s="496" t="s">
        <v>1579</v>
      </c>
      <c r="C120" s="500">
        <v>1.5050000000000001</v>
      </c>
    </row>
    <row r="121" spans="1:3" x14ac:dyDescent="0.3">
      <c r="A121" s="498" t="s">
        <v>711</v>
      </c>
      <c r="B121" s="496" t="s">
        <v>1733</v>
      </c>
      <c r="C121" s="500">
        <v>0.2903</v>
      </c>
    </row>
    <row r="122" spans="1:3" x14ac:dyDescent="0.3">
      <c r="A122" s="498" t="s">
        <v>715</v>
      </c>
      <c r="B122" s="496" t="s">
        <v>1581</v>
      </c>
      <c r="C122" s="500">
        <v>1.5556000000000001</v>
      </c>
    </row>
    <row r="123" spans="1:3" x14ac:dyDescent="0.3">
      <c r="A123" s="498" t="s">
        <v>721</v>
      </c>
      <c r="B123" s="496" t="s">
        <v>1694</v>
      </c>
      <c r="C123" s="500">
        <v>0.29459999999999997</v>
      </c>
    </row>
    <row r="124" spans="1:3" x14ac:dyDescent="0.3">
      <c r="A124" s="501" t="s">
        <v>1420</v>
      </c>
      <c r="B124" s="496"/>
      <c r="C124" s="500">
        <v>1316.9081993100003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3178-BEAC-46A4-B7FC-BF644F515D2D}">
  <sheetPr codeName="Planilha18"/>
  <dimension ref="A1:C136"/>
  <sheetViews>
    <sheetView workbookViewId="0">
      <selection sqref="A1:XFD1"/>
    </sheetView>
  </sheetViews>
  <sheetFormatPr defaultColWidth="8.88671875" defaultRowHeight="14.4" x14ac:dyDescent="0.3"/>
  <cols>
    <col min="1" max="1" width="8.88671875" style="455"/>
    <col min="2" max="2" width="46.5546875" style="455" bestFit="1" customWidth="1"/>
    <col min="3" max="16384" width="8.88671875" style="455"/>
  </cols>
  <sheetData>
    <row r="1" spans="1:3" x14ac:dyDescent="0.3">
      <c r="A1" s="456" t="s">
        <v>181</v>
      </c>
      <c r="B1" s="456"/>
      <c r="C1" s="485" t="s">
        <v>1421</v>
      </c>
    </row>
    <row r="2" spans="1:3" x14ac:dyDescent="0.3">
      <c r="A2" s="457" t="s">
        <v>729</v>
      </c>
      <c r="B2" s="455" t="s">
        <v>1693</v>
      </c>
      <c r="C2" s="486">
        <v>0.17979999999999999</v>
      </c>
    </row>
    <row r="3" spans="1:3" x14ac:dyDescent="0.3">
      <c r="A3" s="457" t="s">
        <v>711</v>
      </c>
      <c r="B3" s="455" t="s">
        <v>1733</v>
      </c>
      <c r="C3" s="486">
        <v>0.129</v>
      </c>
    </row>
    <row r="4" spans="1:3" x14ac:dyDescent="0.3">
      <c r="A4" s="457" t="s">
        <v>709</v>
      </c>
      <c r="B4" s="455" t="s">
        <v>1580</v>
      </c>
      <c r="C4" s="486">
        <v>0.58199999999999996</v>
      </c>
    </row>
    <row r="5" spans="1:3" x14ac:dyDescent="0.3">
      <c r="A5" s="457" t="s">
        <v>119</v>
      </c>
      <c r="B5" s="455" t="s">
        <v>1579</v>
      </c>
      <c r="C5" s="486">
        <v>1.085</v>
      </c>
    </row>
    <row r="6" spans="1:3" x14ac:dyDescent="0.3">
      <c r="A6" s="457" t="s">
        <v>703</v>
      </c>
      <c r="B6" s="455" t="s">
        <v>1578</v>
      </c>
      <c r="C6" s="486">
        <v>0.626</v>
      </c>
    </row>
    <row r="7" spans="1:3" x14ac:dyDescent="0.3">
      <c r="A7" s="457" t="s">
        <v>701</v>
      </c>
      <c r="B7" s="455" t="s">
        <v>1577</v>
      </c>
      <c r="C7" s="486">
        <v>2.2195</v>
      </c>
    </row>
    <row r="8" spans="1:3" x14ac:dyDescent="0.3">
      <c r="A8" s="457" t="s">
        <v>699</v>
      </c>
      <c r="B8" s="455" t="s">
        <v>1576</v>
      </c>
      <c r="C8" s="486">
        <v>2.7170000000000001</v>
      </c>
    </row>
    <row r="9" spans="1:3" x14ac:dyDescent="0.3">
      <c r="A9" s="457" t="s">
        <v>683</v>
      </c>
      <c r="B9" s="455" t="s">
        <v>1734</v>
      </c>
      <c r="C9" s="486">
        <v>2.1168</v>
      </c>
    </row>
    <row r="10" spans="1:3" x14ac:dyDescent="0.3">
      <c r="A10" s="457" t="s">
        <v>675</v>
      </c>
      <c r="B10" s="455" t="s">
        <v>1688</v>
      </c>
      <c r="C10" s="486">
        <v>1.7023999999999999</v>
      </c>
    </row>
    <row r="11" spans="1:3" x14ac:dyDescent="0.3">
      <c r="A11" s="457" t="s">
        <v>661</v>
      </c>
      <c r="B11" s="455" t="s">
        <v>1621</v>
      </c>
      <c r="C11" s="486">
        <v>1.7145999999999999</v>
      </c>
    </row>
    <row r="12" spans="1:3" x14ac:dyDescent="0.3">
      <c r="A12" s="457" t="s">
        <v>657</v>
      </c>
      <c r="B12" s="455" t="s">
        <v>1575</v>
      </c>
      <c r="C12" s="486">
        <v>2.4079999999999999</v>
      </c>
    </row>
    <row r="13" spans="1:3" x14ac:dyDescent="0.3">
      <c r="A13" s="457" t="s">
        <v>55</v>
      </c>
      <c r="B13" s="455" t="s">
        <v>1574</v>
      </c>
      <c r="C13" s="486">
        <v>3.2149999999999999</v>
      </c>
    </row>
    <row r="14" spans="1:3" x14ac:dyDescent="0.3">
      <c r="A14" s="457" t="s">
        <v>651</v>
      </c>
      <c r="B14" s="455" t="s">
        <v>1573</v>
      </c>
      <c r="C14" s="486">
        <v>1.8080000000000001</v>
      </c>
    </row>
    <row r="15" spans="1:3" x14ac:dyDescent="0.3">
      <c r="A15" s="457" t="s">
        <v>647</v>
      </c>
      <c r="B15" s="455" t="s">
        <v>1572</v>
      </c>
      <c r="C15" s="486">
        <v>10.377099999999999</v>
      </c>
    </row>
    <row r="16" spans="1:3" x14ac:dyDescent="0.3">
      <c r="A16" s="457" t="s">
        <v>643</v>
      </c>
      <c r="B16" s="455" t="s">
        <v>1571</v>
      </c>
      <c r="C16" s="486">
        <v>15.6989</v>
      </c>
    </row>
    <row r="17" spans="1:3" x14ac:dyDescent="0.3">
      <c r="A17" s="457" t="s">
        <v>639</v>
      </c>
      <c r="B17" s="455" t="s">
        <v>1570</v>
      </c>
      <c r="C17" s="486">
        <v>2.7679999999999998</v>
      </c>
    </row>
    <row r="18" spans="1:3" x14ac:dyDescent="0.3">
      <c r="A18" s="457" t="s">
        <v>637</v>
      </c>
      <c r="B18" s="455" t="s">
        <v>1686</v>
      </c>
      <c r="C18" s="486">
        <v>1.2070000000000001</v>
      </c>
    </row>
    <row r="19" spans="1:3" x14ac:dyDescent="0.3">
      <c r="A19" s="457" t="s">
        <v>613</v>
      </c>
      <c r="B19" s="455" t="s">
        <v>1735</v>
      </c>
      <c r="C19" s="486">
        <v>3.9980000000000002</v>
      </c>
    </row>
    <row r="20" spans="1:3" x14ac:dyDescent="0.3">
      <c r="A20" s="457" t="s">
        <v>609</v>
      </c>
      <c r="B20" s="455" t="s">
        <v>1736</v>
      </c>
      <c r="C20" s="486">
        <v>5.2439999999999998</v>
      </c>
    </row>
    <row r="21" spans="1:3" x14ac:dyDescent="0.3">
      <c r="A21" s="457" t="s">
        <v>607</v>
      </c>
      <c r="B21" s="455" t="s">
        <v>1737</v>
      </c>
      <c r="C21" s="486">
        <v>6.6050000000000004</v>
      </c>
    </row>
    <row r="22" spans="1:3" x14ac:dyDescent="0.3">
      <c r="A22" s="457" t="s">
        <v>600</v>
      </c>
      <c r="B22" s="455" t="s">
        <v>1698</v>
      </c>
      <c r="C22" s="486">
        <v>0.74919999999999998</v>
      </c>
    </row>
    <row r="23" spans="1:3" x14ac:dyDescent="0.3">
      <c r="A23" s="457" t="s">
        <v>594</v>
      </c>
      <c r="B23" s="455" t="s">
        <v>1699</v>
      </c>
      <c r="C23" s="486">
        <v>0.36180000000000001</v>
      </c>
    </row>
    <row r="24" spans="1:3" x14ac:dyDescent="0.3">
      <c r="A24" s="457" t="s">
        <v>592</v>
      </c>
      <c r="B24" s="455" t="s">
        <v>1738</v>
      </c>
      <c r="C24" s="486">
        <v>1.2</v>
      </c>
    </row>
    <row r="25" spans="1:3" x14ac:dyDescent="0.3">
      <c r="A25" s="457" t="s">
        <v>581</v>
      </c>
      <c r="B25" s="455" t="s">
        <v>1739</v>
      </c>
      <c r="C25" s="486">
        <v>0.92949999999999999</v>
      </c>
    </row>
    <row r="26" spans="1:3" x14ac:dyDescent="0.3">
      <c r="A26" s="457" t="s">
        <v>569</v>
      </c>
      <c r="B26" s="455" t="s">
        <v>1701</v>
      </c>
      <c r="C26" s="486">
        <v>7.1999999999999995E-2</v>
      </c>
    </row>
    <row r="27" spans="1:3" x14ac:dyDescent="0.3">
      <c r="A27" s="457" t="s">
        <v>567</v>
      </c>
      <c r="B27" s="455" t="s">
        <v>1702</v>
      </c>
      <c r="C27" s="486">
        <v>0.09</v>
      </c>
    </row>
    <row r="28" spans="1:3" x14ac:dyDescent="0.3">
      <c r="A28" s="457" t="s">
        <v>563</v>
      </c>
      <c r="B28" s="455" t="s">
        <v>1659</v>
      </c>
      <c r="C28" s="486">
        <v>0.36</v>
      </c>
    </row>
    <row r="29" spans="1:3" x14ac:dyDescent="0.3">
      <c r="A29" s="457" t="s">
        <v>559</v>
      </c>
      <c r="B29" s="455" t="s">
        <v>1658</v>
      </c>
      <c r="C29" s="486">
        <v>0.16200000000000001</v>
      </c>
    </row>
    <row r="30" spans="1:3" x14ac:dyDescent="0.3">
      <c r="A30" s="457" t="s">
        <v>557</v>
      </c>
      <c r="B30" s="455" t="s">
        <v>1740</v>
      </c>
      <c r="C30" s="486">
        <v>0.33639999999999998</v>
      </c>
    </row>
    <row r="31" spans="1:3" x14ac:dyDescent="0.3">
      <c r="A31" s="457" t="s">
        <v>552</v>
      </c>
      <c r="B31" s="455" t="s">
        <v>1601</v>
      </c>
      <c r="C31" s="486">
        <v>1.58</v>
      </c>
    </row>
    <row r="32" spans="1:3" x14ac:dyDescent="0.3">
      <c r="A32" s="457" t="s">
        <v>518</v>
      </c>
      <c r="B32" s="455" t="s">
        <v>1567</v>
      </c>
      <c r="C32" s="486">
        <v>27.717799999999997</v>
      </c>
    </row>
    <row r="33" spans="1:3" x14ac:dyDescent="0.3">
      <c r="A33" s="457" t="s">
        <v>113</v>
      </c>
      <c r="B33" s="455" t="s">
        <v>1566</v>
      </c>
      <c r="C33" s="486">
        <v>9.6346000000000007</v>
      </c>
    </row>
    <row r="34" spans="1:3" x14ac:dyDescent="0.3">
      <c r="A34" s="457" t="s">
        <v>514</v>
      </c>
      <c r="B34" s="455" t="s">
        <v>1565</v>
      </c>
      <c r="C34" s="486">
        <v>4.9853999999999994</v>
      </c>
    </row>
    <row r="35" spans="1:3" x14ac:dyDescent="0.3">
      <c r="A35" s="457" t="s">
        <v>133</v>
      </c>
      <c r="B35" s="455" t="s">
        <v>1564</v>
      </c>
      <c r="C35" s="486">
        <v>2.774</v>
      </c>
    </row>
    <row r="36" spans="1:3" x14ac:dyDescent="0.3">
      <c r="A36" s="457" t="s">
        <v>510</v>
      </c>
      <c r="B36" s="455" t="s">
        <v>1563</v>
      </c>
      <c r="C36" s="486">
        <v>3.1344999999999996</v>
      </c>
    </row>
    <row r="37" spans="1:3" x14ac:dyDescent="0.3">
      <c r="A37" s="457" t="s">
        <v>145</v>
      </c>
      <c r="B37" s="455" t="s">
        <v>1562</v>
      </c>
      <c r="C37" s="486">
        <v>2.5405999999999995</v>
      </c>
    </row>
    <row r="38" spans="1:3" x14ac:dyDescent="0.3">
      <c r="A38" s="457" t="s">
        <v>42</v>
      </c>
      <c r="B38" s="455" t="s">
        <v>1561</v>
      </c>
      <c r="C38" s="486">
        <v>15.446999999999999</v>
      </c>
    </row>
    <row r="39" spans="1:3" x14ac:dyDescent="0.3">
      <c r="A39" s="457" t="s">
        <v>109</v>
      </c>
      <c r="B39" s="455" t="s">
        <v>1560</v>
      </c>
      <c r="C39" s="486">
        <v>18.017599999999998</v>
      </c>
    </row>
    <row r="40" spans="1:3" x14ac:dyDescent="0.3">
      <c r="A40" s="457" t="s">
        <v>496</v>
      </c>
      <c r="B40" s="455" t="s">
        <v>1559</v>
      </c>
      <c r="C40" s="486">
        <v>30.228399999999993</v>
      </c>
    </row>
    <row r="41" spans="1:3" x14ac:dyDescent="0.3">
      <c r="A41" s="457" t="s">
        <v>131</v>
      </c>
      <c r="B41" s="455" t="s">
        <v>1558</v>
      </c>
      <c r="C41" s="486">
        <v>26.282399999999999</v>
      </c>
    </row>
    <row r="42" spans="1:3" x14ac:dyDescent="0.3">
      <c r="A42" s="457" t="s">
        <v>129</v>
      </c>
      <c r="B42" s="455" t="s">
        <v>1557</v>
      </c>
      <c r="C42" s="486">
        <v>24.067999999999998</v>
      </c>
    </row>
    <row r="43" spans="1:3" x14ac:dyDescent="0.3">
      <c r="A43" s="457" t="s">
        <v>489</v>
      </c>
      <c r="B43" s="455" t="s">
        <v>1556</v>
      </c>
      <c r="C43" s="486">
        <v>6.3620000000000001</v>
      </c>
    </row>
    <row r="44" spans="1:3" x14ac:dyDescent="0.3">
      <c r="A44" s="457" t="s">
        <v>487</v>
      </c>
      <c r="B44" s="455" t="s">
        <v>1555</v>
      </c>
      <c r="C44" s="486">
        <v>1.38</v>
      </c>
    </row>
    <row r="45" spans="1:3" x14ac:dyDescent="0.3">
      <c r="A45" s="457" t="s">
        <v>486</v>
      </c>
      <c r="B45" s="455" t="s">
        <v>1554</v>
      </c>
      <c r="C45" s="486">
        <v>19.003499999999999</v>
      </c>
    </row>
    <row r="46" spans="1:3" x14ac:dyDescent="0.3">
      <c r="A46" s="457" t="s">
        <v>480</v>
      </c>
      <c r="B46" s="455" t="s">
        <v>1553</v>
      </c>
      <c r="C46" s="486">
        <v>6.224400000000001</v>
      </c>
    </row>
    <row r="47" spans="1:3" x14ac:dyDescent="0.3">
      <c r="A47" s="457" t="s">
        <v>478</v>
      </c>
      <c r="B47" s="455" t="s">
        <v>1729</v>
      </c>
      <c r="C47" s="486">
        <v>9.4999999999999998E-3</v>
      </c>
    </row>
    <row r="48" spans="1:3" x14ac:dyDescent="0.3">
      <c r="A48" s="457" t="s">
        <v>39</v>
      </c>
      <c r="B48" s="455" t="s">
        <v>1552</v>
      </c>
      <c r="C48" s="486">
        <v>1.4376000000000002</v>
      </c>
    </row>
    <row r="49" spans="1:3" x14ac:dyDescent="0.3">
      <c r="A49" s="457" t="s">
        <v>102</v>
      </c>
      <c r="B49" s="455" t="s">
        <v>1551</v>
      </c>
      <c r="C49" s="486">
        <v>12.745000000000001</v>
      </c>
    </row>
    <row r="50" spans="1:3" x14ac:dyDescent="0.3">
      <c r="A50" s="457" t="s">
        <v>470</v>
      </c>
      <c r="B50" s="455" t="s">
        <v>1550</v>
      </c>
      <c r="C50" s="486">
        <v>13.515000000000001</v>
      </c>
    </row>
    <row r="51" spans="1:3" x14ac:dyDescent="0.3">
      <c r="A51" s="457" t="s">
        <v>127</v>
      </c>
      <c r="B51" s="455" t="s">
        <v>1549</v>
      </c>
      <c r="C51" s="486">
        <v>16.7136</v>
      </c>
    </row>
    <row r="52" spans="1:3" x14ac:dyDescent="0.3">
      <c r="A52" s="457" t="s">
        <v>125</v>
      </c>
      <c r="B52" s="455" t="s">
        <v>1548</v>
      </c>
      <c r="C52" s="486">
        <v>41.7864</v>
      </c>
    </row>
    <row r="53" spans="1:3" x14ac:dyDescent="0.3">
      <c r="A53" s="457" t="s">
        <v>464</v>
      </c>
      <c r="B53" s="455" t="s">
        <v>1683</v>
      </c>
      <c r="C53" s="486">
        <v>1.26</v>
      </c>
    </row>
    <row r="54" spans="1:3" x14ac:dyDescent="0.3">
      <c r="A54" s="457" t="s">
        <v>141</v>
      </c>
      <c r="B54" s="455" t="s">
        <v>1546</v>
      </c>
      <c r="C54" s="486">
        <v>36.17519999999999</v>
      </c>
    </row>
    <row r="55" spans="1:3" x14ac:dyDescent="0.3">
      <c r="A55" s="457" t="s">
        <v>459</v>
      </c>
      <c r="B55" s="455" t="s">
        <v>1545</v>
      </c>
      <c r="C55" s="486">
        <v>8.4390000000000001</v>
      </c>
    </row>
    <row r="56" spans="1:3" x14ac:dyDescent="0.3">
      <c r="A56" s="457" t="s">
        <v>455</v>
      </c>
      <c r="B56" s="455" t="s">
        <v>1544</v>
      </c>
      <c r="C56" s="486">
        <v>5.9968000000000012</v>
      </c>
    </row>
    <row r="57" spans="1:3" x14ac:dyDescent="0.3">
      <c r="A57" s="457" t="s">
        <v>99</v>
      </c>
      <c r="B57" s="455" t="s">
        <v>1543</v>
      </c>
      <c r="C57" s="486">
        <v>2.1552000000000002</v>
      </c>
    </row>
    <row r="58" spans="1:3" x14ac:dyDescent="0.3">
      <c r="A58" s="457" t="s">
        <v>449</v>
      </c>
      <c r="B58" s="455" t="s">
        <v>1542</v>
      </c>
      <c r="C58" s="486">
        <v>1.4218999999999999</v>
      </c>
    </row>
    <row r="59" spans="1:3" x14ac:dyDescent="0.3">
      <c r="A59" s="457" t="s">
        <v>121</v>
      </c>
      <c r="B59" s="455" t="s">
        <v>1541</v>
      </c>
      <c r="C59" s="486">
        <v>5.13</v>
      </c>
    </row>
    <row r="60" spans="1:3" x14ac:dyDescent="0.3">
      <c r="A60" s="457" t="s">
        <v>123</v>
      </c>
      <c r="B60" s="455" t="s">
        <v>1540</v>
      </c>
      <c r="C60" s="486">
        <v>2.9683999999999995</v>
      </c>
    </row>
    <row r="61" spans="1:3" x14ac:dyDescent="0.3">
      <c r="A61" s="457" t="s">
        <v>445</v>
      </c>
      <c r="B61" s="455" t="s">
        <v>1539</v>
      </c>
      <c r="C61" s="486">
        <v>1.56</v>
      </c>
    </row>
    <row r="62" spans="1:3" x14ac:dyDescent="0.3">
      <c r="A62" s="457" t="s">
        <v>443</v>
      </c>
      <c r="B62" s="455" t="s">
        <v>1538</v>
      </c>
      <c r="C62" s="486">
        <v>3.2648000000000001</v>
      </c>
    </row>
    <row r="63" spans="1:3" x14ac:dyDescent="0.3">
      <c r="A63" s="457" t="s">
        <v>441</v>
      </c>
      <c r="B63" s="455" t="s">
        <v>1537</v>
      </c>
      <c r="C63" s="486">
        <v>11.257800000000001</v>
      </c>
    </row>
    <row r="64" spans="1:3" x14ac:dyDescent="0.3">
      <c r="A64" s="457" t="s">
        <v>437</v>
      </c>
      <c r="B64" s="455" t="s">
        <v>1535</v>
      </c>
      <c r="C64" s="486">
        <v>2.0228000000000002</v>
      </c>
    </row>
    <row r="65" spans="1:3" x14ac:dyDescent="0.3">
      <c r="A65" s="457" t="s">
        <v>36</v>
      </c>
      <c r="B65" s="455" t="s">
        <v>1533</v>
      </c>
      <c r="C65" s="486">
        <v>1.0512000000000001</v>
      </c>
    </row>
    <row r="66" spans="1:3" x14ac:dyDescent="0.3">
      <c r="A66" s="457" t="s">
        <v>96</v>
      </c>
      <c r="B66" s="455" t="s">
        <v>1532</v>
      </c>
      <c r="C66" s="486">
        <v>6.9479999999999995</v>
      </c>
    </row>
    <row r="67" spans="1:3" x14ac:dyDescent="0.3">
      <c r="A67" s="457" t="s">
        <v>425</v>
      </c>
      <c r="B67" s="455" t="s">
        <v>1531</v>
      </c>
      <c r="C67" s="486">
        <v>1.4464000000000001</v>
      </c>
    </row>
    <row r="68" spans="1:3" x14ac:dyDescent="0.3">
      <c r="A68" s="457" t="s">
        <v>117</v>
      </c>
      <c r="B68" s="455" t="s">
        <v>1530</v>
      </c>
      <c r="C68" s="486">
        <v>11.606200000000001</v>
      </c>
    </row>
    <row r="69" spans="1:3" x14ac:dyDescent="0.3">
      <c r="A69" s="457" t="s">
        <v>115</v>
      </c>
      <c r="B69" s="455" t="s">
        <v>1529</v>
      </c>
      <c r="C69" s="486">
        <v>7.399</v>
      </c>
    </row>
    <row r="70" spans="1:3" x14ac:dyDescent="0.3">
      <c r="A70" s="457" t="s">
        <v>421</v>
      </c>
      <c r="B70" s="455" t="s">
        <v>1528</v>
      </c>
      <c r="C70" s="486">
        <v>3.992</v>
      </c>
    </row>
    <row r="71" spans="1:3" x14ac:dyDescent="0.3">
      <c r="A71" s="457" t="s">
        <v>418</v>
      </c>
      <c r="B71" s="455" t="s">
        <v>1527</v>
      </c>
      <c r="C71" s="486">
        <v>3.6175999999999999</v>
      </c>
    </row>
    <row r="72" spans="1:3" x14ac:dyDescent="0.3">
      <c r="A72" s="457" t="s">
        <v>414</v>
      </c>
      <c r="B72" s="455" t="s">
        <v>1526</v>
      </c>
      <c r="C72" s="486">
        <v>10.231199999999999</v>
      </c>
    </row>
    <row r="73" spans="1:3" x14ac:dyDescent="0.3">
      <c r="A73" s="457" t="s">
        <v>139</v>
      </c>
      <c r="B73" s="455" t="s">
        <v>1525</v>
      </c>
      <c r="C73" s="486">
        <v>23.021900000000002</v>
      </c>
    </row>
    <row r="74" spans="1:3" x14ac:dyDescent="0.3">
      <c r="A74" s="457" t="s">
        <v>411</v>
      </c>
      <c r="B74" s="455" t="s">
        <v>1524</v>
      </c>
      <c r="C74" s="486">
        <v>4.8524999999999991</v>
      </c>
    </row>
    <row r="75" spans="1:3" x14ac:dyDescent="0.3">
      <c r="A75" s="457" t="s">
        <v>409</v>
      </c>
      <c r="B75" s="455" t="s">
        <v>1523</v>
      </c>
      <c r="C75" s="486">
        <v>10.0748</v>
      </c>
    </row>
    <row r="76" spans="1:3" x14ac:dyDescent="0.3">
      <c r="A76" s="457" t="s">
        <v>405</v>
      </c>
      <c r="B76" s="455" t="s">
        <v>1522</v>
      </c>
      <c r="C76" s="486">
        <v>1.5726</v>
      </c>
    </row>
    <row r="77" spans="1:3" x14ac:dyDescent="0.3">
      <c r="A77" s="457" t="s">
        <v>92</v>
      </c>
      <c r="B77" s="455" t="s">
        <v>1521</v>
      </c>
      <c r="C77" s="486">
        <v>1.5229999999999999</v>
      </c>
    </row>
    <row r="78" spans="1:3" x14ac:dyDescent="0.3">
      <c r="A78" s="457" t="s">
        <v>399</v>
      </c>
      <c r="B78" s="455" t="s">
        <v>1520</v>
      </c>
      <c r="C78" s="486">
        <v>15.637700000000001</v>
      </c>
    </row>
    <row r="79" spans="1:3" x14ac:dyDescent="0.3">
      <c r="A79" s="457" t="s">
        <v>397</v>
      </c>
      <c r="B79" s="455" t="s">
        <v>1519</v>
      </c>
      <c r="C79" s="486">
        <v>3.3355999999999999</v>
      </c>
    </row>
    <row r="80" spans="1:3" x14ac:dyDescent="0.3">
      <c r="A80" s="457" t="s">
        <v>395</v>
      </c>
      <c r="B80" s="455" t="s">
        <v>1518</v>
      </c>
      <c r="C80" s="486">
        <v>13.81</v>
      </c>
    </row>
    <row r="81" spans="1:3" x14ac:dyDescent="0.3">
      <c r="A81" s="457" t="s">
        <v>393</v>
      </c>
      <c r="B81" s="455" t="s">
        <v>1517</v>
      </c>
      <c r="C81" s="486">
        <v>3.9730000000000003</v>
      </c>
    </row>
    <row r="82" spans="1:3" x14ac:dyDescent="0.3">
      <c r="A82" s="457" t="s">
        <v>391</v>
      </c>
      <c r="B82" s="455" t="s">
        <v>1516</v>
      </c>
      <c r="C82" s="486">
        <v>9.5679999999999996</v>
      </c>
    </row>
    <row r="83" spans="1:3" x14ac:dyDescent="0.3">
      <c r="A83" s="457" t="s">
        <v>389</v>
      </c>
      <c r="B83" s="455" t="s">
        <v>1515</v>
      </c>
      <c r="C83" s="486">
        <v>11.936999999999999</v>
      </c>
    </row>
    <row r="84" spans="1:3" x14ac:dyDescent="0.3">
      <c r="A84" s="457" t="s">
        <v>387</v>
      </c>
      <c r="B84" s="455" t="s">
        <v>1514</v>
      </c>
      <c r="C84" s="486">
        <v>5.1690000000000005</v>
      </c>
    </row>
    <row r="85" spans="1:3" x14ac:dyDescent="0.3">
      <c r="A85" s="457" t="s">
        <v>381</v>
      </c>
      <c r="B85" s="455" t="s">
        <v>1513</v>
      </c>
      <c r="C85" s="486">
        <v>-0.23200000000000001</v>
      </c>
    </row>
    <row r="86" spans="1:3" x14ac:dyDescent="0.3">
      <c r="A86" s="457" t="s">
        <v>379</v>
      </c>
      <c r="B86" s="455" t="s">
        <v>1677</v>
      </c>
      <c r="C86" s="486">
        <v>7.0861000000000001</v>
      </c>
    </row>
    <row r="87" spans="1:3" x14ac:dyDescent="0.3">
      <c r="A87" s="457" t="s">
        <v>17</v>
      </c>
      <c r="B87" s="455" t="s">
        <v>1512</v>
      </c>
      <c r="C87" s="486">
        <v>38.117900000000006</v>
      </c>
    </row>
    <row r="88" spans="1:3" x14ac:dyDescent="0.3">
      <c r="A88" s="457" t="s">
        <v>366</v>
      </c>
      <c r="B88" s="455" t="s">
        <v>1510</v>
      </c>
      <c r="C88" s="486">
        <v>0.495</v>
      </c>
    </row>
    <row r="89" spans="1:3" x14ac:dyDescent="0.3">
      <c r="A89" s="457" t="s">
        <v>21</v>
      </c>
      <c r="B89" s="455" t="s">
        <v>1680</v>
      </c>
      <c r="C89" s="486">
        <v>1.446</v>
      </c>
    </row>
    <row r="90" spans="1:3" x14ac:dyDescent="0.3">
      <c r="A90" s="457" t="s">
        <v>358</v>
      </c>
      <c r="B90" s="455" t="s">
        <v>1509</v>
      </c>
      <c r="C90" s="486">
        <v>2.8960000000000004</v>
      </c>
    </row>
    <row r="91" spans="1:3" x14ac:dyDescent="0.3">
      <c r="A91" s="457" t="s">
        <v>67</v>
      </c>
      <c r="B91" s="455" t="s">
        <v>1508</v>
      </c>
      <c r="C91" s="486">
        <v>41.2224</v>
      </c>
    </row>
    <row r="92" spans="1:3" x14ac:dyDescent="0.3">
      <c r="A92" s="457" t="s">
        <v>88</v>
      </c>
      <c r="B92" s="455" t="s">
        <v>1507</v>
      </c>
      <c r="C92" s="486">
        <v>5.0434999999999999</v>
      </c>
    </row>
    <row r="93" spans="1:3" x14ac:dyDescent="0.3">
      <c r="A93" s="457" t="s">
        <v>352</v>
      </c>
      <c r="B93" s="455" t="s">
        <v>1506</v>
      </c>
      <c r="C93" s="486">
        <v>18.43</v>
      </c>
    </row>
    <row r="94" spans="1:3" x14ac:dyDescent="0.3">
      <c r="A94" s="457" t="s">
        <v>348</v>
      </c>
      <c r="B94" s="455" t="s">
        <v>1505</v>
      </c>
      <c r="C94" s="486">
        <v>8.3264999999999993</v>
      </c>
    </row>
    <row r="95" spans="1:3" x14ac:dyDescent="0.3">
      <c r="A95" s="457" t="s">
        <v>344</v>
      </c>
      <c r="B95" s="455" t="s">
        <v>1504</v>
      </c>
      <c r="C95" s="486">
        <v>24.947400000000002</v>
      </c>
    </row>
    <row r="96" spans="1:3" x14ac:dyDescent="0.3">
      <c r="A96" s="457" t="s">
        <v>338</v>
      </c>
      <c r="B96" s="455" t="s">
        <v>1503</v>
      </c>
      <c r="C96" s="486">
        <v>11.484399999999999</v>
      </c>
    </row>
    <row r="97" spans="1:3" x14ac:dyDescent="0.3">
      <c r="A97" s="457" t="s">
        <v>336</v>
      </c>
      <c r="B97" s="455" t="s">
        <v>1502</v>
      </c>
      <c r="C97" s="486">
        <v>2.0099999999999998</v>
      </c>
    </row>
    <row r="98" spans="1:3" x14ac:dyDescent="0.3">
      <c r="A98" s="457" t="s">
        <v>332</v>
      </c>
      <c r="B98" s="455" t="s">
        <v>1501</v>
      </c>
      <c r="C98" s="486">
        <v>8.5949999999999989</v>
      </c>
    </row>
    <row r="99" spans="1:3" x14ac:dyDescent="0.3">
      <c r="A99" s="457" t="s">
        <v>33</v>
      </c>
      <c r="B99" s="455" t="s">
        <v>1500</v>
      </c>
      <c r="C99" s="486">
        <v>57.790199999999999</v>
      </c>
    </row>
    <row r="100" spans="1:3" x14ac:dyDescent="0.3">
      <c r="A100" s="457" t="s">
        <v>84</v>
      </c>
      <c r="B100" s="455" t="s">
        <v>1499</v>
      </c>
      <c r="C100" s="486">
        <v>8.0190000000000001</v>
      </c>
    </row>
    <row r="101" spans="1:3" x14ac:dyDescent="0.3">
      <c r="A101" s="457" t="s">
        <v>60</v>
      </c>
      <c r="B101" s="455" t="s">
        <v>1498</v>
      </c>
      <c r="C101" s="486">
        <v>22.698</v>
      </c>
    </row>
    <row r="102" spans="1:3" x14ac:dyDescent="0.3">
      <c r="A102" s="457" t="s">
        <v>324</v>
      </c>
      <c r="B102" s="455" t="s">
        <v>1497</v>
      </c>
      <c r="C102" s="486">
        <v>36.13239999999999</v>
      </c>
    </row>
    <row r="103" spans="1:3" x14ac:dyDescent="0.3">
      <c r="A103" s="457" t="s">
        <v>320</v>
      </c>
      <c r="B103" s="455" t="s">
        <v>1496</v>
      </c>
      <c r="C103" s="486">
        <v>17.2302</v>
      </c>
    </row>
    <row r="104" spans="1:3" x14ac:dyDescent="0.3">
      <c r="A104" s="457" t="s">
        <v>316</v>
      </c>
      <c r="B104" s="455" t="s">
        <v>1495</v>
      </c>
      <c r="C104" s="486">
        <v>13.2996</v>
      </c>
    </row>
    <row r="105" spans="1:3" x14ac:dyDescent="0.3">
      <c r="A105" s="457" t="s">
        <v>157</v>
      </c>
      <c r="B105" s="455" t="s">
        <v>1494</v>
      </c>
      <c r="C105" s="486">
        <v>8.3141999999999996</v>
      </c>
    </row>
    <row r="106" spans="1:3" x14ac:dyDescent="0.3">
      <c r="A106" s="457" t="s">
        <v>313</v>
      </c>
      <c r="B106" s="455" t="s">
        <v>1493</v>
      </c>
      <c r="C106" s="486">
        <v>15.163799999999998</v>
      </c>
    </row>
    <row r="107" spans="1:3" x14ac:dyDescent="0.3">
      <c r="A107" s="457" t="s">
        <v>311</v>
      </c>
      <c r="B107" s="455" t="s">
        <v>1614</v>
      </c>
      <c r="C107" s="486">
        <v>2.34</v>
      </c>
    </row>
    <row r="108" spans="1:3" x14ac:dyDescent="0.3">
      <c r="A108" s="457" t="s">
        <v>24</v>
      </c>
      <c r="B108" s="455" t="s">
        <v>1492</v>
      </c>
      <c r="C108" s="486">
        <v>4.4748000000000001</v>
      </c>
    </row>
    <row r="109" spans="1:3" x14ac:dyDescent="0.3">
      <c r="A109" s="457" t="s">
        <v>82</v>
      </c>
      <c r="B109" s="455" t="s">
        <v>1602</v>
      </c>
      <c r="C109" s="486">
        <v>0.20300000000000001</v>
      </c>
    </row>
    <row r="110" spans="1:3" x14ac:dyDescent="0.3">
      <c r="A110" s="457" t="s">
        <v>305</v>
      </c>
      <c r="B110" s="455" t="s">
        <v>1491</v>
      </c>
      <c r="C110" s="486">
        <v>16.145599999999998</v>
      </c>
    </row>
    <row r="111" spans="1:3" x14ac:dyDescent="0.3">
      <c r="A111" s="457" t="s">
        <v>301</v>
      </c>
      <c r="B111" s="455" t="s">
        <v>1490</v>
      </c>
      <c r="C111" s="486">
        <v>18.974499999999999</v>
      </c>
    </row>
    <row r="112" spans="1:3" x14ac:dyDescent="0.3">
      <c r="A112" s="457" t="s">
        <v>299</v>
      </c>
      <c r="B112" s="455" t="s">
        <v>1489</v>
      </c>
      <c r="C112" s="486">
        <v>15.1526</v>
      </c>
    </row>
    <row r="113" spans="1:3" x14ac:dyDescent="0.3">
      <c r="A113" s="457" t="s">
        <v>295</v>
      </c>
      <c r="B113" s="455" t="s">
        <v>1488</v>
      </c>
      <c r="C113" s="486">
        <v>17.212400000000002</v>
      </c>
    </row>
    <row r="114" spans="1:3" x14ac:dyDescent="0.3">
      <c r="A114" s="457" t="s">
        <v>155</v>
      </c>
      <c r="B114" s="455" t="s">
        <v>1487</v>
      </c>
      <c r="C114" s="486">
        <v>11.611999999999998</v>
      </c>
    </row>
    <row r="115" spans="1:3" x14ac:dyDescent="0.3">
      <c r="A115" s="457" t="s">
        <v>292</v>
      </c>
      <c r="B115" s="455" t="s">
        <v>1486</v>
      </c>
      <c r="C115" s="486">
        <v>1.258</v>
      </c>
    </row>
    <row r="116" spans="1:3" x14ac:dyDescent="0.3">
      <c r="A116" s="457" t="s">
        <v>288</v>
      </c>
      <c r="B116" s="455" t="s">
        <v>1651</v>
      </c>
      <c r="C116" s="486">
        <v>0.216</v>
      </c>
    </row>
    <row r="117" spans="1:3" x14ac:dyDescent="0.3">
      <c r="A117" s="457" t="s">
        <v>282</v>
      </c>
      <c r="B117" s="455" t="s">
        <v>1485</v>
      </c>
      <c r="C117" s="486">
        <v>21.068000000000001</v>
      </c>
    </row>
    <row r="118" spans="1:3" x14ac:dyDescent="0.3">
      <c r="A118" s="457" t="s">
        <v>29</v>
      </c>
      <c r="B118" s="455" t="s">
        <v>1484</v>
      </c>
      <c r="C118" s="486">
        <v>5.9634</v>
      </c>
    </row>
    <row r="119" spans="1:3" x14ac:dyDescent="0.3">
      <c r="A119" s="457" t="s">
        <v>75</v>
      </c>
      <c r="B119" s="455" t="s">
        <v>1483</v>
      </c>
      <c r="C119" s="486">
        <v>26.408000000000001</v>
      </c>
    </row>
    <row r="120" spans="1:3" x14ac:dyDescent="0.3">
      <c r="A120" s="457" t="s">
        <v>57</v>
      </c>
      <c r="B120" s="455" t="s">
        <v>1482</v>
      </c>
      <c r="C120" s="486">
        <v>32.867399999999996</v>
      </c>
    </row>
    <row r="121" spans="1:3" x14ac:dyDescent="0.3">
      <c r="A121" s="457" t="s">
        <v>272</v>
      </c>
      <c r="B121" s="455" t="s">
        <v>1481</v>
      </c>
      <c r="C121" s="486">
        <v>8.3087999999999997</v>
      </c>
    </row>
    <row r="122" spans="1:3" x14ac:dyDescent="0.3">
      <c r="A122" s="457" t="s">
        <v>269</v>
      </c>
      <c r="B122" s="455" t="s">
        <v>1480</v>
      </c>
      <c r="C122" s="486">
        <v>18.452299999999997</v>
      </c>
    </row>
    <row r="123" spans="1:3" x14ac:dyDescent="0.3">
      <c r="A123" s="457" t="s">
        <v>265</v>
      </c>
      <c r="B123" s="455" t="s">
        <v>1479</v>
      </c>
      <c r="C123" s="486">
        <v>21.2544</v>
      </c>
    </row>
    <row r="124" spans="1:3" x14ac:dyDescent="0.3">
      <c r="A124" s="457" t="s">
        <v>261</v>
      </c>
      <c r="B124" s="455" t="s">
        <v>1478</v>
      </c>
      <c r="C124" s="486">
        <v>8.4269999999999996</v>
      </c>
    </row>
    <row r="125" spans="1:3" x14ac:dyDescent="0.3">
      <c r="A125" s="457" t="s">
        <v>151</v>
      </c>
      <c r="B125" s="455" t="s">
        <v>1477</v>
      </c>
      <c r="C125" s="486">
        <v>34.775699999999993</v>
      </c>
    </row>
    <row r="126" spans="1:3" x14ac:dyDescent="0.3">
      <c r="A126" s="457" t="s">
        <v>256</v>
      </c>
      <c r="B126" s="455" t="s">
        <v>1476</v>
      </c>
      <c r="C126" s="486">
        <v>12.744400000000001</v>
      </c>
    </row>
    <row r="127" spans="1:3" x14ac:dyDescent="0.3">
      <c r="A127" s="457" t="s">
        <v>72</v>
      </c>
      <c r="B127" s="455" t="s">
        <v>1475</v>
      </c>
      <c r="C127" s="486">
        <v>5.8199999999999994</v>
      </c>
    </row>
    <row r="128" spans="1:3" x14ac:dyDescent="0.3">
      <c r="A128" s="457" t="s">
        <v>249</v>
      </c>
      <c r="B128" s="455" t="s">
        <v>1472</v>
      </c>
      <c r="C128" s="486">
        <v>4.0856000000000003</v>
      </c>
    </row>
    <row r="129" spans="1:3" x14ac:dyDescent="0.3">
      <c r="A129" s="457" t="s">
        <v>147</v>
      </c>
      <c r="B129" s="455" t="s">
        <v>1471</v>
      </c>
      <c r="C129" s="486">
        <v>32.939500000000002</v>
      </c>
    </row>
    <row r="130" spans="1:3" x14ac:dyDescent="0.3">
      <c r="A130" s="457" t="s">
        <v>246</v>
      </c>
      <c r="B130" s="455" t="s">
        <v>1470</v>
      </c>
      <c r="C130" s="486">
        <v>3.1220000000000003</v>
      </c>
    </row>
    <row r="131" spans="1:3" x14ac:dyDescent="0.3">
      <c r="A131" s="457" t="s">
        <v>221</v>
      </c>
      <c r="B131" s="455" t="s">
        <v>1707</v>
      </c>
      <c r="C131" s="486">
        <v>3.65</v>
      </c>
    </row>
    <row r="132" spans="1:3" x14ac:dyDescent="0.3">
      <c r="A132" s="457" t="s">
        <v>198</v>
      </c>
      <c r="B132" s="455" t="s">
        <v>1670</v>
      </c>
      <c r="C132" s="486">
        <v>0.75880000000000003</v>
      </c>
    </row>
    <row r="133" spans="1:3" x14ac:dyDescent="0.3">
      <c r="A133" s="457" t="s">
        <v>191</v>
      </c>
      <c r="B133" s="455" t="s">
        <v>1468</v>
      </c>
      <c r="C133" s="486">
        <v>0.22</v>
      </c>
    </row>
    <row r="134" spans="1:3" x14ac:dyDescent="0.3">
      <c r="A134" s="487" t="s">
        <v>1420</v>
      </c>
      <c r="B134" s="486"/>
      <c r="C134" s="486">
        <v>1265.6376999999989</v>
      </c>
    </row>
    <row r="136" spans="1:3" x14ac:dyDescent="0.3">
      <c r="A136" s="455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C857-CBC1-489F-A671-8DA987222259}">
  <sheetPr codeName="Planilha19"/>
  <dimension ref="A1:C129"/>
  <sheetViews>
    <sheetView workbookViewId="0">
      <selection sqref="A1:XFD1048576"/>
    </sheetView>
  </sheetViews>
  <sheetFormatPr defaultColWidth="9.109375" defaultRowHeight="14.4" x14ac:dyDescent="0.3"/>
  <cols>
    <col min="1" max="1" width="18.109375" customWidth="1"/>
    <col min="2" max="2" width="19.44140625" customWidth="1"/>
  </cols>
  <sheetData>
    <row r="1" spans="1:3" x14ac:dyDescent="0.3">
      <c r="A1" s="449" t="s">
        <v>1662</v>
      </c>
      <c r="B1" s="449" t="s">
        <v>1663</v>
      </c>
      <c r="C1" s="450" t="s">
        <v>1420</v>
      </c>
    </row>
    <row r="2" spans="1:3" x14ac:dyDescent="0.3">
      <c r="A2" s="442" t="s">
        <v>181</v>
      </c>
      <c r="B2" s="442"/>
      <c r="C2" s="443" t="s">
        <v>1421</v>
      </c>
    </row>
    <row r="3" spans="1:3" x14ac:dyDescent="0.3">
      <c r="A3" s="444" t="s">
        <v>205</v>
      </c>
      <c r="B3" t="s">
        <v>1741</v>
      </c>
      <c r="C3" s="445">
        <v>2.0640000000000001</v>
      </c>
    </row>
    <row r="4" spans="1:3" x14ac:dyDescent="0.3">
      <c r="A4" s="444" t="s">
        <v>237</v>
      </c>
      <c r="B4" t="s">
        <v>1742</v>
      </c>
      <c r="C4" s="445">
        <v>0.189</v>
      </c>
    </row>
    <row r="5" spans="1:3" x14ac:dyDescent="0.3">
      <c r="A5" s="444" t="s">
        <v>246</v>
      </c>
      <c r="B5" t="s">
        <v>1470</v>
      </c>
      <c r="C5" s="445">
        <v>4.8089999999999993</v>
      </c>
    </row>
    <row r="6" spans="1:3" x14ac:dyDescent="0.3">
      <c r="A6" s="444" t="s">
        <v>147</v>
      </c>
      <c r="B6" t="s">
        <v>1471</v>
      </c>
      <c r="C6" s="445">
        <v>18.5215</v>
      </c>
    </row>
    <row r="7" spans="1:3" x14ac:dyDescent="0.3">
      <c r="A7" s="444" t="s">
        <v>249</v>
      </c>
      <c r="B7" t="s">
        <v>1472</v>
      </c>
      <c r="C7" s="445">
        <v>1.494</v>
      </c>
    </row>
    <row r="8" spans="1:3" x14ac:dyDescent="0.3">
      <c r="A8" s="444" t="s">
        <v>251</v>
      </c>
      <c r="B8" t="s">
        <v>1473</v>
      </c>
      <c r="C8" s="445">
        <v>9.5009999999999994</v>
      </c>
    </row>
    <row r="9" spans="1:3" x14ac:dyDescent="0.3">
      <c r="A9" s="444" t="s">
        <v>49</v>
      </c>
      <c r="B9" t="s">
        <v>1474</v>
      </c>
      <c r="C9" s="445">
        <v>1.7410000000000001</v>
      </c>
    </row>
    <row r="10" spans="1:3" x14ac:dyDescent="0.3">
      <c r="A10" s="444" t="s">
        <v>72</v>
      </c>
      <c r="B10" t="s">
        <v>1475</v>
      </c>
      <c r="C10" s="445">
        <v>8.3629999999999995</v>
      </c>
    </row>
    <row r="11" spans="1:3" x14ac:dyDescent="0.3">
      <c r="A11" s="444" t="s">
        <v>256</v>
      </c>
      <c r="B11" t="s">
        <v>1476</v>
      </c>
      <c r="C11" s="445">
        <v>5.9770000000000003</v>
      </c>
    </row>
    <row r="12" spans="1:3" x14ac:dyDescent="0.3">
      <c r="A12" s="444" t="s">
        <v>151</v>
      </c>
      <c r="B12" t="s">
        <v>1477</v>
      </c>
      <c r="C12" s="445">
        <v>23.028899999999993</v>
      </c>
    </row>
    <row r="13" spans="1:3" x14ac:dyDescent="0.3">
      <c r="A13" s="444" t="s">
        <v>261</v>
      </c>
      <c r="B13" t="s">
        <v>1478</v>
      </c>
      <c r="C13" s="445">
        <v>13.509</v>
      </c>
    </row>
    <row r="14" spans="1:3" x14ac:dyDescent="0.3">
      <c r="A14" s="444" t="s">
        <v>265</v>
      </c>
      <c r="B14" t="s">
        <v>1479</v>
      </c>
      <c r="C14" s="445">
        <v>25.786800000000003</v>
      </c>
    </row>
    <row r="15" spans="1:3" x14ac:dyDescent="0.3">
      <c r="A15" s="444" t="s">
        <v>269</v>
      </c>
      <c r="B15" t="s">
        <v>1480</v>
      </c>
      <c r="C15" s="445">
        <v>24.130499999999994</v>
      </c>
    </row>
    <row r="16" spans="1:3" x14ac:dyDescent="0.3">
      <c r="A16" s="444" t="s">
        <v>272</v>
      </c>
      <c r="B16" t="s">
        <v>1481</v>
      </c>
      <c r="C16" s="445">
        <v>17.657399999999999</v>
      </c>
    </row>
    <row r="17" spans="1:3" x14ac:dyDescent="0.3">
      <c r="A17" s="444" t="s">
        <v>57</v>
      </c>
      <c r="B17" t="s">
        <v>1482</v>
      </c>
      <c r="C17" s="445">
        <v>37.064199999999992</v>
      </c>
    </row>
    <row r="18" spans="1:3" x14ac:dyDescent="0.3">
      <c r="A18" s="444" t="s">
        <v>75</v>
      </c>
      <c r="B18" t="s">
        <v>1483</v>
      </c>
      <c r="C18" s="445">
        <v>5.7889999999999997</v>
      </c>
    </row>
    <row r="19" spans="1:3" x14ac:dyDescent="0.3">
      <c r="A19" s="444" t="s">
        <v>29</v>
      </c>
      <c r="B19" t="s">
        <v>1484</v>
      </c>
      <c r="C19" s="445">
        <v>7.9160000000000004</v>
      </c>
    </row>
    <row r="20" spans="1:3" x14ac:dyDescent="0.3">
      <c r="A20" s="444" t="s">
        <v>282</v>
      </c>
      <c r="B20" t="s">
        <v>1485</v>
      </c>
      <c r="C20" s="445">
        <v>6.2470000000000008</v>
      </c>
    </row>
    <row r="21" spans="1:3" x14ac:dyDescent="0.3">
      <c r="A21" s="444" t="s">
        <v>288</v>
      </c>
      <c r="B21" t="s">
        <v>1651</v>
      </c>
      <c r="C21" s="445">
        <v>1.1880000000000002</v>
      </c>
    </row>
    <row r="22" spans="1:3" x14ac:dyDescent="0.3">
      <c r="A22" s="444" t="s">
        <v>292</v>
      </c>
      <c r="B22" t="s">
        <v>1486</v>
      </c>
      <c r="C22" s="445">
        <v>2.0650000000000004</v>
      </c>
    </row>
    <row r="23" spans="1:3" x14ac:dyDescent="0.3">
      <c r="A23" s="444" t="s">
        <v>155</v>
      </c>
      <c r="B23" t="s">
        <v>1487</v>
      </c>
      <c r="C23" s="445">
        <v>23.447000000000006</v>
      </c>
    </row>
    <row r="24" spans="1:3" x14ac:dyDescent="0.3">
      <c r="A24" s="444" t="s">
        <v>295</v>
      </c>
      <c r="B24" t="s">
        <v>1488</v>
      </c>
      <c r="C24" s="445">
        <v>5.63</v>
      </c>
    </row>
    <row r="25" spans="1:3" x14ac:dyDescent="0.3">
      <c r="A25" s="444" t="s">
        <v>299</v>
      </c>
      <c r="B25" t="s">
        <v>1489</v>
      </c>
      <c r="C25" s="445">
        <v>9.209699999999998</v>
      </c>
    </row>
    <row r="26" spans="1:3" x14ac:dyDescent="0.3">
      <c r="A26" s="444" t="s">
        <v>301</v>
      </c>
      <c r="B26" t="s">
        <v>1490</v>
      </c>
      <c r="C26" s="445">
        <v>22.877200000000002</v>
      </c>
    </row>
    <row r="27" spans="1:3" x14ac:dyDescent="0.3">
      <c r="A27" s="444" t="s">
        <v>305</v>
      </c>
      <c r="B27" t="s">
        <v>1491</v>
      </c>
      <c r="C27" s="445">
        <v>4.6601999999999997</v>
      </c>
    </row>
    <row r="28" spans="1:3" x14ac:dyDescent="0.3">
      <c r="A28" s="444" t="s">
        <v>82</v>
      </c>
      <c r="B28" t="s">
        <v>1602</v>
      </c>
      <c r="C28" s="445">
        <v>0.96200000000000008</v>
      </c>
    </row>
    <row r="29" spans="1:3" x14ac:dyDescent="0.3">
      <c r="A29" s="444" t="s">
        <v>24</v>
      </c>
      <c r="B29" t="s">
        <v>1492</v>
      </c>
      <c r="C29" s="445">
        <v>3.0023999999999997</v>
      </c>
    </row>
    <row r="30" spans="1:3" x14ac:dyDescent="0.3">
      <c r="A30" s="444" t="s">
        <v>311</v>
      </c>
      <c r="B30" t="s">
        <v>1614</v>
      </c>
      <c r="C30" s="445">
        <v>3.6400000000000002E-2</v>
      </c>
    </row>
    <row r="31" spans="1:3" x14ac:dyDescent="0.3">
      <c r="A31" s="444" t="s">
        <v>157</v>
      </c>
      <c r="B31" t="s">
        <v>1494</v>
      </c>
      <c r="C31" s="445">
        <v>14.293099999999997</v>
      </c>
    </row>
    <row r="32" spans="1:3" x14ac:dyDescent="0.3">
      <c r="A32" s="444" t="s">
        <v>316</v>
      </c>
      <c r="B32" t="s">
        <v>1495</v>
      </c>
      <c r="C32" s="445">
        <v>14.2806</v>
      </c>
    </row>
    <row r="33" spans="1:3" x14ac:dyDescent="0.3">
      <c r="A33" s="444" t="s">
        <v>320</v>
      </c>
      <c r="B33" t="s">
        <v>1496</v>
      </c>
      <c r="C33" s="445">
        <v>13.2394</v>
      </c>
    </row>
    <row r="34" spans="1:3" x14ac:dyDescent="0.3">
      <c r="A34" s="444" t="s">
        <v>324</v>
      </c>
      <c r="B34" t="s">
        <v>1497</v>
      </c>
      <c r="C34" s="445">
        <v>43.509799999999991</v>
      </c>
    </row>
    <row r="35" spans="1:3" x14ac:dyDescent="0.3">
      <c r="A35" s="444" t="s">
        <v>60</v>
      </c>
      <c r="B35" t="s">
        <v>1498</v>
      </c>
      <c r="C35" s="445">
        <v>31.337900000000001</v>
      </c>
    </row>
    <row r="36" spans="1:3" x14ac:dyDescent="0.3">
      <c r="A36" s="444" t="s">
        <v>84</v>
      </c>
      <c r="B36" t="s">
        <v>1499</v>
      </c>
      <c r="C36" s="445">
        <v>6.2102000000000004</v>
      </c>
    </row>
    <row r="37" spans="1:3" x14ac:dyDescent="0.3">
      <c r="A37" s="444" t="s">
        <v>33</v>
      </c>
      <c r="B37" t="s">
        <v>1500</v>
      </c>
      <c r="C37" s="445">
        <v>22.4712</v>
      </c>
    </row>
    <row r="38" spans="1:3" x14ac:dyDescent="0.3">
      <c r="A38" s="444" t="s">
        <v>332</v>
      </c>
      <c r="B38" t="s">
        <v>1501</v>
      </c>
      <c r="C38" s="445">
        <v>10.0563</v>
      </c>
    </row>
    <row r="39" spans="1:3" x14ac:dyDescent="0.3">
      <c r="A39" s="444" t="s">
        <v>336</v>
      </c>
      <c r="B39" t="s">
        <v>1502</v>
      </c>
      <c r="C39" s="445">
        <v>5.1835000000000004</v>
      </c>
    </row>
    <row r="40" spans="1:3" x14ac:dyDescent="0.3">
      <c r="A40" s="444" t="s">
        <v>338</v>
      </c>
      <c r="B40" t="s">
        <v>1503</v>
      </c>
      <c r="C40" s="445">
        <v>9.0090000000000003</v>
      </c>
    </row>
    <row r="41" spans="1:3" x14ac:dyDescent="0.3">
      <c r="A41" s="444" t="s">
        <v>344</v>
      </c>
      <c r="B41" t="s">
        <v>1504</v>
      </c>
      <c r="C41" s="445">
        <v>22.465199999999999</v>
      </c>
    </row>
    <row r="42" spans="1:3" x14ac:dyDescent="0.3">
      <c r="A42" s="444" t="s">
        <v>348</v>
      </c>
      <c r="B42" t="s">
        <v>1505</v>
      </c>
      <c r="C42" s="445">
        <v>12.2308</v>
      </c>
    </row>
    <row r="43" spans="1:3" x14ac:dyDescent="0.3">
      <c r="A43" s="444" t="s">
        <v>352</v>
      </c>
      <c r="B43" t="s">
        <v>1506</v>
      </c>
      <c r="C43" s="445">
        <v>23.675000000000001</v>
      </c>
    </row>
    <row r="44" spans="1:3" x14ac:dyDescent="0.3">
      <c r="A44" s="444" t="s">
        <v>88</v>
      </c>
      <c r="B44" t="s">
        <v>1507</v>
      </c>
      <c r="C44" s="445">
        <v>21.707999999999998</v>
      </c>
    </row>
    <row r="45" spans="1:3" x14ac:dyDescent="0.3">
      <c r="A45" s="444" t="s">
        <v>67</v>
      </c>
      <c r="B45" t="s">
        <v>1508</v>
      </c>
      <c r="C45" s="445">
        <v>36.578199999999995</v>
      </c>
    </row>
    <row r="46" spans="1:3" x14ac:dyDescent="0.3">
      <c r="A46" s="444" t="s">
        <v>358</v>
      </c>
      <c r="B46" t="s">
        <v>1509</v>
      </c>
      <c r="C46" s="445">
        <v>8.1630000000000003</v>
      </c>
    </row>
    <row r="47" spans="1:3" x14ac:dyDescent="0.3">
      <c r="A47" s="444" t="s">
        <v>366</v>
      </c>
      <c r="B47" t="s">
        <v>1510</v>
      </c>
      <c r="C47" s="445">
        <v>3.1</v>
      </c>
    </row>
    <row r="48" spans="1:3" x14ac:dyDescent="0.3">
      <c r="A48" s="444" t="s">
        <v>368</v>
      </c>
      <c r="B48" t="s">
        <v>1511</v>
      </c>
      <c r="C48" s="445">
        <v>0.14399999999999999</v>
      </c>
    </row>
    <row r="49" spans="1:3" x14ac:dyDescent="0.3">
      <c r="A49" s="444" t="s">
        <v>370</v>
      </c>
      <c r="B49" t="s">
        <v>1743</v>
      </c>
      <c r="C49" s="445">
        <v>0.54</v>
      </c>
    </row>
    <row r="50" spans="1:3" x14ac:dyDescent="0.3">
      <c r="A50" s="444" t="s">
        <v>17</v>
      </c>
      <c r="B50" t="s">
        <v>1512</v>
      </c>
      <c r="C50" s="445">
        <v>30.404399999999999</v>
      </c>
    </row>
    <row r="51" spans="1:3" x14ac:dyDescent="0.3">
      <c r="A51" s="444" t="s">
        <v>377</v>
      </c>
      <c r="B51" t="s">
        <v>1676</v>
      </c>
      <c r="C51" s="445">
        <v>14.6616</v>
      </c>
    </row>
    <row r="52" spans="1:3" x14ac:dyDescent="0.3">
      <c r="A52" s="444" t="s">
        <v>381</v>
      </c>
      <c r="B52" t="s">
        <v>1513</v>
      </c>
      <c r="C52" s="445">
        <v>0.23200000000000001</v>
      </c>
    </row>
    <row r="53" spans="1:3" x14ac:dyDescent="0.3">
      <c r="A53" s="444" t="s">
        <v>383</v>
      </c>
      <c r="B53" t="s">
        <v>1744</v>
      </c>
      <c r="C53" s="445">
        <v>0.78</v>
      </c>
    </row>
    <row r="54" spans="1:3" x14ac:dyDescent="0.3">
      <c r="A54" s="444" t="s">
        <v>387</v>
      </c>
      <c r="B54" t="s">
        <v>1514</v>
      </c>
      <c r="C54" s="445">
        <v>10.3024</v>
      </c>
    </row>
    <row r="55" spans="1:3" x14ac:dyDescent="0.3">
      <c r="A55" s="444" t="s">
        <v>389</v>
      </c>
      <c r="B55" t="s">
        <v>1515</v>
      </c>
      <c r="C55" s="445">
        <v>6.008</v>
      </c>
    </row>
    <row r="56" spans="1:3" x14ac:dyDescent="0.3">
      <c r="A56" s="444" t="s">
        <v>391</v>
      </c>
      <c r="B56" t="s">
        <v>1516</v>
      </c>
      <c r="C56" s="445">
        <v>7.3510000000000009</v>
      </c>
    </row>
    <row r="57" spans="1:3" x14ac:dyDescent="0.3">
      <c r="A57" s="444" t="s">
        <v>393</v>
      </c>
      <c r="B57" t="s">
        <v>1517</v>
      </c>
      <c r="C57" s="445">
        <v>11.176</v>
      </c>
    </row>
    <row r="58" spans="1:3" x14ac:dyDescent="0.3">
      <c r="A58" s="444" t="s">
        <v>395</v>
      </c>
      <c r="B58" t="s">
        <v>1518</v>
      </c>
      <c r="C58" s="445">
        <v>8.2619999999999987</v>
      </c>
    </row>
    <row r="59" spans="1:3" x14ac:dyDescent="0.3">
      <c r="A59" s="444" t="s">
        <v>397</v>
      </c>
      <c r="B59" t="s">
        <v>1519</v>
      </c>
      <c r="C59" s="445">
        <v>10.776</v>
      </c>
    </row>
    <row r="60" spans="1:3" x14ac:dyDescent="0.3">
      <c r="A60" s="444" t="s">
        <v>399</v>
      </c>
      <c r="B60" t="s">
        <v>1520</v>
      </c>
      <c r="C60" s="445">
        <v>3.1630000000000003</v>
      </c>
    </row>
    <row r="61" spans="1:3" x14ac:dyDescent="0.3">
      <c r="A61" s="444" t="s">
        <v>401</v>
      </c>
      <c r="B61" t="s">
        <v>1682</v>
      </c>
      <c r="C61" s="445">
        <v>1.1399999999999999</v>
      </c>
    </row>
    <row r="62" spans="1:3" x14ac:dyDescent="0.3">
      <c r="A62" s="444" t="s">
        <v>92</v>
      </c>
      <c r="B62" t="s">
        <v>1521</v>
      </c>
      <c r="C62" s="445">
        <v>5.0609999999999999</v>
      </c>
    </row>
    <row r="63" spans="1:3" x14ac:dyDescent="0.3">
      <c r="A63" s="444" t="s">
        <v>405</v>
      </c>
      <c r="B63" t="s">
        <v>1522</v>
      </c>
      <c r="C63" s="445">
        <v>1.02</v>
      </c>
    </row>
    <row r="64" spans="1:3" x14ac:dyDescent="0.3">
      <c r="A64" s="444" t="s">
        <v>409</v>
      </c>
      <c r="B64" t="s">
        <v>1523</v>
      </c>
      <c r="C64" s="445">
        <v>13.050600000000003</v>
      </c>
    </row>
    <row r="65" spans="1:3" x14ac:dyDescent="0.3">
      <c r="A65" s="444" t="s">
        <v>411</v>
      </c>
      <c r="B65" t="s">
        <v>1524</v>
      </c>
      <c r="C65" s="445">
        <v>4.6233999999999984</v>
      </c>
    </row>
    <row r="66" spans="1:3" x14ac:dyDescent="0.3">
      <c r="A66" s="444" t="s">
        <v>139</v>
      </c>
      <c r="B66" t="s">
        <v>1525</v>
      </c>
      <c r="C66" s="445">
        <v>18.876099999999994</v>
      </c>
    </row>
    <row r="67" spans="1:3" x14ac:dyDescent="0.3">
      <c r="A67" s="444" t="s">
        <v>414</v>
      </c>
      <c r="B67" t="s">
        <v>1526</v>
      </c>
      <c r="C67" s="445">
        <v>8.7688000000000006</v>
      </c>
    </row>
    <row r="68" spans="1:3" x14ac:dyDescent="0.3">
      <c r="A68" s="444" t="s">
        <v>418</v>
      </c>
      <c r="B68" t="s">
        <v>1527</v>
      </c>
      <c r="C68" s="445">
        <v>1.2618</v>
      </c>
    </row>
    <row r="69" spans="1:3" x14ac:dyDescent="0.3">
      <c r="A69" s="444" t="s">
        <v>421</v>
      </c>
      <c r="B69" t="s">
        <v>1528</v>
      </c>
      <c r="C69" s="445">
        <v>0.61680000000000001</v>
      </c>
    </row>
    <row r="70" spans="1:3" x14ac:dyDescent="0.3">
      <c r="A70" s="444" t="s">
        <v>115</v>
      </c>
      <c r="B70" t="s">
        <v>1529</v>
      </c>
      <c r="C70" s="445">
        <v>12.34</v>
      </c>
    </row>
    <row r="71" spans="1:3" x14ac:dyDescent="0.3">
      <c r="A71" s="444" t="s">
        <v>117</v>
      </c>
      <c r="B71" t="s">
        <v>1530</v>
      </c>
      <c r="C71" s="445">
        <v>5.0967999999999991</v>
      </c>
    </row>
    <row r="72" spans="1:3" x14ac:dyDescent="0.3">
      <c r="A72" s="444" t="s">
        <v>425</v>
      </c>
      <c r="B72" t="s">
        <v>1531</v>
      </c>
      <c r="C72" s="445">
        <v>14.048</v>
      </c>
    </row>
    <row r="73" spans="1:3" x14ac:dyDescent="0.3">
      <c r="A73" s="444" t="s">
        <v>96</v>
      </c>
      <c r="B73" t="s">
        <v>1532</v>
      </c>
      <c r="C73" s="445">
        <v>10.212399999999999</v>
      </c>
    </row>
    <row r="74" spans="1:3" x14ac:dyDescent="0.3">
      <c r="A74" s="444" t="s">
        <v>36</v>
      </c>
      <c r="B74" t="s">
        <v>1533</v>
      </c>
      <c r="C74" s="445">
        <v>2.6385999999999998</v>
      </c>
    </row>
    <row r="75" spans="1:3" x14ac:dyDescent="0.3">
      <c r="A75" s="444" t="s">
        <v>437</v>
      </c>
      <c r="B75" t="s">
        <v>1535</v>
      </c>
      <c r="C75" s="445">
        <v>1.089</v>
      </c>
    </row>
    <row r="76" spans="1:3" x14ac:dyDescent="0.3">
      <c r="A76" s="444" t="s">
        <v>439</v>
      </c>
      <c r="B76" t="s">
        <v>1536</v>
      </c>
      <c r="C76" s="445">
        <v>0.65</v>
      </c>
    </row>
    <row r="77" spans="1:3" x14ac:dyDescent="0.3">
      <c r="A77" s="444" t="s">
        <v>441</v>
      </c>
      <c r="B77" t="s">
        <v>1537</v>
      </c>
      <c r="C77" s="445">
        <v>2.0242999999999998</v>
      </c>
    </row>
    <row r="78" spans="1:3" x14ac:dyDescent="0.3">
      <c r="A78" s="444" t="s">
        <v>443</v>
      </c>
      <c r="B78" t="s">
        <v>1538</v>
      </c>
      <c r="C78" s="445">
        <v>2.4319999999999999</v>
      </c>
    </row>
    <row r="79" spans="1:3" x14ac:dyDescent="0.3">
      <c r="A79" s="444" t="s">
        <v>123</v>
      </c>
      <c r="B79" t="s">
        <v>1540</v>
      </c>
      <c r="C79" s="445">
        <v>4.9223999999999997</v>
      </c>
    </row>
    <row r="80" spans="1:3" x14ac:dyDescent="0.3">
      <c r="A80" s="444" t="s">
        <v>121</v>
      </c>
      <c r="B80" t="s">
        <v>1541</v>
      </c>
      <c r="C80" s="445">
        <v>3.35</v>
      </c>
    </row>
    <row r="81" spans="1:3" x14ac:dyDescent="0.3">
      <c r="A81" s="444" t="s">
        <v>449</v>
      </c>
      <c r="B81" t="s">
        <v>1542</v>
      </c>
      <c r="C81" s="445">
        <v>1.9573</v>
      </c>
    </row>
    <row r="82" spans="1:3" x14ac:dyDescent="0.3">
      <c r="A82" s="444" t="s">
        <v>99</v>
      </c>
      <c r="B82" t="s">
        <v>1543</v>
      </c>
      <c r="C82" s="445">
        <v>0.56979999999999997</v>
      </c>
    </row>
    <row r="83" spans="1:3" x14ac:dyDescent="0.3">
      <c r="A83" s="444" t="s">
        <v>451</v>
      </c>
      <c r="B83" t="s">
        <v>1705</v>
      </c>
      <c r="C83" s="445">
        <v>7.1784999999999997</v>
      </c>
    </row>
    <row r="84" spans="1:3" x14ac:dyDescent="0.3">
      <c r="A84" s="444" t="s">
        <v>455</v>
      </c>
      <c r="B84" t="s">
        <v>1544</v>
      </c>
      <c r="C84" s="445">
        <v>7.9626000000000001</v>
      </c>
    </row>
    <row r="85" spans="1:3" x14ac:dyDescent="0.3">
      <c r="A85" s="444" t="s">
        <v>459</v>
      </c>
      <c r="B85" t="s">
        <v>1545</v>
      </c>
      <c r="C85" s="445">
        <v>0.2465</v>
      </c>
    </row>
    <row r="86" spans="1:3" x14ac:dyDescent="0.3">
      <c r="A86" s="444" t="s">
        <v>141</v>
      </c>
      <c r="B86" t="s">
        <v>1546</v>
      </c>
      <c r="C86" s="445">
        <v>25.272699999999993</v>
      </c>
    </row>
    <row r="87" spans="1:3" x14ac:dyDescent="0.3">
      <c r="A87" s="444" t="s">
        <v>466</v>
      </c>
      <c r="B87" t="s">
        <v>1547</v>
      </c>
      <c r="C87" s="445">
        <v>1.5</v>
      </c>
    </row>
    <row r="88" spans="1:3" x14ac:dyDescent="0.3">
      <c r="A88" s="444" t="s">
        <v>125</v>
      </c>
      <c r="B88" t="s">
        <v>1548</v>
      </c>
      <c r="C88" s="445">
        <v>15.071</v>
      </c>
    </row>
    <row r="89" spans="1:3" x14ac:dyDescent="0.3">
      <c r="A89" s="444" t="s">
        <v>127</v>
      </c>
      <c r="B89" t="s">
        <v>1549</v>
      </c>
      <c r="C89" s="445">
        <v>9.7479999999999993</v>
      </c>
    </row>
    <row r="90" spans="1:3" x14ac:dyDescent="0.3">
      <c r="A90" s="444" t="s">
        <v>470</v>
      </c>
      <c r="B90" t="s">
        <v>1550</v>
      </c>
      <c r="C90" s="445">
        <v>5.2891999999999992</v>
      </c>
    </row>
    <row r="91" spans="1:3" x14ac:dyDescent="0.3">
      <c r="A91" s="444" t="s">
        <v>102</v>
      </c>
      <c r="B91" t="s">
        <v>1551</v>
      </c>
      <c r="C91" s="445">
        <v>6.629999999999999</v>
      </c>
    </row>
    <row r="92" spans="1:3" x14ac:dyDescent="0.3">
      <c r="A92" s="444" t="s">
        <v>39</v>
      </c>
      <c r="B92" t="s">
        <v>1552</v>
      </c>
      <c r="C92" s="445">
        <v>5.9108000000000001</v>
      </c>
    </row>
    <row r="93" spans="1:3" x14ac:dyDescent="0.3">
      <c r="A93" s="444" t="s">
        <v>480</v>
      </c>
      <c r="B93" t="s">
        <v>1553</v>
      </c>
      <c r="C93" s="445">
        <v>6.271300000000001</v>
      </c>
    </row>
    <row r="94" spans="1:3" x14ac:dyDescent="0.3">
      <c r="A94" s="444" t="s">
        <v>482</v>
      </c>
      <c r="B94" t="s">
        <v>1730</v>
      </c>
      <c r="C94" s="445">
        <v>1.232</v>
      </c>
    </row>
    <row r="95" spans="1:3" x14ac:dyDescent="0.3">
      <c r="A95" s="444" t="s">
        <v>486</v>
      </c>
      <c r="B95" t="s">
        <v>1554</v>
      </c>
      <c r="C95" s="445">
        <v>16.626999999999999</v>
      </c>
    </row>
    <row r="96" spans="1:3" x14ac:dyDescent="0.3">
      <c r="A96" s="444" t="s">
        <v>487</v>
      </c>
      <c r="B96" t="s">
        <v>1555</v>
      </c>
      <c r="C96" s="445">
        <v>2.08</v>
      </c>
    </row>
    <row r="97" spans="1:3" x14ac:dyDescent="0.3">
      <c r="A97" s="444" t="s">
        <v>489</v>
      </c>
      <c r="B97" t="s">
        <v>1556</v>
      </c>
      <c r="C97" s="445">
        <v>1.2649999999999999</v>
      </c>
    </row>
    <row r="98" spans="1:3" x14ac:dyDescent="0.3">
      <c r="A98" s="444" t="s">
        <v>129</v>
      </c>
      <c r="B98" t="s">
        <v>1557</v>
      </c>
      <c r="C98" s="445">
        <v>43.369</v>
      </c>
    </row>
    <row r="99" spans="1:3" x14ac:dyDescent="0.3">
      <c r="A99" s="444" t="s">
        <v>131</v>
      </c>
      <c r="B99" t="s">
        <v>1558</v>
      </c>
      <c r="C99" s="445">
        <v>55.912000000000006</v>
      </c>
    </row>
    <row r="100" spans="1:3" x14ac:dyDescent="0.3">
      <c r="A100" s="444" t="s">
        <v>496</v>
      </c>
      <c r="B100" t="s">
        <v>1559</v>
      </c>
      <c r="C100" s="445">
        <v>43.208400000000005</v>
      </c>
    </row>
    <row r="101" spans="1:3" x14ac:dyDescent="0.3">
      <c r="A101" s="444" t="s">
        <v>109</v>
      </c>
      <c r="B101" t="s">
        <v>1560</v>
      </c>
      <c r="C101" s="445">
        <v>35.6556</v>
      </c>
    </row>
    <row r="102" spans="1:3" x14ac:dyDescent="0.3">
      <c r="A102" s="444" t="s">
        <v>42</v>
      </c>
      <c r="B102" t="s">
        <v>1561</v>
      </c>
      <c r="C102" s="445">
        <v>15.704800000000001</v>
      </c>
    </row>
    <row r="103" spans="1:3" x14ac:dyDescent="0.3">
      <c r="A103" s="444" t="s">
        <v>505</v>
      </c>
      <c r="B103" t="s">
        <v>1745</v>
      </c>
      <c r="C103" s="445">
        <v>2.7923999999999998</v>
      </c>
    </row>
    <row r="104" spans="1:3" x14ac:dyDescent="0.3">
      <c r="A104" s="444" t="s">
        <v>145</v>
      </c>
      <c r="B104" t="s">
        <v>1562</v>
      </c>
      <c r="C104" s="445">
        <v>4.9259000000000004</v>
      </c>
    </row>
    <row r="105" spans="1:3" x14ac:dyDescent="0.3">
      <c r="A105" s="444" t="s">
        <v>510</v>
      </c>
      <c r="B105" t="s">
        <v>1563</v>
      </c>
      <c r="C105" s="445">
        <v>9.093</v>
      </c>
    </row>
    <row r="106" spans="1:3" x14ac:dyDescent="0.3">
      <c r="A106" s="444" t="s">
        <v>133</v>
      </c>
      <c r="B106" t="s">
        <v>1564</v>
      </c>
      <c r="C106" s="445">
        <v>1.9440000000000002</v>
      </c>
    </row>
    <row r="107" spans="1:3" x14ac:dyDescent="0.3">
      <c r="A107" s="444" t="s">
        <v>514</v>
      </c>
      <c r="B107" t="s">
        <v>1565</v>
      </c>
      <c r="C107" s="445">
        <v>6.7623999999999995</v>
      </c>
    </row>
    <row r="108" spans="1:3" x14ac:dyDescent="0.3">
      <c r="A108" s="444" t="s">
        <v>113</v>
      </c>
      <c r="B108" t="s">
        <v>1566</v>
      </c>
      <c r="C108" s="445">
        <v>6.7778</v>
      </c>
    </row>
    <row r="109" spans="1:3" x14ac:dyDescent="0.3">
      <c r="A109" s="444" t="s">
        <v>518</v>
      </c>
      <c r="B109" t="s">
        <v>1567</v>
      </c>
      <c r="C109" s="445">
        <v>2.323</v>
      </c>
    </row>
    <row r="110" spans="1:3" x14ac:dyDescent="0.3">
      <c r="A110" s="444" t="s">
        <v>520</v>
      </c>
      <c r="B110" t="s">
        <v>1746</v>
      </c>
      <c r="C110" s="445">
        <v>0.16500000000000001</v>
      </c>
    </row>
    <row r="111" spans="1:3" x14ac:dyDescent="0.3">
      <c r="A111" s="444" t="s">
        <v>577</v>
      </c>
      <c r="B111" t="s">
        <v>1613</v>
      </c>
      <c r="C111" s="445">
        <v>1.44</v>
      </c>
    </row>
    <row r="112" spans="1:3" x14ac:dyDescent="0.3">
      <c r="A112" s="444" t="s">
        <v>594</v>
      </c>
      <c r="B112" t="s">
        <v>1699</v>
      </c>
      <c r="C112" s="445">
        <v>1.7850000000000001</v>
      </c>
    </row>
    <row r="113" spans="1:3" x14ac:dyDescent="0.3">
      <c r="A113" s="444" t="s">
        <v>613</v>
      </c>
      <c r="B113" t="s">
        <v>1735</v>
      </c>
      <c r="C113" s="445">
        <v>2.702</v>
      </c>
    </row>
    <row r="114" spans="1:3" x14ac:dyDescent="0.3">
      <c r="A114" s="444" t="s">
        <v>637</v>
      </c>
      <c r="B114" t="s">
        <v>1686</v>
      </c>
      <c r="C114" s="445">
        <v>1.1747999999999998</v>
      </c>
    </row>
    <row r="115" spans="1:3" x14ac:dyDescent="0.3">
      <c r="A115" s="444" t="s">
        <v>639</v>
      </c>
      <c r="B115" t="s">
        <v>1570</v>
      </c>
      <c r="C115" s="445">
        <v>2.7319999999999998</v>
      </c>
    </row>
    <row r="116" spans="1:3" x14ac:dyDescent="0.3">
      <c r="A116" s="444" t="s">
        <v>643</v>
      </c>
      <c r="B116" t="s">
        <v>1571</v>
      </c>
      <c r="C116" s="445">
        <v>32.871000000000009</v>
      </c>
    </row>
    <row r="117" spans="1:3" x14ac:dyDescent="0.3">
      <c r="A117" s="444" t="s">
        <v>647</v>
      </c>
      <c r="B117" t="s">
        <v>1572</v>
      </c>
      <c r="C117" s="445">
        <v>8.7448999999999995</v>
      </c>
    </row>
    <row r="118" spans="1:3" x14ac:dyDescent="0.3">
      <c r="A118" s="444" t="s">
        <v>651</v>
      </c>
      <c r="B118" t="s">
        <v>1573</v>
      </c>
      <c r="C118" s="445">
        <v>3.5255999999999998</v>
      </c>
    </row>
    <row r="119" spans="1:3" x14ac:dyDescent="0.3">
      <c r="A119" s="444" t="s">
        <v>55</v>
      </c>
      <c r="B119" t="s">
        <v>1574</v>
      </c>
      <c r="C119" s="445">
        <v>9.3569999999999993</v>
      </c>
    </row>
    <row r="120" spans="1:3" x14ac:dyDescent="0.3">
      <c r="A120" s="444" t="s">
        <v>657</v>
      </c>
      <c r="B120" t="s">
        <v>1575</v>
      </c>
      <c r="C120" s="445">
        <v>2.536</v>
      </c>
    </row>
    <row r="121" spans="1:3" x14ac:dyDescent="0.3">
      <c r="A121" s="444" t="s">
        <v>661</v>
      </c>
      <c r="B121" t="s">
        <v>1621</v>
      </c>
      <c r="C121" s="445">
        <v>11.208</v>
      </c>
    </row>
    <row r="122" spans="1:3" x14ac:dyDescent="0.3">
      <c r="A122" s="444" t="s">
        <v>675</v>
      </c>
      <c r="B122" t="s">
        <v>1688</v>
      </c>
      <c r="C122" s="445">
        <v>7.9560000000000004</v>
      </c>
    </row>
    <row r="123" spans="1:3" x14ac:dyDescent="0.3">
      <c r="A123" s="444" t="s">
        <v>683</v>
      </c>
      <c r="B123" t="s">
        <v>1734</v>
      </c>
      <c r="C123" s="445">
        <v>0.93859999999999999</v>
      </c>
    </row>
    <row r="124" spans="1:3" x14ac:dyDescent="0.3">
      <c r="A124" s="444" t="s">
        <v>701</v>
      </c>
      <c r="B124" t="s">
        <v>1577</v>
      </c>
      <c r="C124" s="445">
        <v>0.51</v>
      </c>
    </row>
    <row r="125" spans="1:3" x14ac:dyDescent="0.3">
      <c r="A125" s="444" t="s">
        <v>703</v>
      </c>
      <c r="B125" t="s">
        <v>1578</v>
      </c>
      <c r="C125" s="445">
        <v>0.5</v>
      </c>
    </row>
    <row r="126" spans="1:3" x14ac:dyDescent="0.3">
      <c r="A126" s="444" t="s">
        <v>707</v>
      </c>
      <c r="B126" t="s">
        <v>1690</v>
      </c>
      <c r="C126" s="445">
        <v>0.67300000000000004</v>
      </c>
    </row>
    <row r="127" spans="1:3" x14ac:dyDescent="0.3">
      <c r="A127" s="451" t="s">
        <v>1420</v>
      </c>
      <c r="B127" s="445"/>
      <c r="C127" s="445">
        <v>1233.4987000000003</v>
      </c>
    </row>
    <row r="129" spans="1:1" x14ac:dyDescent="0.3">
      <c r="A129" t="s">
        <v>1747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AC7B-A95D-4E1D-88A8-8FADB9575B16}">
  <sheetPr codeName="Planilha20"/>
  <dimension ref="A1:C130"/>
  <sheetViews>
    <sheetView workbookViewId="0">
      <selection activeCell="I24" sqref="I24"/>
    </sheetView>
  </sheetViews>
  <sheetFormatPr defaultColWidth="8.88671875" defaultRowHeight="14.4" x14ac:dyDescent="0.3"/>
  <cols>
    <col min="1" max="1" width="8.88671875" style="459"/>
    <col min="2" max="2" width="44.5546875" style="459" bestFit="1" customWidth="1"/>
    <col min="3" max="16384" width="8.88671875" style="459"/>
  </cols>
  <sheetData>
    <row r="1" spans="1:3" x14ac:dyDescent="0.3">
      <c r="A1" s="458" t="s">
        <v>1662</v>
      </c>
      <c r="B1" s="458" t="s">
        <v>1663</v>
      </c>
      <c r="C1" s="488" t="s">
        <v>1420</v>
      </c>
    </row>
    <row r="2" spans="1:3" x14ac:dyDescent="0.3">
      <c r="A2" s="460" t="s">
        <v>181</v>
      </c>
      <c r="B2" s="460"/>
      <c r="C2" s="489" t="s">
        <v>1421</v>
      </c>
    </row>
    <row r="3" spans="1:3" x14ac:dyDescent="0.3">
      <c r="A3" s="461" t="s">
        <v>198</v>
      </c>
      <c r="B3" s="459" t="s">
        <v>1670</v>
      </c>
      <c r="C3" s="490">
        <v>0.73170000000000002</v>
      </c>
    </row>
    <row r="4" spans="1:3" x14ac:dyDescent="0.3">
      <c r="A4" s="461" t="s">
        <v>205</v>
      </c>
      <c r="B4" s="459" t="s">
        <v>1748</v>
      </c>
      <c r="C4" s="490">
        <v>1.032</v>
      </c>
    </row>
    <row r="5" spans="1:3" x14ac:dyDescent="0.3">
      <c r="A5" s="461" t="s">
        <v>246</v>
      </c>
      <c r="B5" s="459" t="s">
        <v>1470</v>
      </c>
      <c r="C5" s="490">
        <v>4.2697747586700032</v>
      </c>
    </row>
    <row r="6" spans="1:3" x14ac:dyDescent="0.3">
      <c r="A6" s="461" t="s">
        <v>147</v>
      </c>
      <c r="B6" s="459" t="s">
        <v>1471</v>
      </c>
      <c r="C6" s="490">
        <v>24.864000000000001</v>
      </c>
    </row>
    <row r="7" spans="1:3" x14ac:dyDescent="0.3">
      <c r="A7" s="461" t="s">
        <v>249</v>
      </c>
      <c r="B7" s="459" t="s">
        <v>1472</v>
      </c>
      <c r="C7" s="490">
        <v>22.542600000000004</v>
      </c>
    </row>
    <row r="8" spans="1:3" x14ac:dyDescent="0.3">
      <c r="A8" s="461" t="s">
        <v>251</v>
      </c>
      <c r="B8" s="459" t="s">
        <v>1473</v>
      </c>
      <c r="C8" s="490">
        <v>3.8</v>
      </c>
    </row>
    <row r="9" spans="1:3" x14ac:dyDescent="0.3">
      <c r="A9" s="461" t="s">
        <v>49</v>
      </c>
      <c r="B9" s="459" t="s">
        <v>1474</v>
      </c>
      <c r="C9" s="490">
        <v>6.97</v>
      </c>
    </row>
    <row r="10" spans="1:3" x14ac:dyDescent="0.3">
      <c r="A10" s="461" t="s">
        <v>72</v>
      </c>
      <c r="B10" s="459" t="s">
        <v>1475</v>
      </c>
      <c r="C10" s="490">
        <v>9.4920000000000009</v>
      </c>
    </row>
    <row r="11" spans="1:3" x14ac:dyDescent="0.3">
      <c r="A11" s="461" t="s">
        <v>256</v>
      </c>
      <c r="B11" s="459" t="s">
        <v>1476</v>
      </c>
      <c r="C11" s="490">
        <v>2.9274</v>
      </c>
    </row>
    <row r="12" spans="1:3" x14ac:dyDescent="0.3">
      <c r="A12" s="461" t="s">
        <v>151</v>
      </c>
      <c r="B12" s="459" t="s">
        <v>1477</v>
      </c>
      <c r="C12" s="490">
        <v>37.620699999999999</v>
      </c>
    </row>
    <row r="13" spans="1:3" x14ac:dyDescent="0.3">
      <c r="A13" s="461" t="s">
        <v>261</v>
      </c>
      <c r="B13" s="459" t="s">
        <v>1478</v>
      </c>
      <c r="C13" s="490">
        <v>14.670999999999998</v>
      </c>
    </row>
    <row r="14" spans="1:3" x14ac:dyDescent="0.3">
      <c r="A14" s="461" t="s">
        <v>265</v>
      </c>
      <c r="B14" s="459" t="s">
        <v>1479</v>
      </c>
      <c r="C14" s="490">
        <v>25.029200000000003</v>
      </c>
    </row>
    <row r="15" spans="1:3" x14ac:dyDescent="0.3">
      <c r="A15" s="461" t="s">
        <v>269</v>
      </c>
      <c r="B15" s="459" t="s">
        <v>1480</v>
      </c>
      <c r="C15" s="490">
        <v>16.822299999999995</v>
      </c>
    </row>
    <row r="16" spans="1:3" x14ac:dyDescent="0.3">
      <c r="A16" s="461" t="s">
        <v>272</v>
      </c>
      <c r="B16" s="459" t="s">
        <v>1481</v>
      </c>
      <c r="C16" s="490">
        <v>15.589300000000001</v>
      </c>
    </row>
    <row r="17" spans="1:3" x14ac:dyDescent="0.3">
      <c r="A17" s="461" t="s">
        <v>57</v>
      </c>
      <c r="B17" s="459" t="s">
        <v>1482</v>
      </c>
      <c r="C17" s="490">
        <v>23.234800000000003</v>
      </c>
    </row>
    <row r="18" spans="1:3" x14ac:dyDescent="0.3">
      <c r="A18" s="461" t="s">
        <v>75</v>
      </c>
      <c r="B18" s="459" t="s">
        <v>1483</v>
      </c>
      <c r="C18" s="490">
        <v>7.4739999999999984</v>
      </c>
    </row>
    <row r="19" spans="1:3" x14ac:dyDescent="0.3">
      <c r="A19" s="461" t="s">
        <v>29</v>
      </c>
      <c r="B19" s="459" t="s">
        <v>1484</v>
      </c>
      <c r="C19" s="490">
        <v>20.061199999999999</v>
      </c>
    </row>
    <row r="20" spans="1:3" x14ac:dyDescent="0.3">
      <c r="A20" s="461" t="s">
        <v>282</v>
      </c>
      <c r="B20" s="459" t="s">
        <v>1485</v>
      </c>
      <c r="C20" s="490">
        <v>3.3600000000000003</v>
      </c>
    </row>
    <row r="21" spans="1:3" x14ac:dyDescent="0.3">
      <c r="A21" s="461" t="s">
        <v>288</v>
      </c>
      <c r="B21" s="459" t="s">
        <v>1651</v>
      </c>
      <c r="C21" s="490">
        <v>1.8460000000000001</v>
      </c>
    </row>
    <row r="22" spans="1:3" x14ac:dyDescent="0.3">
      <c r="A22" s="461" t="s">
        <v>292</v>
      </c>
      <c r="B22" s="459" t="s">
        <v>1486</v>
      </c>
      <c r="C22" s="490">
        <v>1.123</v>
      </c>
    </row>
    <row r="23" spans="1:3" x14ac:dyDescent="0.3">
      <c r="A23" s="461" t="s">
        <v>155</v>
      </c>
      <c r="B23" s="459" t="s">
        <v>1487</v>
      </c>
      <c r="C23" s="490">
        <v>8.1030000000000015</v>
      </c>
    </row>
    <row r="24" spans="1:3" x14ac:dyDescent="0.3">
      <c r="A24" s="461" t="s">
        <v>295</v>
      </c>
      <c r="B24" s="459" t="s">
        <v>1488</v>
      </c>
      <c r="C24" s="490">
        <v>15.537799999999997</v>
      </c>
    </row>
    <row r="25" spans="1:3" x14ac:dyDescent="0.3">
      <c r="A25" s="461" t="s">
        <v>299</v>
      </c>
      <c r="B25" s="459" t="s">
        <v>1489</v>
      </c>
      <c r="C25" s="490">
        <v>8.7263999999999999</v>
      </c>
    </row>
    <row r="26" spans="1:3" x14ac:dyDescent="0.3">
      <c r="A26" s="461" t="s">
        <v>301</v>
      </c>
      <c r="B26" s="459" t="s">
        <v>1490</v>
      </c>
      <c r="C26" s="490">
        <v>6.492799999999999</v>
      </c>
    </row>
    <row r="27" spans="1:3" x14ac:dyDescent="0.3">
      <c r="A27" s="461" t="s">
        <v>305</v>
      </c>
      <c r="B27" s="459" t="s">
        <v>1491</v>
      </c>
      <c r="C27" s="490">
        <v>17.044800000000002</v>
      </c>
    </row>
    <row r="28" spans="1:3" x14ac:dyDescent="0.3">
      <c r="A28" s="461" t="s">
        <v>82</v>
      </c>
      <c r="B28" s="459" t="s">
        <v>1602</v>
      </c>
      <c r="C28" s="490">
        <v>0.66700000000000004</v>
      </c>
    </row>
    <row r="29" spans="1:3" x14ac:dyDescent="0.3">
      <c r="A29" s="461" t="s">
        <v>24</v>
      </c>
      <c r="B29" s="459" t="s">
        <v>1492</v>
      </c>
      <c r="C29" s="490">
        <v>6.7863000000000007</v>
      </c>
    </row>
    <row r="30" spans="1:3" x14ac:dyDescent="0.3">
      <c r="A30" s="461" t="s">
        <v>313</v>
      </c>
      <c r="B30" s="459" t="s">
        <v>1493</v>
      </c>
      <c r="C30" s="490">
        <v>3.7839999999999998</v>
      </c>
    </row>
    <row r="31" spans="1:3" x14ac:dyDescent="0.3">
      <c r="A31" s="461" t="s">
        <v>157</v>
      </c>
      <c r="B31" s="459" t="s">
        <v>1494</v>
      </c>
      <c r="C31" s="490">
        <v>11.648399999999999</v>
      </c>
    </row>
    <row r="32" spans="1:3" x14ac:dyDescent="0.3">
      <c r="A32" s="461" t="s">
        <v>316</v>
      </c>
      <c r="B32" s="459" t="s">
        <v>1495</v>
      </c>
      <c r="C32" s="490">
        <v>33.889800000000001</v>
      </c>
    </row>
    <row r="33" spans="1:3" x14ac:dyDescent="0.3">
      <c r="A33" s="461" t="s">
        <v>320</v>
      </c>
      <c r="B33" s="459" t="s">
        <v>1496</v>
      </c>
      <c r="C33" s="490">
        <v>23.746400000000001</v>
      </c>
    </row>
    <row r="34" spans="1:3" x14ac:dyDescent="0.3">
      <c r="A34" s="461" t="s">
        <v>324</v>
      </c>
      <c r="B34" s="459" t="s">
        <v>1497</v>
      </c>
      <c r="C34" s="490">
        <v>13.367700000000003</v>
      </c>
    </row>
    <row r="35" spans="1:3" x14ac:dyDescent="0.3">
      <c r="A35" s="461" t="s">
        <v>60</v>
      </c>
      <c r="B35" s="459" t="s">
        <v>1498</v>
      </c>
      <c r="C35" s="490">
        <v>31.347000000000001</v>
      </c>
    </row>
    <row r="36" spans="1:3" x14ac:dyDescent="0.3">
      <c r="A36" s="461" t="s">
        <v>84</v>
      </c>
      <c r="B36" s="459" t="s">
        <v>1499</v>
      </c>
      <c r="C36" s="490">
        <v>6.1290000000000004</v>
      </c>
    </row>
    <row r="37" spans="1:3" x14ac:dyDescent="0.3">
      <c r="A37" s="461" t="s">
        <v>33</v>
      </c>
      <c r="B37" s="459" t="s">
        <v>1500</v>
      </c>
      <c r="C37" s="490">
        <v>10.35</v>
      </c>
    </row>
    <row r="38" spans="1:3" x14ac:dyDescent="0.3">
      <c r="A38" s="461" t="s">
        <v>332</v>
      </c>
      <c r="B38" s="459" t="s">
        <v>1501</v>
      </c>
      <c r="C38" s="490">
        <v>6.0003000000000002</v>
      </c>
    </row>
    <row r="39" spans="1:3" x14ac:dyDescent="0.3">
      <c r="A39" s="461" t="s">
        <v>336</v>
      </c>
      <c r="B39" s="459" t="s">
        <v>1502</v>
      </c>
      <c r="C39" s="490">
        <v>3.0049999999999999</v>
      </c>
    </row>
    <row r="40" spans="1:3" x14ac:dyDescent="0.3">
      <c r="A40" s="461" t="s">
        <v>338</v>
      </c>
      <c r="B40" s="459" t="s">
        <v>1503</v>
      </c>
      <c r="C40" s="490">
        <v>9.3462999999999994</v>
      </c>
    </row>
    <row r="41" spans="1:3" x14ac:dyDescent="0.3">
      <c r="A41" s="461" t="s">
        <v>344</v>
      </c>
      <c r="B41" s="459" t="s">
        <v>1504</v>
      </c>
      <c r="C41" s="490">
        <v>17.511700030840188</v>
      </c>
    </row>
    <row r="42" spans="1:3" x14ac:dyDescent="0.3">
      <c r="A42" s="461" t="s">
        <v>348</v>
      </c>
      <c r="B42" s="459" t="s">
        <v>1505</v>
      </c>
      <c r="C42" s="490">
        <v>8.3264999999999993</v>
      </c>
    </row>
    <row r="43" spans="1:3" x14ac:dyDescent="0.3">
      <c r="A43" s="461" t="s">
        <v>352</v>
      </c>
      <c r="B43" s="459" t="s">
        <v>1506</v>
      </c>
      <c r="C43" s="490">
        <v>8.1349999999999998</v>
      </c>
    </row>
    <row r="44" spans="1:3" x14ac:dyDescent="0.3">
      <c r="A44" s="461" t="s">
        <v>88</v>
      </c>
      <c r="B44" s="459" t="s">
        <v>1507</v>
      </c>
      <c r="C44" s="490">
        <v>9.9589999999999996</v>
      </c>
    </row>
    <row r="45" spans="1:3" x14ac:dyDescent="0.3">
      <c r="A45" s="461" t="s">
        <v>67</v>
      </c>
      <c r="B45" s="459" t="s">
        <v>1508</v>
      </c>
      <c r="C45" s="490">
        <v>41.2376</v>
      </c>
    </row>
    <row r="46" spans="1:3" x14ac:dyDescent="0.3">
      <c r="A46" s="461" t="s">
        <v>358</v>
      </c>
      <c r="B46" s="459" t="s">
        <v>1509</v>
      </c>
      <c r="C46" s="490">
        <v>1.421</v>
      </c>
    </row>
    <row r="47" spans="1:3" x14ac:dyDescent="0.3">
      <c r="A47" s="461" t="s">
        <v>366</v>
      </c>
      <c r="B47" s="459" t="s">
        <v>1510</v>
      </c>
      <c r="C47" s="490">
        <v>0.66749999999999998</v>
      </c>
    </row>
    <row r="48" spans="1:3" x14ac:dyDescent="0.3">
      <c r="A48" s="461" t="s">
        <v>368</v>
      </c>
      <c r="B48" s="459" t="s">
        <v>1511</v>
      </c>
      <c r="C48" s="490">
        <v>7.1999999999999995E-2</v>
      </c>
    </row>
    <row r="49" spans="1:3" x14ac:dyDescent="0.3">
      <c r="A49" s="461" t="s">
        <v>17</v>
      </c>
      <c r="B49" s="459" t="s">
        <v>1512</v>
      </c>
      <c r="C49" s="490">
        <v>60.179099999999998</v>
      </c>
    </row>
    <row r="50" spans="1:3" x14ac:dyDescent="0.3">
      <c r="A50" s="461" t="s">
        <v>387</v>
      </c>
      <c r="B50" s="459" t="s">
        <v>1514</v>
      </c>
      <c r="C50" s="490">
        <v>1.0621</v>
      </c>
    </row>
    <row r="51" spans="1:3" x14ac:dyDescent="0.3">
      <c r="A51" s="461" t="s">
        <v>389</v>
      </c>
      <c r="B51" s="459" t="s">
        <v>1515</v>
      </c>
      <c r="C51" s="490">
        <v>7.3010000000000002</v>
      </c>
    </row>
    <row r="52" spans="1:3" x14ac:dyDescent="0.3">
      <c r="A52" s="461" t="s">
        <v>391</v>
      </c>
      <c r="B52" s="459" t="s">
        <v>1516</v>
      </c>
      <c r="C52" s="490">
        <v>13.152000000000001</v>
      </c>
    </row>
    <row r="53" spans="1:3" x14ac:dyDescent="0.3">
      <c r="A53" s="461" t="s">
        <v>393</v>
      </c>
      <c r="B53" s="459" t="s">
        <v>1517</v>
      </c>
      <c r="C53" s="490">
        <v>9.9849999999999994</v>
      </c>
    </row>
    <row r="54" spans="1:3" x14ac:dyDescent="0.3">
      <c r="A54" s="461" t="s">
        <v>395</v>
      </c>
      <c r="B54" s="459" t="s">
        <v>1518</v>
      </c>
      <c r="C54" s="490">
        <v>14.751999999999999</v>
      </c>
    </row>
    <row r="55" spans="1:3" x14ac:dyDescent="0.3">
      <c r="A55" s="461" t="s">
        <v>397</v>
      </c>
      <c r="B55" s="459" t="s">
        <v>1519</v>
      </c>
      <c r="C55" s="490">
        <v>3.2948</v>
      </c>
    </row>
    <row r="56" spans="1:3" x14ac:dyDescent="0.3">
      <c r="A56" s="461" t="s">
        <v>399</v>
      </c>
      <c r="B56" s="459" t="s">
        <v>1520</v>
      </c>
      <c r="C56" s="490">
        <v>2</v>
      </c>
    </row>
    <row r="57" spans="1:3" x14ac:dyDescent="0.3">
      <c r="A57" s="461" t="s">
        <v>401</v>
      </c>
      <c r="B57" s="459" t="s">
        <v>1682</v>
      </c>
      <c r="C57" s="490">
        <v>4.2530000000000001</v>
      </c>
    </row>
    <row r="58" spans="1:3" x14ac:dyDescent="0.3">
      <c r="A58" s="461" t="s">
        <v>92</v>
      </c>
      <c r="B58" s="459" t="s">
        <v>1521</v>
      </c>
      <c r="C58" s="490">
        <v>1.6850000000000001</v>
      </c>
    </row>
    <row r="59" spans="1:3" x14ac:dyDescent="0.3">
      <c r="A59" s="461" t="s">
        <v>405</v>
      </c>
      <c r="B59" s="459" t="s">
        <v>1522</v>
      </c>
      <c r="C59" s="490">
        <v>1.02</v>
      </c>
    </row>
    <row r="60" spans="1:3" x14ac:dyDescent="0.3">
      <c r="A60" s="461" t="s">
        <v>409</v>
      </c>
      <c r="B60" s="459" t="s">
        <v>1523</v>
      </c>
      <c r="C60" s="490">
        <v>11.239000000000001</v>
      </c>
    </row>
    <row r="61" spans="1:3" x14ac:dyDescent="0.3">
      <c r="A61" s="461" t="s">
        <v>411</v>
      </c>
      <c r="B61" s="459" t="s">
        <v>1524</v>
      </c>
      <c r="C61" s="490">
        <v>4.9949999999999992</v>
      </c>
    </row>
    <row r="62" spans="1:3" x14ac:dyDescent="0.3">
      <c r="A62" s="461" t="s">
        <v>139</v>
      </c>
      <c r="B62" s="459" t="s">
        <v>1525</v>
      </c>
      <c r="C62" s="490">
        <v>22.495100000000001</v>
      </c>
    </row>
    <row r="63" spans="1:3" x14ac:dyDescent="0.3">
      <c r="A63" s="461" t="s">
        <v>414</v>
      </c>
      <c r="B63" s="459" t="s">
        <v>1526</v>
      </c>
      <c r="C63" s="490">
        <v>4.6433999999999997</v>
      </c>
    </row>
    <row r="64" spans="1:3" x14ac:dyDescent="0.3">
      <c r="A64" s="461" t="s">
        <v>418</v>
      </c>
      <c r="B64" s="459" t="s">
        <v>1527</v>
      </c>
      <c r="C64" s="490">
        <v>1.4135999999999997</v>
      </c>
    </row>
    <row r="65" spans="1:3" x14ac:dyDescent="0.3">
      <c r="A65" s="461" t="s">
        <v>421</v>
      </c>
      <c r="B65" s="459" t="s">
        <v>1528</v>
      </c>
      <c r="C65" s="490">
        <v>3.4047999999999998</v>
      </c>
    </row>
    <row r="66" spans="1:3" x14ac:dyDescent="0.3">
      <c r="A66" s="461" t="s">
        <v>115</v>
      </c>
      <c r="B66" s="459" t="s">
        <v>1529</v>
      </c>
      <c r="C66" s="490">
        <v>26.637999999999998</v>
      </c>
    </row>
    <row r="67" spans="1:3" x14ac:dyDescent="0.3">
      <c r="A67" s="461" t="s">
        <v>117</v>
      </c>
      <c r="B67" s="459" t="s">
        <v>1530</v>
      </c>
      <c r="C67" s="490">
        <v>8.2838000000000012</v>
      </c>
    </row>
    <row r="68" spans="1:3" x14ac:dyDescent="0.3">
      <c r="A68" s="461" t="s">
        <v>425</v>
      </c>
      <c r="B68" s="459" t="s">
        <v>1531</v>
      </c>
      <c r="C68" s="490">
        <v>3.2981000000000003</v>
      </c>
    </row>
    <row r="69" spans="1:3" x14ac:dyDescent="0.3">
      <c r="A69" s="461" t="s">
        <v>96</v>
      </c>
      <c r="B69" s="459" t="s">
        <v>1532</v>
      </c>
      <c r="C69" s="490">
        <v>3.8760000000000003</v>
      </c>
    </row>
    <row r="70" spans="1:3" x14ac:dyDescent="0.3">
      <c r="A70" s="461" t="s">
        <v>36</v>
      </c>
      <c r="B70" s="459" t="s">
        <v>1533</v>
      </c>
      <c r="C70" s="490">
        <v>2.448</v>
      </c>
    </row>
    <row r="71" spans="1:3" x14ac:dyDescent="0.3">
      <c r="A71" s="461" t="s">
        <v>437</v>
      </c>
      <c r="B71" s="459" t="s">
        <v>1535</v>
      </c>
      <c r="C71" s="490">
        <v>2.5190000000000001</v>
      </c>
    </row>
    <row r="72" spans="1:3" x14ac:dyDescent="0.3">
      <c r="A72" s="461" t="s">
        <v>439</v>
      </c>
      <c r="B72" s="459" t="s">
        <v>1536</v>
      </c>
      <c r="C72" s="490">
        <v>0.32500000000000001</v>
      </c>
    </row>
    <row r="73" spans="1:3" x14ac:dyDescent="0.3">
      <c r="A73" s="461" t="s">
        <v>441</v>
      </c>
      <c r="B73" s="459" t="s">
        <v>1537</v>
      </c>
      <c r="C73" s="490">
        <v>13.226199999999999</v>
      </c>
    </row>
    <row r="74" spans="1:3" x14ac:dyDescent="0.3">
      <c r="A74" s="461" t="s">
        <v>443</v>
      </c>
      <c r="B74" s="459" t="s">
        <v>1538</v>
      </c>
      <c r="C74" s="490">
        <v>0.3952</v>
      </c>
    </row>
    <row r="75" spans="1:3" x14ac:dyDescent="0.3">
      <c r="A75" s="461" t="s">
        <v>445</v>
      </c>
      <c r="B75" s="459" t="s">
        <v>1539</v>
      </c>
      <c r="C75" s="490">
        <v>6.5110000000000001</v>
      </c>
    </row>
    <row r="76" spans="1:3" x14ac:dyDescent="0.3">
      <c r="A76" s="461" t="s">
        <v>123</v>
      </c>
      <c r="B76" s="459" t="s">
        <v>1540</v>
      </c>
      <c r="C76" s="490">
        <v>7.1229999999999993</v>
      </c>
    </row>
    <row r="77" spans="1:3" x14ac:dyDescent="0.3">
      <c r="A77" s="461" t="s">
        <v>121</v>
      </c>
      <c r="B77" s="459" t="s">
        <v>1541</v>
      </c>
      <c r="C77" s="490">
        <v>4.5509999999999993</v>
      </c>
    </row>
    <row r="78" spans="1:3" x14ac:dyDescent="0.3">
      <c r="A78" s="461" t="s">
        <v>449</v>
      </c>
      <c r="B78" s="459" t="s">
        <v>1542</v>
      </c>
      <c r="C78" s="490">
        <v>0.93500000000000005</v>
      </c>
    </row>
    <row r="79" spans="1:3" x14ac:dyDescent="0.3">
      <c r="A79" s="461" t="s">
        <v>99</v>
      </c>
      <c r="B79" s="459" t="s">
        <v>1543</v>
      </c>
      <c r="C79" s="490">
        <v>2.5112999999999999</v>
      </c>
    </row>
    <row r="80" spans="1:3" x14ac:dyDescent="0.3">
      <c r="A80" s="461" t="s">
        <v>451</v>
      </c>
      <c r="B80" s="459" t="s">
        <v>1705</v>
      </c>
      <c r="C80" s="490">
        <v>6.5000000000000002E-2</v>
      </c>
    </row>
    <row r="81" spans="1:3" x14ac:dyDescent="0.3">
      <c r="A81" s="461" t="s">
        <v>453</v>
      </c>
      <c r="B81" s="459" t="s">
        <v>1728</v>
      </c>
      <c r="C81" s="490">
        <v>0.56069999999999998</v>
      </c>
    </row>
    <row r="82" spans="1:3" x14ac:dyDescent="0.3">
      <c r="A82" s="461" t="s">
        <v>455</v>
      </c>
      <c r="B82" s="459" t="s">
        <v>1544</v>
      </c>
      <c r="C82" s="490">
        <v>3.2376</v>
      </c>
    </row>
    <row r="83" spans="1:3" x14ac:dyDescent="0.3">
      <c r="A83" s="461" t="s">
        <v>459</v>
      </c>
      <c r="B83" s="459" t="s">
        <v>1545</v>
      </c>
      <c r="C83" s="490">
        <v>1.9886999999999999</v>
      </c>
    </row>
    <row r="84" spans="1:3" x14ac:dyDescent="0.3">
      <c r="A84" s="461" t="s">
        <v>141</v>
      </c>
      <c r="B84" s="459" t="s">
        <v>1546</v>
      </c>
      <c r="C84" s="490">
        <v>17.802899999999994</v>
      </c>
    </row>
    <row r="85" spans="1:3" x14ac:dyDescent="0.3">
      <c r="A85" s="461" t="s">
        <v>464</v>
      </c>
      <c r="B85" s="459" t="s">
        <v>1683</v>
      </c>
      <c r="C85" s="490">
        <v>1.923</v>
      </c>
    </row>
    <row r="86" spans="1:3" x14ac:dyDescent="0.3">
      <c r="A86" s="461" t="s">
        <v>466</v>
      </c>
      <c r="B86" s="459" t="s">
        <v>1547</v>
      </c>
      <c r="C86" s="490">
        <v>2.46</v>
      </c>
    </row>
    <row r="87" spans="1:3" x14ac:dyDescent="0.3">
      <c r="A87" s="461" t="s">
        <v>125</v>
      </c>
      <c r="B87" s="459" t="s">
        <v>1548</v>
      </c>
      <c r="C87" s="490">
        <v>24.541000000000004</v>
      </c>
    </row>
    <row r="88" spans="1:3" x14ac:dyDescent="0.3">
      <c r="A88" s="461" t="s">
        <v>127</v>
      </c>
      <c r="B88" s="459" t="s">
        <v>1549</v>
      </c>
      <c r="C88" s="490">
        <v>11.310000000000002</v>
      </c>
    </row>
    <row r="89" spans="1:3" x14ac:dyDescent="0.3">
      <c r="A89" s="461" t="s">
        <v>470</v>
      </c>
      <c r="B89" s="459" t="s">
        <v>1550</v>
      </c>
      <c r="C89" s="490">
        <v>9.6838000000000015</v>
      </c>
    </row>
    <row r="90" spans="1:3" x14ac:dyDescent="0.3">
      <c r="A90" s="461" t="s">
        <v>102</v>
      </c>
      <c r="B90" s="459" t="s">
        <v>1551</v>
      </c>
      <c r="C90" s="490">
        <v>7.9249999999999998</v>
      </c>
    </row>
    <row r="91" spans="1:3" x14ac:dyDescent="0.3">
      <c r="A91" s="461" t="s">
        <v>39</v>
      </c>
      <c r="B91" s="459" t="s">
        <v>1552</v>
      </c>
      <c r="C91" s="490">
        <v>4.4853000000000005</v>
      </c>
    </row>
    <row r="92" spans="1:3" x14ac:dyDescent="0.3">
      <c r="A92" s="461" t="s">
        <v>478</v>
      </c>
      <c r="B92" s="459" t="s">
        <v>1729</v>
      </c>
      <c r="C92" s="490">
        <v>0.39900000000000002</v>
      </c>
    </row>
    <row r="93" spans="1:3" x14ac:dyDescent="0.3">
      <c r="A93" s="461" t="s">
        <v>480</v>
      </c>
      <c r="B93" s="459" t="s">
        <v>1553</v>
      </c>
      <c r="C93" s="490">
        <v>5.5593999999999983</v>
      </c>
    </row>
    <row r="94" spans="1:3" x14ac:dyDescent="0.3">
      <c r="A94" s="461" t="s">
        <v>482</v>
      </c>
      <c r="B94" s="459" t="s">
        <v>1730</v>
      </c>
      <c r="C94" s="490">
        <v>1.1600000000000001</v>
      </c>
    </row>
    <row r="95" spans="1:3" x14ac:dyDescent="0.3">
      <c r="A95" s="461" t="s">
        <v>486</v>
      </c>
      <c r="B95" s="459" t="s">
        <v>1554</v>
      </c>
      <c r="C95" s="490">
        <v>31.938499999999994</v>
      </c>
    </row>
    <row r="96" spans="1:3" x14ac:dyDescent="0.3">
      <c r="A96" s="461" t="s">
        <v>489</v>
      </c>
      <c r="B96" s="459" t="s">
        <v>1556</v>
      </c>
      <c r="C96" s="490">
        <v>1.5409999999999999</v>
      </c>
    </row>
    <row r="97" spans="1:3" x14ac:dyDescent="0.3">
      <c r="A97" s="461" t="s">
        <v>129</v>
      </c>
      <c r="B97" s="459" t="s">
        <v>1557</v>
      </c>
      <c r="C97" s="490">
        <v>16.132000000000001</v>
      </c>
    </row>
    <row r="98" spans="1:3" x14ac:dyDescent="0.3">
      <c r="A98" s="461" t="s">
        <v>131</v>
      </c>
      <c r="B98" s="459" t="s">
        <v>1558</v>
      </c>
      <c r="C98" s="490">
        <v>22.174900000000008</v>
      </c>
    </row>
    <row r="99" spans="1:3" x14ac:dyDescent="0.3">
      <c r="A99" s="461" t="s">
        <v>496</v>
      </c>
      <c r="B99" s="459" t="s">
        <v>1559</v>
      </c>
      <c r="C99" s="490">
        <v>27.150199999999998</v>
      </c>
    </row>
    <row r="100" spans="1:3" x14ac:dyDescent="0.3">
      <c r="A100" s="461" t="s">
        <v>109</v>
      </c>
      <c r="B100" s="459" t="s">
        <v>1560</v>
      </c>
      <c r="C100" s="490">
        <v>18.846800000000005</v>
      </c>
    </row>
    <row r="101" spans="1:3" x14ac:dyDescent="0.3">
      <c r="A101" s="461" t="s">
        <v>42</v>
      </c>
      <c r="B101" s="459" t="s">
        <v>1561</v>
      </c>
      <c r="C101" s="490">
        <v>10.4688</v>
      </c>
    </row>
    <row r="102" spans="1:3" x14ac:dyDescent="0.3">
      <c r="A102" s="461" t="s">
        <v>145</v>
      </c>
      <c r="B102" s="459" t="s">
        <v>1562</v>
      </c>
      <c r="C102" s="490">
        <v>2.6715000000000009</v>
      </c>
    </row>
    <row r="103" spans="1:3" x14ac:dyDescent="0.3">
      <c r="A103" s="461" t="s">
        <v>510</v>
      </c>
      <c r="B103" s="459" t="s">
        <v>1563</v>
      </c>
      <c r="C103" s="490">
        <v>12.529500000000004</v>
      </c>
    </row>
    <row r="104" spans="1:3" x14ac:dyDescent="0.3">
      <c r="A104" s="461" t="s">
        <v>133</v>
      </c>
      <c r="B104" s="459" t="s">
        <v>1564</v>
      </c>
      <c r="C104" s="490">
        <v>14.845000000000001</v>
      </c>
    </row>
    <row r="105" spans="1:3" x14ac:dyDescent="0.3">
      <c r="A105" s="461" t="s">
        <v>514</v>
      </c>
      <c r="B105" s="459" t="s">
        <v>1565</v>
      </c>
      <c r="C105" s="490">
        <v>0.33309999999999995</v>
      </c>
    </row>
    <row r="106" spans="1:3" x14ac:dyDescent="0.3">
      <c r="A106" s="461" t="s">
        <v>518</v>
      </c>
      <c r="B106" s="459" t="s">
        <v>1567</v>
      </c>
      <c r="C106" s="490">
        <v>4.9000000000000002E-2</v>
      </c>
    </row>
    <row r="107" spans="1:3" x14ac:dyDescent="0.3">
      <c r="A107" s="461" t="s">
        <v>143</v>
      </c>
      <c r="B107" s="459" t="s">
        <v>1749</v>
      </c>
      <c r="C107" s="490">
        <v>0.3</v>
      </c>
    </row>
    <row r="108" spans="1:3" x14ac:dyDescent="0.3">
      <c r="A108" s="461" t="s">
        <v>524</v>
      </c>
      <c r="B108" s="459" t="s">
        <v>1667</v>
      </c>
      <c r="C108" s="490">
        <v>1.03</v>
      </c>
    </row>
    <row r="109" spans="1:3" x14ac:dyDescent="0.3">
      <c r="A109" s="461" t="s">
        <v>536</v>
      </c>
      <c r="B109" s="459" t="s">
        <v>1750</v>
      </c>
      <c r="C109" s="490">
        <v>1.8839999999999999</v>
      </c>
    </row>
    <row r="110" spans="1:3" x14ac:dyDescent="0.3">
      <c r="A110" s="461" t="s">
        <v>637</v>
      </c>
      <c r="B110" s="459" t="s">
        <v>1686</v>
      </c>
      <c r="C110" s="490">
        <v>0.5</v>
      </c>
    </row>
    <row r="111" spans="1:3" x14ac:dyDescent="0.3">
      <c r="A111" s="461" t="s">
        <v>639</v>
      </c>
      <c r="B111" s="459" t="s">
        <v>1570</v>
      </c>
      <c r="C111" s="490">
        <v>1.798</v>
      </c>
    </row>
    <row r="112" spans="1:3" x14ac:dyDescent="0.3">
      <c r="A112" s="461" t="s">
        <v>643</v>
      </c>
      <c r="B112" s="459" t="s">
        <v>1571</v>
      </c>
      <c r="C112" s="490">
        <v>13.673699999999998</v>
      </c>
    </row>
    <row r="113" spans="1:3" x14ac:dyDescent="0.3">
      <c r="A113" s="461" t="s">
        <v>647</v>
      </c>
      <c r="B113" s="459" t="s">
        <v>1572</v>
      </c>
      <c r="C113" s="490">
        <v>7.7288000000000014</v>
      </c>
    </row>
    <row r="114" spans="1:3" x14ac:dyDescent="0.3">
      <c r="A114" s="461" t="s">
        <v>651</v>
      </c>
      <c r="B114" s="459" t="s">
        <v>1573</v>
      </c>
      <c r="C114" s="490">
        <v>7.4127999999999998</v>
      </c>
    </row>
    <row r="115" spans="1:3" x14ac:dyDescent="0.3">
      <c r="A115" s="461" t="s">
        <v>55</v>
      </c>
      <c r="B115" s="459" t="s">
        <v>1574</v>
      </c>
      <c r="C115" s="490">
        <v>2.71</v>
      </c>
    </row>
    <row r="116" spans="1:3" x14ac:dyDescent="0.3">
      <c r="A116" s="461" t="s">
        <v>661</v>
      </c>
      <c r="B116" s="459" t="s">
        <v>1621</v>
      </c>
      <c r="C116" s="490">
        <v>5.0574959999999995</v>
      </c>
    </row>
    <row r="117" spans="1:3" x14ac:dyDescent="0.3">
      <c r="A117" s="461" t="s">
        <v>669</v>
      </c>
      <c r="B117" s="459" t="s">
        <v>1687</v>
      </c>
      <c r="C117" s="490">
        <v>0.3075</v>
      </c>
    </row>
    <row r="118" spans="1:3" x14ac:dyDescent="0.3">
      <c r="A118" s="461" t="s">
        <v>679</v>
      </c>
      <c r="B118" s="459" t="s">
        <v>1751</v>
      </c>
      <c r="C118" s="490">
        <v>4.3091999999999988</v>
      </c>
    </row>
    <row r="119" spans="1:3" x14ac:dyDescent="0.3">
      <c r="A119" s="461" t="s">
        <v>683</v>
      </c>
      <c r="B119" s="459" t="s">
        <v>1734</v>
      </c>
      <c r="C119" s="490">
        <v>0.43319999999999997</v>
      </c>
    </row>
    <row r="120" spans="1:3" x14ac:dyDescent="0.3">
      <c r="A120" s="461" t="s">
        <v>699</v>
      </c>
      <c r="B120" s="459" t="s">
        <v>1576</v>
      </c>
      <c r="C120" s="490">
        <v>1.43</v>
      </c>
    </row>
    <row r="121" spans="1:3" x14ac:dyDescent="0.3">
      <c r="A121" s="461" t="s">
        <v>701</v>
      </c>
      <c r="B121" s="459" t="s">
        <v>1577</v>
      </c>
      <c r="C121" s="490">
        <v>9.8249999999999993</v>
      </c>
    </row>
    <row r="122" spans="1:3" x14ac:dyDescent="0.3">
      <c r="A122" s="461" t="s">
        <v>703</v>
      </c>
      <c r="B122" s="459" t="s">
        <v>1578</v>
      </c>
      <c r="C122" s="490">
        <v>1.5840000000000001</v>
      </c>
    </row>
    <row r="123" spans="1:3" x14ac:dyDescent="0.3">
      <c r="A123" s="461" t="s">
        <v>119</v>
      </c>
      <c r="B123" s="459" t="s">
        <v>1579</v>
      </c>
      <c r="C123" s="490">
        <v>1.716</v>
      </c>
    </row>
    <row r="124" spans="1:3" x14ac:dyDescent="0.3">
      <c r="A124" s="461" t="s">
        <v>707</v>
      </c>
      <c r="B124" s="459" t="s">
        <v>1690</v>
      </c>
      <c r="C124" s="490">
        <v>1.0049999999999999</v>
      </c>
    </row>
    <row r="125" spans="1:3" x14ac:dyDescent="0.3">
      <c r="A125" s="461" t="s">
        <v>709</v>
      </c>
      <c r="B125" s="459" t="s">
        <v>1580</v>
      </c>
      <c r="C125" s="490">
        <v>1.9100000000000001</v>
      </c>
    </row>
    <row r="126" spans="1:3" x14ac:dyDescent="0.3">
      <c r="A126" s="461" t="s">
        <v>711</v>
      </c>
      <c r="B126" s="459" t="s">
        <v>1733</v>
      </c>
      <c r="C126" s="490">
        <v>0.129</v>
      </c>
    </row>
    <row r="127" spans="1:3" x14ac:dyDescent="0.3">
      <c r="A127" s="461" t="s">
        <v>725</v>
      </c>
      <c r="B127" s="459" t="s">
        <v>1692</v>
      </c>
      <c r="C127" s="490">
        <v>1.3680000000000001</v>
      </c>
    </row>
    <row r="128" spans="1:3" x14ac:dyDescent="0.3">
      <c r="A128" s="491" t="s">
        <v>1420</v>
      </c>
      <c r="B128" s="490"/>
      <c r="C128" s="490">
        <v>1114.1721707895106</v>
      </c>
    </row>
    <row r="130" spans="1:1" x14ac:dyDescent="0.3">
      <c r="A130" s="459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C8A4-17E2-4033-BC73-5A5EBC66814A}">
  <sheetPr codeName="Planilha21"/>
  <dimension ref="A1:C124"/>
  <sheetViews>
    <sheetView workbookViewId="0">
      <selection sqref="A1:XFD1048576"/>
    </sheetView>
  </sheetViews>
  <sheetFormatPr defaultRowHeight="14.4" x14ac:dyDescent="0.3"/>
  <cols>
    <col min="2" max="2" width="44.5546875" bestFit="1" customWidth="1"/>
  </cols>
  <sheetData>
    <row r="1" spans="1:3" x14ac:dyDescent="0.3">
      <c r="A1" s="449" t="s">
        <v>1662</v>
      </c>
      <c r="B1" s="449" t="s">
        <v>1663</v>
      </c>
      <c r="C1" s="462" t="s">
        <v>1420</v>
      </c>
    </row>
    <row r="2" spans="1:3" x14ac:dyDescent="0.3">
      <c r="A2" s="442" t="s">
        <v>181</v>
      </c>
      <c r="B2" s="442"/>
      <c r="C2" s="463" t="s">
        <v>1421</v>
      </c>
    </row>
    <row r="3" spans="1:3" x14ac:dyDescent="0.3">
      <c r="A3" s="444" t="s">
        <v>136</v>
      </c>
      <c r="B3" t="s">
        <v>1467</v>
      </c>
      <c r="C3" s="464">
        <v>0.13500000000000001</v>
      </c>
    </row>
    <row r="4" spans="1:3" x14ac:dyDescent="0.3">
      <c r="A4" s="444" t="s">
        <v>191</v>
      </c>
      <c r="B4" t="s">
        <v>1468</v>
      </c>
      <c r="C4" s="464">
        <v>0.33</v>
      </c>
    </row>
    <row r="5" spans="1:3" x14ac:dyDescent="0.3">
      <c r="A5" s="444" t="s">
        <v>198</v>
      </c>
      <c r="B5" t="s">
        <v>1670</v>
      </c>
      <c r="C5" s="464">
        <v>0.65039999999999998</v>
      </c>
    </row>
    <row r="6" spans="1:3" x14ac:dyDescent="0.3">
      <c r="A6" s="444" t="s">
        <v>217</v>
      </c>
      <c r="B6" t="s">
        <v>1673</v>
      </c>
      <c r="C6" s="464">
        <v>4.0500000000000007</v>
      </c>
    </row>
    <row r="7" spans="1:3" x14ac:dyDescent="0.3">
      <c r="A7" s="444" t="s">
        <v>237</v>
      </c>
      <c r="B7" t="s">
        <v>1742</v>
      </c>
      <c r="C7" s="464">
        <v>0.45</v>
      </c>
    </row>
    <row r="8" spans="1:3" x14ac:dyDescent="0.3">
      <c r="A8" s="444" t="s">
        <v>243</v>
      </c>
      <c r="B8" t="s">
        <v>1674</v>
      </c>
      <c r="C8" s="464">
        <v>0.55000000000000004</v>
      </c>
    </row>
    <row r="9" spans="1:3" x14ac:dyDescent="0.3">
      <c r="A9" s="444" t="s">
        <v>246</v>
      </c>
      <c r="B9" t="s">
        <v>1470</v>
      </c>
      <c r="C9" s="464">
        <v>27.574000000000002</v>
      </c>
    </row>
    <row r="10" spans="1:3" x14ac:dyDescent="0.3">
      <c r="A10" s="444" t="s">
        <v>147</v>
      </c>
      <c r="B10" t="s">
        <v>1471</v>
      </c>
      <c r="C10" s="464">
        <v>11.21</v>
      </c>
    </row>
    <row r="11" spans="1:3" x14ac:dyDescent="0.3">
      <c r="A11" s="444" t="s">
        <v>249</v>
      </c>
      <c r="B11" t="s">
        <v>1472</v>
      </c>
      <c r="C11" s="464">
        <v>11.683800000000002</v>
      </c>
    </row>
    <row r="12" spans="1:3" x14ac:dyDescent="0.3">
      <c r="A12" s="444" t="s">
        <v>251</v>
      </c>
      <c r="B12" t="s">
        <v>1473</v>
      </c>
      <c r="C12" s="464">
        <v>14.429</v>
      </c>
    </row>
    <row r="13" spans="1:3" x14ac:dyDescent="0.3">
      <c r="A13" s="444" t="s">
        <v>49</v>
      </c>
      <c r="B13" t="s">
        <v>1474</v>
      </c>
      <c r="C13" s="464">
        <v>3.2080000000000002</v>
      </c>
    </row>
    <row r="14" spans="1:3" x14ac:dyDescent="0.3">
      <c r="A14" s="444" t="s">
        <v>72</v>
      </c>
      <c r="B14" t="s">
        <v>1475</v>
      </c>
      <c r="C14" s="464">
        <v>3.851</v>
      </c>
    </row>
    <row r="15" spans="1:3" x14ac:dyDescent="0.3">
      <c r="A15" s="444" t="s">
        <v>256</v>
      </c>
      <c r="B15" t="s">
        <v>1476</v>
      </c>
      <c r="C15" s="464">
        <v>6.7803000000000004</v>
      </c>
    </row>
    <row r="16" spans="1:3" x14ac:dyDescent="0.3">
      <c r="A16" s="444" t="s">
        <v>151</v>
      </c>
      <c r="B16" t="s">
        <v>1477</v>
      </c>
      <c r="C16" s="464">
        <v>23.901699999999995</v>
      </c>
    </row>
    <row r="17" spans="1:3" x14ac:dyDescent="0.3">
      <c r="A17" s="444" t="s">
        <v>261</v>
      </c>
      <c r="B17" t="s">
        <v>1478</v>
      </c>
      <c r="C17" s="464">
        <v>12.095000000000001</v>
      </c>
    </row>
    <row r="18" spans="1:3" x14ac:dyDescent="0.3">
      <c r="A18" s="444" t="s">
        <v>265</v>
      </c>
      <c r="B18" t="s">
        <v>1479</v>
      </c>
      <c r="C18" s="464">
        <v>12.919099999999998</v>
      </c>
    </row>
    <row r="19" spans="1:3" x14ac:dyDescent="0.3">
      <c r="A19" s="444" t="s">
        <v>269</v>
      </c>
      <c r="B19" t="s">
        <v>1480</v>
      </c>
      <c r="C19" s="464">
        <v>16.434600000000003</v>
      </c>
    </row>
    <row r="20" spans="1:3" x14ac:dyDescent="0.3">
      <c r="A20" s="444" t="s">
        <v>272</v>
      </c>
      <c r="B20" t="s">
        <v>1481</v>
      </c>
      <c r="C20" s="464">
        <v>15.2804</v>
      </c>
    </row>
    <row r="21" spans="1:3" x14ac:dyDescent="0.3">
      <c r="A21" s="444" t="s">
        <v>57</v>
      </c>
      <c r="B21" t="s">
        <v>1482</v>
      </c>
      <c r="C21" s="464">
        <v>21.009499999999999</v>
      </c>
    </row>
    <row r="22" spans="1:3" x14ac:dyDescent="0.3">
      <c r="A22" s="444" t="s">
        <v>75</v>
      </c>
      <c r="B22" t="s">
        <v>1483</v>
      </c>
      <c r="C22" s="464">
        <v>16.087200000000003</v>
      </c>
    </row>
    <row r="23" spans="1:3" x14ac:dyDescent="0.3">
      <c r="A23" s="444" t="s">
        <v>29</v>
      </c>
      <c r="B23" t="s">
        <v>1484</v>
      </c>
      <c r="C23" s="464">
        <v>11.538800000000002</v>
      </c>
    </row>
    <row r="24" spans="1:3" x14ac:dyDescent="0.3">
      <c r="A24" s="444" t="s">
        <v>280</v>
      </c>
      <c r="B24" t="s">
        <v>1671</v>
      </c>
      <c r="C24" s="464">
        <v>2</v>
      </c>
    </row>
    <row r="25" spans="1:3" x14ac:dyDescent="0.3">
      <c r="A25" s="444" t="s">
        <v>282</v>
      </c>
      <c r="B25" t="s">
        <v>1485</v>
      </c>
      <c r="C25" s="464">
        <v>9.8591999999999995</v>
      </c>
    </row>
    <row r="26" spans="1:3" x14ac:dyDescent="0.3">
      <c r="A26" s="444" t="s">
        <v>292</v>
      </c>
      <c r="B26" t="s">
        <v>1486</v>
      </c>
      <c r="C26" s="464">
        <v>0.19400000000000001</v>
      </c>
    </row>
    <row r="27" spans="1:3" x14ac:dyDescent="0.3">
      <c r="A27" s="444" t="s">
        <v>155</v>
      </c>
      <c r="B27" t="s">
        <v>1487</v>
      </c>
      <c r="C27" s="464">
        <v>12.537999999999997</v>
      </c>
    </row>
    <row r="28" spans="1:3" x14ac:dyDescent="0.3">
      <c r="A28" s="444" t="s">
        <v>295</v>
      </c>
      <c r="B28" t="s">
        <v>1488</v>
      </c>
      <c r="C28" s="464">
        <v>8.3030000000000008</v>
      </c>
    </row>
    <row r="29" spans="1:3" x14ac:dyDescent="0.3">
      <c r="A29" s="444" t="s">
        <v>299</v>
      </c>
      <c r="B29" t="s">
        <v>1489</v>
      </c>
      <c r="C29" s="464">
        <v>13.0791</v>
      </c>
    </row>
    <row r="30" spans="1:3" x14ac:dyDescent="0.3">
      <c r="A30" s="444" t="s">
        <v>301</v>
      </c>
      <c r="B30" t="s">
        <v>1490</v>
      </c>
      <c r="C30" s="464">
        <v>15.982800000000001</v>
      </c>
    </row>
    <row r="31" spans="1:3" x14ac:dyDescent="0.3">
      <c r="A31" s="444" t="s">
        <v>305</v>
      </c>
      <c r="B31" t="s">
        <v>1491</v>
      </c>
      <c r="C31" s="464">
        <v>7.6319999999999997</v>
      </c>
    </row>
    <row r="32" spans="1:3" x14ac:dyDescent="0.3">
      <c r="A32" s="444" t="s">
        <v>82</v>
      </c>
      <c r="B32" t="s">
        <v>1602</v>
      </c>
      <c r="C32" s="464">
        <v>1.595</v>
      </c>
    </row>
    <row r="33" spans="1:3" x14ac:dyDescent="0.3">
      <c r="A33" s="444" t="s">
        <v>24</v>
      </c>
      <c r="B33" t="s">
        <v>1492</v>
      </c>
      <c r="C33" s="464">
        <v>4.9390000000000001</v>
      </c>
    </row>
    <row r="34" spans="1:3" x14ac:dyDescent="0.3">
      <c r="A34" s="444" t="s">
        <v>157</v>
      </c>
      <c r="B34" t="s">
        <v>1494</v>
      </c>
      <c r="C34" s="464">
        <v>11.388</v>
      </c>
    </row>
    <row r="35" spans="1:3" x14ac:dyDescent="0.3">
      <c r="A35" s="444" t="s">
        <v>316</v>
      </c>
      <c r="B35" t="s">
        <v>1495</v>
      </c>
      <c r="C35" s="464">
        <v>11.367399999999998</v>
      </c>
    </row>
    <row r="36" spans="1:3" x14ac:dyDescent="0.3">
      <c r="A36" s="444" t="s">
        <v>320</v>
      </c>
      <c r="B36" t="s">
        <v>1496</v>
      </c>
      <c r="C36" s="464">
        <v>23.696599999999997</v>
      </c>
    </row>
    <row r="37" spans="1:3" x14ac:dyDescent="0.3">
      <c r="A37" s="444" t="s">
        <v>324</v>
      </c>
      <c r="B37" t="s">
        <v>1497</v>
      </c>
      <c r="C37" s="464">
        <v>66.908900000000017</v>
      </c>
    </row>
    <row r="38" spans="1:3" x14ac:dyDescent="0.3">
      <c r="A38" s="444" t="s">
        <v>60</v>
      </c>
      <c r="B38" t="s">
        <v>1498</v>
      </c>
      <c r="C38" s="464">
        <v>25.800999999999998</v>
      </c>
    </row>
    <row r="39" spans="1:3" x14ac:dyDescent="0.3">
      <c r="A39" s="444" t="s">
        <v>84</v>
      </c>
      <c r="B39" t="s">
        <v>1499</v>
      </c>
      <c r="C39" s="464">
        <v>2.1869000000000001</v>
      </c>
    </row>
    <row r="40" spans="1:3" x14ac:dyDescent="0.3">
      <c r="A40" s="444" t="s">
        <v>33</v>
      </c>
      <c r="B40" t="s">
        <v>1500</v>
      </c>
      <c r="C40" s="464">
        <v>12.328600000000002</v>
      </c>
    </row>
    <row r="41" spans="1:3" x14ac:dyDescent="0.3">
      <c r="A41" s="444" t="s">
        <v>332</v>
      </c>
      <c r="B41" t="s">
        <v>1501</v>
      </c>
      <c r="C41" s="464">
        <v>1.0149999999999999</v>
      </c>
    </row>
    <row r="42" spans="1:3" x14ac:dyDescent="0.3">
      <c r="A42" s="444" t="s">
        <v>336</v>
      </c>
      <c r="B42" t="s">
        <v>1502</v>
      </c>
      <c r="C42" s="464">
        <v>5.6379999999999999</v>
      </c>
    </row>
    <row r="43" spans="1:3" x14ac:dyDescent="0.3">
      <c r="A43" s="444" t="s">
        <v>338</v>
      </c>
      <c r="B43" t="s">
        <v>1503</v>
      </c>
      <c r="C43" s="464">
        <v>8.5885999999999996</v>
      </c>
    </row>
    <row r="44" spans="1:3" x14ac:dyDescent="0.3">
      <c r="A44" s="444" t="s">
        <v>344</v>
      </c>
      <c r="B44" t="s">
        <v>1504</v>
      </c>
      <c r="C44" s="464">
        <v>31.506800000000002</v>
      </c>
    </row>
    <row r="45" spans="1:3" x14ac:dyDescent="0.3">
      <c r="A45" s="444" t="s">
        <v>348</v>
      </c>
      <c r="B45" t="s">
        <v>1505</v>
      </c>
      <c r="C45" s="464">
        <v>10.116399999999999</v>
      </c>
    </row>
    <row r="46" spans="1:3" x14ac:dyDescent="0.3">
      <c r="A46" s="444" t="s">
        <v>352</v>
      </c>
      <c r="B46" t="s">
        <v>1506</v>
      </c>
      <c r="C46" s="464">
        <v>52.501900000000006</v>
      </c>
    </row>
    <row r="47" spans="1:3" x14ac:dyDescent="0.3">
      <c r="A47" s="444" t="s">
        <v>88</v>
      </c>
      <c r="B47" t="s">
        <v>1507</v>
      </c>
      <c r="C47" s="464">
        <v>21.66</v>
      </c>
    </row>
    <row r="48" spans="1:3" x14ac:dyDescent="0.3">
      <c r="A48" s="444" t="s">
        <v>67</v>
      </c>
      <c r="B48" t="s">
        <v>1508</v>
      </c>
      <c r="C48" s="464">
        <v>20.545200000000001</v>
      </c>
    </row>
    <row r="49" spans="1:3" x14ac:dyDescent="0.3">
      <c r="A49" s="444" t="s">
        <v>358</v>
      </c>
      <c r="B49" t="s">
        <v>1509</v>
      </c>
      <c r="C49" s="464">
        <v>2.4010000000000002</v>
      </c>
    </row>
    <row r="50" spans="1:3" x14ac:dyDescent="0.3">
      <c r="A50" s="444" t="s">
        <v>17</v>
      </c>
      <c r="B50" t="s">
        <v>1512</v>
      </c>
      <c r="C50" s="464">
        <v>14.227000000000002</v>
      </c>
    </row>
    <row r="51" spans="1:3" x14ac:dyDescent="0.3">
      <c r="A51" s="444" t="s">
        <v>379</v>
      </c>
      <c r="B51" t="s">
        <v>1677</v>
      </c>
      <c r="C51" s="464">
        <v>6.3700000000000007E-2</v>
      </c>
    </row>
    <row r="52" spans="1:3" x14ac:dyDescent="0.3">
      <c r="A52" s="444" t="s">
        <v>387</v>
      </c>
      <c r="B52" t="s">
        <v>1514</v>
      </c>
      <c r="C52" s="464">
        <v>3.5948000000000002</v>
      </c>
    </row>
    <row r="53" spans="1:3" x14ac:dyDescent="0.3">
      <c r="A53" s="444" t="s">
        <v>389</v>
      </c>
      <c r="B53" t="s">
        <v>1515</v>
      </c>
      <c r="C53" s="464">
        <v>24.946000000000002</v>
      </c>
    </row>
    <row r="54" spans="1:3" x14ac:dyDescent="0.3">
      <c r="A54" s="444" t="s">
        <v>391</v>
      </c>
      <c r="B54" t="s">
        <v>1516</v>
      </c>
      <c r="C54" s="464">
        <v>22.382000000000001</v>
      </c>
    </row>
    <row r="55" spans="1:3" x14ac:dyDescent="0.3">
      <c r="A55" s="444" t="s">
        <v>393</v>
      </c>
      <c r="B55" t="s">
        <v>1517</v>
      </c>
      <c r="C55" s="464">
        <v>11.364999999999998</v>
      </c>
    </row>
    <row r="56" spans="1:3" x14ac:dyDescent="0.3">
      <c r="A56" s="444" t="s">
        <v>395</v>
      </c>
      <c r="B56" t="s">
        <v>1518</v>
      </c>
      <c r="C56" s="464">
        <v>8.9150000000000009</v>
      </c>
    </row>
    <row r="57" spans="1:3" x14ac:dyDescent="0.3">
      <c r="A57" s="444" t="s">
        <v>397</v>
      </c>
      <c r="B57" t="s">
        <v>1519</v>
      </c>
      <c r="C57" s="464">
        <v>2.02</v>
      </c>
    </row>
    <row r="58" spans="1:3" x14ac:dyDescent="0.3">
      <c r="A58" s="444" t="s">
        <v>399</v>
      </c>
      <c r="B58" t="s">
        <v>1520</v>
      </c>
      <c r="C58" s="464">
        <v>6.411999999999999</v>
      </c>
    </row>
    <row r="59" spans="1:3" x14ac:dyDescent="0.3">
      <c r="A59" s="444" t="s">
        <v>401</v>
      </c>
      <c r="B59" t="s">
        <v>1682</v>
      </c>
      <c r="C59" s="464">
        <v>0.29799999999999999</v>
      </c>
    </row>
    <row r="60" spans="1:3" x14ac:dyDescent="0.3">
      <c r="A60" s="444" t="s">
        <v>92</v>
      </c>
      <c r="B60" t="s">
        <v>1521</v>
      </c>
      <c r="C60" s="464">
        <v>4.1920000000000002</v>
      </c>
    </row>
    <row r="61" spans="1:3" x14ac:dyDescent="0.3">
      <c r="A61" s="444" t="s">
        <v>405</v>
      </c>
      <c r="B61" t="s">
        <v>1522</v>
      </c>
      <c r="C61" s="464">
        <v>1.4279999999999999</v>
      </c>
    </row>
    <row r="62" spans="1:3" x14ac:dyDescent="0.3">
      <c r="A62" s="444" t="s">
        <v>409</v>
      </c>
      <c r="B62" t="s">
        <v>1523</v>
      </c>
      <c r="C62" s="464">
        <v>16.2422</v>
      </c>
    </row>
    <row r="63" spans="1:3" x14ac:dyDescent="0.3">
      <c r="A63" s="444" t="s">
        <v>411</v>
      </c>
      <c r="B63" t="s">
        <v>1524</v>
      </c>
      <c r="C63" s="464">
        <v>3.7603999999999997</v>
      </c>
    </row>
    <row r="64" spans="1:3" x14ac:dyDescent="0.3">
      <c r="A64" s="444" t="s">
        <v>139</v>
      </c>
      <c r="B64" t="s">
        <v>1525</v>
      </c>
      <c r="C64" s="464">
        <v>13.5854</v>
      </c>
    </row>
    <row r="65" spans="1:3" x14ac:dyDescent="0.3">
      <c r="A65" s="444" t="s">
        <v>414</v>
      </c>
      <c r="B65" t="s">
        <v>1526</v>
      </c>
      <c r="C65" s="464">
        <v>8.2761999999999993</v>
      </c>
    </row>
    <row r="66" spans="1:3" x14ac:dyDescent="0.3">
      <c r="A66" s="444" t="s">
        <v>418</v>
      </c>
      <c r="B66" t="s">
        <v>1527</v>
      </c>
      <c r="C66" s="464">
        <v>7.3931999999999993</v>
      </c>
    </row>
    <row r="67" spans="1:3" x14ac:dyDescent="0.3">
      <c r="A67" s="444" t="s">
        <v>421</v>
      </c>
      <c r="B67" t="s">
        <v>1528</v>
      </c>
      <c r="C67" s="464">
        <v>5.8376000000000001</v>
      </c>
    </row>
    <row r="68" spans="1:3" x14ac:dyDescent="0.3">
      <c r="A68" s="444" t="s">
        <v>115</v>
      </c>
      <c r="B68" t="s">
        <v>1529</v>
      </c>
      <c r="C68" s="464">
        <v>6.4209999999999994</v>
      </c>
    </row>
    <row r="69" spans="1:3" x14ac:dyDescent="0.3">
      <c r="A69" s="444" t="s">
        <v>117</v>
      </c>
      <c r="B69" t="s">
        <v>1530</v>
      </c>
      <c r="C69" s="464">
        <v>10.595799999999999</v>
      </c>
    </row>
    <row r="70" spans="1:3" x14ac:dyDescent="0.3">
      <c r="A70" s="444" t="s">
        <v>425</v>
      </c>
      <c r="B70" t="s">
        <v>1531</v>
      </c>
      <c r="C70" s="464">
        <v>1.2871000000000001</v>
      </c>
    </row>
    <row r="71" spans="1:3" x14ac:dyDescent="0.3">
      <c r="A71" s="444" t="s">
        <v>96</v>
      </c>
      <c r="B71" t="s">
        <v>1532</v>
      </c>
      <c r="C71" s="464">
        <v>4.2864000000000004</v>
      </c>
    </row>
    <row r="72" spans="1:3" x14ac:dyDescent="0.3">
      <c r="A72" s="444" t="s">
        <v>36</v>
      </c>
      <c r="B72" t="s">
        <v>1533</v>
      </c>
      <c r="C72" s="464">
        <v>2.9640000000000004</v>
      </c>
    </row>
    <row r="73" spans="1:3" x14ac:dyDescent="0.3">
      <c r="A73" s="444" t="s">
        <v>437</v>
      </c>
      <c r="B73" t="s">
        <v>1535</v>
      </c>
      <c r="C73" s="464">
        <v>3.3840000000000003</v>
      </c>
    </row>
    <row r="74" spans="1:3" x14ac:dyDescent="0.3">
      <c r="A74" s="444" t="s">
        <v>439</v>
      </c>
      <c r="B74" t="s">
        <v>1536</v>
      </c>
      <c r="C74" s="464">
        <v>1.1180000000000001</v>
      </c>
    </row>
    <row r="75" spans="1:3" x14ac:dyDescent="0.3">
      <c r="A75" s="444" t="s">
        <v>441</v>
      </c>
      <c r="B75" t="s">
        <v>1537</v>
      </c>
      <c r="C75" s="464">
        <v>4.9005999999999998</v>
      </c>
    </row>
    <row r="76" spans="1:3" x14ac:dyDescent="0.3">
      <c r="A76" s="444" t="s">
        <v>443</v>
      </c>
      <c r="B76" t="s">
        <v>1538</v>
      </c>
      <c r="C76" s="464">
        <v>2.4472000000000005</v>
      </c>
    </row>
    <row r="77" spans="1:3" x14ac:dyDescent="0.3">
      <c r="A77" s="444" t="s">
        <v>445</v>
      </c>
      <c r="B77" t="s">
        <v>1539</v>
      </c>
      <c r="C77" s="464">
        <v>0.17</v>
      </c>
    </row>
    <row r="78" spans="1:3" x14ac:dyDescent="0.3">
      <c r="A78" s="444" t="s">
        <v>123</v>
      </c>
      <c r="B78" t="s">
        <v>1540</v>
      </c>
      <c r="C78" s="464">
        <v>3.7128000000000001</v>
      </c>
    </row>
    <row r="79" spans="1:3" x14ac:dyDescent="0.3">
      <c r="A79" s="444" t="s">
        <v>121</v>
      </c>
      <c r="B79" t="s">
        <v>1541</v>
      </c>
      <c r="C79" s="464">
        <v>5.1100000000000003</v>
      </c>
    </row>
    <row r="80" spans="1:3" x14ac:dyDescent="0.3">
      <c r="A80" s="444" t="s">
        <v>449</v>
      </c>
      <c r="B80" t="s">
        <v>1542</v>
      </c>
      <c r="C80" s="464">
        <v>0.70599999999999996</v>
      </c>
    </row>
    <row r="81" spans="1:3" x14ac:dyDescent="0.3">
      <c r="A81" s="444" t="s">
        <v>99</v>
      </c>
      <c r="B81" t="s">
        <v>1543</v>
      </c>
      <c r="C81" s="464">
        <v>2.8490000000000002</v>
      </c>
    </row>
    <row r="82" spans="1:3" x14ac:dyDescent="0.3">
      <c r="A82" s="444" t="s">
        <v>455</v>
      </c>
      <c r="B82" t="s">
        <v>1544</v>
      </c>
      <c r="C82" s="464">
        <v>2.0771999999999999</v>
      </c>
    </row>
    <row r="83" spans="1:3" x14ac:dyDescent="0.3">
      <c r="A83" s="444" t="s">
        <v>459</v>
      </c>
      <c r="B83" t="s">
        <v>1545</v>
      </c>
      <c r="C83" s="464">
        <v>4.7359999999999998</v>
      </c>
    </row>
    <row r="84" spans="1:3" x14ac:dyDescent="0.3">
      <c r="A84" s="444" t="s">
        <v>141</v>
      </c>
      <c r="B84" t="s">
        <v>1546</v>
      </c>
      <c r="C84" s="464">
        <v>18.871699999999997</v>
      </c>
    </row>
    <row r="85" spans="1:3" x14ac:dyDescent="0.3">
      <c r="A85" s="444" t="s">
        <v>464</v>
      </c>
      <c r="B85" t="s">
        <v>1683</v>
      </c>
      <c r="C85" s="464">
        <v>1.008</v>
      </c>
    </row>
    <row r="86" spans="1:3" x14ac:dyDescent="0.3">
      <c r="A86" s="444" t="s">
        <v>125</v>
      </c>
      <c r="B86" t="s">
        <v>1548</v>
      </c>
      <c r="C86" s="464">
        <v>12.4344</v>
      </c>
    </row>
    <row r="87" spans="1:3" x14ac:dyDescent="0.3">
      <c r="A87" s="444" t="s">
        <v>127</v>
      </c>
      <c r="B87" t="s">
        <v>1549</v>
      </c>
      <c r="C87" s="464">
        <v>14.599</v>
      </c>
    </row>
    <row r="88" spans="1:3" x14ac:dyDescent="0.3">
      <c r="A88" s="444" t="s">
        <v>470</v>
      </c>
      <c r="B88" t="s">
        <v>1550</v>
      </c>
      <c r="C88" s="464">
        <v>8.4870000000000001</v>
      </c>
    </row>
    <row r="89" spans="1:3" x14ac:dyDescent="0.3">
      <c r="A89" s="444" t="s">
        <v>102</v>
      </c>
      <c r="B89" t="s">
        <v>1551</v>
      </c>
      <c r="C89" s="464">
        <v>11.844999999999999</v>
      </c>
    </row>
    <row r="90" spans="1:3" x14ac:dyDescent="0.3">
      <c r="A90" s="444" t="s">
        <v>39</v>
      </c>
      <c r="B90" t="s">
        <v>1552</v>
      </c>
      <c r="C90" s="464">
        <v>4.8784000000000001</v>
      </c>
    </row>
    <row r="91" spans="1:3" x14ac:dyDescent="0.3">
      <c r="A91" s="444" t="s">
        <v>478</v>
      </c>
      <c r="B91" t="s">
        <v>1729</v>
      </c>
      <c r="C91" s="464">
        <v>8.5500000000000007E-2</v>
      </c>
    </row>
    <row r="92" spans="1:3" x14ac:dyDescent="0.3">
      <c r="A92" s="444" t="s">
        <v>480</v>
      </c>
      <c r="B92" t="s">
        <v>1553</v>
      </c>
      <c r="C92" s="464">
        <v>1.2570000000000001</v>
      </c>
    </row>
    <row r="93" spans="1:3" x14ac:dyDescent="0.3">
      <c r="A93" s="444" t="s">
        <v>482</v>
      </c>
      <c r="B93" t="s">
        <v>1730</v>
      </c>
      <c r="C93" s="464">
        <v>1.4476</v>
      </c>
    </row>
    <row r="94" spans="1:3" x14ac:dyDescent="0.3">
      <c r="A94" s="444" t="s">
        <v>486</v>
      </c>
      <c r="B94" t="s">
        <v>1554</v>
      </c>
      <c r="C94" s="464">
        <v>20.743999999999993</v>
      </c>
    </row>
    <row r="95" spans="1:3" x14ac:dyDescent="0.3">
      <c r="A95" s="444" t="s">
        <v>487</v>
      </c>
      <c r="B95" t="s">
        <v>1555</v>
      </c>
      <c r="C95" s="464">
        <v>5.339999999999999</v>
      </c>
    </row>
    <row r="96" spans="1:3" x14ac:dyDescent="0.3">
      <c r="A96" s="444" t="s">
        <v>489</v>
      </c>
      <c r="B96" t="s">
        <v>1556</v>
      </c>
      <c r="C96" s="464">
        <v>0.57299999999999995</v>
      </c>
    </row>
    <row r="97" spans="1:3" x14ac:dyDescent="0.3">
      <c r="A97" s="444" t="s">
        <v>129</v>
      </c>
      <c r="B97" t="s">
        <v>1557</v>
      </c>
      <c r="C97" s="464">
        <v>14.303999999999998</v>
      </c>
    </row>
    <row r="98" spans="1:3" x14ac:dyDescent="0.3">
      <c r="A98" s="444" t="s">
        <v>131</v>
      </c>
      <c r="B98" t="s">
        <v>1558</v>
      </c>
      <c r="C98" s="464">
        <v>8.5505999999999993</v>
      </c>
    </row>
    <row r="99" spans="1:3" x14ac:dyDescent="0.3">
      <c r="A99" s="444" t="s">
        <v>496</v>
      </c>
      <c r="B99" t="s">
        <v>1559</v>
      </c>
      <c r="C99" s="464">
        <v>10.264799999999999</v>
      </c>
    </row>
    <row r="100" spans="1:3" x14ac:dyDescent="0.3">
      <c r="A100" s="444" t="s">
        <v>109</v>
      </c>
      <c r="B100" t="s">
        <v>1560</v>
      </c>
      <c r="C100" s="464">
        <v>19.239999999999995</v>
      </c>
    </row>
    <row r="101" spans="1:3" x14ac:dyDescent="0.3">
      <c r="A101" s="444" t="s">
        <v>42</v>
      </c>
      <c r="B101" t="s">
        <v>1561</v>
      </c>
      <c r="C101" s="464">
        <v>12.033600000000002</v>
      </c>
    </row>
    <row r="102" spans="1:3" x14ac:dyDescent="0.3">
      <c r="A102" s="444" t="s">
        <v>145</v>
      </c>
      <c r="B102" t="s">
        <v>1562</v>
      </c>
      <c r="C102" s="464">
        <v>0.309</v>
      </c>
    </row>
    <row r="103" spans="1:3" x14ac:dyDescent="0.3">
      <c r="A103" s="444" t="s">
        <v>510</v>
      </c>
      <c r="B103" t="s">
        <v>1563</v>
      </c>
      <c r="C103" s="464">
        <v>9.5874000000000024</v>
      </c>
    </row>
    <row r="104" spans="1:3" x14ac:dyDescent="0.3">
      <c r="A104" s="444" t="s">
        <v>133</v>
      </c>
      <c r="B104" t="s">
        <v>1564</v>
      </c>
      <c r="C104" s="464">
        <v>3.6597</v>
      </c>
    </row>
    <row r="105" spans="1:3" x14ac:dyDescent="0.3">
      <c r="A105" s="444" t="s">
        <v>514</v>
      </c>
      <c r="B105" t="s">
        <v>1565</v>
      </c>
      <c r="C105" s="464">
        <v>0.28620000000000001</v>
      </c>
    </row>
    <row r="106" spans="1:3" x14ac:dyDescent="0.3">
      <c r="A106" s="444" t="s">
        <v>113</v>
      </c>
      <c r="B106" t="s">
        <v>1566</v>
      </c>
      <c r="C106" s="464">
        <v>2.5369999999999999</v>
      </c>
    </row>
    <row r="107" spans="1:3" x14ac:dyDescent="0.3">
      <c r="A107" s="444" t="s">
        <v>518</v>
      </c>
      <c r="B107" t="s">
        <v>1567</v>
      </c>
      <c r="C107" s="464">
        <v>2.2225000000000001</v>
      </c>
    </row>
    <row r="108" spans="1:3" x14ac:dyDescent="0.3">
      <c r="A108" s="444" t="s">
        <v>524</v>
      </c>
      <c r="B108" t="s">
        <v>1667</v>
      </c>
      <c r="C108" s="464">
        <v>1.8</v>
      </c>
    </row>
    <row r="109" spans="1:3" x14ac:dyDescent="0.3">
      <c r="A109" s="444" t="s">
        <v>528</v>
      </c>
      <c r="B109" t="s">
        <v>1657</v>
      </c>
      <c r="C109" s="464">
        <v>1.22</v>
      </c>
    </row>
    <row r="110" spans="1:3" x14ac:dyDescent="0.3">
      <c r="A110" s="444" t="s">
        <v>637</v>
      </c>
      <c r="B110" t="s">
        <v>1686</v>
      </c>
      <c r="C110" s="464">
        <v>0.57999999999999996</v>
      </c>
    </row>
    <row r="111" spans="1:3" x14ac:dyDescent="0.3">
      <c r="A111" s="444" t="s">
        <v>639</v>
      </c>
      <c r="B111" t="s">
        <v>1570</v>
      </c>
      <c r="C111" s="464">
        <v>1.8174999999999999</v>
      </c>
    </row>
    <row r="112" spans="1:3" x14ac:dyDescent="0.3">
      <c r="A112" s="444" t="s">
        <v>643</v>
      </c>
      <c r="B112" t="s">
        <v>1571</v>
      </c>
      <c r="C112" s="464">
        <v>0.64639999999999997</v>
      </c>
    </row>
    <row r="113" spans="1:3" x14ac:dyDescent="0.3">
      <c r="A113" s="444" t="s">
        <v>647</v>
      </c>
      <c r="B113" t="s">
        <v>1572</v>
      </c>
      <c r="C113" s="464">
        <v>14.9998</v>
      </c>
    </row>
    <row r="114" spans="1:3" x14ac:dyDescent="0.3">
      <c r="A114" s="444" t="s">
        <v>651</v>
      </c>
      <c r="B114" t="s">
        <v>1573</v>
      </c>
      <c r="C114" s="464">
        <v>2.2599999999999998</v>
      </c>
    </row>
    <row r="115" spans="1:3" x14ac:dyDescent="0.3">
      <c r="A115" s="444" t="s">
        <v>55</v>
      </c>
      <c r="B115" t="s">
        <v>1574</v>
      </c>
      <c r="C115" s="464">
        <v>1.0474999999999999</v>
      </c>
    </row>
    <row r="116" spans="1:3" x14ac:dyDescent="0.3">
      <c r="A116" s="444" t="s">
        <v>657</v>
      </c>
      <c r="B116" t="s">
        <v>1575</v>
      </c>
      <c r="C116" s="464">
        <v>1.0461</v>
      </c>
    </row>
    <row r="117" spans="1:3" x14ac:dyDescent="0.3">
      <c r="A117" s="444" t="s">
        <v>669</v>
      </c>
      <c r="B117" t="s">
        <v>1687</v>
      </c>
      <c r="C117" s="464">
        <v>2.0295000000000001</v>
      </c>
    </row>
    <row r="118" spans="1:3" x14ac:dyDescent="0.3">
      <c r="A118" s="444" t="s">
        <v>679</v>
      </c>
      <c r="B118" t="s">
        <v>1751</v>
      </c>
      <c r="C118" s="464">
        <v>1.8</v>
      </c>
    </row>
    <row r="119" spans="1:3" x14ac:dyDescent="0.3">
      <c r="A119" s="444" t="s">
        <v>683</v>
      </c>
      <c r="B119" t="s">
        <v>1734</v>
      </c>
      <c r="C119" s="464">
        <v>14.942</v>
      </c>
    </row>
    <row r="120" spans="1:3" x14ac:dyDescent="0.3">
      <c r="A120" s="444" t="s">
        <v>699</v>
      </c>
      <c r="B120" t="s">
        <v>1576</v>
      </c>
      <c r="C120" s="464">
        <v>4.01</v>
      </c>
    </row>
    <row r="121" spans="1:3" x14ac:dyDescent="0.3">
      <c r="A121" s="444" t="s">
        <v>715</v>
      </c>
      <c r="B121" t="s">
        <v>1581</v>
      </c>
      <c r="C121" s="464">
        <v>1.1220000000000001</v>
      </c>
    </row>
    <row r="122" spans="1:3" x14ac:dyDescent="0.3">
      <c r="A122" s="465" t="s">
        <v>1420</v>
      </c>
      <c r="B122" s="464"/>
      <c r="C122" s="464">
        <v>1043.5300000000002</v>
      </c>
    </row>
    <row r="124" spans="1:3" x14ac:dyDescent="0.3">
      <c r="A124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5B8E-1611-468E-AB88-0AD1A915BF8D}">
  <sheetPr codeName="Planilha22"/>
  <dimension ref="A1:D119"/>
  <sheetViews>
    <sheetView workbookViewId="0">
      <selection activeCell="I18" sqref="I18"/>
    </sheetView>
  </sheetViews>
  <sheetFormatPr defaultColWidth="8.88671875" defaultRowHeight="14.4" x14ac:dyDescent="0.3"/>
  <cols>
    <col min="1" max="1" width="8.88671875" style="472" customWidth="1"/>
    <col min="2" max="2" width="44.44140625" style="472" bestFit="1" customWidth="1"/>
    <col min="3" max="16384" width="8.88671875" style="472"/>
  </cols>
  <sheetData>
    <row r="1" spans="1:4" x14ac:dyDescent="0.3">
      <c r="A1" s="471" t="s">
        <v>1662</v>
      </c>
      <c r="B1" s="472" t="s">
        <v>1663</v>
      </c>
      <c r="C1" s="471" t="s">
        <v>1752</v>
      </c>
      <c r="D1" s="473" t="s">
        <v>1420</v>
      </c>
    </row>
    <row r="2" spans="1:4" x14ac:dyDescent="0.3">
      <c r="A2" s="474" t="s">
        <v>181</v>
      </c>
      <c r="C2" s="474" t="s">
        <v>1421</v>
      </c>
      <c r="D2" s="475" t="s">
        <v>1421</v>
      </c>
    </row>
    <row r="3" spans="1:4" x14ac:dyDescent="0.3">
      <c r="A3" s="476" t="s">
        <v>246</v>
      </c>
      <c r="B3" s="472" t="s">
        <v>1470</v>
      </c>
      <c r="C3" s="472">
        <v>61.949000000000005</v>
      </c>
      <c r="D3" s="477">
        <v>61.949000000000005</v>
      </c>
    </row>
    <row r="4" spans="1:4" x14ac:dyDescent="0.3">
      <c r="A4" s="476" t="s">
        <v>147</v>
      </c>
      <c r="B4" s="472" t="s">
        <v>1471</v>
      </c>
      <c r="C4" s="472">
        <v>12.151</v>
      </c>
      <c r="D4" s="477">
        <v>12.151</v>
      </c>
    </row>
    <row r="5" spans="1:4" x14ac:dyDescent="0.3">
      <c r="A5" s="476" t="s">
        <v>249</v>
      </c>
      <c r="B5" s="472" t="s">
        <v>1472</v>
      </c>
      <c r="C5" s="472">
        <v>2.54</v>
      </c>
      <c r="D5" s="477">
        <v>2.54</v>
      </c>
    </row>
    <row r="6" spans="1:4" x14ac:dyDescent="0.3">
      <c r="A6" s="476" t="s">
        <v>251</v>
      </c>
      <c r="B6" s="472" t="s">
        <v>1473</v>
      </c>
      <c r="C6" s="472">
        <v>6.1110000000000007</v>
      </c>
      <c r="D6" s="477">
        <v>6.1110000000000007</v>
      </c>
    </row>
    <row r="7" spans="1:4" x14ac:dyDescent="0.3">
      <c r="A7" s="476" t="s">
        <v>49</v>
      </c>
      <c r="B7" s="472" t="s">
        <v>1474</v>
      </c>
      <c r="C7" s="472">
        <v>2.2629999999999999</v>
      </c>
      <c r="D7" s="477">
        <v>2.2629999999999999</v>
      </c>
    </row>
    <row r="8" spans="1:4" x14ac:dyDescent="0.3">
      <c r="A8" s="476" t="s">
        <v>72</v>
      </c>
      <c r="B8" s="472" t="s">
        <v>1475</v>
      </c>
      <c r="C8" s="472">
        <v>7.5869999999999997</v>
      </c>
      <c r="D8" s="477">
        <v>7.5869999999999997</v>
      </c>
    </row>
    <row r="9" spans="1:4" x14ac:dyDescent="0.3">
      <c r="A9" s="476" t="s">
        <v>256</v>
      </c>
      <c r="B9" s="472" t="s">
        <v>1476</v>
      </c>
      <c r="C9" s="472">
        <v>7.4436</v>
      </c>
      <c r="D9" s="477">
        <v>7.4436</v>
      </c>
    </row>
    <row r="10" spans="1:4" x14ac:dyDescent="0.3">
      <c r="A10" s="476" t="s">
        <v>151</v>
      </c>
      <c r="B10" s="472" t="s">
        <v>1477</v>
      </c>
      <c r="C10" s="472">
        <v>26.3324</v>
      </c>
      <c r="D10" s="477">
        <v>26.3324</v>
      </c>
    </row>
    <row r="11" spans="1:4" x14ac:dyDescent="0.3">
      <c r="A11" s="476" t="s">
        <v>261</v>
      </c>
      <c r="B11" s="472" t="s">
        <v>1478</v>
      </c>
      <c r="C11" s="472">
        <v>0.3992</v>
      </c>
      <c r="D11" s="477">
        <v>0.3992</v>
      </c>
    </row>
    <row r="12" spans="1:4" x14ac:dyDescent="0.3">
      <c r="A12" s="476" t="s">
        <v>265</v>
      </c>
      <c r="B12" s="472" t="s">
        <v>1479</v>
      </c>
      <c r="C12" s="472">
        <v>15.1104</v>
      </c>
      <c r="D12" s="477">
        <v>15.1104</v>
      </c>
    </row>
    <row r="13" spans="1:4" x14ac:dyDescent="0.3">
      <c r="A13" s="476" t="s">
        <v>269</v>
      </c>
      <c r="B13" s="472" t="s">
        <v>1480</v>
      </c>
      <c r="C13" s="472">
        <v>14.089299999999993</v>
      </c>
      <c r="D13" s="477">
        <v>14.089299999999993</v>
      </c>
    </row>
    <row r="14" spans="1:4" x14ac:dyDescent="0.3">
      <c r="A14" s="476" t="s">
        <v>272</v>
      </c>
      <c r="B14" s="472" t="s">
        <v>1481</v>
      </c>
      <c r="C14" s="472">
        <v>5.1187000000000005</v>
      </c>
      <c r="D14" s="477">
        <v>5.1187000000000005</v>
      </c>
    </row>
    <row r="15" spans="1:4" x14ac:dyDescent="0.3">
      <c r="A15" s="476" t="s">
        <v>57</v>
      </c>
      <c r="B15" s="472" t="s">
        <v>1482</v>
      </c>
      <c r="C15" s="472">
        <v>34.656599999999997</v>
      </c>
      <c r="D15" s="477">
        <v>34.656599999999997</v>
      </c>
    </row>
    <row r="16" spans="1:4" x14ac:dyDescent="0.3">
      <c r="A16" s="476" t="s">
        <v>75</v>
      </c>
      <c r="B16" s="472" t="s">
        <v>1483</v>
      </c>
      <c r="C16" s="472">
        <v>3.5590000000000002</v>
      </c>
      <c r="D16" s="477">
        <v>3.5590000000000002</v>
      </c>
    </row>
    <row r="17" spans="1:4" x14ac:dyDescent="0.3">
      <c r="A17" s="476" t="s">
        <v>29</v>
      </c>
      <c r="B17" s="472" t="s">
        <v>1484</v>
      </c>
      <c r="C17" s="472">
        <v>16.052399999999999</v>
      </c>
      <c r="D17" s="477">
        <v>16.052399999999999</v>
      </c>
    </row>
    <row r="18" spans="1:4" x14ac:dyDescent="0.3">
      <c r="A18" s="476" t="s">
        <v>282</v>
      </c>
      <c r="B18" s="472" t="s">
        <v>1485</v>
      </c>
      <c r="C18" s="472">
        <v>6.9659999999999993</v>
      </c>
      <c r="D18" s="477">
        <v>6.9659999999999993</v>
      </c>
    </row>
    <row r="19" spans="1:4" x14ac:dyDescent="0.3">
      <c r="A19" s="476" t="s">
        <v>288</v>
      </c>
      <c r="B19" s="472" t="s">
        <v>1651</v>
      </c>
      <c r="C19" s="472">
        <v>3.4950000000000001</v>
      </c>
      <c r="D19" s="477">
        <v>3.4950000000000001</v>
      </c>
    </row>
    <row r="20" spans="1:4" x14ac:dyDescent="0.3">
      <c r="A20" s="476" t="s">
        <v>292</v>
      </c>
      <c r="B20" s="472" t="s">
        <v>1486</v>
      </c>
      <c r="C20" s="472">
        <v>2.2810000000000001</v>
      </c>
      <c r="D20" s="477">
        <v>2.2810000000000001</v>
      </c>
    </row>
    <row r="21" spans="1:4" x14ac:dyDescent="0.3">
      <c r="A21" s="476" t="s">
        <v>155</v>
      </c>
      <c r="B21" s="472" t="s">
        <v>1487</v>
      </c>
      <c r="C21" s="472">
        <v>5.8170000000000002</v>
      </c>
      <c r="D21" s="477">
        <v>5.8170000000000002</v>
      </c>
    </row>
    <row r="22" spans="1:4" x14ac:dyDescent="0.3">
      <c r="A22" s="476" t="s">
        <v>295</v>
      </c>
      <c r="B22" s="472" t="s">
        <v>1488</v>
      </c>
      <c r="C22" s="472">
        <v>10.995999999999999</v>
      </c>
      <c r="D22" s="477">
        <v>10.995999999999999</v>
      </c>
    </row>
    <row r="23" spans="1:4" x14ac:dyDescent="0.3">
      <c r="A23" s="476" t="s">
        <v>299</v>
      </c>
      <c r="B23" s="472" t="s">
        <v>1489</v>
      </c>
      <c r="C23" s="472">
        <v>0.51</v>
      </c>
      <c r="D23" s="477">
        <v>0.51</v>
      </c>
    </row>
    <row r="24" spans="1:4" x14ac:dyDescent="0.3">
      <c r="A24" s="476" t="s">
        <v>301</v>
      </c>
      <c r="B24" s="472" t="s">
        <v>1490</v>
      </c>
      <c r="C24" s="472">
        <v>11.464399999999999</v>
      </c>
      <c r="D24" s="477">
        <v>11.464399999999999</v>
      </c>
    </row>
    <row r="25" spans="1:4" x14ac:dyDescent="0.3">
      <c r="A25" s="476" t="s">
        <v>305</v>
      </c>
      <c r="B25" s="472" t="s">
        <v>1491</v>
      </c>
      <c r="C25" s="472">
        <v>21.774999999999999</v>
      </c>
      <c r="D25" s="477">
        <v>21.774999999999999</v>
      </c>
    </row>
    <row r="26" spans="1:4" x14ac:dyDescent="0.3">
      <c r="A26" s="476" t="s">
        <v>82</v>
      </c>
      <c r="B26" s="472" t="s">
        <v>1602</v>
      </c>
      <c r="C26" s="472">
        <v>2.5659999999999998</v>
      </c>
      <c r="D26" s="477">
        <v>2.5659999999999998</v>
      </c>
    </row>
    <row r="27" spans="1:4" x14ac:dyDescent="0.3">
      <c r="A27" s="476" t="s">
        <v>24</v>
      </c>
      <c r="B27" s="472" t="s">
        <v>1492</v>
      </c>
      <c r="C27" s="472">
        <v>4.6207000000000003</v>
      </c>
      <c r="D27" s="477">
        <v>4.6207000000000003</v>
      </c>
    </row>
    <row r="28" spans="1:4" x14ac:dyDescent="0.3">
      <c r="A28" s="476" t="s">
        <v>311</v>
      </c>
      <c r="B28" s="472" t="s">
        <v>1614</v>
      </c>
      <c r="C28" s="472">
        <v>0.96299999999999997</v>
      </c>
      <c r="D28" s="477">
        <v>0.96299999999999997</v>
      </c>
    </row>
    <row r="29" spans="1:4" x14ac:dyDescent="0.3">
      <c r="A29" s="476" t="s">
        <v>313</v>
      </c>
      <c r="B29" s="472" t="s">
        <v>1493</v>
      </c>
      <c r="C29" s="472">
        <v>1.6240000000000001</v>
      </c>
      <c r="D29" s="477">
        <v>1.6240000000000001</v>
      </c>
    </row>
    <row r="30" spans="1:4" x14ac:dyDescent="0.3">
      <c r="A30" s="476" t="s">
        <v>157</v>
      </c>
      <c r="B30" s="472" t="s">
        <v>1494</v>
      </c>
      <c r="C30" s="472">
        <v>15.725300000000001</v>
      </c>
      <c r="D30" s="477">
        <v>15.725300000000001</v>
      </c>
    </row>
    <row r="31" spans="1:4" x14ac:dyDescent="0.3">
      <c r="A31" s="476" t="s">
        <v>316</v>
      </c>
      <c r="B31" s="472" t="s">
        <v>1495</v>
      </c>
      <c r="C31" s="472">
        <v>27.019600000000004</v>
      </c>
      <c r="D31" s="477">
        <v>27.019600000000004</v>
      </c>
    </row>
    <row r="32" spans="1:4" x14ac:dyDescent="0.3">
      <c r="A32" s="476" t="s">
        <v>320</v>
      </c>
      <c r="B32" s="472" t="s">
        <v>1496</v>
      </c>
      <c r="C32" s="472">
        <v>34.696399999999997</v>
      </c>
      <c r="D32" s="477">
        <v>34.696399999999997</v>
      </c>
    </row>
    <row r="33" spans="1:4" x14ac:dyDescent="0.3">
      <c r="A33" s="476" t="s">
        <v>324</v>
      </c>
      <c r="B33" s="472" t="s">
        <v>1497</v>
      </c>
      <c r="C33" s="472">
        <v>13.474799999999998</v>
      </c>
      <c r="D33" s="477">
        <v>13.474799999999998</v>
      </c>
    </row>
    <row r="34" spans="1:4" x14ac:dyDescent="0.3">
      <c r="A34" s="476" t="s">
        <v>60</v>
      </c>
      <c r="B34" s="472" t="s">
        <v>1498</v>
      </c>
      <c r="C34" s="472">
        <v>44.158000000000001</v>
      </c>
      <c r="D34" s="477">
        <v>44.158000000000001</v>
      </c>
    </row>
    <row r="35" spans="1:4" x14ac:dyDescent="0.3">
      <c r="A35" s="476" t="s">
        <v>84</v>
      </c>
      <c r="B35" s="472" t="s">
        <v>1499</v>
      </c>
      <c r="C35" s="472">
        <v>1.0121</v>
      </c>
      <c r="D35" s="477">
        <v>1.0121</v>
      </c>
    </row>
    <row r="36" spans="1:4" x14ac:dyDescent="0.3">
      <c r="A36" s="476" t="s">
        <v>33</v>
      </c>
      <c r="B36" s="472" t="s">
        <v>1500</v>
      </c>
      <c r="C36" s="472">
        <v>12.635999999999999</v>
      </c>
      <c r="D36" s="477">
        <v>12.635999999999999</v>
      </c>
    </row>
    <row r="37" spans="1:4" x14ac:dyDescent="0.3">
      <c r="A37" s="476" t="s">
        <v>332</v>
      </c>
      <c r="B37" s="472" t="s">
        <v>1501</v>
      </c>
      <c r="C37" s="472">
        <v>2.4624999999999999</v>
      </c>
      <c r="D37" s="477">
        <v>2.4624999999999999</v>
      </c>
    </row>
    <row r="38" spans="1:4" x14ac:dyDescent="0.3">
      <c r="A38" s="476" t="s">
        <v>336</v>
      </c>
      <c r="B38" s="472" t="s">
        <v>1502</v>
      </c>
      <c r="C38" s="472">
        <v>8.6999999999999994E-2</v>
      </c>
      <c r="D38" s="477">
        <v>8.6999999999999994E-2</v>
      </c>
    </row>
    <row r="39" spans="1:4" x14ac:dyDescent="0.3">
      <c r="A39" s="476" t="s">
        <v>338</v>
      </c>
      <c r="B39" s="472" t="s">
        <v>1503</v>
      </c>
      <c r="C39" s="472">
        <v>7.0825999999999993</v>
      </c>
      <c r="D39" s="477">
        <v>7.0825999999999993</v>
      </c>
    </row>
    <row r="40" spans="1:4" x14ac:dyDescent="0.3">
      <c r="A40" s="476" t="s">
        <v>344</v>
      </c>
      <c r="B40" s="472" t="s">
        <v>1504</v>
      </c>
      <c r="C40" s="472">
        <v>13.707599607817507</v>
      </c>
      <c r="D40" s="477">
        <v>13.707599607817507</v>
      </c>
    </row>
    <row r="41" spans="1:4" x14ac:dyDescent="0.3">
      <c r="A41" s="476" t="s">
        <v>348</v>
      </c>
      <c r="B41" s="472" t="s">
        <v>1505</v>
      </c>
      <c r="C41" s="472">
        <v>14.622599999999998</v>
      </c>
      <c r="D41" s="477">
        <v>14.622599999999998</v>
      </c>
    </row>
    <row r="42" spans="1:4" x14ac:dyDescent="0.3">
      <c r="A42" s="476" t="s">
        <v>352</v>
      </c>
      <c r="B42" s="472" t="s">
        <v>1506</v>
      </c>
      <c r="C42" s="472">
        <v>13.3787</v>
      </c>
      <c r="D42" s="477">
        <v>13.3787</v>
      </c>
    </row>
    <row r="43" spans="1:4" x14ac:dyDescent="0.3">
      <c r="A43" s="476" t="s">
        <v>88</v>
      </c>
      <c r="B43" s="472" t="s">
        <v>1507</v>
      </c>
      <c r="C43" s="472">
        <v>4.5430000000000001</v>
      </c>
      <c r="D43" s="477">
        <v>4.5430000000000001</v>
      </c>
    </row>
    <row r="44" spans="1:4" x14ac:dyDescent="0.3">
      <c r="A44" s="476" t="s">
        <v>67</v>
      </c>
      <c r="B44" s="472" t="s">
        <v>1508</v>
      </c>
      <c r="C44" s="472">
        <v>11.198</v>
      </c>
      <c r="D44" s="477">
        <v>11.198</v>
      </c>
    </row>
    <row r="45" spans="1:4" x14ac:dyDescent="0.3">
      <c r="A45" s="476" t="s">
        <v>358</v>
      </c>
      <c r="B45" s="472" t="s">
        <v>1509</v>
      </c>
      <c r="C45" s="472">
        <v>4.6925999999999997</v>
      </c>
      <c r="D45" s="477">
        <v>4.6925999999999997</v>
      </c>
    </row>
    <row r="46" spans="1:4" x14ac:dyDescent="0.3">
      <c r="A46" s="476" t="s">
        <v>368</v>
      </c>
      <c r="B46" s="472" t="s">
        <v>1511</v>
      </c>
      <c r="C46" s="472">
        <v>0.67800000000000005</v>
      </c>
      <c r="D46" s="477">
        <v>0.67800000000000005</v>
      </c>
    </row>
    <row r="47" spans="1:4" x14ac:dyDescent="0.3">
      <c r="A47" s="476" t="s">
        <v>17</v>
      </c>
      <c r="B47" s="472" t="s">
        <v>1512</v>
      </c>
      <c r="C47" s="472">
        <v>32.316600000000001</v>
      </c>
      <c r="D47" s="477">
        <v>32.316600000000001</v>
      </c>
    </row>
    <row r="48" spans="1:4" x14ac:dyDescent="0.3">
      <c r="A48" s="476" t="s">
        <v>376</v>
      </c>
      <c r="B48" s="472" t="s">
        <v>1646</v>
      </c>
      <c r="C48" s="472">
        <v>7.1999999999999995E-2</v>
      </c>
      <c r="D48" s="477">
        <v>7.1999999999999995E-2</v>
      </c>
    </row>
    <row r="49" spans="1:4" x14ac:dyDescent="0.3">
      <c r="A49" s="476" t="s">
        <v>383</v>
      </c>
      <c r="B49" s="472" t="s">
        <v>1744</v>
      </c>
      <c r="C49" s="472">
        <v>1.84</v>
      </c>
      <c r="D49" s="477">
        <v>1.84</v>
      </c>
    </row>
    <row r="50" spans="1:4" x14ac:dyDescent="0.3">
      <c r="A50" s="476" t="s">
        <v>387</v>
      </c>
      <c r="B50" s="472" t="s">
        <v>1514</v>
      </c>
      <c r="C50" s="472">
        <v>0.40849999999999997</v>
      </c>
      <c r="D50" s="477">
        <v>0.40849999999999997</v>
      </c>
    </row>
    <row r="51" spans="1:4" x14ac:dyDescent="0.3">
      <c r="A51" s="476" t="s">
        <v>389</v>
      </c>
      <c r="B51" s="472" t="s">
        <v>1515</v>
      </c>
      <c r="C51" s="472">
        <v>26.076200000000004</v>
      </c>
      <c r="D51" s="477">
        <v>26.076200000000004</v>
      </c>
    </row>
    <row r="52" spans="1:4" x14ac:dyDescent="0.3">
      <c r="A52" s="476" t="s">
        <v>391</v>
      </c>
      <c r="B52" s="472" t="s">
        <v>1516</v>
      </c>
      <c r="C52" s="472">
        <v>3.7480000000000002</v>
      </c>
      <c r="D52" s="477">
        <v>3.7480000000000002</v>
      </c>
    </row>
    <row r="53" spans="1:4" x14ac:dyDescent="0.3">
      <c r="A53" s="476" t="s">
        <v>393</v>
      </c>
      <c r="B53" s="472" t="s">
        <v>1517</v>
      </c>
      <c r="C53" s="472">
        <v>1.4100000000000001</v>
      </c>
      <c r="D53" s="477">
        <v>1.4100000000000001</v>
      </c>
    </row>
    <row r="54" spans="1:4" x14ac:dyDescent="0.3">
      <c r="A54" s="476" t="s">
        <v>395</v>
      </c>
      <c r="B54" s="472" t="s">
        <v>1518</v>
      </c>
      <c r="C54" s="472">
        <v>9.6839999999999993</v>
      </c>
      <c r="D54" s="477">
        <v>9.6839999999999993</v>
      </c>
    </row>
    <row r="55" spans="1:4" x14ac:dyDescent="0.3">
      <c r="A55" s="476" t="s">
        <v>397</v>
      </c>
      <c r="B55" s="472" t="s">
        <v>1519</v>
      </c>
      <c r="C55" s="472">
        <v>2.1630000000000003</v>
      </c>
      <c r="D55" s="477">
        <v>2.1630000000000003</v>
      </c>
    </row>
    <row r="56" spans="1:4" x14ac:dyDescent="0.3">
      <c r="A56" s="476" t="s">
        <v>399</v>
      </c>
      <c r="B56" s="472" t="s">
        <v>1520</v>
      </c>
      <c r="C56" s="472">
        <v>3.84</v>
      </c>
      <c r="D56" s="477">
        <v>3.84</v>
      </c>
    </row>
    <row r="57" spans="1:4" x14ac:dyDescent="0.3">
      <c r="A57" s="476" t="s">
        <v>401</v>
      </c>
      <c r="B57" s="472" t="s">
        <v>1682</v>
      </c>
      <c r="C57" s="472">
        <v>0.58899999999999997</v>
      </c>
      <c r="D57" s="477">
        <v>0.58899999999999997</v>
      </c>
    </row>
    <row r="58" spans="1:4" x14ac:dyDescent="0.3">
      <c r="A58" s="476" t="s">
        <v>405</v>
      </c>
      <c r="B58" s="472" t="s">
        <v>1522</v>
      </c>
      <c r="C58" s="472">
        <v>1.0489999999999999</v>
      </c>
      <c r="D58" s="477">
        <v>1.0489999999999999</v>
      </c>
    </row>
    <row r="59" spans="1:4" x14ac:dyDescent="0.3">
      <c r="A59" s="476" t="s">
        <v>409</v>
      </c>
      <c r="B59" s="472" t="s">
        <v>1523</v>
      </c>
      <c r="C59" s="472">
        <v>4.1256000000000004</v>
      </c>
      <c r="D59" s="477">
        <v>4.1256000000000004</v>
      </c>
    </row>
    <row r="60" spans="1:4" x14ac:dyDescent="0.3">
      <c r="A60" s="476" t="s">
        <v>411</v>
      </c>
      <c r="B60" s="472" t="s">
        <v>1524</v>
      </c>
      <c r="C60" s="472">
        <v>3.44</v>
      </c>
      <c r="D60" s="477">
        <v>3.44</v>
      </c>
    </row>
    <row r="61" spans="1:4" x14ac:dyDescent="0.3">
      <c r="A61" s="476" t="s">
        <v>139</v>
      </c>
      <c r="B61" s="472" t="s">
        <v>1525</v>
      </c>
      <c r="C61" s="472">
        <v>15.942800000000002</v>
      </c>
      <c r="D61" s="477">
        <v>15.942800000000002</v>
      </c>
    </row>
    <row r="62" spans="1:4" x14ac:dyDescent="0.3">
      <c r="A62" s="476" t="s">
        <v>418</v>
      </c>
      <c r="B62" s="472" t="s">
        <v>1527</v>
      </c>
      <c r="C62" s="472">
        <v>1.6719999999999999</v>
      </c>
      <c r="D62" s="477">
        <v>1.6719999999999999</v>
      </c>
    </row>
    <row r="63" spans="1:4" x14ac:dyDescent="0.3">
      <c r="A63" s="476" t="s">
        <v>421</v>
      </c>
      <c r="B63" s="472" t="s">
        <v>1528</v>
      </c>
      <c r="C63" s="472">
        <v>2.9307999999999996</v>
      </c>
      <c r="D63" s="477">
        <v>2.9307999999999996</v>
      </c>
    </row>
    <row r="64" spans="1:4" x14ac:dyDescent="0.3">
      <c r="A64" s="476" t="s">
        <v>115</v>
      </c>
      <c r="B64" s="472" t="s">
        <v>1529</v>
      </c>
      <c r="C64" s="472">
        <v>9.9550000000000018</v>
      </c>
      <c r="D64" s="477">
        <v>9.9550000000000018</v>
      </c>
    </row>
    <row r="65" spans="1:4" x14ac:dyDescent="0.3">
      <c r="A65" s="476" t="s">
        <v>117</v>
      </c>
      <c r="B65" s="472" t="s">
        <v>1530</v>
      </c>
      <c r="C65" s="472">
        <v>8.7193000000000005</v>
      </c>
      <c r="D65" s="477">
        <v>8.7193000000000005</v>
      </c>
    </row>
    <row r="66" spans="1:4" x14ac:dyDescent="0.3">
      <c r="A66" s="476" t="s">
        <v>425</v>
      </c>
      <c r="B66" s="472" t="s">
        <v>1531</v>
      </c>
      <c r="C66" s="472">
        <v>3.6042000000000001</v>
      </c>
      <c r="D66" s="477">
        <v>3.6042000000000001</v>
      </c>
    </row>
    <row r="67" spans="1:4" x14ac:dyDescent="0.3">
      <c r="A67" s="476" t="s">
        <v>96</v>
      </c>
      <c r="B67" s="472" t="s">
        <v>1532</v>
      </c>
      <c r="C67" s="472">
        <v>3.4561999999999999</v>
      </c>
      <c r="D67" s="477">
        <v>3.4561999999999999</v>
      </c>
    </row>
    <row r="68" spans="1:4" x14ac:dyDescent="0.3">
      <c r="A68" s="476" t="s">
        <v>36</v>
      </c>
      <c r="B68" s="472" t="s">
        <v>1533</v>
      </c>
      <c r="C68" s="472">
        <v>0.51500000000000001</v>
      </c>
      <c r="D68" s="477">
        <v>0.51500000000000001</v>
      </c>
    </row>
    <row r="69" spans="1:4" x14ac:dyDescent="0.3">
      <c r="A69" s="476" t="s">
        <v>437</v>
      </c>
      <c r="B69" s="472" t="s">
        <v>1535</v>
      </c>
      <c r="C69" s="472">
        <v>4.5942999999999996</v>
      </c>
      <c r="D69" s="477">
        <v>4.5942999999999996</v>
      </c>
    </row>
    <row r="70" spans="1:4" x14ac:dyDescent="0.3">
      <c r="A70" s="476" t="s">
        <v>439</v>
      </c>
      <c r="B70" s="472" t="s">
        <v>1536</v>
      </c>
      <c r="C70" s="472">
        <v>1.105</v>
      </c>
      <c r="D70" s="477">
        <v>1.105</v>
      </c>
    </row>
    <row r="71" spans="1:4" x14ac:dyDescent="0.3">
      <c r="A71" s="476" t="s">
        <v>441</v>
      </c>
      <c r="B71" s="472" t="s">
        <v>1537</v>
      </c>
      <c r="C71" s="472">
        <v>9.6599999999999984</v>
      </c>
      <c r="D71" s="477">
        <v>9.6599999999999984</v>
      </c>
    </row>
    <row r="72" spans="1:4" x14ac:dyDescent="0.3">
      <c r="A72" s="476" t="s">
        <v>443</v>
      </c>
      <c r="B72" s="472" t="s">
        <v>1538</v>
      </c>
      <c r="C72" s="472">
        <v>2.0289999999999999</v>
      </c>
      <c r="D72" s="477">
        <v>2.0289999999999999</v>
      </c>
    </row>
    <row r="73" spans="1:4" x14ac:dyDescent="0.3">
      <c r="A73" s="476" t="s">
        <v>445</v>
      </c>
      <c r="B73" s="472" t="s">
        <v>1539</v>
      </c>
      <c r="C73" s="472">
        <v>1.02</v>
      </c>
      <c r="D73" s="477">
        <v>1.02</v>
      </c>
    </row>
    <row r="74" spans="1:4" x14ac:dyDescent="0.3">
      <c r="A74" s="476" t="s">
        <v>123</v>
      </c>
      <c r="B74" s="472" t="s">
        <v>1540</v>
      </c>
      <c r="C74" s="472">
        <v>4.25</v>
      </c>
      <c r="D74" s="477">
        <v>4.25</v>
      </c>
    </row>
    <row r="75" spans="1:4" x14ac:dyDescent="0.3">
      <c r="A75" s="476" t="s">
        <v>121</v>
      </c>
      <c r="B75" s="472" t="s">
        <v>1541</v>
      </c>
      <c r="C75" s="472">
        <v>3.5366</v>
      </c>
      <c r="D75" s="477">
        <v>3.5366</v>
      </c>
    </row>
    <row r="76" spans="1:4" x14ac:dyDescent="0.3">
      <c r="A76" s="476" t="s">
        <v>449</v>
      </c>
      <c r="B76" s="472" t="s">
        <v>1542</v>
      </c>
      <c r="C76" s="472">
        <v>2.0977999999999999</v>
      </c>
      <c r="D76" s="477">
        <v>2.0977999999999999</v>
      </c>
    </row>
    <row r="77" spans="1:4" x14ac:dyDescent="0.3">
      <c r="A77" s="476" t="s">
        <v>99</v>
      </c>
      <c r="B77" s="472" t="s">
        <v>1543</v>
      </c>
      <c r="C77" s="472">
        <v>2.5640999999999998</v>
      </c>
      <c r="D77" s="477">
        <v>2.5640999999999998</v>
      </c>
    </row>
    <row r="78" spans="1:4" x14ac:dyDescent="0.3">
      <c r="A78" s="476" t="s">
        <v>451</v>
      </c>
      <c r="B78" s="472" t="s">
        <v>1705</v>
      </c>
      <c r="C78" s="472">
        <v>1.6575</v>
      </c>
      <c r="D78" s="477">
        <v>1.6575</v>
      </c>
    </row>
    <row r="79" spans="1:4" x14ac:dyDescent="0.3">
      <c r="A79" s="476" t="s">
        <v>455</v>
      </c>
      <c r="B79" s="472" t="s">
        <v>1544</v>
      </c>
      <c r="C79" s="472">
        <v>7.3849999999999989</v>
      </c>
      <c r="D79" s="477">
        <v>7.3849999999999989</v>
      </c>
    </row>
    <row r="80" spans="1:4" x14ac:dyDescent="0.3">
      <c r="A80" s="476" t="s">
        <v>459</v>
      </c>
      <c r="B80" s="472" t="s">
        <v>1545</v>
      </c>
      <c r="C80" s="472">
        <v>2.524</v>
      </c>
      <c r="D80" s="477">
        <v>2.524</v>
      </c>
    </row>
    <row r="81" spans="1:4" x14ac:dyDescent="0.3">
      <c r="A81" s="476" t="s">
        <v>141</v>
      </c>
      <c r="B81" s="472" t="s">
        <v>1546</v>
      </c>
      <c r="C81" s="472">
        <v>20.324999999999999</v>
      </c>
      <c r="D81" s="477">
        <v>20.324999999999999</v>
      </c>
    </row>
    <row r="82" spans="1:4" x14ac:dyDescent="0.3">
      <c r="A82" s="476" t="s">
        <v>464</v>
      </c>
      <c r="B82" s="472" t="s">
        <v>1683</v>
      </c>
      <c r="C82" s="472">
        <v>2.2139999999999995</v>
      </c>
      <c r="D82" s="477">
        <v>2.2139999999999995</v>
      </c>
    </row>
    <row r="83" spans="1:4" x14ac:dyDescent="0.3">
      <c r="A83" s="476" t="s">
        <v>466</v>
      </c>
      <c r="B83" s="472" t="s">
        <v>1547</v>
      </c>
      <c r="C83" s="472">
        <v>0.12</v>
      </c>
      <c r="D83" s="477">
        <v>0.12</v>
      </c>
    </row>
    <row r="84" spans="1:4" x14ac:dyDescent="0.3">
      <c r="A84" s="476" t="s">
        <v>125</v>
      </c>
      <c r="B84" s="472" t="s">
        <v>1548</v>
      </c>
      <c r="C84" s="472">
        <v>37.109000000000009</v>
      </c>
      <c r="D84" s="477">
        <v>37.109000000000009</v>
      </c>
    </row>
    <row r="85" spans="1:4" x14ac:dyDescent="0.3">
      <c r="A85" s="476" t="s">
        <v>127</v>
      </c>
      <c r="B85" s="472" t="s">
        <v>1549</v>
      </c>
      <c r="C85" s="472">
        <v>13.380799999999999</v>
      </c>
      <c r="D85" s="477">
        <v>13.380799999999999</v>
      </c>
    </row>
    <row r="86" spans="1:4" x14ac:dyDescent="0.3">
      <c r="A86" s="476" t="s">
        <v>470</v>
      </c>
      <c r="B86" s="472" t="s">
        <v>1550</v>
      </c>
      <c r="C86" s="472">
        <v>7.5886000000000013</v>
      </c>
      <c r="D86" s="477">
        <v>7.5886000000000013</v>
      </c>
    </row>
    <row r="87" spans="1:4" x14ac:dyDescent="0.3">
      <c r="A87" s="476" t="s">
        <v>102</v>
      </c>
      <c r="B87" s="472" t="s">
        <v>1551</v>
      </c>
      <c r="C87" s="472">
        <v>3.3894000000000002</v>
      </c>
      <c r="D87" s="477">
        <v>3.3894000000000002</v>
      </c>
    </row>
    <row r="88" spans="1:4" x14ac:dyDescent="0.3">
      <c r="A88" s="476" t="s">
        <v>39</v>
      </c>
      <c r="B88" s="472" t="s">
        <v>1552</v>
      </c>
      <c r="C88" s="472">
        <v>8.9160000000000004</v>
      </c>
      <c r="D88" s="477">
        <v>8.9160000000000004</v>
      </c>
    </row>
    <row r="89" spans="1:4" x14ac:dyDescent="0.3">
      <c r="A89" s="476" t="s">
        <v>478</v>
      </c>
      <c r="B89" s="472" t="s">
        <v>1729</v>
      </c>
      <c r="C89" s="472">
        <v>0.185</v>
      </c>
      <c r="D89" s="477">
        <v>0.185</v>
      </c>
    </row>
    <row r="90" spans="1:4" x14ac:dyDescent="0.3">
      <c r="A90" s="476" t="s">
        <v>480</v>
      </c>
      <c r="B90" s="472" t="s">
        <v>1553</v>
      </c>
      <c r="C90" s="472">
        <v>7.088000000000001</v>
      </c>
      <c r="D90" s="477">
        <v>7.088000000000001</v>
      </c>
    </row>
    <row r="91" spans="1:4" x14ac:dyDescent="0.3">
      <c r="A91" s="476" t="s">
        <v>486</v>
      </c>
      <c r="B91" s="472" t="s">
        <v>1554</v>
      </c>
      <c r="C91" s="472">
        <v>18.220400000000005</v>
      </c>
      <c r="D91" s="477">
        <v>18.220400000000005</v>
      </c>
    </row>
    <row r="92" spans="1:4" x14ac:dyDescent="0.3">
      <c r="A92" s="476" t="s">
        <v>487</v>
      </c>
      <c r="B92" s="472" t="s">
        <v>1555</v>
      </c>
      <c r="C92" s="472">
        <v>1.4</v>
      </c>
      <c r="D92" s="477">
        <v>1.4</v>
      </c>
    </row>
    <row r="93" spans="1:4" x14ac:dyDescent="0.3">
      <c r="A93" s="476" t="s">
        <v>489</v>
      </c>
      <c r="B93" s="472" t="s">
        <v>1556</v>
      </c>
      <c r="C93" s="472">
        <v>5.8550000000000004</v>
      </c>
      <c r="D93" s="477">
        <v>5.8550000000000004</v>
      </c>
    </row>
    <row r="94" spans="1:4" x14ac:dyDescent="0.3">
      <c r="A94" s="476" t="s">
        <v>129</v>
      </c>
      <c r="B94" s="472" t="s">
        <v>1557</v>
      </c>
      <c r="C94" s="472">
        <v>25.920000000000005</v>
      </c>
      <c r="D94" s="477">
        <v>25.920000000000005</v>
      </c>
    </row>
    <row r="95" spans="1:4" x14ac:dyDescent="0.3">
      <c r="A95" s="476" t="s">
        <v>131</v>
      </c>
      <c r="B95" s="472" t="s">
        <v>1558</v>
      </c>
      <c r="C95" s="472">
        <v>37.756200000000014</v>
      </c>
      <c r="D95" s="477">
        <v>37.756200000000014</v>
      </c>
    </row>
    <row r="96" spans="1:4" x14ac:dyDescent="0.3">
      <c r="A96" s="476" t="s">
        <v>496</v>
      </c>
      <c r="B96" s="472" t="s">
        <v>1559</v>
      </c>
      <c r="C96" s="472">
        <v>25.8156</v>
      </c>
      <c r="D96" s="477">
        <v>25.8156</v>
      </c>
    </row>
    <row r="97" spans="1:4" x14ac:dyDescent="0.3">
      <c r="A97" s="476" t="s">
        <v>109</v>
      </c>
      <c r="B97" s="472" t="s">
        <v>1560</v>
      </c>
      <c r="C97" s="472">
        <v>45.784199999999998</v>
      </c>
      <c r="D97" s="477">
        <v>45.784199999999998</v>
      </c>
    </row>
    <row r="98" spans="1:4" x14ac:dyDescent="0.3">
      <c r="A98" s="476" t="s">
        <v>42</v>
      </c>
      <c r="B98" s="472" t="s">
        <v>1561</v>
      </c>
      <c r="C98" s="472">
        <v>24.853800000000003</v>
      </c>
      <c r="D98" s="477">
        <v>24.853800000000003</v>
      </c>
    </row>
    <row r="99" spans="1:4" x14ac:dyDescent="0.3">
      <c r="A99" s="476" t="s">
        <v>510</v>
      </c>
      <c r="B99" s="472" t="s">
        <v>1563</v>
      </c>
      <c r="C99" s="472">
        <v>15.0505</v>
      </c>
      <c r="D99" s="477">
        <v>15.0505</v>
      </c>
    </row>
    <row r="100" spans="1:4" x14ac:dyDescent="0.3">
      <c r="A100" s="476" t="s">
        <v>133</v>
      </c>
      <c r="B100" s="472" t="s">
        <v>1564</v>
      </c>
      <c r="C100" s="472">
        <v>10.2088</v>
      </c>
      <c r="D100" s="477">
        <v>10.2088</v>
      </c>
    </row>
    <row r="101" spans="1:4" x14ac:dyDescent="0.3">
      <c r="A101" s="476" t="s">
        <v>514</v>
      </c>
      <c r="B101" s="472" t="s">
        <v>1565</v>
      </c>
      <c r="C101" s="472">
        <v>9.5053999999999998</v>
      </c>
      <c r="D101" s="477">
        <v>9.5053999999999998</v>
      </c>
    </row>
    <row r="102" spans="1:4" x14ac:dyDescent="0.3">
      <c r="A102" s="476" t="s">
        <v>113</v>
      </c>
      <c r="B102" s="472" t="s">
        <v>1566</v>
      </c>
      <c r="C102" s="472">
        <v>8.6454000000000004</v>
      </c>
      <c r="D102" s="477">
        <v>8.6454000000000004</v>
      </c>
    </row>
    <row r="103" spans="1:4" x14ac:dyDescent="0.3">
      <c r="A103" s="476" t="s">
        <v>518</v>
      </c>
      <c r="B103" s="472" t="s">
        <v>1567</v>
      </c>
      <c r="C103" s="472">
        <v>7.557000000717526</v>
      </c>
      <c r="D103" s="477">
        <v>7.557000000717526</v>
      </c>
    </row>
    <row r="104" spans="1:4" x14ac:dyDescent="0.3">
      <c r="A104" s="476" t="s">
        <v>600</v>
      </c>
      <c r="B104" s="472" t="s">
        <v>1698</v>
      </c>
      <c r="C104" s="472">
        <v>0.85448999999999997</v>
      </c>
      <c r="D104" s="477">
        <v>0.85448999999999997</v>
      </c>
    </row>
    <row r="105" spans="1:4" x14ac:dyDescent="0.3">
      <c r="A105" s="476" t="s">
        <v>637</v>
      </c>
      <c r="B105" s="472" t="s">
        <v>1686</v>
      </c>
      <c r="C105" s="472">
        <v>7.29</v>
      </c>
      <c r="D105" s="477">
        <v>7.29</v>
      </c>
    </row>
    <row r="106" spans="1:4" x14ac:dyDescent="0.3">
      <c r="A106" s="476" t="s">
        <v>639</v>
      </c>
      <c r="B106" s="472" t="s">
        <v>1570</v>
      </c>
      <c r="C106" s="472">
        <v>5.6750000000000007</v>
      </c>
      <c r="D106" s="477">
        <v>5.6750000000000007</v>
      </c>
    </row>
    <row r="107" spans="1:4" x14ac:dyDescent="0.3">
      <c r="A107" s="476" t="s">
        <v>643</v>
      </c>
      <c r="B107" s="472" t="s">
        <v>1571</v>
      </c>
      <c r="C107" s="472">
        <v>7.6765999999999988</v>
      </c>
      <c r="D107" s="477">
        <v>7.6765999999999988</v>
      </c>
    </row>
    <row r="108" spans="1:4" x14ac:dyDescent="0.3">
      <c r="A108" s="476" t="s">
        <v>647</v>
      </c>
      <c r="B108" s="472" t="s">
        <v>1572</v>
      </c>
      <c r="C108" s="472">
        <v>17.754100000000001</v>
      </c>
      <c r="D108" s="477">
        <v>17.754100000000001</v>
      </c>
    </row>
    <row r="109" spans="1:4" x14ac:dyDescent="0.3">
      <c r="A109" s="476" t="s">
        <v>651</v>
      </c>
      <c r="B109" s="472" t="s">
        <v>1573</v>
      </c>
      <c r="C109" s="472">
        <v>2.4407999999999999</v>
      </c>
      <c r="D109" s="477">
        <v>2.4407999999999999</v>
      </c>
    </row>
    <row r="110" spans="1:4" x14ac:dyDescent="0.3">
      <c r="A110" s="476" t="s">
        <v>55</v>
      </c>
      <c r="B110" s="472" t="s">
        <v>1574</v>
      </c>
      <c r="C110" s="472">
        <v>8.6974</v>
      </c>
      <c r="D110" s="477">
        <v>8.6974</v>
      </c>
    </row>
    <row r="111" spans="1:4" x14ac:dyDescent="0.3">
      <c r="A111" s="476" t="s">
        <v>657</v>
      </c>
      <c r="B111" s="472" t="s">
        <v>1575</v>
      </c>
      <c r="C111" s="472">
        <v>3.2294999999999998</v>
      </c>
      <c r="D111" s="477">
        <v>3.2294999999999998</v>
      </c>
    </row>
    <row r="112" spans="1:4" x14ac:dyDescent="0.3">
      <c r="A112" s="476" t="s">
        <v>661</v>
      </c>
      <c r="B112" s="472" t="s">
        <v>1621</v>
      </c>
      <c r="C112" s="472">
        <v>0.82079999999999997</v>
      </c>
      <c r="D112" s="477">
        <v>0.82079999999999997</v>
      </c>
    </row>
    <row r="113" spans="1:4" x14ac:dyDescent="0.3">
      <c r="A113" s="476" t="s">
        <v>699</v>
      </c>
      <c r="B113" s="472" t="s">
        <v>1576</v>
      </c>
      <c r="C113" s="472">
        <v>3.0149999999999997</v>
      </c>
      <c r="D113" s="477">
        <v>3.0149999999999997</v>
      </c>
    </row>
    <row r="114" spans="1:4" x14ac:dyDescent="0.3">
      <c r="A114" s="476" t="s">
        <v>701</v>
      </c>
      <c r="B114" s="472" t="s">
        <v>1577</v>
      </c>
      <c r="C114" s="472">
        <v>5.923</v>
      </c>
      <c r="D114" s="477">
        <v>5.923</v>
      </c>
    </row>
    <row r="115" spans="1:4" x14ac:dyDescent="0.3">
      <c r="A115" s="476" t="s">
        <v>119</v>
      </c>
      <c r="B115" s="472" t="s">
        <v>1579</v>
      </c>
      <c r="C115" s="472">
        <v>0.371</v>
      </c>
      <c r="D115" s="477">
        <v>0.371</v>
      </c>
    </row>
    <row r="116" spans="1:4" x14ac:dyDescent="0.3">
      <c r="A116" s="476" t="s">
        <v>715</v>
      </c>
      <c r="B116" s="472" t="s">
        <v>1581</v>
      </c>
      <c r="C116" s="472">
        <v>0.28560000000000002</v>
      </c>
      <c r="D116" s="477">
        <v>0.28560000000000002</v>
      </c>
    </row>
    <row r="117" spans="1:4" x14ac:dyDescent="0.3">
      <c r="A117" s="478" t="s">
        <v>1420</v>
      </c>
      <c r="C117" s="477">
        <v>1090.5173896085346</v>
      </c>
      <c r="D117" s="477">
        <v>1090.5173896085346</v>
      </c>
    </row>
    <row r="119" spans="1:4" x14ac:dyDescent="0.3">
      <c r="A119" s="472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A507-3058-43CD-893E-C465C0A02877}">
  <sheetPr codeName="Planilha23"/>
  <dimension ref="A1:C124"/>
  <sheetViews>
    <sheetView workbookViewId="0">
      <selection activeCell="G23" sqref="G23"/>
    </sheetView>
  </sheetViews>
  <sheetFormatPr defaultColWidth="8.88671875" defaultRowHeight="14.4" x14ac:dyDescent="0.3"/>
  <cols>
    <col min="1" max="1" width="12.5546875" style="468" customWidth="1"/>
    <col min="2" max="16384" width="8.88671875" style="468"/>
  </cols>
  <sheetData>
    <row r="1" spans="1:3" x14ac:dyDescent="0.3">
      <c r="A1" s="467" t="s">
        <v>1662</v>
      </c>
      <c r="B1" s="467" t="s">
        <v>1663</v>
      </c>
      <c r="C1" s="492" t="s">
        <v>1420</v>
      </c>
    </row>
    <row r="2" spans="1:3" x14ac:dyDescent="0.3">
      <c r="A2" s="469" t="s">
        <v>181</v>
      </c>
      <c r="B2" s="469"/>
      <c r="C2" s="493" t="s">
        <v>1421</v>
      </c>
    </row>
    <row r="3" spans="1:3" x14ac:dyDescent="0.3">
      <c r="A3" s="470" t="s">
        <v>237</v>
      </c>
      <c r="B3" s="468" t="s">
        <v>1742</v>
      </c>
      <c r="C3" s="494">
        <v>3.766</v>
      </c>
    </row>
    <row r="4" spans="1:3" x14ac:dyDescent="0.3">
      <c r="A4" s="470" t="s">
        <v>243</v>
      </c>
      <c r="B4" s="468" t="s">
        <v>1674</v>
      </c>
      <c r="C4" s="494">
        <v>1.403</v>
      </c>
    </row>
    <row r="5" spans="1:3" x14ac:dyDescent="0.3">
      <c r="A5" s="470" t="s">
        <v>246</v>
      </c>
      <c r="B5" s="468" t="s">
        <v>1470</v>
      </c>
      <c r="C5" s="494">
        <v>13.718999999999999</v>
      </c>
    </row>
    <row r="6" spans="1:3" x14ac:dyDescent="0.3">
      <c r="A6" s="470" t="s">
        <v>147</v>
      </c>
      <c r="B6" s="468" t="s">
        <v>1471</v>
      </c>
      <c r="C6" s="494">
        <v>12.888500000000001</v>
      </c>
    </row>
    <row r="7" spans="1:3" x14ac:dyDescent="0.3">
      <c r="A7" s="470" t="s">
        <v>249</v>
      </c>
      <c r="B7" s="468" t="s">
        <v>1472</v>
      </c>
      <c r="C7" s="494">
        <v>1.6637999999999999</v>
      </c>
    </row>
    <row r="8" spans="1:3" x14ac:dyDescent="0.3">
      <c r="A8" s="470" t="s">
        <v>251</v>
      </c>
      <c r="B8" s="468" t="s">
        <v>1473</v>
      </c>
      <c r="C8" s="494">
        <v>2.032</v>
      </c>
    </row>
    <row r="9" spans="1:3" x14ac:dyDescent="0.3">
      <c r="A9" s="470" t="s">
        <v>49</v>
      </c>
      <c r="B9" s="468" t="s">
        <v>1474</v>
      </c>
      <c r="C9" s="494">
        <v>0.8</v>
      </c>
    </row>
    <row r="10" spans="1:3" x14ac:dyDescent="0.3">
      <c r="A10" s="470" t="s">
        <v>72</v>
      </c>
      <c r="B10" s="468" t="s">
        <v>1475</v>
      </c>
      <c r="C10" s="494">
        <v>3.843</v>
      </c>
    </row>
    <row r="11" spans="1:3" x14ac:dyDescent="0.3">
      <c r="A11" s="470" t="s">
        <v>256</v>
      </c>
      <c r="B11" s="468" t="s">
        <v>1476</v>
      </c>
      <c r="C11" s="494">
        <v>4.7398999999999996</v>
      </c>
    </row>
    <row r="12" spans="1:3" x14ac:dyDescent="0.3">
      <c r="A12" s="470" t="s">
        <v>151</v>
      </c>
      <c r="B12" s="468" t="s">
        <v>1477</v>
      </c>
      <c r="C12" s="494">
        <v>19.965699999999998</v>
      </c>
    </row>
    <row r="13" spans="1:3" x14ac:dyDescent="0.3">
      <c r="A13" s="470" t="s">
        <v>261</v>
      </c>
      <c r="B13" s="468" t="s">
        <v>1478</v>
      </c>
      <c r="C13" s="494">
        <v>12.318999999999999</v>
      </c>
    </row>
    <row r="14" spans="1:3" x14ac:dyDescent="0.3">
      <c r="A14" s="470" t="s">
        <v>265</v>
      </c>
      <c r="B14" s="468" t="s">
        <v>1479</v>
      </c>
      <c r="C14" s="494">
        <v>21.939700000000006</v>
      </c>
    </row>
    <row r="15" spans="1:3" x14ac:dyDescent="0.3">
      <c r="A15" s="470" t="s">
        <v>269</v>
      </c>
      <c r="B15" s="468" t="s">
        <v>1480</v>
      </c>
      <c r="C15" s="494">
        <v>15.877499999999996</v>
      </c>
    </row>
    <row r="16" spans="1:3" x14ac:dyDescent="0.3">
      <c r="A16" s="470" t="s">
        <v>272</v>
      </c>
      <c r="B16" s="468" t="s">
        <v>1481</v>
      </c>
      <c r="C16" s="494">
        <v>26.079799999999995</v>
      </c>
    </row>
    <row r="17" spans="1:3" x14ac:dyDescent="0.3">
      <c r="A17" s="470" t="s">
        <v>57</v>
      </c>
      <c r="B17" s="468" t="s">
        <v>1482</v>
      </c>
      <c r="C17" s="494">
        <v>7.3750000000000009</v>
      </c>
    </row>
    <row r="18" spans="1:3" x14ac:dyDescent="0.3">
      <c r="A18" s="470" t="s">
        <v>75</v>
      </c>
      <c r="B18" s="468" t="s">
        <v>1483</v>
      </c>
      <c r="C18" s="494">
        <v>13.907300000000001</v>
      </c>
    </row>
    <row r="19" spans="1:3" x14ac:dyDescent="0.3">
      <c r="A19" s="470" t="s">
        <v>29</v>
      </c>
      <c r="B19" s="468" t="s">
        <v>1484</v>
      </c>
      <c r="C19" s="494">
        <v>10.676599999999999</v>
      </c>
    </row>
    <row r="20" spans="1:3" x14ac:dyDescent="0.3">
      <c r="A20" s="470" t="s">
        <v>280</v>
      </c>
      <c r="B20" s="468" t="s">
        <v>1671</v>
      </c>
      <c r="C20" s="494">
        <v>1.1299999999999999</v>
      </c>
    </row>
    <row r="21" spans="1:3" x14ac:dyDescent="0.3">
      <c r="A21" s="470" t="s">
        <v>282</v>
      </c>
      <c r="B21" s="468" t="s">
        <v>1485</v>
      </c>
      <c r="C21" s="494">
        <v>6.5152000000000001</v>
      </c>
    </row>
    <row r="22" spans="1:3" x14ac:dyDescent="0.3">
      <c r="A22" s="470" t="s">
        <v>284</v>
      </c>
      <c r="B22" s="468" t="s">
        <v>1753</v>
      </c>
      <c r="C22" s="494">
        <v>2.0299999999999998</v>
      </c>
    </row>
    <row r="23" spans="1:3" x14ac:dyDescent="0.3">
      <c r="A23" s="470" t="s">
        <v>288</v>
      </c>
      <c r="B23" s="468" t="s">
        <v>1651</v>
      </c>
      <c r="C23" s="494">
        <v>7.641</v>
      </c>
    </row>
    <row r="24" spans="1:3" x14ac:dyDescent="0.3">
      <c r="A24" s="470" t="s">
        <v>292</v>
      </c>
      <c r="B24" s="468" t="s">
        <v>1486</v>
      </c>
      <c r="C24" s="494">
        <v>0.5</v>
      </c>
    </row>
    <row r="25" spans="1:3" x14ac:dyDescent="0.3">
      <c r="A25" s="470" t="s">
        <v>155</v>
      </c>
      <c r="B25" s="468" t="s">
        <v>1487</v>
      </c>
      <c r="C25" s="494">
        <v>4.2110000000000003</v>
      </c>
    </row>
    <row r="26" spans="1:3" x14ac:dyDescent="0.3">
      <c r="A26" s="470" t="s">
        <v>295</v>
      </c>
      <c r="B26" s="468" t="s">
        <v>1488</v>
      </c>
      <c r="C26" s="494">
        <v>17.287000000000003</v>
      </c>
    </row>
    <row r="27" spans="1:3" x14ac:dyDescent="0.3">
      <c r="A27" s="470" t="s">
        <v>299</v>
      </c>
      <c r="B27" s="468" t="s">
        <v>1489</v>
      </c>
      <c r="C27" s="494">
        <v>6.7823000000000002</v>
      </c>
    </row>
    <row r="28" spans="1:3" x14ac:dyDescent="0.3">
      <c r="A28" s="470" t="s">
        <v>301</v>
      </c>
      <c r="B28" s="468" t="s">
        <v>1490</v>
      </c>
      <c r="C28" s="494">
        <v>7.7409999999999997</v>
      </c>
    </row>
    <row r="29" spans="1:3" x14ac:dyDescent="0.3">
      <c r="A29" s="470" t="s">
        <v>305</v>
      </c>
      <c r="B29" s="468" t="s">
        <v>1491</v>
      </c>
      <c r="C29" s="494">
        <v>3.0528</v>
      </c>
    </row>
    <row r="30" spans="1:3" x14ac:dyDescent="0.3">
      <c r="A30" s="470" t="s">
        <v>82</v>
      </c>
      <c r="B30" s="468" t="s">
        <v>1602</v>
      </c>
      <c r="C30" s="494">
        <v>0.11</v>
      </c>
    </row>
    <row r="31" spans="1:3" x14ac:dyDescent="0.3">
      <c r="A31" s="470" t="s">
        <v>24</v>
      </c>
      <c r="B31" s="468" t="s">
        <v>1492</v>
      </c>
      <c r="C31" s="494">
        <v>5.3793000000000006</v>
      </c>
    </row>
    <row r="32" spans="1:3" x14ac:dyDescent="0.3">
      <c r="A32" s="470" t="s">
        <v>311</v>
      </c>
      <c r="B32" s="468" t="s">
        <v>1614</v>
      </c>
      <c r="C32" s="494">
        <v>1.1519999999999999</v>
      </c>
    </row>
    <row r="33" spans="1:3" x14ac:dyDescent="0.3">
      <c r="A33" s="470" t="s">
        <v>313</v>
      </c>
      <c r="B33" s="468" t="s">
        <v>1493</v>
      </c>
      <c r="C33" s="494">
        <v>2.6282000000000001</v>
      </c>
    </row>
    <row r="34" spans="1:3" x14ac:dyDescent="0.3">
      <c r="A34" s="470" t="s">
        <v>157</v>
      </c>
      <c r="B34" s="468" t="s">
        <v>1494</v>
      </c>
      <c r="C34" s="494">
        <v>3.3118000000000003</v>
      </c>
    </row>
    <row r="35" spans="1:3" x14ac:dyDescent="0.3">
      <c r="A35" s="470" t="s">
        <v>316</v>
      </c>
      <c r="B35" s="468" t="s">
        <v>1495</v>
      </c>
      <c r="C35" s="494">
        <v>13.530800000000001</v>
      </c>
    </row>
    <row r="36" spans="1:3" x14ac:dyDescent="0.3">
      <c r="A36" s="470" t="s">
        <v>320</v>
      </c>
      <c r="B36" s="468" t="s">
        <v>1496</v>
      </c>
      <c r="C36" s="494">
        <v>18.123799999999999</v>
      </c>
    </row>
    <row r="37" spans="1:3" x14ac:dyDescent="0.3">
      <c r="A37" s="470" t="s">
        <v>324</v>
      </c>
      <c r="B37" s="468" t="s">
        <v>1497</v>
      </c>
      <c r="C37" s="494">
        <v>30.437799999999999</v>
      </c>
    </row>
    <row r="38" spans="1:3" x14ac:dyDescent="0.3">
      <c r="A38" s="470" t="s">
        <v>60</v>
      </c>
      <c r="B38" s="468" t="s">
        <v>1498</v>
      </c>
      <c r="C38" s="494">
        <v>1.0149999999999999</v>
      </c>
    </row>
    <row r="39" spans="1:3" x14ac:dyDescent="0.3">
      <c r="A39" s="470" t="s">
        <v>84</v>
      </c>
      <c r="B39" s="468" t="s">
        <v>1499</v>
      </c>
      <c r="C39" s="494">
        <v>12.128399999999999</v>
      </c>
    </row>
    <row r="40" spans="1:3" x14ac:dyDescent="0.3">
      <c r="A40" s="470" t="s">
        <v>33</v>
      </c>
      <c r="B40" s="468" t="s">
        <v>1500</v>
      </c>
      <c r="C40" s="494">
        <v>44.225720000000003</v>
      </c>
    </row>
    <row r="41" spans="1:3" x14ac:dyDescent="0.3">
      <c r="A41" s="470" t="s">
        <v>332</v>
      </c>
      <c r="B41" s="468" t="s">
        <v>1501</v>
      </c>
      <c r="C41" s="494">
        <v>1.2638</v>
      </c>
    </row>
    <row r="42" spans="1:3" x14ac:dyDescent="0.3">
      <c r="A42" s="470" t="s">
        <v>336</v>
      </c>
      <c r="B42" s="468" t="s">
        <v>1502</v>
      </c>
      <c r="C42" s="494">
        <v>3.1120000000000001</v>
      </c>
    </row>
    <row r="43" spans="1:3" x14ac:dyDescent="0.3">
      <c r="A43" s="470" t="s">
        <v>338</v>
      </c>
      <c r="B43" s="468" t="s">
        <v>1503</v>
      </c>
      <c r="C43" s="494">
        <v>4.4324000000000003</v>
      </c>
    </row>
    <row r="44" spans="1:3" x14ac:dyDescent="0.3">
      <c r="A44" s="470" t="s">
        <v>344</v>
      </c>
      <c r="B44" s="468" t="s">
        <v>1504</v>
      </c>
      <c r="C44" s="494">
        <v>25.1983</v>
      </c>
    </row>
    <row r="45" spans="1:3" x14ac:dyDescent="0.3">
      <c r="A45" s="470" t="s">
        <v>348</v>
      </c>
      <c r="B45" s="468" t="s">
        <v>1505</v>
      </c>
      <c r="C45" s="494">
        <v>11.008599999999998</v>
      </c>
    </row>
    <row r="46" spans="1:3" x14ac:dyDescent="0.3">
      <c r="A46" s="470" t="s">
        <v>352</v>
      </c>
      <c r="B46" s="468" t="s">
        <v>1506</v>
      </c>
      <c r="C46" s="494">
        <v>20.9132</v>
      </c>
    </row>
    <row r="47" spans="1:3" x14ac:dyDescent="0.3">
      <c r="A47" s="470" t="s">
        <v>88</v>
      </c>
      <c r="B47" s="468" t="s">
        <v>1507</v>
      </c>
      <c r="C47" s="494">
        <v>20.851699999999994</v>
      </c>
    </row>
    <row r="48" spans="1:3" x14ac:dyDescent="0.3">
      <c r="A48" s="470" t="s">
        <v>67</v>
      </c>
      <c r="B48" s="468" t="s">
        <v>1508</v>
      </c>
      <c r="C48" s="494">
        <v>14.663399999999999</v>
      </c>
    </row>
    <row r="49" spans="1:3" x14ac:dyDescent="0.3">
      <c r="A49" s="470" t="s">
        <v>358</v>
      </c>
      <c r="B49" s="468" t="s">
        <v>1509</v>
      </c>
      <c r="C49" s="494">
        <v>1.7639999999999998</v>
      </c>
    </row>
    <row r="50" spans="1:3" x14ac:dyDescent="0.3">
      <c r="A50" s="470" t="s">
        <v>17</v>
      </c>
      <c r="B50" s="468" t="s">
        <v>1512</v>
      </c>
      <c r="C50" s="494">
        <v>70.837000000000018</v>
      </c>
    </row>
    <row r="51" spans="1:3" x14ac:dyDescent="0.3">
      <c r="A51" s="470" t="s">
        <v>389</v>
      </c>
      <c r="B51" s="468" t="s">
        <v>1515</v>
      </c>
      <c r="C51" s="494">
        <v>4.6740000000000004</v>
      </c>
    </row>
    <row r="52" spans="1:3" x14ac:dyDescent="0.3">
      <c r="A52" s="470" t="s">
        <v>391</v>
      </c>
      <c r="B52" s="468" t="s">
        <v>1516</v>
      </c>
      <c r="C52" s="494">
        <v>13.476000000000003</v>
      </c>
    </row>
    <row r="53" spans="1:3" x14ac:dyDescent="0.3">
      <c r="A53" s="470" t="s">
        <v>393</v>
      </c>
      <c r="B53" s="468" t="s">
        <v>1517</v>
      </c>
      <c r="C53" s="494">
        <v>6.1020000000000003</v>
      </c>
    </row>
    <row r="54" spans="1:3" x14ac:dyDescent="0.3">
      <c r="A54" s="470" t="s">
        <v>395</v>
      </c>
      <c r="B54" s="468" t="s">
        <v>1518</v>
      </c>
      <c r="C54" s="494">
        <v>7.593</v>
      </c>
    </row>
    <row r="55" spans="1:3" x14ac:dyDescent="0.3">
      <c r="A55" s="470" t="s">
        <v>397</v>
      </c>
      <c r="B55" s="468" t="s">
        <v>1519</v>
      </c>
      <c r="C55" s="494">
        <v>0.57040000000000002</v>
      </c>
    </row>
    <row r="56" spans="1:3" x14ac:dyDescent="0.3">
      <c r="A56" s="470" t="s">
        <v>399</v>
      </c>
      <c r="B56" s="468" t="s">
        <v>1520</v>
      </c>
      <c r="C56" s="494">
        <v>5.51</v>
      </c>
    </row>
    <row r="57" spans="1:3" x14ac:dyDescent="0.3">
      <c r="A57" s="470" t="s">
        <v>401</v>
      </c>
      <c r="B57" s="468" t="s">
        <v>1682</v>
      </c>
      <c r="C57" s="494">
        <v>0.152</v>
      </c>
    </row>
    <row r="58" spans="1:3" x14ac:dyDescent="0.3">
      <c r="A58" s="470" t="s">
        <v>92</v>
      </c>
      <c r="B58" s="468" t="s">
        <v>1521</v>
      </c>
      <c r="C58" s="494">
        <v>1.792</v>
      </c>
    </row>
    <row r="59" spans="1:3" x14ac:dyDescent="0.3">
      <c r="A59" s="470" t="s">
        <v>405</v>
      </c>
      <c r="B59" s="468" t="s">
        <v>1522</v>
      </c>
      <c r="C59" s="494">
        <v>3.6156000000000001</v>
      </c>
    </row>
    <row r="60" spans="1:3" x14ac:dyDescent="0.3">
      <c r="A60" s="470" t="s">
        <v>409</v>
      </c>
      <c r="B60" s="468" t="s">
        <v>1523</v>
      </c>
      <c r="C60" s="494">
        <v>8.1234000000000002</v>
      </c>
    </row>
    <row r="61" spans="1:3" x14ac:dyDescent="0.3">
      <c r="A61" s="470" t="s">
        <v>411</v>
      </c>
      <c r="B61" s="468" t="s">
        <v>1524</v>
      </c>
      <c r="C61" s="494">
        <v>2.3564999999999996</v>
      </c>
    </row>
    <row r="62" spans="1:3" x14ac:dyDescent="0.3">
      <c r="A62" s="470" t="s">
        <v>139</v>
      </c>
      <c r="B62" s="468" t="s">
        <v>1525</v>
      </c>
      <c r="C62" s="494">
        <v>20.945799999999998</v>
      </c>
    </row>
    <row r="63" spans="1:3" x14ac:dyDescent="0.3">
      <c r="A63" s="470" t="s">
        <v>414</v>
      </c>
      <c r="B63" s="468" t="s">
        <v>1526</v>
      </c>
      <c r="C63" s="494">
        <v>9.2015999999999991</v>
      </c>
    </row>
    <row r="64" spans="1:3" x14ac:dyDescent="0.3">
      <c r="A64" s="470" t="s">
        <v>418</v>
      </c>
      <c r="B64" s="468" t="s">
        <v>1527</v>
      </c>
      <c r="C64" s="494">
        <v>8.4933999999999994</v>
      </c>
    </row>
    <row r="65" spans="1:3" x14ac:dyDescent="0.3">
      <c r="A65" s="470" t="s">
        <v>421</v>
      </c>
      <c r="B65" s="468" t="s">
        <v>1528</v>
      </c>
      <c r="C65" s="494">
        <v>7.9881999999999991</v>
      </c>
    </row>
    <row r="66" spans="1:3" x14ac:dyDescent="0.3">
      <c r="A66" s="470" t="s">
        <v>115</v>
      </c>
      <c r="B66" s="468" t="s">
        <v>1529</v>
      </c>
      <c r="C66" s="494">
        <v>11.001500000000002</v>
      </c>
    </row>
    <row r="67" spans="1:3" x14ac:dyDescent="0.3">
      <c r="A67" s="470" t="s">
        <v>117</v>
      </c>
      <c r="B67" s="468" t="s">
        <v>1530</v>
      </c>
      <c r="C67" s="494">
        <v>8.3592000000000013</v>
      </c>
    </row>
    <row r="68" spans="1:3" x14ac:dyDescent="0.3">
      <c r="A68" s="470" t="s">
        <v>425</v>
      </c>
      <c r="B68" s="468" t="s">
        <v>1531</v>
      </c>
      <c r="C68" s="494">
        <v>2.4897999999999998</v>
      </c>
    </row>
    <row r="69" spans="1:3" x14ac:dyDescent="0.3">
      <c r="A69" s="470" t="s">
        <v>96</v>
      </c>
      <c r="B69" s="468" t="s">
        <v>1532</v>
      </c>
      <c r="C69" s="494">
        <v>5.9668000000000001</v>
      </c>
    </row>
    <row r="70" spans="1:3" x14ac:dyDescent="0.3">
      <c r="A70" s="470" t="s">
        <v>36</v>
      </c>
      <c r="B70" s="468" t="s">
        <v>1533</v>
      </c>
      <c r="C70" s="494">
        <v>1.0944</v>
      </c>
    </row>
    <row r="71" spans="1:3" x14ac:dyDescent="0.3">
      <c r="A71" s="470" t="s">
        <v>437</v>
      </c>
      <c r="B71" s="468" t="s">
        <v>1535</v>
      </c>
      <c r="C71" s="494">
        <v>2.1284999999999998</v>
      </c>
    </row>
    <row r="72" spans="1:3" x14ac:dyDescent="0.3">
      <c r="A72" s="470" t="s">
        <v>439</v>
      </c>
      <c r="B72" s="468" t="s">
        <v>1536</v>
      </c>
      <c r="C72" s="494">
        <v>1.5860000000000001</v>
      </c>
    </row>
    <row r="73" spans="1:3" x14ac:dyDescent="0.3">
      <c r="A73" s="470" t="s">
        <v>441</v>
      </c>
      <c r="B73" s="468" t="s">
        <v>1537</v>
      </c>
      <c r="C73" s="494">
        <v>8.9412000000000003</v>
      </c>
    </row>
    <row r="74" spans="1:3" x14ac:dyDescent="0.3">
      <c r="A74" s="470" t="s">
        <v>443</v>
      </c>
      <c r="B74" s="468" t="s">
        <v>1538</v>
      </c>
      <c r="C74" s="494">
        <v>2.2040000000000002</v>
      </c>
    </row>
    <row r="75" spans="1:3" x14ac:dyDescent="0.3">
      <c r="A75" s="470" t="s">
        <v>445</v>
      </c>
      <c r="B75" s="468" t="s">
        <v>1539</v>
      </c>
      <c r="C75" s="494">
        <v>8.4649999999999999</v>
      </c>
    </row>
    <row r="76" spans="1:3" x14ac:dyDescent="0.3">
      <c r="A76" s="470" t="s">
        <v>123</v>
      </c>
      <c r="B76" s="468" t="s">
        <v>1540</v>
      </c>
      <c r="C76" s="494">
        <v>2.5702182336182333</v>
      </c>
    </row>
    <row r="77" spans="1:3" x14ac:dyDescent="0.3">
      <c r="A77" s="470" t="s">
        <v>121</v>
      </c>
      <c r="B77" s="468" t="s">
        <v>1541</v>
      </c>
      <c r="C77" s="494">
        <v>2.952</v>
      </c>
    </row>
    <row r="78" spans="1:3" x14ac:dyDescent="0.3">
      <c r="A78" s="470" t="s">
        <v>449</v>
      </c>
      <c r="B78" s="468" t="s">
        <v>1542</v>
      </c>
      <c r="C78" s="494">
        <v>2.2830999999999997</v>
      </c>
    </row>
    <row r="79" spans="1:3" x14ac:dyDescent="0.3">
      <c r="A79" s="470" t="s">
        <v>99</v>
      </c>
      <c r="B79" s="468" t="s">
        <v>1543</v>
      </c>
      <c r="C79" s="494">
        <v>4.6450000000000005</v>
      </c>
    </row>
    <row r="80" spans="1:3" x14ac:dyDescent="0.3">
      <c r="A80" s="470" t="s">
        <v>451</v>
      </c>
      <c r="B80" s="468" t="s">
        <v>1705</v>
      </c>
      <c r="C80" s="494">
        <v>4.5819999999999999</v>
      </c>
    </row>
    <row r="81" spans="1:3" x14ac:dyDescent="0.3">
      <c r="A81" s="470" t="s">
        <v>455</v>
      </c>
      <c r="B81" s="468" t="s">
        <v>1544</v>
      </c>
      <c r="C81" s="494">
        <v>1.4743998948193031</v>
      </c>
    </row>
    <row r="82" spans="1:3" x14ac:dyDescent="0.3">
      <c r="A82" s="470" t="s">
        <v>459</v>
      </c>
      <c r="B82" s="468" t="s">
        <v>1545</v>
      </c>
      <c r="C82" s="494">
        <v>4.3890000000000002</v>
      </c>
    </row>
    <row r="83" spans="1:3" x14ac:dyDescent="0.3">
      <c r="A83" s="470" t="s">
        <v>141</v>
      </c>
      <c r="B83" s="468" t="s">
        <v>1546</v>
      </c>
      <c r="C83" s="494">
        <v>28.527799999999999</v>
      </c>
    </row>
    <row r="84" spans="1:3" x14ac:dyDescent="0.3">
      <c r="A84" s="470" t="s">
        <v>464</v>
      </c>
      <c r="B84" s="468" t="s">
        <v>1683</v>
      </c>
      <c r="C84" s="494">
        <v>5.3999999999999999E-2</v>
      </c>
    </row>
    <row r="85" spans="1:3" x14ac:dyDescent="0.3">
      <c r="A85" s="470" t="s">
        <v>125</v>
      </c>
      <c r="B85" s="468" t="s">
        <v>1548</v>
      </c>
      <c r="C85" s="494">
        <v>37.339999999999996</v>
      </c>
    </row>
    <row r="86" spans="1:3" x14ac:dyDescent="0.3">
      <c r="A86" s="470" t="s">
        <v>127</v>
      </c>
      <c r="B86" s="468" t="s">
        <v>1549</v>
      </c>
      <c r="C86" s="494">
        <v>12.7014</v>
      </c>
    </row>
    <row r="87" spans="1:3" x14ac:dyDescent="0.3">
      <c r="A87" s="470" t="s">
        <v>470</v>
      </c>
      <c r="B87" s="468" t="s">
        <v>1550</v>
      </c>
      <c r="C87" s="494">
        <v>4.4569999999999999</v>
      </c>
    </row>
    <row r="88" spans="1:3" x14ac:dyDescent="0.3">
      <c r="A88" s="470" t="s">
        <v>102</v>
      </c>
      <c r="B88" s="468" t="s">
        <v>1551</v>
      </c>
      <c r="C88" s="494">
        <v>9.5029999999999983</v>
      </c>
    </row>
    <row r="89" spans="1:3" x14ac:dyDescent="0.3">
      <c r="A89" s="470" t="s">
        <v>39</v>
      </c>
      <c r="B89" s="468" t="s">
        <v>1552</v>
      </c>
      <c r="C89" s="494">
        <v>0.4849</v>
      </c>
    </row>
    <row r="90" spans="1:3" x14ac:dyDescent="0.3">
      <c r="A90" s="470" t="s">
        <v>480</v>
      </c>
      <c r="B90" s="468" t="s">
        <v>1553</v>
      </c>
      <c r="C90" s="494">
        <v>8.0876999999999999</v>
      </c>
    </row>
    <row r="91" spans="1:3" x14ac:dyDescent="0.3">
      <c r="A91" s="470" t="s">
        <v>486</v>
      </c>
      <c r="B91" s="468" t="s">
        <v>1554</v>
      </c>
      <c r="C91" s="494">
        <v>43.23979994908936</v>
      </c>
    </row>
    <row r="92" spans="1:3" x14ac:dyDescent="0.3">
      <c r="A92" s="470" t="s">
        <v>489</v>
      </c>
      <c r="B92" s="468" t="s">
        <v>1556</v>
      </c>
      <c r="C92" s="494">
        <v>1.5179999999999998</v>
      </c>
    </row>
    <row r="93" spans="1:3" x14ac:dyDescent="0.3">
      <c r="A93" s="470" t="s">
        <v>129</v>
      </c>
      <c r="B93" s="468" t="s">
        <v>1557</v>
      </c>
      <c r="C93" s="494">
        <v>29.97</v>
      </c>
    </row>
    <row r="94" spans="1:3" x14ac:dyDescent="0.3">
      <c r="A94" s="470" t="s">
        <v>131</v>
      </c>
      <c r="B94" s="468" t="s">
        <v>1558</v>
      </c>
      <c r="C94" s="494">
        <v>28.139099999999996</v>
      </c>
    </row>
    <row r="95" spans="1:3" x14ac:dyDescent="0.3">
      <c r="A95" s="470" t="s">
        <v>496</v>
      </c>
      <c r="B95" s="468" t="s">
        <v>1559</v>
      </c>
      <c r="C95" s="494">
        <v>14.649099999999999</v>
      </c>
    </row>
    <row r="96" spans="1:3" x14ac:dyDescent="0.3">
      <c r="A96" s="470" t="s">
        <v>109</v>
      </c>
      <c r="B96" s="468" t="s">
        <v>1560</v>
      </c>
      <c r="C96" s="494">
        <v>26.150399999999998</v>
      </c>
    </row>
    <row r="97" spans="1:3" x14ac:dyDescent="0.3">
      <c r="A97" s="470" t="s">
        <v>42</v>
      </c>
      <c r="B97" s="468" t="s">
        <v>1561</v>
      </c>
      <c r="C97" s="494">
        <v>29.597000000000001</v>
      </c>
    </row>
    <row r="98" spans="1:3" x14ac:dyDescent="0.3">
      <c r="A98" s="470" t="s">
        <v>145</v>
      </c>
      <c r="B98" s="468" t="s">
        <v>1562</v>
      </c>
      <c r="C98" s="494">
        <v>16.774100000000001</v>
      </c>
    </row>
    <row r="99" spans="1:3" x14ac:dyDescent="0.3">
      <c r="A99" s="470" t="s">
        <v>510</v>
      </c>
      <c r="B99" s="468" t="s">
        <v>1563</v>
      </c>
      <c r="C99" s="494">
        <v>6.2810000000000006</v>
      </c>
    </row>
    <row r="100" spans="1:3" x14ac:dyDescent="0.3">
      <c r="A100" s="470" t="s">
        <v>133</v>
      </c>
      <c r="B100" s="468" t="s">
        <v>1564</v>
      </c>
      <c r="C100" s="494">
        <v>8.1669999999999998</v>
      </c>
    </row>
    <row r="101" spans="1:3" x14ac:dyDescent="0.3">
      <c r="A101" s="470" t="s">
        <v>514</v>
      </c>
      <c r="B101" s="468" t="s">
        <v>1565</v>
      </c>
      <c r="C101" s="494">
        <v>28.945</v>
      </c>
    </row>
    <row r="102" spans="1:3" x14ac:dyDescent="0.3">
      <c r="A102" s="470" t="s">
        <v>113</v>
      </c>
      <c r="B102" s="468" t="s">
        <v>1566</v>
      </c>
      <c r="C102" s="494">
        <v>70.459000000000003</v>
      </c>
    </row>
    <row r="103" spans="1:3" x14ac:dyDescent="0.3">
      <c r="A103" s="470" t="s">
        <v>518</v>
      </c>
      <c r="B103" s="468" t="s">
        <v>1567</v>
      </c>
      <c r="C103" s="494">
        <v>21.343499999999999</v>
      </c>
    </row>
    <row r="104" spans="1:3" x14ac:dyDescent="0.3">
      <c r="A104" s="470" t="s">
        <v>526</v>
      </c>
      <c r="B104" s="468" t="s">
        <v>1665</v>
      </c>
      <c r="C104" s="494">
        <v>13.763</v>
      </c>
    </row>
    <row r="105" spans="1:3" x14ac:dyDescent="0.3">
      <c r="A105" s="470" t="s">
        <v>528</v>
      </c>
      <c r="B105" s="468" t="s">
        <v>1657</v>
      </c>
      <c r="C105" s="494">
        <v>21.04</v>
      </c>
    </row>
    <row r="106" spans="1:3" x14ac:dyDescent="0.3">
      <c r="A106" s="470" t="s">
        <v>536</v>
      </c>
      <c r="B106" s="468" t="s">
        <v>1750</v>
      </c>
      <c r="C106" s="494">
        <v>0.72599999999999998</v>
      </c>
    </row>
    <row r="107" spans="1:3" x14ac:dyDescent="0.3">
      <c r="A107" s="470" t="s">
        <v>557</v>
      </c>
      <c r="B107" s="468" t="s">
        <v>1740</v>
      </c>
      <c r="C107" s="494">
        <v>0.57999999999999996</v>
      </c>
    </row>
    <row r="108" spans="1:3" x14ac:dyDescent="0.3">
      <c r="A108" s="470" t="s">
        <v>579</v>
      </c>
      <c r="B108" s="468" t="s">
        <v>1685</v>
      </c>
      <c r="C108" s="494">
        <v>6.3E-2</v>
      </c>
    </row>
    <row r="109" spans="1:3" x14ac:dyDescent="0.3">
      <c r="A109" s="470" t="s">
        <v>639</v>
      </c>
      <c r="B109" s="468" t="s">
        <v>1570</v>
      </c>
      <c r="C109" s="494">
        <v>11.130500000000001</v>
      </c>
    </row>
    <row r="110" spans="1:3" x14ac:dyDescent="0.3">
      <c r="A110" s="470" t="s">
        <v>643</v>
      </c>
      <c r="B110" s="468" t="s">
        <v>1571</v>
      </c>
      <c r="C110" s="494">
        <v>8.1805999999999983</v>
      </c>
    </row>
    <row r="111" spans="1:3" x14ac:dyDescent="0.3">
      <c r="A111" s="470" t="s">
        <v>647</v>
      </c>
      <c r="B111" s="468" t="s">
        <v>1572</v>
      </c>
      <c r="C111" s="494">
        <v>18.893799999999999</v>
      </c>
    </row>
    <row r="112" spans="1:3" x14ac:dyDescent="0.3">
      <c r="A112" s="470" t="s">
        <v>651</v>
      </c>
      <c r="B112" s="468" t="s">
        <v>1573</v>
      </c>
      <c r="C112" s="494">
        <v>4.5538000000000007</v>
      </c>
    </row>
    <row r="113" spans="1:3" x14ac:dyDescent="0.3">
      <c r="A113" s="470" t="s">
        <v>55</v>
      </c>
      <c r="B113" s="468" t="s">
        <v>1574</v>
      </c>
      <c r="C113" s="494">
        <v>12.6449</v>
      </c>
    </row>
    <row r="114" spans="1:3" x14ac:dyDescent="0.3">
      <c r="A114" s="470" t="s">
        <v>661</v>
      </c>
      <c r="B114" s="468" t="s">
        <v>1621</v>
      </c>
      <c r="C114" s="494">
        <v>6.6517999999999988</v>
      </c>
    </row>
    <row r="115" spans="1:3" x14ac:dyDescent="0.3">
      <c r="A115" s="470" t="s">
        <v>675</v>
      </c>
      <c r="B115" s="468" t="s">
        <v>1688</v>
      </c>
      <c r="C115" s="494">
        <v>0.53200000000000003</v>
      </c>
    </row>
    <row r="116" spans="1:3" x14ac:dyDescent="0.3">
      <c r="A116" s="470" t="s">
        <v>699</v>
      </c>
      <c r="B116" s="468" t="s">
        <v>1576</v>
      </c>
      <c r="C116" s="494">
        <v>0.65500000000000003</v>
      </c>
    </row>
    <row r="117" spans="1:3" x14ac:dyDescent="0.3">
      <c r="A117" s="470" t="s">
        <v>701</v>
      </c>
      <c r="B117" s="468" t="s">
        <v>1577</v>
      </c>
      <c r="C117" s="494">
        <v>1.3094999999999999</v>
      </c>
    </row>
    <row r="118" spans="1:3" x14ac:dyDescent="0.3">
      <c r="A118" s="470" t="s">
        <v>703</v>
      </c>
      <c r="B118" s="468" t="s">
        <v>1578</v>
      </c>
      <c r="C118" s="494">
        <v>0.64400000000000002</v>
      </c>
    </row>
    <row r="119" spans="1:3" x14ac:dyDescent="0.3">
      <c r="A119" s="470" t="s">
        <v>119</v>
      </c>
      <c r="B119" s="468" t="s">
        <v>1579</v>
      </c>
      <c r="C119" s="494">
        <v>0.70350000000000001</v>
      </c>
    </row>
    <row r="120" spans="1:3" x14ac:dyDescent="0.3">
      <c r="A120" s="470" t="s">
        <v>709</v>
      </c>
      <c r="B120" s="468" t="s">
        <v>1580</v>
      </c>
      <c r="C120" s="494">
        <v>1.895</v>
      </c>
    </row>
    <row r="121" spans="1:3" x14ac:dyDescent="0.3">
      <c r="A121" s="470" t="s">
        <v>715</v>
      </c>
      <c r="B121" s="468" t="s">
        <v>1581</v>
      </c>
      <c r="C121" s="494">
        <v>1.9379999999999999</v>
      </c>
    </row>
    <row r="122" spans="1:3" x14ac:dyDescent="0.3">
      <c r="A122" s="495" t="s">
        <v>1420</v>
      </c>
      <c r="B122" s="494"/>
      <c r="C122" s="494">
        <v>1243.9925380775273</v>
      </c>
    </row>
    <row r="124" spans="1:3" x14ac:dyDescent="0.3">
      <c r="A124" s="468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C484-97CD-464F-BB3A-48321297206B}">
  <sheetPr codeName="Planilha24"/>
  <dimension ref="A1:C116"/>
  <sheetViews>
    <sheetView workbookViewId="0">
      <selection activeCell="I19" sqref="I19"/>
    </sheetView>
  </sheetViews>
  <sheetFormatPr defaultRowHeight="14.4" x14ac:dyDescent="0.3"/>
  <cols>
    <col min="2" max="2" width="35.5546875" bestFit="1" customWidth="1"/>
  </cols>
  <sheetData>
    <row r="1" spans="1:3" x14ac:dyDescent="0.3">
      <c r="A1" s="442" t="s">
        <v>181</v>
      </c>
      <c r="B1" s="442"/>
      <c r="C1" s="463" t="s">
        <v>1421</v>
      </c>
    </row>
    <row r="2" spans="1:3" x14ac:dyDescent="0.3">
      <c r="A2" s="444" t="s">
        <v>246</v>
      </c>
      <c r="B2" t="s">
        <v>1470</v>
      </c>
      <c r="C2" s="464">
        <v>18.363</v>
      </c>
    </row>
    <row r="3" spans="1:3" x14ac:dyDescent="0.3">
      <c r="A3" s="444" t="s">
        <v>147</v>
      </c>
      <c r="B3" t="s">
        <v>1471</v>
      </c>
      <c r="C3" s="464">
        <v>115.093</v>
      </c>
    </row>
    <row r="4" spans="1:3" x14ac:dyDescent="0.3">
      <c r="A4" s="444" t="s">
        <v>249</v>
      </c>
      <c r="B4" t="s">
        <v>1472</v>
      </c>
      <c r="C4" s="464">
        <v>16.64</v>
      </c>
    </row>
    <row r="5" spans="1:3" x14ac:dyDescent="0.3">
      <c r="A5" s="444" t="s">
        <v>251</v>
      </c>
      <c r="B5" t="s">
        <v>1473</v>
      </c>
      <c r="C5" s="464">
        <v>10.569999999999999</v>
      </c>
    </row>
    <row r="6" spans="1:3" x14ac:dyDescent="0.3">
      <c r="A6" s="444" t="s">
        <v>49</v>
      </c>
      <c r="B6" t="s">
        <v>1474</v>
      </c>
      <c r="C6" s="464">
        <v>1.125</v>
      </c>
    </row>
    <row r="7" spans="1:3" x14ac:dyDescent="0.3">
      <c r="A7" s="444" t="s">
        <v>72</v>
      </c>
      <c r="B7" t="s">
        <v>1475</v>
      </c>
      <c r="C7" s="464">
        <v>14.416999999999998</v>
      </c>
    </row>
    <row r="8" spans="1:3" x14ac:dyDescent="0.3">
      <c r="A8" s="444" t="s">
        <v>256</v>
      </c>
      <c r="B8" t="s">
        <v>1476</v>
      </c>
      <c r="C8" s="464">
        <v>3.2269999999999999</v>
      </c>
    </row>
    <row r="9" spans="1:3" x14ac:dyDescent="0.3">
      <c r="A9" s="444" t="s">
        <v>151</v>
      </c>
      <c r="B9" t="s">
        <v>1477</v>
      </c>
      <c r="C9" s="464">
        <v>34.851199999999999</v>
      </c>
    </row>
    <row r="10" spans="1:3" x14ac:dyDescent="0.3">
      <c r="A10" s="444" t="s">
        <v>261</v>
      </c>
      <c r="B10" t="s">
        <v>1478</v>
      </c>
      <c r="C10" s="464">
        <v>4.2149999999999999</v>
      </c>
    </row>
    <row r="11" spans="1:3" x14ac:dyDescent="0.3">
      <c r="A11" s="444" t="s">
        <v>265</v>
      </c>
      <c r="B11" t="s">
        <v>1479</v>
      </c>
      <c r="C11" s="464">
        <v>13.8278</v>
      </c>
    </row>
    <row r="12" spans="1:3" x14ac:dyDescent="0.3">
      <c r="A12" s="444" t="s">
        <v>269</v>
      </c>
      <c r="B12" t="s">
        <v>1480</v>
      </c>
      <c r="C12" s="464">
        <v>9.8050000000000015</v>
      </c>
    </row>
    <row r="13" spans="1:3" x14ac:dyDescent="0.3">
      <c r="A13" s="444" t="s">
        <v>272</v>
      </c>
      <c r="B13" t="s">
        <v>1481</v>
      </c>
      <c r="C13" s="464">
        <v>4.1920000000000002</v>
      </c>
    </row>
    <row r="14" spans="1:3" x14ac:dyDescent="0.3">
      <c r="A14" s="444" t="s">
        <v>57</v>
      </c>
      <c r="B14" t="s">
        <v>1482</v>
      </c>
      <c r="C14" s="464">
        <v>27.742799999999999</v>
      </c>
    </row>
    <row r="15" spans="1:3" x14ac:dyDescent="0.3">
      <c r="A15" s="444" t="s">
        <v>75</v>
      </c>
      <c r="B15" t="s">
        <v>1483</v>
      </c>
      <c r="C15" s="464">
        <v>1.4910000000000001</v>
      </c>
    </row>
    <row r="16" spans="1:3" x14ac:dyDescent="0.3">
      <c r="A16" s="444" t="s">
        <v>29</v>
      </c>
      <c r="B16" t="s">
        <v>1484</v>
      </c>
      <c r="C16" s="464">
        <v>13.7592</v>
      </c>
    </row>
    <row r="17" spans="1:3" x14ac:dyDescent="0.3">
      <c r="A17" s="444" t="s">
        <v>280</v>
      </c>
      <c r="B17" t="s">
        <v>1671</v>
      </c>
      <c r="C17" s="464">
        <v>3.3849999999999998</v>
      </c>
    </row>
    <row r="18" spans="1:3" x14ac:dyDescent="0.3">
      <c r="A18" s="444" t="s">
        <v>282</v>
      </c>
      <c r="B18" t="s">
        <v>1485</v>
      </c>
      <c r="C18" s="464">
        <v>9.9870000000000019</v>
      </c>
    </row>
    <row r="19" spans="1:3" x14ac:dyDescent="0.3">
      <c r="A19" s="444" t="s">
        <v>288</v>
      </c>
      <c r="B19" t="s">
        <v>1651</v>
      </c>
      <c r="C19" s="464">
        <v>4</v>
      </c>
    </row>
    <row r="20" spans="1:3" x14ac:dyDescent="0.3">
      <c r="A20" s="444" t="s">
        <v>292</v>
      </c>
      <c r="B20" t="s">
        <v>1486</v>
      </c>
      <c r="C20" s="464">
        <v>0.6140000000000001</v>
      </c>
    </row>
    <row r="21" spans="1:3" x14ac:dyDescent="0.3">
      <c r="A21" s="444" t="s">
        <v>155</v>
      </c>
      <c r="B21" t="s">
        <v>1487</v>
      </c>
      <c r="C21" s="464">
        <v>10.611000000000001</v>
      </c>
    </row>
    <row r="22" spans="1:3" x14ac:dyDescent="0.3">
      <c r="A22" s="444" t="s">
        <v>295</v>
      </c>
      <c r="B22" t="s">
        <v>1488</v>
      </c>
      <c r="C22" s="464">
        <v>6.9333999999999998</v>
      </c>
    </row>
    <row r="23" spans="1:3" x14ac:dyDescent="0.3">
      <c r="A23" s="444" t="s">
        <v>299</v>
      </c>
      <c r="B23" t="s">
        <v>1489</v>
      </c>
      <c r="C23" s="464">
        <v>11.923400000000001</v>
      </c>
    </row>
    <row r="24" spans="1:3" x14ac:dyDescent="0.3">
      <c r="A24" s="444" t="s">
        <v>301</v>
      </c>
      <c r="B24" t="s">
        <v>1490</v>
      </c>
      <c r="C24" s="464">
        <v>7.442899999999999</v>
      </c>
    </row>
    <row r="25" spans="1:3" x14ac:dyDescent="0.3">
      <c r="A25" s="444" t="s">
        <v>305</v>
      </c>
      <c r="B25" t="s">
        <v>1491</v>
      </c>
      <c r="C25" s="464">
        <v>24.354099999999999</v>
      </c>
    </row>
    <row r="26" spans="1:3" x14ac:dyDescent="0.3">
      <c r="A26" s="444" t="s">
        <v>82</v>
      </c>
      <c r="B26" t="s">
        <v>1602</v>
      </c>
      <c r="C26" s="464">
        <v>0.52400000000000002</v>
      </c>
    </row>
    <row r="27" spans="1:3" x14ac:dyDescent="0.3">
      <c r="A27" s="444" t="s">
        <v>24</v>
      </c>
      <c r="B27" t="s">
        <v>1492</v>
      </c>
      <c r="C27" s="464">
        <v>4.8788999999999998</v>
      </c>
    </row>
    <row r="28" spans="1:3" x14ac:dyDescent="0.3">
      <c r="A28" s="444" t="s">
        <v>313</v>
      </c>
      <c r="B28" t="s">
        <v>1493</v>
      </c>
      <c r="C28" s="464">
        <v>3.8142000000000005</v>
      </c>
    </row>
    <row r="29" spans="1:3" x14ac:dyDescent="0.3">
      <c r="A29" s="444" t="s">
        <v>157</v>
      </c>
      <c r="B29" t="s">
        <v>1494</v>
      </c>
      <c r="C29" s="464">
        <v>27.921999999999993</v>
      </c>
    </row>
    <row r="30" spans="1:3" x14ac:dyDescent="0.3">
      <c r="A30" s="444" t="s">
        <v>316</v>
      </c>
      <c r="B30" t="s">
        <v>1495</v>
      </c>
      <c r="C30" s="464">
        <v>11.013800000000002</v>
      </c>
    </row>
    <row r="31" spans="1:3" x14ac:dyDescent="0.3">
      <c r="A31" s="444" t="s">
        <v>320</v>
      </c>
      <c r="B31" t="s">
        <v>1496</v>
      </c>
      <c r="C31" s="464">
        <v>56.818799999999996</v>
      </c>
    </row>
    <row r="32" spans="1:3" x14ac:dyDescent="0.3">
      <c r="A32" s="444" t="s">
        <v>324</v>
      </c>
      <c r="B32" t="s">
        <v>1497</v>
      </c>
      <c r="C32" s="464">
        <v>17.501200000000001</v>
      </c>
    </row>
    <row r="33" spans="1:3" x14ac:dyDescent="0.3">
      <c r="A33" s="444" t="s">
        <v>60</v>
      </c>
      <c r="B33" t="s">
        <v>1498</v>
      </c>
      <c r="C33" s="464">
        <v>38.889600000000009</v>
      </c>
    </row>
    <row r="34" spans="1:3" x14ac:dyDescent="0.3">
      <c r="A34" s="444" t="s">
        <v>84</v>
      </c>
      <c r="B34" t="s">
        <v>1499</v>
      </c>
      <c r="C34" s="464">
        <v>33.21593</v>
      </c>
    </row>
    <row r="35" spans="1:3" x14ac:dyDescent="0.3">
      <c r="A35" s="444" t="s">
        <v>33</v>
      </c>
      <c r="B35" t="s">
        <v>1500</v>
      </c>
      <c r="C35" s="464">
        <v>4.63</v>
      </c>
    </row>
    <row r="36" spans="1:3" x14ac:dyDescent="0.3">
      <c r="A36" s="444" t="s">
        <v>332</v>
      </c>
      <c r="B36" t="s">
        <v>1501</v>
      </c>
      <c r="C36" s="464">
        <v>6.4064000000000005</v>
      </c>
    </row>
    <row r="37" spans="1:3" x14ac:dyDescent="0.3">
      <c r="A37" s="444" t="s">
        <v>336</v>
      </c>
      <c r="B37" t="s">
        <v>1502</v>
      </c>
      <c r="C37" s="464">
        <v>3.0952999999999999</v>
      </c>
    </row>
    <row r="38" spans="1:3" x14ac:dyDescent="0.3">
      <c r="A38" s="444" t="s">
        <v>338</v>
      </c>
      <c r="B38" t="s">
        <v>1503</v>
      </c>
      <c r="C38" s="464">
        <v>9.2126000000000001</v>
      </c>
    </row>
    <row r="39" spans="1:3" x14ac:dyDescent="0.3">
      <c r="A39" s="444" t="s">
        <v>344</v>
      </c>
      <c r="B39" t="s">
        <v>1504</v>
      </c>
      <c r="C39" s="464">
        <v>8.738900000000001</v>
      </c>
    </row>
    <row r="40" spans="1:3" x14ac:dyDescent="0.3">
      <c r="A40" s="444" t="s">
        <v>348</v>
      </c>
      <c r="B40" t="s">
        <v>1505</v>
      </c>
      <c r="C40" s="464">
        <v>21.2118</v>
      </c>
    </row>
    <row r="41" spans="1:3" x14ac:dyDescent="0.3">
      <c r="A41" s="444" t="s">
        <v>352</v>
      </c>
      <c r="B41" t="s">
        <v>1506</v>
      </c>
      <c r="C41" s="464">
        <v>16.381</v>
      </c>
    </row>
    <row r="42" spans="1:3" x14ac:dyDescent="0.3">
      <c r="A42" s="444" t="s">
        <v>88</v>
      </c>
      <c r="B42" t="s">
        <v>1507</v>
      </c>
      <c r="C42" s="464">
        <v>29.434100000000001</v>
      </c>
    </row>
    <row r="43" spans="1:3" x14ac:dyDescent="0.3">
      <c r="A43" s="444" t="s">
        <v>67</v>
      </c>
      <c r="B43" t="s">
        <v>1508</v>
      </c>
      <c r="C43" s="464">
        <v>58.633399999999995</v>
      </c>
    </row>
    <row r="44" spans="1:3" x14ac:dyDescent="0.3">
      <c r="A44" s="444" t="s">
        <v>21</v>
      </c>
      <c r="B44" t="s">
        <v>1680</v>
      </c>
      <c r="C44" s="464">
        <v>0.53549999999999998</v>
      </c>
    </row>
    <row r="45" spans="1:3" x14ac:dyDescent="0.3">
      <c r="A45" s="444" t="s">
        <v>17</v>
      </c>
      <c r="B45" t="s">
        <v>1512</v>
      </c>
      <c r="C45" s="464">
        <v>15.9549</v>
      </c>
    </row>
    <row r="46" spans="1:3" x14ac:dyDescent="0.3">
      <c r="A46" s="444" t="s">
        <v>391</v>
      </c>
      <c r="B46" t="s">
        <v>1516</v>
      </c>
      <c r="C46" s="464">
        <v>39.313999999999993</v>
      </c>
    </row>
    <row r="47" spans="1:3" x14ac:dyDescent="0.3">
      <c r="A47" s="444" t="s">
        <v>393</v>
      </c>
      <c r="B47" t="s">
        <v>1517</v>
      </c>
      <c r="C47" s="464">
        <v>4.5</v>
      </c>
    </row>
    <row r="48" spans="1:3" x14ac:dyDescent="0.3">
      <c r="A48" s="444" t="s">
        <v>395</v>
      </c>
      <c r="B48" t="s">
        <v>1518</v>
      </c>
      <c r="C48" s="464">
        <v>15.372999999999999</v>
      </c>
    </row>
    <row r="49" spans="1:3" x14ac:dyDescent="0.3">
      <c r="A49" s="444" t="s">
        <v>397</v>
      </c>
      <c r="B49" t="s">
        <v>1519</v>
      </c>
      <c r="C49" s="464">
        <v>4.9791999999999996</v>
      </c>
    </row>
    <row r="50" spans="1:3" x14ac:dyDescent="0.3">
      <c r="A50" s="444" t="s">
        <v>399</v>
      </c>
      <c r="B50" t="s">
        <v>1520</v>
      </c>
      <c r="C50" s="464">
        <v>9.6910000000000007</v>
      </c>
    </row>
    <row r="51" spans="1:3" x14ac:dyDescent="0.3">
      <c r="A51" s="444" t="s">
        <v>401</v>
      </c>
      <c r="B51" t="s">
        <v>1682</v>
      </c>
      <c r="C51" s="464">
        <v>3</v>
      </c>
    </row>
    <row r="52" spans="1:3" x14ac:dyDescent="0.3">
      <c r="A52" s="444" t="s">
        <v>92</v>
      </c>
      <c r="B52" t="s">
        <v>1521</v>
      </c>
      <c r="C52" s="464">
        <v>3.61</v>
      </c>
    </row>
    <row r="53" spans="1:3" x14ac:dyDescent="0.3">
      <c r="A53" s="444" t="s">
        <v>405</v>
      </c>
      <c r="B53" t="s">
        <v>1522</v>
      </c>
      <c r="C53" s="464">
        <v>0.84919999999999995</v>
      </c>
    </row>
    <row r="54" spans="1:3" x14ac:dyDescent="0.3">
      <c r="A54" s="444" t="s">
        <v>409</v>
      </c>
      <c r="B54" t="s">
        <v>1523</v>
      </c>
      <c r="C54" s="464">
        <v>10.4316</v>
      </c>
    </row>
    <row r="55" spans="1:3" x14ac:dyDescent="0.3">
      <c r="A55" s="444" t="s">
        <v>411</v>
      </c>
      <c r="B55" t="s">
        <v>1524</v>
      </c>
      <c r="C55" s="464">
        <v>0.59499999999999997</v>
      </c>
    </row>
    <row r="56" spans="1:3" x14ac:dyDescent="0.3">
      <c r="A56" s="444" t="s">
        <v>139</v>
      </c>
      <c r="B56" t="s">
        <v>1525</v>
      </c>
      <c r="C56" s="464">
        <v>14.762600000000001</v>
      </c>
    </row>
    <row r="57" spans="1:3" x14ac:dyDescent="0.3">
      <c r="A57" s="444" t="s">
        <v>414</v>
      </c>
      <c r="B57" t="s">
        <v>1526</v>
      </c>
      <c r="C57" s="464">
        <v>12.1206</v>
      </c>
    </row>
    <row r="58" spans="1:3" x14ac:dyDescent="0.3">
      <c r="A58" s="444" t="s">
        <v>418</v>
      </c>
      <c r="B58" t="s">
        <v>1527</v>
      </c>
      <c r="C58" s="464">
        <v>0.21279999999999999</v>
      </c>
    </row>
    <row r="59" spans="1:3" x14ac:dyDescent="0.3">
      <c r="A59" s="444" t="s">
        <v>421</v>
      </c>
      <c r="B59" t="s">
        <v>1528</v>
      </c>
      <c r="C59" s="464">
        <v>7.6251999999999995</v>
      </c>
    </row>
    <row r="60" spans="1:3" x14ac:dyDescent="0.3">
      <c r="A60" s="444" t="s">
        <v>115</v>
      </c>
      <c r="B60" t="s">
        <v>1529</v>
      </c>
      <c r="C60" s="464">
        <v>8.4909999999999997</v>
      </c>
    </row>
    <row r="61" spans="1:3" x14ac:dyDescent="0.3">
      <c r="A61" s="444" t="s">
        <v>117</v>
      </c>
      <c r="B61" t="s">
        <v>1530</v>
      </c>
      <c r="C61" s="464">
        <v>5.58</v>
      </c>
    </row>
    <row r="62" spans="1:3" x14ac:dyDescent="0.3">
      <c r="A62" s="444" t="s">
        <v>425</v>
      </c>
      <c r="B62" t="s">
        <v>1531</v>
      </c>
      <c r="C62" s="464">
        <v>1.3504</v>
      </c>
    </row>
    <row r="63" spans="1:3" x14ac:dyDescent="0.3">
      <c r="A63" s="444" t="s">
        <v>96</v>
      </c>
      <c r="B63" t="s">
        <v>1532</v>
      </c>
      <c r="C63" s="464">
        <v>3.1335999999999999</v>
      </c>
    </row>
    <row r="64" spans="1:3" x14ac:dyDescent="0.3">
      <c r="A64" s="444" t="s">
        <v>36</v>
      </c>
      <c r="B64" t="s">
        <v>1533</v>
      </c>
      <c r="C64" s="464">
        <v>-0.2016</v>
      </c>
    </row>
    <row r="65" spans="1:3" x14ac:dyDescent="0.3">
      <c r="A65" s="444" t="s">
        <v>437</v>
      </c>
      <c r="B65" t="s">
        <v>1535</v>
      </c>
      <c r="C65" s="464">
        <v>4.7335000000000012</v>
      </c>
    </row>
    <row r="66" spans="1:3" x14ac:dyDescent="0.3">
      <c r="A66" s="444" t="s">
        <v>439</v>
      </c>
      <c r="B66" t="s">
        <v>1536</v>
      </c>
      <c r="C66" s="464">
        <v>3.2969999999999997</v>
      </c>
    </row>
    <row r="67" spans="1:3" x14ac:dyDescent="0.3">
      <c r="A67" s="444" t="s">
        <v>441</v>
      </c>
      <c r="B67" t="s">
        <v>1537</v>
      </c>
      <c r="C67" s="464">
        <v>2.4680999999999997</v>
      </c>
    </row>
    <row r="68" spans="1:3" x14ac:dyDescent="0.3">
      <c r="A68" s="444" t="s">
        <v>443</v>
      </c>
      <c r="B68" t="s">
        <v>1538</v>
      </c>
      <c r="C68" s="464">
        <v>1.2464</v>
      </c>
    </row>
    <row r="69" spans="1:3" x14ac:dyDescent="0.3">
      <c r="A69" s="444" t="s">
        <v>445</v>
      </c>
      <c r="B69" t="s">
        <v>1539</v>
      </c>
      <c r="C69" s="464">
        <v>3.23</v>
      </c>
    </row>
    <row r="70" spans="1:3" x14ac:dyDescent="0.3">
      <c r="A70" s="444" t="s">
        <v>123</v>
      </c>
      <c r="B70" t="s">
        <v>1540</v>
      </c>
      <c r="C70" s="464">
        <v>10.2576</v>
      </c>
    </row>
    <row r="71" spans="1:3" x14ac:dyDescent="0.3">
      <c r="A71" s="444" t="s">
        <v>121</v>
      </c>
      <c r="B71" t="s">
        <v>1541</v>
      </c>
      <c r="C71" s="464">
        <v>14.224</v>
      </c>
    </row>
    <row r="72" spans="1:3" x14ac:dyDescent="0.3">
      <c r="A72" s="444" t="s">
        <v>449</v>
      </c>
      <c r="B72" t="s">
        <v>1542</v>
      </c>
      <c r="C72" s="464">
        <v>0.62660000000000005</v>
      </c>
    </row>
    <row r="73" spans="1:3" x14ac:dyDescent="0.3">
      <c r="A73" s="444" t="s">
        <v>99</v>
      </c>
      <c r="B73" t="s">
        <v>1543</v>
      </c>
      <c r="C73" s="464">
        <v>2.6906000000000003</v>
      </c>
    </row>
    <row r="74" spans="1:3" x14ac:dyDescent="0.3">
      <c r="A74" s="444" t="s">
        <v>455</v>
      </c>
      <c r="B74" t="s">
        <v>1544</v>
      </c>
      <c r="C74" s="464">
        <v>9.7081999999999979</v>
      </c>
    </row>
    <row r="75" spans="1:3" x14ac:dyDescent="0.3">
      <c r="A75" s="444" t="s">
        <v>141</v>
      </c>
      <c r="B75" t="s">
        <v>1546</v>
      </c>
      <c r="C75" s="464">
        <v>26.069499999999998</v>
      </c>
    </row>
    <row r="76" spans="1:3" x14ac:dyDescent="0.3">
      <c r="A76" s="444" t="s">
        <v>466</v>
      </c>
      <c r="B76" t="s">
        <v>1547</v>
      </c>
      <c r="C76" s="464">
        <v>0.62</v>
      </c>
    </row>
    <row r="77" spans="1:3" x14ac:dyDescent="0.3">
      <c r="A77" s="444" t="s">
        <v>125</v>
      </c>
      <c r="B77" t="s">
        <v>1548</v>
      </c>
      <c r="C77" s="464">
        <v>33.716000000000001</v>
      </c>
    </row>
    <row r="78" spans="1:3" x14ac:dyDescent="0.3">
      <c r="A78" s="444" t="s">
        <v>127</v>
      </c>
      <c r="B78" t="s">
        <v>1549</v>
      </c>
      <c r="C78" s="464">
        <v>12.6678</v>
      </c>
    </row>
    <row r="79" spans="1:3" x14ac:dyDescent="0.3">
      <c r="A79" s="444" t="s">
        <v>470</v>
      </c>
      <c r="B79" t="s">
        <v>1550</v>
      </c>
      <c r="C79" s="464">
        <v>0.10880000000000001</v>
      </c>
    </row>
    <row r="80" spans="1:3" x14ac:dyDescent="0.3">
      <c r="A80" s="444" t="s">
        <v>102</v>
      </c>
      <c r="B80" t="s">
        <v>1551</v>
      </c>
      <c r="C80" s="464">
        <v>11.07</v>
      </c>
    </row>
    <row r="81" spans="1:3" x14ac:dyDescent="0.3">
      <c r="A81" s="444" t="s">
        <v>39</v>
      </c>
      <c r="B81" t="s">
        <v>1552</v>
      </c>
      <c r="C81" s="464">
        <v>4.7492000000000001</v>
      </c>
    </row>
    <row r="82" spans="1:3" x14ac:dyDescent="0.3">
      <c r="A82" s="444" t="s">
        <v>478</v>
      </c>
      <c r="B82" t="s">
        <v>1729</v>
      </c>
      <c r="C82" s="464">
        <v>0.34200000000000003</v>
      </c>
    </row>
    <row r="83" spans="1:3" x14ac:dyDescent="0.3">
      <c r="A83" s="444" t="s">
        <v>480</v>
      </c>
      <c r="B83" t="s">
        <v>1553</v>
      </c>
      <c r="C83" s="464">
        <v>8.475200000000001</v>
      </c>
    </row>
    <row r="84" spans="1:3" x14ac:dyDescent="0.3">
      <c r="A84" s="444" t="s">
        <v>482</v>
      </c>
      <c r="B84" t="s">
        <v>1730</v>
      </c>
      <c r="C84" s="464">
        <v>0.77</v>
      </c>
    </row>
    <row r="85" spans="1:3" x14ac:dyDescent="0.3">
      <c r="A85" s="444" t="s">
        <v>486</v>
      </c>
      <c r="B85" t="s">
        <v>1554</v>
      </c>
      <c r="C85" s="464">
        <v>37.196999999999989</v>
      </c>
    </row>
    <row r="86" spans="1:3" x14ac:dyDescent="0.3">
      <c r="A86" s="444" t="s">
        <v>487</v>
      </c>
      <c r="B86" t="s">
        <v>1555</v>
      </c>
      <c r="C86" s="464">
        <v>2.14</v>
      </c>
    </row>
    <row r="87" spans="1:3" x14ac:dyDescent="0.3">
      <c r="A87" s="444" t="s">
        <v>489</v>
      </c>
      <c r="B87" t="s">
        <v>1556</v>
      </c>
      <c r="C87" s="464">
        <v>2.714</v>
      </c>
    </row>
    <row r="88" spans="1:3" x14ac:dyDescent="0.3">
      <c r="A88" s="444" t="s">
        <v>129</v>
      </c>
      <c r="B88" t="s">
        <v>1557</v>
      </c>
      <c r="C88" s="464">
        <v>48.459399999999995</v>
      </c>
    </row>
    <row r="89" spans="1:3" x14ac:dyDescent="0.3">
      <c r="A89" s="444" t="s">
        <v>131</v>
      </c>
      <c r="B89" t="s">
        <v>1558</v>
      </c>
      <c r="C89" s="464">
        <v>32.757799999999989</v>
      </c>
    </row>
    <row r="90" spans="1:3" x14ac:dyDescent="0.3">
      <c r="A90" s="444" t="s">
        <v>496</v>
      </c>
      <c r="B90" t="s">
        <v>1559</v>
      </c>
      <c r="C90" s="464">
        <v>19.398200000000003</v>
      </c>
    </row>
    <row r="91" spans="1:3" x14ac:dyDescent="0.3">
      <c r="A91" s="444" t="s">
        <v>109</v>
      </c>
      <c r="B91" t="s">
        <v>1560</v>
      </c>
      <c r="C91" s="464">
        <v>39.196600000000004</v>
      </c>
    </row>
    <row r="92" spans="1:3" x14ac:dyDescent="0.3">
      <c r="A92" s="444" t="s">
        <v>42</v>
      </c>
      <c r="B92" t="s">
        <v>1561</v>
      </c>
      <c r="C92" s="464">
        <v>28.179199999999994</v>
      </c>
    </row>
    <row r="93" spans="1:3" x14ac:dyDescent="0.3">
      <c r="A93" s="444" t="s">
        <v>501</v>
      </c>
      <c r="B93" t="s">
        <v>1731</v>
      </c>
      <c r="C93" s="464">
        <v>0.35099999999999998</v>
      </c>
    </row>
    <row r="94" spans="1:3" x14ac:dyDescent="0.3">
      <c r="A94" s="444" t="s">
        <v>145</v>
      </c>
      <c r="B94" t="s">
        <v>1562</v>
      </c>
      <c r="C94" s="464">
        <v>14.712599999999998</v>
      </c>
    </row>
    <row r="95" spans="1:3" x14ac:dyDescent="0.3">
      <c r="A95" s="444" t="s">
        <v>510</v>
      </c>
      <c r="B95" t="s">
        <v>1563</v>
      </c>
      <c r="C95" s="464">
        <v>20.936</v>
      </c>
    </row>
    <row r="96" spans="1:3" x14ac:dyDescent="0.3">
      <c r="A96" s="444" t="s">
        <v>133</v>
      </c>
      <c r="B96" t="s">
        <v>1564</v>
      </c>
      <c r="C96" s="464">
        <v>19.778000000000002</v>
      </c>
    </row>
    <row r="97" spans="1:3" x14ac:dyDescent="0.3">
      <c r="A97" s="444" t="s">
        <v>514</v>
      </c>
      <c r="B97" t="s">
        <v>1565</v>
      </c>
      <c r="C97" s="464">
        <v>11.2845</v>
      </c>
    </row>
    <row r="98" spans="1:3" x14ac:dyDescent="0.3">
      <c r="A98" s="444" t="s">
        <v>113</v>
      </c>
      <c r="B98" t="s">
        <v>1566</v>
      </c>
      <c r="C98" s="464">
        <v>16.263599999999997</v>
      </c>
    </row>
    <row r="99" spans="1:3" x14ac:dyDescent="0.3">
      <c r="A99" s="444" t="s">
        <v>518</v>
      </c>
      <c r="B99" t="s">
        <v>1567</v>
      </c>
      <c r="C99" s="464">
        <v>2.2572000000000001</v>
      </c>
    </row>
    <row r="100" spans="1:3" x14ac:dyDescent="0.3">
      <c r="A100" s="444" t="s">
        <v>522</v>
      </c>
      <c r="B100" t="s">
        <v>1732</v>
      </c>
      <c r="C100" s="464">
        <v>0.40699999999999997</v>
      </c>
    </row>
    <row r="101" spans="1:3" x14ac:dyDescent="0.3">
      <c r="A101" s="444" t="s">
        <v>637</v>
      </c>
      <c r="B101" t="s">
        <v>1686</v>
      </c>
      <c r="C101" s="464">
        <v>5.38</v>
      </c>
    </row>
    <row r="102" spans="1:3" x14ac:dyDescent="0.3">
      <c r="A102" s="444" t="s">
        <v>639</v>
      </c>
      <c r="B102" t="s">
        <v>1570</v>
      </c>
      <c r="C102" s="464">
        <v>11.214</v>
      </c>
    </row>
    <row r="103" spans="1:3" x14ac:dyDescent="0.3">
      <c r="A103" s="444" t="s">
        <v>643</v>
      </c>
      <c r="B103" t="s">
        <v>1571</v>
      </c>
      <c r="C103" s="464">
        <v>8.6910000000000007</v>
      </c>
    </row>
    <row r="104" spans="1:3" x14ac:dyDescent="0.3">
      <c r="A104" s="444" t="s">
        <v>647</v>
      </c>
      <c r="B104" t="s">
        <v>1572</v>
      </c>
      <c r="C104" s="464">
        <v>5.2963999999999993</v>
      </c>
    </row>
    <row r="105" spans="1:3" x14ac:dyDescent="0.3">
      <c r="A105" s="444" t="s">
        <v>651</v>
      </c>
      <c r="B105" t="s">
        <v>1573</v>
      </c>
      <c r="C105" s="464">
        <v>2.4387999999999996</v>
      </c>
    </row>
    <row r="106" spans="1:3" x14ac:dyDescent="0.3">
      <c r="A106" s="444" t="s">
        <v>55</v>
      </c>
      <c r="B106" t="s">
        <v>1574</v>
      </c>
      <c r="C106" s="464">
        <v>0.54200000000000004</v>
      </c>
    </row>
    <row r="107" spans="1:3" x14ac:dyDescent="0.3">
      <c r="A107" s="444" t="s">
        <v>655</v>
      </c>
      <c r="B107" t="s">
        <v>1754</v>
      </c>
      <c r="C107" s="464">
        <v>2.3420000000000001</v>
      </c>
    </row>
    <row r="108" spans="1:3" x14ac:dyDescent="0.3">
      <c r="A108" s="444" t="s">
        <v>661</v>
      </c>
      <c r="B108" t="s">
        <v>1621</v>
      </c>
      <c r="C108" s="464">
        <v>0.1376</v>
      </c>
    </row>
    <row r="109" spans="1:3" x14ac:dyDescent="0.3">
      <c r="A109" s="444" t="s">
        <v>683</v>
      </c>
      <c r="B109" t="s">
        <v>1734</v>
      </c>
      <c r="C109" s="464">
        <v>0.28899999999999998</v>
      </c>
    </row>
    <row r="110" spans="1:3" x14ac:dyDescent="0.3">
      <c r="A110" s="444" t="s">
        <v>699</v>
      </c>
      <c r="B110" t="s">
        <v>1576</v>
      </c>
      <c r="C110" s="464">
        <v>0.6</v>
      </c>
    </row>
    <row r="111" spans="1:3" x14ac:dyDescent="0.3">
      <c r="A111" s="444" t="s">
        <v>703</v>
      </c>
      <c r="B111" t="s">
        <v>1578</v>
      </c>
      <c r="C111" s="464">
        <v>0.89600000000000002</v>
      </c>
    </row>
    <row r="112" spans="1:3" x14ac:dyDescent="0.3">
      <c r="A112" s="444" t="s">
        <v>119</v>
      </c>
      <c r="B112" t="s">
        <v>1579</v>
      </c>
      <c r="C112" s="464">
        <v>0.91</v>
      </c>
    </row>
    <row r="113" spans="1:3" x14ac:dyDescent="0.3">
      <c r="A113" s="444" t="s">
        <v>709</v>
      </c>
      <c r="B113" t="s">
        <v>1580</v>
      </c>
      <c r="C113" s="464">
        <v>0.23100000000000001</v>
      </c>
    </row>
    <row r="114" spans="1:3" x14ac:dyDescent="0.3">
      <c r="A114" s="465" t="s">
        <v>1420</v>
      </c>
      <c r="B114" s="464"/>
      <c r="C114" s="464">
        <v>1368.8701299999991</v>
      </c>
    </row>
    <row r="116" spans="1:3" x14ac:dyDescent="0.3">
      <c r="A116" t="s">
        <v>1672</v>
      </c>
    </row>
  </sheetData>
  <autoFilter ref="A1:C1" xr:uid="{4AA9C484-97CD-464F-BB3A-48321297206B}"/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Planilha25"/>
  <dimension ref="A1:H45"/>
  <sheetViews>
    <sheetView topLeftCell="A24" workbookViewId="0">
      <selection activeCell="M23" sqref="M23"/>
    </sheetView>
  </sheetViews>
  <sheetFormatPr defaultColWidth="9.109375" defaultRowHeight="14.4" x14ac:dyDescent="0.3"/>
  <cols>
    <col min="2" max="2" width="36.5546875" customWidth="1"/>
    <col min="8" max="8" width="27.109375" customWidth="1"/>
  </cols>
  <sheetData>
    <row r="1" spans="1:8" ht="15" thickBot="1" x14ac:dyDescent="0.35">
      <c r="A1" s="406" t="s">
        <v>1755</v>
      </c>
      <c r="B1" s="311" t="s">
        <v>182</v>
      </c>
      <c r="C1" s="311" t="s">
        <v>1756</v>
      </c>
      <c r="D1" s="311" t="s">
        <v>1757</v>
      </c>
      <c r="E1" s="405" t="s">
        <v>1758</v>
      </c>
      <c r="H1" s="410" t="s">
        <v>1759</v>
      </c>
    </row>
    <row r="2" spans="1:8" x14ac:dyDescent="0.3">
      <c r="A2" s="404" t="s">
        <v>1760</v>
      </c>
      <c r="B2" s="394" t="s">
        <v>1761</v>
      </c>
      <c r="C2" s="394" t="s">
        <v>1762</v>
      </c>
      <c r="D2" s="394" t="s">
        <v>1762</v>
      </c>
      <c r="E2" s="408" t="s">
        <v>1763</v>
      </c>
      <c r="H2" s="409" t="s">
        <v>1764</v>
      </c>
    </row>
    <row r="3" spans="1:8" x14ac:dyDescent="0.3">
      <c r="A3" s="404" t="s">
        <v>1765</v>
      </c>
      <c r="B3" s="394" t="s">
        <v>1766</v>
      </c>
      <c r="C3" s="394" t="s">
        <v>1762</v>
      </c>
      <c r="D3" s="394" t="s">
        <v>1762</v>
      </c>
      <c r="E3" s="408" t="s">
        <v>1763</v>
      </c>
      <c r="H3" s="409" t="s">
        <v>1767</v>
      </c>
    </row>
    <row r="4" spans="1:8" x14ac:dyDescent="0.3">
      <c r="A4" s="404" t="s">
        <v>1768</v>
      </c>
      <c r="B4" s="394" t="s">
        <v>1769</v>
      </c>
      <c r="C4" s="394" t="s">
        <v>1763</v>
      </c>
      <c r="D4" s="394" t="s">
        <v>1763</v>
      </c>
      <c r="E4" s="408" t="s">
        <v>1763</v>
      </c>
    </row>
    <row r="5" spans="1:8" x14ac:dyDescent="0.3">
      <c r="A5" s="404" t="s">
        <v>1770</v>
      </c>
      <c r="B5" s="394" t="s">
        <v>1771</v>
      </c>
      <c r="C5" s="394" t="s">
        <v>1763</v>
      </c>
      <c r="D5" s="394" t="s">
        <v>1762</v>
      </c>
      <c r="E5" s="408" t="s">
        <v>1763</v>
      </c>
    </row>
    <row r="6" spans="1:8" x14ac:dyDescent="0.3">
      <c r="A6" s="404" t="s">
        <v>1772</v>
      </c>
      <c r="B6" s="394" t="s">
        <v>1773</v>
      </c>
      <c r="C6" s="394" t="s">
        <v>1763</v>
      </c>
      <c r="D6" s="394" t="s">
        <v>1762</v>
      </c>
      <c r="E6" s="408" t="s">
        <v>1763</v>
      </c>
    </row>
    <row r="7" spans="1:8" x14ac:dyDescent="0.3">
      <c r="A7" s="404" t="s">
        <v>1774</v>
      </c>
      <c r="B7" s="394" t="s">
        <v>1775</v>
      </c>
      <c r="C7" s="394" t="s">
        <v>1763</v>
      </c>
      <c r="D7" s="394" t="s">
        <v>1762</v>
      </c>
      <c r="E7" s="408" t="s">
        <v>1763</v>
      </c>
    </row>
    <row r="8" spans="1:8" x14ac:dyDescent="0.3">
      <c r="A8" s="404" t="s">
        <v>1776</v>
      </c>
      <c r="B8" s="394" t="s">
        <v>1777</v>
      </c>
      <c r="C8" s="394" t="s">
        <v>1762</v>
      </c>
      <c r="D8" s="394" t="s">
        <v>1762</v>
      </c>
      <c r="E8" s="408" t="s">
        <v>1763</v>
      </c>
    </row>
    <row r="9" spans="1:8" x14ac:dyDescent="0.3">
      <c r="A9" s="404" t="s">
        <v>1778</v>
      </c>
      <c r="B9" s="394" t="s">
        <v>1779</v>
      </c>
      <c r="C9" s="394" t="s">
        <v>1763</v>
      </c>
      <c r="D9" s="394" t="s">
        <v>1762</v>
      </c>
      <c r="E9" s="408" t="s">
        <v>1763</v>
      </c>
    </row>
    <row r="10" spans="1:8" x14ac:dyDescent="0.3">
      <c r="A10" s="404" t="s">
        <v>1780</v>
      </c>
      <c r="B10" s="394" t="s">
        <v>1781</v>
      </c>
      <c r="C10" s="394" t="s">
        <v>1763</v>
      </c>
      <c r="D10" s="394" t="s">
        <v>1762</v>
      </c>
      <c r="E10" s="408" t="s">
        <v>1763</v>
      </c>
    </row>
    <row r="11" spans="1:8" x14ac:dyDescent="0.3">
      <c r="A11" s="404" t="s">
        <v>1782</v>
      </c>
      <c r="B11" s="394" t="s">
        <v>1783</v>
      </c>
      <c r="C11" s="394" t="s">
        <v>1762</v>
      </c>
      <c r="D11" s="394" t="s">
        <v>1762</v>
      </c>
      <c r="E11" s="408" t="s">
        <v>1763</v>
      </c>
    </row>
    <row r="12" spans="1:8" x14ac:dyDescent="0.3">
      <c r="A12" s="404" t="s">
        <v>1784</v>
      </c>
      <c r="B12" s="394" t="s">
        <v>1785</v>
      </c>
      <c r="C12" s="394" t="s">
        <v>1762</v>
      </c>
      <c r="D12" s="394" t="s">
        <v>1762</v>
      </c>
      <c r="E12" s="408" t="s">
        <v>1763</v>
      </c>
    </row>
    <row r="13" spans="1:8" x14ac:dyDescent="0.3">
      <c r="A13" s="404" t="s">
        <v>1786</v>
      </c>
      <c r="B13" s="394" t="s">
        <v>1787</v>
      </c>
      <c r="C13" s="394" t="s">
        <v>1762</v>
      </c>
      <c r="D13" s="394" t="s">
        <v>1762</v>
      </c>
      <c r="E13" s="408" t="s">
        <v>1763</v>
      </c>
    </row>
    <row r="14" spans="1:8" x14ac:dyDescent="0.3">
      <c r="A14" s="404" t="s">
        <v>1788</v>
      </c>
      <c r="B14" s="394" t="s">
        <v>1789</v>
      </c>
      <c r="C14" s="394" t="s">
        <v>1762</v>
      </c>
      <c r="D14" s="394" t="s">
        <v>1762</v>
      </c>
      <c r="E14" s="408" t="s">
        <v>1763</v>
      </c>
    </row>
    <row r="15" spans="1:8" x14ac:dyDescent="0.3">
      <c r="A15" s="404" t="s">
        <v>1790</v>
      </c>
      <c r="B15" s="394" t="s">
        <v>1791</v>
      </c>
      <c r="C15" s="394" t="s">
        <v>1762</v>
      </c>
      <c r="D15" s="394" t="s">
        <v>1762</v>
      </c>
      <c r="E15" s="408" t="s">
        <v>1763</v>
      </c>
    </row>
    <row r="16" spans="1:8" x14ac:dyDescent="0.3">
      <c r="A16" s="404" t="s">
        <v>1792</v>
      </c>
      <c r="B16" s="394" t="s">
        <v>1793</v>
      </c>
      <c r="C16" s="394" t="s">
        <v>1762</v>
      </c>
      <c r="D16" s="394" t="s">
        <v>1762</v>
      </c>
      <c r="E16" s="408" t="s">
        <v>1763</v>
      </c>
    </row>
    <row r="17" spans="1:5" x14ac:dyDescent="0.3">
      <c r="A17" s="404" t="s">
        <v>1794</v>
      </c>
      <c r="B17" s="394" t="s">
        <v>1795</v>
      </c>
      <c r="C17" s="394" t="s">
        <v>1762</v>
      </c>
      <c r="D17" s="394" t="s">
        <v>1762</v>
      </c>
      <c r="E17" s="408" t="s">
        <v>1763</v>
      </c>
    </row>
    <row r="18" spans="1:5" x14ac:dyDescent="0.3">
      <c r="A18" s="404" t="s">
        <v>1796</v>
      </c>
      <c r="B18" s="394" t="s">
        <v>1797</v>
      </c>
      <c r="C18" s="394" t="s">
        <v>1763</v>
      </c>
      <c r="D18" s="394" t="s">
        <v>1762</v>
      </c>
      <c r="E18" s="408" t="s">
        <v>1763</v>
      </c>
    </row>
    <row r="19" spans="1:5" x14ac:dyDescent="0.3">
      <c r="A19" s="404" t="s">
        <v>1798</v>
      </c>
      <c r="B19" s="394" t="s">
        <v>1799</v>
      </c>
      <c r="C19" s="394" t="s">
        <v>1763</v>
      </c>
      <c r="D19" s="394" t="s">
        <v>1762</v>
      </c>
      <c r="E19" s="408" t="s">
        <v>1763</v>
      </c>
    </row>
    <row r="20" spans="1:5" x14ac:dyDescent="0.3">
      <c r="A20" s="404" t="s">
        <v>1800</v>
      </c>
      <c r="B20" s="394" t="s">
        <v>1801</v>
      </c>
      <c r="C20" s="394" t="s">
        <v>1762</v>
      </c>
      <c r="D20" s="394" t="s">
        <v>1762</v>
      </c>
      <c r="E20" s="408" t="s">
        <v>1763</v>
      </c>
    </row>
    <row r="21" spans="1:5" x14ac:dyDescent="0.3">
      <c r="A21" s="404" t="s">
        <v>1802</v>
      </c>
      <c r="B21" s="394" t="s">
        <v>1803</v>
      </c>
      <c r="C21" s="394" t="s">
        <v>1763</v>
      </c>
      <c r="D21" s="394" t="s">
        <v>1762</v>
      </c>
      <c r="E21" s="408" t="s">
        <v>1763</v>
      </c>
    </row>
    <row r="22" spans="1:5" x14ac:dyDescent="0.3">
      <c r="A22" s="404" t="s">
        <v>1804</v>
      </c>
      <c r="B22" s="394" t="s">
        <v>1805</v>
      </c>
      <c r="C22" s="394" t="s">
        <v>1762</v>
      </c>
      <c r="D22" s="394" t="s">
        <v>1762</v>
      </c>
      <c r="E22" s="408" t="s">
        <v>1763</v>
      </c>
    </row>
    <row r="23" spans="1:5" x14ac:dyDescent="0.3">
      <c r="A23" s="404" t="s">
        <v>1806</v>
      </c>
      <c r="B23" s="394" t="s">
        <v>1807</v>
      </c>
      <c r="C23" s="394" t="s">
        <v>1762</v>
      </c>
      <c r="D23" s="394" t="s">
        <v>1762</v>
      </c>
      <c r="E23" s="408" t="s">
        <v>1763</v>
      </c>
    </row>
    <row r="24" spans="1:5" x14ac:dyDescent="0.3">
      <c r="A24" s="404" t="s">
        <v>1808</v>
      </c>
      <c r="B24" s="394" t="s">
        <v>1809</v>
      </c>
      <c r="C24" s="394" t="s">
        <v>1762</v>
      </c>
      <c r="D24" s="394" t="s">
        <v>1762</v>
      </c>
      <c r="E24" s="408" t="s">
        <v>1763</v>
      </c>
    </row>
    <row r="25" spans="1:5" x14ac:dyDescent="0.3">
      <c r="A25" s="404" t="s">
        <v>1810</v>
      </c>
      <c r="B25" s="394" t="s">
        <v>1811</v>
      </c>
      <c r="C25" s="394" t="s">
        <v>1762</v>
      </c>
      <c r="D25" s="394" t="s">
        <v>1762</v>
      </c>
      <c r="E25" s="408" t="s">
        <v>1763</v>
      </c>
    </row>
    <row r="26" spans="1:5" x14ac:dyDescent="0.3">
      <c r="A26" s="404" t="s">
        <v>1812</v>
      </c>
      <c r="B26" s="394" t="s">
        <v>1813</v>
      </c>
      <c r="C26" s="394" t="s">
        <v>1763</v>
      </c>
      <c r="D26" s="394" t="s">
        <v>1762</v>
      </c>
      <c r="E26" s="408" t="s">
        <v>1763</v>
      </c>
    </row>
    <row r="27" spans="1:5" x14ac:dyDescent="0.3">
      <c r="A27" s="404" t="s">
        <v>1814</v>
      </c>
      <c r="B27" s="394" t="s">
        <v>1815</v>
      </c>
      <c r="C27" s="394" t="s">
        <v>1763</v>
      </c>
      <c r="D27" s="394" t="s">
        <v>1762</v>
      </c>
      <c r="E27" s="408" t="s">
        <v>1763</v>
      </c>
    </row>
    <row r="28" spans="1:5" x14ac:dyDescent="0.3">
      <c r="A28" s="404" t="s">
        <v>1816</v>
      </c>
      <c r="B28" s="394" t="s">
        <v>1817</v>
      </c>
      <c r="C28" s="394" t="s">
        <v>1763</v>
      </c>
      <c r="D28" s="394" t="s">
        <v>1762</v>
      </c>
      <c r="E28" s="408" t="s">
        <v>1763</v>
      </c>
    </row>
    <row r="29" spans="1:5" x14ac:dyDescent="0.3">
      <c r="A29" s="404" t="s">
        <v>1818</v>
      </c>
      <c r="B29" s="394" t="s">
        <v>1819</v>
      </c>
      <c r="C29" s="394" t="s">
        <v>1762</v>
      </c>
      <c r="D29" s="394" t="s">
        <v>1762</v>
      </c>
      <c r="E29" s="408" t="s">
        <v>1763</v>
      </c>
    </row>
    <row r="30" spans="1:5" x14ac:dyDescent="0.3">
      <c r="A30" s="404" t="s">
        <v>1820</v>
      </c>
      <c r="B30" s="394" t="s">
        <v>1821</v>
      </c>
      <c r="C30" s="394" t="s">
        <v>1762</v>
      </c>
      <c r="D30" s="394" t="s">
        <v>1762</v>
      </c>
      <c r="E30" s="408" t="s">
        <v>1763</v>
      </c>
    </row>
    <row r="31" spans="1:5" x14ac:dyDescent="0.3">
      <c r="A31" s="404" t="s">
        <v>1822</v>
      </c>
      <c r="B31" s="394" t="s">
        <v>1823</v>
      </c>
      <c r="C31" s="394" t="s">
        <v>1762</v>
      </c>
      <c r="D31" s="394" t="s">
        <v>1762</v>
      </c>
      <c r="E31" s="408" t="s">
        <v>1763</v>
      </c>
    </row>
    <row r="32" spans="1:5" x14ac:dyDescent="0.3">
      <c r="A32" s="404" t="s">
        <v>1824</v>
      </c>
      <c r="B32" s="394" t="s">
        <v>1825</v>
      </c>
      <c r="C32" s="394" t="s">
        <v>1762</v>
      </c>
      <c r="D32" s="394" t="s">
        <v>1762</v>
      </c>
      <c r="E32" s="408" t="s">
        <v>1763</v>
      </c>
    </row>
    <row r="33" spans="1:5" x14ac:dyDescent="0.3">
      <c r="A33" s="404" t="s">
        <v>1826</v>
      </c>
      <c r="B33" s="394" t="s">
        <v>1827</v>
      </c>
      <c r="C33" s="394" t="s">
        <v>1763</v>
      </c>
      <c r="D33" s="394" t="s">
        <v>1762</v>
      </c>
      <c r="E33" s="408" t="s">
        <v>1763</v>
      </c>
    </row>
    <row r="34" spans="1:5" x14ac:dyDescent="0.3">
      <c r="A34" s="404" t="s">
        <v>1828</v>
      </c>
      <c r="B34" s="394" t="s">
        <v>1829</v>
      </c>
      <c r="C34" s="394" t="s">
        <v>1763</v>
      </c>
      <c r="D34" s="394" t="s">
        <v>1762</v>
      </c>
      <c r="E34" s="408" t="s">
        <v>1763</v>
      </c>
    </row>
    <row r="35" spans="1:5" x14ac:dyDescent="0.3">
      <c r="A35" s="404" t="s">
        <v>1830</v>
      </c>
      <c r="B35" s="394" t="s">
        <v>1831</v>
      </c>
      <c r="C35" s="394" t="s">
        <v>1762</v>
      </c>
      <c r="D35" s="394" t="s">
        <v>1762</v>
      </c>
      <c r="E35" s="408" t="s">
        <v>1763</v>
      </c>
    </row>
    <row r="36" spans="1:5" x14ac:dyDescent="0.3">
      <c r="A36" s="404" t="s">
        <v>1832</v>
      </c>
      <c r="B36" s="394" t="s">
        <v>1833</v>
      </c>
      <c r="C36" s="394" t="s">
        <v>1762</v>
      </c>
      <c r="D36" s="394" t="s">
        <v>1762</v>
      </c>
      <c r="E36" s="408" t="s">
        <v>1763</v>
      </c>
    </row>
    <row r="37" spans="1:5" x14ac:dyDescent="0.3">
      <c r="A37" s="404" t="s">
        <v>1834</v>
      </c>
      <c r="B37" s="394" t="s">
        <v>1835</v>
      </c>
      <c r="C37" s="394" t="s">
        <v>1762</v>
      </c>
      <c r="D37" s="394" t="s">
        <v>1762</v>
      </c>
      <c r="E37" s="408" t="s">
        <v>1763</v>
      </c>
    </row>
    <row r="38" spans="1:5" x14ac:dyDescent="0.3">
      <c r="A38" s="404" t="s">
        <v>1836</v>
      </c>
      <c r="B38" s="394" t="s">
        <v>1837</v>
      </c>
      <c r="C38" s="394" t="s">
        <v>1762</v>
      </c>
      <c r="D38" s="394" t="s">
        <v>1762</v>
      </c>
      <c r="E38" s="408" t="s">
        <v>1763</v>
      </c>
    </row>
    <row r="39" spans="1:5" x14ac:dyDescent="0.3">
      <c r="A39" s="404" t="s">
        <v>1838</v>
      </c>
      <c r="B39" s="394" t="s">
        <v>1839</v>
      </c>
      <c r="C39" s="394" t="s">
        <v>1762</v>
      </c>
      <c r="D39" s="394" t="s">
        <v>1762</v>
      </c>
      <c r="E39" s="408" t="s">
        <v>1763</v>
      </c>
    </row>
    <row r="40" spans="1:5" x14ac:dyDescent="0.3">
      <c r="A40" s="404" t="s">
        <v>1840</v>
      </c>
      <c r="B40" s="394" t="s">
        <v>1841</v>
      </c>
      <c r="C40" s="394" t="s">
        <v>1763</v>
      </c>
      <c r="D40" s="394" t="s">
        <v>1762</v>
      </c>
      <c r="E40" s="408" t="s">
        <v>1763</v>
      </c>
    </row>
    <row r="41" spans="1:5" x14ac:dyDescent="0.3">
      <c r="A41" s="404" t="s">
        <v>1842</v>
      </c>
      <c r="B41" s="394" t="s">
        <v>1399</v>
      </c>
      <c r="C41" s="394" t="s">
        <v>1763</v>
      </c>
      <c r="D41" s="394" t="s">
        <v>1763</v>
      </c>
      <c r="E41" s="408" t="s">
        <v>1763</v>
      </c>
    </row>
    <row r="42" spans="1:5" x14ac:dyDescent="0.3">
      <c r="A42" s="404" t="s">
        <v>1843</v>
      </c>
      <c r="B42" s="394" t="s">
        <v>1844</v>
      </c>
      <c r="C42" s="394" t="s">
        <v>1763</v>
      </c>
      <c r="D42" s="394" t="s">
        <v>1762</v>
      </c>
      <c r="E42" s="408" t="s">
        <v>1763</v>
      </c>
    </row>
    <row r="43" spans="1:5" x14ac:dyDescent="0.3">
      <c r="A43" s="404" t="s">
        <v>1845</v>
      </c>
      <c r="B43" s="394" t="s">
        <v>1400</v>
      </c>
      <c r="C43" s="394" t="s">
        <v>1763</v>
      </c>
      <c r="D43" s="394" t="s">
        <v>1763</v>
      </c>
      <c r="E43" s="408" t="s">
        <v>1763</v>
      </c>
    </row>
    <row r="44" spans="1:5" ht="15" thickBot="1" x14ac:dyDescent="0.35">
      <c r="A44" s="403" t="s">
        <v>1846</v>
      </c>
      <c r="B44" s="395" t="s">
        <v>1847</v>
      </c>
      <c r="C44" s="395" t="s">
        <v>1762</v>
      </c>
      <c r="D44" s="395" t="s">
        <v>1762</v>
      </c>
      <c r="E44" s="407" t="s">
        <v>1763</v>
      </c>
    </row>
    <row r="45" spans="1:5" x14ac:dyDescent="0.3">
      <c r="A45" s="412" t="s">
        <v>1848</v>
      </c>
      <c r="B45" s="411" t="s">
        <v>1849</v>
      </c>
      <c r="C45" s="34"/>
      <c r="D45" s="34"/>
      <c r="E45" s="34"/>
    </row>
  </sheetData>
  <customSheetViews>
    <customSheetView guid="{1917D713-F57E-4D85-9DFC-20B35978F190}" topLeftCell="A22">
      <selection sqref="A1:B44"/>
      <pageMargins left="0" right="0" top="0" bottom="0" header="0" footer="0"/>
      <pageSetup paperSize="9" orientation="portrait" r:id="rId1"/>
    </customSheetView>
    <customSheetView guid="{C1920313-2E1B-4284-B22E-04D7D2515D3D}" topLeftCell="A22">
      <selection sqref="A1:B44"/>
      <pageMargins left="0" right="0" top="0" bottom="0" header="0" footer="0"/>
      <pageSetup paperSize="9" orientation="portrait" r:id="rId2"/>
    </customSheetView>
    <customSheetView guid="{4A569969-72E0-4E6F-B543-4D5BE200D9C4}" topLeftCell="A22">
      <selection sqref="A1:B44"/>
      <pageMargins left="0" right="0" top="0" bottom="0" header="0" footer="0"/>
      <pageSetup paperSize="9" orientation="portrait" r:id="rId3"/>
    </customSheetView>
  </customSheetView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CE00-6E42-4BD9-A385-AE6FAA151BB3}">
  <sheetPr codeName="Planilha26"/>
  <dimension ref="A1:C124"/>
  <sheetViews>
    <sheetView workbookViewId="0">
      <selection activeCell="J17" sqref="J17"/>
    </sheetView>
  </sheetViews>
  <sheetFormatPr defaultRowHeight="14.4" x14ac:dyDescent="0.3"/>
  <cols>
    <col min="1" max="1" width="13.5546875" customWidth="1"/>
    <col min="2" max="2" width="55.44140625" bestFit="1" customWidth="1"/>
  </cols>
  <sheetData>
    <row r="1" spans="1:3" x14ac:dyDescent="0.3">
      <c r="A1" s="449" t="s">
        <v>1418</v>
      </c>
      <c r="B1" s="449" t="s">
        <v>1850</v>
      </c>
      <c r="C1" s="462" t="s">
        <v>1420</v>
      </c>
    </row>
    <row r="2" spans="1:3" x14ac:dyDescent="0.3">
      <c r="A2" s="442" t="s">
        <v>181</v>
      </c>
      <c r="B2" s="442" t="s">
        <v>1421</v>
      </c>
      <c r="C2" s="463" t="s">
        <v>1421</v>
      </c>
    </row>
    <row r="3" spans="1:3" x14ac:dyDescent="0.3">
      <c r="A3" t="s">
        <v>219</v>
      </c>
      <c r="B3" t="s">
        <v>220</v>
      </c>
      <c r="C3" s="464">
        <v>6.55</v>
      </c>
    </row>
    <row r="4" spans="1:3" x14ac:dyDescent="0.3">
      <c r="A4" t="s">
        <v>147</v>
      </c>
      <c r="B4" t="s">
        <v>148</v>
      </c>
      <c r="C4" s="464">
        <v>3.0819999999999999</v>
      </c>
    </row>
    <row r="5" spans="1:3" x14ac:dyDescent="0.3">
      <c r="A5" t="s">
        <v>249</v>
      </c>
      <c r="B5" t="s">
        <v>250</v>
      </c>
      <c r="C5" s="464">
        <v>17.857999999999997</v>
      </c>
    </row>
    <row r="6" spans="1:3" x14ac:dyDescent="0.3">
      <c r="A6" t="s">
        <v>251</v>
      </c>
      <c r="B6" t="s">
        <v>252</v>
      </c>
      <c r="C6" s="464">
        <v>6.3159999999999998</v>
      </c>
    </row>
    <row r="7" spans="1:3" x14ac:dyDescent="0.3">
      <c r="A7" t="s">
        <v>49</v>
      </c>
      <c r="B7" t="s">
        <v>253</v>
      </c>
      <c r="C7" s="464">
        <v>7.8150000000000004</v>
      </c>
    </row>
    <row r="8" spans="1:3" x14ac:dyDescent="0.3">
      <c r="A8" t="s">
        <v>72</v>
      </c>
      <c r="B8" t="s">
        <v>73</v>
      </c>
      <c r="C8" s="464">
        <v>5.3539999999999992</v>
      </c>
    </row>
    <row r="9" spans="1:3" x14ac:dyDescent="0.3">
      <c r="A9" t="s">
        <v>256</v>
      </c>
      <c r="B9" t="s">
        <v>1422</v>
      </c>
      <c r="C9" s="464">
        <v>4.9385000000000003</v>
      </c>
    </row>
    <row r="10" spans="1:3" x14ac:dyDescent="0.3">
      <c r="A10" t="s">
        <v>151</v>
      </c>
      <c r="B10" t="s">
        <v>152</v>
      </c>
      <c r="C10" s="464">
        <v>17.369699999999998</v>
      </c>
    </row>
    <row r="11" spans="1:3" x14ac:dyDescent="0.3">
      <c r="A11" t="s">
        <v>261</v>
      </c>
      <c r="B11" t="s">
        <v>262</v>
      </c>
      <c r="C11" s="464">
        <v>22.707999999999998</v>
      </c>
    </row>
    <row r="12" spans="1:3" x14ac:dyDescent="0.3">
      <c r="A12" t="s">
        <v>265</v>
      </c>
      <c r="B12" t="s">
        <v>266</v>
      </c>
      <c r="C12" s="464">
        <v>27.738799999999998</v>
      </c>
    </row>
    <row r="13" spans="1:3" x14ac:dyDescent="0.3">
      <c r="A13" t="s">
        <v>267</v>
      </c>
      <c r="B13" t="s">
        <v>268</v>
      </c>
      <c r="C13" s="464">
        <v>2.4</v>
      </c>
    </row>
    <row r="14" spans="1:3" x14ac:dyDescent="0.3">
      <c r="A14" t="s">
        <v>269</v>
      </c>
      <c r="B14" t="s">
        <v>264</v>
      </c>
      <c r="C14" s="464">
        <v>32.578000000000003</v>
      </c>
    </row>
    <row r="15" spans="1:3" x14ac:dyDescent="0.3">
      <c r="A15" t="s">
        <v>272</v>
      </c>
      <c r="B15" t="s">
        <v>273</v>
      </c>
      <c r="C15" s="464">
        <v>17.2623</v>
      </c>
    </row>
    <row r="16" spans="1:3" x14ac:dyDescent="0.3">
      <c r="A16" t="s">
        <v>57</v>
      </c>
      <c r="B16" t="s">
        <v>58</v>
      </c>
      <c r="C16" s="464">
        <v>28.4998</v>
      </c>
    </row>
    <row r="17" spans="1:3" x14ac:dyDescent="0.3">
      <c r="A17" t="s">
        <v>75</v>
      </c>
      <c r="B17" t="s">
        <v>76</v>
      </c>
      <c r="C17" s="464">
        <v>20.335999999999995</v>
      </c>
    </row>
    <row r="18" spans="1:3" x14ac:dyDescent="0.3">
      <c r="A18" t="s">
        <v>29</v>
      </c>
      <c r="B18" t="s">
        <v>30</v>
      </c>
      <c r="C18" s="464">
        <v>25.137653420698058</v>
      </c>
    </row>
    <row r="19" spans="1:3" x14ac:dyDescent="0.3">
      <c r="A19" t="s">
        <v>278</v>
      </c>
      <c r="B19" t="s">
        <v>279</v>
      </c>
      <c r="C19" s="464">
        <v>1.3982999999999999</v>
      </c>
    </row>
    <row r="20" spans="1:3" x14ac:dyDescent="0.3">
      <c r="A20" t="s">
        <v>282</v>
      </c>
      <c r="B20" t="s">
        <v>283</v>
      </c>
      <c r="C20" s="464">
        <v>9.6240000000000006</v>
      </c>
    </row>
    <row r="21" spans="1:3" x14ac:dyDescent="0.3">
      <c r="A21" t="s">
        <v>284</v>
      </c>
      <c r="B21" t="s">
        <v>285</v>
      </c>
      <c r="C21" s="464">
        <v>0.6804</v>
      </c>
    </row>
    <row r="22" spans="1:3" x14ac:dyDescent="0.3">
      <c r="A22" t="s">
        <v>288</v>
      </c>
      <c r="B22" t="s">
        <v>289</v>
      </c>
      <c r="C22" s="464">
        <v>8.1000000000000003E-2</v>
      </c>
    </row>
    <row r="23" spans="1:3" x14ac:dyDescent="0.3">
      <c r="A23" t="s">
        <v>292</v>
      </c>
      <c r="B23" t="s">
        <v>1423</v>
      </c>
      <c r="C23" s="464">
        <v>1.036</v>
      </c>
    </row>
    <row r="24" spans="1:3" x14ac:dyDescent="0.3">
      <c r="A24" t="s">
        <v>155</v>
      </c>
      <c r="B24" t="s">
        <v>156</v>
      </c>
      <c r="C24" s="464">
        <v>10.917999999999999</v>
      </c>
    </row>
    <row r="25" spans="1:3" x14ac:dyDescent="0.3">
      <c r="A25" t="s">
        <v>295</v>
      </c>
      <c r="B25" t="s">
        <v>296</v>
      </c>
      <c r="C25" s="464">
        <v>4.2040000000000006</v>
      </c>
    </row>
    <row r="26" spans="1:3" x14ac:dyDescent="0.3">
      <c r="A26" t="s">
        <v>299</v>
      </c>
      <c r="B26" t="s">
        <v>300</v>
      </c>
      <c r="C26" s="464">
        <v>12.135900000000001</v>
      </c>
    </row>
    <row r="27" spans="1:3" x14ac:dyDescent="0.3">
      <c r="A27" t="s">
        <v>301</v>
      </c>
      <c r="B27" t="s">
        <v>302</v>
      </c>
      <c r="C27" s="464">
        <v>4.6259000000000006</v>
      </c>
    </row>
    <row r="28" spans="1:3" x14ac:dyDescent="0.3">
      <c r="A28" t="s">
        <v>305</v>
      </c>
      <c r="B28" t="s">
        <v>306</v>
      </c>
      <c r="C28" s="464">
        <v>25.659399999999998</v>
      </c>
    </row>
    <row r="29" spans="1:3" x14ac:dyDescent="0.3">
      <c r="A29" t="s">
        <v>82</v>
      </c>
      <c r="B29" t="s">
        <v>83</v>
      </c>
      <c r="C29" s="464">
        <v>13.783999999999999</v>
      </c>
    </row>
    <row r="30" spans="1:3" x14ac:dyDescent="0.3">
      <c r="A30" t="s">
        <v>24</v>
      </c>
      <c r="B30" t="s">
        <v>25</v>
      </c>
      <c r="C30" s="464">
        <v>4.1609999999999996</v>
      </c>
    </row>
    <row r="31" spans="1:3" x14ac:dyDescent="0.3">
      <c r="A31" t="s">
        <v>313</v>
      </c>
      <c r="B31" t="s">
        <v>1424</v>
      </c>
      <c r="C31" s="464">
        <v>7.9200000000000007E-2</v>
      </c>
    </row>
    <row r="32" spans="1:3" x14ac:dyDescent="0.3">
      <c r="A32" t="s">
        <v>157</v>
      </c>
      <c r="B32" t="s">
        <v>158</v>
      </c>
      <c r="C32" s="464">
        <v>5.9502999999999986</v>
      </c>
    </row>
    <row r="33" spans="1:3" x14ac:dyDescent="0.3">
      <c r="A33" t="s">
        <v>316</v>
      </c>
      <c r="B33" t="s">
        <v>317</v>
      </c>
      <c r="C33" s="464">
        <v>52.167000000000002</v>
      </c>
    </row>
    <row r="34" spans="1:3" x14ac:dyDescent="0.3">
      <c r="A34" t="s">
        <v>320</v>
      </c>
      <c r="B34" t="s">
        <v>321</v>
      </c>
      <c r="C34" s="464">
        <v>18.746200000000002</v>
      </c>
    </row>
    <row r="35" spans="1:3" x14ac:dyDescent="0.3">
      <c r="A35" t="s">
        <v>324</v>
      </c>
      <c r="B35" t="s">
        <v>325</v>
      </c>
      <c r="C35" s="464">
        <v>46.252499999999998</v>
      </c>
    </row>
    <row r="36" spans="1:3" x14ac:dyDescent="0.3">
      <c r="A36" t="s">
        <v>60</v>
      </c>
      <c r="B36" t="s">
        <v>61</v>
      </c>
      <c r="C36" s="464">
        <v>31.391000000000002</v>
      </c>
    </row>
    <row r="37" spans="1:3" x14ac:dyDescent="0.3">
      <c r="A37" t="s">
        <v>84</v>
      </c>
      <c r="B37" t="s">
        <v>85</v>
      </c>
      <c r="C37" s="464">
        <v>11.0914</v>
      </c>
    </row>
    <row r="38" spans="1:3" x14ac:dyDescent="0.3">
      <c r="A38" t="s">
        <v>33</v>
      </c>
      <c r="B38" t="s">
        <v>34</v>
      </c>
      <c r="C38" s="464">
        <v>26.419599999999999</v>
      </c>
    </row>
    <row r="39" spans="1:3" x14ac:dyDescent="0.3">
      <c r="A39" t="s">
        <v>332</v>
      </c>
      <c r="B39" t="s">
        <v>333</v>
      </c>
      <c r="C39" s="464">
        <v>12.9712</v>
      </c>
    </row>
    <row r="40" spans="1:3" x14ac:dyDescent="0.3">
      <c r="A40" t="s">
        <v>336</v>
      </c>
      <c r="B40" t="s">
        <v>1425</v>
      </c>
      <c r="C40" s="464">
        <v>0.47849999999999998</v>
      </c>
    </row>
    <row r="41" spans="1:3" x14ac:dyDescent="0.3">
      <c r="A41" t="s">
        <v>338</v>
      </c>
      <c r="B41" t="s">
        <v>1426</v>
      </c>
      <c r="C41" s="464">
        <v>19.8216</v>
      </c>
    </row>
    <row r="42" spans="1:3" x14ac:dyDescent="0.3">
      <c r="A42" t="s">
        <v>344</v>
      </c>
      <c r="B42" t="s">
        <v>345</v>
      </c>
      <c r="C42" s="464">
        <v>43.076299999999996</v>
      </c>
    </row>
    <row r="43" spans="1:3" x14ac:dyDescent="0.3">
      <c r="A43" t="s">
        <v>348</v>
      </c>
      <c r="B43" t="s">
        <v>349</v>
      </c>
      <c r="C43" s="464">
        <v>24.737999999999992</v>
      </c>
    </row>
    <row r="44" spans="1:3" x14ac:dyDescent="0.3">
      <c r="A44" t="s">
        <v>352</v>
      </c>
      <c r="B44" t="s">
        <v>351</v>
      </c>
      <c r="C44" s="464">
        <v>28.819999999999997</v>
      </c>
    </row>
    <row r="45" spans="1:3" x14ac:dyDescent="0.3">
      <c r="A45" t="s">
        <v>88</v>
      </c>
      <c r="B45" t="s">
        <v>89</v>
      </c>
      <c r="C45" s="464">
        <v>19.133500000000002</v>
      </c>
    </row>
    <row r="46" spans="1:3" x14ac:dyDescent="0.3">
      <c r="A46" t="s">
        <v>67</v>
      </c>
      <c r="B46" t="s">
        <v>68</v>
      </c>
      <c r="C46" s="464">
        <v>42.283999999999999</v>
      </c>
    </row>
    <row r="47" spans="1:3" x14ac:dyDescent="0.3">
      <c r="A47" t="s">
        <v>358</v>
      </c>
      <c r="B47" t="s">
        <v>359</v>
      </c>
      <c r="C47" s="464">
        <v>30.784000000000002</v>
      </c>
    </row>
    <row r="48" spans="1:3" x14ac:dyDescent="0.3">
      <c r="A48" t="s">
        <v>21</v>
      </c>
      <c r="B48" t="s">
        <v>22</v>
      </c>
      <c r="C48" s="464">
        <v>0.53549999999999998</v>
      </c>
    </row>
    <row r="49" spans="1:3" x14ac:dyDescent="0.3">
      <c r="A49" t="s">
        <v>17</v>
      </c>
      <c r="B49" t="s">
        <v>18</v>
      </c>
      <c r="C49" s="464">
        <v>78.85611999999999</v>
      </c>
    </row>
    <row r="50" spans="1:3" x14ac:dyDescent="0.3">
      <c r="A50" t="s">
        <v>389</v>
      </c>
      <c r="B50" t="s">
        <v>743</v>
      </c>
      <c r="C50" s="464">
        <v>2.56</v>
      </c>
    </row>
    <row r="51" spans="1:3" x14ac:dyDescent="0.3">
      <c r="A51" t="s">
        <v>391</v>
      </c>
      <c r="B51" t="s">
        <v>744</v>
      </c>
      <c r="C51" s="464">
        <v>75.63</v>
      </c>
    </row>
    <row r="52" spans="1:3" x14ac:dyDescent="0.3">
      <c r="A52" t="s">
        <v>393</v>
      </c>
      <c r="B52" t="s">
        <v>745</v>
      </c>
      <c r="C52" s="464">
        <v>9.65</v>
      </c>
    </row>
    <row r="53" spans="1:3" x14ac:dyDescent="0.3">
      <c r="A53" t="s">
        <v>395</v>
      </c>
      <c r="B53" t="s">
        <v>1427</v>
      </c>
      <c r="C53" s="464">
        <v>33.724000000000004</v>
      </c>
    </row>
    <row r="54" spans="1:3" x14ac:dyDescent="0.3">
      <c r="A54" t="s">
        <v>397</v>
      </c>
      <c r="B54" t="s">
        <v>1428</v>
      </c>
      <c r="C54" s="464">
        <v>9.1254000000000008</v>
      </c>
    </row>
    <row r="55" spans="1:3" x14ac:dyDescent="0.3">
      <c r="A55" t="s">
        <v>399</v>
      </c>
      <c r="B55" t="s">
        <v>1429</v>
      </c>
      <c r="C55" s="464">
        <v>5.2069999999999999</v>
      </c>
    </row>
    <row r="56" spans="1:3" x14ac:dyDescent="0.3">
      <c r="A56" t="s">
        <v>401</v>
      </c>
      <c r="B56" t="s">
        <v>1709</v>
      </c>
      <c r="C56" s="464">
        <v>1</v>
      </c>
    </row>
    <row r="57" spans="1:3" x14ac:dyDescent="0.3">
      <c r="A57" t="s">
        <v>92</v>
      </c>
      <c r="B57" t="s">
        <v>1430</v>
      </c>
      <c r="C57" s="464">
        <v>2.7350000000000003</v>
      </c>
    </row>
    <row r="58" spans="1:3" x14ac:dyDescent="0.3">
      <c r="A58" t="s">
        <v>405</v>
      </c>
      <c r="B58" t="s">
        <v>1431</v>
      </c>
      <c r="C58" s="464">
        <v>2.766</v>
      </c>
    </row>
    <row r="59" spans="1:3" x14ac:dyDescent="0.3">
      <c r="A59" t="s">
        <v>409</v>
      </c>
      <c r="B59" t="s">
        <v>746</v>
      </c>
      <c r="C59" s="464">
        <v>15.906799999999999</v>
      </c>
    </row>
    <row r="60" spans="1:3" x14ac:dyDescent="0.3">
      <c r="A60" t="s">
        <v>411</v>
      </c>
      <c r="B60" t="s">
        <v>747</v>
      </c>
      <c r="C60" s="464">
        <v>7.2837999999999985</v>
      </c>
    </row>
    <row r="61" spans="1:3" x14ac:dyDescent="0.3">
      <c r="A61" t="s">
        <v>139</v>
      </c>
      <c r="B61" t="s">
        <v>748</v>
      </c>
      <c r="C61" s="464">
        <v>30.408399999999993</v>
      </c>
    </row>
    <row r="62" spans="1:3" x14ac:dyDescent="0.3">
      <c r="A62" t="s">
        <v>414</v>
      </c>
      <c r="B62" t="s">
        <v>1432</v>
      </c>
      <c r="C62" s="464">
        <v>17.328000000000003</v>
      </c>
    </row>
    <row r="63" spans="1:3" x14ac:dyDescent="0.3">
      <c r="A63" t="s">
        <v>418</v>
      </c>
      <c r="B63" t="s">
        <v>749</v>
      </c>
      <c r="C63" s="464">
        <v>7.5846</v>
      </c>
    </row>
    <row r="64" spans="1:3" x14ac:dyDescent="0.3">
      <c r="A64" t="s">
        <v>421</v>
      </c>
      <c r="B64" t="s">
        <v>1433</v>
      </c>
      <c r="C64" s="464">
        <v>3.9980000000000002</v>
      </c>
    </row>
    <row r="65" spans="1:3" x14ac:dyDescent="0.3">
      <c r="A65" t="s">
        <v>115</v>
      </c>
      <c r="B65" t="s">
        <v>750</v>
      </c>
      <c r="C65" s="464">
        <v>4.0259999999999998</v>
      </c>
    </row>
    <row r="66" spans="1:3" x14ac:dyDescent="0.3">
      <c r="A66" t="s">
        <v>117</v>
      </c>
      <c r="B66" t="s">
        <v>1434</v>
      </c>
      <c r="C66" s="464">
        <v>4.3713999999999995</v>
      </c>
    </row>
    <row r="67" spans="1:3" x14ac:dyDescent="0.3">
      <c r="A67" t="s">
        <v>425</v>
      </c>
      <c r="B67" t="s">
        <v>1435</v>
      </c>
      <c r="C67" s="464">
        <v>2.5108999999999999</v>
      </c>
    </row>
    <row r="68" spans="1:3" x14ac:dyDescent="0.3">
      <c r="A68" t="s">
        <v>96</v>
      </c>
      <c r="B68" t="s">
        <v>1436</v>
      </c>
      <c r="C68" s="464">
        <v>10.137799999999999</v>
      </c>
    </row>
    <row r="69" spans="1:3" x14ac:dyDescent="0.3">
      <c r="A69" t="s">
        <v>427</v>
      </c>
      <c r="B69" t="s">
        <v>1715</v>
      </c>
      <c r="C69" s="464">
        <v>7.4040999999999997</v>
      </c>
    </row>
    <row r="70" spans="1:3" x14ac:dyDescent="0.3">
      <c r="A70" t="s">
        <v>36</v>
      </c>
      <c r="B70" t="s">
        <v>1437</v>
      </c>
      <c r="C70" s="464">
        <v>5.7599999999999998E-2</v>
      </c>
    </row>
    <row r="71" spans="1:3" x14ac:dyDescent="0.3">
      <c r="A71" t="s">
        <v>439</v>
      </c>
      <c r="B71" t="s">
        <v>1440</v>
      </c>
      <c r="C71" s="464">
        <v>1.0270000000000001</v>
      </c>
    </row>
    <row r="72" spans="1:3" x14ac:dyDescent="0.3">
      <c r="A72" t="s">
        <v>441</v>
      </c>
      <c r="B72" t="s">
        <v>1441</v>
      </c>
      <c r="C72" s="464">
        <v>5.7985999999999995</v>
      </c>
    </row>
    <row r="73" spans="1:3" x14ac:dyDescent="0.3">
      <c r="A73" t="s">
        <v>443</v>
      </c>
      <c r="B73" t="s">
        <v>751</v>
      </c>
      <c r="C73" s="464">
        <v>3.2004000000000001</v>
      </c>
    </row>
    <row r="74" spans="1:3" x14ac:dyDescent="0.3">
      <c r="A74" t="s">
        <v>445</v>
      </c>
      <c r="B74" t="s">
        <v>1442</v>
      </c>
      <c r="C74" s="464">
        <v>2.6120000000000001</v>
      </c>
    </row>
    <row r="75" spans="1:3" x14ac:dyDescent="0.3">
      <c r="A75" t="s">
        <v>123</v>
      </c>
      <c r="B75" t="s">
        <v>752</v>
      </c>
      <c r="C75" s="464">
        <v>4.9401999999999999</v>
      </c>
    </row>
    <row r="76" spans="1:3" x14ac:dyDescent="0.3">
      <c r="A76" t="s">
        <v>121</v>
      </c>
      <c r="B76" t="s">
        <v>1443</v>
      </c>
      <c r="C76" s="464">
        <v>5.7420000000000009</v>
      </c>
    </row>
    <row r="77" spans="1:3" x14ac:dyDescent="0.3">
      <c r="A77" t="s">
        <v>449</v>
      </c>
      <c r="B77" t="s">
        <v>1444</v>
      </c>
      <c r="C77" s="464">
        <v>0.96399999999999997</v>
      </c>
    </row>
    <row r="78" spans="1:3" x14ac:dyDescent="0.3">
      <c r="A78" t="s">
        <v>99</v>
      </c>
      <c r="B78" t="s">
        <v>1445</v>
      </c>
      <c r="C78" s="464">
        <v>2.9076</v>
      </c>
    </row>
    <row r="79" spans="1:3" x14ac:dyDescent="0.3">
      <c r="A79" t="s">
        <v>455</v>
      </c>
      <c r="B79" t="s">
        <v>1446</v>
      </c>
      <c r="C79" s="464">
        <v>7.6943999999999999</v>
      </c>
    </row>
    <row r="80" spans="1:3" x14ac:dyDescent="0.3">
      <c r="A80" t="s">
        <v>459</v>
      </c>
      <c r="B80" t="s">
        <v>1447</v>
      </c>
      <c r="C80" s="464">
        <v>4.8570000000000002</v>
      </c>
    </row>
    <row r="81" spans="1:3" x14ac:dyDescent="0.3">
      <c r="A81" t="s">
        <v>141</v>
      </c>
      <c r="B81" t="s">
        <v>753</v>
      </c>
      <c r="C81" s="464">
        <v>39.681599999999996</v>
      </c>
    </row>
    <row r="82" spans="1:3" x14ac:dyDescent="0.3">
      <c r="A82" t="s">
        <v>466</v>
      </c>
      <c r="B82" t="s">
        <v>1448</v>
      </c>
      <c r="C82" s="464">
        <v>0.36</v>
      </c>
    </row>
    <row r="83" spans="1:3" x14ac:dyDescent="0.3">
      <c r="A83" t="s">
        <v>125</v>
      </c>
      <c r="B83" t="s">
        <v>1449</v>
      </c>
      <c r="C83" s="464">
        <v>35.565000000000005</v>
      </c>
    </row>
    <row r="84" spans="1:3" x14ac:dyDescent="0.3">
      <c r="A84" t="s">
        <v>127</v>
      </c>
      <c r="B84" t="s">
        <v>128</v>
      </c>
      <c r="C84" s="464">
        <v>4.2591999999999999</v>
      </c>
    </row>
    <row r="85" spans="1:3" x14ac:dyDescent="0.3">
      <c r="A85" t="s">
        <v>470</v>
      </c>
      <c r="B85" t="s">
        <v>1450</v>
      </c>
      <c r="C85" s="464">
        <v>19.507399999999993</v>
      </c>
    </row>
    <row r="86" spans="1:3" x14ac:dyDescent="0.3">
      <c r="A86" t="s">
        <v>102</v>
      </c>
      <c r="B86" t="s">
        <v>1451</v>
      </c>
      <c r="C86" s="464">
        <v>21.607000000000003</v>
      </c>
    </row>
    <row r="87" spans="1:3" x14ac:dyDescent="0.3">
      <c r="A87" t="s">
        <v>39</v>
      </c>
      <c r="B87" t="s">
        <v>1452</v>
      </c>
      <c r="C87" s="464">
        <v>7.303700000000001</v>
      </c>
    </row>
    <row r="88" spans="1:3" x14ac:dyDescent="0.3">
      <c r="A88" t="s">
        <v>480</v>
      </c>
      <c r="B88" t="s">
        <v>1453</v>
      </c>
      <c r="C88" s="464">
        <v>6.7382000000000009</v>
      </c>
    </row>
    <row r="89" spans="1:3" x14ac:dyDescent="0.3">
      <c r="A89" t="s">
        <v>482</v>
      </c>
      <c r="B89" t="s">
        <v>1712</v>
      </c>
      <c r="C89" s="464">
        <v>1.0049999999999999</v>
      </c>
    </row>
    <row r="90" spans="1:3" x14ac:dyDescent="0.3">
      <c r="A90" t="s">
        <v>486</v>
      </c>
      <c r="B90" t="s">
        <v>754</v>
      </c>
      <c r="C90" s="464">
        <v>36.206499999999991</v>
      </c>
    </row>
    <row r="91" spans="1:3" x14ac:dyDescent="0.3">
      <c r="A91" t="s">
        <v>487</v>
      </c>
      <c r="B91" t="s">
        <v>1454</v>
      </c>
      <c r="C91" s="464">
        <v>3.0599999999999996</v>
      </c>
    </row>
    <row r="92" spans="1:3" x14ac:dyDescent="0.3">
      <c r="A92" t="s">
        <v>489</v>
      </c>
      <c r="B92" t="s">
        <v>1455</v>
      </c>
      <c r="C92" s="464">
        <v>1.8859999999999999</v>
      </c>
    </row>
    <row r="93" spans="1:3" x14ac:dyDescent="0.3">
      <c r="A93" t="s">
        <v>129</v>
      </c>
      <c r="B93" t="s">
        <v>755</v>
      </c>
      <c r="C93" s="464">
        <v>32.976999999999997</v>
      </c>
    </row>
    <row r="94" spans="1:3" x14ac:dyDescent="0.3">
      <c r="A94" t="s">
        <v>131</v>
      </c>
      <c r="B94" t="s">
        <v>756</v>
      </c>
      <c r="C94" s="464">
        <v>57.754600000000003</v>
      </c>
    </row>
    <row r="95" spans="1:3" x14ac:dyDescent="0.3">
      <c r="A95" t="s">
        <v>496</v>
      </c>
      <c r="B95" t="s">
        <v>757</v>
      </c>
      <c r="C95" s="464">
        <v>32.316199999999995</v>
      </c>
    </row>
    <row r="96" spans="1:3" x14ac:dyDescent="0.3">
      <c r="A96" t="s">
        <v>109</v>
      </c>
      <c r="B96" t="s">
        <v>758</v>
      </c>
      <c r="C96" s="464">
        <v>64.148399999999995</v>
      </c>
    </row>
    <row r="97" spans="1:3" x14ac:dyDescent="0.3">
      <c r="A97" t="s">
        <v>42</v>
      </c>
      <c r="B97" t="s">
        <v>1456</v>
      </c>
      <c r="C97" s="464">
        <v>16.795199999999998</v>
      </c>
    </row>
    <row r="98" spans="1:3" x14ac:dyDescent="0.3">
      <c r="A98" t="s">
        <v>501</v>
      </c>
      <c r="B98" t="s">
        <v>502</v>
      </c>
      <c r="C98" s="464">
        <v>6.8250000000000002</v>
      </c>
    </row>
    <row r="99" spans="1:3" x14ac:dyDescent="0.3">
      <c r="A99" t="s">
        <v>143</v>
      </c>
      <c r="B99" t="s">
        <v>1851</v>
      </c>
      <c r="C99" s="464">
        <v>0.1235</v>
      </c>
    </row>
    <row r="100" spans="1:3" x14ac:dyDescent="0.3">
      <c r="A100" t="s">
        <v>522</v>
      </c>
      <c r="B100" t="s">
        <v>1852</v>
      </c>
      <c r="C100" s="464">
        <v>1.073</v>
      </c>
    </row>
    <row r="101" spans="1:3" x14ac:dyDescent="0.3">
      <c r="A101" t="s">
        <v>534</v>
      </c>
      <c r="B101" t="s">
        <v>535</v>
      </c>
      <c r="C101" s="464">
        <v>3.73</v>
      </c>
    </row>
    <row r="102" spans="1:3" x14ac:dyDescent="0.3">
      <c r="A102" t="s">
        <v>637</v>
      </c>
      <c r="B102" t="s">
        <v>762</v>
      </c>
      <c r="C102" s="464">
        <v>1.4910000000000001</v>
      </c>
    </row>
    <row r="103" spans="1:3" x14ac:dyDescent="0.3">
      <c r="A103" t="s">
        <v>639</v>
      </c>
      <c r="B103" t="s">
        <v>763</v>
      </c>
      <c r="C103" s="464">
        <v>6.1039999999999992</v>
      </c>
    </row>
    <row r="104" spans="1:3" x14ac:dyDescent="0.3">
      <c r="A104" t="s">
        <v>643</v>
      </c>
      <c r="B104" t="s">
        <v>644</v>
      </c>
      <c r="C104" s="464">
        <v>8.1113</v>
      </c>
    </row>
    <row r="105" spans="1:3" x14ac:dyDescent="0.3">
      <c r="A105" t="s">
        <v>645</v>
      </c>
      <c r="B105" t="s">
        <v>646</v>
      </c>
      <c r="C105" s="464">
        <v>2.9820000000000002</v>
      </c>
    </row>
    <row r="106" spans="1:3" x14ac:dyDescent="0.3">
      <c r="A106" t="s">
        <v>647</v>
      </c>
      <c r="B106" t="s">
        <v>648</v>
      </c>
      <c r="C106" s="464">
        <v>10.799899999999999</v>
      </c>
    </row>
    <row r="107" spans="1:3" x14ac:dyDescent="0.3">
      <c r="A107" t="s">
        <v>649</v>
      </c>
      <c r="B107" t="s">
        <v>650</v>
      </c>
      <c r="C107" s="464">
        <v>0.746</v>
      </c>
    </row>
    <row r="108" spans="1:3" x14ac:dyDescent="0.3">
      <c r="A108" t="s">
        <v>651</v>
      </c>
      <c r="B108" t="s">
        <v>652</v>
      </c>
      <c r="C108" s="464">
        <v>15.1676</v>
      </c>
    </row>
    <row r="109" spans="1:3" x14ac:dyDescent="0.3">
      <c r="A109" t="s">
        <v>55</v>
      </c>
      <c r="B109" t="s">
        <v>56</v>
      </c>
      <c r="C109" s="464">
        <v>10.1707</v>
      </c>
    </row>
    <row r="110" spans="1:3" x14ac:dyDescent="0.3">
      <c r="A110" t="s">
        <v>52</v>
      </c>
      <c r="B110" t="s">
        <v>53</v>
      </c>
      <c r="C110" s="464">
        <v>3.242</v>
      </c>
    </row>
    <row r="111" spans="1:3" x14ac:dyDescent="0.3">
      <c r="A111" t="s">
        <v>655</v>
      </c>
      <c r="B111" t="s">
        <v>1717</v>
      </c>
      <c r="C111" s="464">
        <v>0.66600000000000004</v>
      </c>
    </row>
    <row r="112" spans="1:3" x14ac:dyDescent="0.3">
      <c r="A112" t="s">
        <v>661</v>
      </c>
      <c r="B112" t="s">
        <v>662</v>
      </c>
      <c r="C112" s="464">
        <v>4.1623999999999999</v>
      </c>
    </row>
    <row r="113" spans="1:3" x14ac:dyDescent="0.3">
      <c r="A113" t="s">
        <v>679</v>
      </c>
      <c r="B113" t="s">
        <v>680</v>
      </c>
      <c r="C113" s="464">
        <v>0.878</v>
      </c>
    </row>
    <row r="114" spans="1:3" x14ac:dyDescent="0.3">
      <c r="A114" t="s">
        <v>699</v>
      </c>
      <c r="B114" t="s">
        <v>1460</v>
      </c>
      <c r="C114" s="464">
        <v>3.1074999999999995</v>
      </c>
    </row>
    <row r="115" spans="1:3" x14ac:dyDescent="0.3">
      <c r="A115" t="s">
        <v>701</v>
      </c>
      <c r="B115" t="s">
        <v>1461</v>
      </c>
      <c r="C115" s="464">
        <v>19.427000000000003</v>
      </c>
    </row>
    <row r="116" spans="1:3" x14ac:dyDescent="0.3">
      <c r="A116" t="s">
        <v>703</v>
      </c>
      <c r="B116" t="s">
        <v>1462</v>
      </c>
      <c r="C116" s="464">
        <v>3.1070000000000002</v>
      </c>
    </row>
    <row r="117" spans="1:3" x14ac:dyDescent="0.3">
      <c r="A117" t="s">
        <v>119</v>
      </c>
      <c r="B117" t="s">
        <v>1463</v>
      </c>
      <c r="C117" s="464">
        <v>2.1764999999999999</v>
      </c>
    </row>
    <row r="118" spans="1:3" x14ac:dyDescent="0.3">
      <c r="A118" t="s">
        <v>707</v>
      </c>
      <c r="B118" t="s">
        <v>1853</v>
      </c>
      <c r="C118" s="464">
        <v>1.0049999999999999</v>
      </c>
    </row>
    <row r="119" spans="1:3" x14ac:dyDescent="0.3">
      <c r="A119" t="s">
        <v>709</v>
      </c>
      <c r="B119" t="s">
        <v>1464</v>
      </c>
      <c r="C119" s="464">
        <v>7.3510000000000009</v>
      </c>
    </row>
    <row r="120" spans="1:3" x14ac:dyDescent="0.3">
      <c r="A120" t="s">
        <v>725</v>
      </c>
      <c r="B120" t="s">
        <v>726</v>
      </c>
      <c r="C120" s="464">
        <v>0.432</v>
      </c>
    </row>
    <row r="121" spans="1:3" x14ac:dyDescent="0.3">
      <c r="A121" t="s">
        <v>729</v>
      </c>
      <c r="B121" t="s">
        <v>730</v>
      </c>
      <c r="C121" s="464">
        <v>1.1684399999999999</v>
      </c>
    </row>
    <row r="122" spans="1:3" x14ac:dyDescent="0.3">
      <c r="A122" s="465" t="s">
        <v>1420</v>
      </c>
      <c r="B122" s="464">
        <v>1616.2234134206976</v>
      </c>
      <c r="C122" s="464">
        <v>1616.2234134206976</v>
      </c>
    </row>
    <row r="124" spans="1:3" x14ac:dyDescent="0.3">
      <c r="A124" t="s">
        <v>1854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3A9A-C02B-4ADF-850C-0D948436E498}">
  <sheetPr codeName="Planilha27"/>
  <dimension ref="A1:C128"/>
  <sheetViews>
    <sheetView topLeftCell="A10" workbookViewId="0">
      <selection activeCell="B11" sqref="B11"/>
    </sheetView>
  </sheetViews>
  <sheetFormatPr defaultRowHeight="14.4" x14ac:dyDescent="0.3"/>
  <cols>
    <col min="2" max="2" width="44.5546875" bestFit="1" customWidth="1"/>
  </cols>
  <sheetData>
    <row r="1" spans="1:3" x14ac:dyDescent="0.3">
      <c r="A1" s="449" t="s">
        <v>1662</v>
      </c>
      <c r="B1" s="449" t="s">
        <v>1663</v>
      </c>
      <c r="C1" s="462" t="s">
        <v>1420</v>
      </c>
    </row>
    <row r="2" spans="1:3" x14ac:dyDescent="0.3">
      <c r="A2" s="442" t="s">
        <v>181</v>
      </c>
      <c r="B2" s="442"/>
      <c r="C2" s="463" t="s">
        <v>1421</v>
      </c>
    </row>
    <row r="3" spans="1:3" x14ac:dyDescent="0.3">
      <c r="A3" s="444" t="s">
        <v>246</v>
      </c>
      <c r="B3" t="s">
        <v>1470</v>
      </c>
      <c r="C3" s="464">
        <v>60.964999999999989</v>
      </c>
    </row>
    <row r="4" spans="1:3" x14ac:dyDescent="0.3">
      <c r="A4" s="444" t="s">
        <v>147</v>
      </c>
      <c r="B4" t="s">
        <v>1471</v>
      </c>
      <c r="C4" s="464">
        <v>12.995500000000002</v>
      </c>
    </row>
    <row r="5" spans="1:3" x14ac:dyDescent="0.3">
      <c r="A5" s="444" t="s">
        <v>249</v>
      </c>
      <c r="B5" t="s">
        <v>1472</v>
      </c>
      <c r="C5" s="464">
        <v>10.728999999999999</v>
      </c>
    </row>
    <row r="6" spans="1:3" x14ac:dyDescent="0.3">
      <c r="A6" s="444" t="s">
        <v>251</v>
      </c>
      <c r="B6" t="s">
        <v>1473</v>
      </c>
      <c r="C6" s="464">
        <v>9.4960000000000004</v>
      </c>
    </row>
    <row r="7" spans="1:3" x14ac:dyDescent="0.3">
      <c r="A7" s="444" t="s">
        <v>49</v>
      </c>
      <c r="B7" t="s">
        <v>1474</v>
      </c>
      <c r="C7" s="464">
        <v>2.4</v>
      </c>
    </row>
    <row r="8" spans="1:3" x14ac:dyDescent="0.3">
      <c r="A8" s="444" t="s">
        <v>72</v>
      </c>
      <c r="B8" t="s">
        <v>1475</v>
      </c>
      <c r="C8" s="464">
        <v>9.3170000000000002</v>
      </c>
    </row>
    <row r="9" spans="1:3" x14ac:dyDescent="0.3">
      <c r="A9" s="444" t="s">
        <v>256</v>
      </c>
      <c r="B9" t="s">
        <v>1476</v>
      </c>
      <c r="C9" s="464">
        <v>9.0419000000000018</v>
      </c>
    </row>
    <row r="10" spans="1:3" x14ac:dyDescent="0.3">
      <c r="A10" s="444" t="s">
        <v>151</v>
      </c>
      <c r="B10" t="s">
        <v>1477</v>
      </c>
      <c r="C10" s="464">
        <v>20.092700000000001</v>
      </c>
    </row>
    <row r="11" spans="1:3" x14ac:dyDescent="0.3">
      <c r="A11" s="444" t="s">
        <v>149</v>
      </c>
      <c r="B11" t="s">
        <v>1855</v>
      </c>
      <c r="C11" s="464">
        <v>4.4550000000000001</v>
      </c>
    </row>
    <row r="12" spans="1:3" x14ac:dyDescent="0.3">
      <c r="A12" s="444" t="s">
        <v>261</v>
      </c>
      <c r="B12" t="s">
        <v>1478</v>
      </c>
      <c r="C12" s="464">
        <v>19.151</v>
      </c>
    </row>
    <row r="13" spans="1:3" x14ac:dyDescent="0.3">
      <c r="A13" s="444" t="s">
        <v>265</v>
      </c>
      <c r="B13" t="s">
        <v>1479</v>
      </c>
      <c r="C13" s="464">
        <v>21.269600000000004</v>
      </c>
    </row>
    <row r="14" spans="1:3" x14ac:dyDescent="0.3">
      <c r="A14" s="444" t="s">
        <v>267</v>
      </c>
      <c r="B14" t="s">
        <v>1856</v>
      </c>
      <c r="C14" s="464">
        <v>1.1060000000000001</v>
      </c>
    </row>
    <row r="15" spans="1:3" x14ac:dyDescent="0.3">
      <c r="A15" s="444" t="s">
        <v>269</v>
      </c>
      <c r="B15" t="s">
        <v>1480</v>
      </c>
      <c r="C15" s="464">
        <v>7.3175000000000008</v>
      </c>
    </row>
    <row r="16" spans="1:3" x14ac:dyDescent="0.3">
      <c r="A16" s="444" t="s">
        <v>272</v>
      </c>
      <c r="B16" t="s">
        <v>1481</v>
      </c>
      <c r="C16" s="464">
        <v>10.0335</v>
      </c>
    </row>
    <row r="17" spans="1:3" x14ac:dyDescent="0.3">
      <c r="A17" s="444" t="s">
        <v>57</v>
      </c>
      <c r="B17" t="s">
        <v>1482</v>
      </c>
      <c r="C17" s="464">
        <v>32.452399999999997</v>
      </c>
    </row>
    <row r="18" spans="1:3" x14ac:dyDescent="0.3">
      <c r="A18" s="444" t="s">
        <v>75</v>
      </c>
      <c r="B18" t="s">
        <v>1483</v>
      </c>
      <c r="C18" s="464">
        <v>21.155000000000001</v>
      </c>
    </row>
    <row r="19" spans="1:3" x14ac:dyDescent="0.3">
      <c r="A19" s="444" t="s">
        <v>29</v>
      </c>
      <c r="B19" t="s">
        <v>1484</v>
      </c>
      <c r="C19" s="464">
        <v>5.1562000000000001</v>
      </c>
    </row>
    <row r="20" spans="1:3" x14ac:dyDescent="0.3">
      <c r="A20" s="444" t="s">
        <v>280</v>
      </c>
      <c r="B20" t="s">
        <v>1671</v>
      </c>
      <c r="C20" s="464">
        <v>5.4660000000000002</v>
      </c>
    </row>
    <row r="21" spans="1:3" x14ac:dyDescent="0.3">
      <c r="A21" s="444" t="s">
        <v>282</v>
      </c>
      <c r="B21" t="s">
        <v>1485</v>
      </c>
      <c r="C21" s="464">
        <v>1.4950000000000001</v>
      </c>
    </row>
    <row r="22" spans="1:3" x14ac:dyDescent="0.3">
      <c r="A22" s="444" t="s">
        <v>290</v>
      </c>
      <c r="B22" t="s">
        <v>1857</v>
      </c>
      <c r="C22" s="464">
        <v>8.5653000000000006</v>
      </c>
    </row>
    <row r="23" spans="1:3" x14ac:dyDescent="0.3">
      <c r="A23" s="444" t="s">
        <v>292</v>
      </c>
      <c r="B23" t="s">
        <v>1486</v>
      </c>
      <c r="C23" s="464">
        <v>13.547000000000001</v>
      </c>
    </row>
    <row r="24" spans="1:3" x14ac:dyDescent="0.3">
      <c r="A24" s="444" t="s">
        <v>155</v>
      </c>
      <c r="B24" t="s">
        <v>1487</v>
      </c>
      <c r="C24" s="464">
        <v>6.4380000000000006</v>
      </c>
    </row>
    <row r="25" spans="1:3" x14ac:dyDescent="0.3">
      <c r="A25" s="444" t="s">
        <v>295</v>
      </c>
      <c r="B25" t="s">
        <v>1488</v>
      </c>
      <c r="C25" s="464">
        <v>10.85</v>
      </c>
    </row>
    <row r="26" spans="1:3" x14ac:dyDescent="0.3">
      <c r="A26" s="444" t="s">
        <v>299</v>
      </c>
      <c r="B26" t="s">
        <v>1489</v>
      </c>
      <c r="C26" s="464">
        <v>14.664499999999999</v>
      </c>
    </row>
    <row r="27" spans="1:3" x14ac:dyDescent="0.3">
      <c r="A27" s="444" t="s">
        <v>301</v>
      </c>
      <c r="B27" t="s">
        <v>1490</v>
      </c>
      <c r="C27" s="464">
        <v>19.300099999999997</v>
      </c>
    </row>
    <row r="28" spans="1:3" x14ac:dyDescent="0.3">
      <c r="A28" s="444" t="s">
        <v>305</v>
      </c>
      <c r="B28" t="s">
        <v>1491</v>
      </c>
      <c r="C28" s="464">
        <v>22.127800000000001</v>
      </c>
    </row>
    <row r="29" spans="1:3" x14ac:dyDescent="0.3">
      <c r="A29" s="444" t="s">
        <v>82</v>
      </c>
      <c r="B29" t="s">
        <v>1602</v>
      </c>
      <c r="C29" s="464">
        <v>1.827</v>
      </c>
    </row>
    <row r="30" spans="1:3" x14ac:dyDescent="0.3">
      <c r="A30" s="444" t="s">
        <v>24</v>
      </c>
      <c r="B30" t="s">
        <v>1492</v>
      </c>
      <c r="C30" s="464">
        <v>22.217600000000001</v>
      </c>
    </row>
    <row r="31" spans="1:3" x14ac:dyDescent="0.3">
      <c r="A31" s="444" t="s">
        <v>311</v>
      </c>
      <c r="B31" t="s">
        <v>1614</v>
      </c>
      <c r="C31" s="464">
        <v>1.877</v>
      </c>
    </row>
    <row r="32" spans="1:3" x14ac:dyDescent="0.3">
      <c r="A32" s="444" t="s">
        <v>313</v>
      </c>
      <c r="B32" t="s">
        <v>1493</v>
      </c>
      <c r="C32" s="464">
        <v>2.9840000000000004</v>
      </c>
    </row>
    <row r="33" spans="1:3" x14ac:dyDescent="0.3">
      <c r="A33" s="444" t="s">
        <v>157</v>
      </c>
      <c r="B33" t="s">
        <v>1494</v>
      </c>
      <c r="C33" s="464">
        <v>5.9691999999999998</v>
      </c>
    </row>
    <row r="34" spans="1:3" x14ac:dyDescent="0.3">
      <c r="A34" s="444" t="s">
        <v>316</v>
      </c>
      <c r="B34" t="s">
        <v>1495</v>
      </c>
      <c r="C34" s="464">
        <v>11.677999999999999</v>
      </c>
    </row>
    <row r="35" spans="1:3" x14ac:dyDescent="0.3">
      <c r="A35" s="444" t="s">
        <v>320</v>
      </c>
      <c r="B35" t="s">
        <v>1496</v>
      </c>
      <c r="C35" s="464">
        <v>22.012799999999999</v>
      </c>
    </row>
    <row r="36" spans="1:3" x14ac:dyDescent="0.3">
      <c r="A36" s="444" t="s">
        <v>324</v>
      </c>
      <c r="B36" t="s">
        <v>1497</v>
      </c>
      <c r="C36" s="464">
        <v>24.514000000000003</v>
      </c>
    </row>
    <row r="37" spans="1:3" x14ac:dyDescent="0.3">
      <c r="A37" s="444" t="s">
        <v>60</v>
      </c>
      <c r="B37" t="s">
        <v>1498</v>
      </c>
      <c r="C37" s="464">
        <v>21.467999999999996</v>
      </c>
    </row>
    <row r="38" spans="1:3" x14ac:dyDescent="0.3">
      <c r="A38" s="444" t="s">
        <v>84</v>
      </c>
      <c r="B38" t="s">
        <v>1499</v>
      </c>
      <c r="C38" s="464">
        <v>31.621100000000002</v>
      </c>
    </row>
    <row r="39" spans="1:3" x14ac:dyDescent="0.3">
      <c r="A39" s="444" t="s">
        <v>33</v>
      </c>
      <c r="B39" t="s">
        <v>1500</v>
      </c>
      <c r="C39" s="464">
        <v>38.146400000000007</v>
      </c>
    </row>
    <row r="40" spans="1:3" x14ac:dyDescent="0.3">
      <c r="A40" s="444" t="s">
        <v>332</v>
      </c>
      <c r="B40" t="s">
        <v>1501</v>
      </c>
      <c r="C40" s="464">
        <v>1.0152000000000001</v>
      </c>
    </row>
    <row r="41" spans="1:3" x14ac:dyDescent="0.3">
      <c r="A41" s="444" t="s">
        <v>336</v>
      </c>
      <c r="B41" t="s">
        <v>1502</v>
      </c>
      <c r="C41" s="464">
        <v>6.0280000000000005</v>
      </c>
    </row>
    <row r="42" spans="1:3" x14ac:dyDescent="0.3">
      <c r="A42" s="444" t="s">
        <v>338</v>
      </c>
      <c r="B42" t="s">
        <v>1503</v>
      </c>
      <c r="C42" s="464">
        <v>15.742000000000001</v>
      </c>
    </row>
    <row r="43" spans="1:3" x14ac:dyDescent="0.3">
      <c r="A43" s="444" t="s">
        <v>344</v>
      </c>
      <c r="B43" t="s">
        <v>1504</v>
      </c>
      <c r="C43" s="464">
        <v>10.925800000000001</v>
      </c>
    </row>
    <row r="44" spans="1:3" x14ac:dyDescent="0.3">
      <c r="A44" s="444" t="s">
        <v>348</v>
      </c>
      <c r="B44" t="s">
        <v>1505</v>
      </c>
      <c r="C44" s="464">
        <v>33.784600000000005</v>
      </c>
    </row>
    <row r="45" spans="1:3" x14ac:dyDescent="0.3">
      <c r="A45" s="444" t="s">
        <v>352</v>
      </c>
      <c r="B45" t="s">
        <v>1506</v>
      </c>
      <c r="C45" s="464">
        <v>47.095000000000006</v>
      </c>
    </row>
    <row r="46" spans="1:3" x14ac:dyDescent="0.3">
      <c r="A46" s="444" t="s">
        <v>88</v>
      </c>
      <c r="B46" t="s">
        <v>1507</v>
      </c>
      <c r="C46" s="464">
        <v>14.762499999999999</v>
      </c>
    </row>
    <row r="47" spans="1:3" x14ac:dyDescent="0.3">
      <c r="A47" s="444" t="s">
        <v>67</v>
      </c>
      <c r="B47" t="s">
        <v>1508</v>
      </c>
      <c r="C47" s="464">
        <v>31.019000000000005</v>
      </c>
    </row>
    <row r="48" spans="1:3" x14ac:dyDescent="0.3">
      <c r="A48" s="444" t="s">
        <v>358</v>
      </c>
      <c r="B48" t="s">
        <v>1509</v>
      </c>
      <c r="C48" s="464">
        <v>3.72</v>
      </c>
    </row>
    <row r="49" spans="1:3" x14ac:dyDescent="0.3">
      <c r="A49" s="444" t="s">
        <v>21</v>
      </c>
      <c r="B49" t="s">
        <v>1680</v>
      </c>
      <c r="C49" s="464">
        <v>33.6175</v>
      </c>
    </row>
    <row r="50" spans="1:3" x14ac:dyDescent="0.3">
      <c r="A50" s="444" t="s">
        <v>17</v>
      </c>
      <c r="B50" t="s">
        <v>1512</v>
      </c>
      <c r="C50" s="464">
        <v>40.241100000000003</v>
      </c>
    </row>
    <row r="51" spans="1:3" x14ac:dyDescent="0.3">
      <c r="A51" s="444" t="s">
        <v>389</v>
      </c>
      <c r="B51" t="s">
        <v>1515</v>
      </c>
      <c r="C51" s="464">
        <v>11.58</v>
      </c>
    </row>
    <row r="52" spans="1:3" x14ac:dyDescent="0.3">
      <c r="A52" s="444" t="s">
        <v>391</v>
      </c>
      <c r="B52" t="s">
        <v>1516</v>
      </c>
      <c r="C52" s="464">
        <v>10.301</v>
      </c>
    </row>
    <row r="53" spans="1:3" x14ac:dyDescent="0.3">
      <c r="A53" s="444" t="s">
        <v>393</v>
      </c>
      <c r="B53" t="s">
        <v>1517</v>
      </c>
      <c r="C53" s="464">
        <v>6.968</v>
      </c>
    </row>
    <row r="54" spans="1:3" x14ac:dyDescent="0.3">
      <c r="A54" s="444" t="s">
        <v>395</v>
      </c>
      <c r="B54" t="s">
        <v>1518</v>
      </c>
      <c r="C54" s="464">
        <v>13.48</v>
      </c>
    </row>
    <row r="55" spans="1:3" x14ac:dyDescent="0.3">
      <c r="A55" s="444" t="s">
        <v>397</v>
      </c>
      <c r="B55" t="s">
        <v>1519</v>
      </c>
      <c r="C55" s="464">
        <v>5.5780000000000003</v>
      </c>
    </row>
    <row r="56" spans="1:3" x14ac:dyDescent="0.3">
      <c r="A56" s="444" t="s">
        <v>399</v>
      </c>
      <c r="B56" t="s">
        <v>1520</v>
      </c>
      <c r="C56" s="464">
        <v>9.0659999999999989</v>
      </c>
    </row>
    <row r="57" spans="1:3" x14ac:dyDescent="0.3">
      <c r="A57" s="444" t="s">
        <v>401</v>
      </c>
      <c r="B57" t="s">
        <v>1682</v>
      </c>
      <c r="C57" s="464">
        <v>4.0789999999999997</v>
      </c>
    </row>
    <row r="58" spans="1:3" x14ac:dyDescent="0.3">
      <c r="A58" s="444" t="s">
        <v>405</v>
      </c>
      <c r="B58" t="s">
        <v>1522</v>
      </c>
      <c r="C58" s="464">
        <v>4.88</v>
      </c>
    </row>
    <row r="59" spans="1:3" x14ac:dyDescent="0.3">
      <c r="A59" s="444" t="s">
        <v>409</v>
      </c>
      <c r="B59" t="s">
        <v>1523</v>
      </c>
      <c r="C59" s="464">
        <v>6.3121999999999998</v>
      </c>
    </row>
    <row r="60" spans="1:3" x14ac:dyDescent="0.3">
      <c r="A60" s="444" t="s">
        <v>411</v>
      </c>
      <c r="B60" t="s">
        <v>1524</v>
      </c>
      <c r="C60" s="464">
        <v>1.3090000000000002</v>
      </c>
    </row>
    <row r="61" spans="1:3" x14ac:dyDescent="0.3">
      <c r="A61" s="444" t="s">
        <v>139</v>
      </c>
      <c r="B61" t="s">
        <v>1525</v>
      </c>
      <c r="C61" s="464">
        <v>2.7267000000000001</v>
      </c>
    </row>
    <row r="62" spans="1:3" x14ac:dyDescent="0.3">
      <c r="A62" s="444" t="s">
        <v>414</v>
      </c>
      <c r="B62" t="s">
        <v>1526</v>
      </c>
      <c r="C62" s="464">
        <v>10.430599999999998</v>
      </c>
    </row>
    <row r="63" spans="1:3" x14ac:dyDescent="0.3">
      <c r="A63" s="444" t="s">
        <v>418</v>
      </c>
      <c r="B63" t="s">
        <v>1527</v>
      </c>
      <c r="C63" s="464">
        <v>2.1431999999999998</v>
      </c>
    </row>
    <row r="64" spans="1:3" x14ac:dyDescent="0.3">
      <c r="A64" s="444" t="s">
        <v>421</v>
      </c>
      <c r="B64" t="s">
        <v>1528</v>
      </c>
      <c r="C64" s="464">
        <v>22.291400000000003</v>
      </c>
    </row>
    <row r="65" spans="1:3" x14ac:dyDescent="0.3">
      <c r="A65" s="444" t="s">
        <v>115</v>
      </c>
      <c r="B65" t="s">
        <v>1529</v>
      </c>
      <c r="C65" s="464">
        <v>6.593</v>
      </c>
    </row>
    <row r="66" spans="1:3" x14ac:dyDescent="0.3">
      <c r="A66" s="444" t="s">
        <v>117</v>
      </c>
      <c r="B66" t="s">
        <v>1530</v>
      </c>
      <c r="C66" s="464">
        <v>4.3338000000000001</v>
      </c>
    </row>
    <row r="67" spans="1:3" x14ac:dyDescent="0.3">
      <c r="A67" s="444" t="s">
        <v>425</v>
      </c>
      <c r="B67" t="s">
        <v>1531</v>
      </c>
      <c r="C67" s="464">
        <v>-0.1866000000000001</v>
      </c>
    </row>
    <row r="68" spans="1:3" x14ac:dyDescent="0.3">
      <c r="A68" s="444" t="s">
        <v>96</v>
      </c>
      <c r="B68" t="s">
        <v>1532</v>
      </c>
      <c r="C68" s="464">
        <v>6.9101999999999988</v>
      </c>
    </row>
    <row r="69" spans="1:3" x14ac:dyDescent="0.3">
      <c r="A69" s="444" t="s">
        <v>427</v>
      </c>
      <c r="B69" t="s">
        <v>1727</v>
      </c>
      <c r="C69" s="464">
        <v>3.0234999999999999</v>
      </c>
    </row>
    <row r="70" spans="1:3" x14ac:dyDescent="0.3">
      <c r="A70" s="444" t="s">
        <v>429</v>
      </c>
      <c r="B70" t="s">
        <v>1858</v>
      </c>
      <c r="C70" s="464">
        <v>5.38</v>
      </c>
    </row>
    <row r="71" spans="1:3" x14ac:dyDescent="0.3">
      <c r="A71" s="444" t="s">
        <v>36</v>
      </c>
      <c r="B71" t="s">
        <v>1533</v>
      </c>
      <c r="C71" s="464">
        <v>2.5333999999999999</v>
      </c>
    </row>
    <row r="72" spans="1:3" x14ac:dyDescent="0.3">
      <c r="A72" s="444" t="s">
        <v>437</v>
      </c>
      <c r="B72" t="s">
        <v>1535</v>
      </c>
      <c r="C72" s="464">
        <v>1.8431999999999999</v>
      </c>
    </row>
    <row r="73" spans="1:3" x14ac:dyDescent="0.3">
      <c r="A73" s="444" t="s">
        <v>441</v>
      </c>
      <c r="B73" t="s">
        <v>1537</v>
      </c>
      <c r="C73" s="464">
        <v>7.3536999999999999</v>
      </c>
    </row>
    <row r="74" spans="1:3" x14ac:dyDescent="0.3">
      <c r="A74" s="444" t="s">
        <v>445</v>
      </c>
      <c r="B74" t="s">
        <v>1539</v>
      </c>
      <c r="C74" s="464">
        <v>1.377</v>
      </c>
    </row>
    <row r="75" spans="1:3" x14ac:dyDescent="0.3">
      <c r="A75" s="444" t="s">
        <v>123</v>
      </c>
      <c r="B75" t="s">
        <v>1540</v>
      </c>
      <c r="C75" s="464">
        <v>6.8633999999999995</v>
      </c>
    </row>
    <row r="76" spans="1:3" x14ac:dyDescent="0.3">
      <c r="A76" s="444" t="s">
        <v>121</v>
      </c>
      <c r="B76" t="s">
        <v>1541</v>
      </c>
      <c r="C76" s="464">
        <v>7.6139999999999999</v>
      </c>
    </row>
    <row r="77" spans="1:3" x14ac:dyDescent="0.3">
      <c r="A77" s="444" t="s">
        <v>449</v>
      </c>
      <c r="B77" t="s">
        <v>1542</v>
      </c>
      <c r="C77" s="464">
        <v>0.98809999999999998</v>
      </c>
    </row>
    <row r="78" spans="1:3" x14ac:dyDescent="0.3">
      <c r="A78" s="444" t="s">
        <v>99</v>
      </c>
      <c r="B78" t="s">
        <v>1543</v>
      </c>
      <c r="C78" s="464">
        <v>3.1597999999999997</v>
      </c>
    </row>
    <row r="79" spans="1:3" x14ac:dyDescent="0.3">
      <c r="A79" s="444" t="s">
        <v>451</v>
      </c>
      <c r="B79" t="s">
        <v>1705</v>
      </c>
      <c r="C79" s="464">
        <v>2.4175</v>
      </c>
    </row>
    <row r="80" spans="1:3" x14ac:dyDescent="0.3">
      <c r="A80" s="444" t="s">
        <v>453</v>
      </c>
      <c r="B80" t="s">
        <v>1728</v>
      </c>
      <c r="C80" s="464">
        <v>0.76539999999999997</v>
      </c>
    </row>
    <row r="81" spans="1:3" x14ac:dyDescent="0.3">
      <c r="A81" s="444" t="s">
        <v>455</v>
      </c>
      <c r="B81" t="s">
        <v>1544</v>
      </c>
      <c r="C81" s="464">
        <v>6.3663999999999996</v>
      </c>
    </row>
    <row r="82" spans="1:3" x14ac:dyDescent="0.3">
      <c r="A82" s="444" t="s">
        <v>459</v>
      </c>
      <c r="B82" t="s">
        <v>1545</v>
      </c>
      <c r="C82" s="464">
        <v>2.3490000000000002</v>
      </c>
    </row>
    <row r="83" spans="1:3" x14ac:dyDescent="0.3">
      <c r="A83" s="444" t="s">
        <v>460</v>
      </c>
      <c r="B83" t="s">
        <v>1859</v>
      </c>
      <c r="C83" s="464">
        <v>1.7707000000000002</v>
      </c>
    </row>
    <row r="84" spans="1:3" x14ac:dyDescent="0.3">
      <c r="A84" s="444" t="s">
        <v>141</v>
      </c>
      <c r="B84" t="s">
        <v>1546</v>
      </c>
      <c r="C84" s="464">
        <v>12.9122</v>
      </c>
    </row>
    <row r="85" spans="1:3" x14ac:dyDescent="0.3">
      <c r="A85" s="444" t="s">
        <v>464</v>
      </c>
      <c r="B85" t="s">
        <v>1683</v>
      </c>
      <c r="C85" s="464">
        <v>0.81</v>
      </c>
    </row>
    <row r="86" spans="1:3" x14ac:dyDescent="0.3">
      <c r="A86" s="444" t="s">
        <v>125</v>
      </c>
      <c r="B86" t="s">
        <v>1548</v>
      </c>
      <c r="C86" s="464">
        <v>27.071000000000002</v>
      </c>
    </row>
    <row r="87" spans="1:3" x14ac:dyDescent="0.3">
      <c r="A87" s="444" t="s">
        <v>127</v>
      </c>
      <c r="B87" t="s">
        <v>1549</v>
      </c>
      <c r="C87" s="464">
        <v>10.2712</v>
      </c>
    </row>
    <row r="88" spans="1:3" x14ac:dyDescent="0.3">
      <c r="A88" s="444" t="s">
        <v>470</v>
      </c>
      <c r="B88" t="s">
        <v>1550</v>
      </c>
      <c r="C88" s="464">
        <v>11.423999999999999</v>
      </c>
    </row>
    <row r="89" spans="1:3" x14ac:dyDescent="0.3">
      <c r="A89" s="444" t="s">
        <v>102</v>
      </c>
      <c r="B89" t="s">
        <v>1551</v>
      </c>
      <c r="C89" s="464">
        <v>4.3380000000000001</v>
      </c>
    </row>
    <row r="90" spans="1:3" x14ac:dyDescent="0.3">
      <c r="A90" s="444" t="s">
        <v>39</v>
      </c>
      <c r="B90" t="s">
        <v>1552</v>
      </c>
      <c r="C90" s="464">
        <v>1.9396</v>
      </c>
    </row>
    <row r="91" spans="1:3" x14ac:dyDescent="0.3">
      <c r="A91" s="444" t="s">
        <v>478</v>
      </c>
      <c r="B91" t="s">
        <v>1729</v>
      </c>
      <c r="C91" s="464">
        <v>0.84550000000000003</v>
      </c>
    </row>
    <row r="92" spans="1:3" x14ac:dyDescent="0.3">
      <c r="A92" s="444" t="s">
        <v>480</v>
      </c>
      <c r="B92" t="s">
        <v>1553</v>
      </c>
      <c r="C92" s="464">
        <v>7.4204999999999997</v>
      </c>
    </row>
    <row r="93" spans="1:3" x14ac:dyDescent="0.3">
      <c r="A93" s="444" t="s">
        <v>482</v>
      </c>
      <c r="B93" t="s">
        <v>1730</v>
      </c>
      <c r="C93" s="464">
        <v>1.0780000000000001</v>
      </c>
    </row>
    <row r="94" spans="1:3" x14ac:dyDescent="0.3">
      <c r="A94" s="444" t="s">
        <v>486</v>
      </c>
      <c r="B94" t="s">
        <v>1554</v>
      </c>
      <c r="C94" s="464">
        <v>9.3085000000000004</v>
      </c>
    </row>
    <row r="95" spans="1:3" x14ac:dyDescent="0.3">
      <c r="A95" s="444" t="s">
        <v>487</v>
      </c>
      <c r="B95" t="s">
        <v>1555</v>
      </c>
      <c r="C95" s="464">
        <v>0.4</v>
      </c>
    </row>
    <row r="96" spans="1:3" x14ac:dyDescent="0.3">
      <c r="A96" s="444" t="s">
        <v>489</v>
      </c>
      <c r="B96" t="s">
        <v>1556</v>
      </c>
      <c r="C96" s="464">
        <v>2.323</v>
      </c>
    </row>
    <row r="97" spans="1:3" x14ac:dyDescent="0.3">
      <c r="A97" s="444" t="s">
        <v>129</v>
      </c>
      <c r="B97" t="s">
        <v>1557</v>
      </c>
      <c r="C97" s="464">
        <v>15.757</v>
      </c>
    </row>
    <row r="98" spans="1:3" x14ac:dyDescent="0.3">
      <c r="A98" s="444" t="s">
        <v>131</v>
      </c>
      <c r="B98" t="s">
        <v>1558</v>
      </c>
      <c r="C98" s="464">
        <v>26.291799999999999</v>
      </c>
    </row>
    <row r="99" spans="1:3" x14ac:dyDescent="0.3">
      <c r="A99" s="444" t="s">
        <v>496</v>
      </c>
      <c r="B99" t="s">
        <v>1559</v>
      </c>
      <c r="C99" s="464">
        <v>10.903800000000002</v>
      </c>
    </row>
    <row r="100" spans="1:3" x14ac:dyDescent="0.3">
      <c r="A100" s="444" t="s">
        <v>109</v>
      </c>
      <c r="B100" t="s">
        <v>1560</v>
      </c>
      <c r="C100" s="464">
        <v>18.287799999999997</v>
      </c>
    </row>
    <row r="101" spans="1:3" x14ac:dyDescent="0.3">
      <c r="A101" s="444" t="s">
        <v>42</v>
      </c>
      <c r="B101" t="s">
        <v>1561</v>
      </c>
      <c r="C101" s="464">
        <v>10.9772</v>
      </c>
    </row>
    <row r="102" spans="1:3" x14ac:dyDescent="0.3">
      <c r="A102" s="444" t="s">
        <v>501</v>
      </c>
      <c r="B102" t="s">
        <v>1731</v>
      </c>
      <c r="C102" s="464">
        <v>1.6380000000000001</v>
      </c>
    </row>
    <row r="103" spans="1:3" x14ac:dyDescent="0.3">
      <c r="A103" s="444" t="s">
        <v>143</v>
      </c>
      <c r="B103" t="s">
        <v>1749</v>
      </c>
      <c r="C103" s="464">
        <v>0.57999999999999996</v>
      </c>
    </row>
    <row r="104" spans="1:3" x14ac:dyDescent="0.3">
      <c r="A104" s="444" t="s">
        <v>522</v>
      </c>
      <c r="B104" t="s">
        <v>1732</v>
      </c>
      <c r="C104" s="464">
        <v>5.0030000000000001</v>
      </c>
    </row>
    <row r="105" spans="1:3" x14ac:dyDescent="0.3">
      <c r="A105" s="444" t="s">
        <v>569</v>
      </c>
      <c r="B105" t="s">
        <v>1701</v>
      </c>
      <c r="C105" s="464">
        <v>1.268</v>
      </c>
    </row>
    <row r="106" spans="1:3" x14ac:dyDescent="0.3">
      <c r="A106" s="444" t="s">
        <v>577</v>
      </c>
      <c r="B106" t="s">
        <v>1613</v>
      </c>
      <c r="C106" s="464">
        <v>0.52200000000000002</v>
      </c>
    </row>
    <row r="107" spans="1:3" x14ac:dyDescent="0.3">
      <c r="A107" s="444" t="s">
        <v>579</v>
      </c>
      <c r="B107" t="s">
        <v>1685</v>
      </c>
      <c r="C107" s="464">
        <v>4.08</v>
      </c>
    </row>
    <row r="108" spans="1:3" x14ac:dyDescent="0.3">
      <c r="A108" s="444" t="s">
        <v>592</v>
      </c>
      <c r="B108" t="s">
        <v>1738</v>
      </c>
      <c r="C108" s="464">
        <v>0.47499999999999998</v>
      </c>
    </row>
    <row r="109" spans="1:3" x14ac:dyDescent="0.3">
      <c r="A109" s="444" t="s">
        <v>602</v>
      </c>
      <c r="B109" t="s">
        <v>1860</v>
      </c>
      <c r="C109" s="464">
        <v>22.245999999999999</v>
      </c>
    </row>
    <row r="110" spans="1:3" x14ac:dyDescent="0.3">
      <c r="A110" s="444" t="s">
        <v>609</v>
      </c>
      <c r="B110" t="s">
        <v>1736</v>
      </c>
      <c r="C110" s="464">
        <v>0.97</v>
      </c>
    </row>
    <row r="111" spans="1:3" x14ac:dyDescent="0.3">
      <c r="A111" s="444" t="s">
        <v>637</v>
      </c>
      <c r="B111" t="s">
        <v>1686</v>
      </c>
      <c r="C111" s="464">
        <v>17.361000000000001</v>
      </c>
    </row>
    <row r="112" spans="1:3" x14ac:dyDescent="0.3">
      <c r="A112" s="444" t="s">
        <v>639</v>
      </c>
      <c r="B112" t="s">
        <v>1570</v>
      </c>
      <c r="C112" s="464">
        <v>14.424999999999999</v>
      </c>
    </row>
    <row r="113" spans="1:3" x14ac:dyDescent="0.3">
      <c r="A113" s="444" t="s">
        <v>643</v>
      </c>
      <c r="B113" t="s">
        <v>1571</v>
      </c>
      <c r="C113" s="464">
        <v>3.7336</v>
      </c>
    </row>
    <row r="114" spans="1:3" x14ac:dyDescent="0.3">
      <c r="A114" s="444" t="s">
        <v>645</v>
      </c>
      <c r="B114" t="s">
        <v>1861</v>
      </c>
      <c r="C114" s="464">
        <v>4.4000000000000004</v>
      </c>
    </row>
    <row r="115" spans="1:3" x14ac:dyDescent="0.3">
      <c r="A115" s="444" t="s">
        <v>647</v>
      </c>
      <c r="B115" t="s">
        <v>1572</v>
      </c>
      <c r="C115" s="464">
        <v>8.3522999999999996</v>
      </c>
    </row>
    <row r="116" spans="1:3" x14ac:dyDescent="0.3">
      <c r="A116" s="444" t="s">
        <v>651</v>
      </c>
      <c r="B116" t="s">
        <v>1573</v>
      </c>
      <c r="C116" s="464">
        <v>6.1101999999999999</v>
      </c>
    </row>
    <row r="117" spans="1:3" x14ac:dyDescent="0.3">
      <c r="A117" s="444" t="s">
        <v>55</v>
      </c>
      <c r="B117" t="s">
        <v>1574</v>
      </c>
      <c r="C117" s="464">
        <v>6.6959999999999997</v>
      </c>
    </row>
    <row r="118" spans="1:3" x14ac:dyDescent="0.3">
      <c r="A118" s="444" t="s">
        <v>657</v>
      </c>
      <c r="B118" t="s">
        <v>1575</v>
      </c>
      <c r="C118" s="464">
        <v>1.268</v>
      </c>
    </row>
    <row r="119" spans="1:3" x14ac:dyDescent="0.3">
      <c r="A119" s="444" t="s">
        <v>663</v>
      </c>
      <c r="B119" t="s">
        <v>1862</v>
      </c>
      <c r="C119" s="464">
        <v>8.83</v>
      </c>
    </row>
    <row r="120" spans="1:3" x14ac:dyDescent="0.3">
      <c r="A120" s="444" t="s">
        <v>685</v>
      </c>
      <c r="B120" t="s">
        <v>1863</v>
      </c>
      <c r="C120" s="464">
        <v>2.972</v>
      </c>
    </row>
    <row r="121" spans="1:3" x14ac:dyDescent="0.3">
      <c r="A121" s="444" t="s">
        <v>699</v>
      </c>
      <c r="B121" t="s">
        <v>1576</v>
      </c>
      <c r="C121" s="464">
        <v>3.5225</v>
      </c>
    </row>
    <row r="122" spans="1:3" x14ac:dyDescent="0.3">
      <c r="A122" s="444" t="s">
        <v>701</v>
      </c>
      <c r="B122" t="s">
        <v>1577</v>
      </c>
      <c r="C122" s="464">
        <v>28.255500000000001</v>
      </c>
    </row>
    <row r="123" spans="1:3" x14ac:dyDescent="0.3">
      <c r="A123" s="444" t="s">
        <v>703</v>
      </c>
      <c r="B123" t="s">
        <v>1578</v>
      </c>
      <c r="C123" s="464">
        <v>0.26600000000000001</v>
      </c>
    </row>
    <row r="124" spans="1:3" x14ac:dyDescent="0.3">
      <c r="A124" s="444" t="s">
        <v>119</v>
      </c>
      <c r="B124" t="s">
        <v>1579</v>
      </c>
      <c r="C124" s="464">
        <v>0.4375</v>
      </c>
    </row>
    <row r="125" spans="1:3" x14ac:dyDescent="0.3">
      <c r="A125" s="444" t="s">
        <v>711</v>
      </c>
      <c r="B125" t="s">
        <v>1733</v>
      </c>
      <c r="C125" s="464">
        <v>9.6799999999999997E-2</v>
      </c>
    </row>
    <row r="126" spans="1:3" x14ac:dyDescent="0.3">
      <c r="A126" s="465" t="s">
        <v>1420</v>
      </c>
      <c r="B126" s="464"/>
      <c r="C126" s="464">
        <v>1280.3209000000006</v>
      </c>
    </row>
    <row r="128" spans="1:3" x14ac:dyDescent="0.3">
      <c r="A128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C830-DFA8-48D0-BBF0-24F53CBE9ED0}">
  <sheetPr codeName="Planilha28"/>
  <dimension ref="A1:C135"/>
  <sheetViews>
    <sheetView workbookViewId="0">
      <selection activeCell="K22" sqref="K22"/>
    </sheetView>
  </sheetViews>
  <sheetFormatPr defaultRowHeight="14.4" x14ac:dyDescent="0.3"/>
  <sheetData>
    <row r="1" spans="1:3" x14ac:dyDescent="0.3">
      <c r="A1" s="449" t="s">
        <v>1662</v>
      </c>
      <c r="B1" t="s">
        <v>1663</v>
      </c>
      <c r="C1" s="449" t="s">
        <v>1864</v>
      </c>
    </row>
    <row r="2" spans="1:3" x14ac:dyDescent="0.3">
      <c r="A2" s="442" t="s">
        <v>181</v>
      </c>
      <c r="C2" s="442" t="s">
        <v>1421</v>
      </c>
    </row>
    <row r="3" spans="1:3" x14ac:dyDescent="0.3">
      <c r="A3" s="444" t="s">
        <v>324</v>
      </c>
      <c r="B3" t="s">
        <v>1497</v>
      </c>
      <c r="C3">
        <v>39.667299999999997</v>
      </c>
    </row>
    <row r="4" spans="1:3" x14ac:dyDescent="0.3">
      <c r="A4" s="444" t="s">
        <v>109</v>
      </c>
      <c r="B4" t="s">
        <v>1560</v>
      </c>
      <c r="C4">
        <v>52.467600000000004</v>
      </c>
    </row>
    <row r="5" spans="1:3" x14ac:dyDescent="0.3">
      <c r="A5" s="444" t="s">
        <v>17</v>
      </c>
      <c r="B5" t="s">
        <v>1512</v>
      </c>
      <c r="C5">
        <v>36.1096</v>
      </c>
    </row>
    <row r="6" spans="1:3" x14ac:dyDescent="0.3">
      <c r="A6" s="444" t="s">
        <v>147</v>
      </c>
      <c r="B6" t="s">
        <v>1471</v>
      </c>
      <c r="C6">
        <v>59.488</v>
      </c>
    </row>
    <row r="7" spans="1:3" x14ac:dyDescent="0.3">
      <c r="A7" s="444" t="s">
        <v>67</v>
      </c>
      <c r="B7" t="s">
        <v>1508</v>
      </c>
      <c r="C7">
        <v>48.921399999999991</v>
      </c>
    </row>
    <row r="8" spans="1:3" x14ac:dyDescent="0.3">
      <c r="A8" s="444" t="s">
        <v>246</v>
      </c>
      <c r="B8" t="s">
        <v>1470</v>
      </c>
      <c r="C8">
        <v>25.492000000000001</v>
      </c>
    </row>
    <row r="9" spans="1:3" x14ac:dyDescent="0.3">
      <c r="A9" s="444" t="s">
        <v>320</v>
      </c>
      <c r="B9" t="s">
        <v>1496</v>
      </c>
      <c r="C9">
        <v>30.340999999999998</v>
      </c>
    </row>
    <row r="10" spans="1:3" x14ac:dyDescent="0.3">
      <c r="A10" s="444" t="s">
        <v>125</v>
      </c>
      <c r="B10" t="s">
        <v>1548</v>
      </c>
      <c r="C10">
        <v>10.330400000000001</v>
      </c>
    </row>
    <row r="11" spans="1:3" x14ac:dyDescent="0.3">
      <c r="A11" s="444" t="s">
        <v>60</v>
      </c>
      <c r="B11" t="s">
        <v>1498</v>
      </c>
      <c r="C11">
        <v>34.774999999999991</v>
      </c>
    </row>
    <row r="12" spans="1:3" x14ac:dyDescent="0.3">
      <c r="A12" s="444" t="s">
        <v>33</v>
      </c>
      <c r="B12" t="s">
        <v>1500</v>
      </c>
      <c r="C12">
        <v>42.208300000000001</v>
      </c>
    </row>
    <row r="13" spans="1:3" x14ac:dyDescent="0.3">
      <c r="A13" s="444" t="s">
        <v>269</v>
      </c>
      <c r="B13" t="s">
        <v>1480</v>
      </c>
      <c r="C13">
        <v>15.251199999999999</v>
      </c>
    </row>
    <row r="14" spans="1:3" x14ac:dyDescent="0.3">
      <c r="A14" s="444" t="s">
        <v>57</v>
      </c>
      <c r="B14" t="s">
        <v>1482</v>
      </c>
      <c r="C14">
        <v>39.818000000000012</v>
      </c>
    </row>
    <row r="15" spans="1:3" x14ac:dyDescent="0.3">
      <c r="A15" s="444" t="s">
        <v>391</v>
      </c>
      <c r="B15" t="s">
        <v>1516</v>
      </c>
      <c r="C15">
        <v>4.2839999999999998</v>
      </c>
    </row>
    <row r="16" spans="1:3" x14ac:dyDescent="0.3">
      <c r="A16" s="444" t="s">
        <v>29</v>
      </c>
      <c r="B16" t="s">
        <v>1484</v>
      </c>
      <c r="C16">
        <v>15.845799999999997</v>
      </c>
    </row>
    <row r="17" spans="1:3" x14ac:dyDescent="0.3">
      <c r="A17" s="444" t="s">
        <v>261</v>
      </c>
      <c r="B17" t="s">
        <v>1478</v>
      </c>
      <c r="C17">
        <v>36.634</v>
      </c>
    </row>
    <row r="18" spans="1:3" x14ac:dyDescent="0.3">
      <c r="A18" s="444" t="s">
        <v>272</v>
      </c>
      <c r="B18" t="s">
        <v>1481</v>
      </c>
      <c r="C18">
        <v>29.353999999999996</v>
      </c>
    </row>
    <row r="19" spans="1:3" x14ac:dyDescent="0.3">
      <c r="A19" s="444" t="s">
        <v>265</v>
      </c>
      <c r="B19" t="s">
        <v>1479</v>
      </c>
      <c r="C19">
        <v>30.182600000000004</v>
      </c>
    </row>
    <row r="20" spans="1:3" x14ac:dyDescent="0.3">
      <c r="A20" s="444" t="s">
        <v>141</v>
      </c>
      <c r="B20" t="s">
        <v>1546</v>
      </c>
      <c r="C20">
        <v>39.534199999999998</v>
      </c>
    </row>
    <row r="21" spans="1:3" x14ac:dyDescent="0.3">
      <c r="A21" s="444" t="s">
        <v>102</v>
      </c>
      <c r="B21" t="s">
        <v>1551</v>
      </c>
      <c r="C21">
        <v>16.724999999999998</v>
      </c>
    </row>
    <row r="22" spans="1:3" x14ac:dyDescent="0.3">
      <c r="A22" s="444" t="s">
        <v>352</v>
      </c>
      <c r="B22" t="s">
        <v>1506</v>
      </c>
      <c r="C22">
        <v>34.216400000000007</v>
      </c>
    </row>
    <row r="23" spans="1:3" x14ac:dyDescent="0.3">
      <c r="A23" s="444" t="s">
        <v>139</v>
      </c>
      <c r="B23" t="s">
        <v>1525</v>
      </c>
      <c r="C23">
        <v>25.700899999999997</v>
      </c>
    </row>
    <row r="24" spans="1:3" x14ac:dyDescent="0.3">
      <c r="A24" s="444" t="s">
        <v>389</v>
      </c>
      <c r="B24" t="s">
        <v>1515</v>
      </c>
      <c r="C24">
        <v>46.64100000000002</v>
      </c>
    </row>
    <row r="25" spans="1:3" x14ac:dyDescent="0.3">
      <c r="A25" s="444" t="s">
        <v>358</v>
      </c>
      <c r="B25" t="s">
        <v>1509</v>
      </c>
      <c r="C25">
        <v>28.24</v>
      </c>
    </row>
    <row r="26" spans="1:3" x14ac:dyDescent="0.3">
      <c r="A26" s="444" t="s">
        <v>486</v>
      </c>
      <c r="B26" t="s">
        <v>1554</v>
      </c>
      <c r="C26">
        <v>34.181499999999986</v>
      </c>
    </row>
    <row r="27" spans="1:3" x14ac:dyDescent="0.3">
      <c r="A27" s="444" t="s">
        <v>151</v>
      </c>
      <c r="B27" t="s">
        <v>1477</v>
      </c>
      <c r="C27">
        <v>27.860799999999994</v>
      </c>
    </row>
    <row r="28" spans="1:3" x14ac:dyDescent="0.3">
      <c r="A28" s="444" t="s">
        <v>348</v>
      </c>
      <c r="B28" t="s">
        <v>1505</v>
      </c>
      <c r="C28">
        <v>29.435099999999998</v>
      </c>
    </row>
    <row r="29" spans="1:3" x14ac:dyDescent="0.3">
      <c r="A29" s="444" t="s">
        <v>344</v>
      </c>
      <c r="B29" t="s">
        <v>1504</v>
      </c>
      <c r="C29">
        <v>22.0669</v>
      </c>
    </row>
    <row r="30" spans="1:3" x14ac:dyDescent="0.3">
      <c r="A30" s="444" t="s">
        <v>157</v>
      </c>
      <c r="B30" t="s">
        <v>1494</v>
      </c>
      <c r="C30">
        <v>18.677299999999999</v>
      </c>
    </row>
    <row r="31" spans="1:3" x14ac:dyDescent="0.3">
      <c r="A31" s="444" t="s">
        <v>395</v>
      </c>
      <c r="B31" t="s">
        <v>1518</v>
      </c>
      <c r="C31">
        <v>38.67</v>
      </c>
    </row>
    <row r="32" spans="1:3" x14ac:dyDescent="0.3">
      <c r="A32" s="444" t="s">
        <v>249</v>
      </c>
      <c r="B32" t="s">
        <v>1472</v>
      </c>
      <c r="C32">
        <v>7.6929999999999996</v>
      </c>
    </row>
    <row r="33" spans="1:3" x14ac:dyDescent="0.3">
      <c r="A33" s="444" t="s">
        <v>496</v>
      </c>
      <c r="B33" t="s">
        <v>1559</v>
      </c>
      <c r="C33">
        <v>21.329599999999999</v>
      </c>
    </row>
    <row r="34" spans="1:3" x14ac:dyDescent="0.3">
      <c r="A34" s="444" t="s">
        <v>131</v>
      </c>
      <c r="B34" t="s">
        <v>1558</v>
      </c>
      <c r="C34">
        <v>14.3283</v>
      </c>
    </row>
    <row r="35" spans="1:3" x14ac:dyDescent="0.3">
      <c r="A35" s="444" t="s">
        <v>84</v>
      </c>
      <c r="B35" t="s">
        <v>1499</v>
      </c>
      <c r="C35">
        <v>23.297899999999998</v>
      </c>
    </row>
    <row r="36" spans="1:3" x14ac:dyDescent="0.3">
      <c r="A36" s="444" t="s">
        <v>643</v>
      </c>
      <c r="B36" t="s">
        <v>1571</v>
      </c>
      <c r="C36">
        <v>20.813299999999998</v>
      </c>
    </row>
    <row r="37" spans="1:3" x14ac:dyDescent="0.3">
      <c r="A37" s="444" t="s">
        <v>251</v>
      </c>
      <c r="B37" t="s">
        <v>1473</v>
      </c>
      <c r="C37">
        <v>8.918000000000001</v>
      </c>
    </row>
    <row r="38" spans="1:3" x14ac:dyDescent="0.3">
      <c r="A38" s="444" t="s">
        <v>316</v>
      </c>
      <c r="B38" t="s">
        <v>1495</v>
      </c>
      <c r="C38">
        <v>2.1406000000000001</v>
      </c>
    </row>
    <row r="39" spans="1:3" x14ac:dyDescent="0.3">
      <c r="A39" s="444" t="s">
        <v>701</v>
      </c>
      <c r="B39" t="s">
        <v>1577</v>
      </c>
      <c r="C39">
        <v>28.928000000000001</v>
      </c>
    </row>
    <row r="40" spans="1:3" x14ac:dyDescent="0.3">
      <c r="A40" s="444" t="s">
        <v>88</v>
      </c>
      <c r="B40" t="s">
        <v>1507</v>
      </c>
      <c r="C40">
        <v>11.610999999999999</v>
      </c>
    </row>
    <row r="41" spans="1:3" x14ac:dyDescent="0.3">
      <c r="A41" s="444" t="s">
        <v>397</v>
      </c>
      <c r="B41" t="s">
        <v>1519</v>
      </c>
      <c r="C41">
        <v>10.2196</v>
      </c>
    </row>
    <row r="42" spans="1:3" x14ac:dyDescent="0.3">
      <c r="A42" s="444" t="s">
        <v>639</v>
      </c>
      <c r="B42" t="s">
        <v>1570</v>
      </c>
      <c r="C42">
        <v>27.120500000000007</v>
      </c>
    </row>
    <row r="43" spans="1:3" x14ac:dyDescent="0.3">
      <c r="A43" s="444" t="s">
        <v>393</v>
      </c>
      <c r="B43" t="s">
        <v>1517</v>
      </c>
      <c r="C43">
        <v>25.395999999999997</v>
      </c>
    </row>
    <row r="44" spans="1:3" x14ac:dyDescent="0.3">
      <c r="A44" s="444" t="s">
        <v>305</v>
      </c>
      <c r="B44" t="s">
        <v>1491</v>
      </c>
      <c r="C44">
        <v>22.341799999999999</v>
      </c>
    </row>
    <row r="45" spans="1:3" x14ac:dyDescent="0.3">
      <c r="A45" s="444" t="s">
        <v>470</v>
      </c>
      <c r="B45" t="s">
        <v>1550</v>
      </c>
      <c r="C45">
        <v>11.8756</v>
      </c>
    </row>
    <row r="46" spans="1:3" x14ac:dyDescent="0.3">
      <c r="A46" s="444" t="s">
        <v>414</v>
      </c>
      <c r="B46" t="s">
        <v>1526</v>
      </c>
      <c r="C46">
        <v>16.244599999999998</v>
      </c>
    </row>
    <row r="47" spans="1:3" x14ac:dyDescent="0.3">
      <c r="A47" s="444" t="s">
        <v>338</v>
      </c>
      <c r="B47" t="s">
        <v>1503</v>
      </c>
      <c r="C47">
        <v>10.600200000000001</v>
      </c>
    </row>
    <row r="48" spans="1:3" x14ac:dyDescent="0.3">
      <c r="A48" s="444" t="s">
        <v>72</v>
      </c>
      <c r="B48" t="s">
        <v>1475</v>
      </c>
      <c r="C48">
        <v>8.6370000000000005</v>
      </c>
    </row>
    <row r="49" spans="1:3" x14ac:dyDescent="0.3">
      <c r="A49" s="444" t="s">
        <v>129</v>
      </c>
      <c r="B49" t="s">
        <v>1557</v>
      </c>
      <c r="C49">
        <v>27.264000000000003</v>
      </c>
    </row>
    <row r="50" spans="1:3" x14ac:dyDescent="0.3">
      <c r="A50" s="444" t="s">
        <v>295</v>
      </c>
      <c r="B50" t="s">
        <v>1488</v>
      </c>
      <c r="C50">
        <v>5.8769999999999989</v>
      </c>
    </row>
    <row r="51" spans="1:3" x14ac:dyDescent="0.3">
      <c r="A51" s="444" t="s">
        <v>647</v>
      </c>
      <c r="B51" t="s">
        <v>1572</v>
      </c>
      <c r="C51">
        <v>1.3099999999999998</v>
      </c>
    </row>
    <row r="52" spans="1:3" x14ac:dyDescent="0.3">
      <c r="A52" s="444" t="s">
        <v>155</v>
      </c>
      <c r="B52" t="s">
        <v>1487</v>
      </c>
      <c r="C52">
        <v>10.329000000000001</v>
      </c>
    </row>
    <row r="53" spans="1:3" x14ac:dyDescent="0.3">
      <c r="A53" s="444" t="s">
        <v>409</v>
      </c>
      <c r="B53" t="s">
        <v>1523</v>
      </c>
      <c r="C53">
        <v>1.4964</v>
      </c>
    </row>
    <row r="54" spans="1:3" x14ac:dyDescent="0.3">
      <c r="A54" s="444" t="s">
        <v>256</v>
      </c>
      <c r="B54" t="s">
        <v>1476</v>
      </c>
      <c r="C54">
        <v>13.403700000000002</v>
      </c>
    </row>
    <row r="55" spans="1:3" x14ac:dyDescent="0.3">
      <c r="A55" s="444" t="s">
        <v>96</v>
      </c>
      <c r="B55" t="s">
        <v>1532</v>
      </c>
      <c r="C55">
        <v>4.6899999999999995</v>
      </c>
    </row>
    <row r="56" spans="1:3" x14ac:dyDescent="0.3">
      <c r="A56" s="444" t="s">
        <v>411</v>
      </c>
      <c r="B56" t="s">
        <v>1524</v>
      </c>
      <c r="C56">
        <v>8.0394999999999985</v>
      </c>
    </row>
    <row r="57" spans="1:3" x14ac:dyDescent="0.3">
      <c r="A57" s="444" t="s">
        <v>455</v>
      </c>
      <c r="B57" t="s">
        <v>1544</v>
      </c>
      <c r="C57">
        <v>7.3429999999999991</v>
      </c>
    </row>
    <row r="58" spans="1:3" x14ac:dyDescent="0.3">
      <c r="A58" s="444" t="s">
        <v>24</v>
      </c>
      <c r="B58" t="s">
        <v>1492</v>
      </c>
      <c r="C58">
        <v>2.0848</v>
      </c>
    </row>
    <row r="59" spans="1:3" x14ac:dyDescent="0.3">
      <c r="A59" s="444" t="s">
        <v>421</v>
      </c>
      <c r="B59" t="s">
        <v>1528</v>
      </c>
      <c r="C59">
        <v>7.2839999999999998</v>
      </c>
    </row>
    <row r="60" spans="1:3" x14ac:dyDescent="0.3">
      <c r="A60" s="444" t="s">
        <v>449</v>
      </c>
      <c r="B60" t="s">
        <v>1542</v>
      </c>
      <c r="C60">
        <v>2.5390999999999999</v>
      </c>
    </row>
    <row r="61" spans="1:3" x14ac:dyDescent="0.3">
      <c r="A61" s="444" t="s">
        <v>685</v>
      </c>
      <c r="B61" t="s">
        <v>1863</v>
      </c>
      <c r="C61">
        <v>17.388399999999997</v>
      </c>
    </row>
    <row r="62" spans="1:3" x14ac:dyDescent="0.3">
      <c r="A62" s="444" t="s">
        <v>651</v>
      </c>
      <c r="B62" t="s">
        <v>1573</v>
      </c>
      <c r="C62">
        <v>4.7459999999999996</v>
      </c>
    </row>
    <row r="63" spans="1:3" x14ac:dyDescent="0.3">
      <c r="A63" s="444" t="s">
        <v>21</v>
      </c>
      <c r="B63" t="s">
        <v>1680</v>
      </c>
      <c r="C63">
        <v>0.89249999999999996</v>
      </c>
    </row>
    <row r="64" spans="1:3" x14ac:dyDescent="0.3">
      <c r="A64" s="444" t="s">
        <v>42</v>
      </c>
      <c r="B64" t="s">
        <v>1561</v>
      </c>
      <c r="C64">
        <v>13.480199999999996</v>
      </c>
    </row>
    <row r="65" spans="1:3" x14ac:dyDescent="0.3">
      <c r="A65" s="444" t="s">
        <v>75</v>
      </c>
      <c r="B65" t="s">
        <v>1483</v>
      </c>
      <c r="C65">
        <v>10.324</v>
      </c>
    </row>
    <row r="66" spans="1:3" x14ac:dyDescent="0.3">
      <c r="A66" s="444" t="s">
        <v>301</v>
      </c>
      <c r="B66" t="s">
        <v>1490</v>
      </c>
      <c r="C66">
        <v>13.190699999999998</v>
      </c>
    </row>
    <row r="67" spans="1:3" x14ac:dyDescent="0.3">
      <c r="A67" s="444" t="s">
        <v>480</v>
      </c>
      <c r="B67" t="s">
        <v>1553</v>
      </c>
      <c r="C67">
        <v>8.9256000000000011</v>
      </c>
    </row>
    <row r="68" spans="1:3" x14ac:dyDescent="0.3">
      <c r="A68" s="444" t="s">
        <v>657</v>
      </c>
      <c r="B68" t="s">
        <v>1575</v>
      </c>
      <c r="C68">
        <v>6.34</v>
      </c>
    </row>
    <row r="69" spans="1:3" x14ac:dyDescent="0.3">
      <c r="A69" s="444" t="s">
        <v>332</v>
      </c>
      <c r="B69" t="s">
        <v>1501</v>
      </c>
      <c r="C69">
        <v>6.7666999999999993</v>
      </c>
    </row>
    <row r="70" spans="1:3" x14ac:dyDescent="0.3">
      <c r="A70" s="444" t="s">
        <v>127</v>
      </c>
      <c r="B70" t="s">
        <v>1549</v>
      </c>
      <c r="C70">
        <v>12.407</v>
      </c>
    </row>
    <row r="71" spans="1:3" x14ac:dyDescent="0.3">
      <c r="A71" s="444" t="s">
        <v>282</v>
      </c>
      <c r="B71" t="s">
        <v>1485</v>
      </c>
      <c r="C71">
        <v>9.2880000000000003</v>
      </c>
    </row>
    <row r="72" spans="1:3" x14ac:dyDescent="0.3">
      <c r="A72" s="444" t="s">
        <v>292</v>
      </c>
      <c r="B72" t="s">
        <v>1486</v>
      </c>
      <c r="C72">
        <v>0.3105</v>
      </c>
    </row>
    <row r="73" spans="1:3" x14ac:dyDescent="0.3">
      <c r="A73" s="444" t="s">
        <v>425</v>
      </c>
      <c r="B73" t="s">
        <v>1531</v>
      </c>
      <c r="C73">
        <v>10.638100000000001</v>
      </c>
    </row>
    <row r="74" spans="1:3" x14ac:dyDescent="0.3">
      <c r="A74" s="444" t="s">
        <v>99</v>
      </c>
      <c r="B74" t="s">
        <v>1543</v>
      </c>
      <c r="C74">
        <v>1.6316999999999999</v>
      </c>
    </row>
    <row r="75" spans="1:3" x14ac:dyDescent="0.3">
      <c r="A75" s="444" t="s">
        <v>280</v>
      </c>
      <c r="B75" t="s">
        <v>1671</v>
      </c>
      <c r="C75">
        <v>3.7110000000000003</v>
      </c>
    </row>
    <row r="76" spans="1:3" x14ac:dyDescent="0.3">
      <c r="A76" s="444" t="s">
        <v>637</v>
      </c>
      <c r="B76" t="s">
        <v>1686</v>
      </c>
      <c r="C76">
        <v>1.3113999999999999</v>
      </c>
    </row>
    <row r="77" spans="1:3" x14ac:dyDescent="0.3">
      <c r="A77" s="444" t="s">
        <v>524</v>
      </c>
      <c r="B77" t="s">
        <v>1667</v>
      </c>
      <c r="C77">
        <v>11.671999999999999</v>
      </c>
    </row>
    <row r="78" spans="1:3" x14ac:dyDescent="0.3">
      <c r="A78" s="444" t="s">
        <v>115</v>
      </c>
      <c r="B78" t="s">
        <v>1529</v>
      </c>
      <c r="C78">
        <v>1.8240000000000001</v>
      </c>
    </row>
    <row r="79" spans="1:3" x14ac:dyDescent="0.3">
      <c r="A79" s="444" t="s">
        <v>459</v>
      </c>
      <c r="B79" t="s">
        <v>1545</v>
      </c>
      <c r="C79">
        <v>6.0175000000000001</v>
      </c>
    </row>
    <row r="80" spans="1:3" x14ac:dyDescent="0.3">
      <c r="A80" s="444" t="s">
        <v>299</v>
      </c>
      <c r="B80" t="s">
        <v>1489</v>
      </c>
      <c r="C80">
        <v>9.8856999999999999</v>
      </c>
    </row>
    <row r="81" spans="1:3" x14ac:dyDescent="0.3">
      <c r="A81" s="444" t="s">
        <v>237</v>
      </c>
      <c r="B81" t="s">
        <v>1742</v>
      </c>
      <c r="C81">
        <v>11.189</v>
      </c>
    </row>
    <row r="82" spans="1:3" x14ac:dyDescent="0.3">
      <c r="A82" s="444" t="s">
        <v>437</v>
      </c>
      <c r="B82" t="s">
        <v>1535</v>
      </c>
      <c r="C82">
        <v>9.594100000000001</v>
      </c>
    </row>
    <row r="83" spans="1:3" x14ac:dyDescent="0.3">
      <c r="A83" s="444" t="s">
        <v>645</v>
      </c>
      <c r="B83" t="s">
        <v>1861</v>
      </c>
    </row>
    <row r="84" spans="1:3" x14ac:dyDescent="0.3">
      <c r="A84" s="444" t="s">
        <v>653</v>
      </c>
      <c r="B84" t="s">
        <v>1865</v>
      </c>
    </row>
    <row r="85" spans="1:3" x14ac:dyDescent="0.3">
      <c r="A85" s="444" t="s">
        <v>427</v>
      </c>
      <c r="B85" t="s">
        <v>1727</v>
      </c>
      <c r="C85">
        <v>1.351</v>
      </c>
    </row>
    <row r="86" spans="1:3" x14ac:dyDescent="0.3">
      <c r="A86" s="444" t="s">
        <v>703</v>
      </c>
      <c r="B86" t="s">
        <v>1578</v>
      </c>
      <c r="C86">
        <v>0.84</v>
      </c>
    </row>
    <row r="87" spans="1:3" x14ac:dyDescent="0.3">
      <c r="A87" s="444" t="s">
        <v>123</v>
      </c>
      <c r="B87" t="s">
        <v>1540</v>
      </c>
      <c r="C87">
        <v>6.8881999999999994</v>
      </c>
    </row>
    <row r="88" spans="1:3" x14ac:dyDescent="0.3">
      <c r="A88" s="444" t="s">
        <v>443</v>
      </c>
      <c r="B88" t="s">
        <v>1538</v>
      </c>
      <c r="C88">
        <v>4.1495999999999995</v>
      </c>
    </row>
    <row r="89" spans="1:3" x14ac:dyDescent="0.3">
      <c r="A89" s="444" t="s">
        <v>286</v>
      </c>
      <c r="B89" t="s">
        <v>1722</v>
      </c>
      <c r="C89">
        <v>1.42</v>
      </c>
    </row>
    <row r="90" spans="1:3" x14ac:dyDescent="0.3">
      <c r="A90" s="444" t="s">
        <v>709</v>
      </c>
      <c r="B90" t="s">
        <v>1580</v>
      </c>
      <c r="C90">
        <v>2.3360000000000003</v>
      </c>
    </row>
    <row r="91" spans="1:3" x14ac:dyDescent="0.3">
      <c r="A91" s="444" t="s">
        <v>441</v>
      </c>
      <c r="B91" t="s">
        <v>1537</v>
      </c>
      <c r="C91">
        <v>5.1330999999999998</v>
      </c>
    </row>
    <row r="92" spans="1:3" x14ac:dyDescent="0.3">
      <c r="A92" s="444" t="s">
        <v>82</v>
      </c>
      <c r="B92" t="s">
        <v>1602</v>
      </c>
      <c r="C92">
        <v>3.7482999999999995</v>
      </c>
    </row>
    <row r="93" spans="1:3" x14ac:dyDescent="0.3">
      <c r="A93" s="444" t="s">
        <v>121</v>
      </c>
      <c r="B93" t="s">
        <v>1541</v>
      </c>
      <c r="C93">
        <v>5.58</v>
      </c>
    </row>
    <row r="94" spans="1:3" x14ac:dyDescent="0.3">
      <c r="A94" s="444" t="s">
        <v>418</v>
      </c>
      <c r="B94" t="s">
        <v>1527</v>
      </c>
      <c r="C94">
        <v>0.92720000000000025</v>
      </c>
    </row>
    <row r="95" spans="1:3" x14ac:dyDescent="0.3">
      <c r="A95" s="444" t="s">
        <v>55</v>
      </c>
      <c r="B95" t="s">
        <v>1574</v>
      </c>
      <c r="C95">
        <v>6.2286999999999999</v>
      </c>
    </row>
    <row r="96" spans="1:3" x14ac:dyDescent="0.3">
      <c r="A96" s="444" t="s">
        <v>487</v>
      </c>
      <c r="B96" t="s">
        <v>1555</v>
      </c>
      <c r="C96">
        <v>5.26</v>
      </c>
    </row>
    <row r="97" spans="1:3" x14ac:dyDescent="0.3">
      <c r="A97" s="444" t="s">
        <v>451</v>
      </c>
      <c r="B97" t="s">
        <v>1705</v>
      </c>
      <c r="C97">
        <v>4.4049999999999994</v>
      </c>
    </row>
    <row r="98" spans="1:3" x14ac:dyDescent="0.3">
      <c r="A98" s="444" t="s">
        <v>464</v>
      </c>
      <c r="B98" t="s">
        <v>1683</v>
      </c>
      <c r="C98">
        <v>1.044</v>
      </c>
    </row>
    <row r="99" spans="1:3" x14ac:dyDescent="0.3">
      <c r="A99" s="444" t="s">
        <v>52</v>
      </c>
      <c r="B99" t="s">
        <v>1866</v>
      </c>
      <c r="C99">
        <v>5.1719999999999997</v>
      </c>
    </row>
    <row r="100" spans="1:3" x14ac:dyDescent="0.3">
      <c r="A100" s="444" t="s">
        <v>528</v>
      </c>
      <c r="B100" t="s">
        <v>1657</v>
      </c>
      <c r="C100">
        <v>2.6349999999999998</v>
      </c>
    </row>
    <row r="101" spans="1:3" x14ac:dyDescent="0.3">
      <c r="A101" s="444" t="s">
        <v>336</v>
      </c>
      <c r="B101" t="s">
        <v>1502</v>
      </c>
    </row>
    <row r="102" spans="1:3" x14ac:dyDescent="0.3">
      <c r="A102" s="444" t="s">
        <v>699</v>
      </c>
      <c r="B102" t="s">
        <v>1576</v>
      </c>
      <c r="C102">
        <v>2.9849999999999999</v>
      </c>
    </row>
    <row r="103" spans="1:3" x14ac:dyDescent="0.3">
      <c r="A103" s="444" t="s">
        <v>49</v>
      </c>
      <c r="B103" t="s">
        <v>1474</v>
      </c>
      <c r="C103">
        <v>2.0099999999999998</v>
      </c>
    </row>
    <row r="104" spans="1:3" x14ac:dyDescent="0.3">
      <c r="A104" s="444" t="s">
        <v>313</v>
      </c>
      <c r="B104" t="s">
        <v>1493</v>
      </c>
      <c r="C104">
        <v>2.6879999999999997</v>
      </c>
    </row>
    <row r="105" spans="1:3" x14ac:dyDescent="0.3">
      <c r="A105" s="444" t="s">
        <v>661</v>
      </c>
      <c r="B105" t="s">
        <v>1621</v>
      </c>
      <c r="C105">
        <v>2.0419999999999998</v>
      </c>
    </row>
    <row r="106" spans="1:3" x14ac:dyDescent="0.3">
      <c r="A106" s="444" t="s">
        <v>149</v>
      </c>
      <c r="B106" t="s">
        <v>1855</v>
      </c>
      <c r="C106">
        <v>3.6990000000000003</v>
      </c>
    </row>
    <row r="107" spans="1:3" x14ac:dyDescent="0.3">
      <c r="A107" s="444" t="s">
        <v>707</v>
      </c>
      <c r="B107" t="s">
        <v>1690</v>
      </c>
      <c r="C107">
        <v>0.1176</v>
      </c>
    </row>
    <row r="108" spans="1:3" x14ac:dyDescent="0.3">
      <c r="A108" s="444" t="s">
        <v>472</v>
      </c>
      <c r="B108" t="s">
        <v>1867</v>
      </c>
      <c r="C108">
        <v>3.5331999999999999</v>
      </c>
    </row>
    <row r="109" spans="1:3" x14ac:dyDescent="0.3">
      <c r="A109" s="444" t="s">
        <v>405</v>
      </c>
      <c r="B109" t="s">
        <v>1522</v>
      </c>
      <c r="C109">
        <v>3.1679999999999997</v>
      </c>
    </row>
    <row r="110" spans="1:3" x14ac:dyDescent="0.3">
      <c r="A110" s="444" t="s">
        <v>78</v>
      </c>
      <c r="B110" t="s">
        <v>1868</v>
      </c>
      <c r="C110">
        <v>3.2560000000000007</v>
      </c>
    </row>
    <row r="111" spans="1:3" x14ac:dyDescent="0.3">
      <c r="A111" s="444" t="s">
        <v>492</v>
      </c>
      <c r="B111" t="s">
        <v>1869</v>
      </c>
      <c r="C111">
        <v>2.8079999999999998</v>
      </c>
    </row>
    <row r="112" spans="1:3" x14ac:dyDescent="0.3">
      <c r="A112" s="444" t="s">
        <v>36</v>
      </c>
      <c r="B112" t="s">
        <v>1533</v>
      </c>
    </row>
    <row r="113" spans="1:3" x14ac:dyDescent="0.3">
      <c r="A113" s="444" t="s">
        <v>649</v>
      </c>
      <c r="B113" t="s">
        <v>1870</v>
      </c>
    </row>
    <row r="114" spans="1:3" x14ac:dyDescent="0.3">
      <c r="A114" s="444" t="s">
        <v>439</v>
      </c>
      <c r="B114" t="s">
        <v>1536</v>
      </c>
      <c r="C114">
        <v>2.3140000000000001</v>
      </c>
    </row>
    <row r="115" spans="1:3" x14ac:dyDescent="0.3">
      <c r="A115" s="444" t="s">
        <v>489</v>
      </c>
      <c r="B115" t="s">
        <v>1556</v>
      </c>
      <c r="C115">
        <v>1.7249999999999999</v>
      </c>
    </row>
    <row r="116" spans="1:3" x14ac:dyDescent="0.3">
      <c r="A116" s="444" t="s">
        <v>92</v>
      </c>
      <c r="B116" t="s">
        <v>1521</v>
      </c>
      <c r="C116">
        <v>1.93</v>
      </c>
    </row>
    <row r="117" spans="1:3" x14ac:dyDescent="0.3">
      <c r="A117" s="444" t="s">
        <v>39</v>
      </c>
      <c r="B117" t="s">
        <v>1552</v>
      </c>
      <c r="C117">
        <v>0.5968</v>
      </c>
    </row>
    <row r="118" spans="1:3" x14ac:dyDescent="0.3">
      <c r="A118" s="444" t="s">
        <v>330</v>
      </c>
      <c r="B118" t="s">
        <v>1871</v>
      </c>
    </row>
    <row r="119" spans="1:3" x14ac:dyDescent="0.3">
      <c r="A119" s="444" t="s">
        <v>311</v>
      </c>
      <c r="B119" t="s">
        <v>1614</v>
      </c>
    </row>
    <row r="120" spans="1:3" x14ac:dyDescent="0.3">
      <c r="A120" s="444" t="s">
        <v>445</v>
      </c>
      <c r="B120" t="s">
        <v>1539</v>
      </c>
      <c r="C120">
        <v>1.2749999999999999</v>
      </c>
    </row>
    <row r="121" spans="1:3" x14ac:dyDescent="0.3">
      <c r="A121" s="444" t="s">
        <v>683</v>
      </c>
      <c r="B121" t="s">
        <v>1734</v>
      </c>
    </row>
    <row r="122" spans="1:3" x14ac:dyDescent="0.3">
      <c r="A122" s="444" t="s">
        <v>460</v>
      </c>
      <c r="B122" t="s">
        <v>1859</v>
      </c>
      <c r="C122">
        <v>1.0149999999999999</v>
      </c>
    </row>
    <row r="123" spans="1:3" x14ac:dyDescent="0.3">
      <c r="A123" s="444" t="s">
        <v>715</v>
      </c>
      <c r="B123" t="s">
        <v>1581</v>
      </c>
    </row>
    <row r="124" spans="1:3" x14ac:dyDescent="0.3">
      <c r="A124" s="444" t="s">
        <v>334</v>
      </c>
      <c r="B124" t="s">
        <v>1872</v>
      </c>
    </row>
    <row r="125" spans="1:3" x14ac:dyDescent="0.3">
      <c r="A125" s="444" t="s">
        <v>435</v>
      </c>
      <c r="B125" t="s">
        <v>1534</v>
      </c>
      <c r="C125">
        <v>0.89319999999999999</v>
      </c>
    </row>
    <row r="126" spans="1:3" x14ac:dyDescent="0.3">
      <c r="A126" s="444" t="s">
        <v>270</v>
      </c>
      <c r="B126" t="s">
        <v>1873</v>
      </c>
    </row>
    <row r="127" spans="1:3" x14ac:dyDescent="0.3">
      <c r="A127" s="444" t="s">
        <v>453</v>
      </c>
      <c r="B127" t="s">
        <v>1728</v>
      </c>
      <c r="C127">
        <v>8.8999999999999996E-2</v>
      </c>
    </row>
    <row r="128" spans="1:3" x14ac:dyDescent="0.3">
      <c r="A128" s="444" t="s">
        <v>711</v>
      </c>
      <c r="B128" t="s">
        <v>1733</v>
      </c>
    </row>
    <row r="129" spans="1:3" x14ac:dyDescent="0.3">
      <c r="A129" s="444" t="s">
        <v>401</v>
      </c>
      <c r="B129" t="s">
        <v>1682</v>
      </c>
      <c r="C129">
        <v>0.5</v>
      </c>
    </row>
    <row r="130" spans="1:3" x14ac:dyDescent="0.3">
      <c r="A130" s="444" t="s">
        <v>717</v>
      </c>
      <c r="B130" t="s">
        <v>1695</v>
      </c>
    </row>
    <row r="131" spans="1:3" x14ac:dyDescent="0.3">
      <c r="A131" s="444" t="s">
        <v>119</v>
      </c>
      <c r="B131" t="s">
        <v>1579</v>
      </c>
      <c r="C131">
        <v>0.38500000000000001</v>
      </c>
    </row>
    <row r="132" spans="1:3" x14ac:dyDescent="0.3">
      <c r="A132" s="444" t="s">
        <v>288</v>
      </c>
      <c r="B132" t="s">
        <v>1651</v>
      </c>
      <c r="C132">
        <v>0.155</v>
      </c>
    </row>
    <row r="133" spans="1:3" x14ac:dyDescent="0.3">
      <c r="A133" s="444" t="s">
        <v>117</v>
      </c>
      <c r="B133" t="s">
        <v>1530</v>
      </c>
      <c r="C133">
        <v>0.24179999999999999</v>
      </c>
    </row>
    <row r="134" spans="1:3" x14ac:dyDescent="0.3">
      <c r="A134" s="444" t="s">
        <v>721</v>
      </c>
      <c r="B134" t="s">
        <v>1694</v>
      </c>
      <c r="C134">
        <v>0.221</v>
      </c>
    </row>
    <row r="135" spans="1:3" x14ac:dyDescent="0.3">
      <c r="A135" s="465" t="s">
        <v>1420</v>
      </c>
      <c r="C135" s="464">
        <v>1542.5746000000004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Planilha29">
    <pageSetUpPr fitToPage="1"/>
  </sheetPr>
  <dimension ref="A1:T168"/>
  <sheetViews>
    <sheetView showGridLines="0" workbookViewId="0">
      <pane ySplit="1" topLeftCell="A25" activePane="bottomLeft" state="frozen"/>
      <selection pane="bottomLeft" activeCell="D33" sqref="D33"/>
    </sheetView>
  </sheetViews>
  <sheetFormatPr defaultRowHeight="14.4" x14ac:dyDescent="0.3"/>
  <cols>
    <col min="1" max="5" width="9.109375" customWidth="1"/>
    <col min="6" max="6" width="10.109375" customWidth="1"/>
    <col min="7" max="7" width="13.44140625" customWidth="1"/>
    <col min="8" max="8" width="9.5546875" bestFit="1" customWidth="1"/>
    <col min="9" max="9" width="11.88671875" customWidth="1"/>
    <col min="10" max="12" width="14.44140625" customWidth="1"/>
    <col min="13" max="14" width="15.5546875" customWidth="1"/>
    <col min="15" max="20" width="9.109375" customWidth="1"/>
  </cols>
  <sheetData>
    <row r="1" spans="1:20" ht="38.25" customHeight="1" x14ac:dyDescent="0.3">
      <c r="A1" s="315" t="s">
        <v>937</v>
      </c>
      <c r="B1" s="315" t="s">
        <v>938</v>
      </c>
      <c r="C1" s="315" t="s">
        <v>939</v>
      </c>
      <c r="D1" s="315" t="s">
        <v>940</v>
      </c>
      <c r="E1" s="315" t="s">
        <v>941</v>
      </c>
      <c r="F1" s="315" t="s">
        <v>1874</v>
      </c>
      <c r="H1" s="315" t="s">
        <v>1875</v>
      </c>
      <c r="I1" s="315" t="s">
        <v>1876</v>
      </c>
      <c r="J1" s="315" t="s">
        <v>1877</v>
      </c>
      <c r="K1" s="390" t="s">
        <v>945</v>
      </c>
      <c r="L1" s="390" t="s">
        <v>946</v>
      </c>
      <c r="M1" s="390" t="s">
        <v>1878</v>
      </c>
      <c r="N1" s="315" t="s">
        <v>1875</v>
      </c>
      <c r="O1" s="774" t="s">
        <v>1879</v>
      </c>
      <c r="P1" s="774"/>
      <c r="Q1" s="774"/>
      <c r="R1" s="774"/>
      <c r="S1" s="774"/>
      <c r="T1" s="774"/>
    </row>
    <row r="2" spans="1:20" x14ac:dyDescent="0.3">
      <c r="A2" s="318" t="s">
        <v>960</v>
      </c>
      <c r="B2" s="318" t="s">
        <v>959</v>
      </c>
      <c r="C2" s="321">
        <v>0</v>
      </c>
      <c r="D2" s="317">
        <v>1.8</v>
      </c>
      <c r="E2" s="317">
        <f>(((A2+(B2*2)+(C2*2))-(D2*4))*D2*7.85)/1000</f>
        <v>1.014534</v>
      </c>
      <c r="F2" s="317">
        <f>E2*6</f>
        <v>6.0872039999999998</v>
      </c>
      <c r="H2" s="319">
        <v>30</v>
      </c>
      <c r="I2" s="317">
        <f>(H2*E2*60)/1000</f>
        <v>1.8261612000000003</v>
      </c>
      <c r="J2" s="317">
        <f>I2*$O$10</f>
        <v>9.6421311360000015</v>
      </c>
      <c r="K2" s="391"/>
      <c r="L2" s="391"/>
      <c r="M2" s="391">
        <v>40</v>
      </c>
      <c r="N2" s="391">
        <f>M2*(80/100)</f>
        <v>32</v>
      </c>
      <c r="O2" s="774"/>
      <c r="P2" s="774"/>
      <c r="Q2" s="774"/>
      <c r="R2" s="774"/>
      <c r="S2" s="774"/>
      <c r="T2" s="774"/>
    </row>
    <row r="3" spans="1:20" x14ac:dyDescent="0.3">
      <c r="A3" s="318" t="s">
        <v>960</v>
      </c>
      <c r="B3" s="318" t="s">
        <v>959</v>
      </c>
      <c r="C3" s="321">
        <v>0</v>
      </c>
      <c r="D3" s="317">
        <v>2</v>
      </c>
      <c r="E3" s="317">
        <f t="shared" ref="E3:E66" si="0">(((A3+(B3*2)+(C3*2))-(D3*4))*D3*7.85)/1000</f>
        <v>1.1147</v>
      </c>
      <c r="F3" s="317">
        <f t="shared" ref="F3:F66" si="1">E3*6</f>
        <v>6.6882000000000001</v>
      </c>
      <c r="H3" s="319">
        <v>40</v>
      </c>
      <c r="I3" s="317">
        <f t="shared" ref="I3:I66" si="2">(H3*E3*60)/1000</f>
        <v>2.6752800000000003</v>
      </c>
      <c r="J3" s="317">
        <f t="shared" ref="J3:J66" si="3">I3*$O$10</f>
        <v>14.125478400000002</v>
      </c>
      <c r="K3" s="391"/>
      <c r="L3" s="391"/>
      <c r="M3" s="391"/>
      <c r="N3" s="391"/>
      <c r="O3" s="774"/>
      <c r="P3" s="774"/>
      <c r="Q3" s="774"/>
      <c r="R3" s="774"/>
      <c r="S3" s="774"/>
      <c r="T3" s="774"/>
    </row>
    <row r="4" spans="1:20" x14ac:dyDescent="0.3">
      <c r="A4" s="318" t="s">
        <v>960</v>
      </c>
      <c r="B4" s="318" t="s">
        <v>959</v>
      </c>
      <c r="C4" s="321">
        <v>0</v>
      </c>
      <c r="D4" s="317">
        <v>2.25</v>
      </c>
      <c r="E4" s="317">
        <f t="shared" si="0"/>
        <v>1.236375</v>
      </c>
      <c r="F4" s="317">
        <f t="shared" si="1"/>
        <v>7.4182500000000005</v>
      </c>
      <c r="H4" s="319">
        <v>30</v>
      </c>
      <c r="I4" s="317">
        <f t="shared" si="2"/>
        <v>2.2254750000000003</v>
      </c>
      <c r="J4" s="317">
        <f t="shared" si="3"/>
        <v>11.750508000000002</v>
      </c>
      <c r="K4" s="391"/>
      <c r="L4" s="391"/>
      <c r="M4" s="391">
        <v>40</v>
      </c>
      <c r="N4" s="391">
        <f>M4*(80/100)</f>
        <v>32</v>
      </c>
    </row>
    <row r="5" spans="1:20" x14ac:dyDescent="0.3">
      <c r="A5" s="318" t="s">
        <v>960</v>
      </c>
      <c r="B5" s="318" t="s">
        <v>959</v>
      </c>
      <c r="C5" s="321">
        <v>0</v>
      </c>
      <c r="D5" s="317">
        <v>2.65</v>
      </c>
      <c r="E5" s="317">
        <f t="shared" si="0"/>
        <v>1.4228910000000001</v>
      </c>
      <c r="F5" s="317">
        <f t="shared" si="1"/>
        <v>8.5373460000000012</v>
      </c>
      <c r="H5" s="319">
        <v>40</v>
      </c>
      <c r="I5" s="317">
        <f t="shared" si="2"/>
        <v>3.4149384</v>
      </c>
      <c r="J5" s="317">
        <f t="shared" si="3"/>
        <v>18.030874752000003</v>
      </c>
      <c r="K5" s="391"/>
      <c r="L5" s="391"/>
      <c r="M5" s="391"/>
      <c r="N5" s="391"/>
    </row>
    <row r="6" spans="1:20" x14ac:dyDescent="0.3">
      <c r="A6" s="318" t="s">
        <v>960</v>
      </c>
      <c r="B6" s="318" t="s">
        <v>959</v>
      </c>
      <c r="C6" s="321">
        <v>0</v>
      </c>
      <c r="D6" s="317">
        <v>3</v>
      </c>
      <c r="E6" s="317">
        <f t="shared" si="0"/>
        <v>1.57785</v>
      </c>
      <c r="F6" s="317">
        <f t="shared" si="1"/>
        <v>9.4671000000000003</v>
      </c>
      <c r="H6" s="319">
        <v>40</v>
      </c>
      <c r="I6" s="317">
        <f t="shared" si="2"/>
        <v>3.7868399999999998</v>
      </c>
      <c r="J6" s="317">
        <f t="shared" si="3"/>
        <v>19.994515199999999</v>
      </c>
      <c r="K6" s="391"/>
      <c r="L6" s="391"/>
      <c r="M6" s="391"/>
      <c r="N6" s="391"/>
    </row>
    <row r="7" spans="1:20" ht="15" customHeight="1" x14ac:dyDescent="0.3">
      <c r="A7" s="318">
        <v>50</v>
      </c>
      <c r="B7" s="318">
        <v>25</v>
      </c>
      <c r="C7" s="318">
        <v>10</v>
      </c>
      <c r="D7" s="317">
        <v>1.55</v>
      </c>
      <c r="E7" s="317">
        <f t="shared" si="0"/>
        <v>1.3846615000000002</v>
      </c>
      <c r="F7" s="317">
        <f t="shared" si="1"/>
        <v>8.3079690000000017</v>
      </c>
      <c r="H7" s="319">
        <v>40</v>
      </c>
      <c r="I7" s="317">
        <f t="shared" si="2"/>
        <v>3.3231876000000002</v>
      </c>
      <c r="J7" s="317">
        <f t="shared" si="3"/>
        <v>17.546430528000002</v>
      </c>
      <c r="K7" s="391"/>
      <c r="L7" s="391"/>
      <c r="M7" s="391"/>
      <c r="N7" s="391"/>
      <c r="O7" s="385"/>
      <c r="P7" s="385"/>
      <c r="Q7" s="385"/>
      <c r="R7" s="385"/>
      <c r="S7" s="385"/>
      <c r="T7" s="385"/>
    </row>
    <row r="8" spans="1:20" ht="15" customHeight="1" x14ac:dyDescent="0.3">
      <c r="A8" s="318">
        <v>50</v>
      </c>
      <c r="B8" s="318">
        <v>25</v>
      </c>
      <c r="C8" s="318">
        <v>10</v>
      </c>
      <c r="D8" s="317">
        <v>1.8</v>
      </c>
      <c r="E8" s="317">
        <f t="shared" si="0"/>
        <v>1.5938639999999997</v>
      </c>
      <c r="F8" s="317">
        <f t="shared" si="1"/>
        <v>9.5631839999999979</v>
      </c>
      <c r="H8" s="319">
        <v>45</v>
      </c>
      <c r="I8" s="317">
        <f t="shared" si="2"/>
        <v>4.3034327999999995</v>
      </c>
      <c r="J8" s="317">
        <f t="shared" si="3"/>
        <v>22.722125183999999</v>
      </c>
      <c r="K8" s="391"/>
      <c r="L8" s="391"/>
      <c r="M8" s="391"/>
      <c r="N8" s="391"/>
      <c r="O8" s="385"/>
      <c r="P8" s="385"/>
      <c r="Q8" s="385"/>
      <c r="R8" s="385"/>
      <c r="S8" s="385"/>
      <c r="T8" s="385"/>
    </row>
    <row r="9" spans="1:20" ht="15" customHeight="1" x14ac:dyDescent="0.3">
      <c r="A9" s="318">
        <v>50</v>
      </c>
      <c r="B9" s="318">
        <v>25</v>
      </c>
      <c r="C9" s="318">
        <v>10</v>
      </c>
      <c r="D9" s="317">
        <v>1.95</v>
      </c>
      <c r="E9" s="317">
        <f t="shared" si="0"/>
        <v>1.7175014999999998</v>
      </c>
      <c r="F9" s="317">
        <f t="shared" si="1"/>
        <v>10.305008999999998</v>
      </c>
      <c r="H9" s="319">
        <v>45</v>
      </c>
      <c r="I9" s="317">
        <f t="shared" si="2"/>
        <v>4.6372540499999992</v>
      </c>
      <c r="J9" s="317">
        <f t="shared" si="3"/>
        <v>24.484701383999997</v>
      </c>
      <c r="K9" s="391"/>
      <c r="L9" s="391"/>
      <c r="M9" s="391"/>
      <c r="N9" s="391"/>
      <c r="O9" s="385"/>
      <c r="P9" s="385"/>
      <c r="Q9" s="385"/>
      <c r="R9" s="385"/>
      <c r="S9" s="385"/>
      <c r="T9" s="385"/>
    </row>
    <row r="10" spans="1:20" x14ac:dyDescent="0.3">
      <c r="A10" s="318">
        <v>50</v>
      </c>
      <c r="B10" s="318">
        <v>25</v>
      </c>
      <c r="C10" s="318">
        <v>10</v>
      </c>
      <c r="D10" s="317">
        <v>2</v>
      </c>
      <c r="E10" s="317">
        <f t="shared" si="0"/>
        <v>1.7584</v>
      </c>
      <c r="F10" s="317">
        <f t="shared" si="1"/>
        <v>10.5504</v>
      </c>
      <c r="H10" s="319">
        <v>45</v>
      </c>
      <c r="I10" s="317">
        <f t="shared" si="2"/>
        <v>4.7476799999999999</v>
      </c>
      <c r="J10" s="317">
        <f t="shared" si="3"/>
        <v>25.067750400000001</v>
      </c>
      <c r="K10" s="391"/>
      <c r="L10" s="391"/>
      <c r="M10" s="391"/>
      <c r="N10" s="391"/>
      <c r="O10">
        <v>5.28</v>
      </c>
    </row>
    <row r="11" spans="1:20" x14ac:dyDescent="0.3">
      <c r="A11" s="318">
        <v>50</v>
      </c>
      <c r="B11" s="318">
        <v>25</v>
      </c>
      <c r="C11" s="318">
        <v>10</v>
      </c>
      <c r="D11" s="317">
        <v>2.25</v>
      </c>
      <c r="E11" s="317">
        <f t="shared" si="0"/>
        <v>1.9605374999999998</v>
      </c>
      <c r="F11" s="317">
        <f t="shared" si="1"/>
        <v>11.763224999999998</v>
      </c>
      <c r="H11" s="319">
        <v>45</v>
      </c>
      <c r="I11" s="317">
        <f t="shared" si="2"/>
        <v>5.2934512499999995</v>
      </c>
      <c r="J11" s="317">
        <f t="shared" si="3"/>
        <v>27.949422599999998</v>
      </c>
      <c r="K11" s="391"/>
      <c r="L11" s="391"/>
      <c r="M11" s="391"/>
      <c r="N11" s="391"/>
    </row>
    <row r="12" spans="1:20" x14ac:dyDescent="0.3">
      <c r="A12" s="318">
        <v>50</v>
      </c>
      <c r="B12" s="318">
        <v>25</v>
      </c>
      <c r="C12" s="318">
        <v>10</v>
      </c>
      <c r="D12" s="317">
        <v>2.65</v>
      </c>
      <c r="E12" s="317">
        <f t="shared" si="0"/>
        <v>2.2757935000000002</v>
      </c>
      <c r="F12" s="317">
        <f t="shared" si="1"/>
        <v>13.654761000000001</v>
      </c>
      <c r="H12" s="319">
        <v>35</v>
      </c>
      <c r="I12" s="317">
        <f t="shared" si="2"/>
        <v>4.7791663500000006</v>
      </c>
      <c r="J12" s="317">
        <f t="shared" si="3"/>
        <v>25.233998328000006</v>
      </c>
      <c r="K12" s="391"/>
      <c r="L12" s="391"/>
      <c r="M12" s="391"/>
      <c r="N12" s="391"/>
    </row>
    <row r="13" spans="1:20" x14ac:dyDescent="0.3">
      <c r="A13" s="318">
        <v>50</v>
      </c>
      <c r="B13" s="318">
        <v>25</v>
      </c>
      <c r="C13" s="318">
        <v>10</v>
      </c>
      <c r="D13" s="317">
        <v>3</v>
      </c>
      <c r="E13" s="317">
        <f t="shared" si="0"/>
        <v>2.5434000000000001</v>
      </c>
      <c r="F13" s="317">
        <f t="shared" si="1"/>
        <v>15.260400000000001</v>
      </c>
      <c r="H13" s="319">
        <v>35</v>
      </c>
      <c r="I13" s="317">
        <f t="shared" si="2"/>
        <v>5.3411400000000002</v>
      </c>
      <c r="J13" s="317">
        <f t="shared" si="3"/>
        <v>28.201219200000004</v>
      </c>
      <c r="K13" s="391"/>
      <c r="L13" s="391"/>
      <c r="M13" s="391"/>
      <c r="N13" s="391"/>
    </row>
    <row r="14" spans="1:20" x14ac:dyDescent="0.3">
      <c r="A14" s="318">
        <v>50</v>
      </c>
      <c r="B14" s="318">
        <v>25</v>
      </c>
      <c r="C14" s="321">
        <v>0</v>
      </c>
      <c r="D14" s="317">
        <v>1.5</v>
      </c>
      <c r="E14" s="317">
        <f t="shared" si="0"/>
        <v>1.1068499999999999</v>
      </c>
      <c r="F14" s="317">
        <f t="shared" si="1"/>
        <v>6.6410999999999998</v>
      </c>
      <c r="H14" s="319">
        <v>45</v>
      </c>
      <c r="I14" s="317">
        <f t="shared" si="2"/>
        <v>2.9884949999999995</v>
      </c>
      <c r="J14" s="317">
        <f t="shared" si="3"/>
        <v>15.779253599999997</v>
      </c>
      <c r="K14" s="391"/>
      <c r="L14" s="391"/>
      <c r="M14" s="391"/>
      <c r="N14" s="391"/>
    </row>
    <row r="15" spans="1:20" x14ac:dyDescent="0.3">
      <c r="A15" s="318">
        <v>50</v>
      </c>
      <c r="B15" s="318">
        <v>25</v>
      </c>
      <c r="C15" s="321">
        <v>0</v>
      </c>
      <c r="D15" s="317">
        <v>1.8</v>
      </c>
      <c r="E15" s="317">
        <f t="shared" si="0"/>
        <v>1.311264</v>
      </c>
      <c r="F15" s="317">
        <f t="shared" si="1"/>
        <v>7.8675839999999999</v>
      </c>
      <c r="H15" s="319">
        <v>55</v>
      </c>
      <c r="I15" s="317">
        <f t="shared" si="2"/>
        <v>4.3271711999999996</v>
      </c>
      <c r="J15" s="317">
        <f t="shared" si="3"/>
        <v>22.847463936</v>
      </c>
      <c r="K15" s="391"/>
      <c r="L15" s="391"/>
      <c r="M15" s="391"/>
      <c r="N15" s="391"/>
    </row>
    <row r="16" spans="1:20" x14ac:dyDescent="0.3">
      <c r="A16" s="318">
        <v>50</v>
      </c>
      <c r="B16" s="318">
        <v>25</v>
      </c>
      <c r="C16" s="321">
        <v>0</v>
      </c>
      <c r="D16" s="317">
        <v>1.95</v>
      </c>
      <c r="E16" s="317">
        <f t="shared" si="0"/>
        <v>1.4113515000000001</v>
      </c>
      <c r="F16" s="317">
        <f t="shared" si="1"/>
        <v>8.4681090000000001</v>
      </c>
      <c r="H16" s="319">
        <v>55</v>
      </c>
      <c r="I16" s="317">
        <f t="shared" si="2"/>
        <v>4.6574599500000007</v>
      </c>
      <c r="J16" s="317">
        <f t="shared" si="3"/>
        <v>24.591388536000004</v>
      </c>
      <c r="K16" s="391"/>
      <c r="L16" s="391"/>
      <c r="M16" s="391"/>
      <c r="N16" s="391"/>
    </row>
    <row r="17" spans="1:14" x14ac:dyDescent="0.3">
      <c r="A17" s="318">
        <v>50</v>
      </c>
      <c r="B17" s="318">
        <v>25</v>
      </c>
      <c r="C17" s="321">
        <v>0</v>
      </c>
      <c r="D17" s="317">
        <v>2</v>
      </c>
      <c r="E17" s="317">
        <f t="shared" si="0"/>
        <v>1.4443999999999999</v>
      </c>
      <c r="F17" s="317">
        <f t="shared" si="1"/>
        <v>8.6663999999999994</v>
      </c>
      <c r="H17" s="319">
        <v>55</v>
      </c>
      <c r="I17" s="317">
        <f t="shared" si="2"/>
        <v>4.7665199999999999</v>
      </c>
      <c r="J17" s="317">
        <f t="shared" si="3"/>
        <v>25.167225600000002</v>
      </c>
      <c r="K17" s="391"/>
      <c r="L17" s="391"/>
      <c r="M17" s="391"/>
      <c r="N17" s="391"/>
    </row>
    <row r="18" spans="1:14" x14ac:dyDescent="0.3">
      <c r="A18" s="318">
        <v>50</v>
      </c>
      <c r="B18" s="318">
        <v>25</v>
      </c>
      <c r="C18" s="321">
        <v>0</v>
      </c>
      <c r="D18" s="317">
        <v>2.25</v>
      </c>
      <c r="E18" s="317">
        <f t="shared" si="0"/>
        <v>1.6072875</v>
      </c>
      <c r="F18" s="317">
        <f t="shared" si="1"/>
        <v>9.6437249999999999</v>
      </c>
      <c r="H18" s="319">
        <v>55</v>
      </c>
      <c r="I18" s="317">
        <f t="shared" si="2"/>
        <v>5.3040487499999998</v>
      </c>
      <c r="J18" s="317">
        <f t="shared" si="3"/>
        <v>28.0053774</v>
      </c>
      <c r="K18" s="391"/>
      <c r="L18" s="391"/>
      <c r="M18" s="391"/>
      <c r="N18" s="391"/>
    </row>
    <row r="19" spans="1:14" x14ac:dyDescent="0.3">
      <c r="A19" s="318">
        <v>50</v>
      </c>
      <c r="B19" s="318">
        <v>25</v>
      </c>
      <c r="C19" s="321">
        <v>0</v>
      </c>
      <c r="D19" s="317">
        <v>2.65</v>
      </c>
      <c r="E19" s="317">
        <f t="shared" si="0"/>
        <v>1.8597434999999998</v>
      </c>
      <c r="F19" s="317">
        <f t="shared" si="1"/>
        <v>11.158460999999999</v>
      </c>
      <c r="H19" s="319">
        <v>35</v>
      </c>
      <c r="I19" s="317">
        <f t="shared" si="2"/>
        <v>3.9054613499999995</v>
      </c>
      <c r="J19" s="317">
        <f t="shared" si="3"/>
        <v>20.620835927999998</v>
      </c>
      <c r="K19" s="391"/>
      <c r="L19" s="391"/>
      <c r="M19" s="391"/>
      <c r="N19" s="391"/>
    </row>
    <row r="20" spans="1:14" x14ac:dyDescent="0.3">
      <c r="A20" s="318">
        <v>50</v>
      </c>
      <c r="B20" s="318">
        <v>25</v>
      </c>
      <c r="C20" s="321">
        <v>0</v>
      </c>
      <c r="D20" s="317">
        <v>3</v>
      </c>
      <c r="E20" s="317">
        <f t="shared" si="0"/>
        <v>2.0724</v>
      </c>
      <c r="F20" s="317">
        <f t="shared" si="1"/>
        <v>12.4344</v>
      </c>
      <c r="H20" s="319">
        <v>35</v>
      </c>
      <c r="I20" s="317">
        <f t="shared" si="2"/>
        <v>4.3520399999999997</v>
      </c>
      <c r="J20" s="317">
        <f t="shared" si="3"/>
        <v>22.978771200000001</v>
      </c>
      <c r="K20" s="391"/>
      <c r="L20" s="391"/>
      <c r="M20" s="391"/>
      <c r="N20" s="391"/>
    </row>
    <row r="21" spans="1:14" x14ac:dyDescent="0.3">
      <c r="A21" s="320">
        <v>68</v>
      </c>
      <c r="B21" s="320">
        <v>30</v>
      </c>
      <c r="C21" s="321">
        <v>0</v>
      </c>
      <c r="D21" s="317">
        <v>1.5</v>
      </c>
      <c r="E21" s="317">
        <f t="shared" si="0"/>
        <v>1.43655</v>
      </c>
      <c r="F21" s="317">
        <f t="shared" si="1"/>
        <v>8.6192999999999991</v>
      </c>
      <c r="H21" s="319">
        <v>35</v>
      </c>
      <c r="I21" s="317">
        <f t="shared" si="2"/>
        <v>3.0167549999999999</v>
      </c>
      <c r="J21" s="317">
        <f t="shared" si="3"/>
        <v>15.9284664</v>
      </c>
      <c r="K21" s="391"/>
      <c r="L21" s="391"/>
      <c r="M21" s="391"/>
      <c r="N21" s="391"/>
    </row>
    <row r="22" spans="1:14" x14ac:dyDescent="0.3">
      <c r="A22" s="320">
        <v>68</v>
      </c>
      <c r="B22" s="320">
        <v>30</v>
      </c>
      <c r="C22" s="321">
        <v>0</v>
      </c>
      <c r="D22" s="317">
        <v>1.8</v>
      </c>
      <c r="E22" s="317">
        <f t="shared" si="0"/>
        <v>1.706904</v>
      </c>
      <c r="F22" s="317">
        <f t="shared" si="1"/>
        <v>10.241424</v>
      </c>
      <c r="H22" s="319">
        <v>35</v>
      </c>
      <c r="I22" s="317">
        <f t="shared" si="2"/>
        <v>3.5844983999999998</v>
      </c>
      <c r="J22" s="317">
        <f t="shared" si="3"/>
        <v>18.926151552</v>
      </c>
      <c r="K22" s="391"/>
      <c r="L22" s="391"/>
      <c r="M22" s="391"/>
      <c r="N22" s="391"/>
    </row>
    <row r="23" spans="1:14" x14ac:dyDescent="0.3">
      <c r="A23" s="320">
        <v>68</v>
      </c>
      <c r="B23" s="320">
        <v>30</v>
      </c>
      <c r="C23" s="321">
        <v>0</v>
      </c>
      <c r="D23" s="317">
        <v>1.95</v>
      </c>
      <c r="E23" s="317">
        <f t="shared" si="0"/>
        <v>1.8399614999999998</v>
      </c>
      <c r="F23" s="317">
        <f t="shared" si="1"/>
        <v>11.039769</v>
      </c>
      <c r="H23" s="319">
        <v>35</v>
      </c>
      <c r="I23" s="317">
        <f t="shared" si="2"/>
        <v>3.8639191499999996</v>
      </c>
      <c r="J23" s="317">
        <f t="shared" si="3"/>
        <v>20.401493112000001</v>
      </c>
      <c r="K23" s="391"/>
      <c r="L23" s="391"/>
      <c r="M23" s="391"/>
      <c r="N23" s="391"/>
    </row>
    <row r="24" spans="1:14" x14ac:dyDescent="0.3">
      <c r="A24" s="320">
        <v>68</v>
      </c>
      <c r="B24" s="320">
        <v>30</v>
      </c>
      <c r="C24" s="321">
        <v>0</v>
      </c>
      <c r="D24" s="317">
        <v>2</v>
      </c>
      <c r="E24" s="317">
        <f t="shared" si="0"/>
        <v>1.8839999999999999</v>
      </c>
      <c r="F24" s="317">
        <f t="shared" si="1"/>
        <v>11.303999999999998</v>
      </c>
      <c r="H24" s="319">
        <v>35</v>
      </c>
      <c r="I24" s="317">
        <f t="shared" si="2"/>
        <v>3.9563999999999995</v>
      </c>
      <c r="J24" s="317">
        <f t="shared" si="3"/>
        <v>20.889792</v>
      </c>
      <c r="K24" s="391"/>
      <c r="L24" s="391"/>
      <c r="M24" s="391"/>
      <c r="N24" s="391"/>
    </row>
    <row r="25" spans="1:14" x14ac:dyDescent="0.3">
      <c r="A25" s="320">
        <v>68</v>
      </c>
      <c r="B25" s="320">
        <v>30</v>
      </c>
      <c r="C25" s="321">
        <v>0</v>
      </c>
      <c r="D25" s="317">
        <v>2.25</v>
      </c>
      <c r="E25" s="317">
        <f t="shared" si="0"/>
        <v>2.1018375000000002</v>
      </c>
      <c r="F25" s="317">
        <f t="shared" si="1"/>
        <v>12.611025000000001</v>
      </c>
      <c r="H25" s="319">
        <v>35</v>
      </c>
      <c r="I25" s="317">
        <f t="shared" si="2"/>
        <v>4.4138587500000011</v>
      </c>
      <c r="J25" s="317">
        <f t="shared" si="3"/>
        <v>23.305174200000007</v>
      </c>
      <c r="K25" s="391"/>
      <c r="L25" s="391"/>
      <c r="M25" s="391"/>
      <c r="N25" s="391"/>
    </row>
    <row r="26" spans="1:14" x14ac:dyDescent="0.3">
      <c r="A26" s="320">
        <v>68</v>
      </c>
      <c r="B26" s="320">
        <v>30</v>
      </c>
      <c r="C26" s="321">
        <v>0</v>
      </c>
      <c r="D26" s="317">
        <v>2.65</v>
      </c>
      <c r="E26" s="317">
        <f t="shared" si="0"/>
        <v>2.4422134999999998</v>
      </c>
      <c r="F26" s="317">
        <f t="shared" si="1"/>
        <v>14.653281</v>
      </c>
      <c r="H26" s="319">
        <v>35</v>
      </c>
      <c r="I26" s="317">
        <f t="shared" si="2"/>
        <v>5.1286483499999997</v>
      </c>
      <c r="J26" s="317">
        <f t="shared" si="3"/>
        <v>27.079263288</v>
      </c>
      <c r="K26" s="391"/>
      <c r="L26" s="391"/>
      <c r="M26" s="391"/>
      <c r="N26" s="391"/>
    </row>
    <row r="27" spans="1:14" x14ac:dyDescent="0.3">
      <c r="A27" s="320">
        <v>68</v>
      </c>
      <c r="B27" s="320">
        <v>30</v>
      </c>
      <c r="C27" s="321">
        <v>0</v>
      </c>
      <c r="D27" s="317">
        <v>3</v>
      </c>
      <c r="E27" s="317">
        <f t="shared" si="0"/>
        <v>2.7317999999999998</v>
      </c>
      <c r="F27" s="317">
        <f t="shared" si="1"/>
        <v>16.390799999999999</v>
      </c>
      <c r="H27" s="319">
        <v>35</v>
      </c>
      <c r="I27" s="317">
        <f t="shared" si="2"/>
        <v>5.7367799999999995</v>
      </c>
      <c r="J27" s="317">
        <f t="shared" si="3"/>
        <v>30.290198399999998</v>
      </c>
      <c r="K27" s="391"/>
      <c r="L27" s="391"/>
      <c r="M27" s="391"/>
      <c r="N27" s="391"/>
    </row>
    <row r="28" spans="1:14" x14ac:dyDescent="0.3">
      <c r="A28" s="318">
        <v>75</v>
      </c>
      <c r="B28" s="318">
        <v>40</v>
      </c>
      <c r="C28" s="318">
        <v>15</v>
      </c>
      <c r="D28" s="317">
        <v>1.5</v>
      </c>
      <c r="E28" s="317">
        <f t="shared" si="0"/>
        <v>2.1077249999999998</v>
      </c>
      <c r="F28" s="317">
        <f t="shared" si="1"/>
        <v>12.646349999999998</v>
      </c>
      <c r="H28" s="319">
        <v>45</v>
      </c>
      <c r="I28" s="317">
        <f t="shared" si="2"/>
        <v>5.6908574999999999</v>
      </c>
      <c r="J28" s="317">
        <f t="shared" si="3"/>
        <v>30.047727600000002</v>
      </c>
      <c r="K28" s="391"/>
      <c r="L28" s="391"/>
      <c r="M28" s="391"/>
      <c r="N28" s="391"/>
    </row>
    <row r="29" spans="1:14" x14ac:dyDescent="0.3">
      <c r="A29" s="318">
        <v>75</v>
      </c>
      <c r="B29" s="318">
        <v>40</v>
      </c>
      <c r="C29" s="318">
        <v>15</v>
      </c>
      <c r="D29" s="317">
        <v>1.55</v>
      </c>
      <c r="E29" s="317">
        <f t="shared" si="0"/>
        <v>2.1755490000000006</v>
      </c>
      <c r="F29" s="317">
        <f t="shared" si="1"/>
        <v>13.053294000000005</v>
      </c>
      <c r="H29" s="319">
        <v>45</v>
      </c>
      <c r="I29" s="317">
        <f t="shared" si="2"/>
        <v>5.8739823000000015</v>
      </c>
      <c r="J29" s="317">
        <f t="shared" si="3"/>
        <v>31.014626544000009</v>
      </c>
      <c r="K29" s="391"/>
      <c r="L29" s="391"/>
      <c r="M29" s="391"/>
      <c r="N29" s="391"/>
    </row>
    <row r="30" spans="1:14" x14ac:dyDescent="0.3">
      <c r="A30" s="318">
        <v>75</v>
      </c>
      <c r="B30" s="318">
        <v>40</v>
      </c>
      <c r="C30" s="318">
        <v>15</v>
      </c>
      <c r="D30" s="317">
        <v>1.8</v>
      </c>
      <c r="E30" s="317">
        <f t="shared" si="0"/>
        <v>2.5123139999999999</v>
      </c>
      <c r="F30" s="317">
        <f t="shared" si="1"/>
        <v>15.073884</v>
      </c>
      <c r="H30" s="319">
        <v>45</v>
      </c>
      <c r="I30" s="317">
        <f t="shared" si="2"/>
        <v>6.7832477999999998</v>
      </c>
      <c r="J30" s="317">
        <f t="shared" si="3"/>
        <v>35.815548384000003</v>
      </c>
      <c r="K30" s="391"/>
      <c r="L30" s="391"/>
      <c r="M30" s="391"/>
      <c r="N30" s="391"/>
    </row>
    <row r="31" spans="1:14" x14ac:dyDescent="0.3">
      <c r="A31" s="318">
        <v>75</v>
      </c>
      <c r="B31" s="318">
        <v>40</v>
      </c>
      <c r="C31" s="318">
        <v>15</v>
      </c>
      <c r="D31" s="317">
        <v>1.95</v>
      </c>
      <c r="E31" s="317">
        <f t="shared" si="0"/>
        <v>2.7124889999999997</v>
      </c>
      <c r="F31" s="317">
        <f t="shared" si="1"/>
        <v>16.274933999999998</v>
      </c>
      <c r="H31" s="319">
        <v>45</v>
      </c>
      <c r="I31" s="317">
        <f t="shared" si="2"/>
        <v>7.3237202999999989</v>
      </c>
      <c r="J31" s="317">
        <f t="shared" si="3"/>
        <v>38.669243183999995</v>
      </c>
      <c r="K31" s="391"/>
      <c r="L31" s="391"/>
      <c r="M31" s="391"/>
      <c r="N31" s="391"/>
    </row>
    <row r="32" spans="1:14" x14ac:dyDescent="0.3">
      <c r="A32" s="318">
        <v>75</v>
      </c>
      <c r="B32" s="318">
        <v>40</v>
      </c>
      <c r="C32" s="318">
        <v>15</v>
      </c>
      <c r="D32" s="317">
        <v>2</v>
      </c>
      <c r="E32" s="317">
        <f t="shared" si="0"/>
        <v>2.7789000000000001</v>
      </c>
      <c r="F32" s="317">
        <f t="shared" si="1"/>
        <v>16.673400000000001</v>
      </c>
      <c r="H32" s="319">
        <v>45</v>
      </c>
      <c r="I32" s="317">
        <f t="shared" si="2"/>
        <v>7.5030299999999999</v>
      </c>
      <c r="J32" s="317">
        <f t="shared" si="3"/>
        <v>39.615998400000002</v>
      </c>
      <c r="K32" s="391"/>
      <c r="L32" s="391"/>
      <c r="M32" s="391"/>
      <c r="N32" s="391"/>
    </row>
    <row r="33" spans="1:14" x14ac:dyDescent="0.3">
      <c r="A33" s="318">
        <v>75</v>
      </c>
      <c r="B33" s="318">
        <v>40</v>
      </c>
      <c r="C33" s="318">
        <v>15</v>
      </c>
      <c r="D33" s="317">
        <v>2.25</v>
      </c>
      <c r="E33" s="317">
        <f t="shared" si="0"/>
        <v>3.1086</v>
      </c>
      <c r="F33" s="317">
        <f t="shared" si="1"/>
        <v>18.651600000000002</v>
      </c>
      <c r="H33" s="319">
        <v>45</v>
      </c>
      <c r="I33" s="317">
        <f t="shared" si="2"/>
        <v>8.3932199999999995</v>
      </c>
      <c r="J33" s="317">
        <f t="shared" si="3"/>
        <v>44.316201599999999</v>
      </c>
      <c r="K33" s="391"/>
      <c r="L33" s="391"/>
      <c r="M33" s="391"/>
      <c r="N33" s="391"/>
    </row>
    <row r="34" spans="1:14" x14ac:dyDescent="0.3">
      <c r="A34" s="318">
        <v>75</v>
      </c>
      <c r="B34" s="318">
        <v>40</v>
      </c>
      <c r="C34" s="318">
        <v>15</v>
      </c>
      <c r="D34" s="317">
        <v>2.65</v>
      </c>
      <c r="E34" s="317">
        <f t="shared" si="0"/>
        <v>3.6279560000000002</v>
      </c>
      <c r="F34" s="317">
        <f t="shared" si="1"/>
        <v>21.767735999999999</v>
      </c>
      <c r="H34" s="319">
        <v>35</v>
      </c>
      <c r="I34" s="317">
        <f t="shared" si="2"/>
        <v>7.6187076000000005</v>
      </c>
      <c r="J34" s="317">
        <f t="shared" si="3"/>
        <v>40.226776128000004</v>
      </c>
      <c r="K34" s="391"/>
      <c r="L34" s="391"/>
      <c r="M34" s="391"/>
      <c r="N34" s="391"/>
    </row>
    <row r="35" spans="1:14" x14ac:dyDescent="0.3">
      <c r="A35" s="318">
        <v>75</v>
      </c>
      <c r="B35" s="318">
        <v>40</v>
      </c>
      <c r="C35" s="318">
        <v>15</v>
      </c>
      <c r="D35" s="317">
        <v>3</v>
      </c>
      <c r="E35" s="317">
        <f t="shared" si="0"/>
        <v>4.0741499999999995</v>
      </c>
      <c r="F35" s="317">
        <f t="shared" si="1"/>
        <v>24.444899999999997</v>
      </c>
      <c r="H35" s="319">
        <v>35</v>
      </c>
      <c r="I35" s="317">
        <f t="shared" si="2"/>
        <v>8.5557149999999993</v>
      </c>
      <c r="J35" s="317">
        <f t="shared" si="3"/>
        <v>45.174175200000001</v>
      </c>
      <c r="K35" s="391"/>
      <c r="L35" s="391"/>
      <c r="M35" s="391"/>
      <c r="N35" s="391"/>
    </row>
    <row r="36" spans="1:14" x14ac:dyDescent="0.3">
      <c r="A36" s="318">
        <v>75</v>
      </c>
      <c r="B36" s="318">
        <v>40</v>
      </c>
      <c r="C36" s="321">
        <v>0</v>
      </c>
      <c r="D36" s="317">
        <v>1.5</v>
      </c>
      <c r="E36" s="317">
        <f t="shared" si="0"/>
        <v>1.754475</v>
      </c>
      <c r="F36" s="317">
        <f t="shared" si="1"/>
        <v>10.52685</v>
      </c>
      <c r="H36" s="319">
        <v>45</v>
      </c>
      <c r="I36" s="317">
        <f t="shared" si="2"/>
        <v>4.7370824999999996</v>
      </c>
      <c r="J36" s="317">
        <f t="shared" si="3"/>
        <v>25.011795599999999</v>
      </c>
      <c r="K36" s="391">
        <f>1/I36</f>
        <v>0.21110039776592451</v>
      </c>
      <c r="L36" s="391">
        <f>K36*60</f>
        <v>12.66602386595547</v>
      </c>
      <c r="M36" s="391" t="s">
        <v>26</v>
      </c>
      <c r="N36" s="391"/>
    </row>
    <row r="37" spans="1:14" x14ac:dyDescent="0.3">
      <c r="A37" s="318">
        <v>75</v>
      </c>
      <c r="B37" s="318">
        <v>40</v>
      </c>
      <c r="C37" s="321">
        <v>0</v>
      </c>
      <c r="D37" s="317">
        <v>1.8</v>
      </c>
      <c r="E37" s="317">
        <f t="shared" si="0"/>
        <v>2.0884140000000002</v>
      </c>
      <c r="F37" s="317">
        <f t="shared" si="1"/>
        <v>12.530484000000001</v>
      </c>
      <c r="H37" s="319">
        <v>45</v>
      </c>
      <c r="I37" s="317">
        <f t="shared" si="2"/>
        <v>5.6387178000000002</v>
      </c>
      <c r="J37" s="317">
        <f t="shared" si="3"/>
        <v>29.772429984000002</v>
      </c>
      <c r="K37" s="391">
        <f t="shared" ref="K37:K43" si="4">1/I37</f>
        <v>0.17734528229094917</v>
      </c>
      <c r="L37" s="391">
        <f t="shared" ref="L37:L43" si="5">K37*60</f>
        <v>10.640716937456951</v>
      </c>
      <c r="M37" s="391" t="s">
        <v>26</v>
      </c>
      <c r="N37" s="391"/>
    </row>
    <row r="38" spans="1:14" x14ac:dyDescent="0.3">
      <c r="A38" s="318">
        <v>75</v>
      </c>
      <c r="B38" s="318">
        <v>40</v>
      </c>
      <c r="C38" s="321">
        <v>0</v>
      </c>
      <c r="D38" s="317">
        <v>1.95</v>
      </c>
      <c r="E38" s="317">
        <f t="shared" si="0"/>
        <v>2.2532639999999997</v>
      </c>
      <c r="F38" s="317">
        <f t="shared" si="1"/>
        <v>13.519583999999998</v>
      </c>
      <c r="H38" s="319">
        <v>45</v>
      </c>
      <c r="I38" s="317">
        <f t="shared" si="2"/>
        <v>6.0838127999999987</v>
      </c>
      <c r="J38" s="317">
        <f t="shared" si="3"/>
        <v>32.122531583999994</v>
      </c>
      <c r="K38" s="391">
        <f t="shared" si="4"/>
        <v>0.16437060653805788</v>
      </c>
      <c r="L38" s="391">
        <f t="shared" si="5"/>
        <v>9.8622363922834726</v>
      </c>
      <c r="M38" s="391" t="s">
        <v>26</v>
      </c>
      <c r="N38" s="391"/>
    </row>
    <row r="39" spans="1:14" x14ac:dyDescent="0.3">
      <c r="A39" s="318">
        <v>75</v>
      </c>
      <c r="B39" s="318">
        <v>40</v>
      </c>
      <c r="C39" s="321">
        <v>0</v>
      </c>
      <c r="D39" s="317">
        <v>2</v>
      </c>
      <c r="E39" s="317">
        <f t="shared" si="0"/>
        <v>2.3079000000000001</v>
      </c>
      <c r="F39" s="317">
        <f t="shared" si="1"/>
        <v>13.8474</v>
      </c>
      <c r="H39" s="319">
        <v>50</v>
      </c>
      <c r="I39" s="317">
        <f t="shared" si="2"/>
        <v>6.9237000000000011</v>
      </c>
      <c r="J39" s="317">
        <f t="shared" si="3"/>
        <v>36.557136000000007</v>
      </c>
      <c r="K39" s="391">
        <f t="shared" si="4"/>
        <v>0.14443144561433913</v>
      </c>
      <c r="L39" s="391">
        <f t="shared" si="5"/>
        <v>8.6658867368603474</v>
      </c>
      <c r="M39" s="392">
        <v>55</v>
      </c>
      <c r="N39" s="391">
        <f>M39*(80/100)</f>
        <v>44</v>
      </c>
    </row>
    <row r="40" spans="1:14" x14ac:dyDescent="0.3">
      <c r="A40" s="318">
        <v>75</v>
      </c>
      <c r="B40" s="318">
        <v>40</v>
      </c>
      <c r="C40" s="321">
        <v>0</v>
      </c>
      <c r="D40" s="317">
        <v>2.25</v>
      </c>
      <c r="E40" s="317">
        <f t="shared" si="0"/>
        <v>2.5787249999999999</v>
      </c>
      <c r="F40" s="317">
        <f t="shared" si="1"/>
        <v>15.472349999999999</v>
      </c>
      <c r="H40" s="319">
        <v>50</v>
      </c>
      <c r="I40" s="317">
        <f t="shared" si="2"/>
        <v>7.7361750000000002</v>
      </c>
      <c r="J40" s="317">
        <f t="shared" si="3"/>
        <v>40.847004000000005</v>
      </c>
      <c r="K40" s="391">
        <f t="shared" si="4"/>
        <v>0.12926284630324417</v>
      </c>
      <c r="L40" s="391">
        <f t="shared" si="5"/>
        <v>7.7557707781946501</v>
      </c>
      <c r="M40" s="392">
        <v>55</v>
      </c>
      <c r="N40" s="391">
        <f>M40*(80/100)</f>
        <v>44</v>
      </c>
    </row>
    <row r="41" spans="1:14" x14ac:dyDescent="0.3">
      <c r="A41" s="318">
        <v>75</v>
      </c>
      <c r="B41" s="318">
        <v>40</v>
      </c>
      <c r="C41" s="321">
        <v>0</v>
      </c>
      <c r="D41" s="317">
        <v>2.65</v>
      </c>
      <c r="E41" s="317">
        <f t="shared" si="0"/>
        <v>3.0038809999999998</v>
      </c>
      <c r="F41" s="317">
        <f t="shared" si="1"/>
        <v>18.023285999999999</v>
      </c>
      <c r="H41" s="319">
        <v>50</v>
      </c>
      <c r="I41" s="317">
        <f t="shared" si="2"/>
        <v>9.0116429999999994</v>
      </c>
      <c r="J41" s="317">
        <f t="shared" si="3"/>
        <v>47.581475040000001</v>
      </c>
      <c r="K41" s="391">
        <f t="shared" si="4"/>
        <v>0.11096755608272543</v>
      </c>
      <c r="L41" s="391">
        <f t="shared" si="5"/>
        <v>6.6580533649635258</v>
      </c>
      <c r="M41" s="392">
        <v>55</v>
      </c>
      <c r="N41" s="391">
        <f>M41*(80/100)</f>
        <v>44</v>
      </c>
    </row>
    <row r="42" spans="1:14" x14ac:dyDescent="0.3">
      <c r="A42" s="318">
        <v>75</v>
      </c>
      <c r="B42" s="318">
        <v>40</v>
      </c>
      <c r="C42" s="321">
        <v>0</v>
      </c>
      <c r="D42" s="317">
        <v>3</v>
      </c>
      <c r="E42" s="317">
        <f t="shared" si="0"/>
        <v>3.3676499999999998</v>
      </c>
      <c r="F42" s="317">
        <f t="shared" si="1"/>
        <v>20.2059</v>
      </c>
      <c r="H42" s="319">
        <v>50</v>
      </c>
      <c r="I42" s="317">
        <f t="shared" si="2"/>
        <v>10.102949999999998</v>
      </c>
      <c r="J42" s="317">
        <f t="shared" si="3"/>
        <v>53.343575999999992</v>
      </c>
      <c r="K42" s="391">
        <f t="shared" si="4"/>
        <v>9.8980990700735946E-2</v>
      </c>
      <c r="L42" s="391">
        <f t="shared" si="5"/>
        <v>5.9388594420441567</v>
      </c>
      <c r="M42" s="392">
        <v>55</v>
      </c>
      <c r="N42" s="391">
        <f>M42*(80/100)</f>
        <v>44</v>
      </c>
    </row>
    <row r="43" spans="1:14" x14ac:dyDescent="0.3">
      <c r="A43" s="318">
        <v>75</v>
      </c>
      <c r="B43" s="318">
        <v>40</v>
      </c>
      <c r="C43" s="321">
        <v>0</v>
      </c>
      <c r="D43" s="317">
        <v>4.75</v>
      </c>
      <c r="E43" s="317">
        <f t="shared" si="0"/>
        <v>5.0710999999999995</v>
      </c>
      <c r="F43" s="317">
        <f t="shared" si="1"/>
        <v>30.426599999999997</v>
      </c>
      <c r="H43" s="319">
        <v>35</v>
      </c>
      <c r="I43" s="317">
        <f t="shared" si="2"/>
        <v>10.64931</v>
      </c>
      <c r="J43" s="317">
        <f t="shared" si="3"/>
        <v>56.2283568</v>
      </c>
      <c r="K43" s="391">
        <f t="shared" si="4"/>
        <v>9.3902797458239082E-2</v>
      </c>
      <c r="L43" s="391">
        <f t="shared" si="5"/>
        <v>5.6341678474943446</v>
      </c>
      <c r="M43" s="391" t="s">
        <v>26</v>
      </c>
      <c r="N43" s="391"/>
    </row>
    <row r="44" spans="1:14" x14ac:dyDescent="0.3">
      <c r="A44" s="318">
        <v>92</v>
      </c>
      <c r="B44" s="318">
        <v>30</v>
      </c>
      <c r="C44" s="321">
        <v>0</v>
      </c>
      <c r="D44" s="317">
        <v>1.8</v>
      </c>
      <c r="E44" s="317">
        <f t="shared" si="0"/>
        <v>2.0460240000000005</v>
      </c>
      <c r="F44" s="317">
        <f t="shared" si="1"/>
        <v>12.276144000000002</v>
      </c>
      <c r="H44" s="319">
        <v>45</v>
      </c>
      <c r="I44" s="317">
        <f t="shared" si="2"/>
        <v>5.5242648000000019</v>
      </c>
      <c r="J44" s="317">
        <f t="shared" si="3"/>
        <v>29.168118144000012</v>
      </c>
      <c r="K44" s="391"/>
      <c r="L44" s="391"/>
      <c r="M44" s="391"/>
      <c r="N44" s="391"/>
    </row>
    <row r="45" spans="1:14" x14ac:dyDescent="0.3">
      <c r="A45" s="318">
        <v>92</v>
      </c>
      <c r="B45" s="318">
        <v>30</v>
      </c>
      <c r="C45" s="321">
        <v>0</v>
      </c>
      <c r="D45" s="317">
        <v>1.95</v>
      </c>
      <c r="E45" s="317">
        <f t="shared" si="0"/>
        <v>2.2073415000000001</v>
      </c>
      <c r="F45" s="317">
        <f t="shared" si="1"/>
        <v>13.244049</v>
      </c>
      <c r="H45" s="319">
        <v>45</v>
      </c>
      <c r="I45" s="317">
        <f t="shared" si="2"/>
        <v>5.9598220500000005</v>
      </c>
      <c r="J45" s="317">
        <f t="shared" si="3"/>
        <v>31.467860424000005</v>
      </c>
      <c r="K45" s="391"/>
      <c r="L45" s="391"/>
      <c r="M45" s="391"/>
      <c r="N45" s="391"/>
    </row>
    <row r="46" spans="1:14" x14ac:dyDescent="0.3">
      <c r="A46" s="318">
        <v>92</v>
      </c>
      <c r="B46" s="318">
        <v>30</v>
      </c>
      <c r="C46" s="321">
        <v>0</v>
      </c>
      <c r="D46" s="317">
        <v>2</v>
      </c>
      <c r="E46" s="317">
        <f t="shared" si="0"/>
        <v>2.2607999999999997</v>
      </c>
      <c r="F46" s="317">
        <f t="shared" si="1"/>
        <v>13.564799999999998</v>
      </c>
      <c r="H46" s="319">
        <v>45</v>
      </c>
      <c r="I46" s="317">
        <f t="shared" si="2"/>
        <v>6.1041600000000003</v>
      </c>
      <c r="J46" s="317">
        <f t="shared" si="3"/>
        <v>32.229964800000005</v>
      </c>
      <c r="K46" s="391"/>
      <c r="L46" s="391"/>
      <c r="M46" s="391"/>
      <c r="N46" s="391"/>
    </row>
    <row r="47" spans="1:14" x14ac:dyDescent="0.3">
      <c r="A47" s="318">
        <v>92</v>
      </c>
      <c r="B47" s="318">
        <v>30</v>
      </c>
      <c r="C47" s="321">
        <v>0</v>
      </c>
      <c r="D47" s="317">
        <v>2.25</v>
      </c>
      <c r="E47" s="317">
        <f t="shared" si="0"/>
        <v>2.5257374999999995</v>
      </c>
      <c r="F47" s="317">
        <f t="shared" si="1"/>
        <v>15.154424999999996</v>
      </c>
      <c r="H47" s="319">
        <v>45</v>
      </c>
      <c r="I47" s="317">
        <f t="shared" si="2"/>
        <v>6.8194912499999996</v>
      </c>
      <c r="J47" s="317">
        <f t="shared" si="3"/>
        <v>36.0069138</v>
      </c>
      <c r="K47" s="391"/>
      <c r="L47" s="391"/>
      <c r="M47" s="391"/>
      <c r="N47" s="391"/>
    </row>
    <row r="48" spans="1:14" x14ac:dyDescent="0.3">
      <c r="A48" s="318">
        <v>92</v>
      </c>
      <c r="B48" s="318">
        <v>30</v>
      </c>
      <c r="C48" s="321">
        <v>0</v>
      </c>
      <c r="D48" s="317">
        <v>2.65</v>
      </c>
      <c r="E48" s="317">
        <f t="shared" si="0"/>
        <v>2.9414734999999994</v>
      </c>
      <c r="F48" s="317">
        <f t="shared" si="1"/>
        <v>17.648840999999997</v>
      </c>
      <c r="H48" s="319">
        <v>35</v>
      </c>
      <c r="I48" s="317">
        <f t="shared" si="2"/>
        <v>6.1770943499999991</v>
      </c>
      <c r="J48" s="317">
        <f t="shared" si="3"/>
        <v>32.615058167999997</v>
      </c>
      <c r="K48" s="391"/>
      <c r="L48" s="391"/>
      <c r="M48" s="391"/>
      <c r="N48" s="391"/>
    </row>
    <row r="49" spans="1:14" x14ac:dyDescent="0.3">
      <c r="A49" s="318">
        <v>92</v>
      </c>
      <c r="B49" s="318">
        <v>30</v>
      </c>
      <c r="C49" s="321">
        <v>0</v>
      </c>
      <c r="D49" s="317">
        <v>3</v>
      </c>
      <c r="E49" s="317">
        <f t="shared" si="0"/>
        <v>3.2970000000000002</v>
      </c>
      <c r="F49" s="317">
        <f t="shared" si="1"/>
        <v>19.782</v>
      </c>
      <c r="H49" s="319">
        <v>35</v>
      </c>
      <c r="I49" s="317">
        <f t="shared" si="2"/>
        <v>6.9237000000000011</v>
      </c>
      <c r="J49" s="317">
        <f t="shared" si="3"/>
        <v>36.557136000000007</v>
      </c>
      <c r="K49" s="391"/>
      <c r="L49" s="391"/>
      <c r="M49" s="391"/>
      <c r="N49" s="391"/>
    </row>
    <row r="50" spans="1:14" x14ac:dyDescent="0.3">
      <c r="A50" s="318">
        <v>92</v>
      </c>
      <c r="B50" s="318">
        <v>40</v>
      </c>
      <c r="C50" s="321">
        <v>0</v>
      </c>
      <c r="D50" s="317">
        <v>1.8</v>
      </c>
      <c r="E50" s="317">
        <f t="shared" si="0"/>
        <v>2.3286240000000005</v>
      </c>
      <c r="F50" s="317">
        <f t="shared" si="1"/>
        <v>13.971744000000003</v>
      </c>
      <c r="H50" s="319">
        <v>45</v>
      </c>
      <c r="I50" s="317">
        <f t="shared" si="2"/>
        <v>6.287284800000001</v>
      </c>
      <c r="J50" s="317">
        <f t="shared" si="3"/>
        <v>33.196863744000005</v>
      </c>
      <c r="K50" s="391"/>
      <c r="L50" s="391"/>
      <c r="M50" s="391"/>
      <c r="N50" s="391"/>
    </row>
    <row r="51" spans="1:14" x14ac:dyDescent="0.3">
      <c r="A51" s="318">
        <v>92</v>
      </c>
      <c r="B51" s="318">
        <v>40</v>
      </c>
      <c r="C51" s="321">
        <v>0</v>
      </c>
      <c r="D51" s="317">
        <v>2</v>
      </c>
      <c r="E51" s="317">
        <f t="shared" si="0"/>
        <v>2.5747999999999998</v>
      </c>
      <c r="F51" s="317">
        <f t="shared" si="1"/>
        <v>15.448799999999999</v>
      </c>
      <c r="H51" s="319">
        <v>45</v>
      </c>
      <c r="I51" s="317">
        <f t="shared" si="2"/>
        <v>6.9519599999999988</v>
      </c>
      <c r="J51" s="317">
        <f t="shared" si="3"/>
        <v>36.706348799999994</v>
      </c>
      <c r="K51" s="391"/>
      <c r="L51" s="391"/>
      <c r="M51" s="391"/>
      <c r="N51" s="391"/>
    </row>
    <row r="52" spans="1:14" x14ac:dyDescent="0.3">
      <c r="A52" s="318">
        <v>92</v>
      </c>
      <c r="B52" s="318">
        <v>40</v>
      </c>
      <c r="C52" s="321">
        <v>0</v>
      </c>
      <c r="D52" s="317">
        <v>2.25</v>
      </c>
      <c r="E52" s="317">
        <f t="shared" si="0"/>
        <v>2.8789874999999996</v>
      </c>
      <c r="F52" s="317">
        <f t="shared" si="1"/>
        <v>17.273924999999998</v>
      </c>
      <c r="H52" s="319">
        <v>45</v>
      </c>
      <c r="I52" s="317">
        <f t="shared" si="2"/>
        <v>7.7732662499999989</v>
      </c>
      <c r="J52" s="317">
        <f t="shared" si="3"/>
        <v>41.042845799999995</v>
      </c>
      <c r="K52" s="391"/>
      <c r="L52" s="391"/>
      <c r="M52" s="391"/>
      <c r="N52" s="391"/>
    </row>
    <row r="53" spans="1:14" x14ac:dyDescent="0.3">
      <c r="A53" s="318">
        <v>92</v>
      </c>
      <c r="B53" s="318">
        <v>40</v>
      </c>
      <c r="C53" s="321">
        <v>0</v>
      </c>
      <c r="D53" s="317">
        <v>2.65</v>
      </c>
      <c r="E53" s="317">
        <f t="shared" si="0"/>
        <v>3.3575234999999997</v>
      </c>
      <c r="F53" s="317">
        <f t="shared" si="1"/>
        <v>20.145140999999999</v>
      </c>
      <c r="H53" s="319">
        <v>35</v>
      </c>
      <c r="I53" s="317">
        <f t="shared" si="2"/>
        <v>7.0507993499999992</v>
      </c>
      <c r="J53" s="317">
        <f t="shared" si="3"/>
        <v>37.228220567999998</v>
      </c>
      <c r="K53" s="391"/>
      <c r="L53" s="391"/>
      <c r="M53" s="391"/>
      <c r="N53" s="391"/>
    </row>
    <row r="54" spans="1:14" x14ac:dyDescent="0.3">
      <c r="A54" s="318">
        <v>92</v>
      </c>
      <c r="B54" s="318">
        <v>40</v>
      </c>
      <c r="C54" s="321">
        <v>0</v>
      </c>
      <c r="D54" s="317">
        <v>3</v>
      </c>
      <c r="E54" s="317">
        <f t="shared" si="0"/>
        <v>3.7679999999999998</v>
      </c>
      <c r="F54" s="317">
        <f t="shared" si="1"/>
        <v>22.607999999999997</v>
      </c>
      <c r="H54" s="319">
        <v>35</v>
      </c>
      <c r="I54" s="317">
        <f t="shared" si="2"/>
        <v>7.9127999999999989</v>
      </c>
      <c r="J54" s="317">
        <f t="shared" si="3"/>
        <v>41.779584</v>
      </c>
      <c r="K54" s="391"/>
      <c r="L54" s="391"/>
      <c r="M54" s="391"/>
      <c r="N54" s="391"/>
    </row>
    <row r="55" spans="1:14" x14ac:dyDescent="0.3">
      <c r="A55" s="318">
        <v>100</v>
      </c>
      <c r="B55" s="318">
        <v>40</v>
      </c>
      <c r="C55" s="318">
        <v>17</v>
      </c>
      <c r="D55" s="317">
        <v>1.55</v>
      </c>
      <c r="E55" s="317">
        <f t="shared" si="0"/>
        <v>2.5284065</v>
      </c>
      <c r="F55" s="317">
        <f t="shared" si="1"/>
        <v>15.170439</v>
      </c>
      <c r="H55" s="319">
        <v>45</v>
      </c>
      <c r="I55" s="317">
        <f t="shared" si="2"/>
        <v>6.8266975500000004</v>
      </c>
      <c r="J55" s="317">
        <f t="shared" si="3"/>
        <v>36.044963064000001</v>
      </c>
      <c r="K55" s="391"/>
      <c r="L55" s="391"/>
      <c r="M55" s="391"/>
      <c r="N55" s="391"/>
    </row>
    <row r="56" spans="1:14" x14ac:dyDescent="0.3">
      <c r="A56" s="318">
        <v>100</v>
      </c>
      <c r="B56" s="318">
        <v>40</v>
      </c>
      <c r="C56" s="318">
        <v>17</v>
      </c>
      <c r="D56" s="317">
        <v>1.8</v>
      </c>
      <c r="E56" s="317">
        <f t="shared" si="0"/>
        <v>2.9220839999999999</v>
      </c>
      <c r="F56" s="317">
        <f t="shared" si="1"/>
        <v>17.532503999999999</v>
      </c>
      <c r="H56" s="319">
        <v>45</v>
      </c>
      <c r="I56" s="317">
        <f t="shared" si="2"/>
        <v>7.8896267999999994</v>
      </c>
      <c r="J56" s="317">
        <f t="shared" si="3"/>
        <v>41.657229504</v>
      </c>
      <c r="K56" s="391"/>
      <c r="L56" s="391"/>
      <c r="M56" s="391"/>
      <c r="N56" s="391"/>
    </row>
    <row r="57" spans="1:14" x14ac:dyDescent="0.3">
      <c r="A57" s="318">
        <v>100</v>
      </c>
      <c r="B57" s="318">
        <v>40</v>
      </c>
      <c r="C57" s="318">
        <v>17</v>
      </c>
      <c r="D57" s="317">
        <v>1.95</v>
      </c>
      <c r="E57" s="317">
        <f t="shared" si="0"/>
        <v>3.1564064999999997</v>
      </c>
      <c r="F57" s="317">
        <f t="shared" si="1"/>
        <v>18.938438999999999</v>
      </c>
      <c r="H57" s="319">
        <v>45</v>
      </c>
      <c r="I57" s="317">
        <f t="shared" si="2"/>
        <v>8.5222975499999993</v>
      </c>
      <c r="J57" s="317">
        <f t="shared" si="3"/>
        <v>44.997731064</v>
      </c>
      <c r="K57" s="391"/>
      <c r="L57" s="391"/>
      <c r="M57" s="391"/>
      <c r="N57" s="391"/>
    </row>
    <row r="58" spans="1:14" x14ac:dyDescent="0.3">
      <c r="A58" s="318">
        <v>100</v>
      </c>
      <c r="B58" s="318">
        <v>40</v>
      </c>
      <c r="C58" s="318">
        <v>17</v>
      </c>
      <c r="D58" s="317">
        <v>2</v>
      </c>
      <c r="E58" s="317">
        <f t="shared" si="0"/>
        <v>3.2342</v>
      </c>
      <c r="F58" s="317">
        <f t="shared" si="1"/>
        <v>19.405200000000001</v>
      </c>
      <c r="H58" s="319">
        <v>45</v>
      </c>
      <c r="I58" s="317">
        <f t="shared" si="2"/>
        <v>8.7323400000000007</v>
      </c>
      <c r="J58" s="317">
        <f t="shared" si="3"/>
        <v>46.106755200000009</v>
      </c>
      <c r="K58" s="391"/>
      <c r="L58" s="391"/>
      <c r="M58" s="391"/>
      <c r="N58" s="391"/>
    </row>
    <row r="59" spans="1:14" x14ac:dyDescent="0.3">
      <c r="A59" s="318">
        <v>100</v>
      </c>
      <c r="B59" s="318">
        <v>40</v>
      </c>
      <c r="C59" s="318">
        <v>17</v>
      </c>
      <c r="D59" s="317">
        <v>2.25</v>
      </c>
      <c r="E59" s="317">
        <f t="shared" si="0"/>
        <v>3.6208125</v>
      </c>
      <c r="F59" s="317">
        <f t="shared" si="1"/>
        <v>21.724875000000001</v>
      </c>
      <c r="H59" s="319">
        <v>45</v>
      </c>
      <c r="I59" s="317">
        <f t="shared" si="2"/>
        <v>9.7761937500000009</v>
      </c>
      <c r="J59" s="317">
        <f t="shared" si="3"/>
        <v>51.618303000000004</v>
      </c>
      <c r="K59" s="391"/>
      <c r="L59" s="391"/>
      <c r="M59" s="391"/>
      <c r="N59" s="391"/>
    </row>
    <row r="60" spans="1:14" x14ac:dyDescent="0.3">
      <c r="A60" s="318">
        <v>100</v>
      </c>
      <c r="B60" s="318">
        <v>40</v>
      </c>
      <c r="C60" s="318">
        <v>17</v>
      </c>
      <c r="D60" s="317">
        <v>2.65</v>
      </c>
      <c r="E60" s="317">
        <f t="shared" si="0"/>
        <v>4.2312285000000003</v>
      </c>
      <c r="F60" s="317">
        <f t="shared" si="1"/>
        <v>25.387371000000002</v>
      </c>
      <c r="H60" s="319">
        <v>35</v>
      </c>
      <c r="I60" s="317">
        <f t="shared" si="2"/>
        <v>8.8855798500000027</v>
      </c>
      <c r="J60" s="317">
        <f t="shared" si="3"/>
        <v>46.915861608000014</v>
      </c>
      <c r="K60" s="391"/>
      <c r="L60" s="391"/>
      <c r="M60" s="391"/>
      <c r="N60" s="391"/>
    </row>
    <row r="61" spans="1:14" x14ac:dyDescent="0.3">
      <c r="A61" s="318">
        <v>100</v>
      </c>
      <c r="B61" s="318">
        <v>40</v>
      </c>
      <c r="C61" s="318">
        <v>17</v>
      </c>
      <c r="D61" s="317">
        <v>3</v>
      </c>
      <c r="E61" s="317">
        <f t="shared" si="0"/>
        <v>4.7570999999999994</v>
      </c>
      <c r="F61" s="317">
        <f t="shared" si="1"/>
        <v>28.542599999999997</v>
      </c>
      <c r="H61" s="319">
        <v>35</v>
      </c>
      <c r="I61" s="317">
        <f t="shared" si="2"/>
        <v>9.9899099999999983</v>
      </c>
      <c r="J61" s="317">
        <f t="shared" si="3"/>
        <v>52.746724799999996</v>
      </c>
      <c r="K61" s="391"/>
      <c r="L61" s="391"/>
      <c r="M61" s="391"/>
      <c r="N61" s="391"/>
    </row>
    <row r="62" spans="1:14" x14ac:dyDescent="0.3">
      <c r="A62" s="318">
        <v>100</v>
      </c>
      <c r="B62" s="318">
        <v>40</v>
      </c>
      <c r="C62" s="321">
        <v>0</v>
      </c>
      <c r="D62" s="317">
        <v>1.5</v>
      </c>
      <c r="E62" s="317">
        <f t="shared" si="0"/>
        <v>2.0488499999999998</v>
      </c>
      <c r="F62" s="317">
        <f t="shared" si="1"/>
        <v>12.293099999999999</v>
      </c>
      <c r="H62" s="319">
        <v>45</v>
      </c>
      <c r="I62" s="317">
        <f t="shared" si="2"/>
        <v>5.5318949999999996</v>
      </c>
      <c r="J62" s="317">
        <f t="shared" si="3"/>
        <v>29.208405599999999</v>
      </c>
      <c r="K62" s="391">
        <f>1/I62</f>
        <v>0.18076988084553305</v>
      </c>
      <c r="L62" s="391">
        <f>K62*60</f>
        <v>10.846192850731983</v>
      </c>
      <c r="M62" s="391">
        <v>55</v>
      </c>
      <c r="N62" s="391">
        <f>M62*(80/100)</f>
        <v>44</v>
      </c>
    </row>
    <row r="63" spans="1:14" x14ac:dyDescent="0.3">
      <c r="A63" s="318">
        <v>100</v>
      </c>
      <c r="B63" s="318">
        <v>40</v>
      </c>
      <c r="C63" s="321">
        <v>0</v>
      </c>
      <c r="D63" s="317">
        <v>1.8</v>
      </c>
      <c r="E63" s="317">
        <f t="shared" si="0"/>
        <v>2.4416640000000003</v>
      </c>
      <c r="F63" s="317">
        <f t="shared" si="1"/>
        <v>14.649984000000002</v>
      </c>
      <c r="H63" s="319">
        <v>45</v>
      </c>
      <c r="I63" s="317">
        <f t="shared" si="2"/>
        <v>6.5924928000000005</v>
      </c>
      <c r="J63" s="317">
        <f t="shared" si="3"/>
        <v>34.808361984000001</v>
      </c>
      <c r="K63" s="391">
        <f t="shared" ref="K63:K71" si="6">1/I63</f>
        <v>0.1516876893669114</v>
      </c>
      <c r="L63" s="391">
        <f t="shared" ref="L63:L71" si="7">K63*60</f>
        <v>9.1012613620146841</v>
      </c>
      <c r="M63" s="391">
        <v>55</v>
      </c>
      <c r="N63" s="391" t="e">
        <f>#N/A</f>
        <v>#N/A</v>
      </c>
    </row>
    <row r="64" spans="1:14" x14ac:dyDescent="0.3">
      <c r="A64" s="318">
        <v>100</v>
      </c>
      <c r="B64" s="318">
        <v>40</v>
      </c>
      <c r="C64" s="321">
        <v>0</v>
      </c>
      <c r="D64" s="317">
        <v>1.95</v>
      </c>
      <c r="E64" s="317">
        <f t="shared" si="0"/>
        <v>2.6359514999999996</v>
      </c>
      <c r="F64" s="317">
        <f t="shared" si="1"/>
        <v>15.815708999999998</v>
      </c>
      <c r="H64" s="319">
        <v>45</v>
      </c>
      <c r="I64" s="317">
        <f t="shared" si="2"/>
        <v>7.1170690499999996</v>
      </c>
      <c r="J64" s="317">
        <f t="shared" si="3"/>
        <v>37.578124584000001</v>
      </c>
      <c r="K64" s="391">
        <f t="shared" si="6"/>
        <v>0.14050727806273006</v>
      </c>
      <c r="L64" s="391">
        <f t="shared" si="7"/>
        <v>8.4304366837638032</v>
      </c>
      <c r="M64" s="391">
        <v>55</v>
      </c>
      <c r="N64" s="391" t="e">
        <f>#N/A</f>
        <v>#N/A</v>
      </c>
    </row>
    <row r="65" spans="1:14" x14ac:dyDescent="0.3">
      <c r="A65" s="318">
        <v>100</v>
      </c>
      <c r="B65" s="318">
        <v>40</v>
      </c>
      <c r="C65" s="321">
        <v>0</v>
      </c>
      <c r="D65" s="317">
        <v>2</v>
      </c>
      <c r="E65" s="317">
        <f t="shared" si="0"/>
        <v>2.7004000000000001</v>
      </c>
      <c r="F65" s="317">
        <f t="shared" si="1"/>
        <v>16.202400000000001</v>
      </c>
      <c r="H65" s="319">
        <v>45</v>
      </c>
      <c r="I65" s="317">
        <f t="shared" si="2"/>
        <v>7.29108</v>
      </c>
      <c r="J65" s="317">
        <f t="shared" si="3"/>
        <v>38.496902400000003</v>
      </c>
      <c r="K65" s="391">
        <f t="shared" si="6"/>
        <v>0.13715389215315152</v>
      </c>
      <c r="L65" s="391">
        <f t="shared" si="7"/>
        <v>8.2292335291890915</v>
      </c>
      <c r="M65" s="391">
        <v>55</v>
      </c>
      <c r="N65" s="391" t="e">
        <f>#N/A</f>
        <v>#N/A</v>
      </c>
    </row>
    <row r="66" spans="1:14" x14ac:dyDescent="0.3">
      <c r="A66" s="318">
        <v>100</v>
      </c>
      <c r="B66" s="318">
        <v>40</v>
      </c>
      <c r="C66" s="321">
        <v>0</v>
      </c>
      <c r="D66" s="317">
        <v>2.25</v>
      </c>
      <c r="E66" s="317">
        <f t="shared" si="0"/>
        <v>3.0202874999999998</v>
      </c>
      <c r="F66" s="317">
        <f t="shared" si="1"/>
        <v>18.121724999999998</v>
      </c>
      <c r="H66" s="319">
        <v>45</v>
      </c>
      <c r="I66" s="317">
        <f t="shared" si="2"/>
        <v>8.1547762499999994</v>
      </c>
      <c r="J66" s="317">
        <f t="shared" si="3"/>
        <v>43.057218599999999</v>
      </c>
      <c r="K66" s="391">
        <f t="shared" si="6"/>
        <v>0.12262752150925049</v>
      </c>
      <c r="L66" s="391">
        <f t="shared" si="7"/>
        <v>7.3576512905550295</v>
      </c>
      <c r="M66" s="391">
        <v>55</v>
      </c>
      <c r="N66" s="391" t="e">
        <f>#N/A</f>
        <v>#N/A</v>
      </c>
    </row>
    <row r="67" spans="1:14" x14ac:dyDescent="0.3">
      <c r="A67" s="318">
        <v>100</v>
      </c>
      <c r="B67" s="318">
        <v>40</v>
      </c>
      <c r="C67" s="321">
        <v>0</v>
      </c>
      <c r="D67" s="317">
        <v>2.65</v>
      </c>
      <c r="E67" s="317">
        <f t="shared" ref="E67:E130" si="8">(((A67+(B67*2)+(C67*2))-(D67*4))*D67*7.85)/1000</f>
        <v>3.5239434999999997</v>
      </c>
      <c r="F67" s="317">
        <f t="shared" ref="F67:F130" si="9">E67*6</f>
        <v>21.143660999999998</v>
      </c>
      <c r="H67" s="319">
        <v>45</v>
      </c>
      <c r="I67" s="317">
        <f t="shared" ref="I67:I130" si="10">(H67*E67*60)/1000</f>
        <v>9.5146474499999982</v>
      </c>
      <c r="J67" s="317">
        <f t="shared" ref="J67:J130" si="11">I67*$O$10</f>
        <v>50.237338535999996</v>
      </c>
      <c r="K67" s="391">
        <f t="shared" si="6"/>
        <v>0.10510110913253021</v>
      </c>
      <c r="L67" s="391">
        <f t="shared" si="7"/>
        <v>6.3060665479518123</v>
      </c>
      <c r="M67" s="391">
        <v>55</v>
      </c>
      <c r="N67" s="391" t="e">
        <f>#N/A</f>
        <v>#N/A</v>
      </c>
    </row>
    <row r="68" spans="1:14" x14ac:dyDescent="0.3">
      <c r="A68" s="318">
        <v>100</v>
      </c>
      <c r="B68" s="318">
        <v>40</v>
      </c>
      <c r="C68" s="321">
        <v>0</v>
      </c>
      <c r="D68" s="317">
        <v>3</v>
      </c>
      <c r="E68" s="317">
        <f t="shared" si="8"/>
        <v>3.9563999999999995</v>
      </c>
      <c r="F68" s="317">
        <f t="shared" si="9"/>
        <v>23.738399999999999</v>
      </c>
      <c r="H68" s="319">
        <v>45</v>
      </c>
      <c r="I68" s="317">
        <f t="shared" si="10"/>
        <v>10.682279999999999</v>
      </c>
      <c r="J68" s="317">
        <f t="shared" si="11"/>
        <v>56.402438399999994</v>
      </c>
      <c r="K68" s="391">
        <f t="shared" si="6"/>
        <v>9.3612974009293914E-2</v>
      </c>
      <c r="L68" s="391">
        <f t="shared" si="7"/>
        <v>5.6167784405576349</v>
      </c>
      <c r="M68" s="391">
        <v>55</v>
      </c>
      <c r="N68" s="391" t="e">
        <f>#N/A</f>
        <v>#N/A</v>
      </c>
    </row>
    <row r="69" spans="1:14" x14ac:dyDescent="0.3">
      <c r="A69" s="318">
        <v>100</v>
      </c>
      <c r="B69" s="318">
        <v>40</v>
      </c>
      <c r="C69" s="321">
        <v>0</v>
      </c>
      <c r="D69" s="317">
        <v>3.35</v>
      </c>
      <c r="E69" s="317">
        <f t="shared" si="8"/>
        <v>4.3811634999999995</v>
      </c>
      <c r="F69" s="317">
        <f t="shared" si="9"/>
        <v>26.286980999999997</v>
      </c>
      <c r="H69" s="319">
        <v>35</v>
      </c>
      <c r="I69" s="317">
        <f t="shared" si="10"/>
        <v>9.2004433499999969</v>
      </c>
      <c r="J69" s="317">
        <f t="shared" si="11"/>
        <v>48.578340887999985</v>
      </c>
      <c r="K69" s="391">
        <f t="shared" si="6"/>
        <v>0.10869041435921675</v>
      </c>
      <c r="L69" s="391">
        <f t="shared" si="7"/>
        <v>6.5214248615530055</v>
      </c>
      <c r="M69" s="391">
        <v>55</v>
      </c>
      <c r="N69" s="391" t="e">
        <f>#N/A</f>
        <v>#N/A</v>
      </c>
    </row>
    <row r="70" spans="1:14" x14ac:dyDescent="0.3">
      <c r="A70" s="318">
        <v>100</v>
      </c>
      <c r="B70" s="318">
        <v>40</v>
      </c>
      <c r="C70" s="321">
        <v>0</v>
      </c>
      <c r="D70" s="317">
        <v>3.75</v>
      </c>
      <c r="E70" s="317">
        <f t="shared" si="8"/>
        <v>4.8571875000000002</v>
      </c>
      <c r="F70" s="317">
        <f t="shared" si="9"/>
        <v>29.143125000000001</v>
      </c>
      <c r="H70" s="319">
        <v>35</v>
      </c>
      <c r="I70" s="317">
        <f t="shared" si="10"/>
        <v>10.200093750000001</v>
      </c>
      <c r="J70" s="317">
        <f t="shared" si="11"/>
        <v>53.856495000000002</v>
      </c>
      <c r="K70" s="391">
        <f t="shared" si="6"/>
        <v>9.8038314598824144E-2</v>
      </c>
      <c r="L70" s="391">
        <f t="shared" si="7"/>
        <v>5.8822988759294486</v>
      </c>
      <c r="M70" s="391">
        <v>55</v>
      </c>
      <c r="N70" s="391" t="e">
        <f>#N/A</f>
        <v>#N/A</v>
      </c>
    </row>
    <row r="71" spans="1:14" x14ac:dyDescent="0.3">
      <c r="A71" s="318">
        <v>100</v>
      </c>
      <c r="B71" s="318">
        <v>40</v>
      </c>
      <c r="C71" s="321">
        <v>0</v>
      </c>
      <c r="D71" s="317">
        <v>4.75</v>
      </c>
      <c r="E71" s="317">
        <f t="shared" si="8"/>
        <v>6.0032874999999999</v>
      </c>
      <c r="F71" s="317">
        <f t="shared" si="9"/>
        <v>36.019725000000001</v>
      </c>
      <c r="H71" s="319">
        <v>20</v>
      </c>
      <c r="I71" s="317">
        <f t="shared" si="10"/>
        <v>7.203945</v>
      </c>
      <c r="J71" s="317">
        <f t="shared" si="11"/>
        <v>38.036829600000004</v>
      </c>
      <c r="K71" s="391">
        <f t="shared" si="6"/>
        <v>0.13881283102522299</v>
      </c>
      <c r="L71" s="391">
        <f t="shared" si="7"/>
        <v>8.3287698615133792</v>
      </c>
      <c r="M71" s="391">
        <v>55</v>
      </c>
      <c r="N71" s="391" t="e">
        <f>#N/A</f>
        <v>#N/A</v>
      </c>
    </row>
    <row r="72" spans="1:14" x14ac:dyDescent="0.3">
      <c r="A72" s="318">
        <v>100</v>
      </c>
      <c r="B72" s="318">
        <v>50</v>
      </c>
      <c r="C72" s="318">
        <v>17</v>
      </c>
      <c r="D72" s="317">
        <v>1.25</v>
      </c>
      <c r="E72" s="317">
        <f t="shared" si="8"/>
        <v>2.2470625000000002</v>
      </c>
      <c r="F72" s="317">
        <f t="shared" si="9"/>
        <v>13.482375000000001</v>
      </c>
      <c r="H72" s="319">
        <v>45</v>
      </c>
      <c r="I72" s="317">
        <f t="shared" si="10"/>
        <v>6.0670687500000007</v>
      </c>
      <c r="J72" s="317">
        <f t="shared" si="11"/>
        <v>32.034123000000008</v>
      </c>
      <c r="K72" s="391"/>
      <c r="L72" s="391"/>
      <c r="M72" s="391"/>
      <c r="N72" s="391"/>
    </row>
    <row r="73" spans="1:14" x14ac:dyDescent="0.3">
      <c r="A73" s="318">
        <v>100</v>
      </c>
      <c r="B73" s="318">
        <v>50</v>
      </c>
      <c r="C73" s="318">
        <v>17</v>
      </c>
      <c r="D73" s="317">
        <v>1.55</v>
      </c>
      <c r="E73" s="317">
        <f t="shared" si="8"/>
        <v>2.7717565</v>
      </c>
      <c r="F73" s="317">
        <f t="shared" si="9"/>
        <v>16.630538999999999</v>
      </c>
      <c r="H73" s="319">
        <v>45</v>
      </c>
      <c r="I73" s="317">
        <f t="shared" si="10"/>
        <v>7.4837425499999988</v>
      </c>
      <c r="J73" s="317">
        <f t="shared" si="11"/>
        <v>39.514160663999995</v>
      </c>
      <c r="K73" s="391"/>
      <c r="L73" s="391"/>
      <c r="M73" s="391"/>
      <c r="N73" s="391"/>
    </row>
    <row r="74" spans="1:14" x14ac:dyDescent="0.3">
      <c r="A74" s="318">
        <v>100</v>
      </c>
      <c r="B74" s="318">
        <v>50</v>
      </c>
      <c r="C74" s="318">
        <v>17</v>
      </c>
      <c r="D74" s="317">
        <v>1.8</v>
      </c>
      <c r="E74" s="317">
        <f t="shared" si="8"/>
        <v>3.2046839999999999</v>
      </c>
      <c r="F74" s="317">
        <f t="shared" si="9"/>
        <v>19.228103999999998</v>
      </c>
      <c r="H74" s="319">
        <v>45</v>
      </c>
      <c r="I74" s="317">
        <f t="shared" si="10"/>
        <v>8.6526468000000012</v>
      </c>
      <c r="J74" s="317">
        <f t="shared" si="11"/>
        <v>45.685975104000008</v>
      </c>
      <c r="K74" s="391"/>
      <c r="L74" s="391"/>
      <c r="M74" s="391"/>
      <c r="N74" s="391"/>
    </row>
    <row r="75" spans="1:14" x14ac:dyDescent="0.3">
      <c r="A75" s="318">
        <v>100</v>
      </c>
      <c r="B75" s="318">
        <v>50</v>
      </c>
      <c r="C75" s="318">
        <v>17</v>
      </c>
      <c r="D75" s="317">
        <v>1.95</v>
      </c>
      <c r="E75" s="317">
        <f t="shared" si="8"/>
        <v>3.4625564999999998</v>
      </c>
      <c r="F75" s="317">
        <f t="shared" si="9"/>
        <v>20.775338999999999</v>
      </c>
      <c r="H75" s="319">
        <v>45</v>
      </c>
      <c r="I75" s="317">
        <f t="shared" si="10"/>
        <v>9.34890255</v>
      </c>
      <c r="J75" s="317">
        <f t="shared" si="11"/>
        <v>49.362205464000006</v>
      </c>
      <c r="K75" s="391"/>
      <c r="L75" s="391"/>
      <c r="M75" s="391"/>
      <c r="N75" s="391"/>
    </row>
    <row r="76" spans="1:14" x14ac:dyDescent="0.3">
      <c r="A76" s="318">
        <v>100</v>
      </c>
      <c r="B76" s="318">
        <v>50</v>
      </c>
      <c r="C76" s="318">
        <v>17</v>
      </c>
      <c r="D76" s="317">
        <v>2</v>
      </c>
      <c r="E76" s="317">
        <f t="shared" si="8"/>
        <v>3.5482</v>
      </c>
      <c r="F76" s="317">
        <f t="shared" si="9"/>
        <v>21.289200000000001</v>
      </c>
      <c r="H76" s="319">
        <v>45</v>
      </c>
      <c r="I76" s="317">
        <f t="shared" si="10"/>
        <v>9.5801400000000019</v>
      </c>
      <c r="J76" s="317">
        <f t="shared" si="11"/>
        <v>50.583139200000012</v>
      </c>
      <c r="K76" s="391"/>
      <c r="L76" s="391"/>
      <c r="M76" s="391"/>
      <c r="N76" s="391"/>
    </row>
    <row r="77" spans="1:14" x14ac:dyDescent="0.3">
      <c r="A77" s="318">
        <v>100</v>
      </c>
      <c r="B77" s="318">
        <v>50</v>
      </c>
      <c r="C77" s="318">
        <v>17</v>
      </c>
      <c r="D77" s="317">
        <v>2.25</v>
      </c>
      <c r="E77" s="317">
        <f t="shared" si="8"/>
        <v>3.9740625000000001</v>
      </c>
      <c r="F77" s="317">
        <f t="shared" si="9"/>
        <v>23.844374999999999</v>
      </c>
      <c r="H77" s="319">
        <v>45</v>
      </c>
      <c r="I77" s="317">
        <f t="shared" si="10"/>
        <v>10.729968749999999</v>
      </c>
      <c r="J77" s="317">
        <f t="shared" si="11"/>
        <v>56.654235</v>
      </c>
      <c r="K77" s="391"/>
      <c r="L77" s="391"/>
      <c r="M77" s="391"/>
      <c r="N77" s="391"/>
    </row>
    <row r="78" spans="1:14" x14ac:dyDescent="0.3">
      <c r="A78" s="318">
        <v>100</v>
      </c>
      <c r="B78" s="318">
        <v>50</v>
      </c>
      <c r="C78" s="318">
        <v>17</v>
      </c>
      <c r="D78" s="317">
        <v>2.65</v>
      </c>
      <c r="E78" s="317">
        <f t="shared" si="8"/>
        <v>4.6472784999999996</v>
      </c>
      <c r="F78" s="317">
        <f t="shared" si="9"/>
        <v>27.883671</v>
      </c>
      <c r="H78" s="319">
        <v>35</v>
      </c>
      <c r="I78" s="317">
        <f t="shared" si="10"/>
        <v>9.7592848500000002</v>
      </c>
      <c r="J78" s="317">
        <f t="shared" si="11"/>
        <v>51.529024008</v>
      </c>
      <c r="K78" s="391"/>
      <c r="L78" s="391"/>
      <c r="M78" s="391"/>
      <c r="N78" s="391"/>
    </row>
    <row r="79" spans="1:14" x14ac:dyDescent="0.3">
      <c r="A79" s="318">
        <v>100</v>
      </c>
      <c r="B79" s="318">
        <v>50</v>
      </c>
      <c r="C79" s="318">
        <v>17</v>
      </c>
      <c r="D79" s="317">
        <v>3</v>
      </c>
      <c r="E79" s="317">
        <f t="shared" si="8"/>
        <v>5.2280999999999995</v>
      </c>
      <c r="F79" s="317">
        <f t="shared" si="9"/>
        <v>31.368599999999997</v>
      </c>
      <c r="H79" s="319">
        <v>35</v>
      </c>
      <c r="I79" s="317">
        <f t="shared" si="10"/>
        <v>10.979010000000001</v>
      </c>
      <c r="J79" s="317">
        <f t="shared" si="11"/>
        <v>57.969172800000003</v>
      </c>
      <c r="K79" s="391"/>
      <c r="L79" s="391"/>
      <c r="M79" s="391"/>
      <c r="N79" s="391"/>
    </row>
    <row r="80" spans="1:14" x14ac:dyDescent="0.3">
      <c r="A80" s="318">
        <v>100</v>
      </c>
      <c r="B80" s="318">
        <v>50</v>
      </c>
      <c r="C80" s="318">
        <v>17</v>
      </c>
      <c r="D80" s="317">
        <v>4.75</v>
      </c>
      <c r="E80" s="317">
        <f t="shared" si="8"/>
        <v>8.0168125000000003</v>
      </c>
      <c r="F80" s="317">
        <f t="shared" si="9"/>
        <v>48.100875000000002</v>
      </c>
      <c r="H80" s="319">
        <v>20</v>
      </c>
      <c r="I80" s="317">
        <f t="shared" si="10"/>
        <v>9.6201750000000015</v>
      </c>
      <c r="J80" s="317">
        <f t="shared" si="11"/>
        <v>50.79452400000001</v>
      </c>
      <c r="K80" s="391"/>
      <c r="L80" s="391"/>
      <c r="M80" s="391"/>
      <c r="N80" s="391"/>
    </row>
    <row r="81" spans="1:14" x14ac:dyDescent="0.3">
      <c r="A81" s="318">
        <v>100</v>
      </c>
      <c r="B81" s="318">
        <v>50</v>
      </c>
      <c r="C81" s="321">
        <v>0</v>
      </c>
      <c r="D81" s="317">
        <v>1.25</v>
      </c>
      <c r="E81" s="317">
        <f t="shared" si="8"/>
        <v>1.9134374999999999</v>
      </c>
      <c r="F81" s="317">
        <f t="shared" si="9"/>
        <v>11.480625</v>
      </c>
      <c r="H81" s="319">
        <v>45</v>
      </c>
      <c r="I81" s="317">
        <f t="shared" si="10"/>
        <v>5.1662812499999999</v>
      </c>
      <c r="J81" s="317">
        <f t="shared" si="11"/>
        <v>27.277965000000002</v>
      </c>
      <c r="K81" s="391"/>
      <c r="L81" s="391"/>
      <c r="M81" s="391"/>
      <c r="N81" s="391"/>
    </row>
    <row r="82" spans="1:14" x14ac:dyDescent="0.3">
      <c r="A82" s="318">
        <v>100</v>
      </c>
      <c r="B82" s="318">
        <v>50</v>
      </c>
      <c r="C82" s="321">
        <v>0</v>
      </c>
      <c r="D82" s="317">
        <v>1.55</v>
      </c>
      <c r="E82" s="317">
        <f t="shared" si="8"/>
        <v>2.3580615000000003</v>
      </c>
      <c r="F82" s="317">
        <f t="shared" si="9"/>
        <v>14.148369000000002</v>
      </c>
      <c r="H82" s="319">
        <v>45</v>
      </c>
      <c r="I82" s="317">
        <f t="shared" si="10"/>
        <v>6.3667660500000007</v>
      </c>
      <c r="J82" s="317">
        <f t="shared" si="11"/>
        <v>33.616524744000003</v>
      </c>
      <c r="K82" s="391"/>
      <c r="L82" s="391"/>
      <c r="M82" s="391"/>
      <c r="N82" s="391"/>
    </row>
    <row r="83" spans="1:14" x14ac:dyDescent="0.3">
      <c r="A83" s="318">
        <v>100</v>
      </c>
      <c r="B83" s="318">
        <v>50</v>
      </c>
      <c r="C83" s="321">
        <v>0</v>
      </c>
      <c r="D83" s="317">
        <v>1.8</v>
      </c>
      <c r="E83" s="317">
        <f t="shared" si="8"/>
        <v>2.7242640000000002</v>
      </c>
      <c r="F83" s="317">
        <f t="shared" si="9"/>
        <v>16.345584000000002</v>
      </c>
      <c r="H83" s="319">
        <v>45</v>
      </c>
      <c r="I83" s="317">
        <f t="shared" si="10"/>
        <v>7.3555128000000014</v>
      </c>
      <c r="J83" s="317">
        <f t="shared" si="11"/>
        <v>38.837107584000009</v>
      </c>
      <c r="K83" s="391"/>
      <c r="L83" s="391"/>
      <c r="M83" s="391"/>
      <c r="N83" s="391"/>
    </row>
    <row r="84" spans="1:14" x14ac:dyDescent="0.3">
      <c r="A84" s="318">
        <v>100</v>
      </c>
      <c r="B84" s="318">
        <v>50</v>
      </c>
      <c r="C84" s="321">
        <v>0</v>
      </c>
      <c r="D84" s="317">
        <v>1.95</v>
      </c>
      <c r="E84" s="317">
        <f t="shared" si="8"/>
        <v>2.9421014999999997</v>
      </c>
      <c r="F84" s="317">
        <f t="shared" si="9"/>
        <v>17.652608999999998</v>
      </c>
      <c r="H84" s="319">
        <v>45</v>
      </c>
      <c r="I84" s="317">
        <f t="shared" si="10"/>
        <v>7.9436740499999994</v>
      </c>
      <c r="J84" s="317">
        <f t="shared" si="11"/>
        <v>41.942598984</v>
      </c>
      <c r="K84" s="391"/>
      <c r="L84" s="391"/>
      <c r="M84" s="391"/>
      <c r="N84" s="391"/>
    </row>
    <row r="85" spans="1:14" x14ac:dyDescent="0.3">
      <c r="A85" s="318">
        <v>100</v>
      </c>
      <c r="B85" s="318">
        <v>50</v>
      </c>
      <c r="C85" s="321">
        <v>0</v>
      </c>
      <c r="D85" s="317">
        <v>2</v>
      </c>
      <c r="E85" s="317">
        <f t="shared" si="8"/>
        <v>3.0143999999999997</v>
      </c>
      <c r="F85" s="317">
        <f t="shared" si="9"/>
        <v>18.086399999999998</v>
      </c>
      <c r="H85" s="319">
        <v>45</v>
      </c>
      <c r="I85" s="317">
        <f t="shared" si="10"/>
        <v>8.1388800000000003</v>
      </c>
      <c r="J85" s="317">
        <f t="shared" si="11"/>
        <v>42.973286400000006</v>
      </c>
      <c r="K85" s="391"/>
      <c r="L85" s="391"/>
      <c r="M85" s="391"/>
      <c r="N85" s="391"/>
    </row>
    <row r="86" spans="1:14" x14ac:dyDescent="0.3">
      <c r="A86" s="318">
        <v>100</v>
      </c>
      <c r="B86" s="318">
        <v>50</v>
      </c>
      <c r="C86" s="321">
        <v>0</v>
      </c>
      <c r="D86" s="317">
        <v>2.25</v>
      </c>
      <c r="E86" s="317">
        <f t="shared" si="8"/>
        <v>3.3735374999999999</v>
      </c>
      <c r="F86" s="317">
        <f t="shared" si="9"/>
        <v>20.241225</v>
      </c>
      <c r="H86" s="319">
        <v>45</v>
      </c>
      <c r="I86" s="317">
        <f t="shared" si="10"/>
        <v>9.1085512499999997</v>
      </c>
      <c r="J86" s="317">
        <f t="shared" si="11"/>
        <v>48.093150600000001</v>
      </c>
      <c r="K86" s="391"/>
      <c r="L86" s="391"/>
      <c r="M86" s="391"/>
      <c r="N86" s="391"/>
    </row>
    <row r="87" spans="1:14" x14ac:dyDescent="0.3">
      <c r="A87" s="318">
        <v>100</v>
      </c>
      <c r="B87" s="318">
        <v>50</v>
      </c>
      <c r="C87" s="321">
        <v>0</v>
      </c>
      <c r="D87" s="317">
        <v>2.65</v>
      </c>
      <c r="E87" s="317">
        <f t="shared" si="8"/>
        <v>3.9399934999999999</v>
      </c>
      <c r="F87" s="317">
        <f t="shared" si="9"/>
        <v>23.639961</v>
      </c>
      <c r="H87" s="319">
        <v>35</v>
      </c>
      <c r="I87" s="317">
        <f t="shared" si="10"/>
        <v>8.2739863499999995</v>
      </c>
      <c r="J87" s="317">
        <f t="shared" si="11"/>
        <v>43.686647927999999</v>
      </c>
      <c r="K87" s="391"/>
      <c r="L87" s="391"/>
      <c r="M87" s="391"/>
      <c r="N87" s="391"/>
    </row>
    <row r="88" spans="1:14" x14ac:dyDescent="0.3">
      <c r="A88" s="318">
        <v>100</v>
      </c>
      <c r="B88" s="318">
        <v>50</v>
      </c>
      <c r="C88" s="321">
        <v>0</v>
      </c>
      <c r="D88" s="317">
        <v>3</v>
      </c>
      <c r="E88" s="317">
        <f t="shared" si="8"/>
        <v>4.4273999999999996</v>
      </c>
      <c r="F88" s="317">
        <f t="shared" si="9"/>
        <v>26.564399999999999</v>
      </c>
      <c r="H88" s="319">
        <v>35</v>
      </c>
      <c r="I88" s="317">
        <f t="shared" si="10"/>
        <v>9.2975399999999997</v>
      </c>
      <c r="J88" s="317">
        <f t="shared" si="11"/>
        <v>49.091011200000004</v>
      </c>
      <c r="K88" s="391"/>
      <c r="L88" s="391"/>
      <c r="M88" s="391"/>
      <c r="N88" s="391"/>
    </row>
    <row r="89" spans="1:14" x14ac:dyDescent="0.3">
      <c r="A89" s="318">
        <v>100</v>
      </c>
      <c r="B89" s="318">
        <v>50</v>
      </c>
      <c r="C89" s="321">
        <v>0</v>
      </c>
      <c r="D89" s="317">
        <v>3.35</v>
      </c>
      <c r="E89" s="317">
        <f t="shared" si="8"/>
        <v>4.9071134999999995</v>
      </c>
      <c r="F89" s="317">
        <f t="shared" si="9"/>
        <v>29.442680999999997</v>
      </c>
      <c r="H89" s="319">
        <v>25</v>
      </c>
      <c r="I89" s="317">
        <f t="shared" si="10"/>
        <v>7.3606702499999992</v>
      </c>
      <c r="J89" s="317">
        <f t="shared" si="11"/>
        <v>38.864338919999994</v>
      </c>
      <c r="K89" s="391"/>
      <c r="L89" s="391"/>
      <c r="M89" s="391"/>
      <c r="N89" s="391"/>
    </row>
    <row r="90" spans="1:14" x14ac:dyDescent="0.3">
      <c r="A90" s="318">
        <v>100</v>
      </c>
      <c r="B90" s="318">
        <v>50</v>
      </c>
      <c r="C90" s="321">
        <v>0</v>
      </c>
      <c r="D90" s="317">
        <v>3.75</v>
      </c>
      <c r="E90" s="317">
        <f t="shared" si="8"/>
        <v>5.4459375000000003</v>
      </c>
      <c r="F90" s="317">
        <f t="shared" si="9"/>
        <v>32.675625000000004</v>
      </c>
      <c r="H90" s="319">
        <v>20</v>
      </c>
      <c r="I90" s="317">
        <f t="shared" si="10"/>
        <v>6.5351249999999999</v>
      </c>
      <c r="J90" s="317">
        <f t="shared" si="11"/>
        <v>34.505459999999999</v>
      </c>
      <c r="K90" s="391"/>
      <c r="L90" s="391"/>
      <c r="M90" s="391"/>
      <c r="N90" s="391"/>
    </row>
    <row r="91" spans="1:14" x14ac:dyDescent="0.3">
      <c r="A91" s="318">
        <v>100</v>
      </c>
      <c r="B91" s="318">
        <v>50</v>
      </c>
      <c r="C91" s="321">
        <v>0</v>
      </c>
      <c r="D91" s="317">
        <v>4.75</v>
      </c>
      <c r="E91" s="317">
        <f t="shared" si="8"/>
        <v>6.7490374999999991</v>
      </c>
      <c r="F91" s="317">
        <f t="shared" si="9"/>
        <v>40.494224999999993</v>
      </c>
      <c r="H91" s="319">
        <v>20</v>
      </c>
      <c r="I91" s="317">
        <f t="shared" si="10"/>
        <v>8.098844999999999</v>
      </c>
      <c r="J91" s="317">
        <f t="shared" si="11"/>
        <v>42.761901599999995</v>
      </c>
      <c r="K91" s="391"/>
      <c r="L91" s="391"/>
      <c r="M91" s="391"/>
      <c r="N91" s="391"/>
    </row>
    <row r="92" spans="1:14" x14ac:dyDescent="0.3">
      <c r="A92" s="318">
        <v>127</v>
      </c>
      <c r="B92" s="318">
        <v>50</v>
      </c>
      <c r="C92" s="318">
        <v>17</v>
      </c>
      <c r="D92" s="317">
        <v>1.55</v>
      </c>
      <c r="E92" s="317">
        <f t="shared" si="8"/>
        <v>3.1002790000000005</v>
      </c>
      <c r="F92" s="317">
        <f t="shared" si="9"/>
        <v>18.601674000000003</v>
      </c>
      <c r="H92" s="319">
        <v>35</v>
      </c>
      <c r="I92" s="317">
        <f t="shared" si="10"/>
        <v>6.5105859000000006</v>
      </c>
      <c r="J92" s="317">
        <f t="shared" si="11"/>
        <v>34.375893552000008</v>
      </c>
      <c r="K92" s="391"/>
      <c r="L92" s="391"/>
      <c r="M92" s="391"/>
      <c r="N92" s="391"/>
    </row>
    <row r="93" spans="1:14" x14ac:dyDescent="0.3">
      <c r="A93" s="318">
        <v>127</v>
      </c>
      <c r="B93" s="318">
        <v>50</v>
      </c>
      <c r="C93" s="318">
        <v>17</v>
      </c>
      <c r="D93" s="317">
        <v>1.8</v>
      </c>
      <c r="E93" s="317">
        <f t="shared" si="8"/>
        <v>3.5861939999999999</v>
      </c>
      <c r="F93" s="317">
        <f t="shared" si="9"/>
        <v>21.517164000000001</v>
      </c>
      <c r="H93" s="319">
        <v>35</v>
      </c>
      <c r="I93" s="317">
        <f t="shared" si="10"/>
        <v>7.5310074</v>
      </c>
      <c r="J93" s="317">
        <f t="shared" si="11"/>
        <v>39.763719072000001</v>
      </c>
      <c r="K93" s="391"/>
      <c r="L93" s="391"/>
      <c r="M93" s="391"/>
      <c r="N93" s="391"/>
    </row>
    <row r="94" spans="1:14" x14ac:dyDescent="0.3">
      <c r="A94" s="318">
        <v>127</v>
      </c>
      <c r="B94" s="318">
        <v>50</v>
      </c>
      <c r="C94" s="318">
        <v>17</v>
      </c>
      <c r="D94" s="317">
        <v>1.95</v>
      </c>
      <c r="E94" s="317">
        <f t="shared" si="8"/>
        <v>3.8758589999999993</v>
      </c>
      <c r="F94" s="317">
        <f t="shared" si="9"/>
        <v>23.255153999999997</v>
      </c>
      <c r="H94" s="319">
        <v>35</v>
      </c>
      <c r="I94" s="317">
        <f t="shared" si="10"/>
        <v>8.1393038999999998</v>
      </c>
      <c r="J94" s="317">
        <f t="shared" si="11"/>
        <v>42.975524591999999</v>
      </c>
      <c r="K94" s="391"/>
      <c r="L94" s="391"/>
      <c r="M94" s="391"/>
      <c r="N94" s="391"/>
    </row>
    <row r="95" spans="1:14" x14ac:dyDescent="0.3">
      <c r="A95" s="318">
        <v>127</v>
      </c>
      <c r="B95" s="318">
        <v>50</v>
      </c>
      <c r="C95" s="318">
        <v>17</v>
      </c>
      <c r="D95" s="317">
        <v>2</v>
      </c>
      <c r="E95" s="317">
        <f t="shared" si="8"/>
        <v>3.9720999999999997</v>
      </c>
      <c r="F95" s="317">
        <f t="shared" si="9"/>
        <v>23.832599999999999</v>
      </c>
      <c r="H95" s="319">
        <v>35</v>
      </c>
      <c r="I95" s="317">
        <f t="shared" si="10"/>
        <v>8.3414099999999998</v>
      </c>
      <c r="J95" s="317">
        <f t="shared" si="11"/>
        <v>44.042644799999998</v>
      </c>
      <c r="K95" s="391"/>
      <c r="L95" s="391"/>
      <c r="M95" s="391"/>
      <c r="N95" s="391"/>
    </row>
    <row r="96" spans="1:14" x14ac:dyDescent="0.3">
      <c r="A96" s="318">
        <v>127</v>
      </c>
      <c r="B96" s="318">
        <v>50</v>
      </c>
      <c r="C96" s="318">
        <v>17</v>
      </c>
      <c r="D96" s="317">
        <v>2.25</v>
      </c>
      <c r="E96" s="317">
        <f t="shared" si="8"/>
        <v>4.4509499999999997</v>
      </c>
      <c r="F96" s="317">
        <f t="shared" si="9"/>
        <v>26.7057</v>
      </c>
      <c r="H96" s="319">
        <v>35</v>
      </c>
      <c r="I96" s="317">
        <f t="shared" si="10"/>
        <v>9.3469949999999997</v>
      </c>
      <c r="J96" s="317">
        <f t="shared" si="11"/>
        <v>49.352133600000002</v>
      </c>
      <c r="K96" s="391">
        <f>1/I96</f>
        <v>0.1069862560106216</v>
      </c>
      <c r="L96" s="391">
        <f>K96*60</f>
        <v>6.4191753606372961</v>
      </c>
      <c r="M96" s="391"/>
      <c r="N96" s="391"/>
    </row>
    <row r="97" spans="1:14" x14ac:dyDescent="0.3">
      <c r="A97" s="318">
        <v>127</v>
      </c>
      <c r="B97" s="318">
        <v>50</v>
      </c>
      <c r="C97" s="318">
        <v>17</v>
      </c>
      <c r="D97" s="317">
        <v>2.65</v>
      </c>
      <c r="E97" s="317">
        <f t="shared" si="8"/>
        <v>5.2089459999999992</v>
      </c>
      <c r="F97" s="317">
        <f t="shared" si="9"/>
        <v>31.253675999999995</v>
      </c>
      <c r="H97" s="319">
        <v>30</v>
      </c>
      <c r="I97" s="317">
        <f t="shared" si="10"/>
        <v>9.3761027999999982</v>
      </c>
      <c r="J97" s="317">
        <f t="shared" si="11"/>
        <v>49.505822783999996</v>
      </c>
      <c r="K97" s="391"/>
      <c r="L97" s="391"/>
      <c r="M97" s="391"/>
      <c r="N97" s="391"/>
    </row>
    <row r="98" spans="1:14" x14ac:dyDescent="0.3">
      <c r="A98" s="318">
        <v>127</v>
      </c>
      <c r="B98" s="318">
        <v>50</v>
      </c>
      <c r="C98" s="318">
        <v>17</v>
      </c>
      <c r="D98" s="317">
        <v>3</v>
      </c>
      <c r="E98" s="317">
        <f t="shared" si="8"/>
        <v>5.86395</v>
      </c>
      <c r="F98" s="317">
        <f t="shared" si="9"/>
        <v>35.183700000000002</v>
      </c>
      <c r="H98" s="319">
        <v>20</v>
      </c>
      <c r="I98" s="317">
        <f t="shared" si="10"/>
        <v>7.03674</v>
      </c>
      <c r="J98" s="317">
        <f t="shared" si="11"/>
        <v>37.153987200000003</v>
      </c>
      <c r="K98" s="391">
        <f>1/I98</f>
        <v>0.14211126174904856</v>
      </c>
      <c r="L98" s="391">
        <f>K98*60</f>
        <v>8.5266757049429138</v>
      </c>
      <c r="M98" s="391"/>
      <c r="N98" s="391"/>
    </row>
    <row r="99" spans="1:14" x14ac:dyDescent="0.3">
      <c r="A99" s="318">
        <v>127</v>
      </c>
      <c r="B99" s="318">
        <v>50</v>
      </c>
      <c r="C99" s="318">
        <v>17</v>
      </c>
      <c r="D99" s="317">
        <v>3.75</v>
      </c>
      <c r="E99" s="317">
        <f t="shared" si="8"/>
        <v>7.241625</v>
      </c>
      <c r="F99" s="317">
        <f t="shared" si="9"/>
        <v>43.449750000000002</v>
      </c>
      <c r="H99" s="319">
        <v>20</v>
      </c>
      <c r="I99" s="317">
        <f t="shared" si="10"/>
        <v>8.6899500000000014</v>
      </c>
      <c r="J99" s="317">
        <f t="shared" si="11"/>
        <v>45.882936000000008</v>
      </c>
      <c r="K99" s="391"/>
      <c r="L99" s="391"/>
      <c r="M99" s="391"/>
      <c r="N99" s="391"/>
    </row>
    <row r="100" spans="1:14" x14ac:dyDescent="0.3">
      <c r="A100" s="318">
        <v>127</v>
      </c>
      <c r="B100" s="318">
        <v>50</v>
      </c>
      <c r="C100" s="318">
        <v>17</v>
      </c>
      <c r="D100" s="317">
        <v>4.75</v>
      </c>
      <c r="E100" s="317">
        <f t="shared" si="8"/>
        <v>9.0235749999999992</v>
      </c>
      <c r="F100" s="317">
        <f t="shared" si="9"/>
        <v>54.141449999999992</v>
      </c>
      <c r="H100" s="319">
        <v>20</v>
      </c>
      <c r="I100" s="317">
        <f t="shared" si="10"/>
        <v>10.828289999999999</v>
      </c>
      <c r="J100" s="317">
        <f t="shared" si="11"/>
        <v>57.173371199999998</v>
      </c>
      <c r="K100" s="391"/>
      <c r="L100" s="391"/>
      <c r="M100" s="391"/>
      <c r="N100" s="391"/>
    </row>
    <row r="101" spans="1:14" x14ac:dyDescent="0.3">
      <c r="A101" s="318">
        <v>127</v>
      </c>
      <c r="B101" s="318">
        <v>50</v>
      </c>
      <c r="C101" s="318">
        <v>25</v>
      </c>
      <c r="D101" s="317">
        <v>4.75</v>
      </c>
      <c r="E101" s="317">
        <f t="shared" si="8"/>
        <v>9.6201749999999997</v>
      </c>
      <c r="F101" s="317">
        <f t="shared" si="9"/>
        <v>57.721049999999998</v>
      </c>
      <c r="H101" s="319">
        <v>15</v>
      </c>
      <c r="I101" s="317">
        <f t="shared" si="10"/>
        <v>8.6581575000000015</v>
      </c>
      <c r="J101" s="317">
        <f t="shared" si="11"/>
        <v>45.715071600000009</v>
      </c>
      <c r="K101" s="391"/>
      <c r="L101" s="391"/>
      <c r="M101" s="391"/>
      <c r="N101" s="391"/>
    </row>
    <row r="102" spans="1:14" x14ac:dyDescent="0.3">
      <c r="A102" s="318">
        <v>127</v>
      </c>
      <c r="B102" s="318">
        <v>50</v>
      </c>
      <c r="C102" s="321">
        <v>0</v>
      </c>
      <c r="D102" s="317">
        <v>1.8</v>
      </c>
      <c r="E102" s="317">
        <f t="shared" si="8"/>
        <v>3.1057740000000003</v>
      </c>
      <c r="F102" s="317">
        <f t="shared" si="9"/>
        <v>18.634644000000002</v>
      </c>
      <c r="H102" s="319">
        <v>35</v>
      </c>
      <c r="I102" s="317">
        <f t="shared" si="10"/>
        <v>6.5221254000000011</v>
      </c>
      <c r="J102" s="317">
        <f t="shared" si="11"/>
        <v>34.436822112000009</v>
      </c>
      <c r="K102" s="391"/>
      <c r="L102" s="391"/>
      <c r="M102" s="391"/>
      <c r="N102" s="391"/>
    </row>
    <row r="103" spans="1:14" x14ac:dyDescent="0.3">
      <c r="A103" s="318">
        <v>127</v>
      </c>
      <c r="B103" s="318">
        <v>50</v>
      </c>
      <c r="C103" s="321">
        <v>0</v>
      </c>
      <c r="D103" s="317">
        <v>1.95</v>
      </c>
      <c r="E103" s="317">
        <f t="shared" si="8"/>
        <v>3.3554039999999996</v>
      </c>
      <c r="F103" s="317">
        <f t="shared" si="9"/>
        <v>20.132423999999997</v>
      </c>
      <c r="H103" s="319">
        <v>35</v>
      </c>
      <c r="I103" s="317">
        <f t="shared" si="10"/>
        <v>7.0463483999999985</v>
      </c>
      <c r="J103" s="317">
        <f t="shared" si="11"/>
        <v>37.204719551999993</v>
      </c>
      <c r="K103" s="391"/>
      <c r="L103" s="391"/>
      <c r="M103" s="391"/>
      <c r="N103" s="391"/>
    </row>
    <row r="104" spans="1:14" x14ac:dyDescent="0.3">
      <c r="A104" s="318">
        <v>127</v>
      </c>
      <c r="B104" s="318">
        <v>50</v>
      </c>
      <c r="C104" s="321">
        <v>0</v>
      </c>
      <c r="D104" s="317">
        <v>2</v>
      </c>
      <c r="E104" s="317">
        <f t="shared" si="8"/>
        <v>3.4382999999999999</v>
      </c>
      <c r="F104" s="317">
        <f t="shared" si="9"/>
        <v>20.629799999999999</v>
      </c>
      <c r="H104" s="319">
        <v>35</v>
      </c>
      <c r="I104" s="317">
        <f t="shared" si="10"/>
        <v>7.2204299999999995</v>
      </c>
      <c r="J104" s="317">
        <f t="shared" si="11"/>
        <v>38.123870400000001</v>
      </c>
      <c r="K104" s="391"/>
      <c r="L104" s="391"/>
      <c r="M104" s="391"/>
      <c r="N104" s="391"/>
    </row>
    <row r="105" spans="1:14" x14ac:dyDescent="0.3">
      <c r="A105" s="318">
        <v>127</v>
      </c>
      <c r="B105" s="318">
        <v>50</v>
      </c>
      <c r="C105" s="321">
        <v>0</v>
      </c>
      <c r="D105" s="317">
        <v>2.25</v>
      </c>
      <c r="E105" s="317">
        <f t="shared" si="8"/>
        <v>3.8504249999999995</v>
      </c>
      <c r="F105" s="317">
        <f t="shared" si="9"/>
        <v>23.102549999999997</v>
      </c>
      <c r="H105" s="319">
        <v>30</v>
      </c>
      <c r="I105" s="317">
        <f t="shared" si="10"/>
        <v>6.9307649999999992</v>
      </c>
      <c r="J105" s="317">
        <f t="shared" si="11"/>
        <v>36.594439199999997</v>
      </c>
      <c r="K105" s="391">
        <f>1/I105</f>
        <v>0.14428421682166401</v>
      </c>
      <c r="L105" s="391">
        <f>K105*60</f>
        <v>8.6570530092998403</v>
      </c>
      <c r="M105" s="391">
        <v>45</v>
      </c>
      <c r="N105" s="391">
        <f>M105*(80/100)</f>
        <v>36</v>
      </c>
    </row>
    <row r="106" spans="1:14" x14ac:dyDescent="0.3">
      <c r="A106" s="318">
        <v>127</v>
      </c>
      <c r="B106" s="318">
        <v>50</v>
      </c>
      <c r="C106" s="321">
        <v>0</v>
      </c>
      <c r="D106" s="317">
        <v>2.65</v>
      </c>
      <c r="E106" s="317">
        <f t="shared" si="8"/>
        <v>4.5016610000000004</v>
      </c>
      <c r="F106" s="317">
        <f t="shared" si="9"/>
        <v>27.009966000000002</v>
      </c>
      <c r="H106" s="319">
        <v>25</v>
      </c>
      <c r="I106" s="317">
        <f t="shared" si="10"/>
        <v>6.7524914999999996</v>
      </c>
      <c r="J106" s="317">
        <f t="shared" si="11"/>
        <v>35.653155120000001</v>
      </c>
      <c r="K106" s="391"/>
      <c r="L106" s="391"/>
      <c r="M106" s="391"/>
      <c r="N106" s="391"/>
    </row>
    <row r="107" spans="1:14" x14ac:dyDescent="0.3">
      <c r="A107" s="318">
        <v>127</v>
      </c>
      <c r="B107" s="318">
        <v>50</v>
      </c>
      <c r="C107" s="321">
        <v>0</v>
      </c>
      <c r="D107" s="317">
        <v>1.5</v>
      </c>
      <c r="E107" s="317">
        <f t="shared" si="8"/>
        <v>2.6022750000000001</v>
      </c>
      <c r="F107" s="317">
        <f t="shared" si="9"/>
        <v>15.61365</v>
      </c>
      <c r="G107">
        <f>F107*5</f>
        <v>78.068250000000006</v>
      </c>
      <c r="H107" s="319">
        <v>25</v>
      </c>
      <c r="I107" s="317">
        <f t="shared" si="10"/>
        <v>3.9034125000000004</v>
      </c>
      <c r="J107" s="317">
        <f t="shared" si="11"/>
        <v>20.610018000000004</v>
      </c>
      <c r="K107" s="391">
        <f>1/I107</f>
        <v>0.2561860935783753</v>
      </c>
      <c r="L107" s="391">
        <f>K107*60</f>
        <v>15.371165614702518</v>
      </c>
      <c r="M107" s="391"/>
      <c r="N107" s="391"/>
    </row>
    <row r="108" spans="1:14" x14ac:dyDescent="0.3">
      <c r="A108" s="318">
        <v>127</v>
      </c>
      <c r="B108" s="318">
        <v>50</v>
      </c>
      <c r="C108" s="321">
        <v>0</v>
      </c>
      <c r="D108" s="317">
        <v>3.75</v>
      </c>
      <c r="E108" s="317">
        <f t="shared" si="8"/>
        <v>6.2407500000000002</v>
      </c>
      <c r="F108" s="317">
        <f t="shared" si="9"/>
        <v>37.444500000000005</v>
      </c>
      <c r="H108" s="319">
        <v>20</v>
      </c>
      <c r="I108" s="317">
        <f t="shared" si="10"/>
        <v>7.4888999999999992</v>
      </c>
      <c r="J108" s="317">
        <f t="shared" si="11"/>
        <v>39.541391999999995</v>
      </c>
      <c r="K108" s="391"/>
      <c r="L108" s="391"/>
      <c r="M108" s="391"/>
      <c r="N108" s="391"/>
    </row>
    <row r="109" spans="1:14" x14ac:dyDescent="0.3">
      <c r="A109" s="318">
        <v>127</v>
      </c>
      <c r="B109" s="318">
        <v>50</v>
      </c>
      <c r="C109" s="321">
        <v>0</v>
      </c>
      <c r="D109" s="317">
        <v>4.25</v>
      </c>
      <c r="E109" s="317">
        <f t="shared" si="8"/>
        <v>7.0061249999999999</v>
      </c>
      <c r="F109" s="317">
        <f t="shared" si="9"/>
        <v>42.036749999999998</v>
      </c>
      <c r="H109" s="319">
        <v>20</v>
      </c>
      <c r="I109" s="317">
        <f t="shared" si="10"/>
        <v>8.407350000000001</v>
      </c>
      <c r="J109" s="317">
        <f t="shared" si="11"/>
        <v>44.390808000000007</v>
      </c>
      <c r="K109" s="391"/>
      <c r="L109" s="391"/>
      <c r="M109" s="391"/>
      <c r="N109" s="391"/>
    </row>
    <row r="110" spans="1:14" x14ac:dyDescent="0.3">
      <c r="A110" s="318">
        <v>127</v>
      </c>
      <c r="B110" s="318">
        <v>50</v>
      </c>
      <c r="C110" s="321">
        <v>0</v>
      </c>
      <c r="D110" s="317">
        <v>4.75</v>
      </c>
      <c r="E110" s="317">
        <f t="shared" si="8"/>
        <v>7.7557999999999989</v>
      </c>
      <c r="F110" s="317">
        <f t="shared" si="9"/>
        <v>46.53479999999999</v>
      </c>
      <c r="H110" s="319">
        <v>20</v>
      </c>
      <c r="I110" s="317">
        <f t="shared" si="10"/>
        <v>9.3069599999999983</v>
      </c>
      <c r="J110" s="317">
        <f t="shared" si="11"/>
        <v>49.14074879999999</v>
      </c>
      <c r="K110" s="391"/>
      <c r="L110" s="391"/>
      <c r="M110" s="391"/>
      <c r="N110" s="391"/>
    </row>
    <row r="111" spans="1:14" x14ac:dyDescent="0.3">
      <c r="A111" s="318">
        <v>150</v>
      </c>
      <c r="B111" s="318">
        <v>50</v>
      </c>
      <c r="C111" s="321">
        <v>0</v>
      </c>
      <c r="D111" s="317">
        <v>1.8</v>
      </c>
      <c r="E111" s="317">
        <f t="shared" si="8"/>
        <v>3.4307639999999999</v>
      </c>
      <c r="F111" s="317">
        <f t="shared" si="9"/>
        <v>20.584584</v>
      </c>
      <c r="H111" s="319">
        <v>35</v>
      </c>
      <c r="I111" s="317">
        <f t="shared" si="10"/>
        <v>7.2046044</v>
      </c>
      <c r="J111" s="317">
        <f t="shared" si="11"/>
        <v>38.040311232000001</v>
      </c>
      <c r="K111" s="391"/>
      <c r="L111" s="391"/>
      <c r="M111" s="391"/>
      <c r="N111" s="391"/>
    </row>
    <row r="112" spans="1:14" x14ac:dyDescent="0.3">
      <c r="A112" s="318">
        <v>150</v>
      </c>
      <c r="B112" s="318">
        <v>50</v>
      </c>
      <c r="C112" s="321">
        <v>0</v>
      </c>
      <c r="D112" s="317">
        <v>1.95</v>
      </c>
      <c r="E112" s="317">
        <f t="shared" si="8"/>
        <v>3.7074764999999998</v>
      </c>
      <c r="F112" s="317">
        <f t="shared" si="9"/>
        <v>22.244858999999998</v>
      </c>
      <c r="H112" s="319">
        <v>35</v>
      </c>
      <c r="I112" s="317">
        <f t="shared" si="10"/>
        <v>7.7857006499999999</v>
      </c>
      <c r="J112" s="317">
        <f t="shared" si="11"/>
        <v>41.108499432000002</v>
      </c>
      <c r="K112" s="391"/>
      <c r="L112" s="391"/>
      <c r="M112" s="391"/>
      <c r="N112" s="391"/>
    </row>
    <row r="113" spans="1:14" x14ac:dyDescent="0.3">
      <c r="A113" s="318">
        <v>150</v>
      </c>
      <c r="B113" s="318">
        <v>50</v>
      </c>
      <c r="C113" s="321">
        <v>0</v>
      </c>
      <c r="D113" s="317">
        <v>2</v>
      </c>
      <c r="E113" s="317">
        <f t="shared" si="8"/>
        <v>3.7993999999999994</v>
      </c>
      <c r="F113" s="317">
        <f t="shared" si="9"/>
        <v>22.796399999999998</v>
      </c>
      <c r="H113" s="319">
        <v>30</v>
      </c>
      <c r="I113" s="317">
        <f t="shared" si="10"/>
        <v>6.838919999999999</v>
      </c>
      <c r="J113" s="317">
        <f t="shared" si="11"/>
        <v>36.109497599999997</v>
      </c>
      <c r="K113" s="391">
        <f>1/I113</f>
        <v>0.14622191808063265</v>
      </c>
      <c r="L113" s="391">
        <f>K113*60</f>
        <v>8.7733150848379591</v>
      </c>
      <c r="M113" s="391">
        <v>45</v>
      </c>
      <c r="N113" s="391">
        <f>M113*(80/100)</f>
        <v>36</v>
      </c>
    </row>
    <row r="114" spans="1:14" x14ac:dyDescent="0.3">
      <c r="A114" s="318">
        <v>150</v>
      </c>
      <c r="B114" s="318">
        <v>50</v>
      </c>
      <c r="C114" s="321">
        <v>0</v>
      </c>
      <c r="D114" s="317">
        <v>2.25</v>
      </c>
      <c r="E114" s="317">
        <f t="shared" si="8"/>
        <v>4.2566624999999991</v>
      </c>
      <c r="F114" s="317">
        <f t="shared" si="9"/>
        <v>25.539974999999995</v>
      </c>
      <c r="H114" s="319">
        <v>35</v>
      </c>
      <c r="I114" s="317">
        <f t="shared" si="10"/>
        <v>8.9389912499999973</v>
      </c>
      <c r="J114" s="317">
        <f t="shared" si="11"/>
        <v>47.197873799999989</v>
      </c>
      <c r="K114" s="391">
        <f>1/I114</f>
        <v>0.11186944611899025</v>
      </c>
      <c r="L114" s="391">
        <f>K114*60</f>
        <v>6.712166767139415</v>
      </c>
      <c r="M114" s="391">
        <v>45</v>
      </c>
      <c r="N114" s="391">
        <f>M114*(80/100)</f>
        <v>36</v>
      </c>
    </row>
    <row r="115" spans="1:14" x14ac:dyDescent="0.3">
      <c r="A115" s="318">
        <v>150</v>
      </c>
      <c r="B115" s="318">
        <v>50</v>
      </c>
      <c r="C115" s="321">
        <v>0</v>
      </c>
      <c r="D115" s="317">
        <v>2.65</v>
      </c>
      <c r="E115" s="317">
        <f t="shared" si="8"/>
        <v>4.9801184999999997</v>
      </c>
      <c r="F115" s="317">
        <f t="shared" si="9"/>
        <v>29.880710999999998</v>
      </c>
      <c r="H115" s="319">
        <v>25</v>
      </c>
      <c r="I115" s="317">
        <f t="shared" si="10"/>
        <v>7.4701777499999995</v>
      </c>
      <c r="J115" s="317">
        <f t="shared" si="11"/>
        <v>39.442538519999999</v>
      </c>
      <c r="K115" s="391"/>
      <c r="L115" s="391"/>
      <c r="M115" s="391"/>
      <c r="N115" s="391"/>
    </row>
    <row r="116" spans="1:14" x14ac:dyDescent="0.3">
      <c r="A116" s="318">
        <v>150</v>
      </c>
      <c r="B116" s="318">
        <v>50</v>
      </c>
      <c r="C116" s="321">
        <v>0</v>
      </c>
      <c r="D116" s="317">
        <v>3</v>
      </c>
      <c r="E116" s="317">
        <f t="shared" si="8"/>
        <v>5.6048999999999998</v>
      </c>
      <c r="F116" s="317">
        <f t="shared" si="9"/>
        <v>33.629399999999997</v>
      </c>
      <c r="G116">
        <f>F116*67</f>
        <v>2253.1697999999997</v>
      </c>
      <c r="H116" s="319">
        <v>30</v>
      </c>
      <c r="I116" s="317">
        <f t="shared" si="10"/>
        <v>10.08882</v>
      </c>
      <c r="J116" s="317">
        <f t="shared" si="11"/>
        <v>53.268969600000005</v>
      </c>
      <c r="K116" s="391">
        <f>1/I116</f>
        <v>9.9119619539252357E-2</v>
      </c>
      <c r="L116" s="391">
        <f>K116*60</f>
        <v>5.9471771723551416</v>
      </c>
      <c r="M116" s="391">
        <v>45</v>
      </c>
      <c r="N116" s="391">
        <f>M116*(80/100)</f>
        <v>36</v>
      </c>
    </row>
    <row r="117" spans="1:14" x14ac:dyDescent="0.3">
      <c r="A117" s="318">
        <v>150</v>
      </c>
      <c r="B117" s="318">
        <v>50</v>
      </c>
      <c r="C117" s="321">
        <v>0</v>
      </c>
      <c r="D117" s="317">
        <v>3.35</v>
      </c>
      <c r="E117" s="317">
        <f t="shared" si="8"/>
        <v>6.2219884999999993</v>
      </c>
      <c r="F117" s="317">
        <f t="shared" si="9"/>
        <v>37.331930999999997</v>
      </c>
      <c r="H117" s="319">
        <v>20</v>
      </c>
      <c r="I117" s="317">
        <f t="shared" si="10"/>
        <v>7.4663861999999988</v>
      </c>
      <c r="J117" s="317">
        <f t="shared" si="11"/>
        <v>39.422519135999998</v>
      </c>
      <c r="K117" s="391"/>
      <c r="L117" s="391"/>
      <c r="M117" s="391"/>
      <c r="N117" s="391"/>
    </row>
    <row r="118" spans="1:14" x14ac:dyDescent="0.3">
      <c r="A118" s="318">
        <v>150</v>
      </c>
      <c r="B118" s="318">
        <v>50</v>
      </c>
      <c r="C118" s="321">
        <v>0</v>
      </c>
      <c r="D118" s="317">
        <v>3.75</v>
      </c>
      <c r="E118" s="317">
        <f t="shared" si="8"/>
        <v>6.9178125000000001</v>
      </c>
      <c r="F118" s="317">
        <f t="shared" si="9"/>
        <v>41.506875000000001</v>
      </c>
      <c r="H118" s="319">
        <v>20</v>
      </c>
      <c r="I118" s="317">
        <f t="shared" si="10"/>
        <v>8.3013750000000002</v>
      </c>
      <c r="J118" s="317">
        <f t="shared" si="11"/>
        <v>43.83126</v>
      </c>
      <c r="K118" s="391"/>
      <c r="L118" s="391"/>
      <c r="M118" s="391"/>
      <c r="N118" s="391"/>
    </row>
    <row r="119" spans="1:14" x14ac:dyDescent="0.3">
      <c r="A119" s="318">
        <v>150</v>
      </c>
      <c r="B119" s="318">
        <v>50</v>
      </c>
      <c r="C119" s="321">
        <v>0</v>
      </c>
      <c r="D119" s="317">
        <v>4.25</v>
      </c>
      <c r="E119" s="317">
        <f t="shared" si="8"/>
        <v>7.7734624999999999</v>
      </c>
      <c r="F119" s="317">
        <f t="shared" si="9"/>
        <v>46.640774999999998</v>
      </c>
      <c r="H119" s="319">
        <v>20</v>
      </c>
      <c r="I119" s="317">
        <f t="shared" si="10"/>
        <v>9.3281549999999989</v>
      </c>
      <c r="J119" s="317">
        <f t="shared" si="11"/>
        <v>49.252658399999994</v>
      </c>
      <c r="K119" s="391"/>
      <c r="L119" s="391"/>
      <c r="M119" s="391"/>
      <c r="N119" s="391"/>
    </row>
    <row r="120" spans="1:14" x14ac:dyDescent="0.3">
      <c r="A120" s="318">
        <v>150</v>
      </c>
      <c r="B120" s="318">
        <v>50</v>
      </c>
      <c r="C120" s="321">
        <v>0</v>
      </c>
      <c r="D120" s="317">
        <v>4.75</v>
      </c>
      <c r="E120" s="317">
        <f t="shared" si="8"/>
        <v>8.6134125000000008</v>
      </c>
      <c r="F120" s="317">
        <f t="shared" si="9"/>
        <v>51.680475000000001</v>
      </c>
      <c r="H120" s="319">
        <v>20</v>
      </c>
      <c r="I120" s="317">
        <f t="shared" si="10"/>
        <v>10.336095000000002</v>
      </c>
      <c r="J120" s="317">
        <f t="shared" si="11"/>
        <v>54.574581600000016</v>
      </c>
      <c r="K120" s="391"/>
      <c r="L120" s="391"/>
      <c r="M120" s="391"/>
      <c r="N120" s="391"/>
    </row>
    <row r="121" spans="1:14" x14ac:dyDescent="0.3">
      <c r="A121" s="318">
        <v>150</v>
      </c>
      <c r="B121" s="318">
        <v>60</v>
      </c>
      <c r="C121" s="318">
        <v>20</v>
      </c>
      <c r="D121" s="317">
        <v>1.55</v>
      </c>
      <c r="E121" s="317">
        <f t="shared" si="8"/>
        <v>3.6964864999999998</v>
      </c>
      <c r="F121" s="317">
        <f t="shared" si="9"/>
        <v>22.178919</v>
      </c>
      <c r="H121" s="319">
        <v>35</v>
      </c>
      <c r="I121" s="317">
        <f t="shared" si="10"/>
        <v>7.7626216499999998</v>
      </c>
      <c r="J121" s="317">
        <f t="shared" si="11"/>
        <v>40.986642312000001</v>
      </c>
      <c r="K121" s="391"/>
      <c r="L121" s="391"/>
      <c r="M121" s="391"/>
      <c r="N121" s="391"/>
    </row>
    <row r="122" spans="1:14" ht="14.25" customHeight="1" x14ac:dyDescent="0.3">
      <c r="A122" s="318">
        <v>150</v>
      </c>
      <c r="B122" s="318">
        <v>60</v>
      </c>
      <c r="C122" s="318">
        <v>20</v>
      </c>
      <c r="D122" s="317">
        <v>1.8</v>
      </c>
      <c r="E122" s="317">
        <f t="shared" si="8"/>
        <v>4.2785640000000003</v>
      </c>
      <c r="F122" s="317">
        <f t="shared" si="9"/>
        <v>25.671384000000003</v>
      </c>
      <c r="H122" s="319">
        <v>30</v>
      </c>
      <c r="I122" s="317">
        <f t="shared" si="10"/>
        <v>7.7014152000000005</v>
      </c>
      <c r="J122" s="317">
        <f t="shared" si="11"/>
        <v>40.663472256000006</v>
      </c>
      <c r="K122" s="391"/>
      <c r="L122" s="391"/>
      <c r="M122" s="391"/>
      <c r="N122" s="391"/>
    </row>
    <row r="123" spans="1:14" x14ac:dyDescent="0.3">
      <c r="A123" s="318">
        <v>150</v>
      </c>
      <c r="B123" s="318">
        <v>60</v>
      </c>
      <c r="C123" s="318">
        <v>20</v>
      </c>
      <c r="D123" s="317">
        <v>1.95</v>
      </c>
      <c r="E123" s="317">
        <f t="shared" si="8"/>
        <v>4.6259264999999994</v>
      </c>
      <c r="F123" s="317">
        <f t="shared" si="9"/>
        <v>27.755558999999998</v>
      </c>
      <c r="G123">
        <f>F123*3</f>
        <v>83.266676999999987</v>
      </c>
      <c r="H123" s="319">
        <v>50</v>
      </c>
      <c r="I123" s="317">
        <f t="shared" si="10"/>
        <v>13.877779499999999</v>
      </c>
      <c r="J123" s="317">
        <f t="shared" si="11"/>
        <v>73.274675759999994</v>
      </c>
      <c r="K123" s="391">
        <f>1/I123</f>
        <v>7.2057637174592667E-2</v>
      </c>
      <c r="L123" s="391">
        <f>K123*60</f>
        <v>4.32345823047556</v>
      </c>
      <c r="M123" s="391"/>
      <c r="N123" s="391"/>
    </row>
    <row r="124" spans="1:14" x14ac:dyDescent="0.3">
      <c r="A124" s="318">
        <v>150</v>
      </c>
      <c r="B124" s="318">
        <v>60</v>
      </c>
      <c r="C124" s="318">
        <v>20</v>
      </c>
      <c r="D124" s="317">
        <v>2</v>
      </c>
      <c r="E124" s="317">
        <f t="shared" si="8"/>
        <v>4.7413999999999996</v>
      </c>
      <c r="F124" s="317">
        <f>E124*10.5</f>
        <v>49.784699999999994</v>
      </c>
      <c r="G124">
        <f>F124*50</f>
        <v>2489.2349999999997</v>
      </c>
      <c r="H124" s="319">
        <v>35</v>
      </c>
      <c r="I124" s="317">
        <f t="shared" si="10"/>
        <v>9.9569399999999995</v>
      </c>
      <c r="J124" s="317">
        <f t="shared" si="11"/>
        <v>52.572643200000002</v>
      </c>
      <c r="K124" s="391"/>
      <c r="L124" s="391"/>
      <c r="M124" s="391"/>
      <c r="N124" s="391"/>
    </row>
    <row r="125" spans="1:14" x14ac:dyDescent="0.3">
      <c r="A125" s="318">
        <v>150</v>
      </c>
      <c r="B125" s="318">
        <v>60</v>
      </c>
      <c r="C125" s="318">
        <v>20</v>
      </c>
      <c r="D125" s="317">
        <v>2.25</v>
      </c>
      <c r="E125" s="317">
        <f t="shared" si="8"/>
        <v>5.3164124999999993</v>
      </c>
      <c r="F125" s="317">
        <f t="shared" si="9"/>
        <v>31.898474999999998</v>
      </c>
      <c r="H125" s="319">
        <v>40</v>
      </c>
      <c r="I125" s="317">
        <f t="shared" si="10"/>
        <v>12.759389999999998</v>
      </c>
      <c r="J125" s="317">
        <f t="shared" si="11"/>
        <v>67.36957919999999</v>
      </c>
      <c r="K125" s="391"/>
      <c r="L125" s="391"/>
      <c r="M125" s="391">
        <v>53</v>
      </c>
      <c r="N125" s="391">
        <f>M125*(80/100)</f>
        <v>42.400000000000006</v>
      </c>
    </row>
    <row r="126" spans="1:14" x14ac:dyDescent="0.3">
      <c r="A126" s="318">
        <v>150</v>
      </c>
      <c r="B126" s="318">
        <v>60</v>
      </c>
      <c r="C126" s="318">
        <v>20</v>
      </c>
      <c r="D126" s="317">
        <v>2.65</v>
      </c>
      <c r="E126" s="317">
        <f t="shared" si="8"/>
        <v>6.2282684999999995</v>
      </c>
      <c r="F126" s="317">
        <f t="shared" si="9"/>
        <v>37.369610999999999</v>
      </c>
      <c r="G126">
        <f>F126*5</f>
        <v>186.84805499999999</v>
      </c>
      <c r="H126" s="319">
        <v>35</v>
      </c>
      <c r="I126" s="317">
        <f t="shared" si="10"/>
        <v>13.07936385</v>
      </c>
      <c r="J126" s="317">
        <f t="shared" si="11"/>
        <v>69.059041128000004</v>
      </c>
      <c r="K126" s="391"/>
      <c r="L126" s="391"/>
      <c r="M126" s="391">
        <v>45</v>
      </c>
      <c r="N126" s="391">
        <f>M126*(80/100)</f>
        <v>36</v>
      </c>
    </row>
    <row r="127" spans="1:14" x14ac:dyDescent="0.3">
      <c r="A127" s="318">
        <v>150</v>
      </c>
      <c r="B127" s="318">
        <v>60</v>
      </c>
      <c r="C127" s="318">
        <v>20</v>
      </c>
      <c r="D127" s="317">
        <v>3</v>
      </c>
      <c r="E127" s="317">
        <f t="shared" si="8"/>
        <v>7.0179</v>
      </c>
      <c r="F127" s="317">
        <f t="shared" si="9"/>
        <v>42.107399999999998</v>
      </c>
      <c r="H127" s="319">
        <v>35</v>
      </c>
      <c r="I127" s="317">
        <f t="shared" si="10"/>
        <v>14.737590000000001</v>
      </c>
      <c r="J127" s="317">
        <f t="shared" si="11"/>
        <v>77.814475200000004</v>
      </c>
      <c r="K127" s="391"/>
      <c r="L127" s="391"/>
      <c r="M127" s="391">
        <v>45</v>
      </c>
      <c r="N127" s="391">
        <f>M127*(80/100)</f>
        <v>36</v>
      </c>
    </row>
    <row r="128" spans="1:14" x14ac:dyDescent="0.3">
      <c r="A128" s="318">
        <v>150</v>
      </c>
      <c r="B128" s="318">
        <v>60</v>
      </c>
      <c r="C128" s="318">
        <v>20</v>
      </c>
      <c r="D128" s="317">
        <v>3.35</v>
      </c>
      <c r="E128" s="317">
        <f t="shared" si="8"/>
        <v>7.7998385000000008</v>
      </c>
      <c r="F128" s="317">
        <f t="shared" si="9"/>
        <v>46.799031000000006</v>
      </c>
      <c r="H128" s="319">
        <v>15</v>
      </c>
      <c r="I128" s="317">
        <f t="shared" si="10"/>
        <v>7.0198546500000001</v>
      </c>
      <c r="J128" s="317">
        <f t="shared" si="11"/>
        <v>37.064832552000006</v>
      </c>
      <c r="K128" s="391"/>
      <c r="L128" s="391"/>
      <c r="M128" s="391"/>
      <c r="N128" s="391"/>
    </row>
    <row r="129" spans="1:14" x14ac:dyDescent="0.3">
      <c r="A129" s="318">
        <v>150</v>
      </c>
      <c r="B129" s="318">
        <v>60</v>
      </c>
      <c r="C129" s="318">
        <v>20</v>
      </c>
      <c r="D129" s="317">
        <v>3.75</v>
      </c>
      <c r="E129" s="317">
        <f t="shared" si="8"/>
        <v>8.6840624999999996</v>
      </c>
      <c r="F129" s="317">
        <f t="shared" si="9"/>
        <v>52.104374999999997</v>
      </c>
      <c r="H129" s="319">
        <v>15</v>
      </c>
      <c r="I129" s="317">
        <f t="shared" si="10"/>
        <v>7.8156562499999991</v>
      </c>
      <c r="J129" s="317">
        <f t="shared" si="11"/>
        <v>41.266664999999996</v>
      </c>
      <c r="K129" s="391"/>
      <c r="L129" s="391"/>
      <c r="M129" s="391"/>
      <c r="N129" s="391"/>
    </row>
    <row r="130" spans="1:14" x14ac:dyDescent="0.3">
      <c r="A130" s="318">
        <v>150</v>
      </c>
      <c r="B130" s="318">
        <v>60</v>
      </c>
      <c r="C130" s="318">
        <v>20</v>
      </c>
      <c r="D130" s="317">
        <v>4.75</v>
      </c>
      <c r="E130" s="317">
        <f t="shared" si="8"/>
        <v>10.8506625</v>
      </c>
      <c r="F130" s="317">
        <f t="shared" si="9"/>
        <v>65.103975000000005</v>
      </c>
      <c r="H130" s="319">
        <v>20</v>
      </c>
      <c r="I130" s="317">
        <f t="shared" si="10"/>
        <v>13.020795</v>
      </c>
      <c r="J130" s="317">
        <f t="shared" si="11"/>
        <v>68.749797600000008</v>
      </c>
      <c r="K130" s="391">
        <f>1/I130</f>
        <v>7.6800226099865643E-2</v>
      </c>
      <c r="L130" s="391">
        <f>K130*60</f>
        <v>4.6080135659919383</v>
      </c>
      <c r="M130" s="391">
        <v>50</v>
      </c>
      <c r="N130" s="391">
        <f>M130*(80/100)</f>
        <v>40</v>
      </c>
    </row>
    <row r="131" spans="1:14" x14ac:dyDescent="0.3">
      <c r="A131" s="318">
        <v>150</v>
      </c>
      <c r="B131" s="318" t="s">
        <v>947</v>
      </c>
      <c r="C131" s="318">
        <v>20</v>
      </c>
      <c r="D131" s="317">
        <v>1.8</v>
      </c>
      <c r="E131" s="317">
        <f t="shared" ref="E131:E168" si="12">(((A131+(B131*2)+(C131*2))-(D131*4))*D131*7.85)/1000</f>
        <v>3.9959639999999998</v>
      </c>
      <c r="F131" s="317">
        <f t="shared" ref="F131:F138" si="13">E131*6</f>
        <v>23.975783999999997</v>
      </c>
      <c r="H131" s="319">
        <v>35</v>
      </c>
      <c r="I131" s="317">
        <f t="shared" ref="I131:I168" si="14">(H131*E131*60)/1000</f>
        <v>8.391524399999998</v>
      </c>
      <c r="J131" s="317">
        <f t="shared" ref="J131:J168" si="15">I131*$O$10</f>
        <v>44.307248831999992</v>
      </c>
      <c r="K131" s="391"/>
      <c r="L131" s="391"/>
      <c r="M131" s="391"/>
      <c r="N131" s="391"/>
    </row>
    <row r="132" spans="1:14" x14ac:dyDescent="0.3">
      <c r="A132" s="318">
        <v>150</v>
      </c>
      <c r="B132" s="318" t="s">
        <v>947</v>
      </c>
      <c r="C132" s="318">
        <v>20</v>
      </c>
      <c r="D132" s="317">
        <v>2</v>
      </c>
      <c r="E132" s="317">
        <f t="shared" si="12"/>
        <v>4.4273999999999996</v>
      </c>
      <c r="F132" s="317">
        <f t="shared" si="13"/>
        <v>26.564399999999999</v>
      </c>
      <c r="H132" s="319">
        <v>40</v>
      </c>
      <c r="I132" s="317">
        <f t="shared" si="14"/>
        <v>10.625759999999998</v>
      </c>
      <c r="J132" s="317">
        <f t="shared" si="15"/>
        <v>56.104012799999992</v>
      </c>
      <c r="K132" s="391">
        <f>1/I132</f>
        <v>9.411091536040718E-2</v>
      </c>
      <c r="L132" s="391">
        <f>K132*60</f>
        <v>5.6466549216244308</v>
      </c>
      <c r="M132" s="391">
        <v>53</v>
      </c>
      <c r="N132" s="393">
        <f>M132*(80/100)</f>
        <v>42.400000000000006</v>
      </c>
    </row>
    <row r="133" spans="1:14" x14ac:dyDescent="0.3">
      <c r="A133" s="318">
        <v>150</v>
      </c>
      <c r="B133" s="318" t="s">
        <v>947</v>
      </c>
      <c r="C133" s="318">
        <v>20</v>
      </c>
      <c r="D133" s="317">
        <v>2.25</v>
      </c>
      <c r="E133" s="317">
        <f t="shared" si="12"/>
        <v>4.9631624999999993</v>
      </c>
      <c r="F133" s="317">
        <f t="shared" si="13"/>
        <v>29.778974999999996</v>
      </c>
      <c r="H133" s="319">
        <v>30</v>
      </c>
      <c r="I133" s="317">
        <f t="shared" si="14"/>
        <v>8.9336924999999994</v>
      </c>
      <c r="J133" s="317">
        <f t="shared" si="15"/>
        <v>47.169896399999999</v>
      </c>
      <c r="K133" s="391"/>
      <c r="L133" s="391"/>
      <c r="M133" s="391">
        <v>53</v>
      </c>
      <c r="N133" s="393">
        <f>M133*(80/100)</f>
        <v>42.400000000000006</v>
      </c>
    </row>
    <row r="134" spans="1:14" x14ac:dyDescent="0.3">
      <c r="A134" s="318">
        <v>150</v>
      </c>
      <c r="B134" s="318" t="s">
        <v>947</v>
      </c>
      <c r="C134" s="318">
        <v>20</v>
      </c>
      <c r="D134" s="317">
        <v>3</v>
      </c>
      <c r="E134" s="317">
        <f t="shared" si="12"/>
        <v>6.5468999999999999</v>
      </c>
      <c r="F134" s="317">
        <f t="shared" si="13"/>
        <v>39.281399999999998</v>
      </c>
      <c r="H134" s="319">
        <v>35</v>
      </c>
      <c r="I134" s="317">
        <f t="shared" si="14"/>
        <v>13.74849</v>
      </c>
      <c r="J134" s="317">
        <f t="shared" si="15"/>
        <v>72.592027200000004</v>
      </c>
      <c r="K134" s="391">
        <f>1/I134</f>
        <v>7.2735260381321873E-2</v>
      </c>
      <c r="L134" s="391">
        <f>K134*60</f>
        <v>4.3641156228793125</v>
      </c>
      <c r="M134" s="391"/>
      <c r="N134" s="34">
        <f>M134*(80/100)</f>
        <v>0</v>
      </c>
    </row>
    <row r="135" spans="1:14" x14ac:dyDescent="0.3">
      <c r="A135" s="318"/>
      <c r="B135" s="318"/>
      <c r="C135" s="318"/>
      <c r="D135" s="317"/>
      <c r="E135" s="317"/>
    </row>
    <row r="136" spans="1:14" x14ac:dyDescent="0.3">
      <c r="A136" s="318">
        <v>200</v>
      </c>
      <c r="B136" s="318">
        <v>50</v>
      </c>
      <c r="C136" s="321">
        <v>0</v>
      </c>
      <c r="D136" s="317">
        <v>1.8</v>
      </c>
      <c r="E136" s="317">
        <f t="shared" si="12"/>
        <v>4.1372640000000001</v>
      </c>
      <c r="F136" s="317">
        <f t="shared" si="13"/>
        <v>24.823584</v>
      </c>
      <c r="H136" s="319">
        <v>25</v>
      </c>
      <c r="I136" s="317">
        <f t="shared" si="14"/>
        <v>6.205896000000001</v>
      </c>
      <c r="J136" s="317">
        <f t="shared" si="15"/>
        <v>32.767130880000003</v>
      </c>
      <c r="K136" s="391"/>
      <c r="L136" s="391"/>
      <c r="M136" s="391"/>
      <c r="N136" s="391"/>
    </row>
    <row r="137" spans="1:14" x14ac:dyDescent="0.3">
      <c r="A137" s="318">
        <v>200</v>
      </c>
      <c r="B137" s="318">
        <v>50</v>
      </c>
      <c r="C137" s="321">
        <v>0</v>
      </c>
      <c r="D137" s="317">
        <v>1.95</v>
      </c>
      <c r="E137" s="317">
        <f t="shared" si="12"/>
        <v>4.4728515</v>
      </c>
      <c r="F137" s="317">
        <f t="shared" si="13"/>
        <v>26.837108999999998</v>
      </c>
      <c r="G137">
        <f>F137*2</f>
        <v>53.674217999999996</v>
      </c>
      <c r="H137" s="319">
        <v>25</v>
      </c>
      <c r="I137" s="317">
        <f t="shared" si="14"/>
        <v>6.7092772500000004</v>
      </c>
      <c r="J137" s="317">
        <f t="shared" si="15"/>
        <v>35.424983880000006</v>
      </c>
      <c r="K137" s="391"/>
      <c r="L137" s="391"/>
      <c r="M137" s="391"/>
      <c r="N137" s="391"/>
    </row>
    <row r="138" spans="1:14" x14ac:dyDescent="0.3">
      <c r="A138" s="318">
        <v>200</v>
      </c>
      <c r="B138" s="318">
        <v>50</v>
      </c>
      <c r="C138" s="321">
        <v>0</v>
      </c>
      <c r="D138" s="317">
        <v>2</v>
      </c>
      <c r="E138" s="317">
        <f t="shared" si="12"/>
        <v>4.5843999999999996</v>
      </c>
      <c r="F138" s="317">
        <f t="shared" si="13"/>
        <v>27.506399999999999</v>
      </c>
      <c r="H138" s="319">
        <v>25</v>
      </c>
      <c r="I138" s="317">
        <f t="shared" si="14"/>
        <v>6.8765999999999998</v>
      </c>
      <c r="J138" s="317">
        <f t="shared" si="15"/>
        <v>36.308447999999999</v>
      </c>
      <c r="K138" s="391"/>
      <c r="L138" s="391"/>
      <c r="M138" s="391"/>
      <c r="N138" s="391"/>
    </row>
    <row r="139" spans="1:14" x14ac:dyDescent="0.3">
      <c r="A139" s="318">
        <v>200</v>
      </c>
      <c r="B139" s="318">
        <v>50</v>
      </c>
      <c r="C139" s="321">
        <v>0</v>
      </c>
      <c r="D139" s="317">
        <v>2.25</v>
      </c>
      <c r="E139" s="317">
        <f t="shared" si="12"/>
        <v>5.1397874999999997</v>
      </c>
      <c r="F139" s="317">
        <f t="shared" ref="F139:F147" si="16">E139*6</f>
        <v>30.838724999999997</v>
      </c>
      <c r="H139" s="319">
        <v>20</v>
      </c>
      <c r="I139" s="317">
        <f t="shared" si="14"/>
        <v>6.167745</v>
      </c>
      <c r="J139" s="317">
        <f t="shared" si="15"/>
        <v>32.565693600000003</v>
      </c>
      <c r="K139" s="391"/>
      <c r="L139" s="391"/>
      <c r="M139" s="391"/>
      <c r="N139" s="391"/>
    </row>
    <row r="140" spans="1:14" x14ac:dyDescent="0.3">
      <c r="A140" s="318">
        <v>200</v>
      </c>
      <c r="B140" s="318">
        <v>50</v>
      </c>
      <c r="C140" s="321">
        <v>0</v>
      </c>
      <c r="D140" s="317">
        <v>2.65</v>
      </c>
      <c r="E140" s="317">
        <f t="shared" si="12"/>
        <v>6.0202434999999994</v>
      </c>
      <c r="F140" s="317">
        <f t="shared" si="16"/>
        <v>36.121460999999996</v>
      </c>
      <c r="H140" s="319">
        <v>25</v>
      </c>
      <c r="I140" s="317">
        <f t="shared" si="14"/>
        <v>9.0303652499999991</v>
      </c>
      <c r="J140" s="317">
        <f t="shared" si="15"/>
        <v>47.680328519999996</v>
      </c>
      <c r="K140" s="391"/>
      <c r="L140" s="391"/>
      <c r="M140" s="391"/>
      <c r="N140" s="391"/>
    </row>
    <row r="141" spans="1:14" x14ac:dyDescent="0.3">
      <c r="A141" s="318">
        <v>200</v>
      </c>
      <c r="B141" s="318">
        <v>50</v>
      </c>
      <c r="C141" s="321">
        <v>0</v>
      </c>
      <c r="D141" s="317">
        <v>3</v>
      </c>
      <c r="E141" s="317">
        <f t="shared" si="12"/>
        <v>6.7824</v>
      </c>
      <c r="F141" s="317">
        <f t="shared" si="16"/>
        <v>40.694400000000002</v>
      </c>
      <c r="H141" s="319">
        <v>25</v>
      </c>
      <c r="I141" s="317">
        <f t="shared" si="14"/>
        <v>10.1736</v>
      </c>
      <c r="J141" s="317">
        <f t="shared" si="15"/>
        <v>53.716608000000008</v>
      </c>
      <c r="K141" s="391"/>
      <c r="L141" s="391"/>
      <c r="M141" s="391"/>
      <c r="N141" s="391"/>
    </row>
    <row r="142" spans="1:14" x14ac:dyDescent="0.3">
      <c r="A142" s="318">
        <v>200</v>
      </c>
      <c r="B142" s="318">
        <v>50</v>
      </c>
      <c r="C142" s="321">
        <v>0</v>
      </c>
      <c r="D142" s="317">
        <v>3.35</v>
      </c>
      <c r="E142" s="317">
        <f t="shared" si="12"/>
        <v>7.5368635000000008</v>
      </c>
      <c r="F142" s="317">
        <f t="shared" si="16"/>
        <v>45.221181000000001</v>
      </c>
      <c r="H142" s="319">
        <v>25</v>
      </c>
      <c r="I142" s="317">
        <f t="shared" si="14"/>
        <v>11.30529525</v>
      </c>
      <c r="J142" s="317">
        <f t="shared" si="15"/>
        <v>59.691958920000005</v>
      </c>
      <c r="K142" s="391"/>
      <c r="L142" s="391"/>
      <c r="M142" s="391"/>
      <c r="N142" s="391"/>
    </row>
    <row r="143" spans="1:14" x14ac:dyDescent="0.3">
      <c r="A143" s="318">
        <v>200</v>
      </c>
      <c r="B143" s="318">
        <v>50</v>
      </c>
      <c r="C143" s="321">
        <v>0</v>
      </c>
      <c r="D143" s="317">
        <v>3.75</v>
      </c>
      <c r="E143" s="317">
        <f t="shared" si="12"/>
        <v>8.3896875000000009</v>
      </c>
      <c r="F143" s="317">
        <f t="shared" si="16"/>
        <v>50.338125000000005</v>
      </c>
      <c r="H143" s="319">
        <v>25</v>
      </c>
      <c r="I143" s="317">
        <f t="shared" si="14"/>
        <v>12.584531250000001</v>
      </c>
      <c r="J143" s="317">
        <f t="shared" si="15"/>
        <v>66.446325000000016</v>
      </c>
      <c r="K143" s="391"/>
      <c r="L143" s="391"/>
      <c r="M143" s="391"/>
      <c r="N143" s="391"/>
    </row>
    <row r="144" spans="1:14" x14ac:dyDescent="0.3">
      <c r="A144" s="318">
        <v>200</v>
      </c>
      <c r="B144" s="318" t="s">
        <v>1880</v>
      </c>
      <c r="C144" s="321">
        <v>0</v>
      </c>
      <c r="D144" s="317">
        <v>4</v>
      </c>
      <c r="E144" s="317">
        <f t="shared" si="12"/>
        <v>10.1736</v>
      </c>
      <c r="F144" s="317">
        <f t="shared" si="16"/>
        <v>61.041600000000003</v>
      </c>
      <c r="G144">
        <f>F144*83</f>
        <v>5066.4528</v>
      </c>
      <c r="H144" s="319">
        <v>25</v>
      </c>
      <c r="I144" s="317">
        <f t="shared" si="14"/>
        <v>15.260399999999999</v>
      </c>
      <c r="J144" s="317">
        <f t="shared" si="15"/>
        <v>80.574911999999998</v>
      </c>
      <c r="K144" s="391"/>
      <c r="L144" s="391"/>
      <c r="M144" s="391"/>
      <c r="N144" s="391"/>
    </row>
    <row r="145" spans="1:14" x14ac:dyDescent="0.3">
      <c r="A145" s="318">
        <v>200</v>
      </c>
      <c r="B145" s="318">
        <v>50</v>
      </c>
      <c r="C145" s="321">
        <v>0</v>
      </c>
      <c r="D145" s="317">
        <v>4.75</v>
      </c>
      <c r="E145" s="317">
        <f t="shared" si="12"/>
        <v>10.4777875</v>
      </c>
      <c r="F145" s="317">
        <f t="shared" si="16"/>
        <v>62.866725000000002</v>
      </c>
      <c r="H145" s="319">
        <v>25</v>
      </c>
      <c r="I145" s="317">
        <f t="shared" si="14"/>
        <v>15.716681249999999</v>
      </c>
      <c r="J145" s="317">
        <f t="shared" si="15"/>
        <v>82.984076999999999</v>
      </c>
      <c r="K145" s="391"/>
      <c r="L145" s="391"/>
      <c r="M145" s="391"/>
      <c r="N145" s="391"/>
    </row>
    <row r="146" spans="1:14" x14ac:dyDescent="0.3">
      <c r="A146" s="318">
        <v>200</v>
      </c>
      <c r="B146" s="318">
        <v>60</v>
      </c>
      <c r="C146" s="318">
        <v>20</v>
      </c>
      <c r="D146" s="317">
        <v>1.55</v>
      </c>
      <c r="E146" s="317">
        <f t="shared" si="12"/>
        <v>4.3048615000000003</v>
      </c>
      <c r="F146" s="317">
        <f t="shared" si="16"/>
        <v>25.829169</v>
      </c>
      <c r="H146" s="319">
        <v>25</v>
      </c>
      <c r="I146" s="317">
        <f t="shared" si="14"/>
        <v>6.4572922500000001</v>
      </c>
      <c r="J146" s="317">
        <f t="shared" si="15"/>
        <v>34.094503080000003</v>
      </c>
      <c r="K146" s="391"/>
      <c r="L146" s="391"/>
      <c r="M146" s="391"/>
      <c r="N146" s="391"/>
    </row>
    <row r="147" spans="1:14" x14ac:dyDescent="0.3">
      <c r="A147" s="318">
        <v>200</v>
      </c>
      <c r="B147" s="318" t="s">
        <v>948</v>
      </c>
      <c r="C147" s="318">
        <v>20</v>
      </c>
      <c r="D147" s="317">
        <v>3.65</v>
      </c>
      <c r="E147" s="317">
        <f t="shared" si="12"/>
        <v>10.756148499999998</v>
      </c>
      <c r="F147" s="317">
        <f t="shared" si="16"/>
        <v>64.536890999999997</v>
      </c>
      <c r="G147">
        <f>F147*60</f>
        <v>3872.2134599999999</v>
      </c>
      <c r="H147" s="319">
        <v>25</v>
      </c>
      <c r="I147" s="317">
        <f t="shared" si="14"/>
        <v>16.134222749999999</v>
      </c>
      <c r="J147" s="317">
        <f t="shared" si="15"/>
        <v>85.188696120000003</v>
      </c>
      <c r="K147" s="391"/>
      <c r="L147" s="391"/>
      <c r="M147" s="391"/>
      <c r="N147" s="391"/>
    </row>
    <row r="148" spans="1:14" x14ac:dyDescent="0.3">
      <c r="A148" s="318">
        <v>200</v>
      </c>
      <c r="B148" s="318">
        <v>60</v>
      </c>
      <c r="C148" s="318">
        <v>20</v>
      </c>
      <c r="D148" s="317">
        <v>1.95</v>
      </c>
      <c r="E148" s="317">
        <f t="shared" si="12"/>
        <v>5.3913015</v>
      </c>
      <c r="F148" s="317">
        <f>E148*6</f>
        <v>32.347808999999998</v>
      </c>
      <c r="H148" s="319">
        <v>25</v>
      </c>
      <c r="I148" s="317">
        <f t="shared" si="14"/>
        <v>8.0869522499999995</v>
      </c>
      <c r="J148" s="317">
        <f t="shared" si="15"/>
        <v>42.69910788</v>
      </c>
      <c r="K148" s="391"/>
      <c r="L148" s="391"/>
      <c r="M148" s="391"/>
      <c r="N148" s="391"/>
    </row>
    <row r="149" spans="1:14" x14ac:dyDescent="0.3">
      <c r="A149" s="318">
        <v>200</v>
      </c>
      <c r="B149" s="318">
        <v>60</v>
      </c>
      <c r="C149" s="318">
        <v>20</v>
      </c>
      <c r="D149" s="317">
        <v>2</v>
      </c>
      <c r="E149" s="317">
        <f t="shared" si="12"/>
        <v>5.5263999999999998</v>
      </c>
      <c r="F149" s="317">
        <f>E149*6</f>
        <v>33.1584</v>
      </c>
      <c r="H149" s="319">
        <v>25</v>
      </c>
      <c r="I149" s="317">
        <f t="shared" si="14"/>
        <v>8.2896000000000001</v>
      </c>
      <c r="J149" s="317">
        <f t="shared" si="15"/>
        <v>43.769088000000004</v>
      </c>
      <c r="K149" s="391"/>
      <c r="L149" s="391"/>
      <c r="M149" s="391"/>
      <c r="N149" s="391"/>
    </row>
    <row r="150" spans="1:14" x14ac:dyDescent="0.3">
      <c r="A150" s="318">
        <v>200</v>
      </c>
      <c r="B150" s="318">
        <v>60</v>
      </c>
      <c r="C150" s="318">
        <v>20</v>
      </c>
      <c r="D150" s="317">
        <v>2.25</v>
      </c>
      <c r="E150" s="317">
        <f t="shared" si="12"/>
        <v>6.199537499999999</v>
      </c>
      <c r="F150" s="317">
        <f t="shared" ref="F150:F157" si="17">E150*6</f>
        <v>37.197224999999996</v>
      </c>
      <c r="H150" s="319">
        <v>25</v>
      </c>
      <c r="I150" s="317">
        <f t="shared" si="14"/>
        <v>9.2993062499999972</v>
      </c>
      <c r="J150" s="317">
        <f t="shared" si="15"/>
        <v>49.100336999999989</v>
      </c>
      <c r="K150" s="391"/>
      <c r="L150" s="391"/>
      <c r="M150" s="391"/>
      <c r="N150" s="391"/>
    </row>
    <row r="151" spans="1:14" x14ac:dyDescent="0.3">
      <c r="A151" s="318">
        <v>200</v>
      </c>
      <c r="B151" s="318">
        <v>60</v>
      </c>
      <c r="C151" s="318">
        <v>20</v>
      </c>
      <c r="D151" s="317">
        <v>2.65</v>
      </c>
      <c r="E151" s="317">
        <f t="shared" si="12"/>
        <v>7.2683934999999984</v>
      </c>
      <c r="F151" s="317">
        <f t="shared" si="17"/>
        <v>43.61036099999999</v>
      </c>
      <c r="H151" s="319">
        <v>25</v>
      </c>
      <c r="I151" s="317">
        <f t="shared" si="14"/>
        <v>10.902590249999998</v>
      </c>
      <c r="J151" s="317">
        <f t="shared" si="15"/>
        <v>57.56567651999999</v>
      </c>
      <c r="K151" s="391"/>
      <c r="L151" s="391"/>
      <c r="M151" s="391"/>
      <c r="N151" s="391"/>
    </row>
    <row r="152" spans="1:14" x14ac:dyDescent="0.3">
      <c r="A152" s="318">
        <v>200</v>
      </c>
      <c r="B152" s="318">
        <v>60</v>
      </c>
      <c r="C152" s="318">
        <v>20</v>
      </c>
      <c r="D152" s="317">
        <v>3</v>
      </c>
      <c r="E152" s="317">
        <f t="shared" si="12"/>
        <v>8.1953999999999994</v>
      </c>
      <c r="F152" s="317">
        <f t="shared" si="17"/>
        <v>49.172399999999996</v>
      </c>
      <c r="H152" s="319">
        <v>25</v>
      </c>
      <c r="I152" s="317">
        <f t="shared" si="14"/>
        <v>12.293099999999999</v>
      </c>
      <c r="J152" s="317">
        <f t="shared" si="15"/>
        <v>64.907567999999998</v>
      </c>
      <c r="K152" s="391"/>
      <c r="L152" s="391"/>
      <c r="M152" s="391"/>
      <c r="N152" s="391"/>
    </row>
    <row r="153" spans="1:14" x14ac:dyDescent="0.3">
      <c r="A153" s="318">
        <v>200</v>
      </c>
      <c r="B153" s="318">
        <v>60</v>
      </c>
      <c r="C153" s="318">
        <v>20</v>
      </c>
      <c r="D153" s="317">
        <v>4.75</v>
      </c>
      <c r="E153" s="317">
        <f t="shared" si="12"/>
        <v>12.715037499999999</v>
      </c>
      <c r="F153" s="317">
        <f t="shared" si="17"/>
        <v>76.290224999999992</v>
      </c>
      <c r="H153" s="319">
        <v>25</v>
      </c>
      <c r="I153" s="317">
        <f t="shared" si="14"/>
        <v>19.072556249999998</v>
      </c>
      <c r="J153" s="317">
        <f t="shared" si="15"/>
        <v>100.703097</v>
      </c>
      <c r="K153" s="391"/>
      <c r="L153" s="391"/>
      <c r="M153" s="391"/>
      <c r="N153" s="391"/>
    </row>
    <row r="154" spans="1:14" x14ac:dyDescent="0.3">
      <c r="A154" s="318">
        <v>200</v>
      </c>
      <c r="B154" s="318">
        <v>75</v>
      </c>
      <c r="C154" s="318">
        <v>20</v>
      </c>
      <c r="D154" s="317">
        <v>1.55</v>
      </c>
      <c r="E154" s="317">
        <f t="shared" si="12"/>
        <v>4.6698864999999996</v>
      </c>
      <c r="F154" s="317">
        <f t="shared" si="17"/>
        <v>28.019318999999996</v>
      </c>
      <c r="H154" s="319">
        <v>25</v>
      </c>
      <c r="I154" s="317">
        <f t="shared" si="14"/>
        <v>7.004829749999999</v>
      </c>
      <c r="J154" s="317">
        <f t="shared" si="15"/>
        <v>36.985501079999999</v>
      </c>
      <c r="K154" s="391"/>
      <c r="L154" s="391"/>
      <c r="M154" s="391"/>
      <c r="N154" s="391"/>
    </row>
    <row r="155" spans="1:14" x14ac:dyDescent="0.3">
      <c r="A155" s="318">
        <v>200</v>
      </c>
      <c r="B155" s="318">
        <v>75</v>
      </c>
      <c r="C155" s="318">
        <v>20</v>
      </c>
      <c r="D155" s="317">
        <v>1.55</v>
      </c>
      <c r="E155" s="317">
        <f t="shared" si="12"/>
        <v>4.6698864999999996</v>
      </c>
      <c r="F155" s="317">
        <f t="shared" si="17"/>
        <v>28.019318999999996</v>
      </c>
      <c r="H155" s="319">
        <v>25</v>
      </c>
      <c r="I155" s="317">
        <f t="shared" si="14"/>
        <v>7.004829749999999</v>
      </c>
      <c r="J155" s="317">
        <f t="shared" si="15"/>
        <v>36.985501079999999</v>
      </c>
      <c r="K155" s="391"/>
      <c r="L155" s="391"/>
      <c r="M155" s="391"/>
      <c r="N155" s="391"/>
    </row>
    <row r="156" spans="1:14" x14ac:dyDescent="0.3">
      <c r="A156" s="318">
        <v>200</v>
      </c>
      <c r="B156" s="318">
        <v>75</v>
      </c>
      <c r="C156" s="318">
        <v>20</v>
      </c>
      <c r="D156" s="317">
        <v>2</v>
      </c>
      <c r="E156" s="317">
        <f t="shared" si="12"/>
        <v>5.9973999999999998</v>
      </c>
      <c r="F156" s="317">
        <f t="shared" si="17"/>
        <v>35.984400000000001</v>
      </c>
      <c r="H156" s="319">
        <v>25</v>
      </c>
      <c r="I156" s="317">
        <f t="shared" si="14"/>
        <v>8.9961000000000002</v>
      </c>
      <c r="J156" s="317">
        <f t="shared" si="15"/>
        <v>47.499408000000003</v>
      </c>
      <c r="K156" s="391"/>
      <c r="L156" s="391"/>
      <c r="M156" s="391"/>
      <c r="N156" s="391"/>
    </row>
    <row r="157" spans="1:14" x14ac:dyDescent="0.3">
      <c r="A157" s="318">
        <v>200</v>
      </c>
      <c r="B157" s="318">
        <v>75</v>
      </c>
      <c r="C157" s="318">
        <v>20</v>
      </c>
      <c r="D157" s="317">
        <v>2.25</v>
      </c>
      <c r="E157" s="317">
        <f t="shared" si="12"/>
        <v>6.7294124999999996</v>
      </c>
      <c r="F157" s="317">
        <f t="shared" si="17"/>
        <v>40.376474999999999</v>
      </c>
      <c r="H157" s="319">
        <v>25</v>
      </c>
      <c r="I157" s="317">
        <f t="shared" si="14"/>
        <v>10.09411875</v>
      </c>
      <c r="J157" s="317">
        <f t="shared" si="15"/>
        <v>53.296947000000003</v>
      </c>
      <c r="K157" s="391">
        <f>1/I157</f>
        <v>9.9067588242906304E-2</v>
      </c>
      <c r="L157" s="391">
        <f>K157*60</f>
        <v>5.9440552945743779</v>
      </c>
      <c r="M157" s="391">
        <v>45</v>
      </c>
      <c r="N157" s="391">
        <f>M157*(80/100)</f>
        <v>36</v>
      </c>
    </row>
    <row r="158" spans="1:14" x14ac:dyDescent="0.3">
      <c r="A158" s="318">
        <v>200</v>
      </c>
      <c r="B158" s="318">
        <v>75</v>
      </c>
      <c r="C158" s="318">
        <v>20</v>
      </c>
      <c r="D158" s="317">
        <v>2.65</v>
      </c>
      <c r="E158" s="317">
        <f t="shared" si="12"/>
        <v>7.8924684999999979</v>
      </c>
      <c r="F158" s="317">
        <f t="shared" ref="F158:F168" si="18">E158*6</f>
        <v>47.354810999999984</v>
      </c>
      <c r="H158" s="319">
        <v>25</v>
      </c>
      <c r="I158" s="317">
        <f t="shared" si="14"/>
        <v>11.838702749999996</v>
      </c>
      <c r="J158" s="317">
        <f t="shared" si="15"/>
        <v>62.508350519999979</v>
      </c>
      <c r="K158" s="391"/>
      <c r="L158" s="391"/>
      <c r="M158" s="391"/>
      <c r="N158" s="391"/>
    </row>
    <row r="159" spans="1:14" x14ac:dyDescent="0.3">
      <c r="A159" s="318">
        <v>200</v>
      </c>
      <c r="B159" s="318">
        <v>75</v>
      </c>
      <c r="C159" s="318">
        <v>20</v>
      </c>
      <c r="D159" s="317">
        <v>3</v>
      </c>
      <c r="E159" s="317">
        <f t="shared" si="12"/>
        <v>8.9018999999999995</v>
      </c>
      <c r="F159" s="317">
        <f t="shared" si="18"/>
        <v>53.4114</v>
      </c>
      <c r="H159" s="319">
        <v>25</v>
      </c>
      <c r="I159" s="317">
        <f t="shared" si="14"/>
        <v>13.352849999999998</v>
      </c>
      <c r="J159" s="317">
        <f t="shared" si="15"/>
        <v>70.503047999999993</v>
      </c>
      <c r="K159" s="391"/>
      <c r="L159" s="391"/>
      <c r="M159" s="391"/>
      <c r="N159" s="391"/>
    </row>
    <row r="160" spans="1:14" x14ac:dyDescent="0.3">
      <c r="A160" s="318">
        <v>200</v>
      </c>
      <c r="B160" s="318">
        <v>75</v>
      </c>
      <c r="C160" s="318">
        <v>20</v>
      </c>
      <c r="D160" s="317">
        <v>3.35</v>
      </c>
      <c r="E160" s="317">
        <f t="shared" si="12"/>
        <v>9.9036385000000013</v>
      </c>
      <c r="F160" s="317">
        <f t="shared" si="18"/>
        <v>59.421831000000012</v>
      </c>
      <c r="H160" s="319">
        <v>25</v>
      </c>
      <c r="I160" s="317">
        <f t="shared" si="14"/>
        <v>14.855457750000003</v>
      </c>
      <c r="J160" s="317">
        <f t="shared" si="15"/>
        <v>78.436816920000012</v>
      </c>
      <c r="K160" s="391"/>
      <c r="L160" s="391"/>
      <c r="M160" s="391"/>
      <c r="N160" s="391"/>
    </row>
    <row r="161" spans="1:14" x14ac:dyDescent="0.3">
      <c r="A161" s="318">
        <v>200</v>
      </c>
      <c r="B161" s="318">
        <v>75</v>
      </c>
      <c r="C161" s="318">
        <v>20</v>
      </c>
      <c r="D161" s="317">
        <v>3.6</v>
      </c>
      <c r="E161" s="317">
        <f t="shared" si="12"/>
        <v>10.614456000000001</v>
      </c>
      <c r="F161" s="317">
        <f>E161*7.474</f>
        <v>79.332444144000007</v>
      </c>
      <c r="G161" s="18">
        <f>F161*8</f>
        <v>634.65955315200006</v>
      </c>
      <c r="H161" s="319">
        <v>25</v>
      </c>
      <c r="I161" s="317">
        <f t="shared" si="14"/>
        <v>15.921684000000001</v>
      </c>
      <c r="J161" s="317">
        <f t="shared" si="15"/>
        <v>84.066491520000014</v>
      </c>
      <c r="K161" s="391"/>
      <c r="L161" s="391"/>
      <c r="M161" s="391"/>
      <c r="N161" s="391"/>
    </row>
    <row r="162" spans="1:14" x14ac:dyDescent="0.3">
      <c r="A162" s="318">
        <v>200</v>
      </c>
      <c r="B162" s="318">
        <v>75</v>
      </c>
      <c r="C162" s="318">
        <v>20</v>
      </c>
      <c r="D162" s="317">
        <v>4.25</v>
      </c>
      <c r="E162" s="317">
        <f t="shared" si="12"/>
        <v>12.444212499999999</v>
      </c>
      <c r="F162" s="317">
        <f>E162*18</f>
        <v>223.99582499999997</v>
      </c>
      <c r="H162" s="319">
        <v>25</v>
      </c>
      <c r="I162" s="317">
        <f t="shared" si="14"/>
        <v>18.666318749999999</v>
      </c>
      <c r="J162" s="317">
        <f t="shared" si="15"/>
        <v>98.558162999999993</v>
      </c>
      <c r="K162" s="391"/>
      <c r="L162" s="391"/>
      <c r="M162" s="391"/>
      <c r="N162" s="391"/>
    </row>
    <row r="163" spans="1:14" x14ac:dyDescent="0.3">
      <c r="A163" s="318">
        <v>200</v>
      </c>
      <c r="B163" s="318">
        <v>75</v>
      </c>
      <c r="C163" s="318">
        <v>20</v>
      </c>
      <c r="D163" s="317">
        <v>4.75</v>
      </c>
      <c r="E163" s="317">
        <f t="shared" si="12"/>
        <v>13.833662499999999</v>
      </c>
      <c r="F163" s="317">
        <f t="shared" si="18"/>
        <v>83.001974999999987</v>
      </c>
      <c r="H163" s="319">
        <v>25</v>
      </c>
      <c r="I163" s="317">
        <f t="shared" si="14"/>
        <v>20.750493749999997</v>
      </c>
      <c r="J163" s="317">
        <f t="shared" si="15"/>
        <v>109.56260699999999</v>
      </c>
      <c r="K163" s="391"/>
      <c r="L163" s="391"/>
      <c r="M163" s="391"/>
      <c r="N163" s="391"/>
    </row>
    <row r="164" spans="1:14" x14ac:dyDescent="0.3">
      <c r="A164" s="318">
        <v>210</v>
      </c>
      <c r="B164" s="318">
        <v>30</v>
      </c>
      <c r="C164" s="318">
        <v>15</v>
      </c>
      <c r="D164" s="317">
        <v>1.8</v>
      </c>
      <c r="E164" s="317">
        <f t="shared" si="12"/>
        <v>4.1372640000000001</v>
      </c>
      <c r="F164" s="317">
        <f t="shared" si="18"/>
        <v>24.823584</v>
      </c>
      <c r="H164" s="319">
        <v>25</v>
      </c>
      <c r="I164" s="317">
        <f t="shared" si="14"/>
        <v>6.205896000000001</v>
      </c>
      <c r="J164" s="317">
        <f t="shared" si="15"/>
        <v>32.767130880000003</v>
      </c>
      <c r="K164" s="391"/>
      <c r="L164" s="391"/>
      <c r="M164" s="391"/>
      <c r="N164" s="391"/>
    </row>
    <row r="165" spans="1:14" x14ac:dyDescent="0.3">
      <c r="A165" s="318">
        <v>210</v>
      </c>
      <c r="B165" s="318">
        <v>30</v>
      </c>
      <c r="C165" s="318">
        <v>15</v>
      </c>
      <c r="D165" s="317">
        <v>2</v>
      </c>
      <c r="E165" s="317">
        <f t="shared" si="12"/>
        <v>4.5843999999999996</v>
      </c>
      <c r="F165" s="317">
        <f t="shared" si="18"/>
        <v>27.506399999999999</v>
      </c>
      <c r="H165" s="319">
        <v>25</v>
      </c>
      <c r="I165" s="317">
        <f t="shared" si="14"/>
        <v>6.8765999999999998</v>
      </c>
      <c r="J165" s="317">
        <f t="shared" si="15"/>
        <v>36.308447999999999</v>
      </c>
      <c r="K165" s="391"/>
      <c r="L165" s="391"/>
      <c r="M165" s="391"/>
      <c r="N165" s="391"/>
    </row>
    <row r="166" spans="1:14" x14ac:dyDescent="0.3">
      <c r="A166" s="318" t="s">
        <v>958</v>
      </c>
      <c r="B166" s="318" t="s">
        <v>947</v>
      </c>
      <c r="C166" s="318"/>
      <c r="D166" s="317">
        <v>5</v>
      </c>
      <c r="E166" s="317">
        <f t="shared" si="12"/>
        <v>7.0650000000000004</v>
      </c>
      <c r="F166" s="317">
        <f t="shared" si="18"/>
        <v>42.39</v>
      </c>
      <c r="H166" s="319">
        <v>40</v>
      </c>
      <c r="I166" s="317">
        <f t="shared" si="14"/>
        <v>16.956</v>
      </c>
      <c r="J166" s="317">
        <f t="shared" si="15"/>
        <v>89.527680000000004</v>
      </c>
      <c r="M166" s="392">
        <v>50</v>
      </c>
      <c r="N166" s="34">
        <f>M166*(80/100)</f>
        <v>40</v>
      </c>
    </row>
    <row r="167" spans="1:14" x14ac:dyDescent="0.3">
      <c r="A167" s="318">
        <v>150</v>
      </c>
      <c r="B167" s="318" t="s">
        <v>947</v>
      </c>
      <c r="C167" s="318">
        <v>20</v>
      </c>
      <c r="D167" s="317">
        <v>3</v>
      </c>
      <c r="E167" s="317">
        <f t="shared" si="12"/>
        <v>6.5468999999999999</v>
      </c>
      <c r="F167" s="317">
        <f t="shared" si="18"/>
        <v>39.281399999999998</v>
      </c>
      <c r="H167" s="319">
        <v>35</v>
      </c>
      <c r="I167" s="317">
        <f t="shared" si="14"/>
        <v>13.74849</v>
      </c>
      <c r="J167" s="317">
        <f t="shared" si="15"/>
        <v>72.592027200000004</v>
      </c>
      <c r="K167" s="391">
        <f>1/I167</f>
        <v>7.2735260381321873E-2</v>
      </c>
      <c r="L167" s="391">
        <f>K167*60</f>
        <v>4.3641156228793125</v>
      </c>
      <c r="M167" s="34">
        <v>50</v>
      </c>
      <c r="N167" s="393">
        <f>M167*(80/100)</f>
        <v>40</v>
      </c>
    </row>
    <row r="168" spans="1:14" x14ac:dyDescent="0.3">
      <c r="A168" s="318">
        <v>150</v>
      </c>
      <c r="B168" s="318">
        <v>60</v>
      </c>
      <c r="C168" s="318">
        <v>20</v>
      </c>
      <c r="D168" s="317">
        <v>4.5</v>
      </c>
      <c r="E168" s="317">
        <f t="shared" si="12"/>
        <v>10.3149</v>
      </c>
      <c r="F168" s="317">
        <f t="shared" si="18"/>
        <v>61.889399999999995</v>
      </c>
      <c r="H168" s="319">
        <v>30</v>
      </c>
      <c r="I168" s="317">
        <f t="shared" si="14"/>
        <v>18.56682</v>
      </c>
      <c r="J168" s="317">
        <f t="shared" si="15"/>
        <v>98.032809600000007</v>
      </c>
      <c r="M168" s="34">
        <v>60</v>
      </c>
      <c r="N168" s="391">
        <f>M168*(80/100)</f>
        <v>48</v>
      </c>
    </row>
  </sheetData>
  <autoFilter ref="A1:T168" xr:uid="{00000000-0009-0000-0000-000045000000}"/>
  <customSheetViews>
    <customSheetView guid="{1917D713-F57E-4D85-9DFC-20B35978F190}" showGridLines="0" fitToPage="1" showAutoFilter="1">
      <pane ySplit="1" topLeftCell="A14" activePane="bottomLeft" state="frozen"/>
      <selection pane="bottomLeft" activeCell="I42" sqref="I42"/>
      <pageMargins left="0" right="0" top="0" bottom="0" header="0" footer="0"/>
      <pageSetup paperSize="9" scale="45" fitToHeight="0" orientation="portrait" r:id="rId1"/>
      <autoFilter ref="B1:U1" xr:uid="{6EA9C7DC-DDA7-4F64-939D-A4D597DD85EA}"/>
    </customSheetView>
    <customSheetView guid="{C1920313-2E1B-4284-B22E-04D7D2515D3D}" showGridLines="0" fitToPage="1" showAutoFilter="1">
      <pane ySplit="1" topLeftCell="A14" activePane="bottomLeft" state="frozen"/>
      <selection pane="bottomLeft" activeCell="I42" sqref="I42"/>
      <pageMargins left="0" right="0" top="0" bottom="0" header="0" footer="0"/>
      <pageSetup paperSize="9" scale="45" fitToHeight="0" orientation="portrait" r:id="rId2"/>
      <autoFilter ref="B1:U1" xr:uid="{CE5083EA-F2E1-49C4-A306-C27B11B1B648}"/>
    </customSheetView>
    <customSheetView guid="{4A569969-72E0-4E6F-B543-4D5BE200D9C4}" showGridLines="0" fitToPage="1" showAutoFilter="1">
      <pane ySplit="1" topLeftCell="A14" activePane="bottomLeft" state="frozen"/>
      <selection pane="bottomLeft" activeCell="I42" sqref="I42"/>
      <pageMargins left="0" right="0" top="0" bottom="0" header="0" footer="0"/>
      <pageSetup paperSize="9" scale="45" fitToHeight="0" orientation="portrait" r:id="rId3"/>
      <autoFilter ref="A1:T167" xr:uid="{D3B3B956-127B-4847-97CB-AAA419296669}"/>
    </customSheetView>
  </customSheetViews>
  <mergeCells count="1">
    <mergeCell ref="O1:T3"/>
  </mergeCells>
  <pageMargins left="0.25" right="0.25" top="0.75" bottom="0.75" header="0.3" footer="0.3"/>
  <pageSetup paperSize="9" scale="44" fitToHeight="0" orientation="portrait" r:id="rId4"/>
  <ignoredErrors>
    <ignoredError sqref="C29:C35 C55:C61 C72:C79 C101 C121:C130 C163:C165 C92:C98 A2:B6 C146:C154 C156:C161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0147-52EA-41A7-B7D6-6683AD318EFD}">
  <sheetPr codeName="Planilha30"/>
  <dimension ref="A1:C135"/>
  <sheetViews>
    <sheetView workbookViewId="0">
      <selection activeCell="K22" sqref="K22"/>
    </sheetView>
  </sheetViews>
  <sheetFormatPr defaultRowHeight="14.4" x14ac:dyDescent="0.3"/>
  <cols>
    <col min="2" max="2" width="38" bestFit="1" customWidth="1"/>
  </cols>
  <sheetData>
    <row r="1" spans="1:3" x14ac:dyDescent="0.3">
      <c r="A1" s="449" t="s">
        <v>1662</v>
      </c>
      <c r="B1" t="s">
        <v>1663</v>
      </c>
      <c r="C1" s="449" t="s">
        <v>1881</v>
      </c>
    </row>
    <row r="2" spans="1:3" x14ac:dyDescent="0.3">
      <c r="A2" s="442" t="s">
        <v>181</v>
      </c>
      <c r="C2" s="442" t="s">
        <v>1421</v>
      </c>
    </row>
    <row r="3" spans="1:3" x14ac:dyDescent="0.3">
      <c r="A3" s="444" t="s">
        <v>324</v>
      </c>
      <c r="B3" t="s">
        <v>1497</v>
      </c>
      <c r="C3">
        <v>87.78649999999999</v>
      </c>
    </row>
    <row r="4" spans="1:3" x14ac:dyDescent="0.3">
      <c r="A4" s="444" t="s">
        <v>109</v>
      </c>
      <c r="B4" t="s">
        <v>1560</v>
      </c>
      <c r="C4">
        <v>37.971600000000002</v>
      </c>
    </row>
    <row r="5" spans="1:3" x14ac:dyDescent="0.3">
      <c r="A5" s="444" t="s">
        <v>17</v>
      </c>
      <c r="B5" t="s">
        <v>1512</v>
      </c>
      <c r="C5">
        <v>43.856999999999999</v>
      </c>
    </row>
    <row r="6" spans="1:3" x14ac:dyDescent="0.3">
      <c r="A6" s="444" t="s">
        <v>147</v>
      </c>
      <c r="B6" t="s">
        <v>1471</v>
      </c>
      <c r="C6">
        <v>19.922000000000001</v>
      </c>
    </row>
    <row r="7" spans="1:3" x14ac:dyDescent="0.3">
      <c r="A7" s="444" t="s">
        <v>67</v>
      </c>
      <c r="B7" t="s">
        <v>1508</v>
      </c>
      <c r="C7">
        <v>23.835999999999995</v>
      </c>
    </row>
    <row r="8" spans="1:3" x14ac:dyDescent="0.3">
      <c r="A8" s="444" t="s">
        <v>246</v>
      </c>
      <c r="B8" t="s">
        <v>1470</v>
      </c>
      <c r="C8">
        <v>46.022999999999996</v>
      </c>
    </row>
    <row r="9" spans="1:3" x14ac:dyDescent="0.3">
      <c r="A9" s="444" t="s">
        <v>320</v>
      </c>
      <c r="B9" t="s">
        <v>1496</v>
      </c>
      <c r="C9">
        <v>30.513000000000002</v>
      </c>
    </row>
    <row r="10" spans="1:3" x14ac:dyDescent="0.3">
      <c r="A10" s="444" t="s">
        <v>125</v>
      </c>
      <c r="B10" t="s">
        <v>1548</v>
      </c>
      <c r="C10">
        <v>48.896999999999991</v>
      </c>
    </row>
    <row r="11" spans="1:3" x14ac:dyDescent="0.3">
      <c r="A11" s="444" t="s">
        <v>60</v>
      </c>
      <c r="B11" t="s">
        <v>1498</v>
      </c>
      <c r="C11">
        <v>22.972299999999997</v>
      </c>
    </row>
    <row r="12" spans="1:3" x14ac:dyDescent="0.3">
      <c r="A12" s="444" t="s">
        <v>33</v>
      </c>
      <c r="B12" t="s">
        <v>1500</v>
      </c>
      <c r="C12">
        <v>15.147199999999998</v>
      </c>
    </row>
    <row r="13" spans="1:3" x14ac:dyDescent="0.3">
      <c r="A13" s="444" t="s">
        <v>269</v>
      </c>
      <c r="B13" t="s">
        <v>1480</v>
      </c>
      <c r="C13">
        <v>41.189799999999991</v>
      </c>
    </row>
    <row r="14" spans="1:3" x14ac:dyDescent="0.3">
      <c r="A14" s="444" t="s">
        <v>57</v>
      </c>
      <c r="B14" t="s">
        <v>1482</v>
      </c>
      <c r="C14">
        <v>15.502799999999999</v>
      </c>
    </row>
    <row r="15" spans="1:3" x14ac:dyDescent="0.3">
      <c r="A15" s="444" t="s">
        <v>391</v>
      </c>
      <c r="B15" t="s">
        <v>1516</v>
      </c>
      <c r="C15">
        <v>50.745000000000005</v>
      </c>
    </row>
    <row r="16" spans="1:3" x14ac:dyDescent="0.3">
      <c r="A16" s="444" t="s">
        <v>29</v>
      </c>
      <c r="B16" t="s">
        <v>1484</v>
      </c>
      <c r="C16">
        <v>39.119400000000006</v>
      </c>
    </row>
    <row r="17" spans="1:3" x14ac:dyDescent="0.3">
      <c r="A17" s="444" t="s">
        <v>261</v>
      </c>
      <c r="B17" t="s">
        <v>1478</v>
      </c>
      <c r="C17">
        <v>17.451000000000001</v>
      </c>
    </row>
    <row r="18" spans="1:3" x14ac:dyDescent="0.3">
      <c r="A18" s="444" t="s">
        <v>272</v>
      </c>
      <c r="B18" t="s">
        <v>1481</v>
      </c>
      <c r="C18">
        <v>23.549400000000006</v>
      </c>
    </row>
    <row r="19" spans="1:3" x14ac:dyDescent="0.3">
      <c r="A19" s="444" t="s">
        <v>265</v>
      </c>
      <c r="B19" t="s">
        <v>1479</v>
      </c>
      <c r="C19">
        <v>22.716400000000007</v>
      </c>
    </row>
    <row r="20" spans="1:3" x14ac:dyDescent="0.3">
      <c r="A20" s="444" t="s">
        <v>141</v>
      </c>
      <c r="B20" t="s">
        <v>1546</v>
      </c>
      <c r="C20">
        <v>12.285400000000001</v>
      </c>
    </row>
    <row r="21" spans="1:3" x14ac:dyDescent="0.3">
      <c r="A21" s="444" t="s">
        <v>102</v>
      </c>
      <c r="B21" t="s">
        <v>1551</v>
      </c>
      <c r="C21">
        <v>32.881</v>
      </c>
    </row>
    <row r="22" spans="1:3" x14ac:dyDescent="0.3">
      <c r="A22" s="444" t="s">
        <v>352</v>
      </c>
      <c r="B22" t="s">
        <v>1506</v>
      </c>
      <c r="C22">
        <v>13.7712</v>
      </c>
    </row>
    <row r="23" spans="1:3" x14ac:dyDescent="0.3">
      <c r="A23" s="444" t="s">
        <v>139</v>
      </c>
      <c r="B23" t="s">
        <v>1525</v>
      </c>
      <c r="C23">
        <v>21.924299999999999</v>
      </c>
    </row>
    <row r="24" spans="1:3" x14ac:dyDescent="0.3">
      <c r="A24" s="444" t="s">
        <v>389</v>
      </c>
      <c r="B24" t="s">
        <v>1515</v>
      </c>
    </row>
    <row r="25" spans="1:3" x14ac:dyDescent="0.3">
      <c r="A25" s="444" t="s">
        <v>358</v>
      </c>
      <c r="B25" t="s">
        <v>1509</v>
      </c>
      <c r="C25">
        <v>18.306999999999999</v>
      </c>
    </row>
    <row r="26" spans="1:3" x14ac:dyDescent="0.3">
      <c r="A26" s="444" t="s">
        <v>486</v>
      </c>
      <c r="B26" t="s">
        <v>1554</v>
      </c>
      <c r="C26">
        <v>12.278500000000001</v>
      </c>
    </row>
    <row r="27" spans="1:3" x14ac:dyDescent="0.3">
      <c r="A27" s="444" t="s">
        <v>151</v>
      </c>
      <c r="B27" t="s">
        <v>1477</v>
      </c>
      <c r="C27">
        <v>17.8887</v>
      </c>
    </row>
    <row r="28" spans="1:3" x14ac:dyDescent="0.3">
      <c r="A28" s="444" t="s">
        <v>348</v>
      </c>
      <c r="B28" t="s">
        <v>1505</v>
      </c>
      <c r="C28">
        <v>15.9788</v>
      </c>
    </row>
    <row r="29" spans="1:3" x14ac:dyDescent="0.3">
      <c r="A29" s="444" t="s">
        <v>344</v>
      </c>
      <c r="B29" t="s">
        <v>1504</v>
      </c>
      <c r="C29">
        <v>23.116799999999998</v>
      </c>
    </row>
    <row r="30" spans="1:3" x14ac:dyDescent="0.3">
      <c r="A30" s="444" t="s">
        <v>157</v>
      </c>
      <c r="B30" t="s">
        <v>1494</v>
      </c>
      <c r="C30">
        <v>26.164599999999997</v>
      </c>
    </row>
    <row r="31" spans="1:3" x14ac:dyDescent="0.3">
      <c r="A31" s="444" t="s">
        <v>395</v>
      </c>
      <c r="B31" t="s">
        <v>1518</v>
      </c>
      <c r="C31">
        <v>5.4129999999999994</v>
      </c>
    </row>
    <row r="32" spans="1:3" x14ac:dyDescent="0.3">
      <c r="A32" s="444" t="s">
        <v>249</v>
      </c>
      <c r="B32" t="s">
        <v>1472</v>
      </c>
      <c r="C32">
        <v>33.183399999999999</v>
      </c>
    </row>
    <row r="33" spans="1:3" x14ac:dyDescent="0.3">
      <c r="A33" s="444" t="s">
        <v>496</v>
      </c>
      <c r="B33" t="s">
        <v>1559</v>
      </c>
      <c r="C33">
        <v>15.319199999999999</v>
      </c>
    </row>
    <row r="34" spans="1:3" x14ac:dyDescent="0.3">
      <c r="A34" s="444" t="s">
        <v>131</v>
      </c>
      <c r="B34" t="s">
        <v>1558</v>
      </c>
      <c r="C34">
        <v>22.088999999999999</v>
      </c>
    </row>
    <row r="35" spans="1:3" x14ac:dyDescent="0.3">
      <c r="A35" s="444" t="s">
        <v>84</v>
      </c>
      <c r="B35" t="s">
        <v>1499</v>
      </c>
      <c r="C35">
        <v>10.400399999999999</v>
      </c>
    </row>
    <row r="36" spans="1:3" x14ac:dyDescent="0.3">
      <c r="A36" s="444" t="s">
        <v>643</v>
      </c>
      <c r="B36" t="s">
        <v>1571</v>
      </c>
      <c r="C36">
        <v>10.8919</v>
      </c>
    </row>
    <row r="37" spans="1:3" x14ac:dyDescent="0.3">
      <c r="A37" s="444" t="s">
        <v>251</v>
      </c>
      <c r="B37" t="s">
        <v>1473</v>
      </c>
      <c r="C37">
        <v>21.709</v>
      </c>
    </row>
    <row r="38" spans="1:3" x14ac:dyDescent="0.3">
      <c r="A38" s="444" t="s">
        <v>316</v>
      </c>
      <c r="B38" t="s">
        <v>1495</v>
      </c>
      <c r="C38">
        <v>28.363399999999999</v>
      </c>
    </row>
    <row r="39" spans="1:3" x14ac:dyDescent="0.3">
      <c r="A39" s="444" t="s">
        <v>701</v>
      </c>
      <c r="B39" t="s">
        <v>1577</v>
      </c>
      <c r="C39">
        <v>1.377</v>
      </c>
    </row>
    <row r="40" spans="1:3" x14ac:dyDescent="0.3">
      <c r="A40" s="444" t="s">
        <v>88</v>
      </c>
      <c r="B40" t="s">
        <v>1507</v>
      </c>
      <c r="C40">
        <v>17.974</v>
      </c>
    </row>
    <row r="41" spans="1:3" x14ac:dyDescent="0.3">
      <c r="A41" s="444" t="s">
        <v>397</v>
      </c>
      <c r="B41" t="s">
        <v>1519</v>
      </c>
      <c r="C41">
        <v>18.652000000000001</v>
      </c>
    </row>
    <row r="42" spans="1:3" x14ac:dyDescent="0.3">
      <c r="A42" s="444" t="s">
        <v>639</v>
      </c>
      <c r="B42" t="s">
        <v>1570</v>
      </c>
      <c r="C42">
        <v>1.6894999999999998</v>
      </c>
    </row>
    <row r="43" spans="1:3" x14ac:dyDescent="0.3">
      <c r="A43" s="444" t="s">
        <v>393</v>
      </c>
      <c r="B43" t="s">
        <v>1517</v>
      </c>
      <c r="C43">
        <v>3.41</v>
      </c>
    </row>
    <row r="44" spans="1:3" x14ac:dyDescent="0.3">
      <c r="A44" s="444" t="s">
        <v>305</v>
      </c>
      <c r="B44" t="s">
        <v>1491</v>
      </c>
      <c r="C44">
        <v>3.1523999999999996</v>
      </c>
    </row>
    <row r="45" spans="1:3" x14ac:dyDescent="0.3">
      <c r="A45" s="444" t="s">
        <v>470</v>
      </c>
      <c r="B45" t="s">
        <v>1550</v>
      </c>
      <c r="C45">
        <v>13.131599999999999</v>
      </c>
    </row>
    <row r="46" spans="1:3" x14ac:dyDescent="0.3">
      <c r="A46" s="444" t="s">
        <v>414</v>
      </c>
      <c r="B46" t="s">
        <v>1526</v>
      </c>
      <c r="C46">
        <v>8.5419999999999998</v>
      </c>
    </row>
    <row r="47" spans="1:3" x14ac:dyDescent="0.3">
      <c r="A47" s="444" t="s">
        <v>338</v>
      </c>
      <c r="B47" t="s">
        <v>1503</v>
      </c>
      <c r="C47">
        <v>13.899800000000001</v>
      </c>
    </row>
    <row r="48" spans="1:3" x14ac:dyDescent="0.3">
      <c r="A48" s="444" t="s">
        <v>72</v>
      </c>
      <c r="B48" t="s">
        <v>1475</v>
      </c>
      <c r="C48">
        <v>14.965999999999999</v>
      </c>
    </row>
    <row r="49" spans="1:3" x14ac:dyDescent="0.3">
      <c r="A49" s="444" t="s">
        <v>129</v>
      </c>
      <c r="B49" t="s">
        <v>1557</v>
      </c>
      <c r="C49">
        <v>-3.7089999999999996</v>
      </c>
    </row>
    <row r="50" spans="1:3" x14ac:dyDescent="0.3">
      <c r="A50" s="444" t="s">
        <v>295</v>
      </c>
      <c r="B50" t="s">
        <v>1488</v>
      </c>
      <c r="C50">
        <v>17.060000000000002</v>
      </c>
    </row>
    <row r="51" spans="1:3" x14ac:dyDescent="0.3">
      <c r="A51" s="444" t="s">
        <v>647</v>
      </c>
      <c r="B51" t="s">
        <v>1572</v>
      </c>
      <c r="C51">
        <v>20.4815</v>
      </c>
    </row>
    <row r="52" spans="1:3" x14ac:dyDescent="0.3">
      <c r="A52" s="444" t="s">
        <v>155</v>
      </c>
      <c r="B52" t="s">
        <v>1487</v>
      </c>
      <c r="C52">
        <v>10.558</v>
      </c>
    </row>
    <row r="53" spans="1:3" x14ac:dyDescent="0.3">
      <c r="A53" s="444" t="s">
        <v>409</v>
      </c>
      <c r="B53" t="s">
        <v>1523</v>
      </c>
      <c r="C53">
        <v>19.334800000000001</v>
      </c>
    </row>
    <row r="54" spans="1:3" x14ac:dyDescent="0.3">
      <c r="A54" s="444" t="s">
        <v>256</v>
      </c>
      <c r="B54" t="s">
        <v>1476</v>
      </c>
      <c r="C54">
        <v>7.3144</v>
      </c>
    </row>
    <row r="55" spans="1:3" x14ac:dyDescent="0.3">
      <c r="A55" s="444" t="s">
        <v>96</v>
      </c>
      <c r="B55" t="s">
        <v>1532</v>
      </c>
      <c r="C55">
        <v>15.348000000000001</v>
      </c>
    </row>
    <row r="56" spans="1:3" x14ac:dyDescent="0.3">
      <c r="A56" s="444" t="s">
        <v>411</v>
      </c>
      <c r="B56" t="s">
        <v>1524</v>
      </c>
      <c r="C56">
        <v>10.779199999999999</v>
      </c>
    </row>
    <row r="57" spans="1:3" x14ac:dyDescent="0.3">
      <c r="A57" s="444" t="s">
        <v>455</v>
      </c>
      <c r="B57" t="s">
        <v>1544</v>
      </c>
      <c r="C57">
        <v>11.110399999999998</v>
      </c>
    </row>
    <row r="58" spans="1:3" x14ac:dyDescent="0.3">
      <c r="A58" s="444" t="s">
        <v>24</v>
      </c>
      <c r="B58" t="s">
        <v>1492</v>
      </c>
      <c r="C58">
        <v>16.2714</v>
      </c>
    </row>
    <row r="59" spans="1:3" x14ac:dyDescent="0.3">
      <c r="A59" s="444" t="s">
        <v>421</v>
      </c>
      <c r="B59" t="s">
        <v>1528</v>
      </c>
      <c r="C59">
        <v>10.618</v>
      </c>
    </row>
    <row r="60" spans="1:3" x14ac:dyDescent="0.3">
      <c r="A60" s="444" t="s">
        <v>449</v>
      </c>
      <c r="B60" t="s">
        <v>1542</v>
      </c>
      <c r="C60">
        <v>15.0975</v>
      </c>
    </row>
    <row r="61" spans="1:3" x14ac:dyDescent="0.3">
      <c r="A61" s="444" t="s">
        <v>685</v>
      </c>
      <c r="B61" t="s">
        <v>1863</v>
      </c>
    </row>
    <row r="62" spans="1:3" x14ac:dyDescent="0.3">
      <c r="A62" s="444" t="s">
        <v>651</v>
      </c>
      <c r="B62" t="s">
        <v>1573</v>
      </c>
      <c r="C62">
        <v>12.5314</v>
      </c>
    </row>
    <row r="63" spans="1:3" x14ac:dyDescent="0.3">
      <c r="A63" s="444" t="s">
        <v>21</v>
      </c>
      <c r="B63" t="s">
        <v>1680</v>
      </c>
      <c r="C63">
        <v>15.875999999999999</v>
      </c>
    </row>
    <row r="64" spans="1:3" x14ac:dyDescent="0.3">
      <c r="A64" s="444" t="s">
        <v>42</v>
      </c>
      <c r="B64" t="s">
        <v>1561</v>
      </c>
      <c r="C64">
        <v>3.0289999999999999</v>
      </c>
    </row>
    <row r="65" spans="1:3" x14ac:dyDescent="0.3">
      <c r="A65" s="444" t="s">
        <v>75</v>
      </c>
      <c r="B65" t="s">
        <v>1483</v>
      </c>
      <c r="C65">
        <v>6.0380000000000003</v>
      </c>
    </row>
    <row r="66" spans="1:3" x14ac:dyDescent="0.3">
      <c r="A66" s="444" t="s">
        <v>301</v>
      </c>
      <c r="B66" t="s">
        <v>1490</v>
      </c>
      <c r="C66">
        <v>3.1244999999999998</v>
      </c>
    </row>
    <row r="67" spans="1:3" x14ac:dyDescent="0.3">
      <c r="A67" s="444" t="s">
        <v>480</v>
      </c>
      <c r="B67" t="s">
        <v>1553</v>
      </c>
      <c r="C67">
        <v>7.1758000000000006</v>
      </c>
    </row>
    <row r="68" spans="1:3" x14ac:dyDescent="0.3">
      <c r="A68" s="444" t="s">
        <v>657</v>
      </c>
      <c r="B68" t="s">
        <v>1575</v>
      </c>
      <c r="C68">
        <v>8.0201000000000011</v>
      </c>
    </row>
    <row r="69" spans="1:3" x14ac:dyDescent="0.3">
      <c r="A69" s="444" t="s">
        <v>332</v>
      </c>
      <c r="B69" t="s">
        <v>1501</v>
      </c>
      <c r="C69">
        <v>7.1419999999999995</v>
      </c>
    </row>
    <row r="70" spans="1:3" x14ac:dyDescent="0.3">
      <c r="A70" s="444" t="s">
        <v>127</v>
      </c>
      <c r="B70" t="s">
        <v>1549</v>
      </c>
      <c r="C70">
        <v>1.4762</v>
      </c>
    </row>
    <row r="71" spans="1:3" x14ac:dyDescent="0.3">
      <c r="A71" s="444" t="s">
        <v>282</v>
      </c>
      <c r="B71" t="s">
        <v>1485</v>
      </c>
      <c r="C71">
        <v>4.5369999999999999</v>
      </c>
    </row>
    <row r="72" spans="1:3" x14ac:dyDescent="0.3">
      <c r="A72" s="444" t="s">
        <v>292</v>
      </c>
      <c r="B72" t="s">
        <v>1486</v>
      </c>
      <c r="C72">
        <v>13.372</v>
      </c>
    </row>
    <row r="73" spans="1:3" x14ac:dyDescent="0.3">
      <c r="A73" s="444" t="s">
        <v>425</v>
      </c>
      <c r="B73" t="s">
        <v>1531</v>
      </c>
      <c r="C73">
        <v>3.0215999999999998</v>
      </c>
    </row>
    <row r="74" spans="1:3" x14ac:dyDescent="0.3">
      <c r="A74" s="444" t="s">
        <v>99</v>
      </c>
      <c r="B74" t="s">
        <v>1543</v>
      </c>
      <c r="C74">
        <v>11.784500000000001</v>
      </c>
    </row>
    <row r="75" spans="1:3" x14ac:dyDescent="0.3">
      <c r="A75" s="444" t="s">
        <v>280</v>
      </c>
      <c r="B75" t="s">
        <v>1671</v>
      </c>
      <c r="C75">
        <v>9.48</v>
      </c>
    </row>
    <row r="76" spans="1:3" x14ac:dyDescent="0.3">
      <c r="A76" s="444" t="s">
        <v>637</v>
      </c>
      <c r="B76" t="s">
        <v>1686</v>
      </c>
      <c r="C76">
        <v>11.705200000000001</v>
      </c>
    </row>
    <row r="77" spans="1:3" x14ac:dyDescent="0.3">
      <c r="A77" s="444" t="s">
        <v>524</v>
      </c>
      <c r="B77" t="s">
        <v>1667</v>
      </c>
    </row>
    <row r="78" spans="1:3" x14ac:dyDescent="0.3">
      <c r="A78" s="444" t="s">
        <v>115</v>
      </c>
      <c r="B78" t="s">
        <v>1529</v>
      </c>
      <c r="C78">
        <v>9.8460000000000019</v>
      </c>
    </row>
    <row r="79" spans="1:3" x14ac:dyDescent="0.3">
      <c r="A79" s="444" t="s">
        <v>459</v>
      </c>
      <c r="B79" t="s">
        <v>1545</v>
      </c>
      <c r="C79">
        <v>5.3650000000000002</v>
      </c>
    </row>
    <row r="80" spans="1:3" x14ac:dyDescent="0.3">
      <c r="A80" s="444" t="s">
        <v>299</v>
      </c>
      <c r="B80" t="s">
        <v>1489</v>
      </c>
      <c r="C80">
        <v>1.3340000000000001</v>
      </c>
    </row>
    <row r="81" spans="1:3" x14ac:dyDescent="0.3">
      <c r="A81" s="444" t="s">
        <v>237</v>
      </c>
      <c r="B81" t="s">
        <v>1742</v>
      </c>
    </row>
    <row r="82" spans="1:3" x14ac:dyDescent="0.3">
      <c r="A82" s="444" t="s">
        <v>437</v>
      </c>
      <c r="B82" t="s">
        <v>1535</v>
      </c>
      <c r="C82">
        <v>0.95889999999999997</v>
      </c>
    </row>
    <row r="83" spans="1:3" x14ac:dyDescent="0.3">
      <c r="A83" s="444" t="s">
        <v>645</v>
      </c>
      <c r="B83" t="s">
        <v>1861</v>
      </c>
      <c r="C83">
        <v>9.7600000000000016</v>
      </c>
    </row>
    <row r="84" spans="1:3" x14ac:dyDescent="0.3">
      <c r="A84" s="444" t="s">
        <v>653</v>
      </c>
      <c r="B84" t="s">
        <v>1865</v>
      </c>
      <c r="C84">
        <v>9.4962</v>
      </c>
    </row>
    <row r="85" spans="1:3" x14ac:dyDescent="0.3">
      <c r="A85" s="444" t="s">
        <v>427</v>
      </c>
      <c r="B85" t="s">
        <v>1727</v>
      </c>
      <c r="C85">
        <v>6.6715999999999998</v>
      </c>
    </row>
    <row r="86" spans="1:3" x14ac:dyDescent="0.3">
      <c r="A86" s="444" t="s">
        <v>703</v>
      </c>
      <c r="B86" t="s">
        <v>1578</v>
      </c>
      <c r="C86">
        <v>7.0149999999999997</v>
      </c>
    </row>
    <row r="87" spans="1:3" x14ac:dyDescent="0.3">
      <c r="A87" s="444" t="s">
        <v>123</v>
      </c>
      <c r="B87" t="s">
        <v>1540</v>
      </c>
      <c r="C87">
        <v>0.5454</v>
      </c>
    </row>
    <row r="88" spans="1:3" x14ac:dyDescent="0.3">
      <c r="A88" s="444" t="s">
        <v>443</v>
      </c>
      <c r="B88" t="s">
        <v>1538</v>
      </c>
      <c r="C88">
        <v>2.8879999999999999</v>
      </c>
    </row>
    <row r="89" spans="1:3" x14ac:dyDescent="0.3">
      <c r="A89" s="444" t="s">
        <v>286</v>
      </c>
      <c r="B89" t="s">
        <v>1722</v>
      </c>
      <c r="C89">
        <v>5.1144000000000007</v>
      </c>
    </row>
    <row r="90" spans="1:3" x14ac:dyDescent="0.3">
      <c r="A90" s="444" t="s">
        <v>709</v>
      </c>
      <c r="B90" t="s">
        <v>1580</v>
      </c>
      <c r="C90">
        <v>4.194</v>
      </c>
    </row>
    <row r="91" spans="1:3" x14ac:dyDescent="0.3">
      <c r="A91" s="444" t="s">
        <v>441</v>
      </c>
      <c r="B91" t="s">
        <v>1537</v>
      </c>
      <c r="C91">
        <v>1.3741000000000001</v>
      </c>
    </row>
    <row r="92" spans="1:3" x14ac:dyDescent="0.3">
      <c r="A92" s="444" t="s">
        <v>82</v>
      </c>
      <c r="B92" t="s">
        <v>1602</v>
      </c>
      <c r="C92">
        <v>2.7204999999999999</v>
      </c>
    </row>
    <row r="93" spans="1:3" x14ac:dyDescent="0.3">
      <c r="A93" s="444" t="s">
        <v>121</v>
      </c>
      <c r="B93" t="s">
        <v>1541</v>
      </c>
      <c r="C93">
        <v>0.75600000000000001</v>
      </c>
    </row>
    <row r="94" spans="1:3" x14ac:dyDescent="0.3">
      <c r="A94" s="444" t="s">
        <v>418</v>
      </c>
      <c r="B94" t="s">
        <v>1527</v>
      </c>
      <c r="C94">
        <v>5.3960000000000008</v>
      </c>
    </row>
    <row r="95" spans="1:3" x14ac:dyDescent="0.3">
      <c r="A95" s="444" t="s">
        <v>55</v>
      </c>
      <c r="B95" t="s">
        <v>1574</v>
      </c>
    </row>
    <row r="96" spans="1:3" x14ac:dyDescent="0.3">
      <c r="A96" s="444" t="s">
        <v>487</v>
      </c>
      <c r="B96" t="s">
        <v>1555</v>
      </c>
      <c r="C96">
        <v>0.6</v>
      </c>
    </row>
    <row r="97" spans="1:3" x14ac:dyDescent="0.3">
      <c r="A97" s="444" t="s">
        <v>451</v>
      </c>
      <c r="B97" t="s">
        <v>1705</v>
      </c>
      <c r="C97">
        <v>1.4535</v>
      </c>
    </row>
    <row r="98" spans="1:3" x14ac:dyDescent="0.3">
      <c r="A98" s="444" t="s">
        <v>464</v>
      </c>
      <c r="B98" t="s">
        <v>1683</v>
      </c>
      <c r="C98">
        <v>4.6760000000000002</v>
      </c>
    </row>
    <row r="99" spans="1:3" x14ac:dyDescent="0.3">
      <c r="A99" s="444" t="s">
        <v>52</v>
      </c>
      <c r="B99" t="s">
        <v>1866</v>
      </c>
    </row>
    <row r="100" spans="1:3" x14ac:dyDescent="0.3">
      <c r="A100" s="444" t="s">
        <v>528</v>
      </c>
      <c r="B100" t="s">
        <v>1657</v>
      </c>
      <c r="C100">
        <v>2.37</v>
      </c>
    </row>
    <row r="101" spans="1:3" x14ac:dyDescent="0.3">
      <c r="A101" s="444" t="s">
        <v>336</v>
      </c>
      <c r="B101" t="s">
        <v>1502</v>
      </c>
      <c r="C101">
        <v>4.6379999999999999</v>
      </c>
    </row>
    <row r="102" spans="1:3" x14ac:dyDescent="0.3">
      <c r="A102" s="444" t="s">
        <v>699</v>
      </c>
      <c r="B102" t="s">
        <v>1576</v>
      </c>
      <c r="C102">
        <v>1.5979999999999999</v>
      </c>
    </row>
    <row r="103" spans="1:3" x14ac:dyDescent="0.3">
      <c r="A103" s="444" t="s">
        <v>49</v>
      </c>
      <c r="B103" t="s">
        <v>1474</v>
      </c>
      <c r="C103">
        <v>2.37</v>
      </c>
    </row>
    <row r="104" spans="1:3" x14ac:dyDescent="0.3">
      <c r="A104" s="444" t="s">
        <v>313</v>
      </c>
      <c r="B104" t="s">
        <v>1493</v>
      </c>
      <c r="C104">
        <v>1.6460000000000001</v>
      </c>
    </row>
    <row r="105" spans="1:3" x14ac:dyDescent="0.3">
      <c r="A105" s="444" t="s">
        <v>661</v>
      </c>
      <c r="B105" t="s">
        <v>1621</v>
      </c>
      <c r="C105">
        <v>1.996</v>
      </c>
    </row>
    <row r="106" spans="1:3" x14ac:dyDescent="0.3">
      <c r="A106" s="444" t="s">
        <v>149</v>
      </c>
      <c r="B106" t="s">
        <v>1855</v>
      </c>
    </row>
    <row r="107" spans="1:3" x14ac:dyDescent="0.3">
      <c r="A107" s="444" t="s">
        <v>707</v>
      </c>
      <c r="B107" t="s">
        <v>1690</v>
      </c>
      <c r="C107">
        <v>3.4992000000000001</v>
      </c>
    </row>
    <row r="108" spans="1:3" x14ac:dyDescent="0.3">
      <c r="A108" s="444" t="s">
        <v>472</v>
      </c>
      <c r="B108" t="s">
        <v>1867</v>
      </c>
    </row>
    <row r="109" spans="1:3" x14ac:dyDescent="0.3">
      <c r="A109" s="444" t="s">
        <v>405</v>
      </c>
      <c r="B109" t="s">
        <v>1522</v>
      </c>
      <c r="C109">
        <v>0.1452</v>
      </c>
    </row>
    <row r="110" spans="1:3" x14ac:dyDescent="0.3">
      <c r="A110" s="444" t="s">
        <v>78</v>
      </c>
      <c r="B110" t="s">
        <v>1868</v>
      </c>
    </row>
    <row r="111" spans="1:3" x14ac:dyDescent="0.3">
      <c r="A111" s="444" t="s">
        <v>492</v>
      </c>
      <c r="B111" t="s">
        <v>1869</v>
      </c>
    </row>
    <row r="112" spans="1:3" x14ac:dyDescent="0.3">
      <c r="A112" s="444" t="s">
        <v>36</v>
      </c>
      <c r="B112" t="s">
        <v>1533</v>
      </c>
      <c r="C112">
        <v>2.8000000000000003</v>
      </c>
    </row>
    <row r="113" spans="1:3" x14ac:dyDescent="0.3">
      <c r="A113" s="444" t="s">
        <v>649</v>
      </c>
      <c r="B113" t="s">
        <v>1870</v>
      </c>
      <c r="C113">
        <v>2.577</v>
      </c>
    </row>
    <row r="114" spans="1:3" x14ac:dyDescent="0.3">
      <c r="A114" s="444" t="s">
        <v>439</v>
      </c>
      <c r="B114" t="s">
        <v>1536</v>
      </c>
      <c r="C114">
        <v>0.26</v>
      </c>
    </row>
    <row r="115" spans="1:3" x14ac:dyDescent="0.3">
      <c r="A115" s="444" t="s">
        <v>489</v>
      </c>
      <c r="B115" t="s">
        <v>1556</v>
      </c>
      <c r="C115">
        <v>0.41399999999999998</v>
      </c>
    </row>
    <row r="116" spans="1:3" x14ac:dyDescent="0.3">
      <c r="A116" s="444" t="s">
        <v>92</v>
      </c>
      <c r="B116" t="s">
        <v>1521</v>
      </c>
    </row>
    <row r="117" spans="1:3" x14ac:dyDescent="0.3">
      <c r="A117" s="444" t="s">
        <v>39</v>
      </c>
      <c r="B117" t="s">
        <v>1552</v>
      </c>
      <c r="C117">
        <v>0.9214</v>
      </c>
    </row>
    <row r="118" spans="1:3" x14ac:dyDescent="0.3">
      <c r="A118" s="444" t="s">
        <v>330</v>
      </c>
      <c r="B118" t="s">
        <v>1871</v>
      </c>
      <c r="C118">
        <v>1.3480000000000001</v>
      </c>
    </row>
    <row r="119" spans="1:3" x14ac:dyDescent="0.3">
      <c r="A119" s="444" t="s">
        <v>311</v>
      </c>
      <c r="B119" t="s">
        <v>1614</v>
      </c>
      <c r="C119">
        <v>1.296</v>
      </c>
    </row>
    <row r="120" spans="1:3" x14ac:dyDescent="0.3">
      <c r="A120" s="444" t="s">
        <v>445</v>
      </c>
      <c r="B120" t="s">
        <v>1539</v>
      </c>
    </row>
    <row r="121" spans="1:3" x14ac:dyDescent="0.3">
      <c r="A121" s="444" t="s">
        <v>683</v>
      </c>
      <c r="B121" t="s">
        <v>1734</v>
      </c>
      <c r="C121">
        <v>1.2635000000000001</v>
      </c>
    </row>
    <row r="122" spans="1:3" x14ac:dyDescent="0.3">
      <c r="A122" s="444" t="s">
        <v>460</v>
      </c>
      <c r="B122" t="s">
        <v>1859</v>
      </c>
    </row>
    <row r="123" spans="1:3" x14ac:dyDescent="0.3">
      <c r="A123" s="444" t="s">
        <v>715</v>
      </c>
      <c r="B123" t="s">
        <v>1581</v>
      </c>
      <c r="C123">
        <v>1.004</v>
      </c>
    </row>
    <row r="124" spans="1:3" x14ac:dyDescent="0.3">
      <c r="A124" s="444" t="s">
        <v>334</v>
      </c>
      <c r="B124" t="s">
        <v>1872</v>
      </c>
      <c r="C124">
        <v>0.98280000000000001</v>
      </c>
    </row>
    <row r="125" spans="1:3" x14ac:dyDescent="0.3">
      <c r="A125" s="444" t="s">
        <v>435</v>
      </c>
      <c r="B125" t="s">
        <v>1534</v>
      </c>
    </row>
    <row r="126" spans="1:3" x14ac:dyDescent="0.3">
      <c r="A126" s="444" t="s">
        <v>270</v>
      </c>
      <c r="B126" t="s">
        <v>1873</v>
      </c>
      <c r="C126">
        <v>0.83130000000000004</v>
      </c>
    </row>
    <row r="127" spans="1:3" x14ac:dyDescent="0.3">
      <c r="A127" s="444" t="s">
        <v>453</v>
      </c>
      <c r="B127" t="s">
        <v>1728</v>
      </c>
      <c r="C127">
        <v>0.71199999999999997</v>
      </c>
    </row>
    <row r="128" spans="1:3" x14ac:dyDescent="0.3">
      <c r="A128" s="444" t="s">
        <v>711</v>
      </c>
      <c r="B128" t="s">
        <v>1733</v>
      </c>
      <c r="C128">
        <v>0.66649999999999998</v>
      </c>
    </row>
    <row r="129" spans="1:3" x14ac:dyDescent="0.3">
      <c r="A129" s="444" t="s">
        <v>401</v>
      </c>
      <c r="B129" t="s">
        <v>1682</v>
      </c>
    </row>
    <row r="130" spans="1:3" x14ac:dyDescent="0.3">
      <c r="A130" s="444" t="s">
        <v>717</v>
      </c>
      <c r="B130" t="s">
        <v>1695</v>
      </c>
      <c r="C130">
        <v>0.432</v>
      </c>
    </row>
    <row r="131" spans="1:3" x14ac:dyDescent="0.3">
      <c r="A131" s="444" t="s">
        <v>119</v>
      </c>
      <c r="B131" t="s">
        <v>1579</v>
      </c>
    </row>
    <row r="132" spans="1:3" x14ac:dyDescent="0.3">
      <c r="A132" s="444" t="s">
        <v>288</v>
      </c>
      <c r="B132" t="s">
        <v>1651</v>
      </c>
      <c r="C132">
        <v>0.156</v>
      </c>
    </row>
    <row r="133" spans="1:3" x14ac:dyDescent="0.3">
      <c r="A133" s="444" t="s">
        <v>117</v>
      </c>
      <c r="B133" t="s">
        <v>1530</v>
      </c>
    </row>
    <row r="134" spans="1:3" x14ac:dyDescent="0.3">
      <c r="A134" s="444" t="s">
        <v>721</v>
      </c>
      <c r="B134" t="s">
        <v>1694</v>
      </c>
    </row>
    <row r="135" spans="1:3" x14ac:dyDescent="0.3">
      <c r="A135" s="465" t="s">
        <v>1420</v>
      </c>
      <c r="C135" s="464">
        <v>1408.6282999999994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E50B-2EC3-4912-BDC2-59B277914699}">
  <sheetPr codeName="Planilha31"/>
  <dimension ref="A1:C149"/>
  <sheetViews>
    <sheetView workbookViewId="0">
      <selection activeCell="K17" sqref="K16:K17"/>
    </sheetView>
  </sheetViews>
  <sheetFormatPr defaultRowHeight="14.4" x14ac:dyDescent="0.3"/>
  <sheetData>
    <row r="1" spans="1:3" x14ac:dyDescent="0.3">
      <c r="A1" s="449"/>
      <c r="B1" s="449"/>
      <c r="C1" s="449" t="s">
        <v>1882</v>
      </c>
    </row>
    <row r="2" spans="1:3" x14ac:dyDescent="0.3">
      <c r="A2" s="442"/>
      <c r="B2" s="442"/>
      <c r="C2" s="442" t="s">
        <v>1421</v>
      </c>
    </row>
    <row r="3" spans="1:3" x14ac:dyDescent="0.3">
      <c r="A3" s="503" t="s">
        <v>237</v>
      </c>
      <c r="B3" s="504"/>
      <c r="C3">
        <v>28.473999999999997</v>
      </c>
    </row>
    <row r="4" spans="1:3" x14ac:dyDescent="0.3">
      <c r="A4" s="444" t="s">
        <v>243</v>
      </c>
      <c r="C4">
        <v>10.004</v>
      </c>
    </row>
    <row r="5" spans="1:3" x14ac:dyDescent="0.3">
      <c r="A5" s="444" t="s">
        <v>246</v>
      </c>
      <c r="C5">
        <v>12.32</v>
      </c>
    </row>
    <row r="6" spans="1:3" x14ac:dyDescent="0.3">
      <c r="A6" s="444" t="s">
        <v>147</v>
      </c>
      <c r="C6">
        <v>63.979500000000002</v>
      </c>
    </row>
    <row r="7" spans="1:3" x14ac:dyDescent="0.3">
      <c r="A7" s="444" t="s">
        <v>249</v>
      </c>
      <c r="C7">
        <v>26.749399999999998</v>
      </c>
    </row>
    <row r="8" spans="1:3" x14ac:dyDescent="0.3">
      <c r="A8" s="444" t="s">
        <v>251</v>
      </c>
      <c r="C8">
        <v>13.959000000000001</v>
      </c>
    </row>
    <row r="9" spans="1:3" x14ac:dyDescent="0.3">
      <c r="A9" s="444" t="s">
        <v>49</v>
      </c>
      <c r="C9">
        <v>13.074999999999999</v>
      </c>
    </row>
    <row r="10" spans="1:3" x14ac:dyDescent="0.3">
      <c r="A10" s="444" t="s">
        <v>72</v>
      </c>
      <c r="C10">
        <v>17.274000000000001</v>
      </c>
    </row>
    <row r="11" spans="1:3" x14ac:dyDescent="0.3">
      <c r="A11" s="444" t="s">
        <v>256</v>
      </c>
      <c r="C11">
        <v>7.7526000000000002</v>
      </c>
    </row>
    <row r="12" spans="1:3" x14ac:dyDescent="0.3">
      <c r="A12" s="444" t="s">
        <v>151</v>
      </c>
      <c r="C12">
        <v>6.9304999999999994</v>
      </c>
    </row>
    <row r="13" spans="1:3" x14ac:dyDescent="0.3">
      <c r="A13" s="444" t="s">
        <v>149</v>
      </c>
      <c r="C13">
        <v>0.32400000000000001</v>
      </c>
    </row>
    <row r="14" spans="1:3" x14ac:dyDescent="0.3">
      <c r="A14" s="444" t="s">
        <v>261</v>
      </c>
      <c r="C14">
        <v>18.722000000000001</v>
      </c>
    </row>
    <row r="15" spans="1:3" x14ac:dyDescent="0.3">
      <c r="A15" s="444" t="s">
        <v>265</v>
      </c>
      <c r="C15">
        <v>11.248599999999998</v>
      </c>
    </row>
    <row r="16" spans="1:3" x14ac:dyDescent="0.3">
      <c r="A16" s="444" t="s">
        <v>267</v>
      </c>
    </row>
    <row r="17" spans="1:3" x14ac:dyDescent="0.3">
      <c r="A17" s="444" t="s">
        <v>269</v>
      </c>
      <c r="C17">
        <v>14.945500000000001</v>
      </c>
    </row>
    <row r="18" spans="1:3" x14ac:dyDescent="0.3">
      <c r="A18" s="444" t="s">
        <v>272</v>
      </c>
      <c r="C18">
        <v>32.605699999999999</v>
      </c>
    </row>
    <row r="19" spans="1:3" x14ac:dyDescent="0.3">
      <c r="A19" s="444" t="s">
        <v>57</v>
      </c>
      <c r="C19">
        <v>10.120199999999997</v>
      </c>
    </row>
    <row r="20" spans="1:3" x14ac:dyDescent="0.3">
      <c r="A20" s="444" t="s">
        <v>75</v>
      </c>
      <c r="C20">
        <v>21.082000000000001</v>
      </c>
    </row>
    <row r="21" spans="1:3" x14ac:dyDescent="0.3">
      <c r="A21" s="444" t="s">
        <v>29</v>
      </c>
      <c r="C21">
        <v>15.9918</v>
      </c>
    </row>
    <row r="22" spans="1:3" x14ac:dyDescent="0.3">
      <c r="A22" s="444" t="s">
        <v>278</v>
      </c>
    </row>
    <row r="23" spans="1:3" x14ac:dyDescent="0.3">
      <c r="A23" s="444" t="s">
        <v>280</v>
      </c>
      <c r="C23">
        <v>2.3140000000000001</v>
      </c>
    </row>
    <row r="24" spans="1:3" x14ac:dyDescent="0.3">
      <c r="A24" s="444" t="s">
        <v>282</v>
      </c>
      <c r="C24">
        <v>1.8560000000000001</v>
      </c>
    </row>
    <row r="25" spans="1:3" x14ac:dyDescent="0.3">
      <c r="A25" s="444" t="s">
        <v>284</v>
      </c>
    </row>
    <row r="26" spans="1:3" x14ac:dyDescent="0.3">
      <c r="A26" s="444" t="s">
        <v>286</v>
      </c>
      <c r="C26">
        <v>3.2632000000000003</v>
      </c>
    </row>
    <row r="27" spans="1:3" x14ac:dyDescent="0.3">
      <c r="A27" s="444" t="s">
        <v>288</v>
      </c>
      <c r="C27">
        <v>6.6779999999999999</v>
      </c>
    </row>
    <row r="28" spans="1:3" x14ac:dyDescent="0.3">
      <c r="A28" s="444" t="s">
        <v>292</v>
      </c>
      <c r="C28">
        <v>0.40200000000000002</v>
      </c>
    </row>
    <row r="29" spans="1:3" x14ac:dyDescent="0.3">
      <c r="A29" s="444" t="s">
        <v>155</v>
      </c>
      <c r="C29">
        <v>10.44</v>
      </c>
    </row>
    <row r="30" spans="1:3" x14ac:dyDescent="0.3">
      <c r="A30" s="444" t="s">
        <v>295</v>
      </c>
      <c r="C30">
        <v>3.7029999999999998</v>
      </c>
    </row>
    <row r="31" spans="1:3" x14ac:dyDescent="0.3">
      <c r="A31" s="444" t="s">
        <v>299</v>
      </c>
      <c r="C31">
        <v>3.8406000000000002</v>
      </c>
    </row>
    <row r="32" spans="1:3" x14ac:dyDescent="0.3">
      <c r="A32" s="444" t="s">
        <v>301</v>
      </c>
      <c r="C32">
        <v>8.9420000000000002</v>
      </c>
    </row>
    <row r="33" spans="1:3" x14ac:dyDescent="0.3">
      <c r="A33" s="444" t="s">
        <v>305</v>
      </c>
      <c r="C33">
        <v>5.3071999999999999</v>
      </c>
    </row>
    <row r="34" spans="1:3" x14ac:dyDescent="0.3">
      <c r="A34" s="444" t="s">
        <v>307</v>
      </c>
    </row>
    <row r="35" spans="1:3" x14ac:dyDescent="0.3">
      <c r="A35" s="444" t="s">
        <v>82</v>
      </c>
      <c r="C35">
        <v>3.4393000000000002</v>
      </c>
    </row>
    <row r="36" spans="1:3" x14ac:dyDescent="0.3">
      <c r="A36" s="444" t="s">
        <v>24</v>
      </c>
      <c r="C36">
        <v>4.9062999999999999</v>
      </c>
    </row>
    <row r="37" spans="1:3" x14ac:dyDescent="0.3">
      <c r="A37" s="444" t="s">
        <v>311</v>
      </c>
    </row>
    <row r="38" spans="1:3" x14ac:dyDescent="0.3">
      <c r="A38" s="444" t="s">
        <v>313</v>
      </c>
      <c r="C38">
        <v>1.5284</v>
      </c>
    </row>
    <row r="39" spans="1:3" x14ac:dyDescent="0.3">
      <c r="A39" s="444" t="s">
        <v>157</v>
      </c>
      <c r="C39">
        <v>33.238900000000001</v>
      </c>
    </row>
    <row r="40" spans="1:3" x14ac:dyDescent="0.3">
      <c r="A40" s="444" t="s">
        <v>316</v>
      </c>
      <c r="C40">
        <v>18.363599999999998</v>
      </c>
    </row>
    <row r="41" spans="1:3" x14ac:dyDescent="0.3">
      <c r="A41" s="444" t="s">
        <v>320</v>
      </c>
      <c r="C41">
        <v>13.3184</v>
      </c>
    </row>
    <row r="42" spans="1:3" x14ac:dyDescent="0.3">
      <c r="A42" s="444" t="s">
        <v>322</v>
      </c>
    </row>
    <row r="43" spans="1:3" x14ac:dyDescent="0.3">
      <c r="A43" s="444" t="s">
        <v>324</v>
      </c>
      <c r="C43">
        <v>3.1806000000000001</v>
      </c>
    </row>
    <row r="44" spans="1:3" x14ac:dyDescent="0.3">
      <c r="A44" s="444" t="s">
        <v>60</v>
      </c>
      <c r="C44">
        <v>60.201999999999991</v>
      </c>
    </row>
    <row r="45" spans="1:3" x14ac:dyDescent="0.3">
      <c r="A45" s="444" t="s">
        <v>328</v>
      </c>
    </row>
    <row r="46" spans="1:3" x14ac:dyDescent="0.3">
      <c r="A46" s="444" t="s">
        <v>84</v>
      </c>
      <c r="C46">
        <v>38.603900000000003</v>
      </c>
    </row>
    <row r="47" spans="1:3" x14ac:dyDescent="0.3">
      <c r="A47" s="444" t="s">
        <v>33</v>
      </c>
      <c r="C47">
        <v>21.570399999999999</v>
      </c>
    </row>
    <row r="48" spans="1:3" x14ac:dyDescent="0.3">
      <c r="A48" s="444" t="s">
        <v>332</v>
      </c>
      <c r="C48">
        <v>6.8650000000000002</v>
      </c>
    </row>
    <row r="49" spans="1:3" x14ac:dyDescent="0.3">
      <c r="A49" s="444" t="s">
        <v>336</v>
      </c>
      <c r="C49">
        <v>4.008</v>
      </c>
    </row>
    <row r="50" spans="1:3" x14ac:dyDescent="0.3">
      <c r="A50" s="444" t="s">
        <v>338</v>
      </c>
      <c r="C50">
        <v>5.1511999999999993</v>
      </c>
    </row>
    <row r="51" spans="1:3" x14ac:dyDescent="0.3">
      <c r="A51" s="444" t="s">
        <v>344</v>
      </c>
      <c r="C51">
        <v>22.790899999999997</v>
      </c>
    </row>
    <row r="52" spans="1:3" x14ac:dyDescent="0.3">
      <c r="A52" s="444" t="s">
        <v>348</v>
      </c>
      <c r="C52">
        <v>22.039299999999997</v>
      </c>
    </row>
    <row r="53" spans="1:3" x14ac:dyDescent="0.3">
      <c r="A53" s="444" t="s">
        <v>352</v>
      </c>
      <c r="C53">
        <v>15.428600000000001</v>
      </c>
    </row>
    <row r="54" spans="1:3" x14ac:dyDescent="0.3">
      <c r="A54" s="444" t="s">
        <v>355</v>
      </c>
    </row>
    <row r="55" spans="1:3" x14ac:dyDescent="0.3">
      <c r="A55" s="444" t="s">
        <v>88</v>
      </c>
      <c r="C55">
        <v>11.6919</v>
      </c>
    </row>
    <row r="56" spans="1:3" x14ac:dyDescent="0.3">
      <c r="A56" s="444" t="s">
        <v>67</v>
      </c>
      <c r="C56">
        <v>51.533439413359602</v>
      </c>
    </row>
    <row r="57" spans="1:3" x14ac:dyDescent="0.3">
      <c r="A57" s="444" t="s">
        <v>63</v>
      </c>
    </row>
    <row r="58" spans="1:3" x14ac:dyDescent="0.3">
      <c r="A58" s="444" t="s">
        <v>358</v>
      </c>
      <c r="C58">
        <v>5.4398999999999997</v>
      </c>
    </row>
    <row r="59" spans="1:3" x14ac:dyDescent="0.3">
      <c r="A59" s="444" t="s">
        <v>360</v>
      </c>
      <c r="C59">
        <v>0.51</v>
      </c>
    </row>
    <row r="60" spans="1:3" x14ac:dyDescent="0.3">
      <c r="A60" s="444" t="s">
        <v>21</v>
      </c>
      <c r="C60">
        <v>19.627500000000001</v>
      </c>
    </row>
    <row r="61" spans="1:3" x14ac:dyDescent="0.3">
      <c r="A61" s="444" t="s">
        <v>17</v>
      </c>
      <c r="C61">
        <v>28.382000000000001</v>
      </c>
    </row>
    <row r="62" spans="1:3" x14ac:dyDescent="0.3">
      <c r="A62" s="444" t="s">
        <v>372</v>
      </c>
      <c r="C62">
        <v>13.5</v>
      </c>
    </row>
    <row r="63" spans="1:3" x14ac:dyDescent="0.3">
      <c r="A63" s="444" t="s">
        <v>391</v>
      </c>
      <c r="C63">
        <v>86.430000000000021</v>
      </c>
    </row>
    <row r="64" spans="1:3" x14ac:dyDescent="0.3">
      <c r="A64" s="444" t="s">
        <v>393</v>
      </c>
      <c r="C64">
        <v>49.091000000000008</v>
      </c>
    </row>
    <row r="65" spans="1:3" x14ac:dyDescent="0.3">
      <c r="A65" s="444" t="s">
        <v>395</v>
      </c>
      <c r="C65">
        <v>7.6390000000000002</v>
      </c>
    </row>
    <row r="66" spans="1:3" x14ac:dyDescent="0.3">
      <c r="A66" s="444" t="s">
        <v>397</v>
      </c>
      <c r="C66">
        <v>3.6020000000000003</v>
      </c>
    </row>
    <row r="67" spans="1:3" x14ac:dyDescent="0.3">
      <c r="A67" s="444" t="s">
        <v>399</v>
      </c>
      <c r="C67">
        <v>9.0339999999999989</v>
      </c>
    </row>
    <row r="68" spans="1:3" x14ac:dyDescent="0.3">
      <c r="A68" s="444" t="s">
        <v>401</v>
      </c>
      <c r="C68">
        <v>1.008</v>
      </c>
    </row>
    <row r="69" spans="1:3" x14ac:dyDescent="0.3">
      <c r="A69" s="444" t="s">
        <v>92</v>
      </c>
      <c r="C69">
        <v>2.2719999999999998</v>
      </c>
    </row>
    <row r="70" spans="1:3" x14ac:dyDescent="0.3">
      <c r="A70" s="444" t="s">
        <v>405</v>
      </c>
      <c r="C70">
        <v>1.7908000000000002</v>
      </c>
    </row>
    <row r="71" spans="1:3" x14ac:dyDescent="0.3">
      <c r="A71" s="444" t="s">
        <v>409</v>
      </c>
      <c r="C71">
        <v>4.2996000000000008</v>
      </c>
    </row>
    <row r="72" spans="1:3" x14ac:dyDescent="0.3">
      <c r="A72" s="444" t="s">
        <v>411</v>
      </c>
      <c r="C72">
        <v>3.6634000000000002</v>
      </c>
    </row>
    <row r="73" spans="1:3" x14ac:dyDescent="0.3">
      <c r="A73" s="444" t="s">
        <v>139</v>
      </c>
      <c r="C73">
        <v>19.723000000000006</v>
      </c>
    </row>
    <row r="74" spans="1:3" x14ac:dyDescent="0.3">
      <c r="A74" s="444" t="s">
        <v>414</v>
      </c>
      <c r="C74">
        <v>12.899000000000001</v>
      </c>
    </row>
    <row r="75" spans="1:3" x14ac:dyDescent="0.3">
      <c r="A75" s="444" t="s">
        <v>418</v>
      </c>
      <c r="C75">
        <v>0.98480000000000012</v>
      </c>
    </row>
    <row r="76" spans="1:3" x14ac:dyDescent="0.3">
      <c r="A76" s="444" t="s">
        <v>421</v>
      </c>
      <c r="C76">
        <v>6.7835999999999999</v>
      </c>
    </row>
    <row r="77" spans="1:3" x14ac:dyDescent="0.3">
      <c r="A77" s="444" t="s">
        <v>115</v>
      </c>
      <c r="C77">
        <v>12.736000000000002</v>
      </c>
    </row>
    <row r="78" spans="1:3" x14ac:dyDescent="0.3">
      <c r="A78" s="444" t="s">
        <v>117</v>
      </c>
      <c r="C78">
        <v>11.761199999999999</v>
      </c>
    </row>
    <row r="79" spans="1:3" x14ac:dyDescent="0.3">
      <c r="A79" s="444" t="s">
        <v>425</v>
      </c>
      <c r="C79">
        <v>0.14769999999999989</v>
      </c>
    </row>
    <row r="80" spans="1:3" x14ac:dyDescent="0.3">
      <c r="A80" s="444" t="s">
        <v>96</v>
      </c>
      <c r="C80">
        <v>8.8864000000000001</v>
      </c>
    </row>
    <row r="81" spans="1:3" x14ac:dyDescent="0.3">
      <c r="A81" s="444" t="s">
        <v>427</v>
      </c>
      <c r="C81">
        <v>2.9064000000000001</v>
      </c>
    </row>
    <row r="82" spans="1:3" x14ac:dyDescent="0.3">
      <c r="A82" s="444" t="s">
        <v>429</v>
      </c>
    </row>
    <row r="83" spans="1:3" x14ac:dyDescent="0.3">
      <c r="A83" s="444" t="s">
        <v>36</v>
      </c>
      <c r="C83">
        <v>5.8227999999999991</v>
      </c>
    </row>
    <row r="84" spans="1:3" x14ac:dyDescent="0.3">
      <c r="A84" s="444" t="s">
        <v>437</v>
      </c>
      <c r="C84">
        <v>0.66739999999999999</v>
      </c>
    </row>
    <row r="85" spans="1:3" x14ac:dyDescent="0.3">
      <c r="A85" s="444" t="s">
        <v>439</v>
      </c>
      <c r="C85">
        <v>2.496</v>
      </c>
    </row>
    <row r="86" spans="1:3" x14ac:dyDescent="0.3">
      <c r="A86" s="444" t="s">
        <v>441</v>
      </c>
      <c r="C86">
        <v>5.1848999999999998</v>
      </c>
    </row>
    <row r="87" spans="1:3" x14ac:dyDescent="0.3">
      <c r="A87" s="444" t="s">
        <v>443</v>
      </c>
      <c r="C87">
        <v>2.3408000000000002</v>
      </c>
    </row>
    <row r="88" spans="1:3" x14ac:dyDescent="0.3">
      <c r="A88" s="444" t="s">
        <v>445</v>
      </c>
      <c r="C88">
        <v>8.5000000000000006E-2</v>
      </c>
    </row>
    <row r="89" spans="1:3" x14ac:dyDescent="0.3">
      <c r="A89" s="444" t="s">
        <v>123</v>
      </c>
      <c r="C89">
        <v>1.919</v>
      </c>
    </row>
    <row r="90" spans="1:3" x14ac:dyDescent="0.3">
      <c r="A90" s="444" t="s">
        <v>121</v>
      </c>
      <c r="C90">
        <v>0.30599999999999999</v>
      </c>
    </row>
    <row r="91" spans="1:3" x14ac:dyDescent="0.3">
      <c r="A91" s="444" t="s">
        <v>449</v>
      </c>
      <c r="C91">
        <v>1.68</v>
      </c>
    </row>
    <row r="92" spans="1:3" x14ac:dyDescent="0.3">
      <c r="A92" s="444" t="s">
        <v>99</v>
      </c>
      <c r="C92">
        <v>0.82879999999999998</v>
      </c>
    </row>
    <row r="93" spans="1:3" x14ac:dyDescent="0.3">
      <c r="A93" s="444" t="s">
        <v>451</v>
      </c>
      <c r="C93">
        <v>2.94</v>
      </c>
    </row>
    <row r="94" spans="1:3" x14ac:dyDescent="0.3">
      <c r="A94" s="444" t="s">
        <v>453</v>
      </c>
      <c r="C94">
        <v>3.5600000000000021E-2</v>
      </c>
    </row>
    <row r="95" spans="1:3" x14ac:dyDescent="0.3">
      <c r="A95" s="444" t="s">
        <v>455</v>
      </c>
      <c r="C95">
        <v>0.64959999999999996</v>
      </c>
    </row>
    <row r="96" spans="1:3" x14ac:dyDescent="0.3">
      <c r="A96" s="444" t="s">
        <v>459</v>
      </c>
      <c r="C96">
        <v>1.6991000000000001</v>
      </c>
    </row>
    <row r="97" spans="1:3" x14ac:dyDescent="0.3">
      <c r="A97" s="444" t="s">
        <v>460</v>
      </c>
      <c r="C97">
        <v>3.9413</v>
      </c>
    </row>
    <row r="98" spans="1:3" x14ac:dyDescent="0.3">
      <c r="A98" s="444" t="s">
        <v>141</v>
      </c>
      <c r="C98">
        <v>26.410600000000002</v>
      </c>
    </row>
    <row r="99" spans="1:3" x14ac:dyDescent="0.3">
      <c r="A99" s="444" t="s">
        <v>464</v>
      </c>
    </row>
    <row r="100" spans="1:3" x14ac:dyDescent="0.3">
      <c r="A100" s="444" t="s">
        <v>466</v>
      </c>
    </row>
    <row r="101" spans="1:3" x14ac:dyDescent="0.3">
      <c r="A101" s="444" t="s">
        <v>125</v>
      </c>
      <c r="C101">
        <v>22.4026</v>
      </c>
    </row>
    <row r="102" spans="1:3" x14ac:dyDescent="0.3">
      <c r="A102" s="444" t="s">
        <v>127</v>
      </c>
      <c r="C102">
        <v>10.243399999999999</v>
      </c>
    </row>
    <row r="103" spans="1:3" x14ac:dyDescent="0.3">
      <c r="A103" s="444" t="s">
        <v>470</v>
      </c>
      <c r="C103">
        <v>4.3251999999999997</v>
      </c>
    </row>
    <row r="104" spans="1:3" x14ac:dyDescent="0.3">
      <c r="A104" s="444" t="s">
        <v>102</v>
      </c>
      <c r="C104">
        <v>3.93</v>
      </c>
    </row>
    <row r="105" spans="1:3" x14ac:dyDescent="0.3">
      <c r="A105" s="444" t="s">
        <v>39</v>
      </c>
      <c r="C105">
        <v>8.3467000000000002</v>
      </c>
    </row>
    <row r="106" spans="1:3" x14ac:dyDescent="0.3">
      <c r="A106" s="444" t="s">
        <v>480</v>
      </c>
      <c r="C106">
        <v>2.3975</v>
      </c>
    </row>
    <row r="107" spans="1:3" x14ac:dyDescent="0.3">
      <c r="A107" s="444" t="s">
        <v>482</v>
      </c>
    </row>
    <row r="108" spans="1:3" x14ac:dyDescent="0.3">
      <c r="A108" s="444" t="s">
        <v>486</v>
      </c>
      <c r="C108">
        <v>52.096000000000011</v>
      </c>
    </row>
    <row r="109" spans="1:3" x14ac:dyDescent="0.3">
      <c r="A109" s="444" t="s">
        <v>487</v>
      </c>
      <c r="C109">
        <v>2.3780000000000001</v>
      </c>
    </row>
    <row r="110" spans="1:3" x14ac:dyDescent="0.3">
      <c r="A110" s="444" t="s">
        <v>489</v>
      </c>
      <c r="C110">
        <v>0.69</v>
      </c>
    </row>
    <row r="111" spans="1:3" x14ac:dyDescent="0.3">
      <c r="A111" s="444" t="s">
        <v>129</v>
      </c>
      <c r="C111">
        <v>33.724000000000004</v>
      </c>
    </row>
    <row r="112" spans="1:3" x14ac:dyDescent="0.3">
      <c r="A112" s="444" t="s">
        <v>131</v>
      </c>
      <c r="C112">
        <v>38.216999999999999</v>
      </c>
    </row>
    <row r="113" spans="1:3" x14ac:dyDescent="0.3">
      <c r="A113" s="444" t="s">
        <v>492</v>
      </c>
    </row>
    <row r="114" spans="1:3" x14ac:dyDescent="0.3">
      <c r="A114" s="444" t="s">
        <v>496</v>
      </c>
      <c r="C114">
        <v>16.569600000000001</v>
      </c>
    </row>
    <row r="115" spans="1:3" x14ac:dyDescent="0.3">
      <c r="A115" s="444" t="s">
        <v>109</v>
      </c>
      <c r="C115">
        <v>30.744399999999999</v>
      </c>
    </row>
    <row r="116" spans="1:3" x14ac:dyDescent="0.3">
      <c r="A116" s="444" t="s">
        <v>42</v>
      </c>
      <c r="C116">
        <v>12.980699999999999</v>
      </c>
    </row>
    <row r="117" spans="1:3" x14ac:dyDescent="0.3">
      <c r="A117" s="444" t="s">
        <v>501</v>
      </c>
    </row>
    <row r="118" spans="1:3" x14ac:dyDescent="0.3">
      <c r="A118" s="444" t="s">
        <v>143</v>
      </c>
    </row>
    <row r="119" spans="1:3" x14ac:dyDescent="0.3">
      <c r="A119" s="444" t="s">
        <v>522</v>
      </c>
      <c r="C119">
        <v>0.999</v>
      </c>
    </row>
    <row r="120" spans="1:3" x14ac:dyDescent="0.3">
      <c r="A120" s="444" t="s">
        <v>524</v>
      </c>
      <c r="C120">
        <v>12.927999999999999</v>
      </c>
    </row>
    <row r="121" spans="1:3" x14ac:dyDescent="0.3">
      <c r="A121" s="444" t="s">
        <v>528</v>
      </c>
      <c r="C121">
        <v>7.63</v>
      </c>
    </row>
    <row r="122" spans="1:3" x14ac:dyDescent="0.3">
      <c r="A122" s="444" t="s">
        <v>542</v>
      </c>
      <c r="C122">
        <v>1.18</v>
      </c>
    </row>
    <row r="123" spans="1:3" x14ac:dyDescent="0.3">
      <c r="A123" s="444" t="s">
        <v>544</v>
      </c>
      <c r="C123">
        <v>0.92999999999999994</v>
      </c>
    </row>
    <row r="124" spans="1:3" x14ac:dyDescent="0.3">
      <c r="A124" s="444" t="s">
        <v>550</v>
      </c>
      <c r="C124">
        <v>0.62</v>
      </c>
    </row>
    <row r="125" spans="1:3" x14ac:dyDescent="0.3">
      <c r="A125" s="444" t="s">
        <v>559</v>
      </c>
      <c r="C125">
        <v>9.5399999999999991</v>
      </c>
    </row>
    <row r="126" spans="1:3" x14ac:dyDescent="0.3">
      <c r="A126" s="444" t="s">
        <v>575</v>
      </c>
    </row>
    <row r="127" spans="1:3" x14ac:dyDescent="0.3">
      <c r="A127" s="444" t="s">
        <v>605</v>
      </c>
      <c r="C127">
        <v>2.37</v>
      </c>
    </row>
    <row r="128" spans="1:3" x14ac:dyDescent="0.3">
      <c r="A128" s="444" t="s">
        <v>637</v>
      </c>
      <c r="C128">
        <v>3.59</v>
      </c>
    </row>
    <row r="129" spans="1:3" x14ac:dyDescent="0.3">
      <c r="A129" s="444" t="s">
        <v>639</v>
      </c>
      <c r="C129">
        <v>82.313000000000002</v>
      </c>
    </row>
    <row r="130" spans="1:3" x14ac:dyDescent="0.3">
      <c r="A130" s="444" t="s">
        <v>641</v>
      </c>
      <c r="C130">
        <v>3.4580000000000002</v>
      </c>
    </row>
    <row r="131" spans="1:3" x14ac:dyDescent="0.3">
      <c r="A131" s="444" t="s">
        <v>643</v>
      </c>
    </row>
    <row r="132" spans="1:3" x14ac:dyDescent="0.3">
      <c r="A132" s="444" t="s">
        <v>645</v>
      </c>
      <c r="C132">
        <v>8.2624999999999993</v>
      </c>
    </row>
    <row r="133" spans="1:3" x14ac:dyDescent="0.3">
      <c r="A133" s="444" t="s">
        <v>647</v>
      </c>
      <c r="C133">
        <v>0</v>
      </c>
    </row>
    <row r="134" spans="1:3" x14ac:dyDescent="0.3">
      <c r="A134" s="444" t="s">
        <v>651</v>
      </c>
      <c r="C134">
        <v>4.7759999999999998</v>
      </c>
    </row>
    <row r="135" spans="1:3" x14ac:dyDescent="0.3">
      <c r="A135" s="444" t="s">
        <v>55</v>
      </c>
      <c r="C135">
        <v>10.584100000000001</v>
      </c>
    </row>
    <row r="136" spans="1:3" x14ac:dyDescent="0.3">
      <c r="A136" s="444" t="s">
        <v>52</v>
      </c>
      <c r="C136">
        <v>4.3179999999999996</v>
      </c>
    </row>
    <row r="137" spans="1:3" x14ac:dyDescent="0.3">
      <c r="A137" s="444" t="s">
        <v>657</v>
      </c>
      <c r="C137">
        <v>2.0605000000000002</v>
      </c>
    </row>
    <row r="138" spans="1:3" x14ac:dyDescent="0.3">
      <c r="A138" s="444" t="s">
        <v>661</v>
      </c>
      <c r="C138">
        <v>3.5000000000000003E-2</v>
      </c>
    </row>
    <row r="139" spans="1:3" x14ac:dyDescent="0.3">
      <c r="A139" s="444" t="s">
        <v>663</v>
      </c>
      <c r="C139">
        <v>4.7530000000000001</v>
      </c>
    </row>
    <row r="140" spans="1:3" x14ac:dyDescent="0.3">
      <c r="A140" s="444" t="s">
        <v>683</v>
      </c>
    </row>
    <row r="141" spans="1:3" x14ac:dyDescent="0.3">
      <c r="A141" s="444" t="s">
        <v>699</v>
      </c>
      <c r="C141">
        <v>0.247</v>
      </c>
    </row>
    <row r="142" spans="1:3" x14ac:dyDescent="0.3">
      <c r="A142" s="444" t="s">
        <v>701</v>
      </c>
      <c r="C142">
        <v>23.002499999999998</v>
      </c>
    </row>
    <row r="143" spans="1:3" x14ac:dyDescent="0.3">
      <c r="A143" s="444" t="s">
        <v>703</v>
      </c>
      <c r="C143">
        <v>1.296</v>
      </c>
    </row>
    <row r="144" spans="1:3" x14ac:dyDescent="0.3">
      <c r="A144" s="444" t="s">
        <v>119</v>
      </c>
      <c r="C144">
        <v>8.798</v>
      </c>
    </row>
    <row r="145" spans="1:3" x14ac:dyDescent="0.3">
      <c r="A145" s="444" t="s">
        <v>707</v>
      </c>
      <c r="C145">
        <v>1.3711999999999998</v>
      </c>
    </row>
    <row r="146" spans="1:3" x14ac:dyDescent="0.3">
      <c r="A146" s="444" t="s">
        <v>709</v>
      </c>
      <c r="C146">
        <v>7.4319999999999995</v>
      </c>
    </row>
    <row r="147" spans="1:3" x14ac:dyDescent="0.3">
      <c r="A147" s="444" t="s">
        <v>715</v>
      </c>
      <c r="C147">
        <v>3.22</v>
      </c>
    </row>
    <row r="148" spans="1:3" x14ac:dyDescent="0.3">
      <c r="A148" s="444" t="s">
        <v>725</v>
      </c>
    </row>
    <row r="149" spans="1:3" x14ac:dyDescent="0.3">
      <c r="A149" s="444" t="s">
        <v>733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E222-9A9D-4544-985E-A1B764F6485A}">
  <sheetPr codeName="Planilha32"/>
  <dimension ref="A1:C149"/>
  <sheetViews>
    <sheetView workbookViewId="0">
      <selection activeCell="K17" sqref="K16:K17"/>
    </sheetView>
  </sheetViews>
  <sheetFormatPr defaultRowHeight="14.4" x14ac:dyDescent="0.3"/>
  <sheetData>
    <row r="1" spans="1:3" x14ac:dyDescent="0.3">
      <c r="A1" s="449"/>
      <c r="B1" s="449"/>
      <c r="C1" s="449" t="s">
        <v>1752</v>
      </c>
    </row>
    <row r="2" spans="1:3" x14ac:dyDescent="0.3">
      <c r="A2" s="442"/>
      <c r="B2" s="442"/>
      <c r="C2" s="442" t="s">
        <v>1421</v>
      </c>
    </row>
    <row r="3" spans="1:3" x14ac:dyDescent="0.3">
      <c r="A3" s="503" t="s">
        <v>237</v>
      </c>
      <c r="B3" s="504"/>
      <c r="C3">
        <v>5.2220000000000004</v>
      </c>
    </row>
    <row r="4" spans="1:3" x14ac:dyDescent="0.3">
      <c r="A4" s="444" t="s">
        <v>243</v>
      </c>
      <c r="C4">
        <v>2.6139999999999999</v>
      </c>
    </row>
    <row r="5" spans="1:3" x14ac:dyDescent="0.3">
      <c r="A5" s="444" t="s">
        <v>246</v>
      </c>
      <c r="C5">
        <v>33.614000000000004</v>
      </c>
    </row>
    <row r="6" spans="1:3" x14ac:dyDescent="0.3">
      <c r="A6" s="444" t="s">
        <v>147</v>
      </c>
      <c r="C6">
        <v>19.959</v>
      </c>
    </row>
    <row r="7" spans="1:3" x14ac:dyDescent="0.3">
      <c r="A7" s="444" t="s">
        <v>249</v>
      </c>
      <c r="C7">
        <v>7.4521999999999995</v>
      </c>
    </row>
    <row r="8" spans="1:3" x14ac:dyDescent="0.3">
      <c r="A8" s="444" t="s">
        <v>251</v>
      </c>
      <c r="C8">
        <v>3.4319999999999995</v>
      </c>
    </row>
    <row r="9" spans="1:3" x14ac:dyDescent="0.3">
      <c r="A9" s="444" t="s">
        <v>49</v>
      </c>
      <c r="C9">
        <v>0.67500000000000004</v>
      </c>
    </row>
    <row r="10" spans="1:3" x14ac:dyDescent="0.3">
      <c r="A10" s="444" t="s">
        <v>72</v>
      </c>
      <c r="C10">
        <v>5.8079999999999998</v>
      </c>
    </row>
    <row r="11" spans="1:3" x14ac:dyDescent="0.3">
      <c r="A11" s="444" t="s">
        <v>256</v>
      </c>
      <c r="C11">
        <v>1.5066999999999999</v>
      </c>
    </row>
    <row r="12" spans="1:3" x14ac:dyDescent="0.3">
      <c r="A12" s="444" t="s">
        <v>151</v>
      </c>
      <c r="C12">
        <v>41.21820000000001</v>
      </c>
    </row>
    <row r="13" spans="1:3" x14ac:dyDescent="0.3">
      <c r="A13" s="444" t="s">
        <v>149</v>
      </c>
    </row>
    <row r="14" spans="1:3" x14ac:dyDescent="0.3">
      <c r="A14" s="444" t="s">
        <v>261</v>
      </c>
      <c r="C14">
        <v>28.914000000000001</v>
      </c>
    </row>
    <row r="15" spans="1:3" x14ac:dyDescent="0.3">
      <c r="A15" s="444" t="s">
        <v>265</v>
      </c>
      <c r="C15">
        <v>33.236799999999995</v>
      </c>
    </row>
    <row r="16" spans="1:3" x14ac:dyDescent="0.3">
      <c r="A16" s="444" t="s">
        <v>267</v>
      </c>
      <c r="C16">
        <v>0.94799999999999995</v>
      </c>
    </row>
    <row r="17" spans="1:3" x14ac:dyDescent="0.3">
      <c r="A17" s="444" t="s">
        <v>269</v>
      </c>
      <c r="C17">
        <v>17.096499999999999</v>
      </c>
    </row>
    <row r="18" spans="1:3" x14ac:dyDescent="0.3">
      <c r="A18" s="444" t="s">
        <v>272</v>
      </c>
      <c r="C18">
        <v>15.6259</v>
      </c>
    </row>
    <row r="19" spans="1:3" x14ac:dyDescent="0.3">
      <c r="A19" s="444" t="s">
        <v>57</v>
      </c>
      <c r="C19">
        <v>28.983000000000001</v>
      </c>
    </row>
    <row r="20" spans="1:3" x14ac:dyDescent="0.3">
      <c r="A20" s="444" t="s">
        <v>75</v>
      </c>
      <c r="C20">
        <v>16.791</v>
      </c>
    </row>
    <row r="21" spans="1:3" x14ac:dyDescent="0.3">
      <c r="A21" s="444" t="s">
        <v>29</v>
      </c>
      <c r="C21">
        <v>83.534800000000004</v>
      </c>
    </row>
    <row r="22" spans="1:3" x14ac:dyDescent="0.3">
      <c r="A22" s="444" t="s">
        <v>278</v>
      </c>
    </row>
    <row r="23" spans="1:3" x14ac:dyDescent="0.3">
      <c r="A23" s="444" t="s">
        <v>280</v>
      </c>
    </row>
    <row r="24" spans="1:3" x14ac:dyDescent="0.3">
      <c r="A24" s="444" t="s">
        <v>282</v>
      </c>
      <c r="C24">
        <v>1.79</v>
      </c>
    </row>
    <row r="25" spans="1:3" x14ac:dyDescent="0.3">
      <c r="A25" s="444" t="s">
        <v>284</v>
      </c>
      <c r="C25">
        <v>1.9925999999999999</v>
      </c>
    </row>
    <row r="26" spans="1:3" x14ac:dyDescent="0.3">
      <c r="A26" s="444" t="s">
        <v>286</v>
      </c>
    </row>
    <row r="27" spans="1:3" x14ac:dyDescent="0.3">
      <c r="A27" s="444" t="s">
        <v>288</v>
      </c>
    </row>
    <row r="28" spans="1:3" x14ac:dyDescent="0.3">
      <c r="A28" s="444" t="s">
        <v>292</v>
      </c>
      <c r="C28">
        <v>0.59799999999999998</v>
      </c>
    </row>
    <row r="29" spans="1:3" x14ac:dyDescent="0.3">
      <c r="A29" s="444" t="s">
        <v>155</v>
      </c>
      <c r="C29">
        <v>1.504</v>
      </c>
    </row>
    <row r="30" spans="1:3" x14ac:dyDescent="0.3">
      <c r="A30" s="444" t="s">
        <v>295</v>
      </c>
      <c r="C30">
        <v>11.369</v>
      </c>
    </row>
    <row r="31" spans="1:3" x14ac:dyDescent="0.3">
      <c r="A31" s="444" t="s">
        <v>299</v>
      </c>
      <c r="C31">
        <v>5.8788</v>
      </c>
    </row>
    <row r="32" spans="1:3" x14ac:dyDescent="0.3">
      <c r="A32" s="444" t="s">
        <v>301</v>
      </c>
      <c r="C32">
        <v>7.1541999999999994</v>
      </c>
    </row>
    <row r="33" spans="1:3" x14ac:dyDescent="0.3">
      <c r="A33" s="444" t="s">
        <v>305</v>
      </c>
      <c r="C33">
        <v>2.2724000000000002</v>
      </c>
    </row>
    <row r="34" spans="1:3" x14ac:dyDescent="0.3">
      <c r="A34" s="444" t="s">
        <v>307</v>
      </c>
      <c r="C34">
        <v>10.6424</v>
      </c>
    </row>
    <row r="35" spans="1:3" x14ac:dyDescent="0.3">
      <c r="A35" s="444" t="s">
        <v>82</v>
      </c>
      <c r="C35">
        <v>3.161</v>
      </c>
    </row>
    <row r="36" spans="1:3" x14ac:dyDescent="0.3">
      <c r="A36" s="444" t="s">
        <v>24</v>
      </c>
      <c r="C36">
        <v>10.1473</v>
      </c>
    </row>
    <row r="37" spans="1:3" x14ac:dyDescent="0.3">
      <c r="A37" s="444" t="s">
        <v>311</v>
      </c>
    </row>
    <row r="38" spans="1:3" x14ac:dyDescent="0.3">
      <c r="A38" s="444" t="s">
        <v>313</v>
      </c>
      <c r="C38">
        <v>0.44880000000000003</v>
      </c>
    </row>
    <row r="39" spans="1:3" x14ac:dyDescent="0.3">
      <c r="A39" s="444" t="s">
        <v>157</v>
      </c>
      <c r="C39">
        <v>8.4382000000000001</v>
      </c>
    </row>
    <row r="40" spans="1:3" x14ac:dyDescent="0.3">
      <c r="A40" s="444" t="s">
        <v>316</v>
      </c>
      <c r="C40">
        <v>27.122800000000002</v>
      </c>
    </row>
    <row r="41" spans="1:3" x14ac:dyDescent="0.3">
      <c r="A41" s="444" t="s">
        <v>320</v>
      </c>
      <c r="C41">
        <v>31.4876</v>
      </c>
    </row>
    <row r="42" spans="1:3" x14ac:dyDescent="0.3">
      <c r="A42" s="444" t="s">
        <v>322</v>
      </c>
    </row>
    <row r="43" spans="1:3" x14ac:dyDescent="0.3">
      <c r="A43" s="444" t="s">
        <v>324</v>
      </c>
      <c r="C43">
        <v>35.674800000000005</v>
      </c>
    </row>
    <row r="44" spans="1:3" x14ac:dyDescent="0.3">
      <c r="A44" s="444" t="s">
        <v>60</v>
      </c>
      <c r="C44">
        <v>12.78</v>
      </c>
    </row>
    <row r="45" spans="1:3" x14ac:dyDescent="0.3">
      <c r="A45" s="444" t="s">
        <v>328</v>
      </c>
      <c r="C45">
        <v>4.8000000000000007</v>
      </c>
    </row>
    <row r="46" spans="1:3" x14ac:dyDescent="0.3">
      <c r="A46" s="444" t="s">
        <v>84</v>
      </c>
      <c r="C46">
        <v>26.1433</v>
      </c>
    </row>
    <row r="47" spans="1:3" x14ac:dyDescent="0.3">
      <c r="A47" s="444" t="s">
        <v>33</v>
      </c>
      <c r="C47">
        <v>8.4263999999999992</v>
      </c>
    </row>
    <row r="48" spans="1:3" x14ac:dyDescent="0.3">
      <c r="A48" s="444" t="s">
        <v>332</v>
      </c>
      <c r="C48">
        <v>0.38069999999999998</v>
      </c>
    </row>
    <row r="49" spans="1:3" x14ac:dyDescent="0.3">
      <c r="A49" s="444" t="s">
        <v>336</v>
      </c>
      <c r="C49">
        <v>4.2204999999999995</v>
      </c>
    </row>
    <row r="50" spans="1:3" x14ac:dyDescent="0.3">
      <c r="A50" s="444" t="s">
        <v>338</v>
      </c>
      <c r="C50">
        <v>6.8010000000000002</v>
      </c>
    </row>
    <row r="51" spans="1:3" x14ac:dyDescent="0.3">
      <c r="A51" s="444" t="s">
        <v>344</v>
      </c>
      <c r="C51">
        <v>19.673000000000005</v>
      </c>
    </row>
    <row r="52" spans="1:3" x14ac:dyDescent="0.3">
      <c r="A52" s="444" t="s">
        <v>348</v>
      </c>
      <c r="C52">
        <v>14.665200000000002</v>
      </c>
    </row>
    <row r="53" spans="1:3" x14ac:dyDescent="0.3">
      <c r="A53" s="444" t="s">
        <v>352</v>
      </c>
      <c r="C53">
        <v>14.946980279873511</v>
      </c>
    </row>
    <row r="54" spans="1:3" x14ac:dyDescent="0.3">
      <c r="A54" s="444" t="s">
        <v>355</v>
      </c>
      <c r="C54">
        <v>5.8150000000000004</v>
      </c>
    </row>
    <row r="55" spans="1:3" x14ac:dyDescent="0.3">
      <c r="A55" s="444" t="s">
        <v>88</v>
      </c>
      <c r="C55">
        <v>12.740000000000002</v>
      </c>
    </row>
    <row r="56" spans="1:3" x14ac:dyDescent="0.3">
      <c r="A56" s="444" t="s">
        <v>67</v>
      </c>
      <c r="C56">
        <v>22.376999999999995</v>
      </c>
    </row>
    <row r="57" spans="1:3" x14ac:dyDescent="0.3">
      <c r="A57" s="444" t="s">
        <v>63</v>
      </c>
      <c r="C57">
        <v>8.9009999999999998</v>
      </c>
    </row>
    <row r="58" spans="1:3" x14ac:dyDescent="0.3">
      <c r="A58" s="444" t="s">
        <v>358</v>
      </c>
      <c r="C58">
        <v>4.0179999999999998</v>
      </c>
    </row>
    <row r="59" spans="1:3" x14ac:dyDescent="0.3">
      <c r="A59" s="444" t="s">
        <v>360</v>
      </c>
    </row>
    <row r="60" spans="1:3" x14ac:dyDescent="0.3">
      <c r="A60" s="444" t="s">
        <v>21</v>
      </c>
      <c r="C60">
        <v>1.4231</v>
      </c>
    </row>
    <row r="61" spans="1:3" x14ac:dyDescent="0.3">
      <c r="A61" s="444" t="s">
        <v>17</v>
      </c>
      <c r="C61">
        <v>8.9746000000000006</v>
      </c>
    </row>
    <row r="62" spans="1:3" x14ac:dyDescent="0.3">
      <c r="A62" s="444" t="s">
        <v>372</v>
      </c>
    </row>
    <row r="63" spans="1:3" x14ac:dyDescent="0.3">
      <c r="A63" s="444" t="s">
        <v>391</v>
      </c>
      <c r="C63">
        <v>13.461</v>
      </c>
    </row>
    <row r="64" spans="1:3" x14ac:dyDescent="0.3">
      <c r="A64" s="444" t="s">
        <v>393</v>
      </c>
      <c r="C64">
        <v>15.081999999999999</v>
      </c>
    </row>
    <row r="65" spans="1:3" x14ac:dyDescent="0.3">
      <c r="A65" s="444" t="s">
        <v>395</v>
      </c>
      <c r="C65">
        <v>5.4089999999999998</v>
      </c>
    </row>
    <row r="66" spans="1:3" x14ac:dyDescent="0.3">
      <c r="A66" s="444" t="s">
        <v>397</v>
      </c>
      <c r="C66">
        <v>7.5760000000000005</v>
      </c>
    </row>
    <row r="67" spans="1:3" x14ac:dyDescent="0.3">
      <c r="A67" s="444" t="s">
        <v>399</v>
      </c>
    </row>
    <row r="68" spans="1:3" x14ac:dyDescent="0.3">
      <c r="A68" s="444" t="s">
        <v>401</v>
      </c>
    </row>
    <row r="69" spans="1:3" x14ac:dyDescent="0.3">
      <c r="A69" s="444" t="s">
        <v>92</v>
      </c>
    </row>
    <row r="70" spans="1:3" x14ac:dyDescent="0.3">
      <c r="A70" s="444" t="s">
        <v>405</v>
      </c>
      <c r="C70">
        <v>3.7916000000000007</v>
      </c>
    </row>
    <row r="71" spans="1:3" x14ac:dyDescent="0.3">
      <c r="A71" s="444" t="s">
        <v>409</v>
      </c>
      <c r="C71">
        <v>8.0969999999999995</v>
      </c>
    </row>
    <row r="72" spans="1:3" x14ac:dyDescent="0.3">
      <c r="A72" s="444" t="s">
        <v>411</v>
      </c>
      <c r="C72">
        <v>11.9635</v>
      </c>
    </row>
    <row r="73" spans="1:3" x14ac:dyDescent="0.3">
      <c r="A73" s="444" t="s">
        <v>139</v>
      </c>
      <c r="C73">
        <v>15.436300000000001</v>
      </c>
    </row>
    <row r="74" spans="1:3" x14ac:dyDescent="0.3">
      <c r="A74" s="444" t="s">
        <v>414</v>
      </c>
      <c r="C74">
        <v>8.6185999999999989</v>
      </c>
    </row>
    <row r="75" spans="1:3" x14ac:dyDescent="0.3">
      <c r="A75" s="444" t="s">
        <v>418</v>
      </c>
      <c r="C75">
        <v>1.9152000000000002</v>
      </c>
    </row>
    <row r="76" spans="1:3" x14ac:dyDescent="0.3">
      <c r="A76" s="444" t="s">
        <v>421</v>
      </c>
      <c r="C76">
        <v>11.800399999999998</v>
      </c>
    </row>
    <row r="77" spans="1:3" x14ac:dyDescent="0.3">
      <c r="A77" s="444" t="s">
        <v>115</v>
      </c>
      <c r="C77">
        <v>10.608000000000002</v>
      </c>
    </row>
    <row r="78" spans="1:3" x14ac:dyDescent="0.3">
      <c r="A78" s="444" t="s">
        <v>117</v>
      </c>
      <c r="C78">
        <v>7.7101999999999995</v>
      </c>
    </row>
    <row r="79" spans="1:3" x14ac:dyDescent="0.3">
      <c r="A79" s="444" t="s">
        <v>425</v>
      </c>
      <c r="C79">
        <v>3.3338000000000001</v>
      </c>
    </row>
    <row r="80" spans="1:3" x14ac:dyDescent="0.3">
      <c r="A80" s="444" t="s">
        <v>96</v>
      </c>
      <c r="C80">
        <v>6.3727999999999998</v>
      </c>
    </row>
    <row r="81" spans="1:3" x14ac:dyDescent="0.3">
      <c r="A81" s="444" t="s">
        <v>427</v>
      </c>
      <c r="C81">
        <v>7.9580000000000011</v>
      </c>
    </row>
    <row r="82" spans="1:3" x14ac:dyDescent="0.3">
      <c r="A82" s="444" t="s">
        <v>429</v>
      </c>
      <c r="C82">
        <v>1.64</v>
      </c>
    </row>
    <row r="83" spans="1:3" x14ac:dyDescent="0.3">
      <c r="A83" s="444" t="s">
        <v>36</v>
      </c>
      <c r="C83">
        <v>1.2012</v>
      </c>
    </row>
    <row r="84" spans="1:3" x14ac:dyDescent="0.3">
      <c r="A84" s="444" t="s">
        <v>437</v>
      </c>
      <c r="C84">
        <v>1.0187999999999999</v>
      </c>
    </row>
    <row r="85" spans="1:3" x14ac:dyDescent="0.3">
      <c r="A85" s="444" t="s">
        <v>439</v>
      </c>
      <c r="C85">
        <v>0.99399999999999999</v>
      </c>
    </row>
    <row r="86" spans="1:3" x14ac:dyDescent="0.3">
      <c r="A86" s="444" t="s">
        <v>441</v>
      </c>
      <c r="C86">
        <v>2.3555999999999999</v>
      </c>
    </row>
    <row r="87" spans="1:3" x14ac:dyDescent="0.3">
      <c r="A87" s="444" t="s">
        <v>443</v>
      </c>
      <c r="C87">
        <v>1.9152</v>
      </c>
    </row>
    <row r="88" spans="1:3" x14ac:dyDescent="0.3">
      <c r="A88" s="444" t="s">
        <v>445</v>
      </c>
      <c r="C88">
        <v>6.8000000000000005E-2</v>
      </c>
    </row>
    <row r="89" spans="1:3" x14ac:dyDescent="0.3">
      <c r="A89" s="444" t="s">
        <v>123</v>
      </c>
      <c r="C89">
        <v>0.36359999999999998</v>
      </c>
    </row>
    <row r="90" spans="1:3" x14ac:dyDescent="0.3">
      <c r="A90" s="444" t="s">
        <v>121</v>
      </c>
      <c r="C90">
        <v>0.25800000000000001</v>
      </c>
    </row>
    <row r="91" spans="1:3" x14ac:dyDescent="0.3">
      <c r="A91" s="444" t="s">
        <v>449</v>
      </c>
      <c r="C91">
        <v>0.96240000000000003</v>
      </c>
    </row>
    <row r="92" spans="1:3" x14ac:dyDescent="0.3">
      <c r="A92" s="444" t="s">
        <v>99</v>
      </c>
      <c r="C92">
        <v>2.5793999999999997</v>
      </c>
    </row>
    <row r="93" spans="1:3" x14ac:dyDescent="0.3">
      <c r="A93" s="444" t="s">
        <v>451</v>
      </c>
      <c r="C93">
        <v>2.8925000000000001</v>
      </c>
    </row>
    <row r="94" spans="1:3" x14ac:dyDescent="0.3">
      <c r="A94" s="444" t="s">
        <v>453</v>
      </c>
    </row>
    <row r="95" spans="1:3" x14ac:dyDescent="0.3">
      <c r="A95" s="444" t="s">
        <v>455</v>
      </c>
      <c r="C95">
        <v>10.5898</v>
      </c>
    </row>
    <row r="96" spans="1:3" x14ac:dyDescent="0.3">
      <c r="A96" s="444" t="s">
        <v>459</v>
      </c>
    </row>
    <row r="97" spans="1:3" x14ac:dyDescent="0.3">
      <c r="A97" s="444" t="s">
        <v>460</v>
      </c>
      <c r="C97">
        <v>8.1492000000000004</v>
      </c>
    </row>
    <row r="98" spans="1:3" x14ac:dyDescent="0.3">
      <c r="A98" s="444" t="s">
        <v>141</v>
      </c>
      <c r="C98">
        <v>22.734000000000002</v>
      </c>
    </row>
    <row r="99" spans="1:3" x14ac:dyDescent="0.3">
      <c r="A99" s="444" t="s">
        <v>464</v>
      </c>
    </row>
    <row r="100" spans="1:3" x14ac:dyDescent="0.3">
      <c r="A100" s="444" t="s">
        <v>466</v>
      </c>
      <c r="C100">
        <v>1.8</v>
      </c>
    </row>
    <row r="101" spans="1:3" x14ac:dyDescent="0.3">
      <c r="A101" s="444" t="s">
        <v>125</v>
      </c>
      <c r="C101">
        <v>16.202000000000002</v>
      </c>
    </row>
    <row r="102" spans="1:3" x14ac:dyDescent="0.3">
      <c r="A102" s="444" t="s">
        <v>127</v>
      </c>
      <c r="C102">
        <v>8.8427999999999987</v>
      </c>
    </row>
    <row r="103" spans="1:3" x14ac:dyDescent="0.3">
      <c r="A103" s="444" t="s">
        <v>470</v>
      </c>
      <c r="C103">
        <v>6.9736000000000002</v>
      </c>
    </row>
    <row r="104" spans="1:3" x14ac:dyDescent="0.3">
      <c r="A104" s="444" t="s">
        <v>102</v>
      </c>
      <c r="C104">
        <v>11.234</v>
      </c>
    </row>
    <row r="105" spans="1:3" x14ac:dyDescent="0.3">
      <c r="A105" s="444" t="s">
        <v>39</v>
      </c>
      <c r="C105">
        <v>4.0780000000000003</v>
      </c>
    </row>
    <row r="106" spans="1:3" x14ac:dyDescent="0.3">
      <c r="A106" s="444" t="s">
        <v>480</v>
      </c>
      <c r="C106">
        <v>4.2344999999999997</v>
      </c>
    </row>
    <row r="107" spans="1:3" x14ac:dyDescent="0.3">
      <c r="A107" s="444" t="s">
        <v>482</v>
      </c>
      <c r="C107">
        <v>0.92400000000000004</v>
      </c>
    </row>
    <row r="108" spans="1:3" x14ac:dyDescent="0.3">
      <c r="A108" s="444" t="s">
        <v>486</v>
      </c>
      <c r="C108">
        <v>10.770499999999998</v>
      </c>
    </row>
    <row r="109" spans="1:3" x14ac:dyDescent="0.3">
      <c r="A109" s="444" t="s">
        <v>487</v>
      </c>
      <c r="C109">
        <v>0.1</v>
      </c>
    </row>
    <row r="110" spans="1:3" x14ac:dyDescent="0.3">
      <c r="A110" s="444" t="s">
        <v>489</v>
      </c>
      <c r="C110">
        <v>2.9669999999999996</v>
      </c>
    </row>
    <row r="111" spans="1:3" x14ac:dyDescent="0.3">
      <c r="A111" s="444" t="s">
        <v>129</v>
      </c>
      <c r="C111">
        <v>20.724</v>
      </c>
    </row>
    <row r="112" spans="1:3" x14ac:dyDescent="0.3">
      <c r="A112" s="444" t="s">
        <v>131</v>
      </c>
      <c r="C112">
        <v>17.986899999999999</v>
      </c>
    </row>
    <row r="113" spans="1:3" x14ac:dyDescent="0.3">
      <c r="A113" s="444" t="s">
        <v>492</v>
      </c>
      <c r="C113">
        <v>0.48</v>
      </c>
    </row>
    <row r="114" spans="1:3" x14ac:dyDescent="0.3">
      <c r="A114" s="444" t="s">
        <v>496</v>
      </c>
      <c r="C114">
        <v>15.551399999999997</v>
      </c>
    </row>
    <row r="115" spans="1:3" x14ac:dyDescent="0.3">
      <c r="A115" s="444" t="s">
        <v>109</v>
      </c>
      <c r="C115">
        <v>37.318200000000004</v>
      </c>
    </row>
    <row r="116" spans="1:3" x14ac:dyDescent="0.3">
      <c r="A116" s="444" t="s">
        <v>42</v>
      </c>
      <c r="C116">
        <v>6.3822999999999999</v>
      </c>
    </row>
    <row r="117" spans="1:3" x14ac:dyDescent="0.3">
      <c r="A117" s="444" t="s">
        <v>501</v>
      </c>
    </row>
    <row r="118" spans="1:3" x14ac:dyDescent="0.3">
      <c r="A118" s="444" t="s">
        <v>143</v>
      </c>
      <c r="C118">
        <v>9.8400000000000001E-2</v>
      </c>
    </row>
    <row r="119" spans="1:3" x14ac:dyDescent="0.3">
      <c r="A119" s="444" t="s">
        <v>522</v>
      </c>
      <c r="C119">
        <v>3.9219999999999997</v>
      </c>
    </row>
    <row r="120" spans="1:3" x14ac:dyDescent="0.3">
      <c r="A120" s="444" t="s">
        <v>524</v>
      </c>
    </row>
    <row r="121" spans="1:3" x14ac:dyDescent="0.3">
      <c r="A121" s="444" t="s">
        <v>528</v>
      </c>
      <c r="C121">
        <v>2.4500000000000002</v>
      </c>
    </row>
    <row r="122" spans="1:3" x14ac:dyDescent="0.3">
      <c r="A122" s="444" t="s">
        <v>542</v>
      </c>
      <c r="C122">
        <v>1.5104</v>
      </c>
    </row>
    <row r="123" spans="1:3" x14ac:dyDescent="0.3">
      <c r="A123" s="444" t="s">
        <v>544</v>
      </c>
    </row>
    <row r="124" spans="1:3" x14ac:dyDescent="0.3">
      <c r="A124" s="444" t="s">
        <v>550</v>
      </c>
    </row>
    <row r="125" spans="1:3" x14ac:dyDescent="0.3">
      <c r="A125" s="444" t="s">
        <v>559</v>
      </c>
    </row>
    <row r="126" spans="1:3" x14ac:dyDescent="0.3">
      <c r="A126" s="444" t="s">
        <v>575</v>
      </c>
    </row>
    <row r="127" spans="1:3" x14ac:dyDescent="0.3">
      <c r="A127" s="444" t="s">
        <v>605</v>
      </c>
    </row>
    <row r="128" spans="1:3" x14ac:dyDescent="0.3">
      <c r="A128" s="444" t="s">
        <v>637</v>
      </c>
      <c r="C128">
        <v>4.4800000000000004</v>
      </c>
    </row>
    <row r="129" spans="1:3" x14ac:dyDescent="0.3">
      <c r="A129" s="444" t="s">
        <v>639</v>
      </c>
      <c r="C129">
        <v>45.100999999999999</v>
      </c>
    </row>
    <row r="130" spans="1:3" x14ac:dyDescent="0.3">
      <c r="A130" s="444" t="s">
        <v>641</v>
      </c>
    </row>
    <row r="131" spans="1:3" x14ac:dyDescent="0.3">
      <c r="A131" s="444" t="s">
        <v>643</v>
      </c>
      <c r="C131">
        <v>27.038699999999999</v>
      </c>
    </row>
    <row r="132" spans="1:3" x14ac:dyDescent="0.3">
      <c r="A132" s="444" t="s">
        <v>645</v>
      </c>
    </row>
    <row r="133" spans="1:3" x14ac:dyDescent="0.3">
      <c r="A133" s="444" t="s">
        <v>647</v>
      </c>
      <c r="C133">
        <v>23.717400000000001</v>
      </c>
    </row>
    <row r="134" spans="1:3" x14ac:dyDescent="0.3">
      <c r="A134" s="444" t="s">
        <v>651</v>
      </c>
      <c r="C134">
        <v>5.8759999999999994</v>
      </c>
    </row>
    <row r="135" spans="1:3" x14ac:dyDescent="0.3">
      <c r="A135" s="444" t="s">
        <v>55</v>
      </c>
      <c r="C135">
        <v>1.8419999999999999</v>
      </c>
    </row>
    <row r="136" spans="1:3" x14ac:dyDescent="0.3">
      <c r="A136" s="444" t="s">
        <v>52</v>
      </c>
    </row>
    <row r="137" spans="1:3" x14ac:dyDescent="0.3">
      <c r="A137" s="444" t="s">
        <v>657</v>
      </c>
    </row>
    <row r="138" spans="1:3" x14ac:dyDescent="0.3">
      <c r="A138" s="444" t="s">
        <v>661</v>
      </c>
      <c r="C138">
        <v>6.2312000000000003</v>
      </c>
    </row>
    <row r="139" spans="1:3" x14ac:dyDescent="0.3">
      <c r="A139" s="444" t="s">
        <v>663</v>
      </c>
    </row>
    <row r="140" spans="1:3" x14ac:dyDescent="0.3">
      <c r="A140" s="444" t="s">
        <v>683</v>
      </c>
    </row>
    <row r="141" spans="1:3" x14ac:dyDescent="0.3">
      <c r="A141" s="444" t="s">
        <v>699</v>
      </c>
      <c r="C141">
        <v>6.9208999999999996</v>
      </c>
    </row>
    <row r="142" spans="1:3" x14ac:dyDescent="0.3">
      <c r="A142" s="444" t="s">
        <v>701</v>
      </c>
      <c r="C142">
        <v>0.13500000000000001</v>
      </c>
    </row>
    <row r="143" spans="1:3" x14ac:dyDescent="0.3">
      <c r="A143" s="444" t="s">
        <v>703</v>
      </c>
      <c r="C143">
        <v>7.7439999999999998</v>
      </c>
    </row>
    <row r="144" spans="1:3" x14ac:dyDescent="0.3">
      <c r="A144" s="444" t="s">
        <v>119</v>
      </c>
      <c r="C144">
        <v>2.242</v>
      </c>
    </row>
    <row r="145" spans="1:3" x14ac:dyDescent="0.3">
      <c r="A145" s="444" t="s">
        <v>707</v>
      </c>
      <c r="C145">
        <v>7</v>
      </c>
    </row>
    <row r="146" spans="1:3" x14ac:dyDescent="0.3">
      <c r="A146" s="444" t="s">
        <v>709</v>
      </c>
      <c r="C146">
        <v>0.35199999999999998</v>
      </c>
    </row>
    <row r="147" spans="1:3" x14ac:dyDescent="0.3">
      <c r="A147" s="444" t="s">
        <v>715</v>
      </c>
    </row>
    <row r="148" spans="1:3" x14ac:dyDescent="0.3">
      <c r="A148" s="444" t="s">
        <v>725</v>
      </c>
    </row>
    <row r="149" spans="1:3" x14ac:dyDescent="0.3">
      <c r="A149" s="444" t="s">
        <v>733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EED8-DF28-4E2F-82F5-9290E3E341B3}">
  <sheetPr codeName="Planilha33"/>
  <dimension ref="A1:C168"/>
  <sheetViews>
    <sheetView workbookViewId="0">
      <selection activeCell="H19" sqref="H19"/>
    </sheetView>
  </sheetViews>
  <sheetFormatPr defaultRowHeight="14.4" x14ac:dyDescent="0.3"/>
  <cols>
    <col min="3" max="3" width="8.88671875" bestFit="1" customWidth="1"/>
    <col min="16384" max="16384" width="8.88671875" bestFit="1" customWidth="1"/>
  </cols>
  <sheetData>
    <row r="1" spans="1:3" x14ac:dyDescent="0.3">
      <c r="A1" s="442" t="s">
        <v>181</v>
      </c>
      <c r="B1" s="442"/>
      <c r="C1" s="442" t="s">
        <v>1421</v>
      </c>
    </row>
    <row r="2" spans="1:3" x14ac:dyDescent="0.3">
      <c r="A2" s="444" t="s">
        <v>237</v>
      </c>
    </row>
    <row r="3" spans="1:3" x14ac:dyDescent="0.3">
      <c r="A3" s="444" t="s">
        <v>246</v>
      </c>
      <c r="C3">
        <v>7.7219999999999995</v>
      </c>
    </row>
    <row r="4" spans="1:3" x14ac:dyDescent="0.3">
      <c r="A4" s="444" t="s">
        <v>147</v>
      </c>
      <c r="C4">
        <v>30.834900000000001</v>
      </c>
    </row>
    <row r="5" spans="1:3" x14ac:dyDescent="0.3">
      <c r="A5" s="444" t="s">
        <v>249</v>
      </c>
      <c r="C5">
        <v>7.0009999999999994</v>
      </c>
    </row>
    <row r="6" spans="1:3" x14ac:dyDescent="0.3">
      <c r="A6" s="444" t="s">
        <v>251</v>
      </c>
      <c r="C6">
        <v>12.485999999999999</v>
      </c>
    </row>
    <row r="7" spans="1:3" x14ac:dyDescent="0.3">
      <c r="A7" s="444" t="s">
        <v>49</v>
      </c>
      <c r="C7">
        <v>2.71</v>
      </c>
    </row>
    <row r="8" spans="1:3" x14ac:dyDescent="0.3">
      <c r="A8" s="444" t="s">
        <v>72</v>
      </c>
      <c r="C8">
        <v>16.391999999999999</v>
      </c>
    </row>
    <row r="9" spans="1:3" x14ac:dyDescent="0.3">
      <c r="A9" s="444" t="s">
        <v>254</v>
      </c>
    </row>
    <row r="10" spans="1:3" x14ac:dyDescent="0.3">
      <c r="A10" s="444" t="s">
        <v>256</v>
      </c>
      <c r="C10">
        <v>10.523199999999999</v>
      </c>
    </row>
    <row r="11" spans="1:3" x14ac:dyDescent="0.3">
      <c r="A11" s="444" t="s">
        <v>258</v>
      </c>
    </row>
    <row r="12" spans="1:3" x14ac:dyDescent="0.3">
      <c r="A12" s="444" t="s">
        <v>151</v>
      </c>
      <c r="C12">
        <v>18.944000000000003</v>
      </c>
    </row>
    <row r="13" spans="1:3" x14ac:dyDescent="0.3">
      <c r="A13" s="444" t="s">
        <v>149</v>
      </c>
      <c r="C13">
        <v>0.7722</v>
      </c>
    </row>
    <row r="14" spans="1:3" x14ac:dyDescent="0.3">
      <c r="A14" s="444" t="s">
        <v>261</v>
      </c>
      <c r="C14">
        <v>26.941000000000003</v>
      </c>
    </row>
    <row r="15" spans="1:3" x14ac:dyDescent="0.3">
      <c r="A15" s="444" t="s">
        <v>265</v>
      </c>
      <c r="C15">
        <v>14.417800000000003</v>
      </c>
    </row>
    <row r="16" spans="1:3" x14ac:dyDescent="0.3">
      <c r="A16" s="444" t="s">
        <v>267</v>
      </c>
      <c r="C16">
        <v>1.56</v>
      </c>
    </row>
    <row r="17" spans="1:3" x14ac:dyDescent="0.3">
      <c r="A17" s="444" t="s">
        <v>269</v>
      </c>
      <c r="C17">
        <v>16.147500000000001</v>
      </c>
    </row>
    <row r="18" spans="1:3" x14ac:dyDescent="0.3">
      <c r="A18" s="444" t="s">
        <v>270</v>
      </c>
    </row>
    <row r="19" spans="1:3" x14ac:dyDescent="0.3">
      <c r="A19" s="444" t="s">
        <v>272</v>
      </c>
      <c r="C19">
        <v>25.8476</v>
      </c>
    </row>
    <row r="20" spans="1:3" x14ac:dyDescent="0.3">
      <c r="A20" s="444" t="s">
        <v>274</v>
      </c>
    </row>
    <row r="21" spans="1:3" x14ac:dyDescent="0.3">
      <c r="A21" s="444" t="s">
        <v>57</v>
      </c>
      <c r="C21">
        <v>30.543999999999997</v>
      </c>
    </row>
    <row r="22" spans="1:3" x14ac:dyDescent="0.3">
      <c r="A22" s="444" t="s">
        <v>75</v>
      </c>
      <c r="C22">
        <v>10.1</v>
      </c>
    </row>
    <row r="23" spans="1:3" x14ac:dyDescent="0.3">
      <c r="A23" s="444" t="s">
        <v>29</v>
      </c>
      <c r="C23">
        <v>2.9485999999999999</v>
      </c>
    </row>
    <row r="24" spans="1:3" x14ac:dyDescent="0.3">
      <c r="A24" s="444" t="s">
        <v>278</v>
      </c>
      <c r="C24">
        <v>5.8650000000000002</v>
      </c>
    </row>
    <row r="25" spans="1:3" x14ac:dyDescent="0.3">
      <c r="A25" s="444" t="s">
        <v>280</v>
      </c>
      <c r="C25">
        <v>8.0139999999999993</v>
      </c>
    </row>
    <row r="26" spans="1:3" x14ac:dyDescent="0.3">
      <c r="A26" s="444" t="s">
        <v>282</v>
      </c>
      <c r="C26">
        <v>4.5529999999999999</v>
      </c>
    </row>
    <row r="27" spans="1:3" x14ac:dyDescent="0.3">
      <c r="A27" s="444" t="s">
        <v>284</v>
      </c>
      <c r="C27">
        <v>1.518</v>
      </c>
    </row>
    <row r="28" spans="1:3" x14ac:dyDescent="0.3">
      <c r="A28" s="444" t="s">
        <v>286</v>
      </c>
    </row>
    <row r="29" spans="1:3" x14ac:dyDescent="0.3">
      <c r="A29" s="444" t="s">
        <v>288</v>
      </c>
      <c r="C29">
        <v>11.286000000000001</v>
      </c>
    </row>
    <row r="30" spans="1:3" x14ac:dyDescent="0.3">
      <c r="A30" s="444" t="s">
        <v>290</v>
      </c>
    </row>
    <row r="31" spans="1:3" x14ac:dyDescent="0.3">
      <c r="A31" s="444" t="s">
        <v>292</v>
      </c>
      <c r="C31">
        <v>0.253</v>
      </c>
    </row>
    <row r="32" spans="1:3" x14ac:dyDescent="0.3">
      <c r="A32" s="444" t="s">
        <v>155</v>
      </c>
      <c r="C32">
        <v>1.5840000000000001</v>
      </c>
    </row>
    <row r="33" spans="1:3" x14ac:dyDescent="0.3">
      <c r="A33" s="444" t="s">
        <v>295</v>
      </c>
      <c r="C33">
        <v>2.9539999999999997</v>
      </c>
    </row>
    <row r="34" spans="1:3" x14ac:dyDescent="0.3">
      <c r="A34" s="444" t="s">
        <v>299</v>
      </c>
      <c r="C34">
        <v>0.85199999999999998</v>
      </c>
    </row>
    <row r="35" spans="1:3" x14ac:dyDescent="0.3">
      <c r="A35" s="444" t="s">
        <v>301</v>
      </c>
      <c r="C35">
        <v>16.2271</v>
      </c>
    </row>
    <row r="36" spans="1:3" x14ac:dyDescent="0.3">
      <c r="A36" s="444" t="s">
        <v>305</v>
      </c>
      <c r="C36">
        <v>8.4512</v>
      </c>
    </row>
    <row r="37" spans="1:3" x14ac:dyDescent="0.3">
      <c r="A37" s="444" t="s">
        <v>307</v>
      </c>
    </row>
    <row r="38" spans="1:3" x14ac:dyDescent="0.3">
      <c r="A38" s="444" t="s">
        <v>82</v>
      </c>
      <c r="C38">
        <v>3.6415999999999995</v>
      </c>
    </row>
    <row r="39" spans="1:3" x14ac:dyDescent="0.3">
      <c r="A39" s="444" t="s">
        <v>24</v>
      </c>
      <c r="C39">
        <v>10.7372</v>
      </c>
    </row>
    <row r="40" spans="1:3" x14ac:dyDescent="0.3">
      <c r="A40" s="444" t="s">
        <v>311</v>
      </c>
      <c r="C40">
        <v>0.46800000000000003</v>
      </c>
    </row>
    <row r="41" spans="1:3" x14ac:dyDescent="0.3">
      <c r="A41" s="444" t="s">
        <v>313</v>
      </c>
      <c r="C41">
        <v>4.8938000000000006</v>
      </c>
    </row>
    <row r="42" spans="1:3" x14ac:dyDescent="0.3">
      <c r="A42" s="444" t="s">
        <v>157</v>
      </c>
      <c r="C42">
        <v>7.4248000000000012</v>
      </c>
    </row>
    <row r="43" spans="1:3" x14ac:dyDescent="0.3">
      <c r="A43" s="444" t="s">
        <v>316</v>
      </c>
      <c r="C43">
        <v>1.8177999999999999</v>
      </c>
    </row>
    <row r="44" spans="1:3" x14ac:dyDescent="0.3">
      <c r="A44" s="444" t="s">
        <v>318</v>
      </c>
    </row>
    <row r="45" spans="1:3" x14ac:dyDescent="0.3">
      <c r="A45" s="444" t="s">
        <v>320</v>
      </c>
      <c r="C45">
        <v>14.9748</v>
      </c>
    </row>
    <row r="46" spans="1:3" x14ac:dyDescent="0.3">
      <c r="A46" s="444" t="s">
        <v>322</v>
      </c>
      <c r="C46">
        <v>47.231999999999999</v>
      </c>
    </row>
    <row r="47" spans="1:3" x14ac:dyDescent="0.3">
      <c r="A47" s="444" t="s">
        <v>324</v>
      </c>
      <c r="C47">
        <v>33.197499999999998</v>
      </c>
    </row>
    <row r="48" spans="1:3" x14ac:dyDescent="0.3">
      <c r="A48" s="444" t="s">
        <v>60</v>
      </c>
      <c r="C48">
        <v>49.383999999999993</v>
      </c>
    </row>
    <row r="49" spans="1:3" x14ac:dyDescent="0.3">
      <c r="A49" s="444" t="s">
        <v>84</v>
      </c>
      <c r="C49">
        <v>8.6910999999999987</v>
      </c>
    </row>
    <row r="50" spans="1:3" x14ac:dyDescent="0.3">
      <c r="A50" s="444" t="s">
        <v>33</v>
      </c>
      <c r="C50">
        <v>15.220400000000001</v>
      </c>
    </row>
    <row r="51" spans="1:3" x14ac:dyDescent="0.3">
      <c r="A51" s="444" t="s">
        <v>332</v>
      </c>
    </row>
    <row r="52" spans="1:3" x14ac:dyDescent="0.3">
      <c r="A52" s="444" t="s">
        <v>336</v>
      </c>
    </row>
    <row r="53" spans="1:3" x14ac:dyDescent="0.3">
      <c r="A53" s="444" t="s">
        <v>338</v>
      </c>
      <c r="C53">
        <v>6.575400000000001</v>
      </c>
    </row>
    <row r="54" spans="1:3" x14ac:dyDescent="0.3">
      <c r="A54" s="444" t="s">
        <v>340</v>
      </c>
    </row>
    <row r="55" spans="1:3" x14ac:dyDescent="0.3">
      <c r="A55" s="444" t="s">
        <v>344</v>
      </c>
      <c r="C55">
        <v>4.0936000000000003</v>
      </c>
    </row>
    <row r="56" spans="1:3" x14ac:dyDescent="0.3">
      <c r="A56" s="444" t="s">
        <v>346</v>
      </c>
    </row>
    <row r="57" spans="1:3" x14ac:dyDescent="0.3">
      <c r="A57" s="444" t="s">
        <v>348</v>
      </c>
      <c r="C57">
        <v>29.386200000000002</v>
      </c>
    </row>
    <row r="58" spans="1:3" x14ac:dyDescent="0.3">
      <c r="A58" s="444" t="s">
        <v>352</v>
      </c>
      <c r="C58">
        <v>15.666</v>
      </c>
    </row>
    <row r="59" spans="1:3" x14ac:dyDescent="0.3">
      <c r="A59" s="444" t="s">
        <v>88</v>
      </c>
      <c r="C59">
        <v>10.8125</v>
      </c>
    </row>
    <row r="60" spans="1:3" x14ac:dyDescent="0.3">
      <c r="A60" s="444" t="s">
        <v>67</v>
      </c>
      <c r="C60">
        <v>22.615000000000002</v>
      </c>
    </row>
    <row r="61" spans="1:3" x14ac:dyDescent="0.3">
      <c r="A61" s="444" t="s">
        <v>358</v>
      </c>
      <c r="C61">
        <v>8.552999999999999</v>
      </c>
    </row>
    <row r="62" spans="1:3" x14ac:dyDescent="0.3">
      <c r="A62" s="444" t="s">
        <v>69</v>
      </c>
    </row>
    <row r="63" spans="1:3" x14ac:dyDescent="0.3">
      <c r="A63" s="444" t="s">
        <v>21</v>
      </c>
    </row>
    <row r="64" spans="1:3" x14ac:dyDescent="0.3">
      <c r="A64" s="444" t="s">
        <v>17</v>
      </c>
      <c r="C64">
        <v>13.300699999999997</v>
      </c>
    </row>
    <row r="65" spans="1:3" x14ac:dyDescent="0.3">
      <c r="A65" s="444" t="s">
        <v>389</v>
      </c>
    </row>
    <row r="66" spans="1:3" x14ac:dyDescent="0.3">
      <c r="A66" s="444" t="s">
        <v>391</v>
      </c>
      <c r="C66">
        <v>1.3519999999999999</v>
      </c>
    </row>
    <row r="67" spans="1:3" x14ac:dyDescent="0.3">
      <c r="A67" s="444" t="s">
        <v>393</v>
      </c>
      <c r="C67">
        <v>21.113999999999997</v>
      </c>
    </row>
    <row r="68" spans="1:3" x14ac:dyDescent="0.3">
      <c r="A68" s="444" t="s">
        <v>395</v>
      </c>
      <c r="C68">
        <v>16.908200000000001</v>
      </c>
    </row>
    <row r="69" spans="1:3" x14ac:dyDescent="0.3">
      <c r="A69" s="444" t="s">
        <v>397</v>
      </c>
      <c r="C69">
        <v>5.9136000000000006</v>
      </c>
    </row>
    <row r="70" spans="1:3" x14ac:dyDescent="0.3">
      <c r="A70" s="444" t="s">
        <v>399</v>
      </c>
      <c r="C70">
        <v>8.9980000000000011</v>
      </c>
    </row>
    <row r="71" spans="1:3" x14ac:dyDescent="0.3">
      <c r="A71" s="444" t="s">
        <v>401</v>
      </c>
      <c r="C71">
        <v>0.77200000000000002</v>
      </c>
    </row>
    <row r="72" spans="1:3" x14ac:dyDescent="0.3">
      <c r="A72" s="444" t="s">
        <v>92</v>
      </c>
      <c r="C72">
        <v>1.4280000000000002</v>
      </c>
    </row>
    <row r="73" spans="1:3" x14ac:dyDescent="0.3">
      <c r="A73" s="444" t="s">
        <v>405</v>
      </c>
      <c r="C73">
        <v>1.5227999999999999</v>
      </c>
    </row>
    <row r="74" spans="1:3" x14ac:dyDescent="0.3">
      <c r="A74" s="444" t="s">
        <v>409</v>
      </c>
      <c r="C74">
        <v>7.9054000000000011</v>
      </c>
    </row>
    <row r="75" spans="1:3" x14ac:dyDescent="0.3">
      <c r="A75" s="444" t="s">
        <v>411</v>
      </c>
      <c r="C75">
        <v>9.6019999999999985</v>
      </c>
    </row>
    <row r="76" spans="1:3" x14ac:dyDescent="0.3">
      <c r="A76" s="444" t="s">
        <v>139</v>
      </c>
      <c r="C76">
        <v>6.4151000000000007</v>
      </c>
    </row>
    <row r="77" spans="1:3" x14ac:dyDescent="0.3">
      <c r="A77" s="444" t="s">
        <v>414</v>
      </c>
    </row>
    <row r="78" spans="1:3" x14ac:dyDescent="0.3">
      <c r="A78" s="444" t="s">
        <v>418</v>
      </c>
      <c r="C78">
        <v>6.5503999999999998</v>
      </c>
    </row>
    <row r="79" spans="1:3" x14ac:dyDescent="0.3">
      <c r="A79" s="444" t="s">
        <v>421</v>
      </c>
      <c r="C79">
        <v>14.4284</v>
      </c>
    </row>
    <row r="80" spans="1:3" x14ac:dyDescent="0.3">
      <c r="A80" s="444" t="s">
        <v>115</v>
      </c>
      <c r="C80">
        <v>9.0940000000000012</v>
      </c>
    </row>
    <row r="81" spans="1:3" x14ac:dyDescent="0.3">
      <c r="A81" s="444" t="s">
        <v>117</v>
      </c>
      <c r="C81">
        <v>4.5933999999999999</v>
      </c>
    </row>
    <row r="82" spans="1:3" x14ac:dyDescent="0.3">
      <c r="A82" s="444" t="s">
        <v>425</v>
      </c>
      <c r="C82">
        <v>4.3472</v>
      </c>
    </row>
    <row r="83" spans="1:3" x14ac:dyDescent="0.3">
      <c r="A83" s="444" t="s">
        <v>96</v>
      </c>
      <c r="C83">
        <v>1.5960000000000001</v>
      </c>
    </row>
    <row r="84" spans="1:3" x14ac:dyDescent="0.3">
      <c r="A84" s="444" t="s">
        <v>427</v>
      </c>
      <c r="C84">
        <v>4.5845000000000002</v>
      </c>
    </row>
    <row r="85" spans="1:3" x14ac:dyDescent="0.3">
      <c r="A85" s="444" t="s">
        <v>429</v>
      </c>
      <c r="C85">
        <v>0.7</v>
      </c>
    </row>
    <row r="86" spans="1:3" x14ac:dyDescent="0.3">
      <c r="A86" s="444" t="s">
        <v>36</v>
      </c>
      <c r="C86">
        <v>3.4967999999999995</v>
      </c>
    </row>
    <row r="87" spans="1:3" x14ac:dyDescent="0.3">
      <c r="A87" s="444" t="s">
        <v>435</v>
      </c>
    </row>
    <row r="88" spans="1:3" x14ac:dyDescent="0.3">
      <c r="A88" s="444" t="s">
        <v>437</v>
      </c>
    </row>
    <row r="89" spans="1:3" x14ac:dyDescent="0.3">
      <c r="A89" s="444" t="s">
        <v>439</v>
      </c>
      <c r="C89">
        <v>3.9790000000000001</v>
      </c>
    </row>
    <row r="90" spans="1:3" x14ac:dyDescent="0.3">
      <c r="A90" s="444" t="s">
        <v>441</v>
      </c>
      <c r="C90">
        <v>8.1100000000000005E-2</v>
      </c>
    </row>
    <row r="91" spans="1:3" x14ac:dyDescent="0.3">
      <c r="A91" s="444" t="s">
        <v>443</v>
      </c>
      <c r="C91">
        <v>1.762</v>
      </c>
    </row>
    <row r="92" spans="1:3" x14ac:dyDescent="0.3">
      <c r="A92" s="444" t="s">
        <v>445</v>
      </c>
      <c r="C92">
        <v>0.81599999999999995</v>
      </c>
    </row>
    <row r="93" spans="1:3" x14ac:dyDescent="0.3">
      <c r="A93" s="444" t="s">
        <v>123</v>
      </c>
      <c r="C93">
        <v>1.9998</v>
      </c>
    </row>
    <row r="94" spans="1:3" x14ac:dyDescent="0.3">
      <c r="A94" s="444" t="s">
        <v>121</v>
      </c>
      <c r="C94">
        <v>0.432</v>
      </c>
    </row>
    <row r="95" spans="1:3" x14ac:dyDescent="0.3">
      <c r="A95" s="444" t="s">
        <v>449</v>
      </c>
      <c r="C95">
        <v>1.9039000000000001</v>
      </c>
    </row>
    <row r="96" spans="1:3" x14ac:dyDescent="0.3">
      <c r="A96" s="444" t="s">
        <v>99</v>
      </c>
      <c r="C96">
        <v>3.2633999999999999</v>
      </c>
    </row>
    <row r="97" spans="1:3" x14ac:dyDescent="0.3">
      <c r="A97" s="444" t="s">
        <v>451</v>
      </c>
      <c r="C97">
        <v>11.4725</v>
      </c>
    </row>
    <row r="98" spans="1:3" x14ac:dyDescent="0.3">
      <c r="A98" s="444" t="s">
        <v>453</v>
      </c>
    </row>
    <row r="99" spans="1:3" x14ac:dyDescent="0.3">
      <c r="A99" s="444" t="s">
        <v>455</v>
      </c>
      <c r="C99">
        <v>4.6399999999999997E-2</v>
      </c>
    </row>
    <row r="100" spans="1:3" x14ac:dyDescent="0.3">
      <c r="A100" s="444" t="s">
        <v>459</v>
      </c>
      <c r="C100">
        <v>13.661</v>
      </c>
    </row>
    <row r="101" spans="1:3" x14ac:dyDescent="0.3">
      <c r="A101" s="444" t="s">
        <v>460</v>
      </c>
    </row>
    <row r="102" spans="1:3" x14ac:dyDescent="0.3">
      <c r="A102" s="444" t="s">
        <v>141</v>
      </c>
      <c r="C102">
        <v>38.927799999999998</v>
      </c>
    </row>
    <row r="103" spans="1:3" x14ac:dyDescent="0.3">
      <c r="A103" s="444" t="s">
        <v>464</v>
      </c>
      <c r="C103">
        <v>0.45</v>
      </c>
    </row>
    <row r="104" spans="1:3" x14ac:dyDescent="0.3">
      <c r="A104" s="444" t="s">
        <v>466</v>
      </c>
      <c r="C104">
        <v>1.1599999999999999</v>
      </c>
    </row>
    <row r="105" spans="1:3" x14ac:dyDescent="0.3">
      <c r="A105" s="444" t="s">
        <v>125</v>
      </c>
      <c r="C105">
        <v>63.707000000000001</v>
      </c>
    </row>
    <row r="106" spans="1:3" x14ac:dyDescent="0.3">
      <c r="A106" s="444" t="s">
        <v>127</v>
      </c>
      <c r="C106">
        <v>12.957799999999999</v>
      </c>
    </row>
    <row r="107" spans="1:3" x14ac:dyDescent="0.3">
      <c r="A107" s="444" t="s">
        <v>470</v>
      </c>
      <c r="C107">
        <v>8.8196000000000012</v>
      </c>
    </row>
    <row r="108" spans="1:3" x14ac:dyDescent="0.3">
      <c r="A108" s="444" t="s">
        <v>102</v>
      </c>
      <c r="C108">
        <v>25.495000000000001</v>
      </c>
    </row>
    <row r="109" spans="1:3" x14ac:dyDescent="0.3">
      <c r="A109" s="444" t="s">
        <v>39</v>
      </c>
      <c r="C109">
        <v>11.0029</v>
      </c>
    </row>
    <row r="110" spans="1:3" x14ac:dyDescent="0.3">
      <c r="A110" s="444" t="s">
        <v>480</v>
      </c>
      <c r="C110">
        <v>5.6285000000000007</v>
      </c>
    </row>
    <row r="111" spans="1:3" x14ac:dyDescent="0.3">
      <c r="A111" s="444" t="s">
        <v>482</v>
      </c>
      <c r="C111">
        <v>4.6199999999999998E-2</v>
      </c>
    </row>
    <row r="112" spans="1:3" x14ac:dyDescent="0.3">
      <c r="A112" s="444" t="s">
        <v>486</v>
      </c>
      <c r="C112">
        <v>35.623999999999995</v>
      </c>
    </row>
    <row r="113" spans="1:3" x14ac:dyDescent="0.3">
      <c r="A113" s="444" t="s">
        <v>487</v>
      </c>
      <c r="C113">
        <v>0.72</v>
      </c>
    </row>
    <row r="114" spans="1:3" x14ac:dyDescent="0.3">
      <c r="A114" s="444" t="s">
        <v>489</v>
      </c>
      <c r="C114">
        <v>2.024</v>
      </c>
    </row>
    <row r="115" spans="1:3" x14ac:dyDescent="0.3">
      <c r="A115" s="444" t="s">
        <v>129</v>
      </c>
      <c r="C115">
        <v>19.669999999999998</v>
      </c>
    </row>
    <row r="116" spans="1:3" x14ac:dyDescent="0.3">
      <c r="A116" s="444" t="s">
        <v>131</v>
      </c>
      <c r="C116">
        <v>20.467800000000008</v>
      </c>
    </row>
    <row r="117" spans="1:3" x14ac:dyDescent="0.3">
      <c r="A117" s="444" t="s">
        <v>492</v>
      </c>
      <c r="C117">
        <v>1.5820000000000001</v>
      </c>
    </row>
    <row r="118" spans="1:3" x14ac:dyDescent="0.3">
      <c r="A118" s="444" t="s">
        <v>496</v>
      </c>
      <c r="C118">
        <v>8.1120000000000001</v>
      </c>
    </row>
    <row r="119" spans="1:3" x14ac:dyDescent="0.3">
      <c r="A119" s="444" t="s">
        <v>109</v>
      </c>
      <c r="C119">
        <v>15.954600000000001</v>
      </c>
    </row>
    <row r="120" spans="1:3" x14ac:dyDescent="0.3">
      <c r="A120" s="444" t="s">
        <v>42</v>
      </c>
      <c r="C120">
        <v>15.3606</v>
      </c>
    </row>
    <row r="121" spans="1:3" x14ac:dyDescent="0.3">
      <c r="A121" s="444" t="s">
        <v>501</v>
      </c>
      <c r="C121">
        <v>0.93600000000000005</v>
      </c>
    </row>
    <row r="122" spans="1:3" x14ac:dyDescent="0.3">
      <c r="A122" s="444" t="s">
        <v>145</v>
      </c>
      <c r="C122">
        <v>5.0534999999999988</v>
      </c>
    </row>
    <row r="123" spans="1:3" x14ac:dyDescent="0.3">
      <c r="A123" s="444" t="s">
        <v>510</v>
      </c>
      <c r="C123">
        <v>0.80999999999999994</v>
      </c>
    </row>
    <row r="124" spans="1:3" x14ac:dyDescent="0.3">
      <c r="A124" s="444" t="s">
        <v>512</v>
      </c>
    </row>
    <row r="125" spans="1:3" x14ac:dyDescent="0.3">
      <c r="A125" s="444" t="s">
        <v>133</v>
      </c>
      <c r="C125">
        <v>2.8240000000000003</v>
      </c>
    </row>
    <row r="126" spans="1:3" x14ac:dyDescent="0.3">
      <c r="A126" s="444" t="s">
        <v>514</v>
      </c>
      <c r="C126">
        <v>13.511800000000001</v>
      </c>
    </row>
    <row r="127" spans="1:3" x14ac:dyDescent="0.3">
      <c r="A127" s="444" t="s">
        <v>113</v>
      </c>
      <c r="C127">
        <v>13.3154</v>
      </c>
    </row>
    <row r="128" spans="1:3" x14ac:dyDescent="0.3">
      <c r="A128" s="444" t="s">
        <v>518</v>
      </c>
      <c r="C128">
        <v>5.3320000000000007</v>
      </c>
    </row>
    <row r="129" spans="1:3" x14ac:dyDescent="0.3">
      <c r="A129" s="444" t="s">
        <v>143</v>
      </c>
    </row>
    <row r="130" spans="1:3" x14ac:dyDescent="0.3">
      <c r="A130" s="444" t="s">
        <v>520</v>
      </c>
    </row>
    <row r="131" spans="1:3" x14ac:dyDescent="0.3">
      <c r="A131" s="444" t="s">
        <v>522</v>
      </c>
      <c r="C131">
        <v>0.74</v>
      </c>
    </row>
    <row r="132" spans="1:3" x14ac:dyDescent="0.3">
      <c r="A132" s="444" t="s">
        <v>1883</v>
      </c>
      <c r="C132">
        <v>0.66</v>
      </c>
    </row>
    <row r="133" spans="1:3" x14ac:dyDescent="0.3">
      <c r="A133" s="444" t="s">
        <v>524</v>
      </c>
    </row>
    <row r="134" spans="1:3" x14ac:dyDescent="0.3">
      <c r="A134" s="444" t="s">
        <v>526</v>
      </c>
    </row>
    <row r="135" spans="1:3" x14ac:dyDescent="0.3">
      <c r="A135" s="444" t="s">
        <v>528</v>
      </c>
      <c r="C135">
        <v>9.6971999999999987</v>
      </c>
    </row>
    <row r="136" spans="1:3" x14ac:dyDescent="0.3">
      <c r="A136" s="444" t="s">
        <v>555</v>
      </c>
      <c r="C136">
        <v>10.134399999999999</v>
      </c>
    </row>
    <row r="137" spans="1:3" x14ac:dyDescent="0.3">
      <c r="A137" s="444" t="s">
        <v>565</v>
      </c>
    </row>
    <row r="138" spans="1:3" x14ac:dyDescent="0.3">
      <c r="A138" s="444" t="s">
        <v>569</v>
      </c>
    </row>
    <row r="139" spans="1:3" x14ac:dyDescent="0.3">
      <c r="A139" s="444" t="s">
        <v>575</v>
      </c>
      <c r="C139">
        <v>20.295000000000002</v>
      </c>
    </row>
    <row r="140" spans="1:3" x14ac:dyDescent="0.3">
      <c r="A140" s="444" t="s">
        <v>590</v>
      </c>
    </row>
    <row r="141" spans="1:3" x14ac:dyDescent="0.3">
      <c r="A141" s="444" t="s">
        <v>596</v>
      </c>
    </row>
    <row r="142" spans="1:3" x14ac:dyDescent="0.3">
      <c r="A142" s="444" t="s">
        <v>605</v>
      </c>
    </row>
    <row r="143" spans="1:3" x14ac:dyDescent="0.3">
      <c r="A143" s="444" t="s">
        <v>1310</v>
      </c>
      <c r="C143">
        <v>0.19120000000000001</v>
      </c>
    </row>
    <row r="144" spans="1:3" x14ac:dyDescent="0.3">
      <c r="A144" s="444" t="s">
        <v>1312</v>
      </c>
      <c r="C144">
        <v>3.7050000000000001</v>
      </c>
    </row>
    <row r="145" spans="1:3" x14ac:dyDescent="0.3">
      <c r="A145" s="444" t="s">
        <v>637</v>
      </c>
      <c r="C145">
        <v>4.5979999999999999</v>
      </c>
    </row>
    <row r="146" spans="1:3" x14ac:dyDescent="0.3">
      <c r="A146" s="444" t="s">
        <v>639</v>
      </c>
      <c r="C146">
        <v>12.936</v>
      </c>
    </row>
    <row r="147" spans="1:3" x14ac:dyDescent="0.3">
      <c r="A147" s="444" t="s">
        <v>643</v>
      </c>
      <c r="C147">
        <v>5.5571000000000002</v>
      </c>
    </row>
    <row r="148" spans="1:3" x14ac:dyDescent="0.3">
      <c r="A148" s="444" t="s">
        <v>645</v>
      </c>
      <c r="C148">
        <v>30.903499999999998</v>
      </c>
    </row>
    <row r="149" spans="1:3" x14ac:dyDescent="0.3">
      <c r="A149" s="444" t="s">
        <v>647</v>
      </c>
      <c r="C149">
        <v>12.01</v>
      </c>
    </row>
    <row r="150" spans="1:3" x14ac:dyDescent="0.3">
      <c r="A150" s="444" t="s">
        <v>649</v>
      </c>
    </row>
    <row r="151" spans="1:3" x14ac:dyDescent="0.3">
      <c r="A151" s="444" t="s">
        <v>651</v>
      </c>
      <c r="C151">
        <v>0.72319999999999995</v>
      </c>
    </row>
    <row r="152" spans="1:3" x14ac:dyDescent="0.3">
      <c r="A152" s="444" t="s">
        <v>653</v>
      </c>
    </row>
    <row r="153" spans="1:3" x14ac:dyDescent="0.3">
      <c r="A153" s="444" t="s">
        <v>55</v>
      </c>
      <c r="C153">
        <v>4.3631000000000002</v>
      </c>
    </row>
    <row r="154" spans="1:3" x14ac:dyDescent="0.3">
      <c r="A154" s="444" t="s">
        <v>52</v>
      </c>
    </row>
    <row r="155" spans="1:3" x14ac:dyDescent="0.3">
      <c r="A155" s="444" t="s">
        <v>655</v>
      </c>
    </row>
    <row r="156" spans="1:3" x14ac:dyDescent="0.3">
      <c r="A156" s="444" t="s">
        <v>661</v>
      </c>
      <c r="C156">
        <v>0.59440000000000004</v>
      </c>
    </row>
    <row r="157" spans="1:3" x14ac:dyDescent="0.3">
      <c r="A157" s="444" t="s">
        <v>663</v>
      </c>
    </row>
    <row r="158" spans="1:3" x14ac:dyDescent="0.3">
      <c r="A158" s="444" t="s">
        <v>675</v>
      </c>
    </row>
    <row r="159" spans="1:3" x14ac:dyDescent="0.3">
      <c r="A159" s="444" t="s">
        <v>683</v>
      </c>
      <c r="C159">
        <v>0.5776</v>
      </c>
    </row>
    <row r="160" spans="1:3" x14ac:dyDescent="0.3">
      <c r="A160" s="444" t="s">
        <v>699</v>
      </c>
      <c r="C160">
        <v>9.5000000000000001E-2</v>
      </c>
    </row>
    <row r="161" spans="1:3" x14ac:dyDescent="0.3">
      <c r="A161" s="444" t="s">
        <v>701</v>
      </c>
    </row>
    <row r="162" spans="1:3" x14ac:dyDescent="0.3">
      <c r="A162" s="444" t="s">
        <v>703</v>
      </c>
      <c r="C162">
        <v>2.2639999999999998</v>
      </c>
    </row>
    <row r="163" spans="1:3" x14ac:dyDescent="0.3">
      <c r="A163" s="444" t="s">
        <v>119</v>
      </c>
      <c r="C163">
        <v>5.3245000000000005</v>
      </c>
    </row>
    <row r="164" spans="1:3" x14ac:dyDescent="0.3">
      <c r="A164" s="444" t="s">
        <v>709</v>
      </c>
      <c r="C164">
        <v>8.3469999999999995</v>
      </c>
    </row>
    <row r="165" spans="1:3" x14ac:dyDescent="0.3">
      <c r="A165" s="444" t="s">
        <v>715</v>
      </c>
      <c r="C165">
        <v>1.02</v>
      </c>
    </row>
    <row r="166" spans="1:3" x14ac:dyDescent="0.3">
      <c r="A166" s="444" t="s">
        <v>717</v>
      </c>
    </row>
    <row r="167" spans="1:3" x14ac:dyDescent="0.3">
      <c r="A167" s="444" t="s">
        <v>725</v>
      </c>
      <c r="C167">
        <v>2.016</v>
      </c>
    </row>
    <row r="168" spans="1:3" x14ac:dyDescent="0.3">
      <c r="A168" s="444" t="s">
        <v>733</v>
      </c>
      <c r="C168">
        <v>2.1911999999999998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F996-195D-4552-A4E8-06477B41C8ED}">
  <sheetPr codeName="Planilha34"/>
  <dimension ref="A1:C169"/>
  <sheetViews>
    <sheetView workbookViewId="0">
      <selection activeCell="H19" sqref="H19"/>
    </sheetView>
  </sheetViews>
  <sheetFormatPr defaultRowHeight="14.4" x14ac:dyDescent="0.3"/>
  <cols>
    <col min="2" max="2" width="46.5546875" bestFit="1" customWidth="1"/>
    <col min="3" max="3" width="10" bestFit="1" customWidth="1"/>
  </cols>
  <sheetData>
    <row r="1" spans="1:3" x14ac:dyDescent="0.3">
      <c r="A1" s="442" t="s">
        <v>181</v>
      </c>
      <c r="B1" s="442"/>
      <c r="C1" s="442" t="s">
        <v>1421</v>
      </c>
    </row>
    <row r="2" spans="1:3" x14ac:dyDescent="0.3">
      <c r="A2" s="444" t="s">
        <v>237</v>
      </c>
      <c r="B2" t="s">
        <v>1742</v>
      </c>
    </row>
    <row r="3" spans="1:3" x14ac:dyDescent="0.3">
      <c r="A3" s="444" t="s">
        <v>246</v>
      </c>
      <c r="B3" t="s">
        <v>1470</v>
      </c>
      <c r="C3">
        <v>0.54</v>
      </c>
    </row>
    <row r="4" spans="1:3" x14ac:dyDescent="0.3">
      <c r="A4" s="444" t="s">
        <v>147</v>
      </c>
      <c r="B4" t="s">
        <v>1471</v>
      </c>
      <c r="C4">
        <v>27.510499999999997</v>
      </c>
    </row>
    <row r="5" spans="1:3" x14ac:dyDescent="0.3">
      <c r="A5" s="444" t="s">
        <v>249</v>
      </c>
      <c r="B5" t="s">
        <v>1472</v>
      </c>
      <c r="C5">
        <v>48.162599999999991</v>
      </c>
    </row>
    <row r="6" spans="1:3" x14ac:dyDescent="0.3">
      <c r="A6" s="444" t="s">
        <v>251</v>
      </c>
      <c r="B6" t="s">
        <v>1473</v>
      </c>
      <c r="C6">
        <v>9.7800000000000011</v>
      </c>
    </row>
    <row r="7" spans="1:3" x14ac:dyDescent="0.3">
      <c r="A7" s="444" t="s">
        <v>49</v>
      </c>
      <c r="B7" t="s">
        <v>1474</v>
      </c>
      <c r="C7">
        <v>0.42500000000000004</v>
      </c>
    </row>
    <row r="8" spans="1:3" x14ac:dyDescent="0.3">
      <c r="A8" s="444" t="s">
        <v>72</v>
      </c>
      <c r="B8" t="s">
        <v>1475</v>
      </c>
      <c r="C8">
        <v>6.4359999999999999</v>
      </c>
    </row>
    <row r="9" spans="1:3" x14ac:dyDescent="0.3">
      <c r="A9" s="444" t="s">
        <v>254</v>
      </c>
      <c r="B9" t="s">
        <v>1884</v>
      </c>
    </row>
    <row r="10" spans="1:3" x14ac:dyDescent="0.3">
      <c r="A10" s="444" t="s">
        <v>256</v>
      </c>
      <c r="B10" t="s">
        <v>1476</v>
      </c>
      <c r="C10">
        <v>9.7000000000000003E-2</v>
      </c>
    </row>
    <row r="11" spans="1:3" x14ac:dyDescent="0.3">
      <c r="A11" s="444" t="s">
        <v>258</v>
      </c>
      <c r="B11" t="s">
        <v>1885</v>
      </c>
    </row>
    <row r="12" spans="1:3" x14ac:dyDescent="0.3">
      <c r="A12" s="444" t="s">
        <v>151</v>
      </c>
      <c r="B12" t="s">
        <v>1477</v>
      </c>
      <c r="C12">
        <v>15.949000000000002</v>
      </c>
    </row>
    <row r="13" spans="1:3" x14ac:dyDescent="0.3">
      <c r="A13" s="444" t="s">
        <v>149</v>
      </c>
      <c r="B13" t="s">
        <v>1855</v>
      </c>
      <c r="C13">
        <v>2.835</v>
      </c>
    </row>
    <row r="14" spans="1:3" x14ac:dyDescent="0.3">
      <c r="A14" s="444" t="s">
        <v>261</v>
      </c>
      <c r="B14" t="s">
        <v>1478</v>
      </c>
      <c r="C14">
        <v>28.716000000000001</v>
      </c>
    </row>
    <row r="15" spans="1:3" x14ac:dyDescent="0.3">
      <c r="A15" s="444" t="s">
        <v>265</v>
      </c>
      <c r="B15" t="s">
        <v>1479</v>
      </c>
      <c r="C15">
        <v>13.128</v>
      </c>
    </row>
    <row r="16" spans="1:3" x14ac:dyDescent="0.3">
      <c r="A16" s="444" t="s">
        <v>267</v>
      </c>
      <c r="B16" t="s">
        <v>1856</v>
      </c>
    </row>
    <row r="17" spans="1:3" x14ac:dyDescent="0.3">
      <c r="A17" s="444" t="s">
        <v>269</v>
      </c>
      <c r="B17" t="s">
        <v>1480</v>
      </c>
      <c r="C17">
        <v>21.9315</v>
      </c>
    </row>
    <row r="18" spans="1:3" x14ac:dyDescent="0.3">
      <c r="A18" s="444" t="s">
        <v>270</v>
      </c>
      <c r="B18" t="s">
        <v>1873</v>
      </c>
      <c r="C18">
        <v>0.91800000000000004</v>
      </c>
    </row>
    <row r="19" spans="1:3" x14ac:dyDescent="0.3">
      <c r="A19" s="444" t="s">
        <v>272</v>
      </c>
      <c r="B19" t="s">
        <v>1481</v>
      </c>
      <c r="C19">
        <v>32.854900000000001</v>
      </c>
    </row>
    <row r="20" spans="1:3" x14ac:dyDescent="0.3">
      <c r="A20" s="444" t="s">
        <v>274</v>
      </c>
      <c r="B20" t="s">
        <v>1886</v>
      </c>
      <c r="C20">
        <v>7.4619999999999997</v>
      </c>
    </row>
    <row r="21" spans="1:3" x14ac:dyDescent="0.3">
      <c r="A21" s="444" t="s">
        <v>57</v>
      </c>
      <c r="B21" t="s">
        <v>1482</v>
      </c>
      <c r="C21">
        <v>6.2100000000000009</v>
      </c>
    </row>
    <row r="22" spans="1:3" x14ac:dyDescent="0.3">
      <c r="A22" s="444" t="s">
        <v>75</v>
      </c>
      <c r="B22" t="s">
        <v>1483</v>
      </c>
      <c r="C22">
        <v>16.026</v>
      </c>
    </row>
    <row r="23" spans="1:3" x14ac:dyDescent="0.3">
      <c r="A23" s="444" t="s">
        <v>29</v>
      </c>
      <c r="B23" t="s">
        <v>1484</v>
      </c>
    </row>
    <row r="24" spans="1:3" x14ac:dyDescent="0.3">
      <c r="A24" s="444" t="s">
        <v>278</v>
      </c>
      <c r="B24" t="s">
        <v>1887</v>
      </c>
    </row>
    <row r="25" spans="1:3" x14ac:dyDescent="0.3">
      <c r="A25" s="444" t="s">
        <v>280</v>
      </c>
      <c r="B25" t="s">
        <v>1671</v>
      </c>
      <c r="C25">
        <v>1.524</v>
      </c>
    </row>
    <row r="26" spans="1:3" x14ac:dyDescent="0.3">
      <c r="A26" s="444" t="s">
        <v>282</v>
      </c>
      <c r="B26" t="s">
        <v>1485</v>
      </c>
      <c r="C26">
        <v>23.5578</v>
      </c>
    </row>
    <row r="27" spans="1:3" x14ac:dyDescent="0.3">
      <c r="A27" s="444" t="s">
        <v>284</v>
      </c>
      <c r="B27" t="s">
        <v>1753</v>
      </c>
    </row>
    <row r="28" spans="1:3" x14ac:dyDescent="0.3">
      <c r="A28" s="444" t="s">
        <v>286</v>
      </c>
      <c r="B28" t="s">
        <v>1722</v>
      </c>
    </row>
    <row r="29" spans="1:3" x14ac:dyDescent="0.3">
      <c r="A29" s="444" t="s">
        <v>288</v>
      </c>
      <c r="B29" t="s">
        <v>1651</v>
      </c>
    </row>
    <row r="30" spans="1:3" x14ac:dyDescent="0.3">
      <c r="A30" s="444" t="s">
        <v>290</v>
      </c>
      <c r="B30" t="s">
        <v>1857</v>
      </c>
      <c r="C30">
        <v>0.47470000000000001</v>
      </c>
    </row>
    <row r="31" spans="1:3" x14ac:dyDescent="0.3">
      <c r="A31" s="444" t="s">
        <v>292</v>
      </c>
      <c r="B31" t="s">
        <v>1486</v>
      </c>
    </row>
    <row r="32" spans="1:3" x14ac:dyDescent="0.3">
      <c r="A32" s="444" t="s">
        <v>155</v>
      </c>
      <c r="B32" t="s">
        <v>1487</v>
      </c>
      <c r="C32">
        <v>16.958000000000002</v>
      </c>
    </row>
    <row r="33" spans="1:3" x14ac:dyDescent="0.3">
      <c r="A33" s="444" t="s">
        <v>295</v>
      </c>
      <c r="B33" t="s">
        <v>1488</v>
      </c>
      <c r="C33">
        <v>13.776999999999999</v>
      </c>
    </row>
    <row r="34" spans="1:3" x14ac:dyDescent="0.3">
      <c r="A34" s="444" t="s">
        <v>299</v>
      </c>
      <c r="B34" t="s">
        <v>1489</v>
      </c>
    </row>
    <row r="35" spans="1:3" x14ac:dyDescent="0.3">
      <c r="A35" s="444" t="s">
        <v>301</v>
      </c>
      <c r="B35" t="s">
        <v>1490</v>
      </c>
      <c r="C35">
        <v>26.263800000000003</v>
      </c>
    </row>
    <row r="36" spans="1:3" x14ac:dyDescent="0.3">
      <c r="A36" s="444" t="s">
        <v>305</v>
      </c>
      <c r="B36" t="s">
        <v>1491</v>
      </c>
      <c r="C36">
        <v>18.6646</v>
      </c>
    </row>
    <row r="37" spans="1:3" x14ac:dyDescent="0.3">
      <c r="A37" s="444" t="s">
        <v>307</v>
      </c>
      <c r="B37" t="s">
        <v>1888</v>
      </c>
    </row>
    <row r="38" spans="1:3" x14ac:dyDescent="0.3">
      <c r="A38" s="444" t="s">
        <v>82</v>
      </c>
      <c r="B38" t="s">
        <v>1602</v>
      </c>
    </row>
    <row r="39" spans="1:3" x14ac:dyDescent="0.3">
      <c r="A39" s="444" t="s">
        <v>24</v>
      </c>
      <c r="B39" t="s">
        <v>1492</v>
      </c>
      <c r="C39">
        <v>2.4344999999999999</v>
      </c>
    </row>
    <row r="40" spans="1:3" x14ac:dyDescent="0.3">
      <c r="A40" s="444" t="s">
        <v>311</v>
      </c>
      <c r="B40" t="s">
        <v>1614</v>
      </c>
    </row>
    <row r="41" spans="1:3" x14ac:dyDescent="0.3">
      <c r="A41" s="444" t="s">
        <v>313</v>
      </c>
      <c r="B41" t="s">
        <v>1493</v>
      </c>
      <c r="C41">
        <v>1.4884000000000002</v>
      </c>
    </row>
    <row r="42" spans="1:3" x14ac:dyDescent="0.3">
      <c r="A42" s="444" t="s">
        <v>157</v>
      </c>
      <c r="B42" t="s">
        <v>1494</v>
      </c>
      <c r="C42">
        <v>16.252299999999998</v>
      </c>
    </row>
    <row r="43" spans="1:3" x14ac:dyDescent="0.3">
      <c r="A43" s="444" t="s">
        <v>316</v>
      </c>
      <c r="B43" t="s">
        <v>1495</v>
      </c>
      <c r="C43">
        <v>28.936200000000003</v>
      </c>
    </row>
    <row r="44" spans="1:3" x14ac:dyDescent="0.3">
      <c r="A44" s="444" t="s">
        <v>318</v>
      </c>
      <c r="B44" t="s">
        <v>1889</v>
      </c>
      <c r="C44">
        <v>0.96699999999999997</v>
      </c>
    </row>
    <row r="45" spans="1:3" x14ac:dyDescent="0.3">
      <c r="A45" s="444" t="s">
        <v>320</v>
      </c>
      <c r="B45" t="s">
        <v>1496</v>
      </c>
      <c r="C45">
        <v>4.3529999999999998</v>
      </c>
    </row>
    <row r="46" spans="1:3" x14ac:dyDescent="0.3">
      <c r="A46" s="444" t="s">
        <v>322</v>
      </c>
      <c r="B46" t="s">
        <v>1890</v>
      </c>
    </row>
    <row r="47" spans="1:3" x14ac:dyDescent="0.3">
      <c r="A47" s="444" t="s">
        <v>324</v>
      </c>
      <c r="B47" t="s">
        <v>1497</v>
      </c>
      <c r="C47">
        <v>46.416899999999998</v>
      </c>
    </row>
    <row r="48" spans="1:3" x14ac:dyDescent="0.3">
      <c r="A48" s="444" t="s">
        <v>60</v>
      </c>
      <c r="B48" t="s">
        <v>1498</v>
      </c>
      <c r="C48">
        <v>7.13</v>
      </c>
    </row>
    <row r="49" spans="1:3" x14ac:dyDescent="0.3">
      <c r="A49" s="444" t="s">
        <v>84</v>
      </c>
      <c r="B49" t="s">
        <v>1499</v>
      </c>
      <c r="C49">
        <v>0.69</v>
      </c>
    </row>
    <row r="50" spans="1:3" x14ac:dyDescent="0.3">
      <c r="A50" s="444" t="s">
        <v>33</v>
      </c>
      <c r="B50" t="s">
        <v>1500</v>
      </c>
      <c r="C50">
        <v>12.535</v>
      </c>
    </row>
    <row r="51" spans="1:3" x14ac:dyDescent="0.3">
      <c r="A51" s="444" t="s">
        <v>332</v>
      </c>
      <c r="B51" t="s">
        <v>1501</v>
      </c>
      <c r="C51">
        <v>2.3035000000000001</v>
      </c>
    </row>
    <row r="52" spans="1:3" x14ac:dyDescent="0.3">
      <c r="A52" s="444" t="s">
        <v>336</v>
      </c>
      <c r="B52" t="s">
        <v>1502</v>
      </c>
      <c r="C52">
        <v>8.16</v>
      </c>
    </row>
    <row r="53" spans="1:3" x14ac:dyDescent="0.3">
      <c r="A53" s="444" t="s">
        <v>338</v>
      </c>
      <c r="B53" t="s">
        <v>1503</v>
      </c>
      <c r="C53">
        <v>16.041599999999999</v>
      </c>
    </row>
    <row r="54" spans="1:3" x14ac:dyDescent="0.3">
      <c r="A54" s="444" t="s">
        <v>340</v>
      </c>
      <c r="B54" t="s">
        <v>1891</v>
      </c>
      <c r="C54">
        <v>4.2119999999999997</v>
      </c>
    </row>
    <row r="55" spans="1:3" x14ac:dyDescent="0.3">
      <c r="A55" s="444" t="s">
        <v>344</v>
      </c>
      <c r="B55" t="s">
        <v>1504</v>
      </c>
      <c r="C55">
        <v>9.3835999999999995</v>
      </c>
    </row>
    <row r="56" spans="1:3" x14ac:dyDescent="0.3">
      <c r="A56" s="444" t="s">
        <v>346</v>
      </c>
      <c r="B56" t="s">
        <v>1892</v>
      </c>
      <c r="C56">
        <v>3.8160000000000003</v>
      </c>
    </row>
    <row r="57" spans="1:3" x14ac:dyDescent="0.3">
      <c r="A57" s="444" t="s">
        <v>348</v>
      </c>
      <c r="B57" t="s">
        <v>1505</v>
      </c>
      <c r="C57">
        <v>42.693200000000004</v>
      </c>
    </row>
    <row r="58" spans="1:3" x14ac:dyDescent="0.3">
      <c r="A58" s="444" t="s">
        <v>352</v>
      </c>
      <c r="B58" t="s">
        <v>1506</v>
      </c>
      <c r="C58">
        <v>18.565000000000001</v>
      </c>
    </row>
    <row r="59" spans="1:3" x14ac:dyDescent="0.3">
      <c r="A59" s="444" t="s">
        <v>88</v>
      </c>
      <c r="B59" t="s">
        <v>1507</v>
      </c>
      <c r="C59">
        <v>9.1755000000000013</v>
      </c>
    </row>
    <row r="60" spans="1:3" x14ac:dyDescent="0.3">
      <c r="A60" s="444" t="s">
        <v>67</v>
      </c>
      <c r="B60" t="s">
        <v>1508</v>
      </c>
      <c r="C60">
        <v>21.566000000000003</v>
      </c>
    </row>
    <row r="61" spans="1:3" x14ac:dyDescent="0.3">
      <c r="A61" s="444" t="s">
        <v>358</v>
      </c>
      <c r="B61" t="s">
        <v>1509</v>
      </c>
      <c r="C61">
        <v>9.1659999999999986</v>
      </c>
    </row>
    <row r="62" spans="1:3" x14ac:dyDescent="0.3">
      <c r="A62" s="444" t="s">
        <v>69</v>
      </c>
      <c r="B62" t="s">
        <v>1893</v>
      </c>
      <c r="C62">
        <v>20.024999999999999</v>
      </c>
    </row>
    <row r="63" spans="1:3" x14ac:dyDescent="0.3">
      <c r="A63" s="444" t="s">
        <v>21</v>
      </c>
      <c r="B63" t="s">
        <v>1680</v>
      </c>
      <c r="C63">
        <v>1.0115000000000001</v>
      </c>
    </row>
    <row r="64" spans="1:3" x14ac:dyDescent="0.3">
      <c r="A64" s="444" t="s">
        <v>17</v>
      </c>
      <c r="B64" t="s">
        <v>1512</v>
      </c>
      <c r="C64">
        <v>17.733999999999998</v>
      </c>
    </row>
    <row r="65" spans="1:3" x14ac:dyDescent="0.3">
      <c r="A65" s="444" t="s">
        <v>389</v>
      </c>
      <c r="B65" t="s">
        <v>1515</v>
      </c>
      <c r="C65">
        <v>18.521999999999998</v>
      </c>
    </row>
    <row r="66" spans="1:3" x14ac:dyDescent="0.3">
      <c r="A66" s="444" t="s">
        <v>391</v>
      </c>
      <c r="B66" t="s">
        <v>1516</v>
      </c>
      <c r="C66">
        <v>45.655999999999999</v>
      </c>
    </row>
    <row r="67" spans="1:3" x14ac:dyDescent="0.3">
      <c r="A67" s="444" t="s">
        <v>393</v>
      </c>
      <c r="B67" t="s">
        <v>1517</v>
      </c>
      <c r="C67">
        <v>17.189000000000004</v>
      </c>
    </row>
    <row r="68" spans="1:3" x14ac:dyDescent="0.3">
      <c r="A68" s="444" t="s">
        <v>395</v>
      </c>
      <c r="B68" t="s">
        <v>1518</v>
      </c>
      <c r="C68">
        <v>24.261999999999997</v>
      </c>
    </row>
    <row r="69" spans="1:3" x14ac:dyDescent="0.3">
      <c r="A69" s="444" t="s">
        <v>397</v>
      </c>
      <c r="B69" t="s">
        <v>1519</v>
      </c>
      <c r="C69">
        <v>16.765599999999999</v>
      </c>
    </row>
    <row r="70" spans="1:3" x14ac:dyDescent="0.3">
      <c r="A70" s="444" t="s">
        <v>399</v>
      </c>
      <c r="B70" t="s">
        <v>1520</v>
      </c>
    </row>
    <row r="71" spans="1:3" x14ac:dyDescent="0.3">
      <c r="A71" s="444" t="s">
        <v>401</v>
      </c>
      <c r="B71" t="s">
        <v>1682</v>
      </c>
      <c r="C71">
        <v>0.86099999999999999</v>
      </c>
    </row>
    <row r="72" spans="1:3" x14ac:dyDescent="0.3">
      <c r="A72" s="444" t="s">
        <v>92</v>
      </c>
      <c r="B72" t="s">
        <v>1521</v>
      </c>
    </row>
    <row r="73" spans="1:3" x14ac:dyDescent="0.3">
      <c r="A73" s="444" t="s">
        <v>405</v>
      </c>
      <c r="B73" t="s">
        <v>1522</v>
      </c>
      <c r="C73">
        <v>0.80920000000000003</v>
      </c>
    </row>
    <row r="74" spans="1:3" x14ac:dyDescent="0.3">
      <c r="A74" s="444" t="s">
        <v>409</v>
      </c>
      <c r="B74" t="s">
        <v>1523</v>
      </c>
      <c r="C74">
        <v>3.6807999999999996</v>
      </c>
    </row>
    <row r="75" spans="1:3" x14ac:dyDescent="0.3">
      <c r="A75" s="444" t="s">
        <v>411</v>
      </c>
      <c r="B75" t="s">
        <v>1524</v>
      </c>
      <c r="C75">
        <v>10.650400000000001</v>
      </c>
    </row>
    <row r="76" spans="1:3" x14ac:dyDescent="0.3">
      <c r="A76" s="444" t="s">
        <v>139</v>
      </c>
      <c r="B76" t="s">
        <v>1525</v>
      </c>
      <c r="C76">
        <v>13.703100000000001</v>
      </c>
    </row>
    <row r="77" spans="1:3" x14ac:dyDescent="0.3">
      <c r="A77" s="444" t="s">
        <v>414</v>
      </c>
      <c r="B77" t="s">
        <v>1526</v>
      </c>
      <c r="C77">
        <v>10.6172</v>
      </c>
    </row>
    <row r="78" spans="1:3" x14ac:dyDescent="0.3">
      <c r="A78" s="444" t="s">
        <v>418</v>
      </c>
      <c r="B78" t="s">
        <v>1527</v>
      </c>
      <c r="C78">
        <v>4.4687999999999999</v>
      </c>
    </row>
    <row r="79" spans="1:3" x14ac:dyDescent="0.3">
      <c r="A79" s="444" t="s">
        <v>421</v>
      </c>
      <c r="B79" t="s">
        <v>1528</v>
      </c>
      <c r="C79">
        <v>7.6171999999999995</v>
      </c>
    </row>
    <row r="80" spans="1:3" x14ac:dyDescent="0.3">
      <c r="A80" s="444" t="s">
        <v>115</v>
      </c>
      <c r="B80" t="s">
        <v>1529</v>
      </c>
      <c r="C80">
        <v>7.2300000000000013</v>
      </c>
    </row>
    <row r="81" spans="1:3" x14ac:dyDescent="0.3">
      <c r="A81" s="444" t="s">
        <v>117</v>
      </c>
      <c r="B81" t="s">
        <v>1530</v>
      </c>
      <c r="C81">
        <v>10.168599999999998</v>
      </c>
    </row>
    <row r="82" spans="1:3" x14ac:dyDescent="0.3">
      <c r="A82" s="444" t="s">
        <v>425</v>
      </c>
      <c r="B82" t="s">
        <v>1531</v>
      </c>
      <c r="C82">
        <v>1.1721999999999999</v>
      </c>
    </row>
    <row r="83" spans="1:3" x14ac:dyDescent="0.3">
      <c r="A83" s="444" t="s">
        <v>96</v>
      </c>
      <c r="B83" t="s">
        <v>1532</v>
      </c>
      <c r="C83">
        <v>6.5683999999999996</v>
      </c>
    </row>
    <row r="84" spans="1:3" x14ac:dyDescent="0.3">
      <c r="A84" s="444" t="s">
        <v>427</v>
      </c>
      <c r="B84" t="s">
        <v>1727</v>
      </c>
      <c r="C84">
        <v>12.8005</v>
      </c>
    </row>
    <row r="85" spans="1:3" x14ac:dyDescent="0.3">
      <c r="A85" s="444" t="s">
        <v>429</v>
      </c>
      <c r="B85" t="s">
        <v>1858</v>
      </c>
      <c r="C85">
        <v>1.54</v>
      </c>
    </row>
    <row r="86" spans="1:3" x14ac:dyDescent="0.3">
      <c r="A86" s="444" t="s">
        <v>36</v>
      </c>
      <c r="B86" t="s">
        <v>1533</v>
      </c>
      <c r="C86">
        <v>0.40600000000000003</v>
      </c>
    </row>
    <row r="87" spans="1:3" x14ac:dyDescent="0.3">
      <c r="A87" s="444" t="s">
        <v>435</v>
      </c>
      <c r="B87" t="s">
        <v>1534</v>
      </c>
      <c r="C87">
        <v>8.4699999999999998E-2</v>
      </c>
    </row>
    <row r="88" spans="1:3" x14ac:dyDescent="0.3">
      <c r="A88" s="444" t="s">
        <v>437</v>
      </c>
      <c r="B88" t="s">
        <v>1535</v>
      </c>
      <c r="C88">
        <v>0.71279999999999999</v>
      </c>
    </row>
    <row r="89" spans="1:3" x14ac:dyDescent="0.3">
      <c r="A89" s="444" t="s">
        <v>439</v>
      </c>
      <c r="B89" t="s">
        <v>1536</v>
      </c>
    </row>
    <row r="90" spans="1:3" x14ac:dyDescent="0.3">
      <c r="A90" s="444" t="s">
        <v>441</v>
      </c>
      <c r="B90" t="s">
        <v>1537</v>
      </c>
      <c r="C90">
        <v>1.0871999999999999</v>
      </c>
    </row>
    <row r="91" spans="1:3" x14ac:dyDescent="0.3">
      <c r="A91" s="444" t="s">
        <v>443</v>
      </c>
      <c r="B91" t="s">
        <v>1538</v>
      </c>
      <c r="C91">
        <v>0.53200000000000003</v>
      </c>
    </row>
    <row r="92" spans="1:3" x14ac:dyDescent="0.3">
      <c r="A92" s="444" t="s">
        <v>445</v>
      </c>
      <c r="B92" t="s">
        <v>1539</v>
      </c>
      <c r="C92">
        <v>3.74</v>
      </c>
    </row>
    <row r="93" spans="1:3" x14ac:dyDescent="0.3">
      <c r="A93" s="444" t="s">
        <v>123</v>
      </c>
      <c r="B93" t="s">
        <v>1540</v>
      </c>
      <c r="C93">
        <v>0.71819999999999995</v>
      </c>
    </row>
    <row r="94" spans="1:3" x14ac:dyDescent="0.3">
      <c r="A94" s="444" t="s">
        <v>121</v>
      </c>
      <c r="B94" t="s">
        <v>1541</v>
      </c>
      <c r="C94">
        <v>0.27</v>
      </c>
    </row>
    <row r="95" spans="1:3" x14ac:dyDescent="0.3">
      <c r="A95" s="444" t="s">
        <v>449</v>
      </c>
      <c r="B95" t="s">
        <v>1542</v>
      </c>
      <c r="C95">
        <v>5.0986000000000002</v>
      </c>
    </row>
    <row r="96" spans="1:3" x14ac:dyDescent="0.3">
      <c r="A96" s="444" t="s">
        <v>99</v>
      </c>
      <c r="B96" t="s">
        <v>1543</v>
      </c>
      <c r="C96">
        <v>0.56979999999999997</v>
      </c>
    </row>
    <row r="97" spans="1:3" x14ac:dyDescent="0.3">
      <c r="A97" s="444" t="s">
        <v>451</v>
      </c>
      <c r="B97" t="s">
        <v>1705</v>
      </c>
      <c r="C97">
        <v>9.7500000000000003E-2</v>
      </c>
    </row>
    <row r="98" spans="1:3" x14ac:dyDescent="0.3">
      <c r="A98" s="444" t="s">
        <v>453</v>
      </c>
      <c r="B98" t="s">
        <v>1728</v>
      </c>
      <c r="C98">
        <v>0.1958</v>
      </c>
    </row>
    <row r="99" spans="1:3" x14ac:dyDescent="0.3">
      <c r="A99" s="444" t="s">
        <v>455</v>
      </c>
      <c r="B99" t="s">
        <v>1544</v>
      </c>
      <c r="C99">
        <v>0.16239999999999999</v>
      </c>
    </row>
    <row r="100" spans="1:3" x14ac:dyDescent="0.3">
      <c r="A100" s="444" t="s">
        <v>459</v>
      </c>
      <c r="B100" t="s">
        <v>1545</v>
      </c>
    </row>
    <row r="101" spans="1:3" x14ac:dyDescent="0.3">
      <c r="A101" s="444" t="s">
        <v>460</v>
      </c>
      <c r="B101" t="s">
        <v>1859</v>
      </c>
      <c r="C101">
        <v>1.0998000000000001</v>
      </c>
    </row>
    <row r="102" spans="1:3" x14ac:dyDescent="0.3">
      <c r="A102" s="444" t="s">
        <v>141</v>
      </c>
      <c r="B102" t="s">
        <v>1546</v>
      </c>
      <c r="C102">
        <v>2.3361000000000001</v>
      </c>
    </row>
    <row r="103" spans="1:3" x14ac:dyDescent="0.3">
      <c r="A103" s="444" t="s">
        <v>464</v>
      </c>
      <c r="B103" t="s">
        <v>1683</v>
      </c>
    </row>
    <row r="104" spans="1:3" x14ac:dyDescent="0.3">
      <c r="A104" s="444" t="s">
        <v>466</v>
      </c>
      <c r="B104" t="s">
        <v>1547</v>
      </c>
      <c r="C104">
        <v>1.64</v>
      </c>
    </row>
    <row r="105" spans="1:3" x14ac:dyDescent="0.3">
      <c r="A105" s="444" t="s">
        <v>125</v>
      </c>
      <c r="B105" t="s">
        <v>1548</v>
      </c>
      <c r="C105">
        <v>9.8970000000000002</v>
      </c>
    </row>
    <row r="106" spans="1:3" x14ac:dyDescent="0.3">
      <c r="A106" s="444" t="s">
        <v>127</v>
      </c>
      <c r="B106" t="s">
        <v>1549</v>
      </c>
      <c r="C106">
        <v>2.1463999999999999</v>
      </c>
    </row>
    <row r="107" spans="1:3" x14ac:dyDescent="0.3">
      <c r="A107" s="444" t="s">
        <v>470</v>
      </c>
      <c r="B107" t="s">
        <v>1550</v>
      </c>
      <c r="C107">
        <v>15.426800000000002</v>
      </c>
    </row>
    <row r="108" spans="1:3" x14ac:dyDescent="0.3">
      <c r="A108" s="444" t="s">
        <v>102</v>
      </c>
      <c r="B108" t="s">
        <v>1551</v>
      </c>
      <c r="C108">
        <v>7.6239999999999997</v>
      </c>
    </row>
    <row r="109" spans="1:3" x14ac:dyDescent="0.3">
      <c r="A109" s="444" t="s">
        <v>39</v>
      </c>
      <c r="B109" t="s">
        <v>1552</v>
      </c>
      <c r="C109">
        <v>3.5769000000000002</v>
      </c>
    </row>
    <row r="110" spans="1:3" x14ac:dyDescent="0.3">
      <c r="A110" s="444" t="s">
        <v>480</v>
      </c>
      <c r="B110" t="s">
        <v>1553</v>
      </c>
      <c r="C110">
        <v>5.7271999999999998</v>
      </c>
    </row>
    <row r="111" spans="1:3" x14ac:dyDescent="0.3">
      <c r="A111" s="444" t="s">
        <v>482</v>
      </c>
      <c r="B111" t="s">
        <v>1730</v>
      </c>
      <c r="C111">
        <v>0.25600000000000001</v>
      </c>
    </row>
    <row r="112" spans="1:3" x14ac:dyDescent="0.3">
      <c r="A112" s="444" t="s">
        <v>486</v>
      </c>
      <c r="B112" t="s">
        <v>1554</v>
      </c>
      <c r="C112">
        <v>27.927</v>
      </c>
    </row>
    <row r="113" spans="1:3" x14ac:dyDescent="0.3">
      <c r="A113" s="444" t="s">
        <v>487</v>
      </c>
      <c r="B113" t="s">
        <v>1555</v>
      </c>
      <c r="C113">
        <v>5.8420000000000005</v>
      </c>
    </row>
    <row r="114" spans="1:3" x14ac:dyDescent="0.3">
      <c r="A114" s="444" t="s">
        <v>489</v>
      </c>
      <c r="B114" t="s">
        <v>1556</v>
      </c>
    </row>
    <row r="115" spans="1:3" x14ac:dyDescent="0.3">
      <c r="A115" s="444" t="s">
        <v>129</v>
      </c>
      <c r="B115" t="s">
        <v>1557</v>
      </c>
      <c r="C115">
        <v>41.427099999999996</v>
      </c>
    </row>
    <row r="116" spans="1:3" x14ac:dyDescent="0.3">
      <c r="A116" s="444" t="s">
        <v>131</v>
      </c>
      <c r="B116" t="s">
        <v>1558</v>
      </c>
      <c r="C116">
        <v>19.680299999999999</v>
      </c>
    </row>
    <row r="117" spans="1:3" x14ac:dyDescent="0.3">
      <c r="A117" s="444" t="s">
        <v>492</v>
      </c>
      <c r="B117" t="s">
        <v>1869</v>
      </c>
      <c r="C117">
        <v>2.2080000000000002</v>
      </c>
    </row>
    <row r="118" spans="1:3" x14ac:dyDescent="0.3">
      <c r="A118" s="444" t="s">
        <v>496</v>
      </c>
      <c r="B118" t="s">
        <v>1559</v>
      </c>
      <c r="C118">
        <v>39.111199999999997</v>
      </c>
    </row>
    <row r="119" spans="1:3" x14ac:dyDescent="0.3">
      <c r="A119" s="444" t="s">
        <v>109</v>
      </c>
      <c r="B119" t="s">
        <v>1560</v>
      </c>
      <c r="C119">
        <v>28.540600000000001</v>
      </c>
    </row>
    <row r="120" spans="1:3" x14ac:dyDescent="0.3">
      <c r="A120" s="444" t="s">
        <v>42</v>
      </c>
      <c r="B120" t="s">
        <v>1561</v>
      </c>
      <c r="C120">
        <v>5.3041999999999998</v>
      </c>
    </row>
    <row r="121" spans="1:3" x14ac:dyDescent="0.3">
      <c r="A121" s="444" t="s">
        <v>501</v>
      </c>
      <c r="B121" t="s">
        <v>1731</v>
      </c>
    </row>
    <row r="122" spans="1:3" x14ac:dyDescent="0.3">
      <c r="A122" s="444" t="s">
        <v>145</v>
      </c>
      <c r="B122" t="s">
        <v>1562</v>
      </c>
      <c r="C122">
        <v>2.5029000000000003</v>
      </c>
    </row>
    <row r="123" spans="1:3" x14ac:dyDescent="0.3">
      <c r="A123" s="444" t="s">
        <v>510</v>
      </c>
      <c r="B123" t="s">
        <v>1563</v>
      </c>
      <c r="C123">
        <v>4.593</v>
      </c>
    </row>
    <row r="124" spans="1:3" x14ac:dyDescent="0.3">
      <c r="A124" s="444" t="s">
        <v>512</v>
      </c>
      <c r="B124" t="s">
        <v>1894</v>
      </c>
      <c r="C124">
        <v>1.84</v>
      </c>
    </row>
    <row r="125" spans="1:3" x14ac:dyDescent="0.3">
      <c r="A125" s="444" t="s">
        <v>133</v>
      </c>
      <c r="B125" t="s">
        <v>1564</v>
      </c>
      <c r="C125">
        <v>2.0760000000000001</v>
      </c>
    </row>
    <row r="126" spans="1:3" x14ac:dyDescent="0.3">
      <c r="A126" s="444" t="s">
        <v>514</v>
      </c>
      <c r="B126" t="s">
        <v>1565</v>
      </c>
      <c r="C126">
        <v>2.6775000000000002</v>
      </c>
    </row>
    <row r="127" spans="1:3" x14ac:dyDescent="0.3">
      <c r="A127" s="444" t="s">
        <v>113</v>
      </c>
      <c r="B127" t="s">
        <v>1566</v>
      </c>
      <c r="C127">
        <v>3.64</v>
      </c>
    </row>
    <row r="128" spans="1:3" x14ac:dyDescent="0.3">
      <c r="A128" s="444" t="s">
        <v>518</v>
      </c>
      <c r="B128" t="s">
        <v>1567</v>
      </c>
      <c r="C128">
        <v>3.7634999999999996</v>
      </c>
    </row>
    <row r="129" spans="1:3" x14ac:dyDescent="0.3">
      <c r="A129" s="444" t="s">
        <v>143</v>
      </c>
      <c r="B129" t="s">
        <v>1749</v>
      </c>
    </row>
    <row r="130" spans="1:3" x14ac:dyDescent="0.3">
      <c r="A130" s="444" t="s">
        <v>520</v>
      </c>
      <c r="B130" t="s">
        <v>1746</v>
      </c>
      <c r="C130">
        <v>2.5999999999999996</v>
      </c>
    </row>
    <row r="131" spans="1:3" x14ac:dyDescent="0.3">
      <c r="A131" s="444" t="s">
        <v>522</v>
      </c>
      <c r="B131" t="s">
        <v>1732</v>
      </c>
      <c r="C131">
        <v>29.956</v>
      </c>
    </row>
    <row r="132" spans="1:3" x14ac:dyDescent="0.3">
      <c r="A132" s="444" t="s">
        <v>1883</v>
      </c>
      <c r="B132" t="s">
        <v>1895</v>
      </c>
    </row>
    <row r="133" spans="1:3" x14ac:dyDescent="0.3">
      <c r="A133" s="444" t="s">
        <v>524</v>
      </c>
      <c r="B133" t="s">
        <v>1667</v>
      </c>
      <c r="C133">
        <v>1</v>
      </c>
    </row>
    <row r="134" spans="1:3" x14ac:dyDescent="0.3">
      <c r="A134" s="444" t="s">
        <v>526</v>
      </c>
      <c r="B134" t="s">
        <v>1665</v>
      </c>
      <c r="C134">
        <v>0.23760000000000001</v>
      </c>
    </row>
    <row r="135" spans="1:3" x14ac:dyDescent="0.3">
      <c r="A135" s="444" t="s">
        <v>528</v>
      </c>
      <c r="B135" t="s">
        <v>1657</v>
      </c>
      <c r="C135">
        <v>0.1464</v>
      </c>
    </row>
    <row r="136" spans="1:3" x14ac:dyDescent="0.3">
      <c r="A136" s="444" t="s">
        <v>555</v>
      </c>
      <c r="B136" t="s">
        <v>1896</v>
      </c>
    </row>
    <row r="137" spans="1:3" x14ac:dyDescent="0.3">
      <c r="A137" s="444" t="s">
        <v>565</v>
      </c>
      <c r="B137" t="s">
        <v>1897</v>
      </c>
      <c r="C137">
        <v>7.5396000000000001</v>
      </c>
    </row>
    <row r="138" spans="1:3" x14ac:dyDescent="0.3">
      <c r="A138" s="444" t="s">
        <v>569</v>
      </c>
      <c r="B138" t="s">
        <v>1701</v>
      </c>
    </row>
    <row r="139" spans="1:3" x14ac:dyDescent="0.3">
      <c r="A139" s="444" t="s">
        <v>575</v>
      </c>
      <c r="B139" t="s">
        <v>1898</v>
      </c>
    </row>
    <row r="140" spans="1:3" x14ac:dyDescent="0.3">
      <c r="A140" s="444" t="s">
        <v>590</v>
      </c>
      <c r="B140" t="s">
        <v>1899</v>
      </c>
    </row>
    <row r="141" spans="1:3" x14ac:dyDescent="0.3">
      <c r="A141" s="444" t="s">
        <v>596</v>
      </c>
      <c r="B141" t="s">
        <v>1900</v>
      </c>
    </row>
    <row r="142" spans="1:3" x14ac:dyDescent="0.3">
      <c r="A142" s="444" t="s">
        <v>605</v>
      </c>
      <c r="B142" t="s">
        <v>1901</v>
      </c>
      <c r="C142">
        <v>11.138</v>
      </c>
    </row>
    <row r="143" spans="1:3" x14ac:dyDescent="0.3">
      <c r="A143" s="444" t="s">
        <v>1310</v>
      </c>
      <c r="B143" t="s">
        <v>1902</v>
      </c>
    </row>
    <row r="144" spans="1:3" x14ac:dyDescent="0.3">
      <c r="A144" s="444" t="s">
        <v>1312</v>
      </c>
      <c r="B144" t="s">
        <v>1903</v>
      </c>
    </row>
    <row r="145" spans="1:3" x14ac:dyDescent="0.3">
      <c r="A145" s="444" t="s">
        <v>637</v>
      </c>
      <c r="B145" t="s">
        <v>1686</v>
      </c>
      <c r="C145">
        <v>0.58799999999999997</v>
      </c>
    </row>
    <row r="146" spans="1:3" x14ac:dyDescent="0.3">
      <c r="A146" s="444" t="s">
        <v>639</v>
      </c>
      <c r="B146" t="s">
        <v>1570</v>
      </c>
      <c r="C146">
        <v>5.9140000000000006</v>
      </c>
    </row>
    <row r="147" spans="1:3" x14ac:dyDescent="0.3">
      <c r="A147" s="444" t="s">
        <v>643</v>
      </c>
      <c r="B147" t="s">
        <v>1571</v>
      </c>
      <c r="C147">
        <v>4.8376999999999999</v>
      </c>
    </row>
    <row r="148" spans="1:3" x14ac:dyDescent="0.3">
      <c r="A148" s="444" t="s">
        <v>645</v>
      </c>
      <c r="B148" t="s">
        <v>1861</v>
      </c>
    </row>
    <row r="149" spans="1:3" x14ac:dyDescent="0.3">
      <c r="A149" s="444" t="s">
        <v>647</v>
      </c>
      <c r="B149" t="s">
        <v>1572</v>
      </c>
      <c r="C149">
        <v>14.180099999999999</v>
      </c>
    </row>
    <row r="150" spans="1:3" x14ac:dyDescent="0.3">
      <c r="A150" s="444" t="s">
        <v>649</v>
      </c>
      <c r="B150" t="s">
        <v>1870</v>
      </c>
      <c r="C150">
        <v>16.244999999999997</v>
      </c>
    </row>
    <row r="151" spans="1:3" x14ac:dyDescent="0.3">
      <c r="A151" s="444" t="s">
        <v>651</v>
      </c>
      <c r="B151" t="s">
        <v>1573</v>
      </c>
      <c r="C151">
        <v>1.6724000000000001</v>
      </c>
    </row>
    <row r="152" spans="1:3" x14ac:dyDescent="0.3">
      <c r="A152" s="444" t="s">
        <v>653</v>
      </c>
      <c r="B152" t="s">
        <v>1865</v>
      </c>
    </row>
    <row r="153" spans="1:3" x14ac:dyDescent="0.3">
      <c r="A153" s="444" t="s">
        <v>55</v>
      </c>
      <c r="B153" t="s">
        <v>1574</v>
      </c>
    </row>
    <row r="154" spans="1:3" x14ac:dyDescent="0.3">
      <c r="A154" s="444" t="s">
        <v>52</v>
      </c>
      <c r="B154" t="s">
        <v>1866</v>
      </c>
    </row>
    <row r="155" spans="1:3" x14ac:dyDescent="0.3">
      <c r="A155" s="444" t="s">
        <v>655</v>
      </c>
      <c r="B155" t="s">
        <v>1754</v>
      </c>
    </row>
    <row r="156" spans="1:3" x14ac:dyDescent="0.3">
      <c r="A156" s="444" t="s">
        <v>661</v>
      </c>
      <c r="B156" t="s">
        <v>1621</v>
      </c>
      <c r="C156">
        <v>1.2727999999999999</v>
      </c>
    </row>
    <row r="157" spans="1:3" x14ac:dyDescent="0.3">
      <c r="A157" s="444" t="s">
        <v>663</v>
      </c>
      <c r="B157" t="s">
        <v>1862</v>
      </c>
    </row>
    <row r="158" spans="1:3" x14ac:dyDescent="0.3">
      <c r="A158" s="444" t="s">
        <v>675</v>
      </c>
      <c r="B158" t="s">
        <v>1688</v>
      </c>
    </row>
    <row r="159" spans="1:3" x14ac:dyDescent="0.3">
      <c r="A159" s="444" t="s">
        <v>683</v>
      </c>
      <c r="B159" t="s">
        <v>1734</v>
      </c>
    </row>
    <row r="160" spans="1:3" x14ac:dyDescent="0.3">
      <c r="A160" s="444" t="s">
        <v>699</v>
      </c>
      <c r="B160" t="s">
        <v>1576</v>
      </c>
    </row>
    <row r="161" spans="1:3" x14ac:dyDescent="0.3">
      <c r="A161" s="444" t="s">
        <v>701</v>
      </c>
      <c r="B161" t="s">
        <v>1577</v>
      </c>
      <c r="C161">
        <v>4.9399999999999995</v>
      </c>
    </row>
    <row r="162" spans="1:3" x14ac:dyDescent="0.3">
      <c r="A162" s="444" t="s">
        <v>703</v>
      </c>
      <c r="B162" t="s">
        <v>1578</v>
      </c>
    </row>
    <row r="163" spans="1:3" x14ac:dyDescent="0.3">
      <c r="A163" s="444" t="s">
        <v>119</v>
      </c>
      <c r="B163" t="s">
        <v>1579</v>
      </c>
    </row>
    <row r="164" spans="1:3" x14ac:dyDescent="0.3">
      <c r="A164" s="444" t="s">
        <v>709</v>
      </c>
      <c r="B164" t="s">
        <v>1580</v>
      </c>
    </row>
    <row r="165" spans="1:3" x14ac:dyDescent="0.3">
      <c r="A165" s="444" t="s">
        <v>715</v>
      </c>
      <c r="B165" t="s">
        <v>1581</v>
      </c>
      <c r="C165">
        <v>1.8971999999999998</v>
      </c>
    </row>
    <row r="166" spans="1:3" x14ac:dyDescent="0.3">
      <c r="A166" s="444" t="s">
        <v>717</v>
      </c>
      <c r="B166" t="s">
        <v>1695</v>
      </c>
      <c r="C166">
        <v>0.54</v>
      </c>
    </row>
    <row r="167" spans="1:3" x14ac:dyDescent="0.3">
      <c r="A167" s="444" t="s">
        <v>725</v>
      </c>
      <c r="B167" t="s">
        <v>1692</v>
      </c>
    </row>
    <row r="168" spans="1:3" x14ac:dyDescent="0.3">
      <c r="A168" s="444" t="s">
        <v>733</v>
      </c>
      <c r="B168" t="s">
        <v>1904</v>
      </c>
    </row>
    <row r="169" spans="1:3" x14ac:dyDescent="0.3">
      <c r="B169" s="464"/>
      <c r="C169" s="464">
        <v>1218.7829000000002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EE72-C291-4866-9BB4-1384EA319810}">
  <sheetPr codeName="Planilha35"/>
  <dimension ref="A1:C169"/>
  <sheetViews>
    <sheetView workbookViewId="0">
      <selection activeCell="H19" sqref="H19"/>
    </sheetView>
  </sheetViews>
  <sheetFormatPr defaultRowHeight="14.4" x14ac:dyDescent="0.3"/>
  <sheetData>
    <row r="1" spans="1:3" x14ac:dyDescent="0.3">
      <c r="A1" s="442" t="s">
        <v>181</v>
      </c>
      <c r="B1" s="442"/>
      <c r="C1" s="442" t="s">
        <v>1421</v>
      </c>
    </row>
    <row r="2" spans="1:3" x14ac:dyDescent="0.3">
      <c r="A2" s="444" t="s">
        <v>237</v>
      </c>
      <c r="B2" t="s">
        <v>1742</v>
      </c>
      <c r="C2">
        <v>5</v>
      </c>
    </row>
    <row r="3" spans="1:3" x14ac:dyDescent="0.3">
      <c r="A3" s="444" t="s">
        <v>246</v>
      </c>
      <c r="B3" t="s">
        <v>1470</v>
      </c>
      <c r="C3">
        <v>23.785000000000004</v>
      </c>
    </row>
    <row r="4" spans="1:3" x14ac:dyDescent="0.3">
      <c r="A4" s="444" t="s">
        <v>147</v>
      </c>
      <c r="B4" t="s">
        <v>1471</v>
      </c>
      <c r="C4">
        <v>44.757300000000001</v>
      </c>
    </row>
    <row r="5" spans="1:3" x14ac:dyDescent="0.3">
      <c r="A5" s="444" t="s">
        <v>249</v>
      </c>
      <c r="B5" t="s">
        <v>1472</v>
      </c>
      <c r="C5">
        <v>4.7560000000000002</v>
      </c>
    </row>
    <row r="6" spans="1:3" x14ac:dyDescent="0.3">
      <c r="A6" s="444" t="s">
        <v>251</v>
      </c>
      <c r="B6" t="s">
        <v>1473</v>
      </c>
      <c r="C6">
        <v>20.65</v>
      </c>
    </row>
    <row r="7" spans="1:3" x14ac:dyDescent="0.3">
      <c r="A7" s="444" t="s">
        <v>49</v>
      </c>
      <c r="B7" t="s">
        <v>1474</v>
      </c>
    </row>
    <row r="8" spans="1:3" x14ac:dyDescent="0.3">
      <c r="A8" s="444" t="s">
        <v>72</v>
      </c>
      <c r="B8" t="s">
        <v>1475</v>
      </c>
      <c r="C8">
        <v>11.081</v>
      </c>
    </row>
    <row r="9" spans="1:3" x14ac:dyDescent="0.3">
      <c r="A9" s="444" t="s">
        <v>254</v>
      </c>
      <c r="B9" t="s">
        <v>1884</v>
      </c>
      <c r="C9">
        <v>1.4652000000000001</v>
      </c>
    </row>
    <row r="10" spans="1:3" x14ac:dyDescent="0.3">
      <c r="A10" s="444" t="s">
        <v>256</v>
      </c>
      <c r="B10" t="s">
        <v>1476</v>
      </c>
      <c r="C10">
        <v>6.6844999999999999</v>
      </c>
    </row>
    <row r="11" spans="1:3" x14ac:dyDescent="0.3">
      <c r="A11" s="444" t="s">
        <v>258</v>
      </c>
      <c r="B11" t="s">
        <v>1885</v>
      </c>
    </row>
    <row r="12" spans="1:3" x14ac:dyDescent="0.3">
      <c r="A12" s="444" t="s">
        <v>151</v>
      </c>
      <c r="B12" t="s">
        <v>1477</v>
      </c>
      <c r="C12">
        <v>0.20579999999999998</v>
      </c>
    </row>
    <row r="13" spans="1:3" x14ac:dyDescent="0.3">
      <c r="A13" s="444" t="s">
        <v>149</v>
      </c>
      <c r="B13" t="s">
        <v>1855</v>
      </c>
    </row>
    <row r="14" spans="1:3" x14ac:dyDescent="0.3">
      <c r="A14" s="444" t="s">
        <v>261</v>
      </c>
      <c r="B14" t="s">
        <v>1478</v>
      </c>
      <c r="C14">
        <v>18.810000000000002</v>
      </c>
    </row>
    <row r="15" spans="1:3" x14ac:dyDescent="0.3">
      <c r="A15" s="444" t="s">
        <v>265</v>
      </c>
      <c r="B15" t="s">
        <v>1479</v>
      </c>
      <c r="C15">
        <v>17.007799999999996</v>
      </c>
    </row>
    <row r="16" spans="1:3" x14ac:dyDescent="0.3">
      <c r="A16" s="444" t="s">
        <v>267</v>
      </c>
      <c r="B16" t="s">
        <v>1856</v>
      </c>
    </row>
    <row r="17" spans="1:3" x14ac:dyDescent="0.3">
      <c r="A17" s="444" t="s">
        <v>269</v>
      </c>
      <c r="B17" t="s">
        <v>1480</v>
      </c>
      <c r="C17">
        <v>12.002500000000001</v>
      </c>
    </row>
    <row r="18" spans="1:3" x14ac:dyDescent="0.3">
      <c r="A18" s="444" t="s">
        <v>270</v>
      </c>
      <c r="B18" t="s">
        <v>1873</v>
      </c>
    </row>
    <row r="19" spans="1:3" x14ac:dyDescent="0.3">
      <c r="A19" s="444" t="s">
        <v>272</v>
      </c>
      <c r="B19" t="s">
        <v>1481</v>
      </c>
      <c r="C19">
        <v>8.8242000000000012</v>
      </c>
    </row>
    <row r="20" spans="1:3" x14ac:dyDescent="0.3">
      <c r="A20" s="444" t="s">
        <v>274</v>
      </c>
      <c r="B20" t="s">
        <v>1886</v>
      </c>
    </row>
    <row r="21" spans="1:3" x14ac:dyDescent="0.3">
      <c r="A21" s="444" t="s">
        <v>57</v>
      </c>
      <c r="B21" t="s">
        <v>1482</v>
      </c>
      <c r="C21">
        <v>34.7714</v>
      </c>
    </row>
    <row r="22" spans="1:3" x14ac:dyDescent="0.3">
      <c r="A22" s="444" t="s">
        <v>75</v>
      </c>
      <c r="B22" t="s">
        <v>1483</v>
      </c>
      <c r="C22">
        <v>25.057800000000004</v>
      </c>
    </row>
    <row r="23" spans="1:3" x14ac:dyDescent="0.3">
      <c r="A23" s="444" t="s">
        <v>29</v>
      </c>
      <c r="B23" t="s">
        <v>1484</v>
      </c>
      <c r="C23">
        <v>25.178599999999999</v>
      </c>
    </row>
    <row r="24" spans="1:3" x14ac:dyDescent="0.3">
      <c r="A24" s="444" t="s">
        <v>278</v>
      </c>
      <c r="B24" t="s">
        <v>1887</v>
      </c>
    </row>
    <row r="25" spans="1:3" x14ac:dyDescent="0.3">
      <c r="A25" s="444" t="s">
        <v>280</v>
      </c>
      <c r="B25" t="s">
        <v>1671</v>
      </c>
      <c r="C25">
        <v>1.0149999999999999</v>
      </c>
    </row>
    <row r="26" spans="1:3" x14ac:dyDescent="0.3">
      <c r="A26" s="444" t="s">
        <v>282</v>
      </c>
      <c r="B26" t="s">
        <v>1485</v>
      </c>
      <c r="C26">
        <v>4.9909999999999997</v>
      </c>
    </row>
    <row r="27" spans="1:3" x14ac:dyDescent="0.3">
      <c r="A27" s="444" t="s">
        <v>284</v>
      </c>
      <c r="B27" t="s">
        <v>1753</v>
      </c>
    </row>
    <row r="28" spans="1:3" x14ac:dyDescent="0.3">
      <c r="A28" s="444" t="s">
        <v>286</v>
      </c>
      <c r="B28" t="s">
        <v>1722</v>
      </c>
      <c r="C28">
        <v>0.1908</v>
      </c>
    </row>
    <row r="29" spans="1:3" x14ac:dyDescent="0.3">
      <c r="A29" s="444" t="s">
        <v>288</v>
      </c>
      <c r="B29" t="s">
        <v>1651</v>
      </c>
      <c r="C29">
        <v>0.16200000000000001</v>
      </c>
    </row>
    <row r="30" spans="1:3" x14ac:dyDescent="0.3">
      <c r="A30" s="444" t="s">
        <v>290</v>
      </c>
      <c r="B30" t="s">
        <v>1857</v>
      </c>
    </row>
    <row r="31" spans="1:3" x14ac:dyDescent="0.3">
      <c r="A31" s="444" t="s">
        <v>292</v>
      </c>
      <c r="B31" t="s">
        <v>1486</v>
      </c>
      <c r="C31">
        <v>1.115</v>
      </c>
    </row>
    <row r="32" spans="1:3" x14ac:dyDescent="0.3">
      <c r="A32" s="444" t="s">
        <v>155</v>
      </c>
      <c r="B32" t="s">
        <v>1487</v>
      </c>
      <c r="C32">
        <v>7.2310000000000008</v>
      </c>
    </row>
    <row r="33" spans="1:3" x14ac:dyDescent="0.3">
      <c r="A33" s="444" t="s">
        <v>295</v>
      </c>
      <c r="B33" t="s">
        <v>1488</v>
      </c>
      <c r="C33">
        <v>1.3109999999999999</v>
      </c>
    </row>
    <row r="34" spans="1:3" x14ac:dyDescent="0.3">
      <c r="A34" s="444" t="s">
        <v>299</v>
      </c>
      <c r="B34" t="s">
        <v>1489</v>
      </c>
    </row>
    <row r="35" spans="1:3" x14ac:dyDescent="0.3">
      <c r="A35" s="444" t="s">
        <v>301</v>
      </c>
      <c r="B35" t="s">
        <v>1490</v>
      </c>
      <c r="C35">
        <v>2.4813999999999998</v>
      </c>
    </row>
    <row r="36" spans="1:3" x14ac:dyDescent="0.3">
      <c r="A36" s="444" t="s">
        <v>305</v>
      </c>
      <c r="B36" t="s">
        <v>1491</v>
      </c>
      <c r="C36">
        <v>11.129999999999999</v>
      </c>
    </row>
    <row r="37" spans="1:3" x14ac:dyDescent="0.3">
      <c r="A37" s="444" t="s">
        <v>307</v>
      </c>
      <c r="B37" t="s">
        <v>1888</v>
      </c>
      <c r="C37">
        <v>0.72</v>
      </c>
    </row>
    <row r="38" spans="1:3" x14ac:dyDescent="0.3">
      <c r="A38" s="444" t="s">
        <v>82</v>
      </c>
      <c r="B38" t="s">
        <v>1602</v>
      </c>
      <c r="C38">
        <v>9.2700000000000014</v>
      </c>
    </row>
    <row r="39" spans="1:3" x14ac:dyDescent="0.3">
      <c r="A39" s="444" t="s">
        <v>24</v>
      </c>
      <c r="B39" t="s">
        <v>1492</v>
      </c>
      <c r="C39">
        <v>22.3428</v>
      </c>
    </row>
    <row r="40" spans="1:3" x14ac:dyDescent="0.3">
      <c r="A40" s="444" t="s">
        <v>311</v>
      </c>
      <c r="B40" t="s">
        <v>1614</v>
      </c>
    </row>
    <row r="41" spans="1:3" x14ac:dyDescent="0.3">
      <c r="A41" s="444" t="s">
        <v>313</v>
      </c>
      <c r="B41" t="s">
        <v>1493</v>
      </c>
      <c r="C41">
        <v>0.18480000000000002</v>
      </c>
    </row>
    <row r="42" spans="1:3" x14ac:dyDescent="0.3">
      <c r="A42" s="444" t="s">
        <v>157</v>
      </c>
      <c r="B42" t="s">
        <v>1494</v>
      </c>
      <c r="C42">
        <v>2.4870999999999999</v>
      </c>
    </row>
    <row r="43" spans="1:3" x14ac:dyDescent="0.3">
      <c r="A43" s="444" t="s">
        <v>316</v>
      </c>
      <c r="B43" t="s">
        <v>1495</v>
      </c>
      <c r="C43">
        <v>16.416</v>
      </c>
    </row>
    <row r="44" spans="1:3" x14ac:dyDescent="0.3">
      <c r="A44" s="444" t="s">
        <v>318</v>
      </c>
      <c r="B44" t="s">
        <v>1889</v>
      </c>
    </row>
    <row r="45" spans="1:3" x14ac:dyDescent="0.3">
      <c r="A45" s="444" t="s">
        <v>320</v>
      </c>
      <c r="B45" t="s">
        <v>1496</v>
      </c>
      <c r="C45">
        <v>16.978000000000002</v>
      </c>
    </row>
    <row r="46" spans="1:3" x14ac:dyDescent="0.3">
      <c r="A46" s="444" t="s">
        <v>322</v>
      </c>
      <c r="B46" t="s">
        <v>1890</v>
      </c>
    </row>
    <row r="47" spans="1:3" x14ac:dyDescent="0.3">
      <c r="A47" s="444" t="s">
        <v>324</v>
      </c>
      <c r="B47" t="s">
        <v>1497</v>
      </c>
      <c r="C47">
        <v>41.200900000000004</v>
      </c>
    </row>
    <row r="48" spans="1:3" x14ac:dyDescent="0.3">
      <c r="A48" s="444" t="s">
        <v>60</v>
      </c>
      <c r="B48" t="s">
        <v>1498</v>
      </c>
      <c r="C48">
        <v>55.08</v>
      </c>
    </row>
    <row r="49" spans="1:3" x14ac:dyDescent="0.3">
      <c r="A49" s="444" t="s">
        <v>84</v>
      </c>
      <c r="B49" t="s">
        <v>1499</v>
      </c>
      <c r="C49">
        <v>23.8337</v>
      </c>
    </row>
    <row r="50" spans="1:3" x14ac:dyDescent="0.3">
      <c r="A50" s="444" t="s">
        <v>33</v>
      </c>
      <c r="B50" t="s">
        <v>1500</v>
      </c>
      <c r="C50">
        <v>27.367799999999999</v>
      </c>
    </row>
    <row r="51" spans="1:3" x14ac:dyDescent="0.3">
      <c r="A51" s="444" t="s">
        <v>332</v>
      </c>
      <c r="B51" t="s">
        <v>1501</v>
      </c>
      <c r="C51">
        <v>0.33500000000000002</v>
      </c>
    </row>
    <row r="52" spans="1:3" x14ac:dyDescent="0.3">
      <c r="A52" s="444" t="s">
        <v>336</v>
      </c>
      <c r="B52" t="s">
        <v>1502</v>
      </c>
      <c r="C52">
        <v>6.9560000000000004</v>
      </c>
    </row>
    <row r="53" spans="1:3" x14ac:dyDescent="0.3">
      <c r="A53" s="444" t="s">
        <v>338</v>
      </c>
      <c r="B53" t="s">
        <v>1503</v>
      </c>
      <c r="C53">
        <v>9.0573999999999995</v>
      </c>
    </row>
    <row r="54" spans="1:3" x14ac:dyDescent="0.3">
      <c r="A54" s="444" t="s">
        <v>340</v>
      </c>
      <c r="B54" t="s">
        <v>1891</v>
      </c>
    </row>
    <row r="55" spans="1:3" x14ac:dyDescent="0.3">
      <c r="A55" s="444" t="s">
        <v>344</v>
      </c>
      <c r="B55" t="s">
        <v>1504</v>
      </c>
      <c r="C55">
        <v>27.660599999999999</v>
      </c>
    </row>
    <row r="56" spans="1:3" x14ac:dyDescent="0.3">
      <c r="A56" s="444" t="s">
        <v>346</v>
      </c>
      <c r="B56" t="s">
        <v>1892</v>
      </c>
    </row>
    <row r="57" spans="1:3" x14ac:dyDescent="0.3">
      <c r="A57" s="444" t="s">
        <v>348</v>
      </c>
      <c r="B57" t="s">
        <v>1505</v>
      </c>
      <c r="C57">
        <v>26.58219999999999</v>
      </c>
    </row>
    <row r="58" spans="1:3" x14ac:dyDescent="0.3">
      <c r="A58" s="444" t="s">
        <v>352</v>
      </c>
      <c r="B58" t="s">
        <v>1506</v>
      </c>
      <c r="C58">
        <v>56.412600000000005</v>
      </c>
    </row>
    <row r="59" spans="1:3" x14ac:dyDescent="0.3">
      <c r="A59" s="444" t="s">
        <v>88</v>
      </c>
      <c r="B59" t="s">
        <v>1507</v>
      </c>
      <c r="C59">
        <v>22.406199999999998</v>
      </c>
    </row>
    <row r="60" spans="1:3" x14ac:dyDescent="0.3">
      <c r="A60" s="444" t="s">
        <v>67</v>
      </c>
      <c r="B60" t="s">
        <v>1508</v>
      </c>
      <c r="C60">
        <v>44.511200000000002</v>
      </c>
    </row>
    <row r="61" spans="1:3" x14ac:dyDescent="0.3">
      <c r="A61" s="444" t="s">
        <v>358</v>
      </c>
      <c r="B61" t="s">
        <v>1509</v>
      </c>
      <c r="C61">
        <v>2.548</v>
      </c>
    </row>
    <row r="62" spans="1:3" x14ac:dyDescent="0.3">
      <c r="A62" s="444" t="s">
        <v>69</v>
      </c>
      <c r="B62" t="s">
        <v>1893</v>
      </c>
    </row>
    <row r="63" spans="1:3" x14ac:dyDescent="0.3">
      <c r="A63" s="444" t="s">
        <v>21</v>
      </c>
      <c r="B63" t="s">
        <v>1680</v>
      </c>
      <c r="C63">
        <v>13.9655</v>
      </c>
    </row>
    <row r="64" spans="1:3" x14ac:dyDescent="0.3">
      <c r="A64" s="444" t="s">
        <v>17</v>
      </c>
      <c r="B64" t="s">
        <v>1512</v>
      </c>
      <c r="C64">
        <v>27.0578</v>
      </c>
    </row>
    <row r="65" spans="1:3" x14ac:dyDescent="0.3">
      <c r="A65" s="444" t="s">
        <v>389</v>
      </c>
      <c r="B65" t="s">
        <v>1515</v>
      </c>
      <c r="C65">
        <v>6.88</v>
      </c>
    </row>
    <row r="66" spans="1:3" x14ac:dyDescent="0.3">
      <c r="A66" s="444" t="s">
        <v>391</v>
      </c>
      <c r="B66" t="s">
        <v>1516</v>
      </c>
      <c r="C66">
        <v>37.113</v>
      </c>
    </row>
    <row r="67" spans="1:3" x14ac:dyDescent="0.3">
      <c r="A67" s="444" t="s">
        <v>393</v>
      </c>
      <c r="B67" t="s">
        <v>1517</v>
      </c>
      <c r="C67">
        <v>8.2059999999999995</v>
      </c>
    </row>
    <row r="68" spans="1:3" x14ac:dyDescent="0.3">
      <c r="A68" s="444" t="s">
        <v>395</v>
      </c>
      <c r="B68" t="s">
        <v>1518</v>
      </c>
      <c r="C68">
        <v>0.65</v>
      </c>
    </row>
    <row r="69" spans="1:3" x14ac:dyDescent="0.3">
      <c r="A69" s="444" t="s">
        <v>397</v>
      </c>
      <c r="B69" t="s">
        <v>1519</v>
      </c>
    </row>
    <row r="70" spans="1:3" x14ac:dyDescent="0.3">
      <c r="A70" s="444" t="s">
        <v>399</v>
      </c>
      <c r="B70" t="s">
        <v>1520</v>
      </c>
      <c r="C70">
        <v>6.4000000000000001E-2</v>
      </c>
    </row>
    <row r="71" spans="1:3" x14ac:dyDescent="0.3">
      <c r="A71" s="444" t="s">
        <v>401</v>
      </c>
      <c r="B71" t="s">
        <v>1682</v>
      </c>
    </row>
    <row r="72" spans="1:3" x14ac:dyDescent="0.3">
      <c r="A72" s="444" t="s">
        <v>92</v>
      </c>
      <c r="B72" t="s">
        <v>1521</v>
      </c>
      <c r="C72">
        <v>2.8490000000000002</v>
      </c>
    </row>
    <row r="73" spans="1:3" x14ac:dyDescent="0.3">
      <c r="A73" s="444" t="s">
        <v>405</v>
      </c>
      <c r="B73" t="s">
        <v>1522</v>
      </c>
    </row>
    <row r="74" spans="1:3" x14ac:dyDescent="0.3">
      <c r="A74" s="444" t="s">
        <v>409</v>
      </c>
      <c r="B74" t="s">
        <v>1523</v>
      </c>
      <c r="C74">
        <v>7.3440000000000003</v>
      </c>
    </row>
    <row r="75" spans="1:3" x14ac:dyDescent="0.3">
      <c r="A75" s="444" t="s">
        <v>411</v>
      </c>
      <c r="B75" t="s">
        <v>1524</v>
      </c>
      <c r="C75">
        <v>5.1260000000000003</v>
      </c>
    </row>
    <row r="76" spans="1:3" x14ac:dyDescent="0.3">
      <c r="A76" s="444" t="s">
        <v>139</v>
      </c>
      <c r="B76" t="s">
        <v>1525</v>
      </c>
      <c r="C76">
        <v>13.682400000000001</v>
      </c>
    </row>
    <row r="77" spans="1:3" x14ac:dyDescent="0.3">
      <c r="A77" s="444" t="s">
        <v>414</v>
      </c>
      <c r="B77" t="s">
        <v>1526</v>
      </c>
      <c r="C77">
        <v>9.3637999999999995</v>
      </c>
    </row>
    <row r="78" spans="1:3" x14ac:dyDescent="0.3">
      <c r="A78" s="444" t="s">
        <v>418</v>
      </c>
      <c r="B78" t="s">
        <v>1527</v>
      </c>
      <c r="C78">
        <v>1.5047999999999999</v>
      </c>
    </row>
    <row r="79" spans="1:3" x14ac:dyDescent="0.3">
      <c r="A79" s="444" t="s">
        <v>421</v>
      </c>
      <c r="B79" t="s">
        <v>1528</v>
      </c>
    </row>
    <row r="80" spans="1:3" x14ac:dyDescent="0.3">
      <c r="A80" s="444" t="s">
        <v>115</v>
      </c>
      <c r="B80" t="s">
        <v>1529</v>
      </c>
      <c r="C80">
        <v>10.134</v>
      </c>
    </row>
    <row r="81" spans="1:3" x14ac:dyDescent="0.3">
      <c r="A81" s="444" t="s">
        <v>117</v>
      </c>
      <c r="B81" t="s">
        <v>1530</v>
      </c>
    </row>
    <row r="82" spans="1:3" x14ac:dyDescent="0.3">
      <c r="A82" s="444" t="s">
        <v>425</v>
      </c>
      <c r="B82" t="s">
        <v>1531</v>
      </c>
      <c r="C82">
        <v>3.3254000000000001</v>
      </c>
    </row>
    <row r="83" spans="1:3" x14ac:dyDescent="0.3">
      <c r="A83" s="444" t="s">
        <v>96</v>
      </c>
      <c r="B83" t="s">
        <v>1532</v>
      </c>
      <c r="C83">
        <v>6.3612000000000002</v>
      </c>
    </row>
    <row r="84" spans="1:3" x14ac:dyDescent="0.3">
      <c r="A84" s="444" t="s">
        <v>427</v>
      </c>
      <c r="B84" t="s">
        <v>1727</v>
      </c>
      <c r="C84">
        <v>8.5289000000000001</v>
      </c>
    </row>
    <row r="85" spans="1:3" x14ac:dyDescent="0.3">
      <c r="A85" s="444" t="s">
        <v>429</v>
      </c>
      <c r="B85" t="s">
        <v>1858</v>
      </c>
      <c r="C85">
        <v>-0.88</v>
      </c>
    </row>
    <row r="86" spans="1:3" x14ac:dyDescent="0.3">
      <c r="A86" s="444" t="s">
        <v>36</v>
      </c>
      <c r="B86" t="s">
        <v>1533</v>
      </c>
      <c r="C86">
        <v>3.1943999999999999</v>
      </c>
    </row>
    <row r="87" spans="1:3" x14ac:dyDescent="0.3">
      <c r="A87" s="444" t="s">
        <v>435</v>
      </c>
      <c r="B87" t="s">
        <v>1534</v>
      </c>
    </row>
    <row r="88" spans="1:3" x14ac:dyDescent="0.3">
      <c r="A88" s="444" t="s">
        <v>437</v>
      </c>
      <c r="B88" t="s">
        <v>1535</v>
      </c>
      <c r="C88">
        <v>0.95100000000000007</v>
      </c>
    </row>
    <row r="89" spans="1:3" x14ac:dyDescent="0.3">
      <c r="A89" s="444" t="s">
        <v>439</v>
      </c>
      <c r="B89" t="s">
        <v>1536</v>
      </c>
    </row>
    <row r="90" spans="1:3" x14ac:dyDescent="0.3">
      <c r="A90" s="444" t="s">
        <v>441</v>
      </c>
      <c r="B90" t="s">
        <v>1537</v>
      </c>
      <c r="C90">
        <v>2.8376000000000001</v>
      </c>
    </row>
    <row r="91" spans="1:3" x14ac:dyDescent="0.3">
      <c r="A91" s="444" t="s">
        <v>443</v>
      </c>
      <c r="B91" t="s">
        <v>1538</v>
      </c>
    </row>
    <row r="92" spans="1:3" x14ac:dyDescent="0.3">
      <c r="A92" s="444" t="s">
        <v>445</v>
      </c>
      <c r="B92" t="s">
        <v>1539</v>
      </c>
      <c r="C92">
        <v>5.9649999999999999</v>
      </c>
    </row>
    <row r="93" spans="1:3" x14ac:dyDescent="0.3">
      <c r="A93" s="444" t="s">
        <v>123</v>
      </c>
      <c r="B93" t="s">
        <v>1540</v>
      </c>
      <c r="C93">
        <v>3.5753999999999997</v>
      </c>
    </row>
    <row r="94" spans="1:3" x14ac:dyDescent="0.3">
      <c r="A94" s="444" t="s">
        <v>121</v>
      </c>
      <c r="B94" t="s">
        <v>1541</v>
      </c>
      <c r="C94">
        <v>9.359</v>
      </c>
    </row>
    <row r="95" spans="1:3" x14ac:dyDescent="0.3">
      <c r="A95" s="444" t="s">
        <v>449</v>
      </c>
      <c r="B95" t="s">
        <v>1542</v>
      </c>
      <c r="C95">
        <v>3.7595999999999998</v>
      </c>
    </row>
    <row r="96" spans="1:3" x14ac:dyDescent="0.3">
      <c r="A96" s="444" t="s">
        <v>99</v>
      </c>
      <c r="B96" t="s">
        <v>1543</v>
      </c>
      <c r="C96">
        <v>0.78159999999999996</v>
      </c>
    </row>
    <row r="97" spans="1:3" x14ac:dyDescent="0.3">
      <c r="A97" s="444" t="s">
        <v>451</v>
      </c>
      <c r="B97" t="s">
        <v>1705</v>
      </c>
      <c r="C97">
        <v>15.047500000000003</v>
      </c>
    </row>
    <row r="98" spans="1:3" x14ac:dyDescent="0.3">
      <c r="A98" s="444" t="s">
        <v>453</v>
      </c>
      <c r="B98" t="s">
        <v>1728</v>
      </c>
    </row>
    <row r="99" spans="1:3" x14ac:dyDescent="0.3">
      <c r="A99" s="444" t="s">
        <v>455</v>
      </c>
      <c r="B99" t="s">
        <v>1544</v>
      </c>
      <c r="C99">
        <v>3.0643999999999996</v>
      </c>
    </row>
    <row r="100" spans="1:3" x14ac:dyDescent="0.3">
      <c r="A100" s="444" t="s">
        <v>459</v>
      </c>
      <c r="B100" t="s">
        <v>1545</v>
      </c>
      <c r="C100">
        <v>5.2904999999999998</v>
      </c>
    </row>
    <row r="101" spans="1:3" x14ac:dyDescent="0.3">
      <c r="A101" s="444" t="s">
        <v>460</v>
      </c>
      <c r="B101" t="s">
        <v>1859</v>
      </c>
      <c r="C101">
        <v>1.6326000000000001</v>
      </c>
    </row>
    <row r="102" spans="1:3" x14ac:dyDescent="0.3">
      <c r="A102" s="444" t="s">
        <v>141</v>
      </c>
      <c r="B102" t="s">
        <v>1546</v>
      </c>
      <c r="C102">
        <v>8.7965999999999998</v>
      </c>
    </row>
    <row r="103" spans="1:3" x14ac:dyDescent="0.3">
      <c r="A103" s="444" t="s">
        <v>464</v>
      </c>
      <c r="B103" t="s">
        <v>1683</v>
      </c>
    </row>
    <row r="104" spans="1:3" x14ac:dyDescent="0.3">
      <c r="A104" s="444" t="s">
        <v>466</v>
      </c>
      <c r="B104" t="s">
        <v>1547</v>
      </c>
      <c r="C104">
        <v>0.18</v>
      </c>
    </row>
    <row r="105" spans="1:3" x14ac:dyDescent="0.3">
      <c r="A105" s="444" t="s">
        <v>125</v>
      </c>
      <c r="B105" t="s">
        <v>1548</v>
      </c>
      <c r="C105">
        <v>3.8409000000000004</v>
      </c>
    </row>
    <row r="106" spans="1:3" x14ac:dyDescent="0.3">
      <c r="A106" s="444" t="s">
        <v>127</v>
      </c>
      <c r="B106" t="s">
        <v>1549</v>
      </c>
      <c r="C106">
        <v>5.2123000000000008</v>
      </c>
    </row>
    <row r="107" spans="1:3" x14ac:dyDescent="0.3">
      <c r="A107" s="444" t="s">
        <v>470</v>
      </c>
      <c r="B107" t="s">
        <v>1550</v>
      </c>
      <c r="C107">
        <v>0.24479999999999999</v>
      </c>
    </row>
    <row r="108" spans="1:3" x14ac:dyDescent="0.3">
      <c r="A108" s="444" t="s">
        <v>102</v>
      </c>
      <c r="B108" t="s">
        <v>1551</v>
      </c>
      <c r="C108">
        <v>28.547999999999998</v>
      </c>
    </row>
    <row r="109" spans="1:3" x14ac:dyDescent="0.3">
      <c r="A109" s="444" t="s">
        <v>39</v>
      </c>
      <c r="B109" t="s">
        <v>1552</v>
      </c>
      <c r="C109">
        <v>3.7367999999999997</v>
      </c>
    </row>
    <row r="110" spans="1:3" x14ac:dyDescent="0.3">
      <c r="A110" s="444" t="s">
        <v>480</v>
      </c>
      <c r="B110" t="s">
        <v>1553</v>
      </c>
      <c r="C110">
        <v>2.2336</v>
      </c>
    </row>
    <row r="111" spans="1:3" x14ac:dyDescent="0.3">
      <c r="A111" s="444" t="s">
        <v>482</v>
      </c>
      <c r="B111" t="s">
        <v>1730</v>
      </c>
      <c r="C111">
        <v>0.1232</v>
      </c>
    </row>
    <row r="112" spans="1:3" x14ac:dyDescent="0.3">
      <c r="A112" s="444" t="s">
        <v>486</v>
      </c>
      <c r="B112" t="s">
        <v>1554</v>
      </c>
      <c r="C112">
        <v>11.7705</v>
      </c>
    </row>
    <row r="113" spans="1:3" x14ac:dyDescent="0.3">
      <c r="A113" s="444" t="s">
        <v>487</v>
      </c>
      <c r="B113" t="s">
        <v>1555</v>
      </c>
      <c r="C113">
        <v>0.54</v>
      </c>
    </row>
    <row r="114" spans="1:3" x14ac:dyDescent="0.3">
      <c r="A114" s="444" t="s">
        <v>489</v>
      </c>
      <c r="B114" t="s">
        <v>1556</v>
      </c>
    </row>
    <row r="115" spans="1:3" x14ac:dyDescent="0.3">
      <c r="A115" s="444" t="s">
        <v>129</v>
      </c>
      <c r="B115" t="s">
        <v>1557</v>
      </c>
      <c r="C115">
        <v>23.485999999999994</v>
      </c>
    </row>
    <row r="116" spans="1:3" x14ac:dyDescent="0.3">
      <c r="A116" s="444" t="s">
        <v>131</v>
      </c>
      <c r="B116" t="s">
        <v>1558</v>
      </c>
      <c r="C116">
        <v>10.741100000000001</v>
      </c>
    </row>
    <row r="117" spans="1:3" x14ac:dyDescent="0.3">
      <c r="A117" s="444" t="s">
        <v>492</v>
      </c>
      <c r="B117" t="s">
        <v>1869</v>
      </c>
      <c r="C117">
        <v>8.8580000000000005</v>
      </c>
    </row>
    <row r="118" spans="1:3" x14ac:dyDescent="0.3">
      <c r="A118" s="444" t="s">
        <v>496</v>
      </c>
      <c r="B118" t="s">
        <v>1559</v>
      </c>
      <c r="C118">
        <v>23.775599999999997</v>
      </c>
    </row>
    <row r="119" spans="1:3" x14ac:dyDescent="0.3">
      <c r="A119" s="444" t="s">
        <v>109</v>
      </c>
      <c r="B119" t="s">
        <v>1560</v>
      </c>
      <c r="C119">
        <v>41.525199999999998</v>
      </c>
    </row>
    <row r="120" spans="1:3" x14ac:dyDescent="0.3">
      <c r="A120" s="444" t="s">
        <v>42</v>
      </c>
      <c r="B120" t="s">
        <v>1561</v>
      </c>
      <c r="C120">
        <v>15.9046</v>
      </c>
    </row>
    <row r="121" spans="1:3" x14ac:dyDescent="0.3">
      <c r="A121" s="444" t="s">
        <v>501</v>
      </c>
      <c r="B121" t="s">
        <v>1731</v>
      </c>
    </row>
    <row r="122" spans="1:3" x14ac:dyDescent="0.3">
      <c r="A122" s="444" t="s">
        <v>145</v>
      </c>
      <c r="B122" t="s">
        <v>1562</v>
      </c>
    </row>
    <row r="123" spans="1:3" x14ac:dyDescent="0.3">
      <c r="A123" s="444" t="s">
        <v>510</v>
      </c>
      <c r="B123" t="s">
        <v>1563</v>
      </c>
      <c r="C123">
        <v>1.3938999999999999</v>
      </c>
    </row>
    <row r="124" spans="1:3" x14ac:dyDescent="0.3">
      <c r="A124" s="444" t="s">
        <v>512</v>
      </c>
      <c r="B124" t="s">
        <v>1894</v>
      </c>
    </row>
    <row r="125" spans="1:3" x14ac:dyDescent="0.3">
      <c r="A125" s="444" t="s">
        <v>133</v>
      </c>
      <c r="B125" t="s">
        <v>1564</v>
      </c>
    </row>
    <row r="126" spans="1:3" x14ac:dyDescent="0.3">
      <c r="A126" s="444" t="s">
        <v>514</v>
      </c>
      <c r="B126" t="s">
        <v>1565</v>
      </c>
      <c r="C126">
        <v>2.4327000000000001</v>
      </c>
    </row>
    <row r="127" spans="1:3" x14ac:dyDescent="0.3">
      <c r="A127" s="444" t="s">
        <v>113</v>
      </c>
      <c r="B127" t="s">
        <v>1566</v>
      </c>
      <c r="C127">
        <v>6.6281999999999996</v>
      </c>
    </row>
    <row r="128" spans="1:3" x14ac:dyDescent="0.3">
      <c r="A128" s="444" t="s">
        <v>518</v>
      </c>
      <c r="B128" t="s">
        <v>1567</v>
      </c>
      <c r="C128">
        <v>11.683999999999999</v>
      </c>
    </row>
    <row r="129" spans="1:3" x14ac:dyDescent="0.3">
      <c r="A129" s="444" t="s">
        <v>143</v>
      </c>
      <c r="B129" t="s">
        <v>1749</v>
      </c>
      <c r="C129">
        <v>0.3705</v>
      </c>
    </row>
    <row r="130" spans="1:3" x14ac:dyDescent="0.3">
      <c r="A130" s="444" t="s">
        <v>520</v>
      </c>
      <c r="B130" t="s">
        <v>1746</v>
      </c>
      <c r="C130">
        <v>0.45</v>
      </c>
    </row>
    <row r="131" spans="1:3" x14ac:dyDescent="0.3">
      <c r="A131" s="444" t="s">
        <v>522</v>
      </c>
      <c r="B131" t="s">
        <v>1732</v>
      </c>
      <c r="C131">
        <v>3.9220000000000002</v>
      </c>
    </row>
    <row r="132" spans="1:3" x14ac:dyDescent="0.3">
      <c r="A132" s="444" t="s">
        <v>1883</v>
      </c>
      <c r="B132" t="s">
        <v>1895</v>
      </c>
    </row>
    <row r="133" spans="1:3" x14ac:dyDescent="0.3">
      <c r="A133" s="444" t="s">
        <v>524</v>
      </c>
      <c r="B133" t="s">
        <v>1667</v>
      </c>
      <c r="C133">
        <v>5.4720000000000004</v>
      </c>
    </row>
    <row r="134" spans="1:3" x14ac:dyDescent="0.3">
      <c r="A134" s="444" t="s">
        <v>526</v>
      </c>
      <c r="B134" t="s">
        <v>1665</v>
      </c>
    </row>
    <row r="135" spans="1:3" x14ac:dyDescent="0.3">
      <c r="A135" s="444" t="s">
        <v>528</v>
      </c>
      <c r="B135" t="s">
        <v>1657</v>
      </c>
    </row>
    <row r="136" spans="1:3" x14ac:dyDescent="0.3">
      <c r="A136" s="444" t="s">
        <v>555</v>
      </c>
      <c r="B136" t="s">
        <v>1896</v>
      </c>
    </row>
    <row r="137" spans="1:3" x14ac:dyDescent="0.3">
      <c r="A137" s="444" t="s">
        <v>565</v>
      </c>
      <c r="B137" t="s">
        <v>1897</v>
      </c>
    </row>
    <row r="138" spans="1:3" x14ac:dyDescent="0.3">
      <c r="A138" s="444" t="s">
        <v>569</v>
      </c>
      <c r="B138" t="s">
        <v>1701</v>
      </c>
      <c r="C138">
        <v>3.6219999999999999</v>
      </c>
    </row>
    <row r="139" spans="1:3" x14ac:dyDescent="0.3">
      <c r="A139" s="444" t="s">
        <v>575</v>
      </c>
      <c r="B139" t="s">
        <v>1898</v>
      </c>
    </row>
    <row r="140" spans="1:3" x14ac:dyDescent="0.3">
      <c r="A140" s="444" t="s">
        <v>590</v>
      </c>
      <c r="B140" t="s">
        <v>1899</v>
      </c>
      <c r="C140">
        <v>1.7899999999999999E-2</v>
      </c>
    </row>
    <row r="141" spans="1:3" x14ac:dyDescent="0.3">
      <c r="A141" s="444" t="s">
        <v>596</v>
      </c>
      <c r="B141" t="s">
        <v>1900</v>
      </c>
    </row>
    <row r="142" spans="1:3" x14ac:dyDescent="0.3">
      <c r="A142" s="444" t="s">
        <v>605</v>
      </c>
      <c r="B142" t="s">
        <v>1901</v>
      </c>
    </row>
    <row r="143" spans="1:3" x14ac:dyDescent="0.3">
      <c r="A143" s="444" t="s">
        <v>1310</v>
      </c>
      <c r="B143" t="s">
        <v>1902</v>
      </c>
    </row>
    <row r="144" spans="1:3" x14ac:dyDescent="0.3">
      <c r="A144" s="444" t="s">
        <v>1312</v>
      </c>
      <c r="B144" t="s">
        <v>1903</v>
      </c>
    </row>
    <row r="145" spans="1:3" x14ac:dyDescent="0.3">
      <c r="A145" s="444" t="s">
        <v>637</v>
      </c>
      <c r="B145" t="s">
        <v>1686</v>
      </c>
      <c r="C145">
        <v>3.802</v>
      </c>
    </row>
    <row r="146" spans="1:3" x14ac:dyDescent="0.3">
      <c r="A146" s="444" t="s">
        <v>639</v>
      </c>
      <c r="B146" t="s">
        <v>1570</v>
      </c>
      <c r="C146">
        <v>7.0990000000000002</v>
      </c>
    </row>
    <row r="147" spans="1:3" x14ac:dyDescent="0.3">
      <c r="A147" s="444" t="s">
        <v>643</v>
      </c>
      <c r="B147" t="s">
        <v>1571</v>
      </c>
      <c r="C147">
        <v>11.01</v>
      </c>
    </row>
    <row r="148" spans="1:3" x14ac:dyDescent="0.3">
      <c r="A148" s="444" t="s">
        <v>645</v>
      </c>
      <c r="B148" t="s">
        <v>1861</v>
      </c>
      <c r="C148">
        <v>21.200310653102107</v>
      </c>
    </row>
    <row r="149" spans="1:3" x14ac:dyDescent="0.3">
      <c r="A149" s="444" t="s">
        <v>647</v>
      </c>
      <c r="B149" t="s">
        <v>1572</v>
      </c>
      <c r="C149">
        <v>8.0399999999999991</v>
      </c>
    </row>
    <row r="150" spans="1:3" x14ac:dyDescent="0.3">
      <c r="A150" s="444" t="s">
        <v>649</v>
      </c>
      <c r="B150" t="s">
        <v>1870</v>
      </c>
    </row>
    <row r="151" spans="1:3" x14ac:dyDescent="0.3">
      <c r="A151" s="444" t="s">
        <v>651</v>
      </c>
      <c r="B151" t="s">
        <v>1573</v>
      </c>
      <c r="C151">
        <v>6.9775999999999998</v>
      </c>
    </row>
    <row r="152" spans="1:3" x14ac:dyDescent="0.3">
      <c r="A152" s="444" t="s">
        <v>653</v>
      </c>
      <c r="B152" t="s">
        <v>1865</v>
      </c>
      <c r="C152">
        <v>0.26600000000000001</v>
      </c>
    </row>
    <row r="153" spans="1:3" x14ac:dyDescent="0.3">
      <c r="A153" s="444" t="s">
        <v>55</v>
      </c>
      <c r="B153" t="s">
        <v>1574</v>
      </c>
      <c r="C153">
        <v>9.9619999999999997</v>
      </c>
    </row>
    <row r="154" spans="1:3" x14ac:dyDescent="0.3">
      <c r="A154" s="444" t="s">
        <v>52</v>
      </c>
      <c r="B154" t="s">
        <v>1866</v>
      </c>
      <c r="C154">
        <v>0.54</v>
      </c>
    </row>
    <row r="155" spans="1:3" x14ac:dyDescent="0.3">
      <c r="A155" s="444" t="s">
        <v>655</v>
      </c>
      <c r="B155" t="s">
        <v>1754</v>
      </c>
      <c r="C155">
        <v>4.3360000000000003</v>
      </c>
    </row>
    <row r="156" spans="1:3" x14ac:dyDescent="0.3">
      <c r="A156" s="444" t="s">
        <v>661</v>
      </c>
      <c r="B156" t="s">
        <v>1621</v>
      </c>
      <c r="C156">
        <v>2.0179999999999998</v>
      </c>
    </row>
    <row r="157" spans="1:3" x14ac:dyDescent="0.3">
      <c r="A157" s="444" t="s">
        <v>663</v>
      </c>
      <c r="B157" t="s">
        <v>1862</v>
      </c>
      <c r="C157">
        <v>0.4</v>
      </c>
    </row>
    <row r="158" spans="1:3" x14ac:dyDescent="0.3">
      <c r="A158" s="444" t="s">
        <v>675</v>
      </c>
      <c r="B158" t="s">
        <v>1688</v>
      </c>
    </row>
    <row r="159" spans="1:3" x14ac:dyDescent="0.3">
      <c r="A159" s="444" t="s">
        <v>683</v>
      </c>
      <c r="B159" t="s">
        <v>1734</v>
      </c>
      <c r="C159">
        <v>1.0107999999999999</v>
      </c>
    </row>
    <row r="160" spans="1:3" x14ac:dyDescent="0.3">
      <c r="A160" s="444" t="s">
        <v>699</v>
      </c>
      <c r="B160" t="s">
        <v>1576</v>
      </c>
    </row>
    <row r="161" spans="1:3" x14ac:dyDescent="0.3">
      <c r="A161" s="444" t="s">
        <v>701</v>
      </c>
      <c r="B161" t="s">
        <v>1577</v>
      </c>
      <c r="C161">
        <v>2.6325000000000003</v>
      </c>
    </row>
    <row r="162" spans="1:3" x14ac:dyDescent="0.3">
      <c r="A162" s="444" t="s">
        <v>703</v>
      </c>
      <c r="B162" t="s">
        <v>1578</v>
      </c>
    </row>
    <row r="163" spans="1:3" x14ac:dyDescent="0.3">
      <c r="A163" s="444" t="s">
        <v>119</v>
      </c>
      <c r="B163" t="s">
        <v>1579</v>
      </c>
    </row>
    <row r="164" spans="1:3" x14ac:dyDescent="0.3">
      <c r="A164" s="444" t="s">
        <v>709</v>
      </c>
      <c r="B164" t="s">
        <v>1580</v>
      </c>
      <c r="C164">
        <v>1.294</v>
      </c>
    </row>
    <row r="165" spans="1:3" x14ac:dyDescent="0.3">
      <c r="A165" s="444" t="s">
        <v>715</v>
      </c>
      <c r="B165" t="s">
        <v>1581</v>
      </c>
    </row>
    <row r="166" spans="1:3" x14ac:dyDescent="0.3">
      <c r="A166" s="444" t="s">
        <v>717</v>
      </c>
      <c r="B166" t="s">
        <v>1695</v>
      </c>
    </row>
    <row r="167" spans="1:3" x14ac:dyDescent="0.3">
      <c r="A167" s="444" t="s">
        <v>725</v>
      </c>
      <c r="B167" t="s">
        <v>1692</v>
      </c>
      <c r="C167">
        <v>1.296</v>
      </c>
    </row>
    <row r="168" spans="1:3" x14ac:dyDescent="0.3">
      <c r="A168" s="444" t="s">
        <v>733</v>
      </c>
      <c r="B168" t="s">
        <v>1904</v>
      </c>
      <c r="C168">
        <v>1.32</v>
      </c>
    </row>
    <row r="169" spans="1:3" x14ac:dyDescent="0.3">
      <c r="B169" s="464"/>
      <c r="C169" s="464">
        <v>1227.4636106531025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065A-7F16-4AEA-9773-979506BAA2B4}">
  <sheetPr codeName="Planilha36"/>
  <dimension ref="A1:C169"/>
  <sheetViews>
    <sheetView workbookViewId="0">
      <selection activeCell="H19" sqref="H19"/>
    </sheetView>
  </sheetViews>
  <sheetFormatPr defaultRowHeight="14.4" x14ac:dyDescent="0.3"/>
  <cols>
    <col min="2" max="2" width="46.5546875" bestFit="1" customWidth="1"/>
  </cols>
  <sheetData>
    <row r="1" spans="1:3" x14ac:dyDescent="0.3">
      <c r="A1" s="442" t="s">
        <v>181</v>
      </c>
      <c r="B1" s="442"/>
      <c r="C1" s="442" t="s">
        <v>1421</v>
      </c>
    </row>
    <row r="2" spans="1:3" x14ac:dyDescent="0.3">
      <c r="A2" s="444" t="s">
        <v>237</v>
      </c>
      <c r="B2" t="s">
        <v>1742</v>
      </c>
      <c r="C2">
        <v>0.46800000000000003</v>
      </c>
    </row>
    <row r="3" spans="1:3" x14ac:dyDescent="0.3">
      <c r="A3" s="444" t="s">
        <v>246</v>
      </c>
      <c r="B3" t="s">
        <v>1470</v>
      </c>
      <c r="C3">
        <v>8.6780000000000008</v>
      </c>
    </row>
    <row r="4" spans="1:3" x14ac:dyDescent="0.3">
      <c r="A4" s="444" t="s">
        <v>147</v>
      </c>
      <c r="B4" t="s">
        <v>1471</v>
      </c>
      <c r="C4">
        <v>24.787999999999997</v>
      </c>
    </row>
    <row r="5" spans="1:3" x14ac:dyDescent="0.3">
      <c r="A5" s="444" t="s">
        <v>249</v>
      </c>
      <c r="B5" t="s">
        <v>1472</v>
      </c>
      <c r="C5">
        <v>2.3090000000000002</v>
      </c>
    </row>
    <row r="6" spans="1:3" x14ac:dyDescent="0.3">
      <c r="A6" s="444" t="s">
        <v>251</v>
      </c>
      <c r="B6" t="s">
        <v>1473</v>
      </c>
      <c r="C6">
        <v>1.7429999999999999</v>
      </c>
    </row>
    <row r="7" spans="1:3" x14ac:dyDescent="0.3">
      <c r="A7" s="444" t="s">
        <v>49</v>
      </c>
      <c r="B7" t="s">
        <v>1474</v>
      </c>
      <c r="C7">
        <v>2</v>
      </c>
    </row>
    <row r="8" spans="1:3" x14ac:dyDescent="0.3">
      <c r="A8" s="444" t="s">
        <v>72</v>
      </c>
      <c r="B8" t="s">
        <v>1475</v>
      </c>
      <c r="C8">
        <v>6.9160000000000004</v>
      </c>
    </row>
    <row r="9" spans="1:3" x14ac:dyDescent="0.3">
      <c r="A9" s="444" t="s">
        <v>254</v>
      </c>
      <c r="B9" t="s">
        <v>1884</v>
      </c>
    </row>
    <row r="10" spans="1:3" x14ac:dyDescent="0.3">
      <c r="A10" s="444" t="s">
        <v>256</v>
      </c>
      <c r="B10" t="s">
        <v>1476</v>
      </c>
      <c r="C10">
        <v>5.529300000000001</v>
      </c>
    </row>
    <row r="11" spans="1:3" x14ac:dyDescent="0.3">
      <c r="A11" s="444" t="s">
        <v>258</v>
      </c>
      <c r="B11" t="s">
        <v>1885</v>
      </c>
      <c r="C11">
        <v>8.4863999999999997</v>
      </c>
    </row>
    <row r="12" spans="1:3" x14ac:dyDescent="0.3">
      <c r="A12" s="444" t="s">
        <v>151</v>
      </c>
      <c r="B12" t="s">
        <v>1477</v>
      </c>
      <c r="C12">
        <v>24.797100000000004</v>
      </c>
    </row>
    <row r="13" spans="1:3" x14ac:dyDescent="0.3">
      <c r="A13" s="444" t="s">
        <v>149</v>
      </c>
      <c r="B13" t="s">
        <v>1855</v>
      </c>
    </row>
    <row r="14" spans="1:3" x14ac:dyDescent="0.3">
      <c r="A14" s="444" t="s">
        <v>261</v>
      </c>
      <c r="B14" t="s">
        <v>1478</v>
      </c>
      <c r="C14">
        <v>3.0939999999999999</v>
      </c>
    </row>
    <row r="15" spans="1:3" x14ac:dyDescent="0.3">
      <c r="A15" s="444" t="s">
        <v>265</v>
      </c>
      <c r="B15" t="s">
        <v>1479</v>
      </c>
      <c r="C15">
        <v>11.876999999999999</v>
      </c>
    </row>
    <row r="16" spans="1:3" x14ac:dyDescent="0.3">
      <c r="A16" s="444" t="s">
        <v>267</v>
      </c>
      <c r="B16" t="s">
        <v>1856</v>
      </c>
    </row>
    <row r="17" spans="1:3" x14ac:dyDescent="0.3">
      <c r="A17" s="444" t="s">
        <v>269</v>
      </c>
      <c r="B17" t="s">
        <v>1480</v>
      </c>
      <c r="C17">
        <v>15.769999999999998</v>
      </c>
    </row>
    <row r="18" spans="1:3" x14ac:dyDescent="0.3">
      <c r="A18" s="444" t="s">
        <v>270</v>
      </c>
      <c r="B18" t="s">
        <v>1873</v>
      </c>
    </row>
    <row r="19" spans="1:3" x14ac:dyDescent="0.3">
      <c r="A19" s="444" t="s">
        <v>272</v>
      </c>
      <c r="B19" t="s">
        <v>1481</v>
      </c>
      <c r="C19">
        <v>-4.3899239999999999E-2</v>
      </c>
    </row>
    <row r="20" spans="1:3" x14ac:dyDescent="0.3">
      <c r="A20" s="444" t="s">
        <v>274</v>
      </c>
      <c r="B20" t="s">
        <v>1886</v>
      </c>
    </row>
    <row r="21" spans="1:3" x14ac:dyDescent="0.3">
      <c r="A21" s="444" t="s">
        <v>57</v>
      </c>
      <c r="B21" t="s">
        <v>1482</v>
      </c>
      <c r="C21">
        <v>15.958400000000001</v>
      </c>
    </row>
    <row r="22" spans="1:3" x14ac:dyDescent="0.3">
      <c r="A22" s="444" t="s">
        <v>75</v>
      </c>
      <c r="B22" t="s">
        <v>1483</v>
      </c>
      <c r="C22">
        <v>7.9550000000000001</v>
      </c>
    </row>
    <row r="23" spans="1:3" x14ac:dyDescent="0.3">
      <c r="A23" s="444" t="s">
        <v>29</v>
      </c>
      <c r="B23" t="s">
        <v>1484</v>
      </c>
      <c r="C23">
        <v>2.0448000000000004</v>
      </c>
    </row>
    <row r="24" spans="1:3" x14ac:dyDescent="0.3">
      <c r="A24" s="444" t="s">
        <v>278</v>
      </c>
      <c r="B24" t="s">
        <v>1887</v>
      </c>
    </row>
    <row r="25" spans="1:3" x14ac:dyDescent="0.3">
      <c r="A25" s="444" t="s">
        <v>280</v>
      </c>
      <c r="B25" t="s">
        <v>1671</v>
      </c>
    </row>
    <row r="26" spans="1:3" x14ac:dyDescent="0.3">
      <c r="A26" s="444" t="s">
        <v>282</v>
      </c>
      <c r="B26" t="s">
        <v>1485</v>
      </c>
      <c r="C26">
        <v>2.2359999999999998</v>
      </c>
    </row>
    <row r="27" spans="1:3" x14ac:dyDescent="0.3">
      <c r="A27" s="444" t="s">
        <v>284</v>
      </c>
      <c r="B27" t="s">
        <v>1753</v>
      </c>
      <c r="C27">
        <v>1.02</v>
      </c>
    </row>
    <row r="28" spans="1:3" x14ac:dyDescent="0.3">
      <c r="A28" s="444" t="s">
        <v>286</v>
      </c>
      <c r="B28" t="s">
        <v>1722</v>
      </c>
      <c r="C28">
        <v>1.996</v>
      </c>
    </row>
    <row r="29" spans="1:3" x14ac:dyDescent="0.3">
      <c r="A29" s="444" t="s">
        <v>288</v>
      </c>
      <c r="B29" t="s">
        <v>1651</v>
      </c>
      <c r="C29">
        <v>8.032</v>
      </c>
    </row>
    <row r="30" spans="1:3" x14ac:dyDescent="0.3">
      <c r="A30" s="444" t="s">
        <v>290</v>
      </c>
      <c r="B30" t="s">
        <v>1857</v>
      </c>
      <c r="C30">
        <v>2.9912999999999998</v>
      </c>
    </row>
    <row r="31" spans="1:3" x14ac:dyDescent="0.3">
      <c r="A31" s="444" t="s">
        <v>292</v>
      </c>
      <c r="B31" t="s">
        <v>1486</v>
      </c>
    </row>
    <row r="32" spans="1:3" x14ac:dyDescent="0.3">
      <c r="A32" s="444" t="s">
        <v>155</v>
      </c>
      <c r="B32" t="s">
        <v>1487</v>
      </c>
      <c r="C32">
        <v>5.63</v>
      </c>
    </row>
    <row r="33" spans="1:3" x14ac:dyDescent="0.3">
      <c r="A33" s="444" t="s">
        <v>295</v>
      </c>
      <c r="B33" t="s">
        <v>1488</v>
      </c>
      <c r="C33">
        <v>0.64400000000000002</v>
      </c>
    </row>
    <row r="34" spans="1:3" x14ac:dyDescent="0.3">
      <c r="A34" s="444" t="s">
        <v>299</v>
      </c>
      <c r="B34" t="s">
        <v>1489</v>
      </c>
      <c r="C34">
        <v>0.63900000000000001</v>
      </c>
    </row>
    <row r="35" spans="1:3" x14ac:dyDescent="0.3">
      <c r="A35" s="444" t="s">
        <v>301</v>
      </c>
      <c r="B35" t="s">
        <v>1490</v>
      </c>
      <c r="C35">
        <v>5.2600000000000001E-2</v>
      </c>
    </row>
    <row r="36" spans="1:3" x14ac:dyDescent="0.3">
      <c r="A36" s="444" t="s">
        <v>305</v>
      </c>
      <c r="B36" t="s">
        <v>1491</v>
      </c>
    </row>
    <row r="37" spans="1:3" x14ac:dyDescent="0.3">
      <c r="A37" s="444" t="s">
        <v>307</v>
      </c>
      <c r="B37" t="s">
        <v>1888</v>
      </c>
    </row>
    <row r="38" spans="1:3" x14ac:dyDescent="0.3">
      <c r="A38" s="444" t="s">
        <v>82</v>
      </c>
      <c r="B38" t="s">
        <v>1602</v>
      </c>
      <c r="C38">
        <v>3.5179999999999993</v>
      </c>
    </row>
    <row r="39" spans="1:3" x14ac:dyDescent="0.3">
      <c r="A39" s="444" t="s">
        <v>24</v>
      </c>
      <c r="B39" t="s">
        <v>1492</v>
      </c>
      <c r="C39">
        <v>5.3020999999999994</v>
      </c>
    </row>
    <row r="40" spans="1:3" x14ac:dyDescent="0.3">
      <c r="A40" s="444" t="s">
        <v>311</v>
      </c>
      <c r="B40" t="s">
        <v>1614</v>
      </c>
    </row>
    <row r="41" spans="1:3" x14ac:dyDescent="0.3">
      <c r="A41" s="444" t="s">
        <v>313</v>
      </c>
      <c r="B41" t="s">
        <v>1493</v>
      </c>
      <c r="C41">
        <v>0.75240000000000007</v>
      </c>
    </row>
    <row r="42" spans="1:3" x14ac:dyDescent="0.3">
      <c r="A42" s="444" t="s">
        <v>157</v>
      </c>
      <c r="B42" t="s">
        <v>1494</v>
      </c>
      <c r="C42">
        <v>37.164999999999999</v>
      </c>
    </row>
    <row r="43" spans="1:3" x14ac:dyDescent="0.3">
      <c r="A43" s="444" t="s">
        <v>316</v>
      </c>
      <c r="B43" t="s">
        <v>1495</v>
      </c>
      <c r="C43">
        <v>7.6193999999999997</v>
      </c>
    </row>
    <row r="44" spans="1:3" x14ac:dyDescent="0.3">
      <c r="A44" s="444" t="s">
        <v>318</v>
      </c>
      <c r="B44" t="s">
        <v>1889</v>
      </c>
    </row>
    <row r="45" spans="1:3" x14ac:dyDescent="0.3">
      <c r="A45" s="444" t="s">
        <v>320</v>
      </c>
      <c r="B45" t="s">
        <v>1496</v>
      </c>
      <c r="C45">
        <v>35.770800000000001</v>
      </c>
    </row>
    <row r="46" spans="1:3" x14ac:dyDescent="0.3">
      <c r="A46" s="444" t="s">
        <v>322</v>
      </c>
      <c r="B46" t="s">
        <v>1890</v>
      </c>
    </row>
    <row r="47" spans="1:3" x14ac:dyDescent="0.3">
      <c r="A47" s="444" t="s">
        <v>324</v>
      </c>
      <c r="B47" t="s">
        <v>1497</v>
      </c>
      <c r="C47">
        <v>27.831099999999999</v>
      </c>
    </row>
    <row r="48" spans="1:3" x14ac:dyDescent="0.3">
      <c r="A48" s="444" t="s">
        <v>60</v>
      </c>
      <c r="B48" t="s">
        <v>1498</v>
      </c>
      <c r="C48">
        <v>25.150000000000002</v>
      </c>
    </row>
    <row r="49" spans="1:3" x14ac:dyDescent="0.3">
      <c r="A49" s="444" t="s">
        <v>84</v>
      </c>
      <c r="B49" t="s">
        <v>1499</v>
      </c>
    </row>
    <row r="50" spans="1:3" x14ac:dyDescent="0.3">
      <c r="A50" s="444" t="s">
        <v>33</v>
      </c>
      <c r="B50" t="s">
        <v>1500</v>
      </c>
      <c r="C50">
        <v>11.5596</v>
      </c>
    </row>
    <row r="51" spans="1:3" x14ac:dyDescent="0.3">
      <c r="A51" s="444" t="s">
        <v>332</v>
      </c>
      <c r="B51" t="s">
        <v>1501</v>
      </c>
      <c r="C51">
        <v>4.5914000000000001</v>
      </c>
    </row>
    <row r="52" spans="1:3" x14ac:dyDescent="0.3">
      <c r="A52" s="444" t="s">
        <v>336</v>
      </c>
      <c r="B52" t="s">
        <v>1502</v>
      </c>
      <c r="C52">
        <v>5.3659999999999997</v>
      </c>
    </row>
    <row r="53" spans="1:3" x14ac:dyDescent="0.3">
      <c r="A53" s="444" t="s">
        <v>338</v>
      </c>
      <c r="B53" t="s">
        <v>1503</v>
      </c>
      <c r="C53">
        <v>1.4544000000000001</v>
      </c>
    </row>
    <row r="54" spans="1:3" x14ac:dyDescent="0.3">
      <c r="A54" s="444" t="s">
        <v>340</v>
      </c>
      <c r="B54" t="s">
        <v>1891</v>
      </c>
    </row>
    <row r="55" spans="1:3" x14ac:dyDescent="0.3">
      <c r="A55" s="444" t="s">
        <v>344</v>
      </c>
      <c r="B55" t="s">
        <v>1504</v>
      </c>
      <c r="C55">
        <v>28.228099999999998</v>
      </c>
    </row>
    <row r="56" spans="1:3" x14ac:dyDescent="0.3">
      <c r="A56" s="444" t="s">
        <v>346</v>
      </c>
      <c r="B56" t="s">
        <v>1892</v>
      </c>
    </row>
    <row r="57" spans="1:3" x14ac:dyDescent="0.3">
      <c r="A57" s="444" t="s">
        <v>348</v>
      </c>
      <c r="B57" t="s">
        <v>1505</v>
      </c>
      <c r="C57">
        <v>15.017399999999999</v>
      </c>
    </row>
    <row r="58" spans="1:3" x14ac:dyDescent="0.3">
      <c r="A58" s="444" t="s">
        <v>352</v>
      </c>
      <c r="B58" t="s">
        <v>1506</v>
      </c>
      <c r="C58">
        <v>6.5022654288240496</v>
      </c>
    </row>
    <row r="59" spans="1:3" x14ac:dyDescent="0.3">
      <c r="A59" s="444" t="s">
        <v>88</v>
      </c>
      <c r="B59" t="s">
        <v>1507</v>
      </c>
      <c r="C59">
        <v>0.38500000000000001</v>
      </c>
    </row>
    <row r="60" spans="1:3" x14ac:dyDescent="0.3">
      <c r="A60" s="444" t="s">
        <v>67</v>
      </c>
      <c r="B60" t="s">
        <v>1508</v>
      </c>
      <c r="C60">
        <v>22.409400000000002</v>
      </c>
    </row>
    <row r="61" spans="1:3" x14ac:dyDescent="0.3">
      <c r="A61" s="444" t="s">
        <v>358</v>
      </c>
      <c r="B61" t="s">
        <v>1509</v>
      </c>
      <c r="C61">
        <v>4.9000000000000002E-2</v>
      </c>
    </row>
    <row r="62" spans="1:3" x14ac:dyDescent="0.3">
      <c r="A62" s="444" t="s">
        <v>69</v>
      </c>
      <c r="B62" t="s">
        <v>1893</v>
      </c>
    </row>
    <row r="63" spans="1:3" x14ac:dyDescent="0.3">
      <c r="A63" s="444" t="s">
        <v>21</v>
      </c>
      <c r="B63" t="s">
        <v>1680</v>
      </c>
      <c r="C63">
        <v>2.8224</v>
      </c>
    </row>
    <row r="64" spans="1:3" x14ac:dyDescent="0.3">
      <c r="A64" s="444" t="s">
        <v>17</v>
      </c>
      <c r="B64" t="s">
        <v>1512</v>
      </c>
      <c r="C64">
        <v>19.429399999999998</v>
      </c>
    </row>
    <row r="65" spans="1:3" x14ac:dyDescent="0.3">
      <c r="A65" s="444" t="s">
        <v>389</v>
      </c>
      <c r="B65" t="s">
        <v>1515</v>
      </c>
      <c r="C65">
        <v>16.096999999999998</v>
      </c>
    </row>
    <row r="66" spans="1:3" x14ac:dyDescent="0.3">
      <c r="A66" s="444" t="s">
        <v>391</v>
      </c>
      <c r="B66" t="s">
        <v>1516</v>
      </c>
      <c r="C66">
        <v>7.6650000000000009</v>
      </c>
    </row>
    <row r="67" spans="1:3" x14ac:dyDescent="0.3">
      <c r="A67" s="444" t="s">
        <v>393</v>
      </c>
      <c r="B67" t="s">
        <v>1517</v>
      </c>
      <c r="C67">
        <v>6.4</v>
      </c>
    </row>
    <row r="68" spans="1:3" x14ac:dyDescent="0.3">
      <c r="A68" s="444" t="s">
        <v>395</v>
      </c>
      <c r="B68" t="s">
        <v>1518</v>
      </c>
      <c r="C68">
        <v>8.6769999999999996</v>
      </c>
    </row>
    <row r="69" spans="1:3" x14ac:dyDescent="0.3">
      <c r="A69" s="444" t="s">
        <v>397</v>
      </c>
      <c r="B69" t="s">
        <v>1519</v>
      </c>
    </row>
    <row r="70" spans="1:3" x14ac:dyDescent="0.3">
      <c r="A70" s="444" t="s">
        <v>399</v>
      </c>
      <c r="B70" t="s">
        <v>1520</v>
      </c>
      <c r="C70">
        <v>4.5440000000000005</v>
      </c>
    </row>
    <row r="71" spans="1:3" x14ac:dyDescent="0.3">
      <c r="A71" s="444" t="s">
        <v>401</v>
      </c>
      <c r="B71" t="s">
        <v>1682</v>
      </c>
    </row>
    <row r="72" spans="1:3" x14ac:dyDescent="0.3">
      <c r="A72" s="444" t="s">
        <v>92</v>
      </c>
      <c r="B72" t="s">
        <v>1521</v>
      </c>
      <c r="C72">
        <v>0.63</v>
      </c>
    </row>
    <row r="73" spans="1:3" x14ac:dyDescent="0.3">
      <c r="A73" s="444" t="s">
        <v>405</v>
      </c>
      <c r="B73" t="s">
        <v>1522</v>
      </c>
      <c r="C73">
        <v>9.9000000000000005E-2</v>
      </c>
    </row>
    <row r="74" spans="1:3" x14ac:dyDescent="0.3">
      <c r="A74" s="444" t="s">
        <v>409</v>
      </c>
      <c r="B74" t="s">
        <v>1523</v>
      </c>
      <c r="C74">
        <v>3.4479999999999995</v>
      </c>
    </row>
    <row r="75" spans="1:3" x14ac:dyDescent="0.3">
      <c r="A75" s="444" t="s">
        <v>411</v>
      </c>
      <c r="B75" t="s">
        <v>1524</v>
      </c>
      <c r="C75">
        <v>5.9033999999999995</v>
      </c>
    </row>
    <row r="76" spans="1:3" x14ac:dyDescent="0.3">
      <c r="A76" s="444" t="s">
        <v>139</v>
      </c>
      <c r="B76" t="s">
        <v>1525</v>
      </c>
      <c r="C76">
        <v>12.553700000000001</v>
      </c>
    </row>
    <row r="77" spans="1:3" x14ac:dyDescent="0.3">
      <c r="A77" s="444" t="s">
        <v>414</v>
      </c>
      <c r="B77" t="s">
        <v>1526</v>
      </c>
      <c r="C77">
        <v>3.4931999999999999</v>
      </c>
    </row>
    <row r="78" spans="1:3" x14ac:dyDescent="0.3">
      <c r="A78" s="444" t="s">
        <v>418</v>
      </c>
      <c r="B78" t="s">
        <v>1527</v>
      </c>
      <c r="C78">
        <v>0.22800000000000001</v>
      </c>
    </row>
    <row r="79" spans="1:3" x14ac:dyDescent="0.3">
      <c r="A79" s="444" t="s">
        <v>421</v>
      </c>
      <c r="B79" t="s">
        <v>1528</v>
      </c>
      <c r="C79">
        <v>4.3373999999999997</v>
      </c>
    </row>
    <row r="80" spans="1:3" x14ac:dyDescent="0.3">
      <c r="A80" s="444" t="s">
        <v>115</v>
      </c>
      <c r="B80" t="s">
        <v>1529</v>
      </c>
      <c r="C80">
        <v>7.6110000000000015</v>
      </c>
    </row>
    <row r="81" spans="1:3" x14ac:dyDescent="0.3">
      <c r="A81" s="444" t="s">
        <v>117</v>
      </c>
      <c r="B81" t="s">
        <v>1530</v>
      </c>
      <c r="C81">
        <v>5.1845999999999997</v>
      </c>
    </row>
    <row r="82" spans="1:3" x14ac:dyDescent="0.3">
      <c r="A82" s="444" t="s">
        <v>425</v>
      </c>
      <c r="B82" t="s">
        <v>1531</v>
      </c>
    </row>
    <row r="83" spans="1:3" x14ac:dyDescent="0.3">
      <c r="A83" s="444" t="s">
        <v>96</v>
      </c>
      <c r="B83" t="s">
        <v>1532</v>
      </c>
      <c r="C83">
        <v>2.1660000000000004</v>
      </c>
    </row>
    <row r="84" spans="1:3" x14ac:dyDescent="0.3">
      <c r="A84" s="444" t="s">
        <v>427</v>
      </c>
      <c r="B84" t="s">
        <v>1727</v>
      </c>
      <c r="C84">
        <v>2.8371999999999997</v>
      </c>
    </row>
    <row r="85" spans="1:3" x14ac:dyDescent="0.3">
      <c r="A85" s="444" t="s">
        <v>429</v>
      </c>
      <c r="B85" t="s">
        <v>1858</v>
      </c>
      <c r="C85">
        <v>0.36</v>
      </c>
    </row>
    <row r="86" spans="1:3" x14ac:dyDescent="0.3">
      <c r="A86" s="444" t="s">
        <v>36</v>
      </c>
      <c r="B86" t="s">
        <v>1533</v>
      </c>
      <c r="C86">
        <v>2.4736000000000002</v>
      </c>
    </row>
    <row r="87" spans="1:3" x14ac:dyDescent="0.3">
      <c r="A87" s="444" t="s">
        <v>435</v>
      </c>
      <c r="B87" t="s">
        <v>1534</v>
      </c>
    </row>
    <row r="88" spans="1:3" x14ac:dyDescent="0.3">
      <c r="A88" s="444" t="s">
        <v>437</v>
      </c>
      <c r="B88" t="s">
        <v>1535</v>
      </c>
    </row>
    <row r="89" spans="1:3" x14ac:dyDescent="0.3">
      <c r="A89" s="444" t="s">
        <v>439</v>
      </c>
      <c r="B89" t="s">
        <v>1536</v>
      </c>
    </row>
    <row r="90" spans="1:3" x14ac:dyDescent="0.3">
      <c r="A90" s="444" t="s">
        <v>441</v>
      </c>
      <c r="B90" t="s">
        <v>1537</v>
      </c>
      <c r="C90">
        <v>5.1854994100000003</v>
      </c>
    </row>
    <row r="91" spans="1:3" x14ac:dyDescent="0.3">
      <c r="A91" s="444" t="s">
        <v>443</v>
      </c>
      <c r="B91" t="s">
        <v>1538</v>
      </c>
    </row>
    <row r="92" spans="1:3" x14ac:dyDescent="0.3">
      <c r="A92" s="444" t="s">
        <v>445</v>
      </c>
      <c r="B92" t="s">
        <v>1539</v>
      </c>
      <c r="C92">
        <v>2.2440000000000002</v>
      </c>
    </row>
    <row r="93" spans="1:3" x14ac:dyDescent="0.3">
      <c r="A93" s="444" t="s">
        <v>123</v>
      </c>
      <c r="B93" t="s">
        <v>1540</v>
      </c>
      <c r="C93">
        <v>0.32319999999999999</v>
      </c>
    </row>
    <row r="94" spans="1:3" x14ac:dyDescent="0.3">
      <c r="A94" s="444" t="s">
        <v>121</v>
      </c>
      <c r="B94" t="s">
        <v>1541</v>
      </c>
      <c r="C94">
        <v>1.494</v>
      </c>
    </row>
    <row r="95" spans="1:3" x14ac:dyDescent="0.3">
      <c r="A95" s="444" t="s">
        <v>449</v>
      </c>
      <c r="B95" t="s">
        <v>1542</v>
      </c>
      <c r="C95">
        <v>-0.24099999999999999</v>
      </c>
    </row>
    <row r="96" spans="1:3" x14ac:dyDescent="0.3">
      <c r="A96" s="444" t="s">
        <v>99</v>
      </c>
      <c r="B96" t="s">
        <v>1543</v>
      </c>
      <c r="C96">
        <v>1.3986000000000001</v>
      </c>
    </row>
    <row r="97" spans="1:3" x14ac:dyDescent="0.3">
      <c r="A97" s="444" t="s">
        <v>451</v>
      </c>
      <c r="B97" t="s">
        <v>1705</v>
      </c>
      <c r="C97">
        <v>2.08</v>
      </c>
    </row>
    <row r="98" spans="1:3" x14ac:dyDescent="0.3">
      <c r="A98" s="444" t="s">
        <v>453</v>
      </c>
      <c r="B98" t="s">
        <v>1728</v>
      </c>
    </row>
    <row r="99" spans="1:3" x14ac:dyDescent="0.3">
      <c r="A99" s="444" t="s">
        <v>455</v>
      </c>
      <c r="B99" t="s">
        <v>1544</v>
      </c>
      <c r="C99">
        <v>4.0019999999999998</v>
      </c>
    </row>
    <row r="100" spans="1:3" x14ac:dyDescent="0.3">
      <c r="A100" s="444" t="s">
        <v>459</v>
      </c>
      <c r="B100" t="s">
        <v>1545</v>
      </c>
      <c r="C100">
        <v>2.8274999999999997</v>
      </c>
    </row>
    <row r="101" spans="1:3" x14ac:dyDescent="0.3">
      <c r="A101" s="444" t="s">
        <v>460</v>
      </c>
      <c r="B101" t="s">
        <v>1859</v>
      </c>
      <c r="C101">
        <v>0.14280000000000001</v>
      </c>
    </row>
    <row r="102" spans="1:3" x14ac:dyDescent="0.3">
      <c r="A102" s="444" t="s">
        <v>141</v>
      </c>
      <c r="B102" t="s">
        <v>1546</v>
      </c>
      <c r="C102">
        <v>21.920100000000001</v>
      </c>
    </row>
    <row r="103" spans="1:3" x14ac:dyDescent="0.3">
      <c r="A103" s="444" t="s">
        <v>464</v>
      </c>
      <c r="B103" t="s">
        <v>1683</v>
      </c>
      <c r="C103">
        <v>2.1419999999999999</v>
      </c>
    </row>
    <row r="104" spans="1:3" x14ac:dyDescent="0.3">
      <c r="A104" s="444" t="s">
        <v>466</v>
      </c>
      <c r="B104" t="s">
        <v>1547</v>
      </c>
    </row>
    <row r="105" spans="1:3" x14ac:dyDescent="0.3">
      <c r="A105" s="444" t="s">
        <v>125</v>
      </c>
      <c r="B105" t="s">
        <v>1548</v>
      </c>
      <c r="C105">
        <v>21.599000000000004</v>
      </c>
    </row>
    <row r="106" spans="1:3" x14ac:dyDescent="0.3">
      <c r="A106" s="444" t="s">
        <v>127</v>
      </c>
      <c r="B106" t="s">
        <v>1549</v>
      </c>
      <c r="C106">
        <v>19.197399999999998</v>
      </c>
    </row>
    <row r="107" spans="1:3" x14ac:dyDescent="0.3">
      <c r="A107" s="444" t="s">
        <v>470</v>
      </c>
      <c r="B107" t="s">
        <v>1550</v>
      </c>
      <c r="C107">
        <v>-0.81599999999999995</v>
      </c>
    </row>
    <row r="108" spans="1:3" x14ac:dyDescent="0.3">
      <c r="A108" s="444" t="s">
        <v>102</v>
      </c>
      <c r="B108" t="s">
        <v>1551</v>
      </c>
      <c r="C108">
        <v>4.2939999999999996</v>
      </c>
    </row>
    <row r="109" spans="1:3" x14ac:dyDescent="0.3">
      <c r="A109" s="444" t="s">
        <v>39</v>
      </c>
      <c r="B109" t="s">
        <v>1552</v>
      </c>
      <c r="C109">
        <v>5.0259999999999998</v>
      </c>
    </row>
    <row r="110" spans="1:3" x14ac:dyDescent="0.3">
      <c r="A110" s="444" t="s">
        <v>480</v>
      </c>
      <c r="B110" t="s">
        <v>1553</v>
      </c>
      <c r="C110">
        <v>1.7302</v>
      </c>
    </row>
    <row r="111" spans="1:3" x14ac:dyDescent="0.3">
      <c r="A111" s="444" t="s">
        <v>482</v>
      </c>
      <c r="B111" t="s">
        <v>1730</v>
      </c>
    </row>
    <row r="112" spans="1:3" x14ac:dyDescent="0.3">
      <c r="A112" s="444" t="s">
        <v>486</v>
      </c>
      <c r="B112" t="s">
        <v>1554</v>
      </c>
      <c r="C112">
        <v>6.8980000000000006</v>
      </c>
    </row>
    <row r="113" spans="1:3" x14ac:dyDescent="0.3">
      <c r="A113" s="444" t="s">
        <v>487</v>
      </c>
      <c r="B113" t="s">
        <v>1555</v>
      </c>
      <c r="C113">
        <v>3.3800000000000003</v>
      </c>
    </row>
    <row r="114" spans="1:3" x14ac:dyDescent="0.3">
      <c r="A114" s="444" t="s">
        <v>489</v>
      </c>
      <c r="B114" t="s">
        <v>1556</v>
      </c>
    </row>
    <row r="115" spans="1:3" x14ac:dyDescent="0.3">
      <c r="A115" s="444" t="s">
        <v>129</v>
      </c>
      <c r="B115" t="s">
        <v>1557</v>
      </c>
      <c r="C115">
        <v>18.45</v>
      </c>
    </row>
    <row r="116" spans="1:3" x14ac:dyDescent="0.3">
      <c r="A116" s="444" t="s">
        <v>131</v>
      </c>
      <c r="B116" t="s">
        <v>1558</v>
      </c>
      <c r="C116">
        <v>22.696999999999999</v>
      </c>
    </row>
    <row r="117" spans="1:3" x14ac:dyDescent="0.3">
      <c r="A117" s="444" t="s">
        <v>492</v>
      </c>
      <c r="B117" t="s">
        <v>1869</v>
      </c>
      <c r="C117">
        <v>2.9020000000000001</v>
      </c>
    </row>
    <row r="118" spans="1:3" x14ac:dyDescent="0.3">
      <c r="A118" s="444" t="s">
        <v>496</v>
      </c>
      <c r="B118" t="s">
        <v>1559</v>
      </c>
      <c r="C118">
        <v>0.39</v>
      </c>
    </row>
    <row r="119" spans="1:3" x14ac:dyDescent="0.3">
      <c r="A119" s="444" t="s">
        <v>109</v>
      </c>
      <c r="B119" t="s">
        <v>1560</v>
      </c>
      <c r="C119">
        <v>18.703600000000002</v>
      </c>
    </row>
    <row r="120" spans="1:3" x14ac:dyDescent="0.3">
      <c r="A120" s="444" t="s">
        <v>42</v>
      </c>
      <c r="B120" t="s">
        <v>1561</v>
      </c>
      <c r="C120">
        <v>12.3376</v>
      </c>
    </row>
    <row r="121" spans="1:3" x14ac:dyDescent="0.3">
      <c r="A121" s="444" t="s">
        <v>501</v>
      </c>
      <c r="B121" t="s">
        <v>1731</v>
      </c>
    </row>
    <row r="122" spans="1:3" x14ac:dyDescent="0.3">
      <c r="A122" s="444" t="s">
        <v>145</v>
      </c>
      <c r="B122" t="s">
        <v>1562</v>
      </c>
      <c r="C122">
        <v>3.9459</v>
      </c>
    </row>
    <row r="123" spans="1:3" x14ac:dyDescent="0.3">
      <c r="A123" s="444" t="s">
        <v>510</v>
      </c>
      <c r="B123" t="s">
        <v>1563</v>
      </c>
      <c r="C123">
        <v>5.1143999999999998</v>
      </c>
    </row>
    <row r="124" spans="1:3" x14ac:dyDescent="0.3">
      <c r="A124" s="444" t="s">
        <v>512</v>
      </c>
      <c r="B124" t="s">
        <v>1894</v>
      </c>
      <c r="C124">
        <v>1.66</v>
      </c>
    </row>
    <row r="125" spans="1:3" x14ac:dyDescent="0.3">
      <c r="A125" s="444" t="s">
        <v>133</v>
      </c>
      <c r="B125" t="s">
        <v>1564</v>
      </c>
      <c r="C125">
        <v>1.6919999999999999</v>
      </c>
    </row>
    <row r="126" spans="1:3" x14ac:dyDescent="0.3">
      <c r="A126" s="444" t="s">
        <v>514</v>
      </c>
      <c r="B126" t="s">
        <v>1565</v>
      </c>
      <c r="C126">
        <v>1.2797999999999998</v>
      </c>
    </row>
    <row r="127" spans="1:3" x14ac:dyDescent="0.3">
      <c r="A127" s="444" t="s">
        <v>113</v>
      </c>
      <c r="B127" t="s">
        <v>1566</v>
      </c>
      <c r="C127">
        <v>5.6992000000000003</v>
      </c>
    </row>
    <row r="128" spans="1:3" x14ac:dyDescent="0.3">
      <c r="A128" s="444" t="s">
        <v>518</v>
      </c>
      <c r="B128" t="s">
        <v>1567</v>
      </c>
      <c r="C128">
        <v>3.774</v>
      </c>
    </row>
    <row r="129" spans="1:3" x14ac:dyDescent="0.3">
      <c r="A129" s="444" t="s">
        <v>143</v>
      </c>
      <c r="B129" t="s">
        <v>1749</v>
      </c>
      <c r="C129">
        <v>0.74099999999999999</v>
      </c>
    </row>
    <row r="130" spans="1:3" x14ac:dyDescent="0.3">
      <c r="A130" s="444" t="s">
        <v>520</v>
      </c>
      <c r="B130" t="s">
        <v>1746</v>
      </c>
      <c r="C130">
        <v>0.45</v>
      </c>
    </row>
    <row r="131" spans="1:3" x14ac:dyDescent="0.3">
      <c r="A131" s="444" t="s">
        <v>522</v>
      </c>
      <c r="B131" t="s">
        <v>1732</v>
      </c>
    </row>
    <row r="132" spans="1:3" x14ac:dyDescent="0.3">
      <c r="A132" s="444" t="s">
        <v>1883</v>
      </c>
      <c r="B132" t="s">
        <v>1895</v>
      </c>
    </row>
    <row r="133" spans="1:3" x14ac:dyDescent="0.3">
      <c r="A133" s="444" t="s">
        <v>524</v>
      </c>
      <c r="B133" t="s">
        <v>1667</v>
      </c>
    </row>
    <row r="134" spans="1:3" x14ac:dyDescent="0.3">
      <c r="A134" s="444" t="s">
        <v>526</v>
      </c>
      <c r="B134" t="s">
        <v>1665</v>
      </c>
    </row>
    <row r="135" spans="1:3" x14ac:dyDescent="0.3">
      <c r="A135" s="444" t="s">
        <v>528</v>
      </c>
      <c r="B135" t="s">
        <v>1657</v>
      </c>
      <c r="C135">
        <v>0</v>
      </c>
    </row>
    <row r="136" spans="1:3" x14ac:dyDescent="0.3">
      <c r="A136" s="444" t="s">
        <v>555</v>
      </c>
      <c r="B136" t="s">
        <v>1896</v>
      </c>
    </row>
    <row r="137" spans="1:3" x14ac:dyDescent="0.3">
      <c r="A137" s="444" t="s">
        <v>565</v>
      </c>
      <c r="B137" t="s">
        <v>1897</v>
      </c>
    </row>
    <row r="138" spans="1:3" x14ac:dyDescent="0.3">
      <c r="A138" s="444" t="s">
        <v>569</v>
      </c>
      <c r="B138" t="s">
        <v>1701</v>
      </c>
    </row>
    <row r="139" spans="1:3" x14ac:dyDescent="0.3">
      <c r="A139" s="444" t="s">
        <v>575</v>
      </c>
      <c r="B139" t="s">
        <v>1898</v>
      </c>
    </row>
    <row r="140" spans="1:3" x14ac:dyDescent="0.3">
      <c r="A140" s="444" t="s">
        <v>590</v>
      </c>
      <c r="B140" t="s">
        <v>1899</v>
      </c>
    </row>
    <row r="141" spans="1:3" x14ac:dyDescent="0.3">
      <c r="A141" s="444" t="s">
        <v>596</v>
      </c>
      <c r="B141" t="s">
        <v>1900</v>
      </c>
      <c r="C141">
        <v>0.504</v>
      </c>
    </row>
    <row r="142" spans="1:3" x14ac:dyDescent="0.3">
      <c r="A142" s="444" t="s">
        <v>605</v>
      </c>
      <c r="B142" t="s">
        <v>1901</v>
      </c>
    </row>
    <row r="143" spans="1:3" x14ac:dyDescent="0.3">
      <c r="A143" s="444" t="s">
        <v>1310</v>
      </c>
      <c r="B143" t="s">
        <v>1902</v>
      </c>
    </row>
    <row r="144" spans="1:3" x14ac:dyDescent="0.3">
      <c r="A144" s="444" t="s">
        <v>1312</v>
      </c>
      <c r="B144" t="s">
        <v>1903</v>
      </c>
    </row>
    <row r="145" spans="1:3" x14ac:dyDescent="0.3">
      <c r="A145" s="444" t="s">
        <v>637</v>
      </c>
      <c r="B145" t="s">
        <v>1686</v>
      </c>
      <c r="C145">
        <v>5.5529999999999999</v>
      </c>
    </row>
    <row r="146" spans="1:3" x14ac:dyDescent="0.3">
      <c r="A146" s="444" t="s">
        <v>639</v>
      </c>
      <c r="B146" t="s">
        <v>1570</v>
      </c>
      <c r="C146">
        <v>9.4804999999999993</v>
      </c>
    </row>
    <row r="147" spans="1:3" x14ac:dyDescent="0.3">
      <c r="A147" s="444" t="s">
        <v>643</v>
      </c>
      <c r="B147" t="s">
        <v>1571</v>
      </c>
      <c r="C147">
        <v>8.8718000000000004</v>
      </c>
    </row>
    <row r="148" spans="1:3" x14ac:dyDescent="0.3">
      <c r="A148" s="444" t="s">
        <v>645</v>
      </c>
      <c r="B148" t="s">
        <v>1861</v>
      </c>
    </row>
    <row r="149" spans="1:3" x14ac:dyDescent="0.3">
      <c r="A149" s="444" t="s">
        <v>647</v>
      </c>
      <c r="B149" t="s">
        <v>1572</v>
      </c>
      <c r="C149">
        <v>13.303299999999998</v>
      </c>
    </row>
    <row r="150" spans="1:3" x14ac:dyDescent="0.3">
      <c r="A150" s="444" t="s">
        <v>649</v>
      </c>
      <c r="B150" t="s">
        <v>1870</v>
      </c>
      <c r="C150">
        <v>1.0760000000000001</v>
      </c>
    </row>
    <row r="151" spans="1:3" x14ac:dyDescent="0.3">
      <c r="A151" s="444" t="s">
        <v>651</v>
      </c>
      <c r="B151" t="s">
        <v>1573</v>
      </c>
    </row>
    <row r="152" spans="1:3" x14ac:dyDescent="0.3">
      <c r="A152" s="444" t="s">
        <v>653</v>
      </c>
      <c r="B152" t="s">
        <v>1865</v>
      </c>
    </row>
    <row r="153" spans="1:3" x14ac:dyDescent="0.3">
      <c r="A153" s="444" t="s">
        <v>55</v>
      </c>
      <c r="B153" t="s">
        <v>1574</v>
      </c>
      <c r="C153">
        <v>1.8534999999999999</v>
      </c>
    </row>
    <row r="154" spans="1:3" x14ac:dyDescent="0.3">
      <c r="A154" s="444" t="s">
        <v>52</v>
      </c>
      <c r="B154" t="s">
        <v>1866</v>
      </c>
    </row>
    <row r="155" spans="1:3" x14ac:dyDescent="0.3">
      <c r="A155" s="444" t="s">
        <v>655</v>
      </c>
      <c r="B155" t="s">
        <v>1754</v>
      </c>
      <c r="C155">
        <v>0.9546</v>
      </c>
    </row>
    <row r="156" spans="1:3" x14ac:dyDescent="0.3">
      <c r="A156" s="444" t="s">
        <v>661</v>
      </c>
      <c r="B156" t="s">
        <v>1621</v>
      </c>
      <c r="C156">
        <v>1.2383999999999999</v>
      </c>
    </row>
    <row r="157" spans="1:3" x14ac:dyDescent="0.3">
      <c r="A157" s="444" t="s">
        <v>663</v>
      </c>
      <c r="B157" t="s">
        <v>1862</v>
      </c>
    </row>
    <row r="158" spans="1:3" x14ac:dyDescent="0.3">
      <c r="A158" s="444" t="s">
        <v>675</v>
      </c>
      <c r="B158" t="s">
        <v>1688</v>
      </c>
      <c r="C158">
        <v>1.2502</v>
      </c>
    </row>
    <row r="159" spans="1:3" x14ac:dyDescent="0.3">
      <c r="A159" s="444" t="s">
        <v>683</v>
      </c>
      <c r="B159" t="s">
        <v>1734</v>
      </c>
    </row>
    <row r="160" spans="1:3" x14ac:dyDescent="0.3">
      <c r="A160" s="444" t="s">
        <v>699</v>
      </c>
      <c r="B160" t="s">
        <v>1576</v>
      </c>
    </row>
    <row r="161" spans="1:3" x14ac:dyDescent="0.3">
      <c r="A161" s="444" t="s">
        <v>701</v>
      </c>
      <c r="B161" t="s">
        <v>1577</v>
      </c>
      <c r="C161">
        <v>1.512</v>
      </c>
    </row>
    <row r="162" spans="1:3" x14ac:dyDescent="0.3">
      <c r="A162" s="444" t="s">
        <v>703</v>
      </c>
      <c r="B162" t="s">
        <v>1578</v>
      </c>
    </row>
    <row r="163" spans="1:3" x14ac:dyDescent="0.3">
      <c r="A163" s="444" t="s">
        <v>119</v>
      </c>
      <c r="B163" t="s">
        <v>1579</v>
      </c>
      <c r="C163">
        <v>14.437000000000001</v>
      </c>
    </row>
    <row r="164" spans="1:3" x14ac:dyDescent="0.3">
      <c r="A164" s="444" t="s">
        <v>709</v>
      </c>
      <c r="B164" t="s">
        <v>1580</v>
      </c>
      <c r="C164">
        <v>6.8520000000000003</v>
      </c>
    </row>
    <row r="165" spans="1:3" x14ac:dyDescent="0.3">
      <c r="A165" s="444" t="s">
        <v>715</v>
      </c>
      <c r="B165" t="s">
        <v>1581</v>
      </c>
    </row>
    <row r="166" spans="1:3" x14ac:dyDescent="0.3">
      <c r="A166" s="444" t="s">
        <v>717</v>
      </c>
      <c r="B166" t="s">
        <v>1695</v>
      </c>
    </row>
    <row r="167" spans="1:3" x14ac:dyDescent="0.3">
      <c r="A167" s="444" t="s">
        <v>725</v>
      </c>
      <c r="B167" t="s">
        <v>1692</v>
      </c>
    </row>
    <row r="168" spans="1:3" x14ac:dyDescent="0.3">
      <c r="A168" s="444" t="s">
        <v>733</v>
      </c>
      <c r="B168" t="s">
        <v>1904</v>
      </c>
    </row>
    <row r="169" spans="1:3" x14ac:dyDescent="0.3">
      <c r="B169" s="464"/>
      <c r="C169" s="464">
        <v>792.7923655988244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800A-00E0-44DC-8C74-1D07C673F22D}">
  <sheetPr codeName="Planilha37"/>
  <dimension ref="A1:G201"/>
  <sheetViews>
    <sheetView workbookViewId="0">
      <selection activeCell="H19" sqref="H19"/>
    </sheetView>
  </sheetViews>
  <sheetFormatPr defaultRowHeight="14.4" x14ac:dyDescent="0.3"/>
  <cols>
    <col min="1" max="1" width="13.5546875" customWidth="1"/>
    <col min="2" max="2" width="39.33203125" customWidth="1"/>
  </cols>
  <sheetData>
    <row r="1" spans="1:7" x14ac:dyDescent="0.3">
      <c r="A1" s="449" t="s">
        <v>1662</v>
      </c>
      <c r="B1" s="449" t="s">
        <v>1663</v>
      </c>
      <c r="C1" s="449" t="s">
        <v>1419</v>
      </c>
      <c r="D1" s="449" t="s">
        <v>1850</v>
      </c>
      <c r="E1" s="449" t="s">
        <v>1905</v>
      </c>
      <c r="F1" s="449" t="s">
        <v>1906</v>
      </c>
      <c r="G1" s="449" t="s">
        <v>1864</v>
      </c>
    </row>
    <row r="2" spans="1:7" x14ac:dyDescent="0.3">
      <c r="A2" s="442" t="s">
        <v>181</v>
      </c>
      <c r="B2" s="442"/>
      <c r="C2" s="442" t="s">
        <v>1421</v>
      </c>
      <c r="D2" s="442" t="s">
        <v>1421</v>
      </c>
      <c r="E2" s="442" t="s">
        <v>1421</v>
      </c>
      <c r="F2" s="442" t="s">
        <v>1421</v>
      </c>
      <c r="G2" s="442" t="s">
        <v>1421</v>
      </c>
    </row>
    <row r="3" spans="1:7" x14ac:dyDescent="0.3">
      <c r="A3" s="444" t="s">
        <v>237</v>
      </c>
      <c r="B3" t="s">
        <v>1742</v>
      </c>
      <c r="D3">
        <v>3</v>
      </c>
      <c r="E3">
        <v>7.4600000000000009</v>
      </c>
      <c r="G3">
        <v>5.2720000000000002</v>
      </c>
    </row>
    <row r="4" spans="1:7" x14ac:dyDescent="0.3">
      <c r="A4" s="444" t="s">
        <v>243</v>
      </c>
      <c r="B4" t="s">
        <v>1674</v>
      </c>
      <c r="D4">
        <v>3</v>
      </c>
      <c r="E4">
        <v>8.89</v>
      </c>
    </row>
    <row r="5" spans="1:7" x14ac:dyDescent="0.3">
      <c r="A5" s="444" t="s">
        <v>246</v>
      </c>
      <c r="B5" t="s">
        <v>1470</v>
      </c>
      <c r="C5">
        <v>7.4879999999999995</v>
      </c>
      <c r="D5">
        <v>15.824799999999998</v>
      </c>
      <c r="E5">
        <v>6.9160000000000004</v>
      </c>
      <c r="F5">
        <v>8.9619999999999997</v>
      </c>
      <c r="G5">
        <v>13.032</v>
      </c>
    </row>
    <row r="6" spans="1:7" x14ac:dyDescent="0.3">
      <c r="A6" s="444" t="s">
        <v>147</v>
      </c>
      <c r="B6" t="s">
        <v>1471</v>
      </c>
      <c r="C6">
        <v>13.1755</v>
      </c>
      <c r="D6">
        <v>50.306000000000004</v>
      </c>
      <c r="E6">
        <v>36.731999999999999</v>
      </c>
      <c r="F6">
        <v>30.279999999999998</v>
      </c>
      <c r="G6">
        <v>5.6459999999999999</v>
      </c>
    </row>
    <row r="7" spans="1:7" x14ac:dyDescent="0.3">
      <c r="A7" s="444" t="s">
        <v>249</v>
      </c>
      <c r="B7" t="s">
        <v>1472</v>
      </c>
      <c r="C7">
        <v>1.5899999999999999</v>
      </c>
      <c r="D7">
        <v>0.32300000000000001</v>
      </c>
      <c r="E7">
        <v>8.902000000000001</v>
      </c>
      <c r="F7">
        <v>16.951000000000001</v>
      </c>
      <c r="G7">
        <v>16.61</v>
      </c>
    </row>
    <row r="8" spans="1:7" x14ac:dyDescent="0.3">
      <c r="A8" s="444" t="s">
        <v>251</v>
      </c>
      <c r="B8" t="s">
        <v>1473</v>
      </c>
      <c r="C8">
        <v>3.0819999999999999</v>
      </c>
      <c r="D8">
        <v>0.60030749999999999</v>
      </c>
      <c r="E8">
        <v>8.9380000000000006</v>
      </c>
      <c r="F8">
        <v>12.622</v>
      </c>
      <c r="G8">
        <v>3.3309999999999995</v>
      </c>
    </row>
    <row r="9" spans="1:7" x14ac:dyDescent="0.3">
      <c r="A9" s="444" t="s">
        <v>49</v>
      </c>
      <c r="B9" t="s">
        <v>1474</v>
      </c>
      <c r="C9">
        <v>0.625</v>
      </c>
      <c r="F9">
        <v>2.5009999999999999</v>
      </c>
      <c r="G9">
        <v>0.42499999999999999</v>
      </c>
    </row>
    <row r="10" spans="1:7" x14ac:dyDescent="0.3">
      <c r="A10" s="444" t="s">
        <v>72</v>
      </c>
      <c r="B10" t="s">
        <v>1475</v>
      </c>
      <c r="C10">
        <v>6.7789999999999999</v>
      </c>
      <c r="D10">
        <v>1.998</v>
      </c>
      <c r="E10">
        <v>8.8709999999999987</v>
      </c>
      <c r="F10">
        <v>7.9939999999999998</v>
      </c>
    </row>
    <row r="11" spans="1:7" x14ac:dyDescent="0.3">
      <c r="A11" s="444" t="s">
        <v>254</v>
      </c>
      <c r="B11" t="s">
        <v>1884</v>
      </c>
    </row>
    <row r="12" spans="1:7" x14ac:dyDescent="0.3">
      <c r="A12" s="444" t="s">
        <v>256</v>
      </c>
      <c r="B12" t="s">
        <v>1476</v>
      </c>
      <c r="C12">
        <v>7.9242000000000017</v>
      </c>
      <c r="D12">
        <v>4.8733000000000013</v>
      </c>
      <c r="E12">
        <v>3.5105999999999997</v>
      </c>
      <c r="F12">
        <v>9.7846999999999991</v>
      </c>
      <c r="G12">
        <v>4.1370000000000005</v>
      </c>
    </row>
    <row r="13" spans="1:7" x14ac:dyDescent="0.3">
      <c r="A13" s="444" t="s">
        <v>258</v>
      </c>
      <c r="B13" t="s">
        <v>1885</v>
      </c>
    </row>
    <row r="14" spans="1:7" x14ac:dyDescent="0.3">
      <c r="A14" s="444" t="s">
        <v>151</v>
      </c>
      <c r="B14" t="s">
        <v>1477</v>
      </c>
      <c r="C14">
        <v>21.021999999999998</v>
      </c>
      <c r="D14">
        <v>5.7315999999999994</v>
      </c>
      <c r="E14">
        <v>49.241700000000016</v>
      </c>
      <c r="F14">
        <v>40.730099999999993</v>
      </c>
      <c r="G14">
        <v>27.885200000000005</v>
      </c>
    </row>
    <row r="15" spans="1:7" x14ac:dyDescent="0.3">
      <c r="A15" s="444" t="s">
        <v>149</v>
      </c>
      <c r="B15" t="s">
        <v>1855</v>
      </c>
      <c r="E15">
        <v>12.784500000000001</v>
      </c>
      <c r="F15">
        <v>1.0649999999999999</v>
      </c>
    </row>
    <row r="16" spans="1:7" x14ac:dyDescent="0.3">
      <c r="A16" s="444" t="s">
        <v>261</v>
      </c>
      <c r="B16" t="s">
        <v>1478</v>
      </c>
      <c r="C16">
        <v>5.3999999999999999E-2</v>
      </c>
      <c r="D16">
        <v>25.942525030525033</v>
      </c>
      <c r="E16">
        <v>12.817</v>
      </c>
      <c r="F16">
        <v>8.6440000000000001</v>
      </c>
      <c r="G16">
        <v>4.556</v>
      </c>
    </row>
    <row r="17" spans="1:7" x14ac:dyDescent="0.3">
      <c r="A17" s="444" t="s">
        <v>265</v>
      </c>
      <c r="B17" t="s">
        <v>1479</v>
      </c>
      <c r="C17">
        <v>8.2533200000000004</v>
      </c>
      <c r="D17">
        <v>26.855999999999998</v>
      </c>
      <c r="E17">
        <v>4.8767999999999994</v>
      </c>
      <c r="F17">
        <v>38.466599999999993</v>
      </c>
      <c r="G17">
        <v>4.2992000000000008</v>
      </c>
    </row>
    <row r="18" spans="1:7" x14ac:dyDescent="0.3">
      <c r="A18" s="444" t="s">
        <v>267</v>
      </c>
      <c r="B18" t="s">
        <v>1856</v>
      </c>
      <c r="D18">
        <v>2.88</v>
      </c>
    </row>
    <row r="19" spans="1:7" x14ac:dyDescent="0.3">
      <c r="A19" s="444" t="s">
        <v>269</v>
      </c>
      <c r="B19" t="s">
        <v>1480</v>
      </c>
      <c r="C19">
        <v>14.5945</v>
      </c>
      <c r="D19">
        <v>15.3825</v>
      </c>
      <c r="E19">
        <v>10.231299999999999</v>
      </c>
      <c r="F19">
        <v>27.522000000000002</v>
      </c>
      <c r="G19">
        <v>14.288499999999999</v>
      </c>
    </row>
    <row r="20" spans="1:7" x14ac:dyDescent="0.3">
      <c r="A20" s="444" t="s">
        <v>270</v>
      </c>
      <c r="B20" t="s">
        <v>1873</v>
      </c>
      <c r="G20">
        <v>2.5499999999999998</v>
      </c>
    </row>
    <row r="21" spans="1:7" x14ac:dyDescent="0.3">
      <c r="A21" s="444" t="s">
        <v>272</v>
      </c>
      <c r="B21" t="s">
        <v>1481</v>
      </c>
      <c r="C21">
        <v>25.970100000000002</v>
      </c>
      <c r="D21">
        <v>16.404600000000002</v>
      </c>
      <c r="E21">
        <v>17.979900000000001</v>
      </c>
      <c r="F21">
        <v>1.1415999999999999</v>
      </c>
      <c r="G21">
        <v>33.842399999999998</v>
      </c>
    </row>
    <row r="22" spans="1:7" x14ac:dyDescent="0.3">
      <c r="A22" s="444" t="s">
        <v>274</v>
      </c>
      <c r="B22" t="s">
        <v>1886</v>
      </c>
      <c r="C22">
        <v>0.82599999999999996</v>
      </c>
    </row>
    <row r="23" spans="1:7" x14ac:dyDescent="0.3">
      <c r="A23" s="444" t="s">
        <v>57</v>
      </c>
      <c r="B23" t="s">
        <v>1482</v>
      </c>
      <c r="C23">
        <v>6.1786000000000003</v>
      </c>
      <c r="D23">
        <v>12.115399999999999</v>
      </c>
      <c r="E23">
        <v>22.986600000000003</v>
      </c>
      <c r="F23">
        <v>33.286799999999999</v>
      </c>
      <c r="G23">
        <v>7.8648000000000007</v>
      </c>
    </row>
    <row r="24" spans="1:7" x14ac:dyDescent="0.3">
      <c r="A24" s="444" t="s">
        <v>75</v>
      </c>
      <c r="B24" t="s">
        <v>1483</v>
      </c>
      <c r="C24">
        <v>2.157</v>
      </c>
      <c r="D24">
        <v>13.176599999999999</v>
      </c>
      <c r="E24">
        <v>4.8222000000000005</v>
      </c>
      <c r="F24">
        <v>15.757000000000001</v>
      </c>
      <c r="G24">
        <v>16.245000000000001</v>
      </c>
    </row>
    <row r="25" spans="1:7" x14ac:dyDescent="0.3">
      <c r="A25" s="444" t="s">
        <v>29</v>
      </c>
      <c r="B25" t="s">
        <v>1484</v>
      </c>
      <c r="C25">
        <v>11.3308</v>
      </c>
      <c r="D25">
        <v>11.123600000000001</v>
      </c>
      <c r="E25">
        <v>14.723800000000001</v>
      </c>
      <c r="F25">
        <v>36.457000000000001</v>
      </c>
      <c r="G25">
        <v>25.015999999999998</v>
      </c>
    </row>
    <row r="26" spans="1:7" x14ac:dyDescent="0.3">
      <c r="A26" s="444" t="s">
        <v>278</v>
      </c>
      <c r="B26" t="s">
        <v>1887</v>
      </c>
      <c r="C26">
        <v>1.1659999999999999</v>
      </c>
    </row>
    <row r="27" spans="1:7" x14ac:dyDescent="0.3">
      <c r="A27" s="444" t="s">
        <v>280</v>
      </c>
      <c r="B27" t="s">
        <v>1671</v>
      </c>
      <c r="D27">
        <v>3.1160000000000001</v>
      </c>
      <c r="E27">
        <v>4.6180000000000003</v>
      </c>
      <c r="G27">
        <v>1</v>
      </c>
    </row>
    <row r="28" spans="1:7" x14ac:dyDescent="0.3">
      <c r="A28" s="444" t="s">
        <v>282</v>
      </c>
      <c r="B28" t="s">
        <v>1485</v>
      </c>
      <c r="C28">
        <v>2.1379999999999999</v>
      </c>
      <c r="D28">
        <v>2.9119999999999999</v>
      </c>
      <c r="E28">
        <v>2.464</v>
      </c>
      <c r="F28">
        <v>1.1200000000000001</v>
      </c>
      <c r="G28">
        <v>5.1099999999999994</v>
      </c>
    </row>
    <row r="29" spans="1:7" x14ac:dyDescent="0.3">
      <c r="A29" s="444" t="s">
        <v>284</v>
      </c>
      <c r="B29" t="s">
        <v>1753</v>
      </c>
      <c r="C29">
        <v>2.0150000000000001</v>
      </c>
      <c r="D29">
        <v>0.996</v>
      </c>
      <c r="E29">
        <v>0.99</v>
      </c>
      <c r="F29">
        <v>0.77759999999999996</v>
      </c>
      <c r="G29">
        <v>0.214</v>
      </c>
    </row>
    <row r="30" spans="1:7" x14ac:dyDescent="0.3">
      <c r="A30" s="444" t="s">
        <v>286</v>
      </c>
      <c r="B30" t="s">
        <v>1722</v>
      </c>
      <c r="D30">
        <v>2.5089999999999999</v>
      </c>
      <c r="E30">
        <v>2.04</v>
      </c>
    </row>
    <row r="31" spans="1:7" x14ac:dyDescent="0.3">
      <c r="A31" s="444" t="s">
        <v>288</v>
      </c>
      <c r="B31" t="s">
        <v>1651</v>
      </c>
      <c r="C31">
        <v>2.7</v>
      </c>
      <c r="D31">
        <v>5.13</v>
      </c>
      <c r="E31">
        <v>13.554</v>
      </c>
      <c r="F31">
        <v>8.9909999999999997</v>
      </c>
      <c r="G31">
        <v>15.66</v>
      </c>
    </row>
    <row r="32" spans="1:7" x14ac:dyDescent="0.3">
      <c r="A32" s="444" t="s">
        <v>290</v>
      </c>
      <c r="B32" t="s">
        <v>1857</v>
      </c>
      <c r="D32">
        <v>2.0059999999999998</v>
      </c>
      <c r="E32">
        <v>0.88880000000000003</v>
      </c>
      <c r="F32">
        <v>5.4741999999999997</v>
      </c>
    </row>
    <row r="33" spans="1:7" x14ac:dyDescent="0.3">
      <c r="A33" s="444" t="s">
        <v>292</v>
      </c>
      <c r="B33" t="s">
        <v>1486</v>
      </c>
      <c r="C33">
        <v>0.66700000000000004</v>
      </c>
      <c r="D33">
        <v>0.13800000000000001</v>
      </c>
      <c r="E33">
        <v>6.5434999999999999</v>
      </c>
      <c r="F33">
        <v>4.9607000000000001</v>
      </c>
    </row>
    <row r="34" spans="1:7" x14ac:dyDescent="0.3">
      <c r="A34" s="444" t="s">
        <v>155</v>
      </c>
      <c r="B34" t="s">
        <v>1487</v>
      </c>
      <c r="C34">
        <v>9.1750000000000007</v>
      </c>
      <c r="D34">
        <v>0.09</v>
      </c>
      <c r="E34">
        <v>6.0660000000000007</v>
      </c>
      <c r="F34">
        <v>4.5179999999999998</v>
      </c>
      <c r="G34">
        <v>8.8379999999999992</v>
      </c>
    </row>
    <row r="35" spans="1:7" x14ac:dyDescent="0.3">
      <c r="A35" s="444" t="s">
        <v>153</v>
      </c>
      <c r="B35" t="s">
        <v>1907</v>
      </c>
      <c r="G35">
        <v>5.6719999999999997</v>
      </c>
    </row>
    <row r="36" spans="1:7" x14ac:dyDescent="0.3">
      <c r="A36" s="444" t="s">
        <v>295</v>
      </c>
      <c r="B36" t="s">
        <v>1488</v>
      </c>
      <c r="C36">
        <v>1.38</v>
      </c>
      <c r="D36">
        <v>2.99</v>
      </c>
      <c r="E36">
        <v>20.434000000000001</v>
      </c>
      <c r="F36">
        <v>12.519400000000001</v>
      </c>
      <c r="G36">
        <v>3.1509999999999998</v>
      </c>
    </row>
    <row r="37" spans="1:7" x14ac:dyDescent="0.3">
      <c r="A37" s="444" t="s">
        <v>297</v>
      </c>
      <c r="B37" t="s">
        <v>1908</v>
      </c>
      <c r="E37">
        <v>10.542</v>
      </c>
    </row>
    <row r="38" spans="1:7" x14ac:dyDescent="0.3">
      <c r="A38" s="444" t="s">
        <v>299</v>
      </c>
      <c r="B38" t="s">
        <v>1489</v>
      </c>
      <c r="C38">
        <v>0.68159999999999998</v>
      </c>
      <c r="E38">
        <v>0.93720000000000003</v>
      </c>
      <c r="F38">
        <v>0.18060000000000001</v>
      </c>
    </row>
    <row r="39" spans="1:7" x14ac:dyDescent="0.3">
      <c r="A39" s="444" t="s">
        <v>301</v>
      </c>
      <c r="B39" t="s">
        <v>1490</v>
      </c>
      <c r="C39">
        <v>14.626300000000001</v>
      </c>
      <c r="D39">
        <v>7.4198000000000004</v>
      </c>
      <c r="E39">
        <v>21.596699999999998</v>
      </c>
      <c r="F39">
        <v>5.7134999999999998</v>
      </c>
      <c r="G39">
        <v>25.8904</v>
      </c>
    </row>
    <row r="40" spans="1:7" x14ac:dyDescent="0.3">
      <c r="A40" s="444" t="s">
        <v>303</v>
      </c>
      <c r="B40" t="s">
        <v>1909</v>
      </c>
      <c r="E40">
        <v>3.4066999999999998</v>
      </c>
    </row>
    <row r="41" spans="1:7" x14ac:dyDescent="0.3">
      <c r="A41" s="444" t="s">
        <v>305</v>
      </c>
      <c r="B41" t="s">
        <v>1491</v>
      </c>
      <c r="C41">
        <v>8.8773999999999997</v>
      </c>
      <c r="D41">
        <v>24.041599999999999</v>
      </c>
      <c r="E41">
        <v>8.1490000000000009</v>
      </c>
      <c r="F41">
        <v>9.6438000000000006</v>
      </c>
    </row>
    <row r="42" spans="1:7" x14ac:dyDescent="0.3">
      <c r="A42" s="444" t="s">
        <v>307</v>
      </c>
      <c r="B42" t="s">
        <v>1888</v>
      </c>
      <c r="C42">
        <v>-0.74700151515151514</v>
      </c>
      <c r="D42">
        <v>0.71799999999999997</v>
      </c>
    </row>
    <row r="43" spans="1:7" x14ac:dyDescent="0.3">
      <c r="A43" s="444" t="s">
        <v>82</v>
      </c>
      <c r="B43" t="s">
        <v>1602</v>
      </c>
      <c r="C43">
        <v>1.653</v>
      </c>
      <c r="D43">
        <v>1.6564999999999999</v>
      </c>
      <c r="E43">
        <v>3.335</v>
      </c>
      <c r="F43">
        <v>3.19</v>
      </c>
      <c r="G43">
        <v>0.34799999999999998</v>
      </c>
    </row>
    <row r="44" spans="1:7" x14ac:dyDescent="0.3">
      <c r="A44" s="444" t="s">
        <v>24</v>
      </c>
      <c r="B44" t="s">
        <v>1492</v>
      </c>
      <c r="C44">
        <v>11.920500000000001</v>
      </c>
      <c r="D44">
        <v>7.3015999999999996</v>
      </c>
      <c r="E44">
        <v>13.591200000000001</v>
      </c>
      <c r="F44">
        <v>5.2611999999999997</v>
      </c>
      <c r="G44">
        <v>12.9102</v>
      </c>
    </row>
    <row r="45" spans="1:7" x14ac:dyDescent="0.3">
      <c r="A45" s="444" t="s">
        <v>311</v>
      </c>
      <c r="B45" t="s">
        <v>1614</v>
      </c>
      <c r="C45">
        <v>0.54</v>
      </c>
      <c r="D45">
        <v>4.1760000000000002</v>
      </c>
      <c r="E45">
        <v>0.60799999999999998</v>
      </c>
      <c r="F45">
        <v>5.4359999999999999</v>
      </c>
      <c r="G45">
        <v>1.04</v>
      </c>
    </row>
    <row r="46" spans="1:7" x14ac:dyDescent="0.3">
      <c r="A46" s="444" t="s">
        <v>313</v>
      </c>
      <c r="B46" t="s">
        <v>1493</v>
      </c>
      <c r="D46">
        <v>7.4066000000000001</v>
      </c>
      <c r="E46">
        <v>5.3308000000000009</v>
      </c>
      <c r="F46">
        <v>19.651200000000003</v>
      </c>
      <c r="G46">
        <v>0.15839999999999999</v>
      </c>
    </row>
    <row r="47" spans="1:7" x14ac:dyDescent="0.3">
      <c r="A47" s="444" t="s">
        <v>157</v>
      </c>
      <c r="B47" t="s">
        <v>1494</v>
      </c>
      <c r="C47">
        <v>13.306699999999999</v>
      </c>
      <c r="D47">
        <v>2.9425999999999997</v>
      </c>
      <c r="E47">
        <v>21.452399999999997</v>
      </c>
      <c r="F47">
        <v>22.0411</v>
      </c>
      <c r="G47">
        <v>5.7296214165289259</v>
      </c>
    </row>
    <row r="48" spans="1:7" x14ac:dyDescent="0.3">
      <c r="A48" s="444" t="s">
        <v>316</v>
      </c>
      <c r="B48" t="s">
        <v>1495</v>
      </c>
      <c r="C48">
        <v>22.157</v>
      </c>
      <c r="D48">
        <v>16.4754</v>
      </c>
      <c r="E48">
        <v>11.175599999999999</v>
      </c>
      <c r="F48">
        <v>18.958600000000001</v>
      </c>
      <c r="G48">
        <v>6.5885999999999996</v>
      </c>
    </row>
    <row r="49" spans="1:7" x14ac:dyDescent="0.3">
      <c r="A49" s="444" t="s">
        <v>318</v>
      </c>
      <c r="B49" t="s">
        <v>1889</v>
      </c>
    </row>
    <row r="50" spans="1:7" x14ac:dyDescent="0.3">
      <c r="A50" s="444" t="s">
        <v>320</v>
      </c>
      <c r="B50" t="s">
        <v>1496</v>
      </c>
      <c r="C50">
        <v>16.473800000000001</v>
      </c>
      <c r="D50">
        <v>45.304399999999994</v>
      </c>
      <c r="E50">
        <v>16.990199999999998</v>
      </c>
      <c r="F50">
        <v>44.550600000000003</v>
      </c>
      <c r="G50">
        <v>13.986799999999999</v>
      </c>
    </row>
    <row r="51" spans="1:7" x14ac:dyDescent="0.3">
      <c r="A51" s="444" t="s">
        <v>322</v>
      </c>
      <c r="B51" t="s">
        <v>1890</v>
      </c>
      <c r="F51">
        <v>7.0540000000000003</v>
      </c>
    </row>
    <row r="52" spans="1:7" x14ac:dyDescent="0.3">
      <c r="A52" s="444" t="s">
        <v>324</v>
      </c>
      <c r="B52" t="s">
        <v>1497</v>
      </c>
      <c r="C52">
        <v>17.486000000000001</v>
      </c>
      <c r="D52">
        <v>18.134699999999999</v>
      </c>
      <c r="E52">
        <v>22.016299999999998</v>
      </c>
      <c r="F52">
        <v>27.827300000000001</v>
      </c>
      <c r="G52">
        <v>43.033999999999999</v>
      </c>
    </row>
    <row r="53" spans="1:7" x14ac:dyDescent="0.3">
      <c r="A53" s="444" t="s">
        <v>326</v>
      </c>
      <c r="B53" t="s">
        <v>1910</v>
      </c>
      <c r="E53">
        <v>2.62</v>
      </c>
    </row>
    <row r="54" spans="1:7" x14ac:dyDescent="0.3">
      <c r="A54" s="444" t="s">
        <v>60</v>
      </c>
      <c r="B54" t="s">
        <v>1498</v>
      </c>
      <c r="C54">
        <v>11.831000000000001</v>
      </c>
      <c r="D54">
        <v>30.290999999999997</v>
      </c>
      <c r="E54">
        <v>41.289999999999992</v>
      </c>
      <c r="F54">
        <v>52.751000000000005</v>
      </c>
      <c r="G54">
        <v>5.2434999999999992</v>
      </c>
    </row>
    <row r="55" spans="1:7" x14ac:dyDescent="0.3">
      <c r="A55" s="444" t="s">
        <v>328</v>
      </c>
      <c r="B55" t="s">
        <v>1911</v>
      </c>
    </row>
    <row r="56" spans="1:7" x14ac:dyDescent="0.3">
      <c r="A56" s="444" t="s">
        <v>84</v>
      </c>
      <c r="B56" t="s">
        <v>1499</v>
      </c>
      <c r="C56">
        <v>8.4806999999999988</v>
      </c>
      <c r="D56">
        <v>7.712699999999999</v>
      </c>
      <c r="E56">
        <v>33.040599999999998</v>
      </c>
      <c r="F56">
        <v>2.5476999999999999</v>
      </c>
    </row>
    <row r="57" spans="1:7" x14ac:dyDescent="0.3">
      <c r="A57" s="444" t="s">
        <v>33</v>
      </c>
      <c r="B57" t="s">
        <v>1500</v>
      </c>
      <c r="C57">
        <v>12.857600000000001</v>
      </c>
      <c r="D57">
        <v>36.913199999999996</v>
      </c>
      <c r="E57">
        <v>6.8207999999999993</v>
      </c>
      <c r="F57">
        <v>15.905200000000002</v>
      </c>
      <c r="G57">
        <v>25.434000000000001</v>
      </c>
    </row>
    <row r="58" spans="1:7" x14ac:dyDescent="0.3">
      <c r="A58" s="444" t="s">
        <v>330</v>
      </c>
      <c r="B58" t="s">
        <v>1871</v>
      </c>
      <c r="C58">
        <v>4.6020000000000003</v>
      </c>
      <c r="E58">
        <v>2.5140000000000002</v>
      </c>
      <c r="G58">
        <v>3.3442000000000003</v>
      </c>
    </row>
    <row r="59" spans="1:7" x14ac:dyDescent="0.3">
      <c r="A59" s="444" t="s">
        <v>332</v>
      </c>
      <c r="B59" t="s">
        <v>1501</v>
      </c>
      <c r="D59">
        <v>1.2354000000000001</v>
      </c>
      <c r="E59">
        <v>3.7760000000000002</v>
      </c>
      <c r="F59">
        <v>2.6848000000000001</v>
      </c>
      <c r="G59">
        <v>11.183399999999999</v>
      </c>
    </row>
    <row r="60" spans="1:7" x14ac:dyDescent="0.3">
      <c r="A60" s="444" t="s">
        <v>336</v>
      </c>
      <c r="B60" t="s">
        <v>1502</v>
      </c>
      <c r="C60">
        <v>1.2770000000000001</v>
      </c>
      <c r="D60">
        <v>15.067</v>
      </c>
      <c r="E60">
        <v>1.4390000000000001</v>
      </c>
      <c r="F60">
        <v>5.5398000000000005</v>
      </c>
      <c r="G60">
        <v>5.0019999999999998</v>
      </c>
    </row>
    <row r="61" spans="1:7" x14ac:dyDescent="0.3">
      <c r="A61" s="444" t="s">
        <v>338</v>
      </c>
      <c r="B61" t="s">
        <v>1503</v>
      </c>
      <c r="C61">
        <v>15.485999999999997</v>
      </c>
      <c r="D61">
        <v>2.1562000000000001</v>
      </c>
      <c r="E61">
        <v>14.720800000000001</v>
      </c>
      <c r="F61">
        <v>41.157599999999995</v>
      </c>
      <c r="G61">
        <v>19.013800000000003</v>
      </c>
    </row>
    <row r="62" spans="1:7" x14ac:dyDescent="0.3">
      <c r="A62" s="444" t="s">
        <v>340</v>
      </c>
      <c r="B62" t="s">
        <v>1891</v>
      </c>
    </row>
    <row r="63" spans="1:7" x14ac:dyDescent="0.3">
      <c r="A63" s="444" t="s">
        <v>344</v>
      </c>
      <c r="B63" t="s">
        <v>1504</v>
      </c>
      <c r="C63">
        <v>17.4711</v>
      </c>
      <c r="D63">
        <v>14.741399999999997</v>
      </c>
      <c r="E63">
        <v>39.524999999999999</v>
      </c>
      <c r="F63">
        <v>39.908299999999997</v>
      </c>
      <c r="G63">
        <v>5.8775000000000004</v>
      </c>
    </row>
    <row r="64" spans="1:7" x14ac:dyDescent="0.3">
      <c r="A64" s="444" t="s">
        <v>346</v>
      </c>
      <c r="B64" t="s">
        <v>1892</v>
      </c>
    </row>
    <row r="65" spans="1:7" x14ac:dyDescent="0.3">
      <c r="A65" s="444" t="s">
        <v>348</v>
      </c>
      <c r="B65" t="s">
        <v>1505</v>
      </c>
      <c r="C65">
        <v>26.438699999999994</v>
      </c>
      <c r="D65">
        <v>24.418799999999997</v>
      </c>
      <c r="E65">
        <v>24.958399999999997</v>
      </c>
      <c r="F65">
        <v>30.595600000000001</v>
      </c>
      <c r="G65">
        <v>19.613450345454545</v>
      </c>
    </row>
    <row r="66" spans="1:7" x14ac:dyDescent="0.3">
      <c r="A66" s="444" t="s">
        <v>352</v>
      </c>
      <c r="B66" t="s">
        <v>1506</v>
      </c>
      <c r="C66">
        <v>20.516000000000002</v>
      </c>
      <c r="D66">
        <v>19.027000000000001</v>
      </c>
      <c r="E66">
        <v>20.566200000000002</v>
      </c>
      <c r="F66">
        <v>23.270000000000007</v>
      </c>
      <c r="G66">
        <v>19.133600000000001</v>
      </c>
    </row>
    <row r="67" spans="1:7" x14ac:dyDescent="0.3">
      <c r="A67" s="444" t="s">
        <v>355</v>
      </c>
      <c r="B67" t="s">
        <v>1912</v>
      </c>
      <c r="G67">
        <v>2.016</v>
      </c>
    </row>
    <row r="68" spans="1:7" x14ac:dyDescent="0.3">
      <c r="A68" s="444" t="s">
        <v>88</v>
      </c>
      <c r="B68" t="s">
        <v>1507</v>
      </c>
      <c r="C68">
        <v>15.412499999999998</v>
      </c>
      <c r="D68">
        <v>2.8434999999999997</v>
      </c>
      <c r="E68">
        <v>15.740500000000001</v>
      </c>
      <c r="F68">
        <v>17.084999999999997</v>
      </c>
      <c r="G68">
        <v>9.8360000000000003</v>
      </c>
    </row>
    <row r="69" spans="1:7" x14ac:dyDescent="0.3">
      <c r="A69" s="444" t="s">
        <v>67</v>
      </c>
      <c r="B69" t="s">
        <v>1508</v>
      </c>
      <c r="C69">
        <v>49.812910389610387</v>
      </c>
      <c r="D69">
        <v>38.154600000000002</v>
      </c>
      <c r="E69">
        <v>52.285999999999994</v>
      </c>
      <c r="F69">
        <v>34.422200000000004</v>
      </c>
      <c r="G69">
        <v>32.790799999999997</v>
      </c>
    </row>
    <row r="70" spans="1:7" x14ac:dyDescent="0.3">
      <c r="A70" s="444" t="s">
        <v>63</v>
      </c>
      <c r="B70" t="s">
        <v>1913</v>
      </c>
    </row>
    <row r="71" spans="1:7" x14ac:dyDescent="0.3">
      <c r="A71" s="444" t="s">
        <v>358</v>
      </c>
      <c r="B71" t="s">
        <v>1509</v>
      </c>
      <c r="C71">
        <v>0.37</v>
      </c>
      <c r="D71">
        <v>1.3775999999999999</v>
      </c>
      <c r="E71">
        <v>9.1390000000000011</v>
      </c>
      <c r="F71">
        <v>4.8529999999999998</v>
      </c>
      <c r="G71">
        <v>6.9580000000000002</v>
      </c>
    </row>
    <row r="72" spans="1:7" x14ac:dyDescent="0.3">
      <c r="A72" s="444" t="s">
        <v>69</v>
      </c>
      <c r="B72" t="s">
        <v>1893</v>
      </c>
      <c r="C72">
        <v>3.96</v>
      </c>
      <c r="E72">
        <v>2.61</v>
      </c>
      <c r="F72">
        <v>16.785</v>
      </c>
    </row>
    <row r="73" spans="1:7" x14ac:dyDescent="0.3">
      <c r="A73" s="444" t="s">
        <v>21</v>
      </c>
      <c r="B73" t="s">
        <v>1680</v>
      </c>
      <c r="C73">
        <v>18.445</v>
      </c>
      <c r="E73">
        <v>2.8559999999999999</v>
      </c>
      <c r="F73">
        <v>0.35699999999999998</v>
      </c>
      <c r="G73">
        <v>2.2015000000000002</v>
      </c>
    </row>
    <row r="74" spans="1:7" x14ac:dyDescent="0.3">
      <c r="A74" s="444" t="s">
        <v>362</v>
      </c>
      <c r="B74" t="s">
        <v>1914</v>
      </c>
      <c r="F74">
        <v>4.2549999999999999</v>
      </c>
    </row>
    <row r="75" spans="1:7" x14ac:dyDescent="0.3">
      <c r="A75" s="444" t="s">
        <v>17</v>
      </c>
      <c r="B75" t="s">
        <v>1512</v>
      </c>
      <c r="C75">
        <v>23.909099999999999</v>
      </c>
      <c r="D75">
        <v>7.7072999999999992</v>
      </c>
      <c r="E75">
        <v>40.374199999999988</v>
      </c>
      <c r="F75">
        <v>27.8613</v>
      </c>
      <c r="G75">
        <v>29.067200000000003</v>
      </c>
    </row>
    <row r="76" spans="1:7" x14ac:dyDescent="0.3">
      <c r="A76" s="444" t="s">
        <v>372</v>
      </c>
      <c r="B76" t="s">
        <v>1915</v>
      </c>
      <c r="C76">
        <v>8.2439999999999998</v>
      </c>
      <c r="E76">
        <v>1.53</v>
      </c>
      <c r="G76">
        <v>4.7880000000000003</v>
      </c>
    </row>
    <row r="77" spans="1:7" x14ac:dyDescent="0.3">
      <c r="A77" s="444" t="s">
        <v>389</v>
      </c>
      <c r="B77" t="s">
        <v>1515</v>
      </c>
      <c r="C77">
        <v>7.444</v>
      </c>
      <c r="D77">
        <v>9.52</v>
      </c>
      <c r="E77">
        <v>3.7960000000000003</v>
      </c>
      <c r="F77">
        <v>2.2440000000000002</v>
      </c>
    </row>
    <row r="78" spans="1:7" x14ac:dyDescent="0.3">
      <c r="A78" s="444" t="s">
        <v>391</v>
      </c>
      <c r="B78" t="s">
        <v>1516</v>
      </c>
      <c r="C78">
        <v>58.802999999999997</v>
      </c>
      <c r="D78">
        <v>52.649000000000008</v>
      </c>
      <c r="E78">
        <v>15.891812</v>
      </c>
      <c r="F78">
        <v>52.167000000000009</v>
      </c>
      <c r="G78">
        <v>7.48</v>
      </c>
    </row>
    <row r="79" spans="1:7" x14ac:dyDescent="0.3">
      <c r="A79" s="444" t="s">
        <v>393</v>
      </c>
      <c r="B79" t="s">
        <v>1517</v>
      </c>
      <c r="C79">
        <v>6.8819999999999997</v>
      </c>
      <c r="D79">
        <v>4.9399999999999995</v>
      </c>
      <c r="E79">
        <v>14.719999999999999</v>
      </c>
      <c r="F79">
        <v>4.7539999999999996</v>
      </c>
      <c r="G79">
        <v>12.939</v>
      </c>
    </row>
    <row r="80" spans="1:7" x14ac:dyDescent="0.3">
      <c r="A80" s="444" t="s">
        <v>395</v>
      </c>
      <c r="B80" t="s">
        <v>1518</v>
      </c>
      <c r="C80">
        <v>1.0680000000000001</v>
      </c>
      <c r="D80">
        <v>9.7020000000000017</v>
      </c>
      <c r="E80">
        <v>2.5659999999999998</v>
      </c>
      <c r="F80">
        <v>5.6539999999999999</v>
      </c>
      <c r="G80">
        <v>13.332999999999998</v>
      </c>
    </row>
    <row r="81" spans="1:7" x14ac:dyDescent="0.3">
      <c r="A81" s="444" t="s">
        <v>397</v>
      </c>
      <c r="B81" t="s">
        <v>1519</v>
      </c>
      <c r="C81">
        <v>5.0217999999999989</v>
      </c>
      <c r="D81">
        <v>12.322399999999998</v>
      </c>
      <c r="E81">
        <v>0.31</v>
      </c>
      <c r="F81">
        <v>9.9199999999999997E-2</v>
      </c>
      <c r="G81">
        <v>5.9211999999999989</v>
      </c>
    </row>
    <row r="82" spans="1:7" x14ac:dyDescent="0.3">
      <c r="A82" s="444" t="s">
        <v>399</v>
      </c>
      <c r="B82" t="s">
        <v>1520</v>
      </c>
      <c r="C82">
        <v>5.3890000000000002</v>
      </c>
      <c r="D82">
        <v>2.254</v>
      </c>
      <c r="E82">
        <v>5.7080000000000002</v>
      </c>
      <c r="F82">
        <v>1.7480000000000002</v>
      </c>
      <c r="G82">
        <v>2.2719999999999998</v>
      </c>
    </row>
    <row r="83" spans="1:7" x14ac:dyDescent="0.3">
      <c r="A83" s="444" t="s">
        <v>401</v>
      </c>
      <c r="B83" t="s">
        <v>1682</v>
      </c>
      <c r="E83">
        <v>1.196</v>
      </c>
      <c r="F83">
        <v>1.492</v>
      </c>
      <c r="G83">
        <v>1</v>
      </c>
    </row>
    <row r="84" spans="1:7" x14ac:dyDescent="0.3">
      <c r="A84" s="444" t="s">
        <v>92</v>
      </c>
      <c r="B84" t="s">
        <v>1521</v>
      </c>
      <c r="D84">
        <v>1.454</v>
      </c>
      <c r="E84">
        <v>3.5110000000000001</v>
      </c>
      <c r="F84">
        <v>0.21</v>
      </c>
      <c r="G84">
        <v>3.9359999999999999</v>
      </c>
    </row>
    <row r="85" spans="1:7" x14ac:dyDescent="0.3">
      <c r="A85" s="444" t="s">
        <v>405</v>
      </c>
      <c r="B85" t="s">
        <v>1522</v>
      </c>
      <c r="E85">
        <v>0.98899999999999999</v>
      </c>
      <c r="F85">
        <v>0.53039999999999998</v>
      </c>
    </row>
    <row r="86" spans="1:7" x14ac:dyDescent="0.3">
      <c r="A86" s="444" t="s">
        <v>409</v>
      </c>
      <c r="B86" t="s">
        <v>1523</v>
      </c>
      <c r="C86">
        <v>6.6138000000000012</v>
      </c>
      <c r="D86">
        <v>10.4512</v>
      </c>
      <c r="E86">
        <v>5.3328000000000007</v>
      </c>
      <c r="F86">
        <v>5.5940000000000012</v>
      </c>
      <c r="G86">
        <v>5.5342000000000002</v>
      </c>
    </row>
    <row r="87" spans="1:7" x14ac:dyDescent="0.3">
      <c r="A87" s="444" t="s">
        <v>411</v>
      </c>
      <c r="B87" t="s">
        <v>1524</v>
      </c>
      <c r="C87">
        <v>9.6027000000000005</v>
      </c>
      <c r="D87">
        <v>10.208499999999999</v>
      </c>
      <c r="E87">
        <v>4.9670999999999994</v>
      </c>
      <c r="F87">
        <v>1.1305000000000001</v>
      </c>
      <c r="G87">
        <v>11.060300000000002</v>
      </c>
    </row>
    <row r="88" spans="1:7" x14ac:dyDescent="0.3">
      <c r="A88" s="444" t="s">
        <v>139</v>
      </c>
      <c r="B88" t="s">
        <v>1525</v>
      </c>
      <c r="C88">
        <v>14.832000000000001</v>
      </c>
      <c r="D88">
        <v>12.044570636042399</v>
      </c>
      <c r="E88">
        <v>22.235699999999994</v>
      </c>
      <c r="F88">
        <v>17.724499999999999</v>
      </c>
      <c r="G88">
        <v>15.991299999999999</v>
      </c>
    </row>
    <row r="89" spans="1:7" x14ac:dyDescent="0.3">
      <c r="A89" s="444" t="s">
        <v>414</v>
      </c>
      <c r="B89" t="s">
        <v>1526</v>
      </c>
      <c r="C89">
        <v>7.7195892307692313</v>
      </c>
      <c r="D89">
        <v>8.8461999999999978</v>
      </c>
      <c r="E89">
        <v>10.017999999999999</v>
      </c>
      <c r="F89">
        <v>6.9464000000000006</v>
      </c>
      <c r="G89">
        <v>28.081199999999999</v>
      </c>
    </row>
    <row r="90" spans="1:7" x14ac:dyDescent="0.3">
      <c r="A90" s="444" t="s">
        <v>416</v>
      </c>
      <c r="B90" t="s">
        <v>1916</v>
      </c>
      <c r="D90">
        <v>1.2</v>
      </c>
    </row>
    <row r="91" spans="1:7" x14ac:dyDescent="0.3">
      <c r="A91" s="444" t="s">
        <v>418</v>
      </c>
      <c r="B91" t="s">
        <v>1527</v>
      </c>
      <c r="C91">
        <v>2.7431999999999999</v>
      </c>
      <c r="D91">
        <v>8.3748000000000005</v>
      </c>
      <c r="E91">
        <v>0.89800000000000002</v>
      </c>
      <c r="F91">
        <v>13.520799999999999</v>
      </c>
      <c r="G91">
        <v>4.7803999999999993</v>
      </c>
    </row>
    <row r="92" spans="1:7" x14ac:dyDescent="0.3">
      <c r="A92" s="444" t="s">
        <v>421</v>
      </c>
      <c r="B92" t="s">
        <v>1528</v>
      </c>
      <c r="C92">
        <v>1.502</v>
      </c>
      <c r="D92">
        <v>5.92</v>
      </c>
      <c r="E92">
        <v>12.725800000000001</v>
      </c>
      <c r="F92">
        <v>5.1661999999999999</v>
      </c>
    </row>
    <row r="93" spans="1:7" x14ac:dyDescent="0.3">
      <c r="A93" s="444" t="s">
        <v>115</v>
      </c>
      <c r="B93" t="s">
        <v>1529</v>
      </c>
      <c r="C93">
        <v>5.8849999999999998</v>
      </c>
      <c r="D93">
        <v>8.663000000000002</v>
      </c>
      <c r="E93">
        <v>18.131999999999998</v>
      </c>
      <c r="F93">
        <v>25.470099999999999</v>
      </c>
      <c r="G93">
        <v>14.622000000000003</v>
      </c>
    </row>
    <row r="94" spans="1:7" x14ac:dyDescent="0.3">
      <c r="A94" s="444" t="s">
        <v>423</v>
      </c>
      <c r="B94" t="s">
        <v>1917</v>
      </c>
      <c r="E94">
        <v>1.5660000000000001</v>
      </c>
    </row>
    <row r="95" spans="1:7" x14ac:dyDescent="0.3">
      <c r="A95" s="444" t="s">
        <v>117</v>
      </c>
      <c r="B95" t="s">
        <v>1530</v>
      </c>
      <c r="C95">
        <v>1.5629999999999999</v>
      </c>
      <c r="D95">
        <v>5.3010000000000002</v>
      </c>
      <c r="E95">
        <v>1.6364000000000001</v>
      </c>
      <c r="F95">
        <v>6.3566000000000003</v>
      </c>
      <c r="G95">
        <v>2.7982</v>
      </c>
    </row>
    <row r="96" spans="1:7" x14ac:dyDescent="0.3">
      <c r="A96" s="444" t="s">
        <v>425</v>
      </c>
      <c r="B96" t="s">
        <v>1531</v>
      </c>
      <c r="C96">
        <v>1.0531999999999999</v>
      </c>
      <c r="D96">
        <v>0.40089999999999998</v>
      </c>
      <c r="E96">
        <v>4.9086999999999996</v>
      </c>
      <c r="F96">
        <v>2.1943999999999999</v>
      </c>
      <c r="G96">
        <v>4.9767999999999999</v>
      </c>
    </row>
    <row r="97" spans="1:7" x14ac:dyDescent="0.3">
      <c r="A97" s="444" t="s">
        <v>96</v>
      </c>
      <c r="B97" t="s">
        <v>1532</v>
      </c>
      <c r="C97">
        <v>1.0472000000000001</v>
      </c>
      <c r="D97">
        <v>0.75739999999999996</v>
      </c>
      <c r="E97">
        <v>7.065599999999999</v>
      </c>
      <c r="F97">
        <v>6.6732000000000005</v>
      </c>
      <c r="G97">
        <v>1.7141999999999999</v>
      </c>
    </row>
    <row r="98" spans="1:7" x14ac:dyDescent="0.3">
      <c r="A98" s="444" t="s">
        <v>427</v>
      </c>
      <c r="B98" t="s">
        <v>1727</v>
      </c>
      <c r="C98">
        <v>3.8871000000000002</v>
      </c>
      <c r="D98">
        <v>3.7423999999999999</v>
      </c>
      <c r="F98">
        <v>10.398999999999999</v>
      </c>
      <c r="G98">
        <v>0.501</v>
      </c>
    </row>
    <row r="99" spans="1:7" x14ac:dyDescent="0.3">
      <c r="A99" s="444" t="s">
        <v>429</v>
      </c>
      <c r="B99" t="s">
        <v>1858</v>
      </c>
      <c r="E99">
        <v>0.86</v>
      </c>
      <c r="F99">
        <v>0.6</v>
      </c>
      <c r="G99">
        <v>1.48</v>
      </c>
    </row>
    <row r="100" spans="1:7" x14ac:dyDescent="0.3">
      <c r="A100" s="444" t="s">
        <v>36</v>
      </c>
      <c r="B100" t="s">
        <v>1533</v>
      </c>
      <c r="D100">
        <v>3.5443999999999996</v>
      </c>
      <c r="E100">
        <v>1.49</v>
      </c>
      <c r="G100">
        <v>2.8523999999999998</v>
      </c>
    </row>
    <row r="101" spans="1:7" x14ac:dyDescent="0.3">
      <c r="A101" s="444" t="s">
        <v>433</v>
      </c>
      <c r="B101" t="s">
        <v>1706</v>
      </c>
      <c r="D101">
        <v>0.44800000000000001</v>
      </c>
    </row>
    <row r="102" spans="1:7" x14ac:dyDescent="0.3">
      <c r="A102" s="444" t="s">
        <v>435</v>
      </c>
      <c r="B102" t="s">
        <v>1534</v>
      </c>
      <c r="D102">
        <v>0.1386</v>
      </c>
      <c r="F102">
        <v>0.1386</v>
      </c>
      <c r="G102">
        <v>3.1415999999999999</v>
      </c>
    </row>
    <row r="103" spans="1:7" x14ac:dyDescent="0.3">
      <c r="A103" s="444" t="s">
        <v>437</v>
      </c>
      <c r="B103" t="s">
        <v>1535</v>
      </c>
      <c r="C103">
        <v>2.2077</v>
      </c>
      <c r="D103">
        <v>0.58779999999999999</v>
      </c>
      <c r="E103">
        <v>2.2248000000000001</v>
      </c>
      <c r="F103">
        <v>1.8711</v>
      </c>
      <c r="G103">
        <v>1.73</v>
      </c>
    </row>
    <row r="104" spans="1:7" x14ac:dyDescent="0.3">
      <c r="A104" s="444" t="s">
        <v>439</v>
      </c>
      <c r="B104" t="s">
        <v>1536</v>
      </c>
    </row>
    <row r="105" spans="1:7" x14ac:dyDescent="0.3">
      <c r="A105" s="444" t="s">
        <v>441</v>
      </c>
      <c r="B105" t="s">
        <v>1537</v>
      </c>
      <c r="C105">
        <v>3.3572999999999995</v>
      </c>
      <c r="D105">
        <v>1.9896000000000003</v>
      </c>
      <c r="E105">
        <v>4.9920999999999998</v>
      </c>
      <c r="G105">
        <v>11.170299999999999</v>
      </c>
    </row>
    <row r="106" spans="1:7" x14ac:dyDescent="0.3">
      <c r="A106" s="444" t="s">
        <v>443</v>
      </c>
      <c r="B106" t="s">
        <v>1538</v>
      </c>
      <c r="C106">
        <v>0.66879999999999995</v>
      </c>
      <c r="D106">
        <v>1.0640000000000001</v>
      </c>
      <c r="E106">
        <v>6.8095999999999997</v>
      </c>
      <c r="F106">
        <v>2.7263999999999999</v>
      </c>
      <c r="G106">
        <v>7.524</v>
      </c>
    </row>
    <row r="107" spans="1:7" x14ac:dyDescent="0.3">
      <c r="A107" s="444" t="s">
        <v>445</v>
      </c>
      <c r="B107" t="s">
        <v>1539</v>
      </c>
      <c r="F107">
        <v>8.6059999999999999</v>
      </c>
      <c r="G107">
        <v>3.4000000000000002E-2</v>
      </c>
    </row>
    <row r="108" spans="1:7" x14ac:dyDescent="0.3">
      <c r="A108" s="444" t="s">
        <v>123</v>
      </c>
      <c r="B108" t="s">
        <v>1540</v>
      </c>
      <c r="C108">
        <v>1.744</v>
      </c>
      <c r="D108">
        <v>11.7514</v>
      </c>
      <c r="E108">
        <v>5.6215999999999999</v>
      </c>
      <c r="F108">
        <v>0.22220000000000001</v>
      </c>
      <c r="G108">
        <v>0.78920000000000012</v>
      </c>
    </row>
    <row r="109" spans="1:7" x14ac:dyDescent="0.3">
      <c r="A109" s="444" t="s">
        <v>121</v>
      </c>
      <c r="B109" t="s">
        <v>1541</v>
      </c>
      <c r="C109">
        <v>1.6400000000000001</v>
      </c>
      <c r="D109">
        <v>1.4550000000000001</v>
      </c>
      <c r="E109">
        <v>8.1840000000000011</v>
      </c>
      <c r="F109">
        <v>2.0720000000000001</v>
      </c>
      <c r="G109">
        <v>0.89</v>
      </c>
    </row>
    <row r="110" spans="1:7" x14ac:dyDescent="0.3">
      <c r="A110" s="444" t="s">
        <v>449</v>
      </c>
      <c r="B110" t="s">
        <v>1542</v>
      </c>
      <c r="C110">
        <v>2.9884000000000004</v>
      </c>
      <c r="D110">
        <v>0.82889999999999997</v>
      </c>
      <c r="E110">
        <v>4.3380000000000001</v>
      </c>
      <c r="F110">
        <v>0.57199999999999995</v>
      </c>
    </row>
    <row r="111" spans="1:7" x14ac:dyDescent="0.3">
      <c r="A111" s="444" t="s">
        <v>99</v>
      </c>
      <c r="B111" t="s">
        <v>1543</v>
      </c>
      <c r="C111">
        <v>1.1804000000000001</v>
      </c>
      <c r="D111">
        <v>4.4807000000000006</v>
      </c>
      <c r="F111">
        <v>1.018</v>
      </c>
      <c r="G111">
        <v>1.2390000000000001</v>
      </c>
    </row>
    <row r="112" spans="1:7" x14ac:dyDescent="0.3">
      <c r="A112" s="444" t="s">
        <v>451</v>
      </c>
      <c r="B112" t="s">
        <v>1705</v>
      </c>
      <c r="D112">
        <v>4.9095000000000004</v>
      </c>
      <c r="E112">
        <v>3.5749999999999993</v>
      </c>
      <c r="F112">
        <v>1.847</v>
      </c>
      <c r="G112">
        <v>3.4124999999999996</v>
      </c>
    </row>
    <row r="113" spans="1:7" x14ac:dyDescent="0.3">
      <c r="A113" s="444" t="s">
        <v>453</v>
      </c>
      <c r="B113" t="s">
        <v>1728</v>
      </c>
      <c r="D113">
        <v>0.30099999999999999</v>
      </c>
      <c r="E113">
        <v>1.78E-2</v>
      </c>
      <c r="F113">
        <v>0.89890000000000003</v>
      </c>
    </row>
    <row r="114" spans="1:7" x14ac:dyDescent="0.3">
      <c r="A114" s="444" t="s">
        <v>455</v>
      </c>
      <c r="B114" t="s">
        <v>1544</v>
      </c>
      <c r="C114">
        <v>0.48719999999999997</v>
      </c>
      <c r="D114">
        <v>13.327399999999999</v>
      </c>
      <c r="E114">
        <v>1.8791999999999998</v>
      </c>
      <c r="F114">
        <v>6.8934999999999995</v>
      </c>
    </row>
    <row r="115" spans="1:7" x14ac:dyDescent="0.3">
      <c r="A115" s="444" t="s">
        <v>459</v>
      </c>
      <c r="B115" t="s">
        <v>1545</v>
      </c>
      <c r="C115">
        <v>2.1749999999999998</v>
      </c>
      <c r="D115">
        <v>0.49299999999999999</v>
      </c>
      <c r="E115">
        <v>1.1393</v>
      </c>
      <c r="F115">
        <v>0.44950000000000001</v>
      </c>
      <c r="G115">
        <v>0.9425</v>
      </c>
    </row>
    <row r="116" spans="1:7" x14ac:dyDescent="0.3">
      <c r="A116" s="444" t="s">
        <v>460</v>
      </c>
      <c r="B116" t="s">
        <v>1859</v>
      </c>
      <c r="D116">
        <v>1.5279999999999998</v>
      </c>
      <c r="F116">
        <v>1</v>
      </c>
    </row>
    <row r="117" spans="1:7" x14ac:dyDescent="0.3">
      <c r="A117" s="444" t="s">
        <v>141</v>
      </c>
      <c r="B117" t="s">
        <v>1546</v>
      </c>
      <c r="C117">
        <v>6.686294366197183</v>
      </c>
      <c r="D117">
        <v>12.202599999999999</v>
      </c>
      <c r="E117">
        <v>34.930699999999995</v>
      </c>
      <c r="F117">
        <v>13.051499999999997</v>
      </c>
      <c r="G117">
        <v>19.492099999999997</v>
      </c>
    </row>
    <row r="118" spans="1:7" x14ac:dyDescent="0.3">
      <c r="A118" s="444" t="s">
        <v>464</v>
      </c>
      <c r="B118" t="s">
        <v>1683</v>
      </c>
      <c r="C118">
        <v>5.8499999999999988</v>
      </c>
      <c r="D118">
        <v>4.1400000000000006</v>
      </c>
      <c r="F118">
        <v>3.96</v>
      </c>
      <c r="G118">
        <v>3.1579999999999999</v>
      </c>
    </row>
    <row r="119" spans="1:7" x14ac:dyDescent="0.3">
      <c r="A119" s="444" t="s">
        <v>466</v>
      </c>
      <c r="B119" t="s">
        <v>1547</v>
      </c>
      <c r="F119">
        <v>5.6999999999999993</v>
      </c>
    </row>
    <row r="120" spans="1:7" x14ac:dyDescent="0.3">
      <c r="A120" s="444" t="s">
        <v>125</v>
      </c>
      <c r="B120" t="s">
        <v>1548</v>
      </c>
      <c r="C120">
        <v>11.137999999999998</v>
      </c>
      <c r="D120">
        <v>20.928999999999998</v>
      </c>
      <c r="E120">
        <v>42.08</v>
      </c>
      <c r="F120">
        <v>5.3430999999999997</v>
      </c>
      <c r="G120">
        <v>45.016900000000014</v>
      </c>
    </row>
    <row r="121" spans="1:7" x14ac:dyDescent="0.3">
      <c r="A121" s="444" t="s">
        <v>127</v>
      </c>
      <c r="B121" t="s">
        <v>1549</v>
      </c>
      <c r="C121">
        <v>10.8642</v>
      </c>
      <c r="D121">
        <v>4.4043999999999999</v>
      </c>
      <c r="E121">
        <v>7.670399999999999</v>
      </c>
      <c r="F121">
        <v>7.7439999999999998</v>
      </c>
      <c r="G121">
        <v>10.0928</v>
      </c>
    </row>
    <row r="122" spans="1:7" x14ac:dyDescent="0.3">
      <c r="A122" s="444" t="s">
        <v>470</v>
      </c>
      <c r="B122" t="s">
        <v>1550</v>
      </c>
      <c r="C122">
        <v>18.959600000000002</v>
      </c>
      <c r="D122">
        <v>8.5667999999999989</v>
      </c>
      <c r="E122">
        <v>12.873199999999999</v>
      </c>
      <c r="F122">
        <v>13.972600000000002</v>
      </c>
      <c r="G122">
        <v>15.643400000000002</v>
      </c>
    </row>
    <row r="123" spans="1:7" x14ac:dyDescent="0.3">
      <c r="A123" s="444" t="s">
        <v>102</v>
      </c>
      <c r="B123" t="s">
        <v>1551</v>
      </c>
      <c r="C123">
        <v>12.337999999999999</v>
      </c>
      <c r="D123">
        <v>0.60000000000000009</v>
      </c>
      <c r="E123">
        <v>28.17</v>
      </c>
      <c r="F123">
        <v>17.931000000000004</v>
      </c>
      <c r="G123">
        <v>2.2799999999999998</v>
      </c>
    </row>
    <row r="124" spans="1:7" x14ac:dyDescent="0.3">
      <c r="A124" s="444" t="s">
        <v>39</v>
      </c>
      <c r="B124" t="s">
        <v>1552</v>
      </c>
      <c r="C124">
        <v>6.900500000000001</v>
      </c>
      <c r="D124">
        <v>0.2238</v>
      </c>
      <c r="E124">
        <v>11.641200000000001</v>
      </c>
      <c r="F124">
        <v>10.528</v>
      </c>
      <c r="G124">
        <v>4.2522000000000002</v>
      </c>
    </row>
    <row r="125" spans="1:7" x14ac:dyDescent="0.3">
      <c r="A125" s="444" t="s">
        <v>480</v>
      </c>
      <c r="B125" t="s">
        <v>1553</v>
      </c>
      <c r="C125">
        <v>2.2076000000000002</v>
      </c>
      <c r="D125">
        <v>8.3709000000000007</v>
      </c>
      <c r="E125">
        <v>8.5602999999999998</v>
      </c>
      <c r="F125">
        <v>0.72050000000000003</v>
      </c>
      <c r="G125">
        <v>6.657</v>
      </c>
    </row>
    <row r="126" spans="1:7" x14ac:dyDescent="0.3">
      <c r="A126" s="444" t="s">
        <v>482</v>
      </c>
      <c r="B126" t="s">
        <v>1730</v>
      </c>
      <c r="C126">
        <v>3.6497999999999999</v>
      </c>
      <c r="E126">
        <v>0.10780000000000001</v>
      </c>
      <c r="F126">
        <v>0.19039999999999999</v>
      </c>
    </row>
    <row r="127" spans="1:7" x14ac:dyDescent="0.3">
      <c r="A127" s="444" t="s">
        <v>486</v>
      </c>
      <c r="B127" t="s">
        <v>1554</v>
      </c>
      <c r="C127">
        <v>34.184999999999995</v>
      </c>
      <c r="D127">
        <v>44.447000000000003</v>
      </c>
      <c r="E127">
        <v>37.487000000000002</v>
      </c>
      <c r="F127">
        <v>34.691000000000003</v>
      </c>
      <c r="G127">
        <v>24.494999999999994</v>
      </c>
    </row>
    <row r="128" spans="1:7" x14ac:dyDescent="0.3">
      <c r="A128" s="444" t="s">
        <v>487</v>
      </c>
      <c r="B128" t="s">
        <v>1555</v>
      </c>
      <c r="C128">
        <v>0.7</v>
      </c>
      <c r="D128">
        <v>1.2</v>
      </c>
      <c r="E128">
        <v>0.1</v>
      </c>
      <c r="F128">
        <v>3.2960000000000003</v>
      </c>
      <c r="G128">
        <v>2.08</v>
      </c>
    </row>
    <row r="129" spans="1:7" x14ac:dyDescent="0.3">
      <c r="A129" s="444" t="s">
        <v>489</v>
      </c>
      <c r="B129" t="s">
        <v>1556</v>
      </c>
      <c r="D129">
        <v>9.2700000000000005E-2</v>
      </c>
      <c r="F129">
        <v>7.4549999999999992</v>
      </c>
      <c r="G129">
        <v>0.69</v>
      </c>
    </row>
    <row r="130" spans="1:7" x14ac:dyDescent="0.3">
      <c r="A130" s="444" t="s">
        <v>129</v>
      </c>
      <c r="B130" t="s">
        <v>1557</v>
      </c>
      <c r="C130">
        <v>16.706</v>
      </c>
      <c r="D130">
        <v>44.161999999999992</v>
      </c>
      <c r="E130">
        <v>22.888999999999996</v>
      </c>
      <c r="F130">
        <v>23.298999999999999</v>
      </c>
      <c r="G130">
        <v>73.522999999999996</v>
      </c>
    </row>
    <row r="131" spans="1:7" x14ac:dyDescent="0.3">
      <c r="A131" s="444" t="s">
        <v>131</v>
      </c>
      <c r="B131" t="s">
        <v>1558</v>
      </c>
      <c r="C131">
        <v>26.998457971014492</v>
      </c>
      <c r="D131">
        <v>5.6604000000000001</v>
      </c>
      <c r="E131">
        <v>24.275400000000001</v>
      </c>
      <c r="F131">
        <v>26.919500000000003</v>
      </c>
      <c r="G131">
        <v>43.782699999999998</v>
      </c>
    </row>
    <row r="132" spans="1:7" x14ac:dyDescent="0.3">
      <c r="A132" s="444" t="s">
        <v>492</v>
      </c>
      <c r="B132" t="s">
        <v>1869</v>
      </c>
      <c r="C132">
        <v>3.024</v>
      </c>
      <c r="D132">
        <v>-0.38400000000000001</v>
      </c>
      <c r="F132">
        <v>2.6218000000000004</v>
      </c>
      <c r="G132">
        <v>2.4</v>
      </c>
    </row>
    <row r="133" spans="1:7" x14ac:dyDescent="0.3">
      <c r="A133" s="444" t="s">
        <v>494</v>
      </c>
      <c r="B133" t="s">
        <v>1918</v>
      </c>
      <c r="F133">
        <v>3.1659999999999999</v>
      </c>
    </row>
    <row r="134" spans="1:7" x14ac:dyDescent="0.3">
      <c r="A134" s="444" t="s">
        <v>496</v>
      </c>
      <c r="B134" t="s">
        <v>1559</v>
      </c>
      <c r="C134">
        <v>22.757599999999996</v>
      </c>
      <c r="D134">
        <v>1.0051999999999999</v>
      </c>
      <c r="E134">
        <v>27.765200000000004</v>
      </c>
      <c r="F134">
        <v>30.289400000000001</v>
      </c>
      <c r="G134">
        <v>13.3316</v>
      </c>
    </row>
    <row r="135" spans="1:7" x14ac:dyDescent="0.3">
      <c r="A135" s="444" t="s">
        <v>498</v>
      </c>
      <c r="B135" t="s">
        <v>1919</v>
      </c>
      <c r="F135">
        <v>0.76</v>
      </c>
    </row>
    <row r="136" spans="1:7" x14ac:dyDescent="0.3">
      <c r="A136" s="444" t="s">
        <v>109</v>
      </c>
      <c r="B136" t="s">
        <v>1560</v>
      </c>
      <c r="C136">
        <v>15.588171794871794</v>
      </c>
      <c r="D136">
        <v>16.5852</v>
      </c>
      <c r="E136">
        <v>52.651399999999988</v>
      </c>
      <c r="F136">
        <v>56.875199999999992</v>
      </c>
      <c r="G136">
        <v>27.195200000000007</v>
      </c>
    </row>
    <row r="137" spans="1:7" x14ac:dyDescent="0.3">
      <c r="A137" s="444" t="s">
        <v>961</v>
      </c>
      <c r="B137" t="s">
        <v>1920</v>
      </c>
      <c r="C137">
        <v>0.95599999999999996</v>
      </c>
      <c r="D137">
        <v>2.7343999999999999</v>
      </c>
      <c r="G137">
        <v>0.7569999999999999</v>
      </c>
    </row>
    <row r="138" spans="1:7" x14ac:dyDescent="0.3">
      <c r="A138" s="444" t="s">
        <v>42</v>
      </c>
      <c r="B138" t="s">
        <v>1561</v>
      </c>
      <c r="C138">
        <v>0.5685087499999999</v>
      </c>
      <c r="D138">
        <v>3.7920999999999996</v>
      </c>
      <c r="E138">
        <v>11.9016</v>
      </c>
      <c r="F138">
        <v>7.5153999999999996</v>
      </c>
      <c r="G138">
        <v>9.9775999999999989</v>
      </c>
    </row>
    <row r="139" spans="1:7" x14ac:dyDescent="0.3">
      <c r="A139" s="444" t="s">
        <v>501</v>
      </c>
      <c r="B139" t="s">
        <v>1731</v>
      </c>
      <c r="E139">
        <v>0.27300000000000002</v>
      </c>
      <c r="F139">
        <v>-0.11700000000000001</v>
      </c>
      <c r="G139">
        <v>4.532</v>
      </c>
    </row>
    <row r="140" spans="1:7" x14ac:dyDescent="0.3">
      <c r="A140" s="444" t="s">
        <v>503</v>
      </c>
      <c r="B140" t="s">
        <v>1921</v>
      </c>
      <c r="C140">
        <v>0.45</v>
      </c>
      <c r="D140">
        <v>2.0499999999999998</v>
      </c>
      <c r="E140">
        <v>1.8</v>
      </c>
      <c r="G140">
        <v>0.23400000000000001</v>
      </c>
    </row>
    <row r="141" spans="1:7" x14ac:dyDescent="0.3">
      <c r="A141" s="444" t="s">
        <v>505</v>
      </c>
      <c r="B141" t="s">
        <v>1745</v>
      </c>
      <c r="C141">
        <v>1.9039999999999999</v>
      </c>
      <c r="F141">
        <v>2.0019999999999998</v>
      </c>
    </row>
    <row r="142" spans="1:7" x14ac:dyDescent="0.3">
      <c r="A142" s="444" t="s">
        <v>145</v>
      </c>
      <c r="B142" t="s">
        <v>1562</v>
      </c>
      <c r="C142">
        <v>3.3353000000000002</v>
      </c>
      <c r="D142">
        <v>1.6906000000000001</v>
      </c>
      <c r="E142">
        <v>11.222200000000001</v>
      </c>
      <c r="F142">
        <v>4.5574999999999992</v>
      </c>
      <c r="G142">
        <v>1.6786999999999999</v>
      </c>
    </row>
    <row r="143" spans="1:7" x14ac:dyDescent="0.3">
      <c r="A143" s="444" t="s">
        <v>510</v>
      </c>
      <c r="B143" t="s">
        <v>1563</v>
      </c>
      <c r="C143">
        <v>1.444</v>
      </c>
      <c r="D143">
        <v>30.461000000000006</v>
      </c>
      <c r="E143">
        <v>15.814</v>
      </c>
      <c r="F143">
        <v>5.0684999999999993</v>
      </c>
      <c r="G143">
        <v>6.5676000000000005</v>
      </c>
    </row>
    <row r="144" spans="1:7" x14ac:dyDescent="0.3">
      <c r="A144" s="444" t="s">
        <v>512</v>
      </c>
      <c r="B144" t="s">
        <v>1894</v>
      </c>
      <c r="D144">
        <v>0.88400000000000001</v>
      </c>
      <c r="F144">
        <v>0.83199999999999996</v>
      </c>
    </row>
    <row r="145" spans="1:7" x14ac:dyDescent="0.3">
      <c r="A145" s="444" t="s">
        <v>133</v>
      </c>
      <c r="B145" t="s">
        <v>1564</v>
      </c>
      <c r="C145">
        <v>0.72</v>
      </c>
      <c r="D145">
        <v>11.441999999999998</v>
      </c>
      <c r="E145">
        <v>3.9020000000000001</v>
      </c>
      <c r="F145">
        <v>6.0870000000000006</v>
      </c>
      <c r="G145">
        <v>2.2738999999999998</v>
      </c>
    </row>
    <row r="146" spans="1:7" x14ac:dyDescent="0.3">
      <c r="A146" s="444" t="s">
        <v>514</v>
      </c>
      <c r="B146" t="s">
        <v>1565</v>
      </c>
      <c r="C146">
        <v>14.664300000000001</v>
      </c>
      <c r="D146">
        <v>8.5482000000000014</v>
      </c>
      <c r="E146">
        <v>7.6997</v>
      </c>
      <c r="F146">
        <v>16.937200000000001</v>
      </c>
      <c r="G146">
        <v>16.948900000000002</v>
      </c>
    </row>
    <row r="147" spans="1:7" x14ac:dyDescent="0.3">
      <c r="A147" s="444" t="s">
        <v>516</v>
      </c>
      <c r="B147" t="s">
        <v>1922</v>
      </c>
      <c r="F147">
        <v>1.1120000000000001</v>
      </c>
    </row>
    <row r="148" spans="1:7" x14ac:dyDescent="0.3">
      <c r="A148" s="444" t="s">
        <v>113</v>
      </c>
      <c r="B148" t="s">
        <v>1566</v>
      </c>
      <c r="C148">
        <v>6.516</v>
      </c>
      <c r="D148">
        <v>6.9820000000000002</v>
      </c>
      <c r="E148">
        <v>28.317</v>
      </c>
      <c r="F148">
        <v>25.821999999999999</v>
      </c>
      <c r="G148">
        <v>12.661600000000002</v>
      </c>
    </row>
    <row r="149" spans="1:7" x14ac:dyDescent="0.3">
      <c r="A149" s="444" t="s">
        <v>518</v>
      </c>
      <c r="B149" t="s">
        <v>1567</v>
      </c>
      <c r="C149">
        <v>1.899</v>
      </c>
      <c r="D149">
        <v>6.761499999999999</v>
      </c>
      <c r="E149">
        <v>11.193499999999998</v>
      </c>
      <c r="F149">
        <v>1.3214999999999999</v>
      </c>
      <c r="G149">
        <v>9.5250000000000004</v>
      </c>
    </row>
    <row r="150" spans="1:7" x14ac:dyDescent="0.3">
      <c r="A150" s="444" t="s">
        <v>143</v>
      </c>
      <c r="B150" t="s">
        <v>1749</v>
      </c>
      <c r="C150">
        <v>1.7290000000000001</v>
      </c>
      <c r="F150">
        <v>0.61749999999999994</v>
      </c>
    </row>
    <row r="151" spans="1:7" x14ac:dyDescent="0.3">
      <c r="A151" s="444" t="s">
        <v>520</v>
      </c>
      <c r="B151" t="s">
        <v>1746</v>
      </c>
      <c r="C151">
        <v>0.84</v>
      </c>
      <c r="E151">
        <v>1.26</v>
      </c>
      <c r="F151">
        <v>1.8</v>
      </c>
    </row>
    <row r="152" spans="1:7" x14ac:dyDescent="0.3">
      <c r="A152" s="444" t="s">
        <v>522</v>
      </c>
      <c r="B152" t="s">
        <v>1732</v>
      </c>
    </row>
    <row r="153" spans="1:7" x14ac:dyDescent="0.3">
      <c r="A153" s="444" t="s">
        <v>1883</v>
      </c>
      <c r="B153" t="s">
        <v>1895</v>
      </c>
      <c r="E153">
        <v>4.76</v>
      </c>
    </row>
    <row r="154" spans="1:7" x14ac:dyDescent="0.3">
      <c r="A154" s="444" t="s">
        <v>524</v>
      </c>
      <c r="B154" t="s">
        <v>1667</v>
      </c>
      <c r="D154">
        <v>23</v>
      </c>
      <c r="E154">
        <v>2.996</v>
      </c>
      <c r="G154">
        <v>12.91</v>
      </c>
    </row>
    <row r="155" spans="1:7" x14ac:dyDescent="0.3">
      <c r="A155" s="444" t="s">
        <v>526</v>
      </c>
      <c r="B155" t="s">
        <v>1665</v>
      </c>
      <c r="C155">
        <v>0.4224</v>
      </c>
      <c r="D155">
        <v>6.6400000000000006</v>
      </c>
      <c r="E155">
        <v>2.64</v>
      </c>
      <c r="F155">
        <v>0.7</v>
      </c>
    </row>
    <row r="156" spans="1:7" x14ac:dyDescent="0.3">
      <c r="A156" s="444" t="s">
        <v>528</v>
      </c>
      <c r="B156" t="s">
        <v>1657</v>
      </c>
      <c r="C156">
        <v>11.356</v>
      </c>
      <c r="D156">
        <v>14</v>
      </c>
      <c r="E156">
        <v>18.732800000000001</v>
      </c>
      <c r="F156">
        <v>1.4079999999999999</v>
      </c>
    </row>
    <row r="157" spans="1:7" x14ac:dyDescent="0.3">
      <c r="A157" s="444" t="s">
        <v>534</v>
      </c>
      <c r="B157" t="s">
        <v>1923</v>
      </c>
      <c r="C157">
        <v>0.34</v>
      </c>
    </row>
    <row r="158" spans="1:7" x14ac:dyDescent="0.3">
      <c r="A158" s="444" t="s">
        <v>542</v>
      </c>
      <c r="B158" t="s">
        <v>1924</v>
      </c>
    </row>
    <row r="159" spans="1:7" x14ac:dyDescent="0.3">
      <c r="A159" s="444" t="s">
        <v>546</v>
      </c>
      <c r="B159" t="s">
        <v>1684</v>
      </c>
      <c r="F159">
        <v>2.77</v>
      </c>
    </row>
    <row r="160" spans="1:7" x14ac:dyDescent="0.3">
      <c r="A160" s="444" t="s">
        <v>555</v>
      </c>
      <c r="B160" t="s">
        <v>1896</v>
      </c>
    </row>
    <row r="161" spans="1:7" x14ac:dyDescent="0.3">
      <c r="A161" s="444" t="s">
        <v>565</v>
      </c>
      <c r="B161" t="s">
        <v>1897</v>
      </c>
    </row>
    <row r="162" spans="1:7" x14ac:dyDescent="0.3">
      <c r="A162" s="444" t="s">
        <v>569</v>
      </c>
      <c r="B162" t="s">
        <v>1701</v>
      </c>
      <c r="C162">
        <v>3.9220000000000002</v>
      </c>
    </row>
    <row r="163" spans="1:7" x14ac:dyDescent="0.3">
      <c r="A163" s="444" t="s">
        <v>575</v>
      </c>
      <c r="B163" t="s">
        <v>1898</v>
      </c>
    </row>
    <row r="164" spans="1:7" x14ac:dyDescent="0.3">
      <c r="A164" s="444" t="s">
        <v>590</v>
      </c>
      <c r="B164" t="s">
        <v>1899</v>
      </c>
    </row>
    <row r="165" spans="1:7" x14ac:dyDescent="0.3">
      <c r="A165" s="444" t="s">
        <v>594</v>
      </c>
      <c r="B165" t="s">
        <v>1699</v>
      </c>
      <c r="F165">
        <v>0.42530000000000001</v>
      </c>
    </row>
    <row r="166" spans="1:7" x14ac:dyDescent="0.3">
      <c r="A166" s="444" t="s">
        <v>596</v>
      </c>
      <c r="B166" t="s">
        <v>1900</v>
      </c>
    </row>
    <row r="167" spans="1:7" x14ac:dyDescent="0.3">
      <c r="A167" s="444" t="s">
        <v>598</v>
      </c>
      <c r="B167" t="s">
        <v>1925</v>
      </c>
      <c r="F167">
        <v>0.48139999999999999</v>
      </c>
    </row>
    <row r="168" spans="1:7" x14ac:dyDescent="0.3">
      <c r="A168" s="444" t="s">
        <v>605</v>
      </c>
      <c r="B168" t="s">
        <v>1901</v>
      </c>
    </row>
    <row r="169" spans="1:7" x14ac:dyDescent="0.3">
      <c r="A169" s="444" t="s">
        <v>609</v>
      </c>
      <c r="B169" t="s">
        <v>1736</v>
      </c>
      <c r="F169">
        <v>0.54179999999999995</v>
      </c>
    </row>
    <row r="170" spans="1:7" x14ac:dyDescent="0.3">
      <c r="A170" s="444" t="s">
        <v>611</v>
      </c>
      <c r="B170" t="s">
        <v>1926</v>
      </c>
      <c r="F170">
        <v>0.33750000000000002</v>
      </c>
    </row>
    <row r="171" spans="1:7" x14ac:dyDescent="0.3">
      <c r="A171" s="444" t="s">
        <v>637</v>
      </c>
      <c r="B171" t="s">
        <v>1686</v>
      </c>
      <c r="C171">
        <v>3.2959999999999998</v>
      </c>
      <c r="D171">
        <v>0.62399999999999989</v>
      </c>
      <c r="E171">
        <v>1.226</v>
      </c>
      <c r="G171">
        <v>6.5787999999999993</v>
      </c>
    </row>
    <row r="172" spans="1:7" x14ac:dyDescent="0.3">
      <c r="A172" s="444" t="s">
        <v>639</v>
      </c>
      <c r="B172" t="s">
        <v>1570</v>
      </c>
      <c r="C172">
        <v>11.088000000000001</v>
      </c>
      <c r="D172">
        <v>13.515499999999999</v>
      </c>
      <c r="E172">
        <v>16.673000000000002</v>
      </c>
      <c r="F172">
        <v>28.910499999999995</v>
      </c>
      <c r="G172">
        <v>5.5170000000000003</v>
      </c>
    </row>
    <row r="173" spans="1:7" x14ac:dyDescent="0.3">
      <c r="A173" s="444" t="s">
        <v>643</v>
      </c>
      <c r="B173" t="s">
        <v>1571</v>
      </c>
      <c r="C173">
        <v>8.6148999999999987</v>
      </c>
      <c r="D173">
        <v>2.3241000000000001</v>
      </c>
      <c r="E173">
        <v>11.191899999999999</v>
      </c>
      <c r="F173">
        <v>12.4314</v>
      </c>
      <c r="G173">
        <v>4.7893999999999997</v>
      </c>
    </row>
    <row r="174" spans="1:7" x14ac:dyDescent="0.3">
      <c r="A174" s="444" t="s">
        <v>645</v>
      </c>
      <c r="B174" t="s">
        <v>1861</v>
      </c>
      <c r="E174">
        <v>8.2289999999999992</v>
      </c>
      <c r="F174">
        <v>1.65</v>
      </c>
      <c r="G174">
        <v>4.1370000000000005</v>
      </c>
    </row>
    <row r="175" spans="1:7" x14ac:dyDescent="0.3">
      <c r="A175" s="444" t="s">
        <v>647</v>
      </c>
      <c r="B175" t="s">
        <v>1572</v>
      </c>
      <c r="C175">
        <v>6.5989999999999993</v>
      </c>
      <c r="D175">
        <v>16.761500000000002</v>
      </c>
      <c r="E175">
        <v>0.86450000000000005</v>
      </c>
      <c r="F175">
        <v>25.025199999999998</v>
      </c>
      <c r="G175">
        <v>11.457000000000001</v>
      </c>
    </row>
    <row r="176" spans="1:7" x14ac:dyDescent="0.3">
      <c r="A176" s="444" t="s">
        <v>649</v>
      </c>
      <c r="B176" t="s">
        <v>1870</v>
      </c>
      <c r="D176">
        <v>2.5364</v>
      </c>
      <c r="E176">
        <v>0</v>
      </c>
      <c r="F176">
        <v>1.764</v>
      </c>
    </row>
    <row r="177" spans="1:7" x14ac:dyDescent="0.3">
      <c r="A177" s="444" t="s">
        <v>651</v>
      </c>
      <c r="B177" t="s">
        <v>1573</v>
      </c>
      <c r="C177">
        <v>5.8419999999999996</v>
      </c>
      <c r="E177">
        <v>4.6802000000000001</v>
      </c>
      <c r="F177">
        <v>0.76839999999999997</v>
      </c>
      <c r="G177">
        <v>5.8983999999999996</v>
      </c>
    </row>
    <row r="178" spans="1:7" x14ac:dyDescent="0.3">
      <c r="A178" s="444" t="s">
        <v>653</v>
      </c>
      <c r="B178" t="s">
        <v>1865</v>
      </c>
      <c r="C178">
        <v>0.1915</v>
      </c>
      <c r="E178">
        <v>1.2985</v>
      </c>
      <c r="G178">
        <v>2.1280000000000001</v>
      </c>
    </row>
    <row r="179" spans="1:7" x14ac:dyDescent="0.3">
      <c r="A179" s="444" t="s">
        <v>55</v>
      </c>
      <c r="B179" t="s">
        <v>1574</v>
      </c>
      <c r="C179">
        <v>3.8942999999999994</v>
      </c>
      <c r="D179">
        <v>3.5227999999999997</v>
      </c>
      <c r="E179">
        <v>10.447699999999998</v>
      </c>
      <c r="F179">
        <v>6.7454000000000001</v>
      </c>
      <c r="G179">
        <v>10.597099999999999</v>
      </c>
    </row>
    <row r="180" spans="1:7" x14ac:dyDescent="0.3">
      <c r="A180" s="444" t="s">
        <v>52</v>
      </c>
      <c r="B180" t="s">
        <v>1866</v>
      </c>
      <c r="C180">
        <v>5.9210000000000003</v>
      </c>
      <c r="D180">
        <v>3.4049999999999998</v>
      </c>
      <c r="F180">
        <v>3.78</v>
      </c>
    </row>
    <row r="181" spans="1:7" x14ac:dyDescent="0.3">
      <c r="A181" s="444" t="s">
        <v>655</v>
      </c>
      <c r="B181" t="s">
        <v>1754</v>
      </c>
      <c r="C181">
        <v>0.77700000000000002</v>
      </c>
      <c r="D181">
        <v>0.88800000000000001</v>
      </c>
      <c r="E181">
        <v>1</v>
      </c>
      <c r="F181">
        <v>1.008</v>
      </c>
    </row>
    <row r="182" spans="1:7" x14ac:dyDescent="0.3">
      <c r="A182" s="444" t="s">
        <v>661</v>
      </c>
      <c r="B182" t="s">
        <v>1621</v>
      </c>
      <c r="D182">
        <v>1.2378</v>
      </c>
      <c r="E182">
        <v>8.07</v>
      </c>
      <c r="G182">
        <v>4.1196000000000002</v>
      </c>
    </row>
    <row r="183" spans="1:7" x14ac:dyDescent="0.3">
      <c r="A183" s="444" t="s">
        <v>663</v>
      </c>
      <c r="B183" t="s">
        <v>1862</v>
      </c>
    </row>
    <row r="184" spans="1:7" x14ac:dyDescent="0.3">
      <c r="A184" s="444" t="s">
        <v>675</v>
      </c>
      <c r="B184" t="s">
        <v>1688</v>
      </c>
    </row>
    <row r="185" spans="1:7" x14ac:dyDescent="0.3">
      <c r="A185" s="444" t="s">
        <v>677</v>
      </c>
      <c r="B185" t="s">
        <v>1927</v>
      </c>
      <c r="G185">
        <v>1.3340000000000001</v>
      </c>
    </row>
    <row r="186" spans="1:7" x14ac:dyDescent="0.3">
      <c r="A186" s="444" t="s">
        <v>681</v>
      </c>
      <c r="B186" t="s">
        <v>1928</v>
      </c>
      <c r="G186">
        <v>7.1070000000000002</v>
      </c>
    </row>
    <row r="187" spans="1:7" x14ac:dyDescent="0.3">
      <c r="A187" s="444" t="s">
        <v>683</v>
      </c>
      <c r="B187" t="s">
        <v>1734</v>
      </c>
      <c r="G187">
        <v>2.13</v>
      </c>
    </row>
    <row r="188" spans="1:7" x14ac:dyDescent="0.3">
      <c r="A188" s="444" t="s">
        <v>687</v>
      </c>
      <c r="B188" t="s">
        <v>1929</v>
      </c>
      <c r="E188">
        <v>1.758</v>
      </c>
      <c r="F188">
        <v>1.383</v>
      </c>
    </row>
    <row r="189" spans="1:7" x14ac:dyDescent="0.3">
      <c r="A189" s="444" t="s">
        <v>699</v>
      </c>
      <c r="B189" t="s">
        <v>1576</v>
      </c>
      <c r="C189">
        <v>0.152</v>
      </c>
      <c r="F189">
        <v>1.6930000000000001</v>
      </c>
      <c r="G189">
        <v>1.012</v>
      </c>
    </row>
    <row r="190" spans="1:7" x14ac:dyDescent="0.3">
      <c r="A190" s="444" t="s">
        <v>701</v>
      </c>
      <c r="B190" t="s">
        <v>1577</v>
      </c>
      <c r="C190">
        <v>7.4995000000000003</v>
      </c>
      <c r="D190">
        <v>3.4690000000000003</v>
      </c>
      <c r="E190">
        <v>3.4950000000000001</v>
      </c>
      <c r="F190">
        <v>5.3920000000000003</v>
      </c>
      <c r="G190">
        <v>2.0880000000000001</v>
      </c>
    </row>
    <row r="191" spans="1:7" x14ac:dyDescent="0.3">
      <c r="A191" s="444" t="s">
        <v>703</v>
      </c>
      <c r="B191" t="s">
        <v>1578</v>
      </c>
      <c r="C191">
        <v>15.124000000000001</v>
      </c>
      <c r="D191">
        <v>1.7640000000000002</v>
      </c>
      <c r="E191">
        <v>1.45</v>
      </c>
      <c r="F191">
        <v>7.1229999999999993</v>
      </c>
    </row>
    <row r="192" spans="1:7" x14ac:dyDescent="0.3">
      <c r="A192" s="444" t="s">
        <v>119</v>
      </c>
      <c r="B192" t="s">
        <v>1579</v>
      </c>
      <c r="C192">
        <v>-1.8374999999999997</v>
      </c>
      <c r="D192">
        <v>4.5324999999999998</v>
      </c>
      <c r="E192">
        <v>0.4375</v>
      </c>
      <c r="F192">
        <v>3.786</v>
      </c>
      <c r="G192">
        <v>0.74099999999999999</v>
      </c>
    </row>
    <row r="193" spans="1:7" x14ac:dyDescent="0.3">
      <c r="A193" s="444" t="s">
        <v>707</v>
      </c>
      <c r="B193" t="s">
        <v>1690</v>
      </c>
      <c r="F193">
        <v>0.68200000000000005</v>
      </c>
    </row>
    <row r="194" spans="1:7" x14ac:dyDescent="0.3">
      <c r="A194" s="444" t="s">
        <v>709</v>
      </c>
      <c r="B194" t="s">
        <v>1580</v>
      </c>
      <c r="C194">
        <v>-0.80599999999999961</v>
      </c>
      <c r="D194">
        <v>0.93199999999999994</v>
      </c>
      <c r="E194">
        <v>0.55000000000000004</v>
      </c>
      <c r="F194">
        <v>1.65</v>
      </c>
    </row>
    <row r="195" spans="1:7" x14ac:dyDescent="0.3">
      <c r="A195" s="444" t="s">
        <v>715</v>
      </c>
      <c r="B195" t="s">
        <v>1581</v>
      </c>
      <c r="F195">
        <v>0.71199999999999997</v>
      </c>
      <c r="G195">
        <v>2.2939999999999996</v>
      </c>
    </row>
    <row r="196" spans="1:7" x14ac:dyDescent="0.3">
      <c r="A196" s="444" t="s">
        <v>717</v>
      </c>
      <c r="B196" t="s">
        <v>1695</v>
      </c>
    </row>
    <row r="197" spans="1:7" x14ac:dyDescent="0.3">
      <c r="A197" s="444" t="s">
        <v>725</v>
      </c>
      <c r="B197" t="s">
        <v>1692</v>
      </c>
    </row>
    <row r="198" spans="1:7" x14ac:dyDescent="0.3">
      <c r="A198" s="444" t="s">
        <v>733</v>
      </c>
      <c r="B198" t="s">
        <v>1904</v>
      </c>
    </row>
    <row r="199" spans="1:7" x14ac:dyDescent="0.3">
      <c r="A199" s="465" t="s">
        <v>1420</v>
      </c>
      <c r="B199" s="464"/>
      <c r="C199" s="464">
        <v>969.8607509873118</v>
      </c>
      <c r="D199" s="464">
        <v>1128.9512031665677</v>
      </c>
      <c r="E199" s="464">
        <v>1437.6093119999996</v>
      </c>
      <c r="F199" s="464">
        <v>1472.2390999999998</v>
      </c>
      <c r="G199" s="464">
        <v>1152.0648717619836</v>
      </c>
    </row>
    <row r="201" spans="1:7" x14ac:dyDescent="0.3">
      <c r="A201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EE21-8F02-4A14-9719-1B184568386D}">
  <sheetPr codeName="Planilha38"/>
  <dimension ref="A1:F201"/>
  <sheetViews>
    <sheetView workbookViewId="0">
      <selection activeCell="H19" sqref="H19"/>
    </sheetView>
  </sheetViews>
  <sheetFormatPr defaultRowHeight="14.4" x14ac:dyDescent="0.3"/>
  <cols>
    <col min="1" max="1" width="13.5546875" customWidth="1"/>
    <col min="2" max="2" width="39.33203125" customWidth="1"/>
  </cols>
  <sheetData>
    <row r="1" spans="1:6" x14ac:dyDescent="0.3">
      <c r="A1" s="449" t="s">
        <v>1662</v>
      </c>
      <c r="B1" s="449" t="s">
        <v>1663</v>
      </c>
      <c r="C1" s="449" t="s">
        <v>1850</v>
      </c>
      <c r="D1" s="449" t="s">
        <v>1905</v>
      </c>
      <c r="E1" s="449" t="s">
        <v>1906</v>
      </c>
      <c r="F1" s="449" t="s">
        <v>1864</v>
      </c>
    </row>
    <row r="2" spans="1:6" x14ac:dyDescent="0.3">
      <c r="A2" s="442" t="s">
        <v>181</v>
      </c>
      <c r="B2" s="442"/>
      <c r="C2" s="442" t="s">
        <v>1421</v>
      </c>
      <c r="D2" s="442" t="s">
        <v>1421</v>
      </c>
      <c r="E2" s="442" t="s">
        <v>1421</v>
      </c>
      <c r="F2" s="442" t="s">
        <v>1421</v>
      </c>
    </row>
    <row r="3" spans="1:6" x14ac:dyDescent="0.3">
      <c r="A3" s="444" t="s">
        <v>237</v>
      </c>
      <c r="B3" t="s">
        <v>1742</v>
      </c>
      <c r="C3">
        <v>3</v>
      </c>
      <c r="D3">
        <v>7.4600000000000009</v>
      </c>
      <c r="F3">
        <v>5.2720000000000002</v>
      </c>
    </row>
    <row r="4" spans="1:6" x14ac:dyDescent="0.3">
      <c r="A4" s="444" t="s">
        <v>243</v>
      </c>
      <c r="B4" t="s">
        <v>1674</v>
      </c>
      <c r="C4">
        <v>3</v>
      </c>
      <c r="D4">
        <v>8.89</v>
      </c>
    </row>
    <row r="5" spans="1:6" x14ac:dyDescent="0.3">
      <c r="A5" s="444" t="s">
        <v>246</v>
      </c>
      <c r="B5" t="s">
        <v>1470</v>
      </c>
      <c r="C5">
        <v>15.824799999999998</v>
      </c>
      <c r="D5">
        <v>6.9160000000000004</v>
      </c>
      <c r="E5">
        <v>8.9619999999999997</v>
      </c>
      <c r="F5">
        <v>13.032</v>
      </c>
    </row>
    <row r="6" spans="1:6" x14ac:dyDescent="0.3">
      <c r="A6" s="444" t="s">
        <v>147</v>
      </c>
      <c r="B6" t="s">
        <v>1471</v>
      </c>
      <c r="C6">
        <v>50.306000000000004</v>
      </c>
      <c r="D6">
        <v>36.731999999999999</v>
      </c>
      <c r="E6">
        <v>30.279999999999998</v>
      </c>
      <c r="F6">
        <v>5.6459999999999999</v>
      </c>
    </row>
    <row r="7" spans="1:6" x14ac:dyDescent="0.3">
      <c r="A7" s="444" t="s">
        <v>249</v>
      </c>
      <c r="B7" t="s">
        <v>1472</v>
      </c>
      <c r="C7">
        <v>0.32300000000000001</v>
      </c>
      <c r="D7">
        <v>8.902000000000001</v>
      </c>
      <c r="E7">
        <v>16.951000000000001</v>
      </c>
      <c r="F7">
        <v>16.61</v>
      </c>
    </row>
    <row r="8" spans="1:6" x14ac:dyDescent="0.3">
      <c r="A8" s="444" t="s">
        <v>251</v>
      </c>
      <c r="B8" t="s">
        <v>1473</v>
      </c>
      <c r="C8">
        <v>0.60030749999999999</v>
      </c>
      <c r="D8">
        <v>8.9380000000000006</v>
      </c>
      <c r="E8">
        <v>12.622</v>
      </c>
      <c r="F8">
        <v>3.3309999999999995</v>
      </c>
    </row>
    <row r="9" spans="1:6" x14ac:dyDescent="0.3">
      <c r="A9" s="444" t="s">
        <v>49</v>
      </c>
      <c r="B9" t="s">
        <v>1474</v>
      </c>
      <c r="E9">
        <v>2.5009999999999999</v>
      </c>
      <c r="F9">
        <v>0.42499999999999999</v>
      </c>
    </row>
    <row r="10" spans="1:6" x14ac:dyDescent="0.3">
      <c r="A10" s="444" t="s">
        <v>72</v>
      </c>
      <c r="B10" t="s">
        <v>1475</v>
      </c>
      <c r="C10">
        <v>1.998</v>
      </c>
      <c r="D10">
        <v>8.8709999999999987</v>
      </c>
      <c r="E10">
        <v>7.9939999999999998</v>
      </c>
    </row>
    <row r="11" spans="1:6" x14ac:dyDescent="0.3">
      <c r="A11" s="444" t="s">
        <v>254</v>
      </c>
      <c r="B11" t="s">
        <v>1884</v>
      </c>
    </row>
    <row r="12" spans="1:6" x14ac:dyDescent="0.3">
      <c r="A12" s="444" t="s">
        <v>256</v>
      </c>
      <c r="B12" t="s">
        <v>1476</v>
      </c>
      <c r="C12">
        <v>4.8733000000000013</v>
      </c>
      <c r="D12">
        <v>3.5105999999999997</v>
      </c>
      <c r="E12">
        <v>9.7846999999999991</v>
      </c>
      <c r="F12">
        <v>4.1370000000000005</v>
      </c>
    </row>
    <row r="13" spans="1:6" x14ac:dyDescent="0.3">
      <c r="A13" s="444" t="s">
        <v>258</v>
      </c>
      <c r="B13" t="s">
        <v>1885</v>
      </c>
    </row>
    <row r="14" spans="1:6" x14ac:dyDescent="0.3">
      <c r="A14" s="444" t="s">
        <v>151</v>
      </c>
      <c r="B14" t="s">
        <v>1477</v>
      </c>
      <c r="C14">
        <v>5.7315999999999994</v>
      </c>
      <c r="D14">
        <v>49.241700000000016</v>
      </c>
      <c r="E14">
        <v>40.730099999999993</v>
      </c>
      <c r="F14">
        <v>27.885200000000005</v>
      </c>
    </row>
    <row r="15" spans="1:6" x14ac:dyDescent="0.3">
      <c r="A15" s="444" t="s">
        <v>149</v>
      </c>
      <c r="B15" t="s">
        <v>1855</v>
      </c>
      <c r="D15">
        <v>12.784500000000001</v>
      </c>
      <c r="E15">
        <v>1.0649999999999999</v>
      </c>
    </row>
    <row r="16" spans="1:6" x14ac:dyDescent="0.3">
      <c r="A16" s="444" t="s">
        <v>261</v>
      </c>
      <c r="B16" t="s">
        <v>1478</v>
      </c>
      <c r="C16">
        <v>25.942525030525033</v>
      </c>
      <c r="D16">
        <v>12.817</v>
      </c>
      <c r="E16">
        <v>8.6440000000000001</v>
      </c>
      <c r="F16">
        <v>4.556</v>
      </c>
    </row>
    <row r="17" spans="1:6" x14ac:dyDescent="0.3">
      <c r="A17" s="444" t="s">
        <v>265</v>
      </c>
      <c r="B17" t="s">
        <v>1479</v>
      </c>
      <c r="C17">
        <v>26.855999999999998</v>
      </c>
      <c r="D17">
        <v>4.8767999999999994</v>
      </c>
      <c r="E17">
        <v>38.466599999999993</v>
      </c>
      <c r="F17">
        <v>4.2992000000000008</v>
      </c>
    </row>
    <row r="18" spans="1:6" x14ac:dyDescent="0.3">
      <c r="A18" s="444" t="s">
        <v>267</v>
      </c>
      <c r="B18" t="s">
        <v>1856</v>
      </c>
      <c r="C18">
        <v>2.88</v>
      </c>
    </row>
    <row r="19" spans="1:6" x14ac:dyDescent="0.3">
      <c r="A19" s="444" t="s">
        <v>269</v>
      </c>
      <c r="B19" t="s">
        <v>1480</v>
      </c>
      <c r="C19">
        <v>15.3825</v>
      </c>
      <c r="D19">
        <v>10.231299999999999</v>
      </c>
      <c r="E19">
        <v>27.522000000000002</v>
      </c>
      <c r="F19">
        <v>14.288499999999999</v>
      </c>
    </row>
    <row r="20" spans="1:6" x14ac:dyDescent="0.3">
      <c r="A20" s="444" t="s">
        <v>270</v>
      </c>
      <c r="B20" t="s">
        <v>1873</v>
      </c>
      <c r="F20">
        <v>2.5499999999999998</v>
      </c>
    </row>
    <row r="21" spans="1:6" x14ac:dyDescent="0.3">
      <c r="A21" s="444" t="s">
        <v>272</v>
      </c>
      <c r="B21" t="s">
        <v>1481</v>
      </c>
      <c r="C21">
        <v>16.404600000000002</v>
      </c>
      <c r="D21">
        <v>17.979900000000001</v>
      </c>
      <c r="E21">
        <v>1.1415999999999999</v>
      </c>
      <c r="F21">
        <v>33.842399999999998</v>
      </c>
    </row>
    <row r="22" spans="1:6" x14ac:dyDescent="0.3">
      <c r="A22" s="444" t="s">
        <v>274</v>
      </c>
      <c r="B22" t="s">
        <v>1886</v>
      </c>
    </row>
    <row r="23" spans="1:6" x14ac:dyDescent="0.3">
      <c r="A23" s="444" t="s">
        <v>57</v>
      </c>
      <c r="B23" t="s">
        <v>1482</v>
      </c>
      <c r="C23">
        <v>12.115399999999999</v>
      </c>
      <c r="D23">
        <v>22.986600000000003</v>
      </c>
      <c r="E23">
        <v>33.286799999999999</v>
      </c>
      <c r="F23">
        <v>7.8648000000000007</v>
      </c>
    </row>
    <row r="24" spans="1:6" x14ac:dyDescent="0.3">
      <c r="A24" s="444" t="s">
        <v>75</v>
      </c>
      <c r="B24" t="s">
        <v>1483</v>
      </c>
      <c r="C24">
        <v>13.176599999999999</v>
      </c>
      <c r="D24">
        <v>4.8222000000000005</v>
      </c>
      <c r="E24">
        <v>15.757000000000001</v>
      </c>
      <c r="F24">
        <v>16.245000000000001</v>
      </c>
    </row>
    <row r="25" spans="1:6" x14ac:dyDescent="0.3">
      <c r="A25" s="444" t="s">
        <v>29</v>
      </c>
      <c r="B25" t="s">
        <v>1484</v>
      </c>
      <c r="C25">
        <v>11.123600000000001</v>
      </c>
      <c r="D25">
        <v>14.723800000000001</v>
      </c>
      <c r="E25">
        <v>36.457000000000001</v>
      </c>
      <c r="F25">
        <v>25.015999999999998</v>
      </c>
    </row>
    <row r="26" spans="1:6" x14ac:dyDescent="0.3">
      <c r="A26" s="444" t="s">
        <v>278</v>
      </c>
      <c r="B26" t="s">
        <v>1887</v>
      </c>
    </row>
    <row r="27" spans="1:6" x14ac:dyDescent="0.3">
      <c r="A27" s="444" t="s">
        <v>280</v>
      </c>
      <c r="B27" t="s">
        <v>1671</v>
      </c>
      <c r="C27">
        <v>3.1160000000000001</v>
      </c>
      <c r="D27">
        <v>4.6180000000000003</v>
      </c>
      <c r="F27">
        <v>1</v>
      </c>
    </row>
    <row r="28" spans="1:6" x14ac:dyDescent="0.3">
      <c r="A28" s="444" t="s">
        <v>282</v>
      </c>
      <c r="B28" t="s">
        <v>1485</v>
      </c>
      <c r="C28">
        <v>2.9119999999999999</v>
      </c>
      <c r="D28">
        <v>2.464</v>
      </c>
      <c r="E28">
        <v>1.1200000000000001</v>
      </c>
      <c r="F28">
        <v>5.1099999999999994</v>
      </c>
    </row>
    <row r="29" spans="1:6" x14ac:dyDescent="0.3">
      <c r="A29" s="444" t="s">
        <v>284</v>
      </c>
      <c r="B29" t="s">
        <v>1753</v>
      </c>
      <c r="C29">
        <v>0.996</v>
      </c>
      <c r="D29">
        <v>0.99</v>
      </c>
      <c r="E29">
        <v>0.77759999999999996</v>
      </c>
      <c r="F29">
        <v>0.214</v>
      </c>
    </row>
    <row r="30" spans="1:6" x14ac:dyDescent="0.3">
      <c r="A30" s="444" t="s">
        <v>286</v>
      </c>
      <c r="B30" t="s">
        <v>1722</v>
      </c>
      <c r="C30">
        <v>2.5089999999999999</v>
      </c>
      <c r="D30">
        <v>2.04</v>
      </c>
    </row>
    <row r="31" spans="1:6" x14ac:dyDescent="0.3">
      <c r="A31" s="444" t="s">
        <v>288</v>
      </c>
      <c r="B31" t="s">
        <v>1651</v>
      </c>
      <c r="C31">
        <v>5.13</v>
      </c>
      <c r="D31">
        <v>13.554</v>
      </c>
      <c r="E31">
        <v>8.9909999999999997</v>
      </c>
      <c r="F31">
        <v>15.66</v>
      </c>
    </row>
    <row r="32" spans="1:6" x14ac:dyDescent="0.3">
      <c r="A32" s="444" t="s">
        <v>290</v>
      </c>
      <c r="B32" t="s">
        <v>1857</v>
      </c>
      <c r="C32">
        <v>2.0059999999999998</v>
      </c>
      <c r="D32">
        <v>0.88880000000000003</v>
      </c>
      <c r="E32">
        <v>5.4741999999999997</v>
      </c>
    </row>
    <row r="33" spans="1:6" x14ac:dyDescent="0.3">
      <c r="A33" s="444" t="s">
        <v>292</v>
      </c>
      <c r="B33" t="s">
        <v>1486</v>
      </c>
      <c r="C33">
        <v>0.13800000000000001</v>
      </c>
      <c r="D33">
        <v>6.5434999999999999</v>
      </c>
      <c r="E33">
        <v>4.9607000000000001</v>
      </c>
    </row>
    <row r="34" spans="1:6" x14ac:dyDescent="0.3">
      <c r="A34" s="444" t="s">
        <v>155</v>
      </c>
      <c r="B34" t="s">
        <v>1487</v>
      </c>
      <c r="C34">
        <v>0.09</v>
      </c>
      <c r="D34">
        <v>6.0660000000000007</v>
      </c>
      <c r="E34">
        <v>4.5179999999999998</v>
      </c>
      <c r="F34">
        <v>8.8379999999999992</v>
      </c>
    </row>
    <row r="35" spans="1:6" x14ac:dyDescent="0.3">
      <c r="A35" s="444" t="s">
        <v>153</v>
      </c>
      <c r="B35" t="s">
        <v>1907</v>
      </c>
      <c r="F35">
        <v>5.6719999999999997</v>
      </c>
    </row>
    <row r="36" spans="1:6" x14ac:dyDescent="0.3">
      <c r="A36" s="444" t="s">
        <v>295</v>
      </c>
      <c r="B36" t="s">
        <v>1488</v>
      </c>
      <c r="C36">
        <v>2.99</v>
      </c>
      <c r="D36">
        <v>20.434000000000001</v>
      </c>
      <c r="E36">
        <v>12.519400000000001</v>
      </c>
      <c r="F36">
        <v>3.1509999999999998</v>
      </c>
    </row>
    <row r="37" spans="1:6" x14ac:dyDescent="0.3">
      <c r="A37" s="444" t="s">
        <v>297</v>
      </c>
      <c r="B37" t="s">
        <v>1908</v>
      </c>
      <c r="D37">
        <v>10.542</v>
      </c>
    </row>
    <row r="38" spans="1:6" x14ac:dyDescent="0.3">
      <c r="A38" s="444" t="s">
        <v>299</v>
      </c>
      <c r="B38" t="s">
        <v>1489</v>
      </c>
      <c r="D38">
        <v>0.93720000000000003</v>
      </c>
      <c r="E38">
        <v>0.18060000000000001</v>
      </c>
    </row>
    <row r="39" spans="1:6" x14ac:dyDescent="0.3">
      <c r="A39" s="444" t="s">
        <v>301</v>
      </c>
      <c r="B39" t="s">
        <v>1490</v>
      </c>
      <c r="C39">
        <v>7.4198000000000004</v>
      </c>
      <c r="D39">
        <v>21.596699999999998</v>
      </c>
      <c r="E39">
        <v>5.7134999999999998</v>
      </c>
      <c r="F39">
        <v>25.8904</v>
      </c>
    </row>
    <row r="40" spans="1:6" x14ac:dyDescent="0.3">
      <c r="A40" s="444" t="s">
        <v>303</v>
      </c>
      <c r="B40" t="s">
        <v>1909</v>
      </c>
      <c r="D40">
        <v>3.4066999999999998</v>
      </c>
    </row>
    <row r="41" spans="1:6" x14ac:dyDescent="0.3">
      <c r="A41" s="444" t="s">
        <v>305</v>
      </c>
      <c r="B41" t="s">
        <v>1491</v>
      </c>
      <c r="C41">
        <v>24.041599999999999</v>
      </c>
      <c r="D41">
        <v>8.1490000000000009</v>
      </c>
      <c r="E41">
        <v>9.6438000000000006</v>
      </c>
    </row>
    <row r="42" spans="1:6" x14ac:dyDescent="0.3">
      <c r="A42" s="444" t="s">
        <v>307</v>
      </c>
      <c r="B42" t="s">
        <v>1888</v>
      </c>
      <c r="C42">
        <v>0.71799999999999997</v>
      </c>
    </row>
    <row r="43" spans="1:6" x14ac:dyDescent="0.3">
      <c r="A43" s="444" t="s">
        <v>82</v>
      </c>
      <c r="B43" t="s">
        <v>1602</v>
      </c>
      <c r="C43">
        <v>1.6564999999999999</v>
      </c>
      <c r="D43">
        <v>3.335</v>
      </c>
      <c r="E43">
        <v>3.19</v>
      </c>
      <c r="F43">
        <v>0.34799999999999998</v>
      </c>
    </row>
    <row r="44" spans="1:6" x14ac:dyDescent="0.3">
      <c r="A44" s="444" t="s">
        <v>24</v>
      </c>
      <c r="B44" t="s">
        <v>1492</v>
      </c>
      <c r="C44">
        <v>7.3015999999999996</v>
      </c>
      <c r="D44">
        <v>13.591200000000001</v>
      </c>
      <c r="E44">
        <v>5.2611999999999997</v>
      </c>
      <c r="F44">
        <v>12.9102</v>
      </c>
    </row>
    <row r="45" spans="1:6" x14ac:dyDescent="0.3">
      <c r="A45" s="444" t="s">
        <v>311</v>
      </c>
      <c r="B45" t="s">
        <v>1614</v>
      </c>
      <c r="C45">
        <v>4.1760000000000002</v>
      </c>
      <c r="D45">
        <v>0.60799999999999998</v>
      </c>
      <c r="E45">
        <v>5.4359999999999999</v>
      </c>
      <c r="F45">
        <v>1.04</v>
      </c>
    </row>
    <row r="46" spans="1:6" x14ac:dyDescent="0.3">
      <c r="A46" s="444" t="s">
        <v>313</v>
      </c>
      <c r="B46" t="s">
        <v>1493</v>
      </c>
      <c r="C46">
        <v>7.4066000000000001</v>
      </c>
      <c r="D46">
        <v>5.3308000000000009</v>
      </c>
      <c r="E46">
        <v>19.651200000000003</v>
      </c>
      <c r="F46">
        <v>0.15839999999999999</v>
      </c>
    </row>
    <row r="47" spans="1:6" x14ac:dyDescent="0.3">
      <c r="A47" s="444" t="s">
        <v>157</v>
      </c>
      <c r="B47" t="s">
        <v>1494</v>
      </c>
      <c r="C47">
        <v>2.9425999999999997</v>
      </c>
      <c r="D47">
        <v>21.452399999999997</v>
      </c>
      <c r="E47">
        <v>22.0411</v>
      </c>
      <c r="F47">
        <v>5.7296214165289259</v>
      </c>
    </row>
    <row r="48" spans="1:6" x14ac:dyDescent="0.3">
      <c r="A48" s="444" t="s">
        <v>316</v>
      </c>
      <c r="B48" t="s">
        <v>1495</v>
      </c>
      <c r="C48">
        <v>16.4754</v>
      </c>
      <c r="D48">
        <v>11.175599999999999</v>
      </c>
      <c r="E48">
        <v>18.958600000000001</v>
      </c>
      <c r="F48">
        <v>6.5885999999999996</v>
      </c>
    </row>
    <row r="49" spans="1:6" x14ac:dyDescent="0.3">
      <c r="A49" s="444" t="s">
        <v>318</v>
      </c>
      <c r="B49" t="s">
        <v>1889</v>
      </c>
    </row>
    <row r="50" spans="1:6" x14ac:dyDescent="0.3">
      <c r="A50" s="444" t="s">
        <v>320</v>
      </c>
      <c r="B50" t="s">
        <v>1496</v>
      </c>
      <c r="C50">
        <v>45.304399999999994</v>
      </c>
      <c r="D50">
        <v>16.990199999999998</v>
      </c>
      <c r="E50">
        <v>44.550600000000003</v>
      </c>
      <c r="F50">
        <v>13.986799999999999</v>
      </c>
    </row>
    <row r="51" spans="1:6" x14ac:dyDescent="0.3">
      <c r="A51" s="444" t="s">
        <v>322</v>
      </c>
      <c r="B51" t="s">
        <v>1890</v>
      </c>
      <c r="E51">
        <v>7.0540000000000003</v>
      </c>
    </row>
    <row r="52" spans="1:6" x14ac:dyDescent="0.3">
      <c r="A52" s="444" t="s">
        <v>324</v>
      </c>
      <c r="B52" t="s">
        <v>1497</v>
      </c>
      <c r="C52">
        <v>18.134699999999999</v>
      </c>
      <c r="D52">
        <v>22.016299999999998</v>
      </c>
      <c r="E52">
        <v>27.827300000000001</v>
      </c>
      <c r="F52">
        <v>43.033999999999999</v>
      </c>
    </row>
    <row r="53" spans="1:6" x14ac:dyDescent="0.3">
      <c r="A53" s="444" t="s">
        <v>326</v>
      </c>
      <c r="B53" t="s">
        <v>1910</v>
      </c>
      <c r="D53">
        <v>2.62</v>
      </c>
    </row>
    <row r="54" spans="1:6" x14ac:dyDescent="0.3">
      <c r="A54" s="444" t="s">
        <v>60</v>
      </c>
      <c r="B54" t="s">
        <v>1498</v>
      </c>
      <c r="C54">
        <v>30.290999999999997</v>
      </c>
      <c r="D54">
        <v>41.289999999999992</v>
      </c>
      <c r="E54">
        <v>52.751000000000005</v>
      </c>
      <c r="F54">
        <v>5.2434999999999992</v>
      </c>
    </row>
    <row r="55" spans="1:6" x14ac:dyDescent="0.3">
      <c r="A55" s="444" t="s">
        <v>328</v>
      </c>
      <c r="B55" t="s">
        <v>1911</v>
      </c>
    </row>
    <row r="56" spans="1:6" x14ac:dyDescent="0.3">
      <c r="A56" s="444" t="s">
        <v>84</v>
      </c>
      <c r="B56" t="s">
        <v>1499</v>
      </c>
      <c r="C56">
        <v>7.712699999999999</v>
      </c>
      <c r="D56">
        <v>33.040599999999998</v>
      </c>
      <c r="E56">
        <v>2.5476999999999999</v>
      </c>
    </row>
    <row r="57" spans="1:6" x14ac:dyDescent="0.3">
      <c r="A57" s="444" t="s">
        <v>33</v>
      </c>
      <c r="B57" t="s">
        <v>1500</v>
      </c>
      <c r="C57">
        <v>36.913199999999996</v>
      </c>
      <c r="D57">
        <v>6.8207999999999993</v>
      </c>
      <c r="E57">
        <v>15.905200000000002</v>
      </c>
      <c r="F57">
        <v>25.434000000000001</v>
      </c>
    </row>
    <row r="58" spans="1:6" x14ac:dyDescent="0.3">
      <c r="A58" s="444" t="s">
        <v>330</v>
      </c>
      <c r="B58" t="s">
        <v>1871</v>
      </c>
      <c r="D58">
        <v>2.5140000000000002</v>
      </c>
      <c r="F58">
        <v>3.3442000000000003</v>
      </c>
    </row>
    <row r="59" spans="1:6" x14ac:dyDescent="0.3">
      <c r="A59" s="444" t="s">
        <v>332</v>
      </c>
      <c r="B59" t="s">
        <v>1501</v>
      </c>
      <c r="C59">
        <v>1.2354000000000001</v>
      </c>
      <c r="D59">
        <v>3.7760000000000002</v>
      </c>
      <c r="E59">
        <v>2.6848000000000001</v>
      </c>
      <c r="F59">
        <v>11.183399999999999</v>
      </c>
    </row>
    <row r="60" spans="1:6" x14ac:dyDescent="0.3">
      <c r="A60" s="444" t="s">
        <v>336</v>
      </c>
      <c r="B60" t="s">
        <v>1502</v>
      </c>
      <c r="C60">
        <v>15.067</v>
      </c>
      <c r="D60">
        <v>1.4390000000000001</v>
      </c>
      <c r="E60">
        <v>5.5398000000000005</v>
      </c>
      <c r="F60">
        <v>5.0019999999999998</v>
      </c>
    </row>
    <row r="61" spans="1:6" x14ac:dyDescent="0.3">
      <c r="A61" s="444" t="s">
        <v>338</v>
      </c>
      <c r="B61" t="s">
        <v>1503</v>
      </c>
      <c r="C61">
        <v>2.1562000000000001</v>
      </c>
      <c r="D61">
        <v>14.720800000000001</v>
      </c>
      <c r="E61">
        <v>41.157599999999995</v>
      </c>
      <c r="F61">
        <v>19.013800000000003</v>
      </c>
    </row>
    <row r="62" spans="1:6" x14ac:dyDescent="0.3">
      <c r="A62" s="444" t="s">
        <v>340</v>
      </c>
      <c r="B62" t="s">
        <v>1891</v>
      </c>
    </row>
    <row r="63" spans="1:6" x14ac:dyDescent="0.3">
      <c r="A63" s="444" t="s">
        <v>344</v>
      </c>
      <c r="B63" t="s">
        <v>1504</v>
      </c>
      <c r="C63">
        <v>14.741399999999997</v>
      </c>
      <c r="D63">
        <v>39.524999999999999</v>
      </c>
      <c r="E63">
        <v>39.908299999999997</v>
      </c>
      <c r="F63">
        <v>5.8775000000000004</v>
      </c>
    </row>
    <row r="64" spans="1:6" x14ac:dyDescent="0.3">
      <c r="A64" s="444" t="s">
        <v>346</v>
      </c>
      <c r="B64" t="s">
        <v>1892</v>
      </c>
    </row>
    <row r="65" spans="1:6" x14ac:dyDescent="0.3">
      <c r="A65" s="444" t="s">
        <v>348</v>
      </c>
      <c r="B65" t="s">
        <v>1505</v>
      </c>
      <c r="C65">
        <v>24.418799999999997</v>
      </c>
      <c r="D65">
        <v>24.958399999999997</v>
      </c>
      <c r="E65">
        <v>30.595600000000001</v>
      </c>
      <c r="F65">
        <v>19.613450345454545</v>
      </c>
    </row>
    <row r="66" spans="1:6" x14ac:dyDescent="0.3">
      <c r="A66" s="444" t="s">
        <v>352</v>
      </c>
      <c r="B66" t="s">
        <v>1506</v>
      </c>
      <c r="C66">
        <v>19.027000000000001</v>
      </c>
      <c r="D66">
        <v>20.566200000000002</v>
      </c>
      <c r="E66">
        <v>23.270000000000007</v>
      </c>
      <c r="F66">
        <v>19.133600000000001</v>
      </c>
    </row>
    <row r="67" spans="1:6" x14ac:dyDescent="0.3">
      <c r="A67" s="444" t="s">
        <v>355</v>
      </c>
      <c r="B67" t="s">
        <v>1912</v>
      </c>
      <c r="F67">
        <v>2.016</v>
      </c>
    </row>
    <row r="68" spans="1:6" x14ac:dyDescent="0.3">
      <c r="A68" s="444" t="s">
        <v>88</v>
      </c>
      <c r="B68" t="s">
        <v>1507</v>
      </c>
      <c r="C68">
        <v>2.8434999999999997</v>
      </c>
      <c r="D68">
        <v>15.740500000000001</v>
      </c>
      <c r="E68">
        <v>17.084999999999997</v>
      </c>
      <c r="F68">
        <v>9.8360000000000003</v>
      </c>
    </row>
    <row r="69" spans="1:6" x14ac:dyDescent="0.3">
      <c r="A69" s="444" t="s">
        <v>67</v>
      </c>
      <c r="B69" t="s">
        <v>1508</v>
      </c>
      <c r="C69">
        <v>38.154600000000002</v>
      </c>
      <c r="D69">
        <v>52.285999999999994</v>
      </c>
      <c r="E69">
        <v>34.422200000000004</v>
      </c>
      <c r="F69">
        <v>32.790799999999997</v>
      </c>
    </row>
    <row r="70" spans="1:6" x14ac:dyDescent="0.3">
      <c r="A70" s="444" t="s">
        <v>63</v>
      </c>
      <c r="B70" t="s">
        <v>1913</v>
      </c>
    </row>
    <row r="71" spans="1:6" x14ac:dyDescent="0.3">
      <c r="A71" s="444" t="s">
        <v>358</v>
      </c>
      <c r="B71" t="s">
        <v>1509</v>
      </c>
      <c r="C71">
        <v>1.3775999999999999</v>
      </c>
      <c r="D71">
        <v>9.1390000000000011</v>
      </c>
      <c r="E71">
        <v>4.8529999999999998</v>
      </c>
      <c r="F71">
        <v>6.9580000000000002</v>
      </c>
    </row>
    <row r="72" spans="1:6" x14ac:dyDescent="0.3">
      <c r="A72" s="444" t="s">
        <v>69</v>
      </c>
      <c r="B72" t="s">
        <v>1893</v>
      </c>
      <c r="D72">
        <v>2.61</v>
      </c>
      <c r="E72">
        <v>16.785</v>
      </c>
    </row>
    <row r="73" spans="1:6" x14ac:dyDescent="0.3">
      <c r="A73" s="444" t="s">
        <v>21</v>
      </c>
      <c r="B73" t="s">
        <v>1680</v>
      </c>
      <c r="D73">
        <v>2.8559999999999999</v>
      </c>
      <c r="E73">
        <v>0.35699999999999998</v>
      </c>
      <c r="F73">
        <v>2.2015000000000002</v>
      </c>
    </row>
    <row r="74" spans="1:6" x14ac:dyDescent="0.3">
      <c r="A74" s="444" t="s">
        <v>362</v>
      </c>
      <c r="B74" t="s">
        <v>1914</v>
      </c>
      <c r="E74">
        <v>4.2549999999999999</v>
      </c>
    </row>
    <row r="75" spans="1:6" x14ac:dyDescent="0.3">
      <c r="A75" s="444" t="s">
        <v>17</v>
      </c>
      <c r="B75" t="s">
        <v>1512</v>
      </c>
      <c r="C75">
        <v>7.7072999999999992</v>
      </c>
      <c r="D75">
        <v>40.374199999999988</v>
      </c>
      <c r="E75">
        <v>27.8613</v>
      </c>
      <c r="F75">
        <v>29.067200000000003</v>
      </c>
    </row>
    <row r="76" spans="1:6" x14ac:dyDescent="0.3">
      <c r="A76" s="444" t="s">
        <v>372</v>
      </c>
      <c r="B76" t="s">
        <v>1915</v>
      </c>
      <c r="D76">
        <v>1.53</v>
      </c>
      <c r="F76">
        <v>4.7880000000000003</v>
      </c>
    </row>
    <row r="77" spans="1:6" x14ac:dyDescent="0.3">
      <c r="A77" s="444" t="s">
        <v>389</v>
      </c>
      <c r="B77" t="s">
        <v>1515</v>
      </c>
      <c r="C77">
        <v>9.52</v>
      </c>
      <c r="D77">
        <v>3.7960000000000003</v>
      </c>
      <c r="E77">
        <v>2.2440000000000002</v>
      </c>
    </row>
    <row r="78" spans="1:6" x14ac:dyDescent="0.3">
      <c r="A78" s="444" t="s">
        <v>391</v>
      </c>
      <c r="B78" t="s">
        <v>1516</v>
      </c>
      <c r="C78">
        <v>52.649000000000008</v>
      </c>
      <c r="D78">
        <v>15.891812</v>
      </c>
      <c r="E78">
        <v>52.167000000000009</v>
      </c>
      <c r="F78">
        <v>7.48</v>
      </c>
    </row>
    <row r="79" spans="1:6" x14ac:dyDescent="0.3">
      <c r="A79" s="444" t="s">
        <v>393</v>
      </c>
      <c r="B79" t="s">
        <v>1517</v>
      </c>
      <c r="C79">
        <v>4.9399999999999995</v>
      </c>
      <c r="D79">
        <v>14.719999999999999</v>
      </c>
      <c r="E79">
        <v>4.7539999999999996</v>
      </c>
      <c r="F79">
        <v>12.939</v>
      </c>
    </row>
    <row r="80" spans="1:6" x14ac:dyDescent="0.3">
      <c r="A80" s="444" t="s">
        <v>395</v>
      </c>
      <c r="B80" t="s">
        <v>1518</v>
      </c>
      <c r="C80">
        <v>9.7020000000000017</v>
      </c>
      <c r="D80">
        <v>2.5659999999999998</v>
      </c>
      <c r="E80">
        <v>5.6539999999999999</v>
      </c>
      <c r="F80">
        <v>13.332999999999998</v>
      </c>
    </row>
    <row r="81" spans="1:6" x14ac:dyDescent="0.3">
      <c r="A81" s="444" t="s">
        <v>397</v>
      </c>
      <c r="B81" t="s">
        <v>1519</v>
      </c>
      <c r="C81">
        <v>12.322399999999998</v>
      </c>
      <c r="D81">
        <v>0.31</v>
      </c>
      <c r="E81">
        <v>9.9199999999999997E-2</v>
      </c>
      <c r="F81">
        <v>5.9211999999999989</v>
      </c>
    </row>
    <row r="82" spans="1:6" x14ac:dyDescent="0.3">
      <c r="A82" s="444" t="s">
        <v>399</v>
      </c>
      <c r="B82" t="s">
        <v>1520</v>
      </c>
      <c r="C82">
        <v>2.254</v>
      </c>
      <c r="D82">
        <v>5.7080000000000002</v>
      </c>
      <c r="E82">
        <v>1.7480000000000002</v>
      </c>
      <c r="F82">
        <v>2.2719999999999998</v>
      </c>
    </row>
    <row r="83" spans="1:6" x14ac:dyDescent="0.3">
      <c r="A83" s="444" t="s">
        <v>401</v>
      </c>
      <c r="B83" t="s">
        <v>1682</v>
      </c>
      <c r="D83">
        <v>1.196</v>
      </c>
      <c r="E83">
        <v>1.492</v>
      </c>
      <c r="F83">
        <v>1</v>
      </c>
    </row>
    <row r="84" spans="1:6" x14ac:dyDescent="0.3">
      <c r="A84" s="444" t="s">
        <v>92</v>
      </c>
      <c r="B84" t="s">
        <v>1521</v>
      </c>
      <c r="C84">
        <v>1.454</v>
      </c>
      <c r="D84">
        <v>3.5110000000000001</v>
      </c>
      <c r="E84">
        <v>0.21</v>
      </c>
      <c r="F84">
        <v>3.9359999999999999</v>
      </c>
    </row>
    <row r="85" spans="1:6" x14ac:dyDescent="0.3">
      <c r="A85" s="444" t="s">
        <v>405</v>
      </c>
      <c r="B85" t="s">
        <v>1522</v>
      </c>
      <c r="D85">
        <v>0.98899999999999999</v>
      </c>
      <c r="E85">
        <v>0.53039999999999998</v>
      </c>
    </row>
    <row r="86" spans="1:6" x14ac:dyDescent="0.3">
      <c r="A86" s="444" t="s">
        <v>409</v>
      </c>
      <c r="B86" t="s">
        <v>1523</v>
      </c>
      <c r="C86">
        <v>10.4512</v>
      </c>
      <c r="D86">
        <v>5.3328000000000007</v>
      </c>
      <c r="E86">
        <v>5.5940000000000012</v>
      </c>
      <c r="F86">
        <v>5.5342000000000002</v>
      </c>
    </row>
    <row r="87" spans="1:6" x14ac:dyDescent="0.3">
      <c r="A87" s="444" t="s">
        <v>411</v>
      </c>
      <c r="B87" t="s">
        <v>1524</v>
      </c>
      <c r="C87">
        <v>10.208499999999999</v>
      </c>
      <c r="D87">
        <v>4.9670999999999994</v>
      </c>
      <c r="E87">
        <v>1.1305000000000001</v>
      </c>
      <c r="F87">
        <v>11.060300000000002</v>
      </c>
    </row>
    <row r="88" spans="1:6" x14ac:dyDescent="0.3">
      <c r="A88" s="444" t="s">
        <v>139</v>
      </c>
      <c r="B88" t="s">
        <v>1525</v>
      </c>
      <c r="C88">
        <v>12.044570636042399</v>
      </c>
      <c r="D88">
        <v>22.235699999999994</v>
      </c>
      <c r="E88">
        <v>17.724499999999999</v>
      </c>
      <c r="F88">
        <v>15.991299999999999</v>
      </c>
    </row>
    <row r="89" spans="1:6" x14ac:dyDescent="0.3">
      <c r="A89" s="444" t="s">
        <v>414</v>
      </c>
      <c r="B89" t="s">
        <v>1526</v>
      </c>
      <c r="C89">
        <v>8.8461999999999978</v>
      </c>
      <c r="D89">
        <v>10.017999999999999</v>
      </c>
      <c r="E89">
        <v>6.9464000000000006</v>
      </c>
      <c r="F89">
        <v>28.081199999999999</v>
      </c>
    </row>
    <row r="90" spans="1:6" x14ac:dyDescent="0.3">
      <c r="A90" s="444" t="s">
        <v>416</v>
      </c>
      <c r="B90" t="s">
        <v>1916</v>
      </c>
      <c r="C90">
        <v>1.2</v>
      </c>
    </row>
    <row r="91" spans="1:6" x14ac:dyDescent="0.3">
      <c r="A91" s="444" t="s">
        <v>418</v>
      </c>
      <c r="B91" t="s">
        <v>1527</v>
      </c>
      <c r="C91">
        <v>8.3748000000000005</v>
      </c>
      <c r="D91">
        <v>0.89800000000000002</v>
      </c>
      <c r="E91">
        <v>13.520799999999999</v>
      </c>
      <c r="F91">
        <v>4.7803999999999993</v>
      </c>
    </row>
    <row r="92" spans="1:6" x14ac:dyDescent="0.3">
      <c r="A92" s="444" t="s">
        <v>421</v>
      </c>
      <c r="B92" t="s">
        <v>1528</v>
      </c>
      <c r="C92">
        <v>5.92</v>
      </c>
      <c r="D92">
        <v>12.725800000000001</v>
      </c>
      <c r="E92">
        <v>5.1661999999999999</v>
      </c>
    </row>
    <row r="93" spans="1:6" x14ac:dyDescent="0.3">
      <c r="A93" s="444" t="s">
        <v>115</v>
      </c>
      <c r="B93" t="s">
        <v>1529</v>
      </c>
      <c r="C93">
        <v>8.663000000000002</v>
      </c>
      <c r="D93">
        <v>18.131999999999998</v>
      </c>
      <c r="E93">
        <v>25.470099999999999</v>
      </c>
      <c r="F93">
        <v>14.622000000000003</v>
      </c>
    </row>
    <row r="94" spans="1:6" x14ac:dyDescent="0.3">
      <c r="A94" s="444" t="s">
        <v>423</v>
      </c>
      <c r="B94" t="s">
        <v>1917</v>
      </c>
      <c r="D94">
        <v>1.5660000000000001</v>
      </c>
    </row>
    <row r="95" spans="1:6" x14ac:dyDescent="0.3">
      <c r="A95" s="444" t="s">
        <v>117</v>
      </c>
      <c r="B95" t="s">
        <v>1530</v>
      </c>
      <c r="C95">
        <v>5.3010000000000002</v>
      </c>
      <c r="D95">
        <v>1.6364000000000001</v>
      </c>
      <c r="E95">
        <v>6.3566000000000003</v>
      </c>
      <c r="F95">
        <v>2.7982</v>
      </c>
    </row>
    <row r="96" spans="1:6" x14ac:dyDescent="0.3">
      <c r="A96" s="444" t="s">
        <v>425</v>
      </c>
      <c r="B96" t="s">
        <v>1531</v>
      </c>
      <c r="C96">
        <v>0.40089999999999998</v>
      </c>
      <c r="D96">
        <v>4.9086999999999996</v>
      </c>
      <c r="E96">
        <v>2.1943999999999999</v>
      </c>
      <c r="F96">
        <v>4.9767999999999999</v>
      </c>
    </row>
    <row r="97" spans="1:6" x14ac:dyDescent="0.3">
      <c r="A97" s="444" t="s">
        <v>96</v>
      </c>
      <c r="B97" t="s">
        <v>1532</v>
      </c>
      <c r="C97">
        <v>0.75739999999999996</v>
      </c>
      <c r="D97">
        <v>7.065599999999999</v>
      </c>
      <c r="E97">
        <v>6.6732000000000005</v>
      </c>
      <c r="F97">
        <v>1.7141999999999999</v>
      </c>
    </row>
    <row r="98" spans="1:6" x14ac:dyDescent="0.3">
      <c r="A98" s="444" t="s">
        <v>427</v>
      </c>
      <c r="B98" t="s">
        <v>1727</v>
      </c>
      <c r="C98">
        <v>3.7423999999999999</v>
      </c>
      <c r="E98">
        <v>10.398999999999999</v>
      </c>
      <c r="F98">
        <v>0.501</v>
      </c>
    </row>
    <row r="99" spans="1:6" x14ac:dyDescent="0.3">
      <c r="A99" s="444" t="s">
        <v>429</v>
      </c>
      <c r="B99" t="s">
        <v>1858</v>
      </c>
      <c r="D99">
        <v>0.86</v>
      </c>
      <c r="E99">
        <v>0.6</v>
      </c>
      <c r="F99">
        <v>1.48</v>
      </c>
    </row>
    <row r="100" spans="1:6" x14ac:dyDescent="0.3">
      <c r="A100" s="444" t="s">
        <v>36</v>
      </c>
      <c r="B100" t="s">
        <v>1533</v>
      </c>
      <c r="C100">
        <v>3.5443999999999996</v>
      </c>
      <c r="D100">
        <v>1.49</v>
      </c>
      <c r="F100">
        <v>2.8523999999999998</v>
      </c>
    </row>
    <row r="101" spans="1:6" x14ac:dyDescent="0.3">
      <c r="A101" s="444" t="s">
        <v>433</v>
      </c>
      <c r="B101" t="s">
        <v>1706</v>
      </c>
      <c r="C101">
        <v>0.44800000000000001</v>
      </c>
    </row>
    <row r="102" spans="1:6" x14ac:dyDescent="0.3">
      <c r="A102" s="444" t="s">
        <v>435</v>
      </c>
      <c r="B102" t="s">
        <v>1534</v>
      </c>
      <c r="C102">
        <v>0.1386</v>
      </c>
      <c r="E102">
        <v>0.1386</v>
      </c>
      <c r="F102">
        <v>3.1415999999999999</v>
      </c>
    </row>
    <row r="103" spans="1:6" x14ac:dyDescent="0.3">
      <c r="A103" s="444" t="s">
        <v>437</v>
      </c>
      <c r="B103" t="s">
        <v>1535</v>
      </c>
      <c r="C103">
        <v>0.58779999999999999</v>
      </c>
      <c r="D103">
        <v>2.2248000000000001</v>
      </c>
      <c r="E103">
        <v>1.8711</v>
      </c>
      <c r="F103">
        <v>1.73</v>
      </c>
    </row>
    <row r="104" spans="1:6" x14ac:dyDescent="0.3">
      <c r="A104" s="444" t="s">
        <v>439</v>
      </c>
      <c r="B104" t="s">
        <v>1536</v>
      </c>
    </row>
    <row r="105" spans="1:6" x14ac:dyDescent="0.3">
      <c r="A105" s="444" t="s">
        <v>441</v>
      </c>
      <c r="B105" t="s">
        <v>1537</v>
      </c>
      <c r="C105">
        <v>1.9896000000000003</v>
      </c>
      <c r="D105">
        <v>4.9920999999999998</v>
      </c>
      <c r="F105">
        <v>11.170299999999999</v>
      </c>
    </row>
    <row r="106" spans="1:6" x14ac:dyDescent="0.3">
      <c r="A106" s="444" t="s">
        <v>443</v>
      </c>
      <c r="B106" t="s">
        <v>1538</v>
      </c>
      <c r="C106">
        <v>1.0640000000000001</v>
      </c>
      <c r="D106">
        <v>6.8095999999999997</v>
      </c>
      <c r="E106">
        <v>2.7263999999999999</v>
      </c>
      <c r="F106">
        <v>7.524</v>
      </c>
    </row>
    <row r="107" spans="1:6" x14ac:dyDescent="0.3">
      <c r="A107" s="444" t="s">
        <v>445</v>
      </c>
      <c r="B107" t="s">
        <v>1539</v>
      </c>
      <c r="E107">
        <v>8.6059999999999999</v>
      </c>
      <c r="F107">
        <v>3.4000000000000002E-2</v>
      </c>
    </row>
    <row r="108" spans="1:6" x14ac:dyDescent="0.3">
      <c r="A108" s="444" t="s">
        <v>123</v>
      </c>
      <c r="B108" t="s">
        <v>1540</v>
      </c>
      <c r="C108">
        <v>11.7514</v>
      </c>
      <c r="D108">
        <v>5.6215999999999999</v>
      </c>
      <c r="E108">
        <v>0.22220000000000001</v>
      </c>
      <c r="F108">
        <v>0.78920000000000012</v>
      </c>
    </row>
    <row r="109" spans="1:6" x14ac:dyDescent="0.3">
      <c r="A109" s="444" t="s">
        <v>121</v>
      </c>
      <c r="B109" t="s">
        <v>1541</v>
      </c>
      <c r="C109">
        <v>1.4550000000000001</v>
      </c>
      <c r="D109">
        <v>8.1840000000000011</v>
      </c>
      <c r="E109">
        <v>2.0720000000000001</v>
      </c>
      <c r="F109">
        <v>0.89</v>
      </c>
    </row>
    <row r="110" spans="1:6" x14ac:dyDescent="0.3">
      <c r="A110" s="444" t="s">
        <v>449</v>
      </c>
      <c r="B110" t="s">
        <v>1542</v>
      </c>
      <c r="C110">
        <v>0.82889999999999997</v>
      </c>
      <c r="D110">
        <v>4.3380000000000001</v>
      </c>
      <c r="E110">
        <v>0.57199999999999995</v>
      </c>
    </row>
    <row r="111" spans="1:6" x14ac:dyDescent="0.3">
      <c r="A111" s="444" t="s">
        <v>99</v>
      </c>
      <c r="B111" t="s">
        <v>1543</v>
      </c>
      <c r="C111">
        <v>4.4807000000000006</v>
      </c>
      <c r="E111">
        <v>1.018</v>
      </c>
      <c r="F111">
        <v>1.2390000000000001</v>
      </c>
    </row>
    <row r="112" spans="1:6" x14ac:dyDescent="0.3">
      <c r="A112" s="444" t="s">
        <v>451</v>
      </c>
      <c r="B112" t="s">
        <v>1705</v>
      </c>
      <c r="C112">
        <v>4.9095000000000004</v>
      </c>
      <c r="D112">
        <v>3.5749999999999993</v>
      </c>
      <c r="E112">
        <v>1.847</v>
      </c>
      <c r="F112">
        <v>3.4124999999999996</v>
      </c>
    </row>
    <row r="113" spans="1:6" x14ac:dyDescent="0.3">
      <c r="A113" s="444" t="s">
        <v>453</v>
      </c>
      <c r="B113" t="s">
        <v>1728</v>
      </c>
      <c r="C113">
        <v>0.30099999999999999</v>
      </c>
      <c r="D113">
        <v>1.78E-2</v>
      </c>
      <c r="E113">
        <v>0.89890000000000003</v>
      </c>
    </row>
    <row r="114" spans="1:6" x14ac:dyDescent="0.3">
      <c r="A114" s="444" t="s">
        <v>455</v>
      </c>
      <c r="B114" t="s">
        <v>1544</v>
      </c>
      <c r="C114">
        <v>13.327399999999999</v>
      </c>
      <c r="D114">
        <v>1.8791999999999998</v>
      </c>
      <c r="E114">
        <v>6.8934999999999995</v>
      </c>
    </row>
    <row r="115" spans="1:6" x14ac:dyDescent="0.3">
      <c r="A115" s="444" t="s">
        <v>459</v>
      </c>
      <c r="B115" t="s">
        <v>1545</v>
      </c>
      <c r="C115">
        <v>0.49299999999999999</v>
      </c>
      <c r="D115">
        <v>1.1393</v>
      </c>
      <c r="E115">
        <v>0.44950000000000001</v>
      </c>
      <c r="F115">
        <v>0.9425</v>
      </c>
    </row>
    <row r="116" spans="1:6" x14ac:dyDescent="0.3">
      <c r="A116" s="444" t="s">
        <v>460</v>
      </c>
      <c r="B116" t="s">
        <v>1859</v>
      </c>
      <c r="C116">
        <v>1.5279999999999998</v>
      </c>
      <c r="E116">
        <v>1</v>
      </c>
    </row>
    <row r="117" spans="1:6" x14ac:dyDescent="0.3">
      <c r="A117" s="444" t="s">
        <v>141</v>
      </c>
      <c r="B117" t="s">
        <v>1546</v>
      </c>
      <c r="C117">
        <v>12.202599999999999</v>
      </c>
      <c r="D117">
        <v>34.930699999999995</v>
      </c>
      <c r="E117">
        <v>13.051499999999997</v>
      </c>
      <c r="F117">
        <v>19.492099999999997</v>
      </c>
    </row>
    <row r="118" spans="1:6" x14ac:dyDescent="0.3">
      <c r="A118" s="444" t="s">
        <v>464</v>
      </c>
      <c r="B118" t="s">
        <v>1683</v>
      </c>
      <c r="C118">
        <v>4.1400000000000006</v>
      </c>
      <c r="E118">
        <v>3.96</v>
      </c>
      <c r="F118">
        <v>3.1579999999999999</v>
      </c>
    </row>
    <row r="119" spans="1:6" x14ac:dyDescent="0.3">
      <c r="A119" s="444" t="s">
        <v>466</v>
      </c>
      <c r="B119" t="s">
        <v>1547</v>
      </c>
      <c r="E119">
        <v>5.6999999999999993</v>
      </c>
    </row>
    <row r="120" spans="1:6" x14ac:dyDescent="0.3">
      <c r="A120" s="444" t="s">
        <v>125</v>
      </c>
      <c r="B120" t="s">
        <v>1548</v>
      </c>
      <c r="C120">
        <v>20.928999999999998</v>
      </c>
      <c r="D120">
        <v>42.08</v>
      </c>
      <c r="E120">
        <v>5.3430999999999997</v>
      </c>
      <c r="F120">
        <v>45.016900000000014</v>
      </c>
    </row>
    <row r="121" spans="1:6" x14ac:dyDescent="0.3">
      <c r="A121" s="444" t="s">
        <v>127</v>
      </c>
      <c r="B121" t="s">
        <v>1549</v>
      </c>
      <c r="C121">
        <v>4.4043999999999999</v>
      </c>
      <c r="D121">
        <v>7.670399999999999</v>
      </c>
      <c r="E121">
        <v>7.7439999999999998</v>
      </c>
      <c r="F121">
        <v>10.0928</v>
      </c>
    </row>
    <row r="122" spans="1:6" x14ac:dyDescent="0.3">
      <c r="A122" s="444" t="s">
        <v>470</v>
      </c>
      <c r="B122" t="s">
        <v>1550</v>
      </c>
      <c r="C122">
        <v>8.5667999999999989</v>
      </c>
      <c r="D122">
        <v>12.873199999999999</v>
      </c>
      <c r="E122">
        <v>13.972600000000002</v>
      </c>
      <c r="F122">
        <v>15.643400000000002</v>
      </c>
    </row>
    <row r="123" spans="1:6" x14ac:dyDescent="0.3">
      <c r="A123" s="444" t="s">
        <v>102</v>
      </c>
      <c r="B123" t="s">
        <v>1551</v>
      </c>
      <c r="C123">
        <v>0.60000000000000009</v>
      </c>
      <c r="D123">
        <v>28.17</v>
      </c>
      <c r="E123">
        <v>17.931000000000004</v>
      </c>
      <c r="F123">
        <v>2.2799999999999998</v>
      </c>
    </row>
    <row r="124" spans="1:6" x14ac:dyDescent="0.3">
      <c r="A124" s="444" t="s">
        <v>39</v>
      </c>
      <c r="B124" t="s">
        <v>1552</v>
      </c>
      <c r="C124">
        <v>0.2238</v>
      </c>
      <c r="D124">
        <v>11.641200000000001</v>
      </c>
      <c r="E124">
        <v>10.528</v>
      </c>
      <c r="F124">
        <v>4.2522000000000002</v>
      </c>
    </row>
    <row r="125" spans="1:6" x14ac:dyDescent="0.3">
      <c r="A125" s="444" t="s">
        <v>480</v>
      </c>
      <c r="B125" t="s">
        <v>1553</v>
      </c>
      <c r="C125">
        <v>8.3709000000000007</v>
      </c>
      <c r="D125">
        <v>8.5602999999999998</v>
      </c>
      <c r="E125">
        <v>0.72050000000000003</v>
      </c>
      <c r="F125">
        <v>6.657</v>
      </c>
    </row>
    <row r="126" spans="1:6" x14ac:dyDescent="0.3">
      <c r="A126" s="444" t="s">
        <v>482</v>
      </c>
      <c r="B126" t="s">
        <v>1730</v>
      </c>
      <c r="D126">
        <v>0.10780000000000001</v>
      </c>
      <c r="E126">
        <v>0.19039999999999999</v>
      </c>
    </row>
    <row r="127" spans="1:6" x14ac:dyDescent="0.3">
      <c r="A127" s="444" t="s">
        <v>486</v>
      </c>
      <c r="B127" t="s">
        <v>1554</v>
      </c>
      <c r="C127">
        <v>44.447000000000003</v>
      </c>
      <c r="D127">
        <v>37.487000000000002</v>
      </c>
      <c r="E127">
        <v>34.691000000000003</v>
      </c>
      <c r="F127">
        <v>24.494999999999994</v>
      </c>
    </row>
    <row r="128" spans="1:6" x14ac:dyDescent="0.3">
      <c r="A128" s="444" t="s">
        <v>487</v>
      </c>
      <c r="B128" t="s">
        <v>1555</v>
      </c>
      <c r="C128">
        <v>1.2</v>
      </c>
      <c r="D128">
        <v>0.1</v>
      </c>
      <c r="E128">
        <v>3.2960000000000003</v>
      </c>
      <c r="F128">
        <v>2.08</v>
      </c>
    </row>
    <row r="129" spans="1:6" x14ac:dyDescent="0.3">
      <c r="A129" s="444" t="s">
        <v>489</v>
      </c>
      <c r="B129" t="s">
        <v>1556</v>
      </c>
      <c r="C129">
        <v>9.2700000000000005E-2</v>
      </c>
      <c r="E129">
        <v>7.4549999999999992</v>
      </c>
      <c r="F129">
        <v>0.69</v>
      </c>
    </row>
    <row r="130" spans="1:6" x14ac:dyDescent="0.3">
      <c r="A130" s="444" t="s">
        <v>129</v>
      </c>
      <c r="B130" t="s">
        <v>1557</v>
      </c>
      <c r="C130">
        <v>44.161999999999992</v>
      </c>
      <c r="D130">
        <v>22.888999999999996</v>
      </c>
      <c r="E130">
        <v>23.298999999999999</v>
      </c>
      <c r="F130">
        <v>73.522999999999996</v>
      </c>
    </row>
    <row r="131" spans="1:6" x14ac:dyDescent="0.3">
      <c r="A131" s="444" t="s">
        <v>131</v>
      </c>
      <c r="B131" t="s">
        <v>1558</v>
      </c>
      <c r="C131">
        <v>5.6604000000000001</v>
      </c>
      <c r="D131">
        <v>24.275400000000001</v>
      </c>
      <c r="E131">
        <v>26.919500000000003</v>
      </c>
      <c r="F131">
        <v>43.782699999999998</v>
      </c>
    </row>
    <row r="132" spans="1:6" x14ac:dyDescent="0.3">
      <c r="A132" s="444" t="s">
        <v>492</v>
      </c>
      <c r="B132" t="s">
        <v>1869</v>
      </c>
      <c r="C132">
        <v>-0.38400000000000001</v>
      </c>
      <c r="E132">
        <v>2.6218000000000004</v>
      </c>
      <c r="F132">
        <v>2.4</v>
      </c>
    </row>
    <row r="133" spans="1:6" x14ac:dyDescent="0.3">
      <c r="A133" s="444" t="s">
        <v>494</v>
      </c>
      <c r="B133" t="s">
        <v>1918</v>
      </c>
      <c r="E133">
        <v>3.1659999999999999</v>
      </c>
    </row>
    <row r="134" spans="1:6" x14ac:dyDescent="0.3">
      <c r="A134" s="444" t="s">
        <v>496</v>
      </c>
      <c r="B134" t="s">
        <v>1559</v>
      </c>
      <c r="C134">
        <v>1.0051999999999999</v>
      </c>
      <c r="D134">
        <v>27.765200000000004</v>
      </c>
      <c r="E134">
        <v>30.289400000000001</v>
      </c>
      <c r="F134">
        <v>13.3316</v>
      </c>
    </row>
    <row r="135" spans="1:6" x14ac:dyDescent="0.3">
      <c r="A135" s="444" t="s">
        <v>498</v>
      </c>
      <c r="B135" t="s">
        <v>1919</v>
      </c>
      <c r="E135">
        <v>0.76</v>
      </c>
    </row>
    <row r="136" spans="1:6" x14ac:dyDescent="0.3">
      <c r="A136" s="444" t="s">
        <v>109</v>
      </c>
      <c r="B136" t="s">
        <v>1560</v>
      </c>
      <c r="C136">
        <v>16.5852</v>
      </c>
      <c r="D136">
        <v>52.651399999999988</v>
      </c>
      <c r="E136">
        <v>56.875199999999992</v>
      </c>
      <c r="F136">
        <v>27.195200000000007</v>
      </c>
    </row>
    <row r="137" spans="1:6" x14ac:dyDescent="0.3">
      <c r="A137" s="444" t="s">
        <v>961</v>
      </c>
      <c r="B137" t="s">
        <v>1920</v>
      </c>
      <c r="C137">
        <v>2.7343999999999999</v>
      </c>
      <c r="F137">
        <v>0.7569999999999999</v>
      </c>
    </row>
    <row r="138" spans="1:6" x14ac:dyDescent="0.3">
      <c r="A138" s="444" t="s">
        <v>42</v>
      </c>
      <c r="B138" t="s">
        <v>1561</v>
      </c>
      <c r="C138">
        <v>3.7920999999999996</v>
      </c>
      <c r="D138">
        <v>11.9016</v>
      </c>
      <c r="E138">
        <v>7.5153999999999996</v>
      </c>
      <c r="F138">
        <v>9.9775999999999989</v>
      </c>
    </row>
    <row r="139" spans="1:6" x14ac:dyDescent="0.3">
      <c r="A139" s="444" t="s">
        <v>501</v>
      </c>
      <c r="B139" t="s">
        <v>1731</v>
      </c>
      <c r="D139">
        <v>0.27300000000000002</v>
      </c>
      <c r="E139">
        <v>-0.11700000000000001</v>
      </c>
      <c r="F139">
        <v>4.532</v>
      </c>
    </row>
    <row r="140" spans="1:6" x14ac:dyDescent="0.3">
      <c r="A140" s="444" t="s">
        <v>503</v>
      </c>
      <c r="B140" t="s">
        <v>1921</v>
      </c>
      <c r="C140">
        <v>2.0499999999999998</v>
      </c>
      <c r="D140">
        <v>1.8</v>
      </c>
      <c r="F140">
        <v>0.23400000000000001</v>
      </c>
    </row>
    <row r="141" spans="1:6" x14ac:dyDescent="0.3">
      <c r="A141" s="444" t="s">
        <v>505</v>
      </c>
      <c r="B141" t="s">
        <v>1745</v>
      </c>
      <c r="E141">
        <v>2.0019999999999998</v>
      </c>
    </row>
    <row r="142" spans="1:6" x14ac:dyDescent="0.3">
      <c r="A142" s="444" t="s">
        <v>145</v>
      </c>
      <c r="B142" t="s">
        <v>1562</v>
      </c>
      <c r="C142">
        <v>1.6906000000000001</v>
      </c>
      <c r="D142">
        <v>11.222200000000001</v>
      </c>
      <c r="E142">
        <v>4.5574999999999992</v>
      </c>
      <c r="F142">
        <v>1.6786999999999999</v>
      </c>
    </row>
    <row r="143" spans="1:6" x14ac:dyDescent="0.3">
      <c r="A143" s="444" t="s">
        <v>510</v>
      </c>
      <c r="B143" t="s">
        <v>1563</v>
      </c>
      <c r="C143">
        <v>30.461000000000006</v>
      </c>
      <c r="D143">
        <v>15.814</v>
      </c>
      <c r="E143">
        <v>5.0684999999999993</v>
      </c>
      <c r="F143">
        <v>6.5676000000000005</v>
      </c>
    </row>
    <row r="144" spans="1:6" x14ac:dyDescent="0.3">
      <c r="A144" s="444" t="s">
        <v>512</v>
      </c>
      <c r="B144" t="s">
        <v>1894</v>
      </c>
      <c r="C144">
        <v>0.88400000000000001</v>
      </c>
      <c r="E144">
        <v>0.83199999999999996</v>
      </c>
    </row>
    <row r="145" spans="1:6" x14ac:dyDescent="0.3">
      <c r="A145" s="444" t="s">
        <v>133</v>
      </c>
      <c r="B145" t="s">
        <v>1564</v>
      </c>
      <c r="C145">
        <v>11.441999999999998</v>
      </c>
      <c r="D145">
        <v>3.9020000000000001</v>
      </c>
      <c r="E145">
        <v>6.0870000000000006</v>
      </c>
      <c r="F145">
        <v>2.2738999999999998</v>
      </c>
    </row>
    <row r="146" spans="1:6" x14ac:dyDescent="0.3">
      <c r="A146" s="444" t="s">
        <v>514</v>
      </c>
      <c r="B146" t="s">
        <v>1565</v>
      </c>
      <c r="C146">
        <v>8.5482000000000014</v>
      </c>
      <c r="D146">
        <v>7.6997</v>
      </c>
      <c r="E146">
        <v>16.937200000000001</v>
      </c>
      <c r="F146">
        <v>16.948900000000002</v>
      </c>
    </row>
    <row r="147" spans="1:6" x14ac:dyDescent="0.3">
      <c r="A147" s="444" t="s">
        <v>516</v>
      </c>
      <c r="B147" t="s">
        <v>1922</v>
      </c>
      <c r="E147">
        <v>1.1120000000000001</v>
      </c>
    </row>
    <row r="148" spans="1:6" x14ac:dyDescent="0.3">
      <c r="A148" s="444" t="s">
        <v>113</v>
      </c>
      <c r="B148" t="s">
        <v>1566</v>
      </c>
      <c r="C148">
        <v>6.9820000000000002</v>
      </c>
      <c r="D148">
        <v>28.317</v>
      </c>
      <c r="E148">
        <v>25.821999999999999</v>
      </c>
      <c r="F148">
        <v>12.661600000000002</v>
      </c>
    </row>
    <row r="149" spans="1:6" x14ac:dyDescent="0.3">
      <c r="A149" s="444" t="s">
        <v>518</v>
      </c>
      <c r="B149" t="s">
        <v>1567</v>
      </c>
      <c r="C149">
        <v>6.761499999999999</v>
      </c>
      <c r="D149">
        <v>11.193499999999998</v>
      </c>
      <c r="E149">
        <v>1.3214999999999999</v>
      </c>
      <c r="F149">
        <v>9.5250000000000004</v>
      </c>
    </row>
    <row r="150" spans="1:6" x14ac:dyDescent="0.3">
      <c r="A150" s="444" t="s">
        <v>143</v>
      </c>
      <c r="B150" t="s">
        <v>1749</v>
      </c>
      <c r="E150">
        <v>0.61749999999999994</v>
      </c>
    </row>
    <row r="151" spans="1:6" x14ac:dyDescent="0.3">
      <c r="A151" s="444" t="s">
        <v>520</v>
      </c>
      <c r="B151" t="s">
        <v>1746</v>
      </c>
      <c r="D151">
        <v>1.26</v>
      </c>
      <c r="E151">
        <v>1.8</v>
      </c>
    </row>
    <row r="152" spans="1:6" x14ac:dyDescent="0.3">
      <c r="A152" s="444" t="s">
        <v>522</v>
      </c>
      <c r="B152" t="s">
        <v>1732</v>
      </c>
    </row>
    <row r="153" spans="1:6" x14ac:dyDescent="0.3">
      <c r="A153" s="444" t="s">
        <v>1883</v>
      </c>
      <c r="B153" t="s">
        <v>1895</v>
      </c>
      <c r="D153">
        <v>4.76</v>
      </c>
    </row>
    <row r="154" spans="1:6" x14ac:dyDescent="0.3">
      <c r="A154" s="444" t="s">
        <v>524</v>
      </c>
      <c r="B154" t="s">
        <v>1667</v>
      </c>
      <c r="C154">
        <v>23</v>
      </c>
      <c r="D154">
        <v>2.996</v>
      </c>
      <c r="F154">
        <v>12.91</v>
      </c>
    </row>
    <row r="155" spans="1:6" x14ac:dyDescent="0.3">
      <c r="A155" s="444" t="s">
        <v>526</v>
      </c>
      <c r="B155" t="s">
        <v>1665</v>
      </c>
      <c r="C155">
        <v>6.6400000000000006</v>
      </c>
      <c r="D155">
        <v>2.64</v>
      </c>
      <c r="E155">
        <v>0.7</v>
      </c>
    </row>
    <row r="156" spans="1:6" x14ac:dyDescent="0.3">
      <c r="A156" s="444" t="s">
        <v>528</v>
      </c>
      <c r="B156" t="s">
        <v>1657</v>
      </c>
      <c r="C156">
        <v>14</v>
      </c>
      <c r="D156">
        <v>18.732800000000001</v>
      </c>
      <c r="E156">
        <v>1.4079999999999999</v>
      </c>
    </row>
    <row r="157" spans="1:6" x14ac:dyDescent="0.3">
      <c r="A157" s="444" t="s">
        <v>534</v>
      </c>
      <c r="B157" t="s">
        <v>1923</v>
      </c>
    </row>
    <row r="158" spans="1:6" x14ac:dyDescent="0.3">
      <c r="A158" s="444" t="s">
        <v>542</v>
      </c>
      <c r="B158" t="s">
        <v>1924</v>
      </c>
    </row>
    <row r="159" spans="1:6" x14ac:dyDescent="0.3">
      <c r="A159" s="444" t="s">
        <v>546</v>
      </c>
      <c r="B159" t="s">
        <v>1684</v>
      </c>
      <c r="E159">
        <v>2.77</v>
      </c>
    </row>
    <row r="160" spans="1:6" x14ac:dyDescent="0.3">
      <c r="A160" s="444" t="s">
        <v>555</v>
      </c>
      <c r="B160" t="s">
        <v>1896</v>
      </c>
    </row>
    <row r="161" spans="1:6" x14ac:dyDescent="0.3">
      <c r="A161" s="444" t="s">
        <v>565</v>
      </c>
      <c r="B161" t="s">
        <v>1897</v>
      </c>
    </row>
    <row r="162" spans="1:6" x14ac:dyDescent="0.3">
      <c r="A162" s="444" t="s">
        <v>569</v>
      </c>
      <c r="B162" t="s">
        <v>1701</v>
      </c>
    </row>
    <row r="163" spans="1:6" x14ac:dyDescent="0.3">
      <c r="A163" s="444" t="s">
        <v>575</v>
      </c>
      <c r="B163" t="s">
        <v>1898</v>
      </c>
    </row>
    <row r="164" spans="1:6" x14ac:dyDescent="0.3">
      <c r="A164" s="444" t="s">
        <v>590</v>
      </c>
      <c r="B164" t="s">
        <v>1899</v>
      </c>
    </row>
    <row r="165" spans="1:6" x14ac:dyDescent="0.3">
      <c r="A165" s="444" t="s">
        <v>594</v>
      </c>
      <c r="B165" t="s">
        <v>1699</v>
      </c>
      <c r="E165">
        <v>0.42530000000000001</v>
      </c>
    </row>
    <row r="166" spans="1:6" x14ac:dyDescent="0.3">
      <c r="A166" s="444" t="s">
        <v>596</v>
      </c>
      <c r="B166" t="s">
        <v>1900</v>
      </c>
    </row>
    <row r="167" spans="1:6" x14ac:dyDescent="0.3">
      <c r="A167" s="444" t="s">
        <v>598</v>
      </c>
      <c r="B167" t="s">
        <v>1925</v>
      </c>
      <c r="E167">
        <v>0.48139999999999999</v>
      </c>
    </row>
    <row r="168" spans="1:6" x14ac:dyDescent="0.3">
      <c r="A168" s="444" t="s">
        <v>605</v>
      </c>
      <c r="B168" t="s">
        <v>1901</v>
      </c>
    </row>
    <row r="169" spans="1:6" x14ac:dyDescent="0.3">
      <c r="A169" s="444" t="s">
        <v>609</v>
      </c>
      <c r="B169" t="s">
        <v>1736</v>
      </c>
      <c r="E169">
        <v>0.54179999999999995</v>
      </c>
    </row>
    <row r="170" spans="1:6" x14ac:dyDescent="0.3">
      <c r="A170" s="444" t="s">
        <v>611</v>
      </c>
      <c r="B170" t="s">
        <v>1926</v>
      </c>
      <c r="E170">
        <v>0.33750000000000002</v>
      </c>
    </row>
    <row r="171" spans="1:6" x14ac:dyDescent="0.3">
      <c r="A171" s="444" t="s">
        <v>637</v>
      </c>
      <c r="B171" t="s">
        <v>1686</v>
      </c>
      <c r="C171">
        <v>0.62399999999999989</v>
      </c>
      <c r="D171">
        <v>1.226</v>
      </c>
      <c r="F171">
        <v>6.5787999999999993</v>
      </c>
    </row>
    <row r="172" spans="1:6" x14ac:dyDescent="0.3">
      <c r="A172" s="444" t="s">
        <v>639</v>
      </c>
      <c r="B172" t="s">
        <v>1570</v>
      </c>
      <c r="C172">
        <v>13.515499999999999</v>
      </c>
      <c r="D172">
        <v>16.673000000000002</v>
      </c>
      <c r="E172">
        <v>28.910499999999995</v>
      </c>
      <c r="F172">
        <v>5.5170000000000003</v>
      </c>
    </row>
    <row r="173" spans="1:6" x14ac:dyDescent="0.3">
      <c r="A173" s="444" t="s">
        <v>643</v>
      </c>
      <c r="B173" t="s">
        <v>1571</v>
      </c>
      <c r="C173">
        <v>2.3241000000000001</v>
      </c>
      <c r="D173">
        <v>11.191899999999999</v>
      </c>
      <c r="E173">
        <v>12.4314</v>
      </c>
      <c r="F173">
        <v>4.7893999999999997</v>
      </c>
    </row>
    <row r="174" spans="1:6" x14ac:dyDescent="0.3">
      <c r="A174" s="444" t="s">
        <v>645</v>
      </c>
      <c r="B174" t="s">
        <v>1861</v>
      </c>
      <c r="D174">
        <v>8.2289999999999992</v>
      </c>
      <c r="E174">
        <v>1.65</v>
      </c>
      <c r="F174">
        <v>4.1370000000000005</v>
      </c>
    </row>
    <row r="175" spans="1:6" x14ac:dyDescent="0.3">
      <c r="A175" s="444" t="s">
        <v>647</v>
      </c>
      <c r="B175" t="s">
        <v>1572</v>
      </c>
      <c r="C175">
        <v>16.761500000000002</v>
      </c>
      <c r="D175">
        <v>0.86450000000000005</v>
      </c>
      <c r="E175">
        <v>25.025199999999998</v>
      </c>
      <c r="F175">
        <v>11.457000000000001</v>
      </c>
    </row>
    <row r="176" spans="1:6" x14ac:dyDescent="0.3">
      <c r="A176" s="444" t="s">
        <v>649</v>
      </c>
      <c r="B176" t="s">
        <v>1870</v>
      </c>
      <c r="C176">
        <v>2.5364</v>
      </c>
      <c r="D176">
        <v>0</v>
      </c>
      <c r="E176">
        <v>1.764</v>
      </c>
    </row>
    <row r="177" spans="1:6" x14ac:dyDescent="0.3">
      <c r="A177" s="444" t="s">
        <v>651</v>
      </c>
      <c r="B177" t="s">
        <v>1573</v>
      </c>
      <c r="D177">
        <v>4.6802000000000001</v>
      </c>
      <c r="E177">
        <v>0.76839999999999997</v>
      </c>
      <c r="F177">
        <v>5.8983999999999996</v>
      </c>
    </row>
    <row r="178" spans="1:6" x14ac:dyDescent="0.3">
      <c r="A178" s="444" t="s">
        <v>653</v>
      </c>
      <c r="B178" t="s">
        <v>1865</v>
      </c>
      <c r="D178">
        <v>1.2985</v>
      </c>
      <c r="F178">
        <v>2.1280000000000001</v>
      </c>
    </row>
    <row r="179" spans="1:6" x14ac:dyDescent="0.3">
      <c r="A179" s="444" t="s">
        <v>55</v>
      </c>
      <c r="B179" t="s">
        <v>1574</v>
      </c>
      <c r="C179">
        <v>3.5227999999999997</v>
      </c>
      <c r="D179">
        <v>10.447699999999998</v>
      </c>
      <c r="E179">
        <v>6.7454000000000001</v>
      </c>
      <c r="F179">
        <v>10.597099999999999</v>
      </c>
    </row>
    <row r="180" spans="1:6" x14ac:dyDescent="0.3">
      <c r="A180" s="444" t="s">
        <v>52</v>
      </c>
      <c r="B180" t="s">
        <v>1866</v>
      </c>
      <c r="C180">
        <v>3.4049999999999998</v>
      </c>
      <c r="E180">
        <v>3.78</v>
      </c>
    </row>
    <row r="181" spans="1:6" x14ac:dyDescent="0.3">
      <c r="A181" s="444" t="s">
        <v>655</v>
      </c>
      <c r="B181" t="s">
        <v>1754</v>
      </c>
      <c r="C181">
        <v>0.88800000000000001</v>
      </c>
      <c r="D181">
        <v>1</v>
      </c>
      <c r="E181">
        <v>1.008</v>
      </c>
    </row>
    <row r="182" spans="1:6" x14ac:dyDescent="0.3">
      <c r="A182" s="444" t="s">
        <v>661</v>
      </c>
      <c r="B182" t="s">
        <v>1621</v>
      </c>
      <c r="C182">
        <v>1.2378</v>
      </c>
      <c r="D182">
        <v>8.07</v>
      </c>
      <c r="F182">
        <v>4.1196000000000002</v>
      </c>
    </row>
    <row r="183" spans="1:6" x14ac:dyDescent="0.3">
      <c r="A183" s="444" t="s">
        <v>663</v>
      </c>
      <c r="B183" t="s">
        <v>1862</v>
      </c>
    </row>
    <row r="184" spans="1:6" x14ac:dyDescent="0.3">
      <c r="A184" s="444" t="s">
        <v>675</v>
      </c>
      <c r="B184" t="s">
        <v>1688</v>
      </c>
    </row>
    <row r="185" spans="1:6" x14ac:dyDescent="0.3">
      <c r="A185" s="444" t="s">
        <v>677</v>
      </c>
      <c r="B185" t="s">
        <v>1927</v>
      </c>
      <c r="F185">
        <v>1.3340000000000001</v>
      </c>
    </row>
    <row r="186" spans="1:6" x14ac:dyDescent="0.3">
      <c r="A186" s="444" t="s">
        <v>681</v>
      </c>
      <c r="B186" t="s">
        <v>1928</v>
      </c>
      <c r="F186">
        <v>7.1070000000000002</v>
      </c>
    </row>
    <row r="187" spans="1:6" x14ac:dyDescent="0.3">
      <c r="A187" s="444" t="s">
        <v>683</v>
      </c>
      <c r="B187" t="s">
        <v>1734</v>
      </c>
      <c r="F187">
        <v>2.13</v>
      </c>
    </row>
    <row r="188" spans="1:6" x14ac:dyDescent="0.3">
      <c r="A188" s="444" t="s">
        <v>687</v>
      </c>
      <c r="B188" t="s">
        <v>1929</v>
      </c>
      <c r="D188">
        <v>1.758</v>
      </c>
      <c r="E188">
        <v>1.383</v>
      </c>
    </row>
    <row r="189" spans="1:6" x14ac:dyDescent="0.3">
      <c r="A189" s="444" t="s">
        <v>699</v>
      </c>
      <c r="B189" t="s">
        <v>1576</v>
      </c>
      <c r="E189">
        <v>1.6930000000000001</v>
      </c>
      <c r="F189">
        <v>1.012</v>
      </c>
    </row>
    <row r="190" spans="1:6" x14ac:dyDescent="0.3">
      <c r="A190" s="444" t="s">
        <v>701</v>
      </c>
      <c r="B190" t="s">
        <v>1577</v>
      </c>
      <c r="C190">
        <v>3.4690000000000003</v>
      </c>
      <c r="D190">
        <v>3.4950000000000001</v>
      </c>
      <c r="E190">
        <v>5.3920000000000003</v>
      </c>
      <c r="F190">
        <v>2.0880000000000001</v>
      </c>
    </row>
    <row r="191" spans="1:6" x14ac:dyDescent="0.3">
      <c r="A191" s="444" t="s">
        <v>703</v>
      </c>
      <c r="B191" t="s">
        <v>1578</v>
      </c>
      <c r="C191">
        <v>1.7640000000000002</v>
      </c>
      <c r="D191">
        <v>1.45</v>
      </c>
      <c r="E191">
        <v>7.1229999999999993</v>
      </c>
    </row>
    <row r="192" spans="1:6" x14ac:dyDescent="0.3">
      <c r="A192" s="444" t="s">
        <v>119</v>
      </c>
      <c r="B192" t="s">
        <v>1579</v>
      </c>
      <c r="C192">
        <v>4.5324999999999998</v>
      </c>
      <c r="D192">
        <v>0.4375</v>
      </c>
      <c r="E192">
        <v>3.786</v>
      </c>
      <c r="F192">
        <v>0.74099999999999999</v>
      </c>
    </row>
    <row r="193" spans="1:6" x14ac:dyDescent="0.3">
      <c r="A193" s="444" t="s">
        <v>707</v>
      </c>
      <c r="B193" t="s">
        <v>1690</v>
      </c>
      <c r="E193">
        <v>0.68200000000000005</v>
      </c>
    </row>
    <row r="194" spans="1:6" x14ac:dyDescent="0.3">
      <c r="A194" s="444" t="s">
        <v>709</v>
      </c>
      <c r="B194" t="s">
        <v>1580</v>
      </c>
      <c r="C194">
        <v>0.93199999999999994</v>
      </c>
      <c r="D194">
        <v>0.55000000000000004</v>
      </c>
      <c r="E194">
        <v>1.65</v>
      </c>
    </row>
    <row r="195" spans="1:6" x14ac:dyDescent="0.3">
      <c r="A195" s="444" t="s">
        <v>715</v>
      </c>
      <c r="B195" t="s">
        <v>1581</v>
      </c>
      <c r="E195">
        <v>0.71199999999999997</v>
      </c>
      <c r="F195">
        <v>2.2939999999999996</v>
      </c>
    </row>
    <row r="196" spans="1:6" x14ac:dyDescent="0.3">
      <c r="A196" s="444" t="s">
        <v>717</v>
      </c>
      <c r="B196" t="s">
        <v>1695</v>
      </c>
    </row>
    <row r="197" spans="1:6" x14ac:dyDescent="0.3">
      <c r="A197" s="444" t="s">
        <v>725</v>
      </c>
      <c r="B197" t="s">
        <v>1692</v>
      </c>
    </row>
    <row r="198" spans="1:6" x14ac:dyDescent="0.3">
      <c r="A198" s="444" t="s">
        <v>733</v>
      </c>
      <c r="B198" t="s">
        <v>1904</v>
      </c>
    </row>
    <row r="199" spans="1:6" x14ac:dyDescent="0.3">
      <c r="A199" s="465" t="s">
        <v>1420</v>
      </c>
      <c r="B199" s="464"/>
      <c r="C199" s="464">
        <v>1128.9512031665677</v>
      </c>
      <c r="D199" s="464">
        <v>1437.6093119999996</v>
      </c>
      <c r="E199" s="464">
        <v>1472.2390999999998</v>
      </c>
      <c r="F199" s="464">
        <v>1152.0648717619836</v>
      </c>
    </row>
    <row r="201" spans="1:6" x14ac:dyDescent="0.3">
      <c r="A201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A664-9043-4CC7-973C-A45E2AD1903F}">
  <sheetPr codeName="Planilha39"/>
  <dimension ref="A1:E201"/>
  <sheetViews>
    <sheetView workbookViewId="0">
      <selection activeCell="H19" sqref="H19"/>
    </sheetView>
  </sheetViews>
  <sheetFormatPr defaultRowHeight="14.4" x14ac:dyDescent="0.3"/>
  <cols>
    <col min="1" max="1" width="13.5546875" customWidth="1"/>
    <col min="2" max="2" width="39.33203125" customWidth="1"/>
  </cols>
  <sheetData>
    <row r="1" spans="1:5" x14ac:dyDescent="0.3">
      <c r="A1" s="449" t="s">
        <v>1662</v>
      </c>
      <c r="B1" s="449" t="s">
        <v>1663</v>
      </c>
      <c r="C1" s="449" t="s">
        <v>1905</v>
      </c>
      <c r="D1" s="449" t="s">
        <v>1906</v>
      </c>
      <c r="E1" s="449" t="s">
        <v>1864</v>
      </c>
    </row>
    <row r="2" spans="1:5" x14ac:dyDescent="0.3">
      <c r="A2" s="442" t="s">
        <v>181</v>
      </c>
      <c r="B2" s="442"/>
      <c r="C2" s="442" t="s">
        <v>1421</v>
      </c>
      <c r="D2" s="442" t="s">
        <v>1421</v>
      </c>
      <c r="E2" s="442" t="s">
        <v>1421</v>
      </c>
    </row>
    <row r="3" spans="1:5" x14ac:dyDescent="0.3">
      <c r="A3" s="444" t="s">
        <v>237</v>
      </c>
      <c r="B3" t="s">
        <v>1742</v>
      </c>
      <c r="C3">
        <v>7.4600000000000009</v>
      </c>
      <c r="E3">
        <v>5.2720000000000002</v>
      </c>
    </row>
    <row r="4" spans="1:5" x14ac:dyDescent="0.3">
      <c r="A4" s="444" t="s">
        <v>243</v>
      </c>
      <c r="B4" t="s">
        <v>1674</v>
      </c>
      <c r="C4">
        <v>8.89</v>
      </c>
    </row>
    <row r="5" spans="1:5" x14ac:dyDescent="0.3">
      <c r="A5" s="444" t="s">
        <v>246</v>
      </c>
      <c r="B5" t="s">
        <v>1470</v>
      </c>
      <c r="C5">
        <v>6.9160000000000004</v>
      </c>
      <c r="D5">
        <v>8.9619999999999997</v>
      </c>
      <c r="E5">
        <v>13.032</v>
      </c>
    </row>
    <row r="6" spans="1:5" x14ac:dyDescent="0.3">
      <c r="A6" s="444" t="s">
        <v>147</v>
      </c>
      <c r="B6" t="s">
        <v>1471</v>
      </c>
      <c r="C6">
        <v>36.731999999999999</v>
      </c>
      <c r="D6">
        <v>30.279999999999998</v>
      </c>
      <c r="E6">
        <v>5.6459999999999999</v>
      </c>
    </row>
    <row r="7" spans="1:5" x14ac:dyDescent="0.3">
      <c r="A7" s="444" t="s">
        <v>249</v>
      </c>
      <c r="B7" t="s">
        <v>1472</v>
      </c>
      <c r="C7">
        <v>8.902000000000001</v>
      </c>
      <c r="D7">
        <v>16.951000000000001</v>
      </c>
      <c r="E7">
        <v>16.61</v>
      </c>
    </row>
    <row r="8" spans="1:5" x14ac:dyDescent="0.3">
      <c r="A8" s="444" t="s">
        <v>251</v>
      </c>
      <c r="B8" t="s">
        <v>1473</v>
      </c>
      <c r="C8">
        <v>8.9380000000000006</v>
      </c>
      <c r="D8">
        <v>12.622</v>
      </c>
      <c r="E8">
        <v>3.3309999999999995</v>
      </c>
    </row>
    <row r="9" spans="1:5" x14ac:dyDescent="0.3">
      <c r="A9" s="444" t="s">
        <v>49</v>
      </c>
      <c r="B9" t="s">
        <v>1474</v>
      </c>
      <c r="D9">
        <v>2.5009999999999999</v>
      </c>
      <c r="E9">
        <v>0.42499999999999999</v>
      </c>
    </row>
    <row r="10" spans="1:5" x14ac:dyDescent="0.3">
      <c r="A10" s="444" t="s">
        <v>72</v>
      </c>
      <c r="B10" t="s">
        <v>1475</v>
      </c>
      <c r="C10">
        <v>8.8709999999999987</v>
      </c>
      <c r="D10">
        <v>7.9939999999999998</v>
      </c>
    </row>
    <row r="11" spans="1:5" x14ac:dyDescent="0.3">
      <c r="A11" s="444" t="s">
        <v>254</v>
      </c>
      <c r="B11" t="s">
        <v>1884</v>
      </c>
    </row>
    <row r="12" spans="1:5" x14ac:dyDescent="0.3">
      <c r="A12" s="444" t="s">
        <v>256</v>
      </c>
      <c r="B12" t="s">
        <v>1476</v>
      </c>
      <c r="C12">
        <v>3.5105999999999997</v>
      </c>
      <c r="D12">
        <v>9.7846999999999991</v>
      </c>
      <c r="E12">
        <v>4.1370000000000005</v>
      </c>
    </row>
    <row r="13" spans="1:5" x14ac:dyDescent="0.3">
      <c r="A13" s="444" t="s">
        <v>258</v>
      </c>
      <c r="B13" t="s">
        <v>1885</v>
      </c>
    </row>
    <row r="14" spans="1:5" x14ac:dyDescent="0.3">
      <c r="A14" s="444" t="s">
        <v>151</v>
      </c>
      <c r="B14" t="s">
        <v>1477</v>
      </c>
      <c r="C14">
        <v>49.241700000000016</v>
      </c>
      <c r="D14">
        <v>40.730099999999993</v>
      </c>
      <c r="E14">
        <v>27.885200000000005</v>
      </c>
    </row>
    <row r="15" spans="1:5" x14ac:dyDescent="0.3">
      <c r="A15" s="444" t="s">
        <v>149</v>
      </c>
      <c r="B15" t="s">
        <v>1855</v>
      </c>
      <c r="C15">
        <v>12.784500000000001</v>
      </c>
      <c r="D15">
        <v>1.0649999999999999</v>
      </c>
    </row>
    <row r="16" spans="1:5" x14ac:dyDescent="0.3">
      <c r="A16" s="444" t="s">
        <v>261</v>
      </c>
      <c r="B16" t="s">
        <v>1478</v>
      </c>
      <c r="C16">
        <v>12.817</v>
      </c>
      <c r="D16">
        <v>8.6440000000000001</v>
      </c>
      <c r="E16">
        <v>4.556</v>
      </c>
    </row>
    <row r="17" spans="1:5" x14ac:dyDescent="0.3">
      <c r="A17" s="444" t="s">
        <v>265</v>
      </c>
      <c r="B17" t="s">
        <v>1479</v>
      </c>
      <c r="C17">
        <v>4.8767999999999994</v>
      </c>
      <c r="D17">
        <v>38.466599999999993</v>
      </c>
      <c r="E17">
        <v>4.2992000000000008</v>
      </c>
    </row>
    <row r="18" spans="1:5" x14ac:dyDescent="0.3">
      <c r="A18" s="444" t="s">
        <v>267</v>
      </c>
      <c r="B18" t="s">
        <v>1856</v>
      </c>
    </row>
    <row r="19" spans="1:5" x14ac:dyDescent="0.3">
      <c r="A19" s="444" t="s">
        <v>269</v>
      </c>
      <c r="B19" t="s">
        <v>1480</v>
      </c>
      <c r="C19">
        <v>10.231299999999999</v>
      </c>
      <c r="D19">
        <v>27.522000000000002</v>
      </c>
      <c r="E19">
        <v>14.288499999999999</v>
      </c>
    </row>
    <row r="20" spans="1:5" x14ac:dyDescent="0.3">
      <c r="A20" s="444" t="s">
        <v>270</v>
      </c>
      <c r="B20" t="s">
        <v>1873</v>
      </c>
      <c r="E20">
        <v>2.5499999999999998</v>
      </c>
    </row>
    <row r="21" spans="1:5" x14ac:dyDescent="0.3">
      <c r="A21" s="444" t="s">
        <v>272</v>
      </c>
      <c r="B21" t="s">
        <v>1481</v>
      </c>
      <c r="C21">
        <v>17.979900000000001</v>
      </c>
      <c r="D21">
        <v>1.1415999999999999</v>
      </c>
      <c r="E21">
        <v>33.842399999999998</v>
      </c>
    </row>
    <row r="22" spans="1:5" x14ac:dyDescent="0.3">
      <c r="A22" s="444" t="s">
        <v>274</v>
      </c>
      <c r="B22" t="s">
        <v>1886</v>
      </c>
    </row>
    <row r="23" spans="1:5" x14ac:dyDescent="0.3">
      <c r="A23" s="444" t="s">
        <v>57</v>
      </c>
      <c r="B23" t="s">
        <v>1482</v>
      </c>
      <c r="C23">
        <v>22.986600000000003</v>
      </c>
      <c r="D23">
        <v>33.286799999999999</v>
      </c>
      <c r="E23">
        <v>7.8648000000000007</v>
      </c>
    </row>
    <row r="24" spans="1:5" x14ac:dyDescent="0.3">
      <c r="A24" s="444" t="s">
        <v>75</v>
      </c>
      <c r="B24" t="s">
        <v>1483</v>
      </c>
      <c r="C24">
        <v>4.8222000000000005</v>
      </c>
      <c r="D24">
        <v>15.757000000000001</v>
      </c>
      <c r="E24">
        <v>16.245000000000001</v>
      </c>
    </row>
    <row r="25" spans="1:5" x14ac:dyDescent="0.3">
      <c r="A25" s="444" t="s">
        <v>29</v>
      </c>
      <c r="B25" t="s">
        <v>1484</v>
      </c>
      <c r="C25">
        <v>14.723800000000001</v>
      </c>
      <c r="D25">
        <v>36.457000000000001</v>
      </c>
      <c r="E25">
        <v>25.015999999999998</v>
      </c>
    </row>
    <row r="26" spans="1:5" x14ac:dyDescent="0.3">
      <c r="A26" s="444" t="s">
        <v>278</v>
      </c>
      <c r="B26" t="s">
        <v>1887</v>
      </c>
    </row>
    <row r="27" spans="1:5" x14ac:dyDescent="0.3">
      <c r="A27" s="444" t="s">
        <v>280</v>
      </c>
      <c r="B27" t="s">
        <v>1671</v>
      </c>
      <c r="C27">
        <v>4.6180000000000003</v>
      </c>
      <c r="E27">
        <v>1</v>
      </c>
    </row>
    <row r="28" spans="1:5" x14ac:dyDescent="0.3">
      <c r="A28" s="444" t="s">
        <v>282</v>
      </c>
      <c r="B28" t="s">
        <v>1485</v>
      </c>
      <c r="C28">
        <v>2.464</v>
      </c>
      <c r="D28">
        <v>1.1200000000000001</v>
      </c>
      <c r="E28">
        <v>5.1099999999999994</v>
      </c>
    </row>
    <row r="29" spans="1:5" x14ac:dyDescent="0.3">
      <c r="A29" s="444" t="s">
        <v>284</v>
      </c>
      <c r="B29" t="s">
        <v>1753</v>
      </c>
      <c r="C29">
        <v>0.99</v>
      </c>
      <c r="D29">
        <v>0.77759999999999996</v>
      </c>
      <c r="E29">
        <v>0.214</v>
      </c>
    </row>
    <row r="30" spans="1:5" x14ac:dyDescent="0.3">
      <c r="A30" s="444" t="s">
        <v>286</v>
      </c>
      <c r="B30" t="s">
        <v>1722</v>
      </c>
      <c r="C30">
        <v>2.04</v>
      </c>
    </row>
    <row r="31" spans="1:5" x14ac:dyDescent="0.3">
      <c r="A31" s="444" t="s">
        <v>288</v>
      </c>
      <c r="B31" t="s">
        <v>1651</v>
      </c>
      <c r="C31">
        <v>13.554</v>
      </c>
      <c r="D31">
        <v>8.9909999999999997</v>
      </c>
      <c r="E31">
        <v>15.66</v>
      </c>
    </row>
    <row r="32" spans="1:5" x14ac:dyDescent="0.3">
      <c r="A32" s="444" t="s">
        <v>290</v>
      </c>
      <c r="B32" t="s">
        <v>1857</v>
      </c>
      <c r="C32">
        <v>0.88880000000000003</v>
      </c>
      <c r="D32">
        <v>5.4741999999999997</v>
      </c>
    </row>
    <row r="33" spans="1:5" x14ac:dyDescent="0.3">
      <c r="A33" s="444" t="s">
        <v>292</v>
      </c>
      <c r="B33" t="s">
        <v>1486</v>
      </c>
      <c r="C33">
        <v>6.5434999999999999</v>
      </c>
      <c r="D33">
        <v>4.9607000000000001</v>
      </c>
    </row>
    <row r="34" spans="1:5" x14ac:dyDescent="0.3">
      <c r="A34" s="444" t="s">
        <v>155</v>
      </c>
      <c r="B34" t="s">
        <v>1487</v>
      </c>
      <c r="C34">
        <v>6.0660000000000007</v>
      </c>
      <c r="D34">
        <v>4.5179999999999998</v>
      </c>
      <c r="E34">
        <v>8.8379999999999992</v>
      </c>
    </row>
    <row r="35" spans="1:5" x14ac:dyDescent="0.3">
      <c r="A35" s="444" t="s">
        <v>153</v>
      </c>
      <c r="B35" t="s">
        <v>1907</v>
      </c>
      <c r="E35">
        <v>5.6719999999999997</v>
      </c>
    </row>
    <row r="36" spans="1:5" x14ac:dyDescent="0.3">
      <c r="A36" s="444" t="s">
        <v>295</v>
      </c>
      <c r="B36" t="s">
        <v>1488</v>
      </c>
      <c r="C36">
        <v>20.434000000000001</v>
      </c>
      <c r="D36">
        <v>12.519400000000001</v>
      </c>
      <c r="E36">
        <v>3.1509999999999998</v>
      </c>
    </row>
    <row r="37" spans="1:5" x14ac:dyDescent="0.3">
      <c r="A37" s="444" t="s">
        <v>297</v>
      </c>
      <c r="B37" t="s">
        <v>1908</v>
      </c>
      <c r="C37">
        <v>10.542</v>
      </c>
    </row>
    <row r="38" spans="1:5" x14ac:dyDescent="0.3">
      <c r="A38" s="444" t="s">
        <v>299</v>
      </c>
      <c r="B38" t="s">
        <v>1489</v>
      </c>
      <c r="C38">
        <v>0.93720000000000003</v>
      </c>
      <c r="D38">
        <v>0.18060000000000001</v>
      </c>
    </row>
    <row r="39" spans="1:5" x14ac:dyDescent="0.3">
      <c r="A39" s="444" t="s">
        <v>301</v>
      </c>
      <c r="B39" t="s">
        <v>1490</v>
      </c>
      <c r="C39">
        <v>21.596699999999998</v>
      </c>
      <c r="D39">
        <v>5.7134999999999998</v>
      </c>
      <c r="E39">
        <v>25.8904</v>
      </c>
    </row>
    <row r="40" spans="1:5" x14ac:dyDescent="0.3">
      <c r="A40" s="444" t="s">
        <v>303</v>
      </c>
      <c r="B40" t="s">
        <v>1909</v>
      </c>
      <c r="C40">
        <v>3.4066999999999998</v>
      </c>
    </row>
    <row r="41" spans="1:5" x14ac:dyDescent="0.3">
      <c r="A41" s="444" t="s">
        <v>305</v>
      </c>
      <c r="B41" t="s">
        <v>1491</v>
      </c>
      <c r="C41">
        <v>8.1490000000000009</v>
      </c>
      <c r="D41">
        <v>9.6438000000000006</v>
      </c>
    </row>
    <row r="42" spans="1:5" x14ac:dyDescent="0.3">
      <c r="A42" s="444" t="s">
        <v>307</v>
      </c>
      <c r="B42" t="s">
        <v>1888</v>
      </c>
    </row>
    <row r="43" spans="1:5" x14ac:dyDescent="0.3">
      <c r="A43" s="444" t="s">
        <v>82</v>
      </c>
      <c r="B43" t="s">
        <v>1602</v>
      </c>
      <c r="C43">
        <v>3.335</v>
      </c>
      <c r="D43">
        <v>3.19</v>
      </c>
      <c r="E43">
        <v>0.34799999999999998</v>
      </c>
    </row>
    <row r="44" spans="1:5" x14ac:dyDescent="0.3">
      <c r="A44" s="444" t="s">
        <v>24</v>
      </c>
      <c r="B44" t="s">
        <v>1492</v>
      </c>
      <c r="C44">
        <v>13.591200000000001</v>
      </c>
      <c r="D44">
        <v>5.2611999999999997</v>
      </c>
      <c r="E44">
        <v>12.9102</v>
      </c>
    </row>
    <row r="45" spans="1:5" x14ac:dyDescent="0.3">
      <c r="A45" s="444" t="s">
        <v>311</v>
      </c>
      <c r="B45" t="s">
        <v>1614</v>
      </c>
      <c r="C45">
        <v>0.60799999999999998</v>
      </c>
      <c r="D45">
        <v>5.4359999999999999</v>
      </c>
      <c r="E45">
        <v>1.04</v>
      </c>
    </row>
    <row r="46" spans="1:5" x14ac:dyDescent="0.3">
      <c r="A46" s="444" t="s">
        <v>313</v>
      </c>
      <c r="B46" t="s">
        <v>1493</v>
      </c>
      <c r="C46">
        <v>5.3308000000000009</v>
      </c>
      <c r="D46">
        <v>19.651200000000003</v>
      </c>
      <c r="E46">
        <v>0.15839999999999999</v>
      </c>
    </row>
    <row r="47" spans="1:5" x14ac:dyDescent="0.3">
      <c r="A47" s="444" t="s">
        <v>157</v>
      </c>
      <c r="B47" t="s">
        <v>1494</v>
      </c>
      <c r="C47">
        <v>21.452399999999997</v>
      </c>
      <c r="D47">
        <v>22.0411</v>
      </c>
      <c r="E47">
        <v>5.7296214165289259</v>
      </c>
    </row>
    <row r="48" spans="1:5" x14ac:dyDescent="0.3">
      <c r="A48" s="444" t="s">
        <v>316</v>
      </c>
      <c r="B48" t="s">
        <v>1495</v>
      </c>
      <c r="C48">
        <v>11.175599999999999</v>
      </c>
      <c r="D48">
        <v>18.958600000000001</v>
      </c>
      <c r="E48">
        <v>6.5885999999999996</v>
      </c>
    </row>
    <row r="49" spans="1:5" x14ac:dyDescent="0.3">
      <c r="A49" s="444" t="s">
        <v>318</v>
      </c>
      <c r="B49" t="s">
        <v>1889</v>
      </c>
    </row>
    <row r="50" spans="1:5" x14ac:dyDescent="0.3">
      <c r="A50" s="444" t="s">
        <v>320</v>
      </c>
      <c r="B50" t="s">
        <v>1496</v>
      </c>
      <c r="C50">
        <v>16.990199999999998</v>
      </c>
      <c r="D50">
        <v>44.550600000000003</v>
      </c>
      <c r="E50">
        <v>13.986799999999999</v>
      </c>
    </row>
    <row r="51" spans="1:5" x14ac:dyDescent="0.3">
      <c r="A51" s="444" t="s">
        <v>322</v>
      </c>
      <c r="B51" t="s">
        <v>1890</v>
      </c>
      <c r="D51">
        <v>7.0540000000000003</v>
      </c>
    </row>
    <row r="52" spans="1:5" x14ac:dyDescent="0.3">
      <c r="A52" s="444" t="s">
        <v>324</v>
      </c>
      <c r="B52" t="s">
        <v>1497</v>
      </c>
      <c r="C52">
        <v>22.016299999999998</v>
      </c>
      <c r="D52">
        <v>27.827300000000001</v>
      </c>
      <c r="E52">
        <v>43.033999999999999</v>
      </c>
    </row>
    <row r="53" spans="1:5" x14ac:dyDescent="0.3">
      <c r="A53" s="444" t="s">
        <v>326</v>
      </c>
      <c r="B53" t="s">
        <v>1910</v>
      </c>
      <c r="C53">
        <v>2.62</v>
      </c>
    </row>
    <row r="54" spans="1:5" x14ac:dyDescent="0.3">
      <c r="A54" s="444" t="s">
        <v>60</v>
      </c>
      <c r="B54" t="s">
        <v>1498</v>
      </c>
      <c r="C54">
        <v>41.289999999999992</v>
      </c>
      <c r="D54">
        <v>52.751000000000005</v>
      </c>
      <c r="E54">
        <v>5.2434999999999992</v>
      </c>
    </row>
    <row r="55" spans="1:5" x14ac:dyDescent="0.3">
      <c r="A55" s="444" t="s">
        <v>328</v>
      </c>
      <c r="B55" t="s">
        <v>1911</v>
      </c>
    </row>
    <row r="56" spans="1:5" x14ac:dyDescent="0.3">
      <c r="A56" s="444" t="s">
        <v>84</v>
      </c>
      <c r="B56" t="s">
        <v>1499</v>
      </c>
      <c r="C56">
        <v>33.040599999999998</v>
      </c>
      <c r="D56">
        <v>2.5476999999999999</v>
      </c>
    </row>
    <row r="57" spans="1:5" x14ac:dyDescent="0.3">
      <c r="A57" s="444" t="s">
        <v>33</v>
      </c>
      <c r="B57" t="s">
        <v>1500</v>
      </c>
      <c r="C57">
        <v>6.8207999999999993</v>
      </c>
      <c r="D57">
        <v>15.905200000000002</v>
      </c>
      <c r="E57">
        <v>25.434000000000001</v>
      </c>
    </row>
    <row r="58" spans="1:5" x14ac:dyDescent="0.3">
      <c r="A58" s="444" t="s">
        <v>330</v>
      </c>
      <c r="B58" t="s">
        <v>1871</v>
      </c>
      <c r="C58">
        <v>2.5140000000000002</v>
      </c>
      <c r="E58">
        <v>3.3442000000000003</v>
      </c>
    </row>
    <row r="59" spans="1:5" x14ac:dyDescent="0.3">
      <c r="A59" s="444" t="s">
        <v>332</v>
      </c>
      <c r="B59" t="s">
        <v>1501</v>
      </c>
      <c r="C59">
        <v>3.7760000000000002</v>
      </c>
      <c r="D59">
        <v>2.6848000000000001</v>
      </c>
      <c r="E59">
        <v>11.183399999999999</v>
      </c>
    </row>
    <row r="60" spans="1:5" x14ac:dyDescent="0.3">
      <c r="A60" s="444" t="s">
        <v>336</v>
      </c>
      <c r="B60" t="s">
        <v>1502</v>
      </c>
      <c r="C60">
        <v>1.4390000000000001</v>
      </c>
      <c r="D60">
        <v>5.5398000000000005</v>
      </c>
      <c r="E60">
        <v>5.0019999999999998</v>
      </c>
    </row>
    <row r="61" spans="1:5" x14ac:dyDescent="0.3">
      <c r="A61" s="444" t="s">
        <v>338</v>
      </c>
      <c r="B61" t="s">
        <v>1503</v>
      </c>
      <c r="C61">
        <v>14.720800000000001</v>
      </c>
      <c r="D61">
        <v>41.157599999999995</v>
      </c>
      <c r="E61">
        <v>19.013800000000003</v>
      </c>
    </row>
    <row r="62" spans="1:5" x14ac:dyDescent="0.3">
      <c r="A62" s="444" t="s">
        <v>340</v>
      </c>
      <c r="B62" t="s">
        <v>1891</v>
      </c>
    </row>
    <row r="63" spans="1:5" x14ac:dyDescent="0.3">
      <c r="A63" s="444" t="s">
        <v>344</v>
      </c>
      <c r="B63" t="s">
        <v>1504</v>
      </c>
      <c r="C63">
        <v>39.524999999999999</v>
      </c>
      <c r="D63">
        <v>39.908299999999997</v>
      </c>
      <c r="E63">
        <v>5.8775000000000004</v>
      </c>
    </row>
    <row r="64" spans="1:5" x14ac:dyDescent="0.3">
      <c r="A64" s="444" t="s">
        <v>346</v>
      </c>
      <c r="B64" t="s">
        <v>1892</v>
      </c>
    </row>
    <row r="65" spans="1:5" x14ac:dyDescent="0.3">
      <c r="A65" s="444" t="s">
        <v>348</v>
      </c>
      <c r="B65" t="s">
        <v>1505</v>
      </c>
      <c r="C65">
        <v>24.958399999999997</v>
      </c>
      <c r="D65">
        <v>30.595600000000001</v>
      </c>
      <c r="E65">
        <v>19.613450345454545</v>
      </c>
    </row>
    <row r="66" spans="1:5" x14ac:dyDescent="0.3">
      <c r="A66" s="444" t="s">
        <v>352</v>
      </c>
      <c r="B66" t="s">
        <v>1506</v>
      </c>
      <c r="C66">
        <v>20.566200000000002</v>
      </c>
      <c r="D66">
        <v>23.270000000000007</v>
      </c>
      <c r="E66">
        <v>19.133600000000001</v>
      </c>
    </row>
    <row r="67" spans="1:5" x14ac:dyDescent="0.3">
      <c r="A67" s="444" t="s">
        <v>355</v>
      </c>
      <c r="B67" t="s">
        <v>1912</v>
      </c>
      <c r="E67">
        <v>2.016</v>
      </c>
    </row>
    <row r="68" spans="1:5" x14ac:dyDescent="0.3">
      <c r="A68" s="444" t="s">
        <v>88</v>
      </c>
      <c r="B68" t="s">
        <v>1507</v>
      </c>
      <c r="C68">
        <v>15.740500000000001</v>
      </c>
      <c r="D68">
        <v>17.084999999999997</v>
      </c>
      <c r="E68">
        <v>9.8360000000000003</v>
      </c>
    </row>
    <row r="69" spans="1:5" x14ac:dyDescent="0.3">
      <c r="A69" s="444" t="s">
        <v>67</v>
      </c>
      <c r="B69" t="s">
        <v>1508</v>
      </c>
      <c r="C69">
        <v>52.285999999999994</v>
      </c>
      <c r="D69">
        <v>34.422200000000004</v>
      </c>
      <c r="E69">
        <v>32.790799999999997</v>
      </c>
    </row>
    <row r="70" spans="1:5" x14ac:dyDescent="0.3">
      <c r="A70" s="444" t="s">
        <v>63</v>
      </c>
      <c r="B70" t="s">
        <v>1913</v>
      </c>
    </row>
    <row r="71" spans="1:5" x14ac:dyDescent="0.3">
      <c r="A71" s="444" t="s">
        <v>358</v>
      </c>
      <c r="B71" t="s">
        <v>1509</v>
      </c>
      <c r="C71">
        <v>9.1390000000000011</v>
      </c>
      <c r="D71">
        <v>4.8529999999999998</v>
      </c>
      <c r="E71">
        <v>6.9580000000000002</v>
      </c>
    </row>
    <row r="72" spans="1:5" x14ac:dyDescent="0.3">
      <c r="A72" s="444" t="s">
        <v>69</v>
      </c>
      <c r="B72" t="s">
        <v>1893</v>
      </c>
      <c r="C72">
        <v>2.61</v>
      </c>
      <c r="D72">
        <v>16.785</v>
      </c>
    </row>
    <row r="73" spans="1:5" x14ac:dyDescent="0.3">
      <c r="A73" s="444" t="s">
        <v>21</v>
      </c>
      <c r="B73" t="s">
        <v>1680</v>
      </c>
      <c r="C73">
        <v>2.8559999999999999</v>
      </c>
      <c r="D73">
        <v>0.35699999999999998</v>
      </c>
      <c r="E73">
        <v>2.2015000000000002</v>
      </c>
    </row>
    <row r="74" spans="1:5" x14ac:dyDescent="0.3">
      <c r="A74" s="444" t="s">
        <v>362</v>
      </c>
      <c r="B74" t="s">
        <v>1914</v>
      </c>
      <c r="D74">
        <v>4.2549999999999999</v>
      </c>
    </row>
    <row r="75" spans="1:5" x14ac:dyDescent="0.3">
      <c r="A75" s="444" t="s">
        <v>17</v>
      </c>
      <c r="B75" t="s">
        <v>1512</v>
      </c>
      <c r="C75">
        <v>40.374199999999988</v>
      </c>
      <c r="D75">
        <v>27.8613</v>
      </c>
      <c r="E75">
        <v>29.067200000000003</v>
      </c>
    </row>
    <row r="76" spans="1:5" x14ac:dyDescent="0.3">
      <c r="A76" s="444" t="s">
        <v>372</v>
      </c>
      <c r="B76" t="s">
        <v>1915</v>
      </c>
      <c r="C76">
        <v>1.53</v>
      </c>
      <c r="E76">
        <v>4.7880000000000003</v>
      </c>
    </row>
    <row r="77" spans="1:5" x14ac:dyDescent="0.3">
      <c r="A77" s="444" t="s">
        <v>389</v>
      </c>
      <c r="B77" t="s">
        <v>1515</v>
      </c>
      <c r="C77">
        <v>3.7960000000000003</v>
      </c>
      <c r="D77">
        <v>2.2440000000000002</v>
      </c>
    </row>
    <row r="78" spans="1:5" x14ac:dyDescent="0.3">
      <c r="A78" s="444" t="s">
        <v>391</v>
      </c>
      <c r="B78" t="s">
        <v>1516</v>
      </c>
      <c r="C78">
        <v>15.891812</v>
      </c>
      <c r="D78">
        <v>52.167000000000009</v>
      </c>
      <c r="E78">
        <v>7.48</v>
      </c>
    </row>
    <row r="79" spans="1:5" x14ac:dyDescent="0.3">
      <c r="A79" s="444" t="s">
        <v>393</v>
      </c>
      <c r="B79" t="s">
        <v>1517</v>
      </c>
      <c r="C79">
        <v>14.719999999999999</v>
      </c>
      <c r="D79">
        <v>4.7539999999999996</v>
      </c>
      <c r="E79">
        <v>12.939</v>
      </c>
    </row>
    <row r="80" spans="1:5" x14ac:dyDescent="0.3">
      <c r="A80" s="444" t="s">
        <v>395</v>
      </c>
      <c r="B80" t="s">
        <v>1518</v>
      </c>
      <c r="C80">
        <v>2.5659999999999998</v>
      </c>
      <c r="D80">
        <v>5.6539999999999999</v>
      </c>
      <c r="E80">
        <v>13.332999999999998</v>
      </c>
    </row>
    <row r="81" spans="1:5" x14ac:dyDescent="0.3">
      <c r="A81" s="444" t="s">
        <v>397</v>
      </c>
      <c r="B81" t="s">
        <v>1519</v>
      </c>
      <c r="C81">
        <v>0.31</v>
      </c>
      <c r="D81">
        <v>9.9199999999999997E-2</v>
      </c>
      <c r="E81">
        <v>5.9211999999999989</v>
      </c>
    </row>
    <row r="82" spans="1:5" x14ac:dyDescent="0.3">
      <c r="A82" s="444" t="s">
        <v>399</v>
      </c>
      <c r="B82" t="s">
        <v>1520</v>
      </c>
      <c r="C82">
        <v>5.7080000000000002</v>
      </c>
      <c r="D82">
        <v>1.7480000000000002</v>
      </c>
      <c r="E82">
        <v>2.2719999999999998</v>
      </c>
    </row>
    <row r="83" spans="1:5" x14ac:dyDescent="0.3">
      <c r="A83" s="444" t="s">
        <v>401</v>
      </c>
      <c r="B83" t="s">
        <v>1682</v>
      </c>
      <c r="C83">
        <v>1.196</v>
      </c>
      <c r="D83">
        <v>1.492</v>
      </c>
      <c r="E83">
        <v>1</v>
      </c>
    </row>
    <row r="84" spans="1:5" x14ac:dyDescent="0.3">
      <c r="A84" s="444" t="s">
        <v>92</v>
      </c>
      <c r="B84" t="s">
        <v>1521</v>
      </c>
      <c r="C84">
        <v>3.5110000000000001</v>
      </c>
      <c r="D84">
        <v>0.21</v>
      </c>
      <c r="E84">
        <v>3.9359999999999999</v>
      </c>
    </row>
    <row r="85" spans="1:5" x14ac:dyDescent="0.3">
      <c r="A85" s="444" t="s">
        <v>405</v>
      </c>
      <c r="B85" t="s">
        <v>1522</v>
      </c>
      <c r="C85">
        <v>0.98899999999999999</v>
      </c>
      <c r="D85">
        <v>0.53039999999999998</v>
      </c>
    </row>
    <row r="86" spans="1:5" x14ac:dyDescent="0.3">
      <c r="A86" s="444" t="s">
        <v>409</v>
      </c>
      <c r="B86" t="s">
        <v>1523</v>
      </c>
      <c r="C86">
        <v>5.3328000000000007</v>
      </c>
      <c r="D86">
        <v>5.5940000000000012</v>
      </c>
      <c r="E86">
        <v>5.5342000000000002</v>
      </c>
    </row>
    <row r="87" spans="1:5" x14ac:dyDescent="0.3">
      <c r="A87" s="444" t="s">
        <v>411</v>
      </c>
      <c r="B87" t="s">
        <v>1524</v>
      </c>
      <c r="C87">
        <v>4.9670999999999994</v>
      </c>
      <c r="D87">
        <v>1.1305000000000001</v>
      </c>
      <c r="E87">
        <v>11.060300000000002</v>
      </c>
    </row>
    <row r="88" spans="1:5" x14ac:dyDescent="0.3">
      <c r="A88" s="444" t="s">
        <v>139</v>
      </c>
      <c r="B88" t="s">
        <v>1525</v>
      </c>
      <c r="C88">
        <v>22.235699999999994</v>
      </c>
      <c r="D88">
        <v>17.724499999999999</v>
      </c>
      <c r="E88">
        <v>15.991299999999999</v>
      </c>
    </row>
    <row r="89" spans="1:5" x14ac:dyDescent="0.3">
      <c r="A89" s="444" t="s">
        <v>414</v>
      </c>
      <c r="B89" t="s">
        <v>1526</v>
      </c>
      <c r="C89">
        <v>10.017999999999999</v>
      </c>
      <c r="D89">
        <v>6.9464000000000006</v>
      </c>
      <c r="E89">
        <v>28.081199999999999</v>
      </c>
    </row>
    <row r="90" spans="1:5" x14ac:dyDescent="0.3">
      <c r="A90" s="444" t="s">
        <v>416</v>
      </c>
      <c r="B90" t="s">
        <v>1916</v>
      </c>
    </row>
    <row r="91" spans="1:5" x14ac:dyDescent="0.3">
      <c r="A91" s="444" t="s">
        <v>418</v>
      </c>
      <c r="B91" t="s">
        <v>1527</v>
      </c>
      <c r="C91">
        <v>0.89800000000000002</v>
      </c>
      <c r="D91">
        <v>13.520799999999999</v>
      </c>
      <c r="E91">
        <v>4.7803999999999993</v>
      </c>
    </row>
    <row r="92" spans="1:5" x14ac:dyDescent="0.3">
      <c r="A92" s="444" t="s">
        <v>421</v>
      </c>
      <c r="B92" t="s">
        <v>1528</v>
      </c>
      <c r="C92">
        <v>12.725800000000001</v>
      </c>
      <c r="D92">
        <v>5.1661999999999999</v>
      </c>
    </row>
    <row r="93" spans="1:5" x14ac:dyDescent="0.3">
      <c r="A93" s="444" t="s">
        <v>115</v>
      </c>
      <c r="B93" t="s">
        <v>1529</v>
      </c>
      <c r="C93">
        <v>18.131999999999998</v>
      </c>
      <c r="D93">
        <v>25.470099999999999</v>
      </c>
      <c r="E93">
        <v>14.622000000000003</v>
      </c>
    </row>
    <row r="94" spans="1:5" x14ac:dyDescent="0.3">
      <c r="A94" s="444" t="s">
        <v>423</v>
      </c>
      <c r="B94" t="s">
        <v>1917</v>
      </c>
      <c r="C94">
        <v>1.5660000000000001</v>
      </c>
    </row>
    <row r="95" spans="1:5" x14ac:dyDescent="0.3">
      <c r="A95" s="444" t="s">
        <v>117</v>
      </c>
      <c r="B95" t="s">
        <v>1530</v>
      </c>
      <c r="C95">
        <v>1.6364000000000001</v>
      </c>
      <c r="D95">
        <v>6.3566000000000003</v>
      </c>
      <c r="E95">
        <v>2.7982</v>
      </c>
    </row>
    <row r="96" spans="1:5" x14ac:dyDescent="0.3">
      <c r="A96" s="444" t="s">
        <v>425</v>
      </c>
      <c r="B96" t="s">
        <v>1531</v>
      </c>
      <c r="C96">
        <v>4.9086999999999996</v>
      </c>
      <c r="D96">
        <v>2.1943999999999999</v>
      </c>
      <c r="E96">
        <v>4.9767999999999999</v>
      </c>
    </row>
    <row r="97" spans="1:5" x14ac:dyDescent="0.3">
      <c r="A97" s="444" t="s">
        <v>96</v>
      </c>
      <c r="B97" t="s">
        <v>1532</v>
      </c>
      <c r="C97">
        <v>7.065599999999999</v>
      </c>
      <c r="D97">
        <v>6.6732000000000005</v>
      </c>
      <c r="E97">
        <v>1.7141999999999999</v>
      </c>
    </row>
    <row r="98" spans="1:5" x14ac:dyDescent="0.3">
      <c r="A98" s="444" t="s">
        <v>427</v>
      </c>
      <c r="B98" t="s">
        <v>1727</v>
      </c>
      <c r="D98">
        <v>10.398999999999999</v>
      </c>
      <c r="E98">
        <v>0.501</v>
      </c>
    </row>
    <row r="99" spans="1:5" x14ac:dyDescent="0.3">
      <c r="A99" s="444" t="s">
        <v>429</v>
      </c>
      <c r="B99" t="s">
        <v>1858</v>
      </c>
      <c r="C99">
        <v>0.86</v>
      </c>
      <c r="D99">
        <v>0.6</v>
      </c>
      <c r="E99">
        <v>1.48</v>
      </c>
    </row>
    <row r="100" spans="1:5" x14ac:dyDescent="0.3">
      <c r="A100" s="444" t="s">
        <v>36</v>
      </c>
      <c r="B100" t="s">
        <v>1533</v>
      </c>
      <c r="C100">
        <v>1.49</v>
      </c>
      <c r="E100">
        <v>2.8523999999999998</v>
      </c>
    </row>
    <row r="101" spans="1:5" x14ac:dyDescent="0.3">
      <c r="A101" s="444" t="s">
        <v>433</v>
      </c>
      <c r="B101" t="s">
        <v>1706</v>
      </c>
    </row>
    <row r="102" spans="1:5" x14ac:dyDescent="0.3">
      <c r="A102" s="444" t="s">
        <v>435</v>
      </c>
      <c r="B102" t="s">
        <v>1534</v>
      </c>
      <c r="D102">
        <v>0.1386</v>
      </c>
      <c r="E102">
        <v>3.1415999999999999</v>
      </c>
    </row>
    <row r="103" spans="1:5" x14ac:dyDescent="0.3">
      <c r="A103" s="444" t="s">
        <v>437</v>
      </c>
      <c r="B103" t="s">
        <v>1535</v>
      </c>
      <c r="C103">
        <v>2.2248000000000001</v>
      </c>
      <c r="D103">
        <v>1.8711</v>
      </c>
      <c r="E103">
        <v>1.73</v>
      </c>
    </row>
    <row r="104" spans="1:5" x14ac:dyDescent="0.3">
      <c r="A104" s="444" t="s">
        <v>439</v>
      </c>
      <c r="B104" t="s">
        <v>1536</v>
      </c>
    </row>
    <row r="105" spans="1:5" x14ac:dyDescent="0.3">
      <c r="A105" s="444" t="s">
        <v>441</v>
      </c>
      <c r="B105" t="s">
        <v>1537</v>
      </c>
      <c r="C105">
        <v>4.9920999999999998</v>
      </c>
      <c r="E105">
        <v>11.170299999999999</v>
      </c>
    </row>
    <row r="106" spans="1:5" x14ac:dyDescent="0.3">
      <c r="A106" s="444" t="s">
        <v>443</v>
      </c>
      <c r="B106" t="s">
        <v>1538</v>
      </c>
      <c r="C106">
        <v>6.8095999999999997</v>
      </c>
      <c r="D106">
        <v>2.7263999999999999</v>
      </c>
      <c r="E106">
        <v>7.524</v>
      </c>
    </row>
    <row r="107" spans="1:5" x14ac:dyDescent="0.3">
      <c r="A107" s="444" t="s">
        <v>445</v>
      </c>
      <c r="B107" t="s">
        <v>1539</v>
      </c>
      <c r="D107">
        <v>8.6059999999999999</v>
      </c>
      <c r="E107">
        <v>3.4000000000000002E-2</v>
      </c>
    </row>
    <row r="108" spans="1:5" x14ac:dyDescent="0.3">
      <c r="A108" s="444" t="s">
        <v>123</v>
      </c>
      <c r="B108" t="s">
        <v>1540</v>
      </c>
      <c r="C108">
        <v>5.6215999999999999</v>
      </c>
      <c r="D108">
        <v>0.22220000000000001</v>
      </c>
      <c r="E108">
        <v>0.78920000000000012</v>
      </c>
    </row>
    <row r="109" spans="1:5" x14ac:dyDescent="0.3">
      <c r="A109" s="444" t="s">
        <v>121</v>
      </c>
      <c r="B109" t="s">
        <v>1541</v>
      </c>
      <c r="C109">
        <v>8.1840000000000011</v>
      </c>
      <c r="D109">
        <v>2.0720000000000001</v>
      </c>
      <c r="E109">
        <v>0.89</v>
      </c>
    </row>
    <row r="110" spans="1:5" x14ac:dyDescent="0.3">
      <c r="A110" s="444" t="s">
        <v>449</v>
      </c>
      <c r="B110" t="s">
        <v>1542</v>
      </c>
      <c r="C110">
        <v>4.3380000000000001</v>
      </c>
      <c r="D110">
        <v>0.57199999999999995</v>
      </c>
    </row>
    <row r="111" spans="1:5" x14ac:dyDescent="0.3">
      <c r="A111" s="444" t="s">
        <v>99</v>
      </c>
      <c r="B111" t="s">
        <v>1543</v>
      </c>
      <c r="D111">
        <v>1.018</v>
      </c>
      <c r="E111">
        <v>1.2390000000000001</v>
      </c>
    </row>
    <row r="112" spans="1:5" x14ac:dyDescent="0.3">
      <c r="A112" s="444" t="s">
        <v>451</v>
      </c>
      <c r="B112" t="s">
        <v>1705</v>
      </c>
      <c r="C112">
        <v>3.5749999999999993</v>
      </c>
      <c r="D112">
        <v>1.847</v>
      </c>
      <c r="E112">
        <v>3.4124999999999996</v>
      </c>
    </row>
    <row r="113" spans="1:5" x14ac:dyDescent="0.3">
      <c r="A113" s="444" t="s">
        <v>453</v>
      </c>
      <c r="B113" t="s">
        <v>1728</v>
      </c>
      <c r="C113">
        <v>1.78E-2</v>
      </c>
      <c r="D113">
        <v>0.89890000000000003</v>
      </c>
    </row>
    <row r="114" spans="1:5" x14ac:dyDescent="0.3">
      <c r="A114" s="444" t="s">
        <v>455</v>
      </c>
      <c r="B114" t="s">
        <v>1544</v>
      </c>
      <c r="C114">
        <v>1.8791999999999998</v>
      </c>
      <c r="D114">
        <v>6.8934999999999995</v>
      </c>
    </row>
    <row r="115" spans="1:5" x14ac:dyDescent="0.3">
      <c r="A115" s="444" t="s">
        <v>459</v>
      </c>
      <c r="B115" t="s">
        <v>1545</v>
      </c>
      <c r="C115">
        <v>1.1393</v>
      </c>
      <c r="D115">
        <v>0.44950000000000001</v>
      </c>
      <c r="E115">
        <v>0.9425</v>
      </c>
    </row>
    <row r="116" spans="1:5" x14ac:dyDescent="0.3">
      <c r="A116" s="444" t="s">
        <v>460</v>
      </c>
      <c r="B116" t="s">
        <v>1859</v>
      </c>
      <c r="D116">
        <v>1</v>
      </c>
    </row>
    <row r="117" spans="1:5" x14ac:dyDescent="0.3">
      <c r="A117" s="444" t="s">
        <v>141</v>
      </c>
      <c r="B117" t="s">
        <v>1546</v>
      </c>
      <c r="C117">
        <v>34.930699999999995</v>
      </c>
      <c r="D117">
        <v>13.051499999999997</v>
      </c>
      <c r="E117">
        <v>19.492099999999997</v>
      </c>
    </row>
    <row r="118" spans="1:5" x14ac:dyDescent="0.3">
      <c r="A118" s="444" t="s">
        <v>464</v>
      </c>
      <c r="B118" t="s">
        <v>1683</v>
      </c>
      <c r="D118">
        <v>3.96</v>
      </c>
      <c r="E118">
        <v>3.1579999999999999</v>
      </c>
    </row>
    <row r="119" spans="1:5" x14ac:dyDescent="0.3">
      <c r="A119" s="444" t="s">
        <v>466</v>
      </c>
      <c r="B119" t="s">
        <v>1547</v>
      </c>
      <c r="D119">
        <v>5.6999999999999993</v>
      </c>
    </row>
    <row r="120" spans="1:5" x14ac:dyDescent="0.3">
      <c r="A120" s="444" t="s">
        <v>125</v>
      </c>
      <c r="B120" t="s">
        <v>1548</v>
      </c>
      <c r="C120">
        <v>42.08</v>
      </c>
      <c r="D120">
        <v>5.3430999999999997</v>
      </c>
      <c r="E120">
        <v>45.016900000000014</v>
      </c>
    </row>
    <row r="121" spans="1:5" x14ac:dyDescent="0.3">
      <c r="A121" s="444" t="s">
        <v>127</v>
      </c>
      <c r="B121" t="s">
        <v>1549</v>
      </c>
      <c r="C121">
        <v>7.670399999999999</v>
      </c>
      <c r="D121">
        <v>7.7439999999999998</v>
      </c>
      <c r="E121">
        <v>10.0928</v>
      </c>
    </row>
    <row r="122" spans="1:5" x14ac:dyDescent="0.3">
      <c r="A122" s="444" t="s">
        <v>470</v>
      </c>
      <c r="B122" t="s">
        <v>1550</v>
      </c>
      <c r="C122">
        <v>12.873199999999999</v>
      </c>
      <c r="D122">
        <v>13.972600000000002</v>
      </c>
      <c r="E122">
        <v>15.643400000000002</v>
      </c>
    </row>
    <row r="123" spans="1:5" x14ac:dyDescent="0.3">
      <c r="A123" s="444" t="s">
        <v>102</v>
      </c>
      <c r="B123" t="s">
        <v>1551</v>
      </c>
      <c r="C123">
        <v>28.17</v>
      </c>
      <c r="D123">
        <v>17.931000000000004</v>
      </c>
      <c r="E123">
        <v>2.2799999999999998</v>
      </c>
    </row>
    <row r="124" spans="1:5" x14ac:dyDescent="0.3">
      <c r="A124" s="444" t="s">
        <v>39</v>
      </c>
      <c r="B124" t="s">
        <v>1552</v>
      </c>
      <c r="C124">
        <v>11.641200000000001</v>
      </c>
      <c r="D124">
        <v>10.528</v>
      </c>
      <c r="E124">
        <v>4.2522000000000002</v>
      </c>
    </row>
    <row r="125" spans="1:5" x14ac:dyDescent="0.3">
      <c r="A125" s="444" t="s">
        <v>480</v>
      </c>
      <c r="B125" t="s">
        <v>1553</v>
      </c>
      <c r="C125">
        <v>8.5602999999999998</v>
      </c>
      <c r="D125">
        <v>0.72050000000000003</v>
      </c>
      <c r="E125">
        <v>6.657</v>
      </c>
    </row>
    <row r="126" spans="1:5" x14ac:dyDescent="0.3">
      <c r="A126" s="444" t="s">
        <v>482</v>
      </c>
      <c r="B126" t="s">
        <v>1730</v>
      </c>
      <c r="C126">
        <v>0.10780000000000001</v>
      </c>
      <c r="D126">
        <v>0.19039999999999999</v>
      </c>
    </row>
    <row r="127" spans="1:5" x14ac:dyDescent="0.3">
      <c r="A127" s="444" t="s">
        <v>486</v>
      </c>
      <c r="B127" t="s">
        <v>1554</v>
      </c>
      <c r="C127">
        <v>37.487000000000002</v>
      </c>
      <c r="D127">
        <v>34.691000000000003</v>
      </c>
      <c r="E127">
        <v>24.494999999999994</v>
      </c>
    </row>
    <row r="128" spans="1:5" x14ac:dyDescent="0.3">
      <c r="A128" s="444" t="s">
        <v>487</v>
      </c>
      <c r="B128" t="s">
        <v>1555</v>
      </c>
      <c r="C128">
        <v>0.1</v>
      </c>
      <c r="D128">
        <v>3.2960000000000003</v>
      </c>
      <c r="E128">
        <v>2.08</v>
      </c>
    </row>
    <row r="129" spans="1:5" x14ac:dyDescent="0.3">
      <c r="A129" s="444" t="s">
        <v>489</v>
      </c>
      <c r="B129" t="s">
        <v>1556</v>
      </c>
      <c r="D129">
        <v>7.4549999999999992</v>
      </c>
      <c r="E129">
        <v>0.69</v>
      </c>
    </row>
    <row r="130" spans="1:5" x14ac:dyDescent="0.3">
      <c r="A130" s="444" t="s">
        <v>129</v>
      </c>
      <c r="B130" t="s">
        <v>1557</v>
      </c>
      <c r="C130">
        <v>22.888999999999996</v>
      </c>
      <c r="D130">
        <v>23.298999999999999</v>
      </c>
      <c r="E130">
        <v>73.522999999999996</v>
      </c>
    </row>
    <row r="131" spans="1:5" x14ac:dyDescent="0.3">
      <c r="A131" s="444" t="s">
        <v>131</v>
      </c>
      <c r="B131" t="s">
        <v>1558</v>
      </c>
      <c r="C131">
        <v>24.275400000000001</v>
      </c>
      <c r="D131">
        <v>26.919500000000003</v>
      </c>
      <c r="E131">
        <v>43.782699999999998</v>
      </c>
    </row>
    <row r="132" spans="1:5" x14ac:dyDescent="0.3">
      <c r="A132" s="444" t="s">
        <v>492</v>
      </c>
      <c r="B132" t="s">
        <v>1869</v>
      </c>
      <c r="D132">
        <v>2.6218000000000004</v>
      </c>
      <c r="E132">
        <v>2.4</v>
      </c>
    </row>
    <row r="133" spans="1:5" x14ac:dyDescent="0.3">
      <c r="A133" s="444" t="s">
        <v>494</v>
      </c>
      <c r="B133" t="s">
        <v>1918</v>
      </c>
      <c r="D133">
        <v>3.1659999999999999</v>
      </c>
    </row>
    <row r="134" spans="1:5" x14ac:dyDescent="0.3">
      <c r="A134" s="444" t="s">
        <v>496</v>
      </c>
      <c r="B134" t="s">
        <v>1559</v>
      </c>
      <c r="C134">
        <v>27.765200000000004</v>
      </c>
      <c r="D134">
        <v>30.289400000000001</v>
      </c>
      <c r="E134">
        <v>13.3316</v>
      </c>
    </row>
    <row r="135" spans="1:5" x14ac:dyDescent="0.3">
      <c r="A135" s="444" t="s">
        <v>498</v>
      </c>
      <c r="B135" t="s">
        <v>1919</v>
      </c>
      <c r="D135">
        <v>0.76</v>
      </c>
    </row>
    <row r="136" spans="1:5" x14ac:dyDescent="0.3">
      <c r="A136" s="444" t="s">
        <v>109</v>
      </c>
      <c r="B136" t="s">
        <v>1560</v>
      </c>
      <c r="C136">
        <v>52.651399999999988</v>
      </c>
      <c r="D136">
        <v>56.875199999999992</v>
      </c>
      <c r="E136">
        <v>27.195200000000007</v>
      </c>
    </row>
    <row r="137" spans="1:5" x14ac:dyDescent="0.3">
      <c r="A137" s="444" t="s">
        <v>961</v>
      </c>
      <c r="B137" t="s">
        <v>1920</v>
      </c>
      <c r="E137">
        <v>0.7569999999999999</v>
      </c>
    </row>
    <row r="138" spans="1:5" x14ac:dyDescent="0.3">
      <c r="A138" s="444" t="s">
        <v>42</v>
      </c>
      <c r="B138" t="s">
        <v>1561</v>
      </c>
      <c r="C138">
        <v>11.9016</v>
      </c>
      <c r="D138">
        <v>7.5153999999999996</v>
      </c>
      <c r="E138">
        <v>9.9775999999999989</v>
      </c>
    </row>
    <row r="139" spans="1:5" x14ac:dyDescent="0.3">
      <c r="A139" s="444" t="s">
        <v>501</v>
      </c>
      <c r="B139" t="s">
        <v>1731</v>
      </c>
      <c r="C139">
        <v>0.27300000000000002</v>
      </c>
      <c r="D139">
        <v>-0.11700000000000001</v>
      </c>
      <c r="E139">
        <v>4.532</v>
      </c>
    </row>
    <row r="140" spans="1:5" x14ac:dyDescent="0.3">
      <c r="A140" s="444" t="s">
        <v>503</v>
      </c>
      <c r="B140" t="s">
        <v>1921</v>
      </c>
      <c r="C140">
        <v>1.8</v>
      </c>
      <c r="E140">
        <v>0.23400000000000001</v>
      </c>
    </row>
    <row r="141" spans="1:5" x14ac:dyDescent="0.3">
      <c r="A141" s="444" t="s">
        <v>505</v>
      </c>
      <c r="B141" t="s">
        <v>1745</v>
      </c>
      <c r="D141">
        <v>2.0019999999999998</v>
      </c>
    </row>
    <row r="142" spans="1:5" x14ac:dyDescent="0.3">
      <c r="A142" s="444" t="s">
        <v>145</v>
      </c>
      <c r="B142" t="s">
        <v>1562</v>
      </c>
      <c r="C142">
        <v>11.222200000000001</v>
      </c>
      <c r="D142">
        <v>4.5574999999999992</v>
      </c>
      <c r="E142">
        <v>1.6786999999999999</v>
      </c>
    </row>
    <row r="143" spans="1:5" x14ac:dyDescent="0.3">
      <c r="A143" s="444" t="s">
        <v>510</v>
      </c>
      <c r="B143" t="s">
        <v>1563</v>
      </c>
      <c r="C143">
        <v>15.814</v>
      </c>
      <c r="D143">
        <v>5.0684999999999993</v>
      </c>
      <c r="E143">
        <v>6.5676000000000005</v>
      </c>
    </row>
    <row r="144" spans="1:5" x14ac:dyDescent="0.3">
      <c r="A144" s="444" t="s">
        <v>512</v>
      </c>
      <c r="B144" t="s">
        <v>1894</v>
      </c>
      <c r="D144">
        <v>0.83199999999999996</v>
      </c>
    </row>
    <row r="145" spans="1:5" x14ac:dyDescent="0.3">
      <c r="A145" s="444" t="s">
        <v>133</v>
      </c>
      <c r="B145" t="s">
        <v>1564</v>
      </c>
      <c r="C145">
        <v>3.9020000000000001</v>
      </c>
      <c r="D145">
        <v>6.0870000000000006</v>
      </c>
      <c r="E145">
        <v>2.2738999999999998</v>
      </c>
    </row>
    <row r="146" spans="1:5" x14ac:dyDescent="0.3">
      <c r="A146" s="444" t="s">
        <v>514</v>
      </c>
      <c r="B146" t="s">
        <v>1565</v>
      </c>
      <c r="C146">
        <v>7.6997</v>
      </c>
      <c r="D146">
        <v>16.937200000000001</v>
      </c>
      <c r="E146">
        <v>16.948900000000002</v>
      </c>
    </row>
    <row r="147" spans="1:5" x14ac:dyDescent="0.3">
      <c r="A147" s="444" t="s">
        <v>516</v>
      </c>
      <c r="B147" t="s">
        <v>1922</v>
      </c>
      <c r="D147">
        <v>1.1120000000000001</v>
      </c>
    </row>
    <row r="148" spans="1:5" x14ac:dyDescent="0.3">
      <c r="A148" s="444" t="s">
        <v>113</v>
      </c>
      <c r="B148" t="s">
        <v>1566</v>
      </c>
      <c r="C148">
        <v>28.317</v>
      </c>
      <c r="D148">
        <v>25.821999999999999</v>
      </c>
      <c r="E148">
        <v>12.661600000000002</v>
      </c>
    </row>
    <row r="149" spans="1:5" x14ac:dyDescent="0.3">
      <c r="A149" s="444" t="s">
        <v>518</v>
      </c>
      <c r="B149" t="s">
        <v>1567</v>
      </c>
      <c r="C149">
        <v>11.193499999999998</v>
      </c>
      <c r="D149">
        <v>1.3214999999999999</v>
      </c>
      <c r="E149">
        <v>9.5250000000000004</v>
      </c>
    </row>
    <row r="150" spans="1:5" x14ac:dyDescent="0.3">
      <c r="A150" s="444" t="s">
        <v>143</v>
      </c>
      <c r="B150" t="s">
        <v>1749</v>
      </c>
      <c r="D150">
        <v>0.61749999999999994</v>
      </c>
    </row>
    <row r="151" spans="1:5" x14ac:dyDescent="0.3">
      <c r="A151" s="444" t="s">
        <v>520</v>
      </c>
      <c r="B151" t="s">
        <v>1746</v>
      </c>
      <c r="C151">
        <v>1.26</v>
      </c>
      <c r="D151">
        <v>1.8</v>
      </c>
    </row>
    <row r="152" spans="1:5" x14ac:dyDescent="0.3">
      <c r="A152" s="444" t="s">
        <v>522</v>
      </c>
      <c r="B152" t="s">
        <v>1732</v>
      </c>
    </row>
    <row r="153" spans="1:5" x14ac:dyDescent="0.3">
      <c r="A153" s="444" t="s">
        <v>1883</v>
      </c>
      <c r="B153" t="s">
        <v>1895</v>
      </c>
      <c r="C153">
        <v>4.76</v>
      </c>
    </row>
    <row r="154" spans="1:5" x14ac:dyDescent="0.3">
      <c r="A154" s="444" t="s">
        <v>524</v>
      </c>
      <c r="B154" t="s">
        <v>1667</v>
      </c>
      <c r="C154">
        <v>2.996</v>
      </c>
      <c r="E154">
        <v>12.91</v>
      </c>
    </row>
    <row r="155" spans="1:5" x14ac:dyDescent="0.3">
      <c r="A155" s="444" t="s">
        <v>526</v>
      </c>
      <c r="B155" t="s">
        <v>1665</v>
      </c>
      <c r="C155">
        <v>2.64</v>
      </c>
      <c r="D155">
        <v>0.7</v>
      </c>
    </row>
    <row r="156" spans="1:5" x14ac:dyDescent="0.3">
      <c r="A156" s="444" t="s">
        <v>528</v>
      </c>
      <c r="B156" t="s">
        <v>1657</v>
      </c>
      <c r="C156">
        <v>18.732800000000001</v>
      </c>
      <c r="D156">
        <v>1.4079999999999999</v>
      </c>
    </row>
    <row r="157" spans="1:5" x14ac:dyDescent="0.3">
      <c r="A157" s="444" t="s">
        <v>534</v>
      </c>
      <c r="B157" t="s">
        <v>1923</v>
      </c>
    </row>
    <row r="158" spans="1:5" x14ac:dyDescent="0.3">
      <c r="A158" s="444" t="s">
        <v>542</v>
      </c>
      <c r="B158" t="s">
        <v>1924</v>
      </c>
    </row>
    <row r="159" spans="1:5" x14ac:dyDescent="0.3">
      <c r="A159" s="444" t="s">
        <v>546</v>
      </c>
      <c r="B159" t="s">
        <v>1684</v>
      </c>
      <c r="D159">
        <v>2.77</v>
      </c>
    </row>
    <row r="160" spans="1:5" x14ac:dyDescent="0.3">
      <c r="A160" s="444" t="s">
        <v>555</v>
      </c>
      <c r="B160" t="s">
        <v>1896</v>
      </c>
    </row>
    <row r="161" spans="1:5" x14ac:dyDescent="0.3">
      <c r="A161" s="444" t="s">
        <v>565</v>
      </c>
      <c r="B161" t="s">
        <v>1897</v>
      </c>
    </row>
    <row r="162" spans="1:5" x14ac:dyDescent="0.3">
      <c r="A162" s="444" t="s">
        <v>569</v>
      </c>
      <c r="B162" t="s">
        <v>1701</v>
      </c>
    </row>
    <row r="163" spans="1:5" x14ac:dyDescent="0.3">
      <c r="A163" s="444" t="s">
        <v>575</v>
      </c>
      <c r="B163" t="s">
        <v>1898</v>
      </c>
    </row>
    <row r="164" spans="1:5" x14ac:dyDescent="0.3">
      <c r="A164" s="444" t="s">
        <v>590</v>
      </c>
      <c r="B164" t="s">
        <v>1899</v>
      </c>
    </row>
    <row r="165" spans="1:5" x14ac:dyDescent="0.3">
      <c r="A165" s="444" t="s">
        <v>594</v>
      </c>
      <c r="B165" t="s">
        <v>1699</v>
      </c>
      <c r="D165">
        <v>0.42530000000000001</v>
      </c>
    </row>
    <row r="166" spans="1:5" x14ac:dyDescent="0.3">
      <c r="A166" s="444" t="s">
        <v>596</v>
      </c>
      <c r="B166" t="s">
        <v>1900</v>
      </c>
    </row>
    <row r="167" spans="1:5" x14ac:dyDescent="0.3">
      <c r="A167" s="444" t="s">
        <v>598</v>
      </c>
      <c r="B167" t="s">
        <v>1925</v>
      </c>
      <c r="D167">
        <v>0.48139999999999999</v>
      </c>
    </row>
    <row r="168" spans="1:5" x14ac:dyDescent="0.3">
      <c r="A168" s="444" t="s">
        <v>605</v>
      </c>
      <c r="B168" t="s">
        <v>1901</v>
      </c>
    </row>
    <row r="169" spans="1:5" x14ac:dyDescent="0.3">
      <c r="A169" s="444" t="s">
        <v>609</v>
      </c>
      <c r="B169" t="s">
        <v>1736</v>
      </c>
      <c r="D169">
        <v>0.54179999999999995</v>
      </c>
    </row>
    <row r="170" spans="1:5" x14ac:dyDescent="0.3">
      <c r="A170" s="444" t="s">
        <v>611</v>
      </c>
      <c r="B170" t="s">
        <v>1926</v>
      </c>
      <c r="D170">
        <v>0.33750000000000002</v>
      </c>
    </row>
    <row r="171" spans="1:5" x14ac:dyDescent="0.3">
      <c r="A171" s="444" t="s">
        <v>637</v>
      </c>
      <c r="B171" t="s">
        <v>1686</v>
      </c>
      <c r="C171">
        <v>1.226</v>
      </c>
      <c r="E171">
        <v>6.5787999999999993</v>
      </c>
    </row>
    <row r="172" spans="1:5" x14ac:dyDescent="0.3">
      <c r="A172" s="444" t="s">
        <v>639</v>
      </c>
      <c r="B172" t="s">
        <v>1570</v>
      </c>
      <c r="C172">
        <v>16.673000000000002</v>
      </c>
      <c r="D172">
        <v>28.910499999999995</v>
      </c>
      <c r="E172">
        <v>5.5170000000000003</v>
      </c>
    </row>
    <row r="173" spans="1:5" x14ac:dyDescent="0.3">
      <c r="A173" s="444" t="s">
        <v>643</v>
      </c>
      <c r="B173" t="s">
        <v>1571</v>
      </c>
      <c r="C173">
        <v>11.191899999999999</v>
      </c>
      <c r="D173">
        <v>12.4314</v>
      </c>
      <c r="E173">
        <v>4.7893999999999997</v>
      </c>
    </row>
    <row r="174" spans="1:5" x14ac:dyDescent="0.3">
      <c r="A174" s="444" t="s">
        <v>645</v>
      </c>
      <c r="B174" t="s">
        <v>1861</v>
      </c>
      <c r="C174">
        <v>8.2289999999999992</v>
      </c>
      <c r="D174">
        <v>1.65</v>
      </c>
      <c r="E174">
        <v>4.1370000000000005</v>
      </c>
    </row>
    <row r="175" spans="1:5" x14ac:dyDescent="0.3">
      <c r="A175" s="444" t="s">
        <v>647</v>
      </c>
      <c r="B175" t="s">
        <v>1572</v>
      </c>
      <c r="C175">
        <v>0.86450000000000005</v>
      </c>
      <c r="D175">
        <v>25.025199999999998</v>
      </c>
      <c r="E175">
        <v>11.457000000000001</v>
      </c>
    </row>
    <row r="176" spans="1:5" x14ac:dyDescent="0.3">
      <c r="A176" s="444" t="s">
        <v>649</v>
      </c>
      <c r="B176" t="s">
        <v>1870</v>
      </c>
      <c r="C176">
        <v>0</v>
      </c>
      <c r="D176">
        <v>1.764</v>
      </c>
    </row>
    <row r="177" spans="1:5" x14ac:dyDescent="0.3">
      <c r="A177" s="444" t="s">
        <v>651</v>
      </c>
      <c r="B177" t="s">
        <v>1573</v>
      </c>
      <c r="C177">
        <v>4.6802000000000001</v>
      </c>
      <c r="D177">
        <v>0.76839999999999997</v>
      </c>
      <c r="E177">
        <v>5.8983999999999996</v>
      </c>
    </row>
    <row r="178" spans="1:5" x14ac:dyDescent="0.3">
      <c r="A178" s="444" t="s">
        <v>653</v>
      </c>
      <c r="B178" t="s">
        <v>1865</v>
      </c>
      <c r="C178">
        <v>1.2985</v>
      </c>
      <c r="E178">
        <v>2.1280000000000001</v>
      </c>
    </row>
    <row r="179" spans="1:5" x14ac:dyDescent="0.3">
      <c r="A179" s="444" t="s">
        <v>55</v>
      </c>
      <c r="B179" t="s">
        <v>1574</v>
      </c>
      <c r="C179">
        <v>10.447699999999998</v>
      </c>
      <c r="D179">
        <v>6.7454000000000001</v>
      </c>
      <c r="E179">
        <v>10.597099999999999</v>
      </c>
    </row>
    <row r="180" spans="1:5" x14ac:dyDescent="0.3">
      <c r="A180" s="444" t="s">
        <v>52</v>
      </c>
      <c r="B180" t="s">
        <v>1866</v>
      </c>
      <c r="D180">
        <v>3.78</v>
      </c>
    </row>
    <row r="181" spans="1:5" x14ac:dyDescent="0.3">
      <c r="A181" s="444" t="s">
        <v>655</v>
      </c>
      <c r="B181" t="s">
        <v>1754</v>
      </c>
      <c r="C181">
        <v>1</v>
      </c>
      <c r="D181">
        <v>1.008</v>
      </c>
    </row>
    <row r="182" spans="1:5" x14ac:dyDescent="0.3">
      <c r="A182" s="444" t="s">
        <v>661</v>
      </c>
      <c r="B182" t="s">
        <v>1621</v>
      </c>
      <c r="C182">
        <v>8.07</v>
      </c>
      <c r="E182">
        <v>4.1196000000000002</v>
      </c>
    </row>
    <row r="183" spans="1:5" x14ac:dyDescent="0.3">
      <c r="A183" s="444" t="s">
        <v>663</v>
      </c>
      <c r="B183" t="s">
        <v>1862</v>
      </c>
    </row>
    <row r="184" spans="1:5" x14ac:dyDescent="0.3">
      <c r="A184" s="444" t="s">
        <v>675</v>
      </c>
      <c r="B184" t="s">
        <v>1688</v>
      </c>
    </row>
    <row r="185" spans="1:5" x14ac:dyDescent="0.3">
      <c r="A185" s="444" t="s">
        <v>677</v>
      </c>
      <c r="B185" t="s">
        <v>1927</v>
      </c>
      <c r="E185">
        <v>1.3340000000000001</v>
      </c>
    </row>
    <row r="186" spans="1:5" x14ac:dyDescent="0.3">
      <c r="A186" s="444" t="s">
        <v>681</v>
      </c>
      <c r="B186" t="s">
        <v>1928</v>
      </c>
      <c r="E186">
        <v>7.1070000000000002</v>
      </c>
    </row>
    <row r="187" spans="1:5" x14ac:dyDescent="0.3">
      <c r="A187" s="444" t="s">
        <v>683</v>
      </c>
      <c r="B187" t="s">
        <v>1734</v>
      </c>
      <c r="E187">
        <v>2.13</v>
      </c>
    </row>
    <row r="188" spans="1:5" x14ac:dyDescent="0.3">
      <c r="A188" s="444" t="s">
        <v>687</v>
      </c>
      <c r="B188" t="s">
        <v>1929</v>
      </c>
      <c r="C188">
        <v>1.758</v>
      </c>
      <c r="D188">
        <v>1.383</v>
      </c>
    </row>
    <row r="189" spans="1:5" x14ac:dyDescent="0.3">
      <c r="A189" s="444" t="s">
        <v>699</v>
      </c>
      <c r="B189" t="s">
        <v>1576</v>
      </c>
      <c r="D189">
        <v>1.6930000000000001</v>
      </c>
      <c r="E189">
        <v>1.012</v>
      </c>
    </row>
    <row r="190" spans="1:5" x14ac:dyDescent="0.3">
      <c r="A190" s="444" t="s">
        <v>701</v>
      </c>
      <c r="B190" t="s">
        <v>1577</v>
      </c>
      <c r="C190">
        <v>3.4950000000000001</v>
      </c>
      <c r="D190">
        <v>5.3920000000000003</v>
      </c>
      <c r="E190">
        <v>2.0880000000000001</v>
      </c>
    </row>
    <row r="191" spans="1:5" x14ac:dyDescent="0.3">
      <c r="A191" s="444" t="s">
        <v>703</v>
      </c>
      <c r="B191" t="s">
        <v>1578</v>
      </c>
      <c r="C191">
        <v>1.45</v>
      </c>
      <c r="D191">
        <v>7.1229999999999993</v>
      </c>
    </row>
    <row r="192" spans="1:5" x14ac:dyDescent="0.3">
      <c r="A192" s="444" t="s">
        <v>119</v>
      </c>
      <c r="B192" t="s">
        <v>1579</v>
      </c>
      <c r="C192">
        <v>0.4375</v>
      </c>
      <c r="D192">
        <v>3.786</v>
      </c>
      <c r="E192">
        <v>0.74099999999999999</v>
      </c>
    </row>
    <row r="193" spans="1:5" x14ac:dyDescent="0.3">
      <c r="A193" s="444" t="s">
        <v>707</v>
      </c>
      <c r="B193" t="s">
        <v>1690</v>
      </c>
      <c r="D193">
        <v>0.68200000000000005</v>
      </c>
    </row>
    <row r="194" spans="1:5" x14ac:dyDescent="0.3">
      <c r="A194" s="444" t="s">
        <v>709</v>
      </c>
      <c r="B194" t="s">
        <v>1580</v>
      </c>
      <c r="C194">
        <v>0.55000000000000004</v>
      </c>
      <c r="D194">
        <v>1.65</v>
      </c>
    </row>
    <row r="195" spans="1:5" x14ac:dyDescent="0.3">
      <c r="A195" s="444" t="s">
        <v>715</v>
      </c>
      <c r="B195" t="s">
        <v>1581</v>
      </c>
      <c r="D195">
        <v>0.71199999999999997</v>
      </c>
      <c r="E195">
        <v>2.2939999999999996</v>
      </c>
    </row>
    <row r="196" spans="1:5" x14ac:dyDescent="0.3">
      <c r="A196" s="444" t="s">
        <v>717</v>
      </c>
      <c r="B196" t="s">
        <v>1695</v>
      </c>
    </row>
    <row r="197" spans="1:5" x14ac:dyDescent="0.3">
      <c r="A197" s="444" t="s">
        <v>725</v>
      </c>
      <c r="B197" t="s">
        <v>1692</v>
      </c>
    </row>
    <row r="198" spans="1:5" x14ac:dyDescent="0.3">
      <c r="A198" s="444" t="s">
        <v>733</v>
      </c>
      <c r="B198" t="s">
        <v>1904</v>
      </c>
    </row>
    <row r="199" spans="1:5" x14ac:dyDescent="0.3">
      <c r="A199" s="465" t="s">
        <v>1420</v>
      </c>
      <c r="B199" s="464"/>
      <c r="C199" s="464">
        <v>1437.6093119999996</v>
      </c>
      <c r="D199" s="464">
        <v>1472.2390999999998</v>
      </c>
      <c r="E199" s="464">
        <v>1152.0648717619836</v>
      </c>
    </row>
    <row r="201" spans="1:5" x14ac:dyDescent="0.3">
      <c r="A201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D213-771C-4516-91FB-389794C11A98}">
  <sheetPr codeName="Planilha40"/>
  <dimension ref="A1:D201"/>
  <sheetViews>
    <sheetView workbookViewId="0">
      <selection activeCell="H19" sqref="H19"/>
    </sheetView>
  </sheetViews>
  <sheetFormatPr defaultRowHeight="14.4" x14ac:dyDescent="0.3"/>
  <cols>
    <col min="1" max="1" width="13.5546875" customWidth="1"/>
    <col min="2" max="2" width="39.33203125" customWidth="1"/>
  </cols>
  <sheetData>
    <row r="1" spans="1:4" x14ac:dyDescent="0.3">
      <c r="A1" s="449" t="s">
        <v>1662</v>
      </c>
      <c r="B1" s="449" t="s">
        <v>1663</v>
      </c>
      <c r="C1" s="449" t="s">
        <v>1906</v>
      </c>
      <c r="D1" s="449" t="s">
        <v>1864</v>
      </c>
    </row>
    <row r="2" spans="1:4" x14ac:dyDescent="0.3">
      <c r="A2" s="442" t="s">
        <v>181</v>
      </c>
      <c r="B2" s="442"/>
      <c r="C2" s="442" t="s">
        <v>1421</v>
      </c>
      <c r="D2" s="442" t="s">
        <v>1421</v>
      </c>
    </row>
    <row r="3" spans="1:4" x14ac:dyDescent="0.3">
      <c r="A3" s="444" t="s">
        <v>237</v>
      </c>
      <c r="B3" t="s">
        <v>1742</v>
      </c>
      <c r="D3">
        <v>5.2720000000000002</v>
      </c>
    </row>
    <row r="4" spans="1:4" x14ac:dyDescent="0.3">
      <c r="A4" s="444" t="s">
        <v>243</v>
      </c>
      <c r="B4" t="s">
        <v>1674</v>
      </c>
    </row>
    <row r="5" spans="1:4" x14ac:dyDescent="0.3">
      <c r="A5" s="444" t="s">
        <v>246</v>
      </c>
      <c r="B5" t="s">
        <v>1470</v>
      </c>
      <c r="C5">
        <v>8.9619999999999997</v>
      </c>
      <c r="D5">
        <v>13.032</v>
      </c>
    </row>
    <row r="6" spans="1:4" x14ac:dyDescent="0.3">
      <c r="A6" s="444" t="s">
        <v>147</v>
      </c>
      <c r="B6" t="s">
        <v>1471</v>
      </c>
      <c r="C6">
        <v>30.279999999999998</v>
      </c>
      <c r="D6">
        <v>5.6459999999999999</v>
      </c>
    </row>
    <row r="7" spans="1:4" x14ac:dyDescent="0.3">
      <c r="A7" s="444" t="s">
        <v>249</v>
      </c>
      <c r="B7" t="s">
        <v>1472</v>
      </c>
      <c r="C7">
        <v>16.951000000000001</v>
      </c>
      <c r="D7">
        <v>16.61</v>
      </c>
    </row>
    <row r="8" spans="1:4" x14ac:dyDescent="0.3">
      <c r="A8" s="444" t="s">
        <v>251</v>
      </c>
      <c r="B8" t="s">
        <v>1473</v>
      </c>
      <c r="C8">
        <v>12.622</v>
      </c>
      <c r="D8">
        <v>3.3309999999999995</v>
      </c>
    </row>
    <row r="9" spans="1:4" x14ac:dyDescent="0.3">
      <c r="A9" s="444" t="s">
        <v>49</v>
      </c>
      <c r="B9" t="s">
        <v>1474</v>
      </c>
      <c r="C9">
        <v>2.5009999999999999</v>
      </c>
      <c r="D9">
        <v>0.42499999999999999</v>
      </c>
    </row>
    <row r="10" spans="1:4" x14ac:dyDescent="0.3">
      <c r="A10" s="444" t="s">
        <v>72</v>
      </c>
      <c r="B10" t="s">
        <v>1475</v>
      </c>
      <c r="C10">
        <v>7.9939999999999998</v>
      </c>
    </row>
    <row r="11" spans="1:4" x14ac:dyDescent="0.3">
      <c r="A11" s="444" t="s">
        <v>254</v>
      </c>
      <c r="B11" t="s">
        <v>1884</v>
      </c>
    </row>
    <row r="12" spans="1:4" x14ac:dyDescent="0.3">
      <c r="A12" s="444" t="s">
        <v>256</v>
      </c>
      <c r="B12" t="s">
        <v>1476</v>
      </c>
      <c r="C12">
        <v>9.7846999999999991</v>
      </c>
      <c r="D12">
        <v>4.1370000000000005</v>
      </c>
    </row>
    <row r="13" spans="1:4" x14ac:dyDescent="0.3">
      <c r="A13" s="444" t="s">
        <v>258</v>
      </c>
      <c r="B13" t="s">
        <v>1885</v>
      </c>
    </row>
    <row r="14" spans="1:4" x14ac:dyDescent="0.3">
      <c r="A14" s="444" t="s">
        <v>151</v>
      </c>
      <c r="B14" t="s">
        <v>1477</v>
      </c>
      <c r="C14">
        <v>40.730099999999993</v>
      </c>
      <c r="D14">
        <v>27.885200000000005</v>
      </c>
    </row>
    <row r="15" spans="1:4" x14ac:dyDescent="0.3">
      <c r="A15" s="444" t="s">
        <v>149</v>
      </c>
      <c r="B15" t="s">
        <v>1855</v>
      </c>
      <c r="C15">
        <v>1.0649999999999999</v>
      </c>
    </row>
    <row r="16" spans="1:4" x14ac:dyDescent="0.3">
      <c r="A16" s="444" t="s">
        <v>261</v>
      </c>
      <c r="B16" t="s">
        <v>1478</v>
      </c>
      <c r="C16">
        <v>8.6440000000000001</v>
      </c>
      <c r="D16">
        <v>4.556</v>
      </c>
    </row>
    <row r="17" spans="1:4" x14ac:dyDescent="0.3">
      <c r="A17" s="444" t="s">
        <v>265</v>
      </c>
      <c r="B17" t="s">
        <v>1479</v>
      </c>
      <c r="C17">
        <v>38.466599999999993</v>
      </c>
      <c r="D17">
        <v>4.2992000000000008</v>
      </c>
    </row>
    <row r="18" spans="1:4" x14ac:dyDescent="0.3">
      <c r="A18" s="444" t="s">
        <v>267</v>
      </c>
      <c r="B18" t="s">
        <v>1856</v>
      </c>
    </row>
    <row r="19" spans="1:4" x14ac:dyDescent="0.3">
      <c r="A19" s="444" t="s">
        <v>269</v>
      </c>
      <c r="B19" t="s">
        <v>1480</v>
      </c>
      <c r="C19">
        <v>27.522000000000002</v>
      </c>
      <c r="D19">
        <v>14.288499999999999</v>
      </c>
    </row>
    <row r="20" spans="1:4" x14ac:dyDescent="0.3">
      <c r="A20" s="444" t="s">
        <v>270</v>
      </c>
      <c r="B20" t="s">
        <v>1873</v>
      </c>
      <c r="D20">
        <v>2.5499999999999998</v>
      </c>
    </row>
    <row r="21" spans="1:4" x14ac:dyDescent="0.3">
      <c r="A21" s="444" t="s">
        <v>272</v>
      </c>
      <c r="B21" t="s">
        <v>1481</v>
      </c>
      <c r="C21">
        <v>1.1415999999999999</v>
      </c>
      <c r="D21">
        <v>33.842399999999998</v>
      </c>
    </row>
    <row r="22" spans="1:4" x14ac:dyDescent="0.3">
      <c r="A22" s="444" t="s">
        <v>274</v>
      </c>
      <c r="B22" t="s">
        <v>1886</v>
      </c>
    </row>
    <row r="23" spans="1:4" x14ac:dyDescent="0.3">
      <c r="A23" s="444" t="s">
        <v>57</v>
      </c>
      <c r="B23" t="s">
        <v>1482</v>
      </c>
      <c r="C23">
        <v>33.286799999999999</v>
      </c>
      <c r="D23">
        <v>7.8648000000000007</v>
      </c>
    </row>
    <row r="24" spans="1:4" x14ac:dyDescent="0.3">
      <c r="A24" s="444" t="s">
        <v>75</v>
      </c>
      <c r="B24" t="s">
        <v>1483</v>
      </c>
      <c r="C24">
        <v>15.757000000000001</v>
      </c>
      <c r="D24">
        <v>16.245000000000001</v>
      </c>
    </row>
    <row r="25" spans="1:4" x14ac:dyDescent="0.3">
      <c r="A25" s="444" t="s">
        <v>29</v>
      </c>
      <c r="B25" t="s">
        <v>1484</v>
      </c>
      <c r="C25">
        <v>36.457000000000001</v>
      </c>
      <c r="D25">
        <v>25.015999999999998</v>
      </c>
    </row>
    <row r="26" spans="1:4" x14ac:dyDescent="0.3">
      <c r="A26" s="444" t="s">
        <v>278</v>
      </c>
      <c r="B26" t="s">
        <v>1887</v>
      </c>
    </row>
    <row r="27" spans="1:4" x14ac:dyDescent="0.3">
      <c r="A27" s="444" t="s">
        <v>280</v>
      </c>
      <c r="B27" t="s">
        <v>1671</v>
      </c>
      <c r="D27">
        <v>1</v>
      </c>
    </row>
    <row r="28" spans="1:4" x14ac:dyDescent="0.3">
      <c r="A28" s="444" t="s">
        <v>282</v>
      </c>
      <c r="B28" t="s">
        <v>1485</v>
      </c>
      <c r="C28">
        <v>1.1200000000000001</v>
      </c>
      <c r="D28">
        <v>5.1099999999999994</v>
      </c>
    </row>
    <row r="29" spans="1:4" x14ac:dyDescent="0.3">
      <c r="A29" s="444" t="s">
        <v>284</v>
      </c>
      <c r="B29" t="s">
        <v>1753</v>
      </c>
      <c r="C29">
        <v>0.77759999999999996</v>
      </c>
      <c r="D29">
        <v>0.214</v>
      </c>
    </row>
    <row r="30" spans="1:4" x14ac:dyDescent="0.3">
      <c r="A30" s="444" t="s">
        <v>286</v>
      </c>
      <c r="B30" t="s">
        <v>1722</v>
      </c>
    </row>
    <row r="31" spans="1:4" x14ac:dyDescent="0.3">
      <c r="A31" s="444" t="s">
        <v>288</v>
      </c>
      <c r="B31" t="s">
        <v>1651</v>
      </c>
      <c r="C31">
        <v>8.9909999999999997</v>
      </c>
      <c r="D31">
        <v>15.66</v>
      </c>
    </row>
    <row r="32" spans="1:4" x14ac:dyDescent="0.3">
      <c r="A32" s="444" t="s">
        <v>290</v>
      </c>
      <c r="B32" t="s">
        <v>1857</v>
      </c>
      <c r="C32">
        <v>5.4741999999999997</v>
      </c>
    </row>
    <row r="33" spans="1:4" x14ac:dyDescent="0.3">
      <c r="A33" s="444" t="s">
        <v>292</v>
      </c>
      <c r="B33" t="s">
        <v>1486</v>
      </c>
      <c r="C33">
        <v>4.9607000000000001</v>
      </c>
    </row>
    <row r="34" spans="1:4" x14ac:dyDescent="0.3">
      <c r="A34" s="444" t="s">
        <v>155</v>
      </c>
      <c r="B34" t="s">
        <v>1487</v>
      </c>
      <c r="C34">
        <v>4.5179999999999998</v>
      </c>
      <c r="D34">
        <v>8.8379999999999992</v>
      </c>
    </row>
    <row r="35" spans="1:4" x14ac:dyDescent="0.3">
      <c r="A35" s="444" t="s">
        <v>153</v>
      </c>
      <c r="B35" t="s">
        <v>1907</v>
      </c>
      <c r="D35">
        <v>5.6719999999999997</v>
      </c>
    </row>
    <row r="36" spans="1:4" x14ac:dyDescent="0.3">
      <c r="A36" s="444" t="s">
        <v>295</v>
      </c>
      <c r="B36" t="s">
        <v>1488</v>
      </c>
      <c r="C36">
        <v>12.519400000000001</v>
      </c>
      <c r="D36">
        <v>3.1509999999999998</v>
      </c>
    </row>
    <row r="37" spans="1:4" x14ac:dyDescent="0.3">
      <c r="A37" s="444" t="s">
        <v>297</v>
      </c>
      <c r="B37" t="s">
        <v>1908</v>
      </c>
    </row>
    <row r="38" spans="1:4" x14ac:dyDescent="0.3">
      <c r="A38" s="444" t="s">
        <v>299</v>
      </c>
      <c r="B38" t="s">
        <v>1489</v>
      </c>
      <c r="C38">
        <v>0.18060000000000001</v>
      </c>
    </row>
    <row r="39" spans="1:4" x14ac:dyDescent="0.3">
      <c r="A39" s="444" t="s">
        <v>301</v>
      </c>
      <c r="B39" t="s">
        <v>1490</v>
      </c>
      <c r="C39">
        <v>5.7134999999999998</v>
      </c>
      <c r="D39">
        <v>25.8904</v>
      </c>
    </row>
    <row r="40" spans="1:4" x14ac:dyDescent="0.3">
      <c r="A40" s="444" t="s">
        <v>303</v>
      </c>
      <c r="B40" t="s">
        <v>1909</v>
      </c>
    </row>
    <row r="41" spans="1:4" x14ac:dyDescent="0.3">
      <c r="A41" s="444" t="s">
        <v>305</v>
      </c>
      <c r="B41" t="s">
        <v>1491</v>
      </c>
      <c r="C41">
        <v>9.6438000000000006</v>
      </c>
    </row>
    <row r="42" spans="1:4" x14ac:dyDescent="0.3">
      <c r="A42" s="444" t="s">
        <v>307</v>
      </c>
      <c r="B42" t="s">
        <v>1888</v>
      </c>
    </row>
    <row r="43" spans="1:4" x14ac:dyDescent="0.3">
      <c r="A43" s="444" t="s">
        <v>82</v>
      </c>
      <c r="B43" t="s">
        <v>1602</v>
      </c>
      <c r="C43">
        <v>3.19</v>
      </c>
      <c r="D43">
        <v>0.34799999999999998</v>
      </c>
    </row>
    <row r="44" spans="1:4" x14ac:dyDescent="0.3">
      <c r="A44" s="444" t="s">
        <v>24</v>
      </c>
      <c r="B44" t="s">
        <v>1492</v>
      </c>
      <c r="C44">
        <v>5.2611999999999997</v>
      </c>
      <c r="D44">
        <v>12.9102</v>
      </c>
    </row>
    <row r="45" spans="1:4" x14ac:dyDescent="0.3">
      <c r="A45" s="444" t="s">
        <v>311</v>
      </c>
      <c r="B45" t="s">
        <v>1614</v>
      </c>
      <c r="C45">
        <v>5.4359999999999999</v>
      </c>
      <c r="D45">
        <v>1.04</v>
      </c>
    </row>
    <row r="46" spans="1:4" x14ac:dyDescent="0.3">
      <c r="A46" s="444" t="s">
        <v>313</v>
      </c>
      <c r="B46" t="s">
        <v>1493</v>
      </c>
      <c r="C46">
        <v>19.651200000000003</v>
      </c>
      <c r="D46">
        <v>0.15839999999999999</v>
      </c>
    </row>
    <row r="47" spans="1:4" x14ac:dyDescent="0.3">
      <c r="A47" s="444" t="s">
        <v>157</v>
      </c>
      <c r="B47" t="s">
        <v>1494</v>
      </c>
      <c r="C47">
        <v>22.0411</v>
      </c>
      <c r="D47">
        <v>5.7296214165289259</v>
      </c>
    </row>
    <row r="48" spans="1:4" x14ac:dyDescent="0.3">
      <c r="A48" s="444" t="s">
        <v>316</v>
      </c>
      <c r="B48" t="s">
        <v>1495</v>
      </c>
      <c r="C48">
        <v>18.958600000000001</v>
      </c>
      <c r="D48">
        <v>6.5885999999999996</v>
      </c>
    </row>
    <row r="49" spans="1:4" x14ac:dyDescent="0.3">
      <c r="A49" s="444" t="s">
        <v>318</v>
      </c>
      <c r="B49" t="s">
        <v>1889</v>
      </c>
    </row>
    <row r="50" spans="1:4" x14ac:dyDescent="0.3">
      <c r="A50" s="444" t="s">
        <v>320</v>
      </c>
      <c r="B50" t="s">
        <v>1496</v>
      </c>
      <c r="C50">
        <v>44.550600000000003</v>
      </c>
      <c r="D50">
        <v>13.986799999999999</v>
      </c>
    </row>
    <row r="51" spans="1:4" x14ac:dyDescent="0.3">
      <c r="A51" s="444" t="s">
        <v>322</v>
      </c>
      <c r="B51" t="s">
        <v>1890</v>
      </c>
      <c r="C51">
        <v>7.0540000000000003</v>
      </c>
    </row>
    <row r="52" spans="1:4" x14ac:dyDescent="0.3">
      <c r="A52" s="444" t="s">
        <v>324</v>
      </c>
      <c r="B52" t="s">
        <v>1497</v>
      </c>
      <c r="C52">
        <v>27.827300000000001</v>
      </c>
      <c r="D52">
        <v>43.033999999999999</v>
      </c>
    </row>
    <row r="53" spans="1:4" x14ac:dyDescent="0.3">
      <c r="A53" s="444" t="s">
        <v>326</v>
      </c>
      <c r="B53" t="s">
        <v>1910</v>
      </c>
    </row>
    <row r="54" spans="1:4" x14ac:dyDescent="0.3">
      <c r="A54" s="444" t="s">
        <v>60</v>
      </c>
      <c r="B54" t="s">
        <v>1498</v>
      </c>
      <c r="C54">
        <v>52.751000000000005</v>
      </c>
      <c r="D54">
        <v>5.2434999999999992</v>
      </c>
    </row>
    <row r="55" spans="1:4" x14ac:dyDescent="0.3">
      <c r="A55" s="444" t="s">
        <v>328</v>
      </c>
      <c r="B55" t="s">
        <v>1911</v>
      </c>
    </row>
    <row r="56" spans="1:4" x14ac:dyDescent="0.3">
      <c r="A56" s="444" t="s">
        <v>84</v>
      </c>
      <c r="B56" t="s">
        <v>1499</v>
      </c>
      <c r="C56">
        <v>2.5476999999999999</v>
      </c>
    </row>
    <row r="57" spans="1:4" x14ac:dyDescent="0.3">
      <c r="A57" s="444" t="s">
        <v>33</v>
      </c>
      <c r="B57" t="s">
        <v>1500</v>
      </c>
      <c r="C57">
        <v>15.905200000000002</v>
      </c>
      <c r="D57">
        <v>25.434000000000001</v>
      </c>
    </row>
    <row r="58" spans="1:4" x14ac:dyDescent="0.3">
      <c r="A58" s="444" t="s">
        <v>330</v>
      </c>
      <c r="B58" t="s">
        <v>1871</v>
      </c>
      <c r="D58">
        <v>3.3442000000000003</v>
      </c>
    </row>
    <row r="59" spans="1:4" x14ac:dyDescent="0.3">
      <c r="A59" s="444" t="s">
        <v>332</v>
      </c>
      <c r="B59" t="s">
        <v>1501</v>
      </c>
      <c r="C59">
        <v>2.6848000000000001</v>
      </c>
      <c r="D59">
        <v>11.183399999999999</v>
      </c>
    </row>
    <row r="60" spans="1:4" x14ac:dyDescent="0.3">
      <c r="A60" s="444" t="s">
        <v>336</v>
      </c>
      <c r="B60" t="s">
        <v>1502</v>
      </c>
      <c r="C60">
        <v>5.5398000000000005</v>
      </c>
      <c r="D60">
        <v>5.0019999999999998</v>
      </c>
    </row>
    <row r="61" spans="1:4" x14ac:dyDescent="0.3">
      <c r="A61" s="444" t="s">
        <v>338</v>
      </c>
      <c r="B61" t="s">
        <v>1503</v>
      </c>
      <c r="C61">
        <v>41.157599999999995</v>
      </c>
      <c r="D61">
        <v>19.013800000000003</v>
      </c>
    </row>
    <row r="62" spans="1:4" x14ac:dyDescent="0.3">
      <c r="A62" s="444" t="s">
        <v>340</v>
      </c>
      <c r="B62" t="s">
        <v>1891</v>
      </c>
    </row>
    <row r="63" spans="1:4" x14ac:dyDescent="0.3">
      <c r="A63" s="444" t="s">
        <v>344</v>
      </c>
      <c r="B63" t="s">
        <v>1504</v>
      </c>
      <c r="C63">
        <v>39.908299999999997</v>
      </c>
      <c r="D63">
        <v>5.8775000000000004</v>
      </c>
    </row>
    <row r="64" spans="1:4" x14ac:dyDescent="0.3">
      <c r="A64" s="444" t="s">
        <v>346</v>
      </c>
      <c r="B64" t="s">
        <v>1892</v>
      </c>
    </row>
    <row r="65" spans="1:4" x14ac:dyDescent="0.3">
      <c r="A65" s="444" t="s">
        <v>348</v>
      </c>
      <c r="B65" t="s">
        <v>1505</v>
      </c>
      <c r="C65">
        <v>30.595600000000001</v>
      </c>
      <c r="D65">
        <v>19.613450345454545</v>
      </c>
    </row>
    <row r="66" spans="1:4" x14ac:dyDescent="0.3">
      <c r="A66" s="444" t="s">
        <v>352</v>
      </c>
      <c r="B66" t="s">
        <v>1506</v>
      </c>
      <c r="C66">
        <v>23.270000000000007</v>
      </c>
      <c r="D66">
        <v>19.133600000000001</v>
      </c>
    </row>
    <row r="67" spans="1:4" x14ac:dyDescent="0.3">
      <c r="A67" s="444" t="s">
        <v>355</v>
      </c>
      <c r="B67" t="s">
        <v>1912</v>
      </c>
      <c r="D67">
        <v>2.016</v>
      </c>
    </row>
    <row r="68" spans="1:4" x14ac:dyDescent="0.3">
      <c r="A68" s="444" t="s">
        <v>88</v>
      </c>
      <c r="B68" t="s">
        <v>1507</v>
      </c>
      <c r="C68">
        <v>17.084999999999997</v>
      </c>
      <c r="D68">
        <v>9.8360000000000003</v>
      </c>
    </row>
    <row r="69" spans="1:4" x14ac:dyDescent="0.3">
      <c r="A69" s="444" t="s">
        <v>67</v>
      </c>
      <c r="B69" t="s">
        <v>1508</v>
      </c>
      <c r="C69">
        <v>34.422200000000004</v>
      </c>
      <c r="D69">
        <v>32.790799999999997</v>
      </c>
    </row>
    <row r="70" spans="1:4" x14ac:dyDescent="0.3">
      <c r="A70" s="444" t="s">
        <v>63</v>
      </c>
      <c r="B70" t="s">
        <v>1913</v>
      </c>
    </row>
    <row r="71" spans="1:4" x14ac:dyDescent="0.3">
      <c r="A71" s="444" t="s">
        <v>358</v>
      </c>
      <c r="B71" t="s">
        <v>1509</v>
      </c>
      <c r="C71">
        <v>4.8529999999999998</v>
      </c>
      <c r="D71">
        <v>6.9580000000000002</v>
      </c>
    </row>
    <row r="72" spans="1:4" x14ac:dyDescent="0.3">
      <c r="A72" s="444" t="s">
        <v>69</v>
      </c>
      <c r="B72" t="s">
        <v>1893</v>
      </c>
      <c r="C72">
        <v>16.785</v>
      </c>
    </row>
    <row r="73" spans="1:4" x14ac:dyDescent="0.3">
      <c r="A73" s="444" t="s">
        <v>21</v>
      </c>
      <c r="B73" t="s">
        <v>1680</v>
      </c>
      <c r="C73">
        <v>0.35699999999999998</v>
      </c>
      <c r="D73">
        <v>2.2015000000000002</v>
      </c>
    </row>
    <row r="74" spans="1:4" x14ac:dyDescent="0.3">
      <c r="A74" s="444" t="s">
        <v>362</v>
      </c>
      <c r="B74" t="s">
        <v>1914</v>
      </c>
      <c r="C74">
        <v>4.2549999999999999</v>
      </c>
    </row>
    <row r="75" spans="1:4" x14ac:dyDescent="0.3">
      <c r="A75" s="444" t="s">
        <v>17</v>
      </c>
      <c r="B75" t="s">
        <v>1512</v>
      </c>
      <c r="C75">
        <v>27.8613</v>
      </c>
      <c r="D75">
        <v>29.067200000000003</v>
      </c>
    </row>
    <row r="76" spans="1:4" x14ac:dyDescent="0.3">
      <c r="A76" s="444" t="s">
        <v>372</v>
      </c>
      <c r="B76" t="s">
        <v>1915</v>
      </c>
      <c r="D76">
        <v>4.7880000000000003</v>
      </c>
    </row>
    <row r="77" spans="1:4" x14ac:dyDescent="0.3">
      <c r="A77" s="444" t="s">
        <v>389</v>
      </c>
      <c r="B77" t="s">
        <v>1515</v>
      </c>
      <c r="C77">
        <v>2.2440000000000002</v>
      </c>
    </row>
    <row r="78" spans="1:4" x14ac:dyDescent="0.3">
      <c r="A78" s="444" t="s">
        <v>391</v>
      </c>
      <c r="B78" t="s">
        <v>1516</v>
      </c>
      <c r="C78">
        <v>52.167000000000009</v>
      </c>
      <c r="D78">
        <v>7.48</v>
      </c>
    </row>
    <row r="79" spans="1:4" x14ac:dyDescent="0.3">
      <c r="A79" s="444" t="s">
        <v>393</v>
      </c>
      <c r="B79" t="s">
        <v>1517</v>
      </c>
      <c r="C79">
        <v>4.7539999999999996</v>
      </c>
      <c r="D79">
        <v>12.939</v>
      </c>
    </row>
    <row r="80" spans="1:4" x14ac:dyDescent="0.3">
      <c r="A80" s="444" t="s">
        <v>395</v>
      </c>
      <c r="B80" t="s">
        <v>1518</v>
      </c>
      <c r="C80">
        <v>5.6539999999999999</v>
      </c>
      <c r="D80">
        <v>13.332999999999998</v>
      </c>
    </row>
    <row r="81" spans="1:4" x14ac:dyDescent="0.3">
      <c r="A81" s="444" t="s">
        <v>397</v>
      </c>
      <c r="B81" t="s">
        <v>1519</v>
      </c>
      <c r="C81">
        <v>9.9199999999999997E-2</v>
      </c>
      <c r="D81">
        <v>5.9211999999999989</v>
      </c>
    </row>
    <row r="82" spans="1:4" x14ac:dyDescent="0.3">
      <c r="A82" s="444" t="s">
        <v>399</v>
      </c>
      <c r="B82" t="s">
        <v>1520</v>
      </c>
      <c r="C82">
        <v>1.7480000000000002</v>
      </c>
      <c r="D82">
        <v>2.2719999999999998</v>
      </c>
    </row>
    <row r="83" spans="1:4" x14ac:dyDescent="0.3">
      <c r="A83" s="444" t="s">
        <v>401</v>
      </c>
      <c r="B83" t="s">
        <v>1682</v>
      </c>
      <c r="C83">
        <v>1.492</v>
      </c>
      <c r="D83">
        <v>1</v>
      </c>
    </row>
    <row r="84" spans="1:4" x14ac:dyDescent="0.3">
      <c r="A84" s="444" t="s">
        <v>92</v>
      </c>
      <c r="B84" t="s">
        <v>1521</v>
      </c>
      <c r="C84">
        <v>0.21</v>
      </c>
      <c r="D84">
        <v>3.9359999999999999</v>
      </c>
    </row>
    <row r="85" spans="1:4" x14ac:dyDescent="0.3">
      <c r="A85" s="444" t="s">
        <v>405</v>
      </c>
      <c r="B85" t="s">
        <v>1522</v>
      </c>
      <c r="C85">
        <v>0.53039999999999998</v>
      </c>
    </row>
    <row r="86" spans="1:4" x14ac:dyDescent="0.3">
      <c r="A86" s="444" t="s">
        <v>409</v>
      </c>
      <c r="B86" t="s">
        <v>1523</v>
      </c>
      <c r="C86">
        <v>5.5940000000000012</v>
      </c>
      <c r="D86">
        <v>5.5342000000000002</v>
      </c>
    </row>
    <row r="87" spans="1:4" x14ac:dyDescent="0.3">
      <c r="A87" s="444" t="s">
        <v>411</v>
      </c>
      <c r="B87" t="s">
        <v>1524</v>
      </c>
      <c r="C87">
        <v>1.1305000000000001</v>
      </c>
      <c r="D87">
        <v>11.060300000000002</v>
      </c>
    </row>
    <row r="88" spans="1:4" x14ac:dyDescent="0.3">
      <c r="A88" s="444" t="s">
        <v>139</v>
      </c>
      <c r="B88" t="s">
        <v>1525</v>
      </c>
      <c r="C88">
        <v>17.724499999999999</v>
      </c>
      <c r="D88">
        <v>15.991299999999999</v>
      </c>
    </row>
    <row r="89" spans="1:4" x14ac:dyDescent="0.3">
      <c r="A89" s="444" t="s">
        <v>414</v>
      </c>
      <c r="B89" t="s">
        <v>1526</v>
      </c>
      <c r="C89">
        <v>6.9464000000000006</v>
      </c>
      <c r="D89">
        <v>28.081199999999999</v>
      </c>
    </row>
    <row r="90" spans="1:4" x14ac:dyDescent="0.3">
      <c r="A90" s="444" t="s">
        <v>416</v>
      </c>
      <c r="B90" t="s">
        <v>1916</v>
      </c>
    </row>
    <row r="91" spans="1:4" x14ac:dyDescent="0.3">
      <c r="A91" s="444" t="s">
        <v>418</v>
      </c>
      <c r="B91" t="s">
        <v>1527</v>
      </c>
      <c r="C91">
        <v>13.520799999999999</v>
      </c>
      <c r="D91">
        <v>4.7803999999999993</v>
      </c>
    </row>
    <row r="92" spans="1:4" x14ac:dyDescent="0.3">
      <c r="A92" s="444" t="s">
        <v>421</v>
      </c>
      <c r="B92" t="s">
        <v>1528</v>
      </c>
      <c r="C92">
        <v>5.1661999999999999</v>
      </c>
    </row>
    <row r="93" spans="1:4" x14ac:dyDescent="0.3">
      <c r="A93" s="444" t="s">
        <v>115</v>
      </c>
      <c r="B93" t="s">
        <v>1529</v>
      </c>
      <c r="C93">
        <v>25.470099999999999</v>
      </c>
      <c r="D93">
        <v>14.622000000000003</v>
      </c>
    </row>
    <row r="94" spans="1:4" x14ac:dyDescent="0.3">
      <c r="A94" s="444" t="s">
        <v>423</v>
      </c>
      <c r="B94" t="s">
        <v>1917</v>
      </c>
    </row>
    <row r="95" spans="1:4" x14ac:dyDescent="0.3">
      <c r="A95" s="444" t="s">
        <v>117</v>
      </c>
      <c r="B95" t="s">
        <v>1530</v>
      </c>
      <c r="C95">
        <v>6.3566000000000003</v>
      </c>
      <c r="D95">
        <v>2.7982</v>
      </c>
    </row>
    <row r="96" spans="1:4" x14ac:dyDescent="0.3">
      <c r="A96" s="444" t="s">
        <v>425</v>
      </c>
      <c r="B96" t="s">
        <v>1531</v>
      </c>
      <c r="C96">
        <v>2.1943999999999999</v>
      </c>
      <c r="D96">
        <v>4.9767999999999999</v>
      </c>
    </row>
    <row r="97" spans="1:4" x14ac:dyDescent="0.3">
      <c r="A97" s="444" t="s">
        <v>96</v>
      </c>
      <c r="B97" t="s">
        <v>1532</v>
      </c>
      <c r="C97">
        <v>6.6732000000000005</v>
      </c>
      <c r="D97">
        <v>1.7141999999999999</v>
      </c>
    </row>
    <row r="98" spans="1:4" x14ac:dyDescent="0.3">
      <c r="A98" s="444" t="s">
        <v>427</v>
      </c>
      <c r="B98" t="s">
        <v>1727</v>
      </c>
      <c r="C98">
        <v>10.398999999999999</v>
      </c>
      <c r="D98">
        <v>0.501</v>
      </c>
    </row>
    <row r="99" spans="1:4" x14ac:dyDescent="0.3">
      <c r="A99" s="444" t="s">
        <v>429</v>
      </c>
      <c r="B99" t="s">
        <v>1858</v>
      </c>
      <c r="C99">
        <v>0.6</v>
      </c>
      <c r="D99">
        <v>1.48</v>
      </c>
    </row>
    <row r="100" spans="1:4" x14ac:dyDescent="0.3">
      <c r="A100" s="444" t="s">
        <v>36</v>
      </c>
      <c r="B100" t="s">
        <v>1533</v>
      </c>
      <c r="D100">
        <v>2.8523999999999998</v>
      </c>
    </row>
    <row r="101" spans="1:4" x14ac:dyDescent="0.3">
      <c r="A101" s="444" t="s">
        <v>433</v>
      </c>
      <c r="B101" t="s">
        <v>1706</v>
      </c>
    </row>
    <row r="102" spans="1:4" x14ac:dyDescent="0.3">
      <c r="A102" s="444" t="s">
        <v>435</v>
      </c>
      <c r="B102" t="s">
        <v>1534</v>
      </c>
      <c r="C102">
        <v>0.1386</v>
      </c>
      <c r="D102">
        <v>3.1415999999999999</v>
      </c>
    </row>
    <row r="103" spans="1:4" x14ac:dyDescent="0.3">
      <c r="A103" s="444" t="s">
        <v>437</v>
      </c>
      <c r="B103" t="s">
        <v>1535</v>
      </c>
      <c r="C103">
        <v>1.8711</v>
      </c>
      <c r="D103">
        <v>1.73</v>
      </c>
    </row>
    <row r="104" spans="1:4" x14ac:dyDescent="0.3">
      <c r="A104" s="444" t="s">
        <v>439</v>
      </c>
      <c r="B104" t="s">
        <v>1536</v>
      </c>
    </row>
    <row r="105" spans="1:4" x14ac:dyDescent="0.3">
      <c r="A105" s="444" t="s">
        <v>441</v>
      </c>
      <c r="B105" t="s">
        <v>1537</v>
      </c>
      <c r="D105">
        <v>11.170299999999999</v>
      </c>
    </row>
    <row r="106" spans="1:4" x14ac:dyDescent="0.3">
      <c r="A106" s="444" t="s">
        <v>443</v>
      </c>
      <c r="B106" t="s">
        <v>1538</v>
      </c>
      <c r="C106">
        <v>2.7263999999999999</v>
      </c>
      <c r="D106">
        <v>7.524</v>
      </c>
    </row>
    <row r="107" spans="1:4" x14ac:dyDescent="0.3">
      <c r="A107" s="444" t="s">
        <v>445</v>
      </c>
      <c r="B107" t="s">
        <v>1539</v>
      </c>
      <c r="C107">
        <v>8.6059999999999999</v>
      </c>
      <c r="D107">
        <v>3.4000000000000002E-2</v>
      </c>
    </row>
    <row r="108" spans="1:4" x14ac:dyDescent="0.3">
      <c r="A108" s="444" t="s">
        <v>123</v>
      </c>
      <c r="B108" t="s">
        <v>1540</v>
      </c>
      <c r="C108">
        <v>0.22220000000000001</v>
      </c>
      <c r="D108">
        <v>0.78920000000000012</v>
      </c>
    </row>
    <row r="109" spans="1:4" x14ac:dyDescent="0.3">
      <c r="A109" s="444" t="s">
        <v>121</v>
      </c>
      <c r="B109" t="s">
        <v>1541</v>
      </c>
      <c r="C109">
        <v>2.0720000000000001</v>
      </c>
      <c r="D109">
        <v>0.89</v>
      </c>
    </row>
    <row r="110" spans="1:4" x14ac:dyDescent="0.3">
      <c r="A110" s="444" t="s">
        <v>449</v>
      </c>
      <c r="B110" t="s">
        <v>1542</v>
      </c>
      <c r="C110">
        <v>0.57199999999999995</v>
      </c>
    </row>
    <row r="111" spans="1:4" x14ac:dyDescent="0.3">
      <c r="A111" s="444" t="s">
        <v>99</v>
      </c>
      <c r="B111" t="s">
        <v>1543</v>
      </c>
      <c r="C111">
        <v>1.018</v>
      </c>
      <c r="D111">
        <v>1.2390000000000001</v>
      </c>
    </row>
    <row r="112" spans="1:4" x14ac:dyDescent="0.3">
      <c r="A112" s="444" t="s">
        <v>451</v>
      </c>
      <c r="B112" t="s">
        <v>1705</v>
      </c>
      <c r="C112">
        <v>1.847</v>
      </c>
      <c r="D112">
        <v>3.4124999999999996</v>
      </c>
    </row>
    <row r="113" spans="1:4" x14ac:dyDescent="0.3">
      <c r="A113" s="444" t="s">
        <v>453</v>
      </c>
      <c r="B113" t="s">
        <v>1728</v>
      </c>
      <c r="C113">
        <v>0.89890000000000003</v>
      </c>
    </row>
    <row r="114" spans="1:4" x14ac:dyDescent="0.3">
      <c r="A114" s="444" t="s">
        <v>455</v>
      </c>
      <c r="B114" t="s">
        <v>1544</v>
      </c>
      <c r="C114">
        <v>6.8934999999999995</v>
      </c>
    </row>
    <row r="115" spans="1:4" x14ac:dyDescent="0.3">
      <c r="A115" s="444" t="s">
        <v>459</v>
      </c>
      <c r="B115" t="s">
        <v>1545</v>
      </c>
      <c r="C115">
        <v>0.44950000000000001</v>
      </c>
      <c r="D115">
        <v>0.9425</v>
      </c>
    </row>
    <row r="116" spans="1:4" x14ac:dyDescent="0.3">
      <c r="A116" s="444" t="s">
        <v>460</v>
      </c>
      <c r="B116" t="s">
        <v>1859</v>
      </c>
      <c r="C116">
        <v>1</v>
      </c>
    </row>
    <row r="117" spans="1:4" x14ac:dyDescent="0.3">
      <c r="A117" s="444" t="s">
        <v>141</v>
      </c>
      <c r="B117" t="s">
        <v>1546</v>
      </c>
      <c r="C117">
        <v>13.051499999999997</v>
      </c>
      <c r="D117">
        <v>19.492099999999997</v>
      </c>
    </row>
    <row r="118" spans="1:4" x14ac:dyDescent="0.3">
      <c r="A118" s="444" t="s">
        <v>464</v>
      </c>
      <c r="B118" t="s">
        <v>1683</v>
      </c>
      <c r="C118">
        <v>3.96</v>
      </c>
      <c r="D118">
        <v>3.1579999999999999</v>
      </c>
    </row>
    <row r="119" spans="1:4" x14ac:dyDescent="0.3">
      <c r="A119" s="444" t="s">
        <v>466</v>
      </c>
      <c r="B119" t="s">
        <v>1547</v>
      </c>
      <c r="C119">
        <v>5.6999999999999993</v>
      </c>
    </row>
    <row r="120" spans="1:4" x14ac:dyDescent="0.3">
      <c r="A120" s="444" t="s">
        <v>125</v>
      </c>
      <c r="B120" t="s">
        <v>1548</v>
      </c>
      <c r="C120">
        <v>5.3430999999999997</v>
      </c>
      <c r="D120">
        <v>45.016900000000014</v>
      </c>
    </row>
    <row r="121" spans="1:4" x14ac:dyDescent="0.3">
      <c r="A121" s="444" t="s">
        <v>127</v>
      </c>
      <c r="B121" t="s">
        <v>1549</v>
      </c>
      <c r="C121">
        <v>7.7439999999999998</v>
      </c>
      <c r="D121">
        <v>10.0928</v>
      </c>
    </row>
    <row r="122" spans="1:4" x14ac:dyDescent="0.3">
      <c r="A122" s="444" t="s">
        <v>470</v>
      </c>
      <c r="B122" t="s">
        <v>1550</v>
      </c>
      <c r="C122">
        <v>13.972600000000002</v>
      </c>
      <c r="D122">
        <v>15.643400000000002</v>
      </c>
    </row>
    <row r="123" spans="1:4" x14ac:dyDescent="0.3">
      <c r="A123" s="444" t="s">
        <v>102</v>
      </c>
      <c r="B123" t="s">
        <v>1551</v>
      </c>
      <c r="C123">
        <v>17.931000000000004</v>
      </c>
      <c r="D123">
        <v>2.2799999999999998</v>
      </c>
    </row>
    <row r="124" spans="1:4" x14ac:dyDescent="0.3">
      <c r="A124" s="444" t="s">
        <v>39</v>
      </c>
      <c r="B124" t="s">
        <v>1552</v>
      </c>
      <c r="C124">
        <v>10.528</v>
      </c>
      <c r="D124">
        <v>4.2522000000000002</v>
      </c>
    </row>
    <row r="125" spans="1:4" x14ac:dyDescent="0.3">
      <c r="A125" s="444" t="s">
        <v>480</v>
      </c>
      <c r="B125" t="s">
        <v>1553</v>
      </c>
      <c r="C125">
        <v>0.72050000000000003</v>
      </c>
      <c r="D125">
        <v>6.657</v>
      </c>
    </row>
    <row r="126" spans="1:4" x14ac:dyDescent="0.3">
      <c r="A126" s="444" t="s">
        <v>482</v>
      </c>
      <c r="B126" t="s">
        <v>1730</v>
      </c>
      <c r="C126">
        <v>0.19039999999999999</v>
      </c>
    </row>
    <row r="127" spans="1:4" x14ac:dyDescent="0.3">
      <c r="A127" s="444" t="s">
        <v>486</v>
      </c>
      <c r="B127" t="s">
        <v>1554</v>
      </c>
      <c r="C127">
        <v>34.691000000000003</v>
      </c>
      <c r="D127">
        <v>24.494999999999994</v>
      </c>
    </row>
    <row r="128" spans="1:4" x14ac:dyDescent="0.3">
      <c r="A128" s="444" t="s">
        <v>487</v>
      </c>
      <c r="B128" t="s">
        <v>1555</v>
      </c>
      <c r="C128">
        <v>3.2960000000000003</v>
      </c>
      <c r="D128">
        <v>2.08</v>
      </c>
    </row>
    <row r="129" spans="1:4" x14ac:dyDescent="0.3">
      <c r="A129" s="444" t="s">
        <v>489</v>
      </c>
      <c r="B129" t="s">
        <v>1556</v>
      </c>
      <c r="C129">
        <v>7.4549999999999992</v>
      </c>
      <c r="D129">
        <v>0.69</v>
      </c>
    </row>
    <row r="130" spans="1:4" x14ac:dyDescent="0.3">
      <c r="A130" s="444" t="s">
        <v>129</v>
      </c>
      <c r="B130" t="s">
        <v>1557</v>
      </c>
      <c r="C130">
        <v>23.298999999999999</v>
      </c>
      <c r="D130">
        <v>73.522999999999996</v>
      </c>
    </row>
    <row r="131" spans="1:4" x14ac:dyDescent="0.3">
      <c r="A131" s="444" t="s">
        <v>131</v>
      </c>
      <c r="B131" t="s">
        <v>1558</v>
      </c>
      <c r="C131">
        <v>26.919500000000003</v>
      </c>
      <c r="D131">
        <v>43.782699999999998</v>
      </c>
    </row>
    <row r="132" spans="1:4" x14ac:dyDescent="0.3">
      <c r="A132" s="444" t="s">
        <v>492</v>
      </c>
      <c r="B132" t="s">
        <v>1869</v>
      </c>
      <c r="C132">
        <v>2.6218000000000004</v>
      </c>
      <c r="D132">
        <v>2.4</v>
      </c>
    </row>
    <row r="133" spans="1:4" x14ac:dyDescent="0.3">
      <c r="A133" s="444" t="s">
        <v>494</v>
      </c>
      <c r="B133" t="s">
        <v>1918</v>
      </c>
      <c r="C133">
        <v>3.1659999999999999</v>
      </c>
    </row>
    <row r="134" spans="1:4" x14ac:dyDescent="0.3">
      <c r="A134" s="444" t="s">
        <v>496</v>
      </c>
      <c r="B134" t="s">
        <v>1559</v>
      </c>
      <c r="C134">
        <v>30.289400000000001</v>
      </c>
      <c r="D134">
        <v>13.3316</v>
      </c>
    </row>
    <row r="135" spans="1:4" x14ac:dyDescent="0.3">
      <c r="A135" s="444" t="s">
        <v>498</v>
      </c>
      <c r="B135" t="s">
        <v>1919</v>
      </c>
      <c r="C135">
        <v>0.76</v>
      </c>
    </row>
    <row r="136" spans="1:4" x14ac:dyDescent="0.3">
      <c r="A136" s="444" t="s">
        <v>109</v>
      </c>
      <c r="B136" t="s">
        <v>1560</v>
      </c>
      <c r="C136">
        <v>56.875199999999992</v>
      </c>
      <c r="D136">
        <v>27.195200000000007</v>
      </c>
    </row>
    <row r="137" spans="1:4" x14ac:dyDescent="0.3">
      <c r="A137" s="444" t="s">
        <v>961</v>
      </c>
      <c r="B137" t="s">
        <v>1920</v>
      </c>
      <c r="D137">
        <v>0.7569999999999999</v>
      </c>
    </row>
    <row r="138" spans="1:4" x14ac:dyDescent="0.3">
      <c r="A138" s="444" t="s">
        <v>42</v>
      </c>
      <c r="B138" t="s">
        <v>1561</v>
      </c>
      <c r="C138">
        <v>7.5153999999999996</v>
      </c>
      <c r="D138">
        <v>9.9775999999999989</v>
      </c>
    </row>
    <row r="139" spans="1:4" x14ac:dyDescent="0.3">
      <c r="A139" s="444" t="s">
        <v>501</v>
      </c>
      <c r="B139" t="s">
        <v>1731</v>
      </c>
      <c r="C139">
        <v>-0.11700000000000001</v>
      </c>
      <c r="D139">
        <v>4.532</v>
      </c>
    </row>
    <row r="140" spans="1:4" x14ac:dyDescent="0.3">
      <c r="A140" s="444" t="s">
        <v>503</v>
      </c>
      <c r="B140" t="s">
        <v>1921</v>
      </c>
      <c r="D140">
        <v>0.23400000000000001</v>
      </c>
    </row>
    <row r="141" spans="1:4" x14ac:dyDescent="0.3">
      <c r="A141" s="444" t="s">
        <v>505</v>
      </c>
      <c r="B141" t="s">
        <v>1745</v>
      </c>
      <c r="C141">
        <v>2.0019999999999998</v>
      </c>
    </row>
    <row r="142" spans="1:4" x14ac:dyDescent="0.3">
      <c r="A142" s="444" t="s">
        <v>145</v>
      </c>
      <c r="B142" t="s">
        <v>1562</v>
      </c>
      <c r="C142">
        <v>4.5574999999999992</v>
      </c>
      <c r="D142">
        <v>1.6786999999999999</v>
      </c>
    </row>
    <row r="143" spans="1:4" x14ac:dyDescent="0.3">
      <c r="A143" s="444" t="s">
        <v>510</v>
      </c>
      <c r="B143" t="s">
        <v>1563</v>
      </c>
      <c r="C143">
        <v>5.0684999999999993</v>
      </c>
      <c r="D143">
        <v>6.5676000000000005</v>
      </c>
    </row>
    <row r="144" spans="1:4" x14ac:dyDescent="0.3">
      <c r="A144" s="444" t="s">
        <v>512</v>
      </c>
      <c r="B144" t="s">
        <v>1894</v>
      </c>
      <c r="C144">
        <v>0.83199999999999996</v>
      </c>
    </row>
    <row r="145" spans="1:4" x14ac:dyDescent="0.3">
      <c r="A145" s="444" t="s">
        <v>133</v>
      </c>
      <c r="B145" t="s">
        <v>1564</v>
      </c>
      <c r="C145">
        <v>6.0870000000000006</v>
      </c>
      <c r="D145">
        <v>2.2738999999999998</v>
      </c>
    </row>
    <row r="146" spans="1:4" x14ac:dyDescent="0.3">
      <c r="A146" s="444" t="s">
        <v>514</v>
      </c>
      <c r="B146" t="s">
        <v>1565</v>
      </c>
      <c r="C146">
        <v>16.937200000000001</v>
      </c>
      <c r="D146">
        <v>16.948900000000002</v>
      </c>
    </row>
    <row r="147" spans="1:4" x14ac:dyDescent="0.3">
      <c r="A147" s="444" t="s">
        <v>516</v>
      </c>
      <c r="B147" t="s">
        <v>1922</v>
      </c>
      <c r="C147">
        <v>1.1120000000000001</v>
      </c>
    </row>
    <row r="148" spans="1:4" x14ac:dyDescent="0.3">
      <c r="A148" s="444" t="s">
        <v>113</v>
      </c>
      <c r="B148" t="s">
        <v>1566</v>
      </c>
      <c r="C148">
        <v>25.821999999999999</v>
      </c>
      <c r="D148">
        <v>12.661600000000002</v>
      </c>
    </row>
    <row r="149" spans="1:4" x14ac:dyDescent="0.3">
      <c r="A149" s="444" t="s">
        <v>518</v>
      </c>
      <c r="B149" t="s">
        <v>1567</v>
      </c>
      <c r="C149">
        <v>1.3214999999999999</v>
      </c>
      <c r="D149">
        <v>9.5250000000000004</v>
      </c>
    </row>
    <row r="150" spans="1:4" x14ac:dyDescent="0.3">
      <c r="A150" s="444" t="s">
        <v>143</v>
      </c>
      <c r="B150" t="s">
        <v>1749</v>
      </c>
      <c r="C150">
        <v>0.61749999999999994</v>
      </c>
    </row>
    <row r="151" spans="1:4" x14ac:dyDescent="0.3">
      <c r="A151" s="444" t="s">
        <v>520</v>
      </c>
      <c r="B151" t="s">
        <v>1746</v>
      </c>
      <c r="C151">
        <v>1.8</v>
      </c>
    </row>
    <row r="152" spans="1:4" x14ac:dyDescent="0.3">
      <c r="A152" s="444" t="s">
        <v>522</v>
      </c>
      <c r="B152" t="s">
        <v>1732</v>
      </c>
    </row>
    <row r="153" spans="1:4" x14ac:dyDescent="0.3">
      <c r="A153" s="444" t="s">
        <v>1883</v>
      </c>
      <c r="B153" t="s">
        <v>1895</v>
      </c>
    </row>
    <row r="154" spans="1:4" x14ac:dyDescent="0.3">
      <c r="A154" s="444" t="s">
        <v>524</v>
      </c>
      <c r="B154" t="s">
        <v>1667</v>
      </c>
      <c r="D154">
        <v>12.91</v>
      </c>
    </row>
    <row r="155" spans="1:4" x14ac:dyDescent="0.3">
      <c r="A155" s="444" t="s">
        <v>526</v>
      </c>
      <c r="B155" t="s">
        <v>1665</v>
      </c>
      <c r="C155">
        <v>0.7</v>
      </c>
    </row>
    <row r="156" spans="1:4" x14ac:dyDescent="0.3">
      <c r="A156" s="444" t="s">
        <v>528</v>
      </c>
      <c r="B156" t="s">
        <v>1657</v>
      </c>
      <c r="C156">
        <v>1.4079999999999999</v>
      </c>
    </row>
    <row r="157" spans="1:4" x14ac:dyDescent="0.3">
      <c r="A157" s="444" t="s">
        <v>534</v>
      </c>
      <c r="B157" t="s">
        <v>1923</v>
      </c>
    </row>
    <row r="158" spans="1:4" x14ac:dyDescent="0.3">
      <c r="A158" s="444" t="s">
        <v>542</v>
      </c>
      <c r="B158" t="s">
        <v>1924</v>
      </c>
    </row>
    <row r="159" spans="1:4" x14ac:dyDescent="0.3">
      <c r="A159" s="444" t="s">
        <v>546</v>
      </c>
      <c r="B159" t="s">
        <v>1684</v>
      </c>
      <c r="C159">
        <v>2.77</v>
      </c>
    </row>
    <row r="160" spans="1:4" x14ac:dyDescent="0.3">
      <c r="A160" s="444" t="s">
        <v>555</v>
      </c>
      <c r="B160" t="s">
        <v>1896</v>
      </c>
    </row>
    <row r="161" spans="1:4" x14ac:dyDescent="0.3">
      <c r="A161" s="444" t="s">
        <v>565</v>
      </c>
      <c r="B161" t="s">
        <v>1897</v>
      </c>
    </row>
    <row r="162" spans="1:4" x14ac:dyDescent="0.3">
      <c r="A162" s="444" t="s">
        <v>569</v>
      </c>
      <c r="B162" t="s">
        <v>1701</v>
      </c>
    </row>
    <row r="163" spans="1:4" x14ac:dyDescent="0.3">
      <c r="A163" s="444" t="s">
        <v>575</v>
      </c>
      <c r="B163" t="s">
        <v>1898</v>
      </c>
    </row>
    <row r="164" spans="1:4" x14ac:dyDescent="0.3">
      <c r="A164" s="444" t="s">
        <v>590</v>
      </c>
      <c r="B164" t="s">
        <v>1899</v>
      </c>
    </row>
    <row r="165" spans="1:4" x14ac:dyDescent="0.3">
      <c r="A165" s="444" t="s">
        <v>594</v>
      </c>
      <c r="B165" t="s">
        <v>1699</v>
      </c>
      <c r="C165">
        <v>0.42530000000000001</v>
      </c>
    </row>
    <row r="166" spans="1:4" x14ac:dyDescent="0.3">
      <c r="A166" s="444" t="s">
        <v>596</v>
      </c>
      <c r="B166" t="s">
        <v>1900</v>
      </c>
    </row>
    <row r="167" spans="1:4" x14ac:dyDescent="0.3">
      <c r="A167" s="444" t="s">
        <v>598</v>
      </c>
      <c r="B167" t="s">
        <v>1925</v>
      </c>
      <c r="C167">
        <v>0.48139999999999999</v>
      </c>
    </row>
    <row r="168" spans="1:4" x14ac:dyDescent="0.3">
      <c r="A168" s="444" t="s">
        <v>605</v>
      </c>
      <c r="B168" t="s">
        <v>1901</v>
      </c>
    </row>
    <row r="169" spans="1:4" x14ac:dyDescent="0.3">
      <c r="A169" s="444" t="s">
        <v>609</v>
      </c>
      <c r="B169" t="s">
        <v>1736</v>
      </c>
      <c r="C169">
        <v>0.54179999999999995</v>
      </c>
    </row>
    <row r="170" spans="1:4" x14ac:dyDescent="0.3">
      <c r="A170" s="444" t="s">
        <v>611</v>
      </c>
      <c r="B170" t="s">
        <v>1926</v>
      </c>
      <c r="C170">
        <v>0.33750000000000002</v>
      </c>
    </row>
    <row r="171" spans="1:4" x14ac:dyDescent="0.3">
      <c r="A171" s="444" t="s">
        <v>637</v>
      </c>
      <c r="B171" t="s">
        <v>1686</v>
      </c>
      <c r="D171">
        <v>6.5787999999999993</v>
      </c>
    </row>
    <row r="172" spans="1:4" x14ac:dyDescent="0.3">
      <c r="A172" s="444" t="s">
        <v>639</v>
      </c>
      <c r="B172" t="s">
        <v>1570</v>
      </c>
      <c r="C172">
        <v>28.910499999999995</v>
      </c>
      <c r="D172">
        <v>5.5170000000000003</v>
      </c>
    </row>
    <row r="173" spans="1:4" x14ac:dyDescent="0.3">
      <c r="A173" s="444" t="s">
        <v>643</v>
      </c>
      <c r="B173" t="s">
        <v>1571</v>
      </c>
      <c r="C173">
        <v>12.4314</v>
      </c>
      <c r="D173">
        <v>4.7893999999999997</v>
      </c>
    </row>
    <row r="174" spans="1:4" x14ac:dyDescent="0.3">
      <c r="A174" s="444" t="s">
        <v>645</v>
      </c>
      <c r="B174" t="s">
        <v>1861</v>
      </c>
      <c r="C174">
        <v>1.65</v>
      </c>
      <c r="D174">
        <v>4.1370000000000005</v>
      </c>
    </row>
    <row r="175" spans="1:4" x14ac:dyDescent="0.3">
      <c r="A175" s="444" t="s">
        <v>647</v>
      </c>
      <c r="B175" t="s">
        <v>1572</v>
      </c>
      <c r="C175">
        <v>25.025199999999998</v>
      </c>
      <c r="D175">
        <v>11.457000000000001</v>
      </c>
    </row>
    <row r="176" spans="1:4" x14ac:dyDescent="0.3">
      <c r="A176" s="444" t="s">
        <v>649</v>
      </c>
      <c r="B176" t="s">
        <v>1870</v>
      </c>
      <c r="C176">
        <v>1.764</v>
      </c>
    </row>
    <row r="177" spans="1:4" x14ac:dyDescent="0.3">
      <c r="A177" s="444" t="s">
        <v>651</v>
      </c>
      <c r="B177" t="s">
        <v>1573</v>
      </c>
      <c r="C177">
        <v>0.76839999999999997</v>
      </c>
      <c r="D177">
        <v>5.8983999999999996</v>
      </c>
    </row>
    <row r="178" spans="1:4" x14ac:dyDescent="0.3">
      <c r="A178" s="444" t="s">
        <v>653</v>
      </c>
      <c r="B178" t="s">
        <v>1865</v>
      </c>
      <c r="D178">
        <v>2.1280000000000001</v>
      </c>
    </row>
    <row r="179" spans="1:4" x14ac:dyDescent="0.3">
      <c r="A179" s="444" t="s">
        <v>55</v>
      </c>
      <c r="B179" t="s">
        <v>1574</v>
      </c>
      <c r="C179">
        <v>6.7454000000000001</v>
      </c>
      <c r="D179">
        <v>10.597099999999999</v>
      </c>
    </row>
    <row r="180" spans="1:4" x14ac:dyDescent="0.3">
      <c r="A180" s="444" t="s">
        <v>52</v>
      </c>
      <c r="B180" t="s">
        <v>1866</v>
      </c>
      <c r="C180">
        <v>3.78</v>
      </c>
    </row>
    <row r="181" spans="1:4" x14ac:dyDescent="0.3">
      <c r="A181" s="444" t="s">
        <v>655</v>
      </c>
      <c r="B181" t="s">
        <v>1754</v>
      </c>
      <c r="C181">
        <v>1.008</v>
      </c>
    </row>
    <row r="182" spans="1:4" x14ac:dyDescent="0.3">
      <c r="A182" s="444" t="s">
        <v>661</v>
      </c>
      <c r="B182" t="s">
        <v>1621</v>
      </c>
      <c r="D182">
        <v>4.1196000000000002</v>
      </c>
    </row>
    <row r="183" spans="1:4" x14ac:dyDescent="0.3">
      <c r="A183" s="444" t="s">
        <v>663</v>
      </c>
      <c r="B183" t="s">
        <v>1862</v>
      </c>
    </row>
    <row r="184" spans="1:4" x14ac:dyDescent="0.3">
      <c r="A184" s="444" t="s">
        <v>675</v>
      </c>
      <c r="B184" t="s">
        <v>1688</v>
      </c>
    </row>
    <row r="185" spans="1:4" x14ac:dyDescent="0.3">
      <c r="A185" s="444" t="s">
        <v>677</v>
      </c>
      <c r="B185" t="s">
        <v>1927</v>
      </c>
      <c r="D185">
        <v>1.3340000000000001</v>
      </c>
    </row>
    <row r="186" spans="1:4" x14ac:dyDescent="0.3">
      <c r="A186" s="444" t="s">
        <v>681</v>
      </c>
      <c r="B186" t="s">
        <v>1928</v>
      </c>
      <c r="D186">
        <v>7.1070000000000002</v>
      </c>
    </row>
    <row r="187" spans="1:4" x14ac:dyDescent="0.3">
      <c r="A187" s="444" t="s">
        <v>683</v>
      </c>
      <c r="B187" t="s">
        <v>1734</v>
      </c>
      <c r="D187">
        <v>2.13</v>
      </c>
    </row>
    <row r="188" spans="1:4" x14ac:dyDescent="0.3">
      <c r="A188" s="444" t="s">
        <v>687</v>
      </c>
      <c r="B188" t="s">
        <v>1929</v>
      </c>
      <c r="C188">
        <v>1.383</v>
      </c>
    </row>
    <row r="189" spans="1:4" x14ac:dyDescent="0.3">
      <c r="A189" s="444" t="s">
        <v>699</v>
      </c>
      <c r="B189" t="s">
        <v>1576</v>
      </c>
      <c r="C189">
        <v>1.6930000000000001</v>
      </c>
      <c r="D189">
        <v>1.012</v>
      </c>
    </row>
    <row r="190" spans="1:4" x14ac:dyDescent="0.3">
      <c r="A190" s="444" t="s">
        <v>701</v>
      </c>
      <c r="B190" t="s">
        <v>1577</v>
      </c>
      <c r="C190">
        <v>5.3920000000000003</v>
      </c>
      <c r="D190">
        <v>2.0880000000000001</v>
      </c>
    </row>
    <row r="191" spans="1:4" x14ac:dyDescent="0.3">
      <c r="A191" s="444" t="s">
        <v>703</v>
      </c>
      <c r="B191" t="s">
        <v>1578</v>
      </c>
      <c r="C191">
        <v>7.1229999999999993</v>
      </c>
    </row>
    <row r="192" spans="1:4" x14ac:dyDescent="0.3">
      <c r="A192" s="444" t="s">
        <v>119</v>
      </c>
      <c r="B192" t="s">
        <v>1579</v>
      </c>
      <c r="C192">
        <v>3.786</v>
      </c>
      <c r="D192">
        <v>0.74099999999999999</v>
      </c>
    </row>
    <row r="193" spans="1:4" x14ac:dyDescent="0.3">
      <c r="A193" s="444" t="s">
        <v>707</v>
      </c>
      <c r="B193" t="s">
        <v>1690</v>
      </c>
      <c r="C193">
        <v>0.68200000000000005</v>
      </c>
    </row>
    <row r="194" spans="1:4" x14ac:dyDescent="0.3">
      <c r="A194" s="444" t="s">
        <v>709</v>
      </c>
      <c r="B194" t="s">
        <v>1580</v>
      </c>
      <c r="C194">
        <v>1.65</v>
      </c>
    </row>
    <row r="195" spans="1:4" x14ac:dyDescent="0.3">
      <c r="A195" s="444" t="s">
        <v>715</v>
      </c>
      <c r="B195" t="s">
        <v>1581</v>
      </c>
      <c r="C195">
        <v>0.71199999999999997</v>
      </c>
      <c r="D195">
        <v>2.2939999999999996</v>
      </c>
    </row>
    <row r="196" spans="1:4" x14ac:dyDescent="0.3">
      <c r="A196" s="444" t="s">
        <v>717</v>
      </c>
      <c r="B196" t="s">
        <v>1695</v>
      </c>
    </row>
    <row r="197" spans="1:4" x14ac:dyDescent="0.3">
      <c r="A197" s="444" t="s">
        <v>725</v>
      </c>
      <c r="B197" t="s">
        <v>1692</v>
      </c>
    </row>
    <row r="198" spans="1:4" x14ac:dyDescent="0.3">
      <c r="A198" s="444" t="s">
        <v>733</v>
      </c>
      <c r="B198" t="s">
        <v>1904</v>
      </c>
    </row>
    <row r="199" spans="1:4" x14ac:dyDescent="0.3">
      <c r="A199" s="465" t="s">
        <v>1420</v>
      </c>
      <c r="B199" s="464"/>
      <c r="C199" s="464">
        <v>1472.2390999999998</v>
      </c>
      <c r="D199" s="464">
        <v>1152.0648717619836</v>
      </c>
    </row>
    <row r="201" spans="1:4" x14ac:dyDescent="0.3">
      <c r="A201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15B0-9AA3-43A1-A53C-568FBBC3CCF0}">
  <sheetPr codeName="Planilha41"/>
  <dimension ref="A1:C201"/>
  <sheetViews>
    <sheetView workbookViewId="0">
      <selection activeCell="K17" sqref="K16:K17"/>
    </sheetView>
  </sheetViews>
  <sheetFormatPr defaultRowHeight="14.4" x14ac:dyDescent="0.3"/>
  <cols>
    <col min="1" max="1" width="13.5546875" customWidth="1"/>
    <col min="2" max="2" width="39.33203125" customWidth="1"/>
  </cols>
  <sheetData>
    <row r="1" spans="1:3" x14ac:dyDescent="0.3">
      <c r="A1" s="449" t="s">
        <v>1662</v>
      </c>
      <c r="B1" s="449" t="s">
        <v>1663</v>
      </c>
      <c r="C1" s="449" t="s">
        <v>1864</v>
      </c>
    </row>
    <row r="2" spans="1:3" x14ac:dyDescent="0.3">
      <c r="A2" s="442" t="s">
        <v>181</v>
      </c>
      <c r="B2" s="442"/>
      <c r="C2" s="442" t="s">
        <v>1421</v>
      </c>
    </row>
    <row r="3" spans="1:3" x14ac:dyDescent="0.3">
      <c r="A3" s="444" t="s">
        <v>237</v>
      </c>
      <c r="B3" t="s">
        <v>1742</v>
      </c>
      <c r="C3">
        <v>5.2720000000000002</v>
      </c>
    </row>
    <row r="4" spans="1:3" x14ac:dyDescent="0.3">
      <c r="A4" s="444" t="s">
        <v>243</v>
      </c>
      <c r="B4" t="s">
        <v>1674</v>
      </c>
    </row>
    <row r="5" spans="1:3" x14ac:dyDescent="0.3">
      <c r="A5" s="444" t="s">
        <v>246</v>
      </c>
      <c r="B5" t="s">
        <v>1470</v>
      </c>
      <c r="C5">
        <v>13.032</v>
      </c>
    </row>
    <row r="6" spans="1:3" x14ac:dyDescent="0.3">
      <c r="A6" s="444" t="s">
        <v>147</v>
      </c>
      <c r="B6" t="s">
        <v>1471</v>
      </c>
      <c r="C6">
        <v>5.6459999999999999</v>
      </c>
    </row>
    <row r="7" spans="1:3" x14ac:dyDescent="0.3">
      <c r="A7" s="444" t="s">
        <v>249</v>
      </c>
      <c r="B7" t="s">
        <v>1472</v>
      </c>
      <c r="C7">
        <v>16.61</v>
      </c>
    </row>
    <row r="8" spans="1:3" x14ac:dyDescent="0.3">
      <c r="A8" s="444" t="s">
        <v>251</v>
      </c>
      <c r="B8" t="s">
        <v>1473</v>
      </c>
      <c r="C8">
        <v>3.3309999999999995</v>
      </c>
    </row>
    <row r="9" spans="1:3" x14ac:dyDescent="0.3">
      <c r="A9" s="444" t="s">
        <v>49</v>
      </c>
      <c r="B9" t="s">
        <v>1474</v>
      </c>
      <c r="C9">
        <v>0.42499999999999999</v>
      </c>
    </row>
    <row r="10" spans="1:3" x14ac:dyDescent="0.3">
      <c r="A10" s="444" t="s">
        <v>72</v>
      </c>
      <c r="B10" t="s">
        <v>1475</v>
      </c>
    </row>
    <row r="11" spans="1:3" x14ac:dyDescent="0.3">
      <c r="A11" s="444" t="s">
        <v>254</v>
      </c>
      <c r="B11" t="s">
        <v>1884</v>
      </c>
    </row>
    <row r="12" spans="1:3" x14ac:dyDescent="0.3">
      <c r="A12" s="444" t="s">
        <v>256</v>
      </c>
      <c r="B12" t="s">
        <v>1476</v>
      </c>
      <c r="C12">
        <v>4.1370000000000005</v>
      </c>
    </row>
    <row r="13" spans="1:3" x14ac:dyDescent="0.3">
      <c r="A13" s="444" t="s">
        <v>258</v>
      </c>
      <c r="B13" t="s">
        <v>1885</v>
      </c>
    </row>
    <row r="14" spans="1:3" x14ac:dyDescent="0.3">
      <c r="A14" s="444" t="s">
        <v>151</v>
      </c>
      <c r="B14" t="s">
        <v>1477</v>
      </c>
      <c r="C14">
        <v>27.885200000000005</v>
      </c>
    </row>
    <row r="15" spans="1:3" x14ac:dyDescent="0.3">
      <c r="A15" s="444" t="s">
        <v>149</v>
      </c>
      <c r="B15" t="s">
        <v>1855</v>
      </c>
    </row>
    <row r="16" spans="1:3" x14ac:dyDescent="0.3">
      <c r="A16" s="444" t="s">
        <v>261</v>
      </c>
      <c r="B16" t="s">
        <v>1478</v>
      </c>
      <c r="C16">
        <v>4.556</v>
      </c>
    </row>
    <row r="17" spans="1:3" x14ac:dyDescent="0.3">
      <c r="A17" s="444" t="s">
        <v>265</v>
      </c>
      <c r="B17" t="s">
        <v>1479</v>
      </c>
      <c r="C17">
        <v>4.2992000000000008</v>
      </c>
    </row>
    <row r="18" spans="1:3" x14ac:dyDescent="0.3">
      <c r="A18" s="444" t="s">
        <v>267</v>
      </c>
      <c r="B18" t="s">
        <v>1856</v>
      </c>
    </row>
    <row r="19" spans="1:3" x14ac:dyDescent="0.3">
      <c r="A19" s="444" t="s">
        <v>269</v>
      </c>
      <c r="B19" t="s">
        <v>1480</v>
      </c>
      <c r="C19">
        <v>14.288499999999999</v>
      </c>
    </row>
    <row r="20" spans="1:3" x14ac:dyDescent="0.3">
      <c r="A20" s="444" t="s">
        <v>270</v>
      </c>
      <c r="B20" t="s">
        <v>1873</v>
      </c>
      <c r="C20">
        <v>2.5499999999999998</v>
      </c>
    </row>
    <row r="21" spans="1:3" x14ac:dyDescent="0.3">
      <c r="A21" s="444" t="s">
        <v>272</v>
      </c>
      <c r="B21" t="s">
        <v>1481</v>
      </c>
      <c r="C21">
        <v>33.842399999999998</v>
      </c>
    </row>
    <row r="22" spans="1:3" x14ac:dyDescent="0.3">
      <c r="A22" s="444" t="s">
        <v>274</v>
      </c>
      <c r="B22" t="s">
        <v>1886</v>
      </c>
    </row>
    <row r="23" spans="1:3" x14ac:dyDescent="0.3">
      <c r="A23" s="444" t="s">
        <v>57</v>
      </c>
      <c r="B23" t="s">
        <v>1482</v>
      </c>
      <c r="C23">
        <v>7.8648000000000007</v>
      </c>
    </row>
    <row r="24" spans="1:3" x14ac:dyDescent="0.3">
      <c r="A24" s="444" t="s">
        <v>75</v>
      </c>
      <c r="B24" t="s">
        <v>1483</v>
      </c>
      <c r="C24">
        <v>16.245000000000001</v>
      </c>
    </row>
    <row r="25" spans="1:3" x14ac:dyDescent="0.3">
      <c r="A25" s="444" t="s">
        <v>29</v>
      </c>
      <c r="B25" t="s">
        <v>1484</v>
      </c>
      <c r="C25">
        <v>25.015999999999998</v>
      </c>
    </row>
    <row r="26" spans="1:3" x14ac:dyDescent="0.3">
      <c r="A26" s="444" t="s">
        <v>278</v>
      </c>
      <c r="B26" t="s">
        <v>1887</v>
      </c>
    </row>
    <row r="27" spans="1:3" x14ac:dyDescent="0.3">
      <c r="A27" s="444" t="s">
        <v>280</v>
      </c>
      <c r="B27" t="s">
        <v>1671</v>
      </c>
      <c r="C27">
        <v>1</v>
      </c>
    </row>
    <row r="28" spans="1:3" x14ac:dyDescent="0.3">
      <c r="A28" s="444" t="s">
        <v>282</v>
      </c>
      <c r="B28" t="s">
        <v>1485</v>
      </c>
      <c r="C28">
        <v>5.1099999999999994</v>
      </c>
    </row>
    <row r="29" spans="1:3" x14ac:dyDescent="0.3">
      <c r="A29" s="444" t="s">
        <v>284</v>
      </c>
      <c r="B29" t="s">
        <v>1753</v>
      </c>
      <c r="C29">
        <v>0.214</v>
      </c>
    </row>
    <row r="30" spans="1:3" x14ac:dyDescent="0.3">
      <c r="A30" s="444" t="s">
        <v>286</v>
      </c>
      <c r="B30" t="s">
        <v>1722</v>
      </c>
    </row>
    <row r="31" spans="1:3" x14ac:dyDescent="0.3">
      <c r="A31" s="444" t="s">
        <v>288</v>
      </c>
      <c r="B31" t="s">
        <v>1651</v>
      </c>
      <c r="C31">
        <v>15.66</v>
      </c>
    </row>
    <row r="32" spans="1:3" x14ac:dyDescent="0.3">
      <c r="A32" s="444" t="s">
        <v>290</v>
      </c>
      <c r="B32" t="s">
        <v>1857</v>
      </c>
    </row>
    <row r="33" spans="1:3" x14ac:dyDescent="0.3">
      <c r="A33" s="444" t="s">
        <v>292</v>
      </c>
      <c r="B33" t="s">
        <v>1486</v>
      </c>
    </row>
    <row r="34" spans="1:3" x14ac:dyDescent="0.3">
      <c r="A34" s="444" t="s">
        <v>155</v>
      </c>
      <c r="B34" t="s">
        <v>1487</v>
      </c>
      <c r="C34">
        <v>8.8379999999999992</v>
      </c>
    </row>
    <row r="35" spans="1:3" x14ac:dyDescent="0.3">
      <c r="A35" s="444" t="s">
        <v>153</v>
      </c>
      <c r="B35" t="s">
        <v>1907</v>
      </c>
      <c r="C35">
        <v>5.6719999999999997</v>
      </c>
    </row>
    <row r="36" spans="1:3" x14ac:dyDescent="0.3">
      <c r="A36" s="444" t="s">
        <v>295</v>
      </c>
      <c r="B36" t="s">
        <v>1488</v>
      </c>
      <c r="C36">
        <v>3.1509999999999998</v>
      </c>
    </row>
    <row r="37" spans="1:3" x14ac:dyDescent="0.3">
      <c r="A37" s="444" t="s">
        <v>297</v>
      </c>
      <c r="B37" t="s">
        <v>1908</v>
      </c>
    </row>
    <row r="38" spans="1:3" x14ac:dyDescent="0.3">
      <c r="A38" s="444" t="s">
        <v>299</v>
      </c>
      <c r="B38" t="s">
        <v>1489</v>
      </c>
    </row>
    <row r="39" spans="1:3" x14ac:dyDescent="0.3">
      <c r="A39" s="444" t="s">
        <v>301</v>
      </c>
      <c r="B39" t="s">
        <v>1490</v>
      </c>
      <c r="C39">
        <v>25.8904</v>
      </c>
    </row>
    <row r="40" spans="1:3" x14ac:dyDescent="0.3">
      <c r="A40" s="444" t="s">
        <v>303</v>
      </c>
      <c r="B40" t="s">
        <v>1909</v>
      </c>
    </row>
    <row r="41" spans="1:3" x14ac:dyDescent="0.3">
      <c r="A41" s="444" t="s">
        <v>305</v>
      </c>
      <c r="B41" t="s">
        <v>1491</v>
      </c>
    </row>
    <row r="42" spans="1:3" x14ac:dyDescent="0.3">
      <c r="A42" s="444" t="s">
        <v>307</v>
      </c>
      <c r="B42" t="s">
        <v>1888</v>
      </c>
    </row>
    <row r="43" spans="1:3" x14ac:dyDescent="0.3">
      <c r="A43" s="444" t="s">
        <v>82</v>
      </c>
      <c r="B43" t="s">
        <v>1602</v>
      </c>
      <c r="C43">
        <v>0.34799999999999998</v>
      </c>
    </row>
    <row r="44" spans="1:3" x14ac:dyDescent="0.3">
      <c r="A44" s="444" t="s">
        <v>24</v>
      </c>
      <c r="B44" t="s">
        <v>1492</v>
      </c>
      <c r="C44">
        <v>12.9102</v>
      </c>
    </row>
    <row r="45" spans="1:3" x14ac:dyDescent="0.3">
      <c r="A45" s="444" t="s">
        <v>311</v>
      </c>
      <c r="B45" t="s">
        <v>1614</v>
      </c>
      <c r="C45">
        <v>1.04</v>
      </c>
    </row>
    <row r="46" spans="1:3" x14ac:dyDescent="0.3">
      <c r="A46" s="444" t="s">
        <v>313</v>
      </c>
      <c r="B46" t="s">
        <v>1493</v>
      </c>
      <c r="C46">
        <v>0.15839999999999999</v>
      </c>
    </row>
    <row r="47" spans="1:3" x14ac:dyDescent="0.3">
      <c r="A47" s="444" t="s">
        <v>157</v>
      </c>
      <c r="B47" t="s">
        <v>1494</v>
      </c>
      <c r="C47">
        <v>5.7296214165289259</v>
      </c>
    </row>
    <row r="48" spans="1:3" x14ac:dyDescent="0.3">
      <c r="A48" s="444" t="s">
        <v>316</v>
      </c>
      <c r="B48" t="s">
        <v>1495</v>
      </c>
      <c r="C48">
        <v>6.5885999999999996</v>
      </c>
    </row>
    <row r="49" spans="1:3" x14ac:dyDescent="0.3">
      <c r="A49" s="444" t="s">
        <v>318</v>
      </c>
      <c r="B49" t="s">
        <v>1889</v>
      </c>
    </row>
    <row r="50" spans="1:3" x14ac:dyDescent="0.3">
      <c r="A50" s="444" t="s">
        <v>320</v>
      </c>
      <c r="B50" t="s">
        <v>1496</v>
      </c>
      <c r="C50">
        <v>13.986799999999999</v>
      </c>
    </row>
    <row r="51" spans="1:3" x14ac:dyDescent="0.3">
      <c r="A51" s="444" t="s">
        <v>322</v>
      </c>
      <c r="B51" t="s">
        <v>1890</v>
      </c>
    </row>
    <row r="52" spans="1:3" x14ac:dyDescent="0.3">
      <c r="A52" s="444" t="s">
        <v>324</v>
      </c>
      <c r="B52" t="s">
        <v>1497</v>
      </c>
      <c r="C52">
        <v>43.033999999999999</v>
      </c>
    </row>
    <row r="53" spans="1:3" x14ac:dyDescent="0.3">
      <c r="A53" s="444" t="s">
        <v>326</v>
      </c>
      <c r="B53" t="s">
        <v>1910</v>
      </c>
    </row>
    <row r="54" spans="1:3" x14ac:dyDescent="0.3">
      <c r="A54" s="444" t="s">
        <v>60</v>
      </c>
      <c r="B54" t="s">
        <v>1498</v>
      </c>
      <c r="C54">
        <v>5.2434999999999992</v>
      </c>
    </row>
    <row r="55" spans="1:3" x14ac:dyDescent="0.3">
      <c r="A55" s="444" t="s">
        <v>328</v>
      </c>
      <c r="B55" t="s">
        <v>1911</v>
      </c>
    </row>
    <row r="56" spans="1:3" x14ac:dyDescent="0.3">
      <c r="A56" s="444" t="s">
        <v>84</v>
      </c>
      <c r="B56" t="s">
        <v>1499</v>
      </c>
    </row>
    <row r="57" spans="1:3" x14ac:dyDescent="0.3">
      <c r="A57" s="444" t="s">
        <v>33</v>
      </c>
      <c r="B57" t="s">
        <v>1500</v>
      </c>
      <c r="C57">
        <v>25.434000000000001</v>
      </c>
    </row>
    <row r="58" spans="1:3" x14ac:dyDescent="0.3">
      <c r="A58" s="444" t="s">
        <v>330</v>
      </c>
      <c r="B58" t="s">
        <v>1871</v>
      </c>
      <c r="C58">
        <v>3.3442000000000003</v>
      </c>
    </row>
    <row r="59" spans="1:3" x14ac:dyDescent="0.3">
      <c r="A59" s="444" t="s">
        <v>332</v>
      </c>
      <c r="B59" t="s">
        <v>1501</v>
      </c>
      <c r="C59">
        <v>11.183399999999999</v>
      </c>
    </row>
    <row r="60" spans="1:3" x14ac:dyDescent="0.3">
      <c r="A60" s="444" t="s">
        <v>336</v>
      </c>
      <c r="B60" t="s">
        <v>1502</v>
      </c>
      <c r="C60">
        <v>5.0019999999999998</v>
      </c>
    </row>
    <row r="61" spans="1:3" x14ac:dyDescent="0.3">
      <c r="A61" s="444" t="s">
        <v>338</v>
      </c>
      <c r="B61" t="s">
        <v>1503</v>
      </c>
      <c r="C61">
        <v>19.013800000000003</v>
      </c>
    </row>
    <row r="62" spans="1:3" x14ac:dyDescent="0.3">
      <c r="A62" s="444" t="s">
        <v>340</v>
      </c>
      <c r="B62" t="s">
        <v>1891</v>
      </c>
    </row>
    <row r="63" spans="1:3" x14ac:dyDescent="0.3">
      <c r="A63" s="444" t="s">
        <v>344</v>
      </c>
      <c r="B63" t="s">
        <v>1504</v>
      </c>
      <c r="C63">
        <v>5.8775000000000004</v>
      </c>
    </row>
    <row r="64" spans="1:3" x14ac:dyDescent="0.3">
      <c r="A64" s="444" t="s">
        <v>346</v>
      </c>
      <c r="B64" t="s">
        <v>1892</v>
      </c>
    </row>
    <row r="65" spans="1:3" x14ac:dyDescent="0.3">
      <c r="A65" s="444" t="s">
        <v>348</v>
      </c>
      <c r="B65" t="s">
        <v>1505</v>
      </c>
      <c r="C65">
        <v>19.613450345454545</v>
      </c>
    </row>
    <row r="66" spans="1:3" x14ac:dyDescent="0.3">
      <c r="A66" s="444" t="s">
        <v>352</v>
      </c>
      <c r="B66" t="s">
        <v>1506</v>
      </c>
      <c r="C66">
        <v>19.133600000000001</v>
      </c>
    </row>
    <row r="67" spans="1:3" x14ac:dyDescent="0.3">
      <c r="A67" s="444" t="s">
        <v>355</v>
      </c>
      <c r="B67" t="s">
        <v>1912</v>
      </c>
      <c r="C67">
        <v>2.016</v>
      </c>
    </row>
    <row r="68" spans="1:3" x14ac:dyDescent="0.3">
      <c r="A68" s="444" t="s">
        <v>88</v>
      </c>
      <c r="B68" t="s">
        <v>1507</v>
      </c>
      <c r="C68">
        <v>9.8360000000000003</v>
      </c>
    </row>
    <row r="69" spans="1:3" x14ac:dyDescent="0.3">
      <c r="A69" s="444" t="s">
        <v>67</v>
      </c>
      <c r="B69" t="s">
        <v>1508</v>
      </c>
      <c r="C69">
        <v>32.790799999999997</v>
      </c>
    </row>
    <row r="70" spans="1:3" x14ac:dyDescent="0.3">
      <c r="A70" s="444" t="s">
        <v>63</v>
      </c>
      <c r="B70" t="s">
        <v>1913</v>
      </c>
    </row>
    <row r="71" spans="1:3" x14ac:dyDescent="0.3">
      <c r="A71" s="444" t="s">
        <v>358</v>
      </c>
      <c r="B71" t="s">
        <v>1509</v>
      </c>
      <c r="C71">
        <v>6.9580000000000002</v>
      </c>
    </row>
    <row r="72" spans="1:3" x14ac:dyDescent="0.3">
      <c r="A72" s="444" t="s">
        <v>69</v>
      </c>
      <c r="B72" t="s">
        <v>1893</v>
      </c>
    </row>
    <row r="73" spans="1:3" x14ac:dyDescent="0.3">
      <c r="A73" s="444" t="s">
        <v>21</v>
      </c>
      <c r="B73" t="s">
        <v>1680</v>
      </c>
      <c r="C73">
        <v>2.2015000000000002</v>
      </c>
    </row>
    <row r="74" spans="1:3" x14ac:dyDescent="0.3">
      <c r="A74" s="444" t="s">
        <v>362</v>
      </c>
      <c r="B74" t="s">
        <v>1914</v>
      </c>
    </row>
    <row r="75" spans="1:3" x14ac:dyDescent="0.3">
      <c r="A75" s="444" t="s">
        <v>17</v>
      </c>
      <c r="B75" t="s">
        <v>1512</v>
      </c>
      <c r="C75">
        <v>29.067200000000003</v>
      </c>
    </row>
    <row r="76" spans="1:3" x14ac:dyDescent="0.3">
      <c r="A76" s="444" t="s">
        <v>372</v>
      </c>
      <c r="B76" t="s">
        <v>1915</v>
      </c>
      <c r="C76">
        <v>4.7880000000000003</v>
      </c>
    </row>
    <row r="77" spans="1:3" x14ac:dyDescent="0.3">
      <c r="A77" s="444" t="s">
        <v>389</v>
      </c>
      <c r="B77" t="s">
        <v>1515</v>
      </c>
    </row>
    <row r="78" spans="1:3" x14ac:dyDescent="0.3">
      <c r="A78" s="444" t="s">
        <v>391</v>
      </c>
      <c r="B78" t="s">
        <v>1516</v>
      </c>
      <c r="C78">
        <v>7.48</v>
      </c>
    </row>
    <row r="79" spans="1:3" x14ac:dyDescent="0.3">
      <c r="A79" s="444" t="s">
        <v>393</v>
      </c>
      <c r="B79" t="s">
        <v>1517</v>
      </c>
      <c r="C79">
        <v>12.939</v>
      </c>
    </row>
    <row r="80" spans="1:3" x14ac:dyDescent="0.3">
      <c r="A80" s="444" t="s">
        <v>395</v>
      </c>
      <c r="B80" t="s">
        <v>1518</v>
      </c>
      <c r="C80">
        <v>13.332999999999998</v>
      </c>
    </row>
    <row r="81" spans="1:3" x14ac:dyDescent="0.3">
      <c r="A81" s="444" t="s">
        <v>397</v>
      </c>
      <c r="B81" t="s">
        <v>1519</v>
      </c>
      <c r="C81">
        <v>5.9211999999999989</v>
      </c>
    </row>
    <row r="82" spans="1:3" x14ac:dyDescent="0.3">
      <c r="A82" s="444" t="s">
        <v>399</v>
      </c>
      <c r="B82" t="s">
        <v>1520</v>
      </c>
      <c r="C82">
        <v>2.2719999999999998</v>
      </c>
    </row>
    <row r="83" spans="1:3" x14ac:dyDescent="0.3">
      <c r="A83" s="444" t="s">
        <v>401</v>
      </c>
      <c r="B83" t="s">
        <v>1682</v>
      </c>
      <c r="C83">
        <v>1</v>
      </c>
    </row>
    <row r="84" spans="1:3" x14ac:dyDescent="0.3">
      <c r="A84" s="444" t="s">
        <v>92</v>
      </c>
      <c r="B84" t="s">
        <v>1521</v>
      </c>
      <c r="C84">
        <v>3.9359999999999999</v>
      </c>
    </row>
    <row r="85" spans="1:3" x14ac:dyDescent="0.3">
      <c r="A85" s="444" t="s">
        <v>405</v>
      </c>
      <c r="B85" t="s">
        <v>1522</v>
      </c>
    </row>
    <row r="86" spans="1:3" x14ac:dyDescent="0.3">
      <c r="A86" s="444" t="s">
        <v>409</v>
      </c>
      <c r="B86" t="s">
        <v>1523</v>
      </c>
      <c r="C86">
        <v>5.5342000000000002</v>
      </c>
    </row>
    <row r="87" spans="1:3" x14ac:dyDescent="0.3">
      <c r="A87" s="444" t="s">
        <v>411</v>
      </c>
      <c r="B87" t="s">
        <v>1524</v>
      </c>
      <c r="C87">
        <v>11.060300000000002</v>
      </c>
    </row>
    <row r="88" spans="1:3" x14ac:dyDescent="0.3">
      <c r="A88" s="444" t="s">
        <v>139</v>
      </c>
      <c r="B88" t="s">
        <v>1525</v>
      </c>
      <c r="C88">
        <v>15.991299999999999</v>
      </c>
    </row>
    <row r="89" spans="1:3" x14ac:dyDescent="0.3">
      <c r="A89" s="444" t="s">
        <v>414</v>
      </c>
      <c r="B89" t="s">
        <v>1526</v>
      </c>
      <c r="C89">
        <v>28.081199999999999</v>
      </c>
    </row>
    <row r="90" spans="1:3" x14ac:dyDescent="0.3">
      <c r="A90" s="444" t="s">
        <v>416</v>
      </c>
      <c r="B90" t="s">
        <v>1916</v>
      </c>
    </row>
    <row r="91" spans="1:3" x14ac:dyDescent="0.3">
      <c r="A91" s="444" t="s">
        <v>418</v>
      </c>
      <c r="B91" t="s">
        <v>1527</v>
      </c>
      <c r="C91">
        <v>4.7803999999999993</v>
      </c>
    </row>
    <row r="92" spans="1:3" x14ac:dyDescent="0.3">
      <c r="A92" s="444" t="s">
        <v>421</v>
      </c>
      <c r="B92" t="s">
        <v>1528</v>
      </c>
    </row>
    <row r="93" spans="1:3" x14ac:dyDescent="0.3">
      <c r="A93" s="444" t="s">
        <v>115</v>
      </c>
      <c r="B93" t="s">
        <v>1529</v>
      </c>
      <c r="C93">
        <v>14.622000000000003</v>
      </c>
    </row>
    <row r="94" spans="1:3" x14ac:dyDescent="0.3">
      <c r="A94" s="444" t="s">
        <v>423</v>
      </c>
      <c r="B94" t="s">
        <v>1917</v>
      </c>
    </row>
    <row r="95" spans="1:3" x14ac:dyDescent="0.3">
      <c r="A95" s="444" t="s">
        <v>117</v>
      </c>
      <c r="B95" t="s">
        <v>1530</v>
      </c>
      <c r="C95">
        <v>2.7982</v>
      </c>
    </row>
    <row r="96" spans="1:3" x14ac:dyDescent="0.3">
      <c r="A96" s="444" t="s">
        <v>425</v>
      </c>
      <c r="B96" t="s">
        <v>1531</v>
      </c>
      <c r="C96">
        <v>4.9767999999999999</v>
      </c>
    </row>
    <row r="97" spans="1:3" x14ac:dyDescent="0.3">
      <c r="A97" s="444" t="s">
        <v>96</v>
      </c>
      <c r="B97" t="s">
        <v>1532</v>
      </c>
      <c r="C97">
        <v>1.7141999999999999</v>
      </c>
    </row>
    <row r="98" spans="1:3" x14ac:dyDescent="0.3">
      <c r="A98" s="444" t="s">
        <v>427</v>
      </c>
      <c r="B98" t="s">
        <v>1727</v>
      </c>
      <c r="C98">
        <v>0.501</v>
      </c>
    </row>
    <row r="99" spans="1:3" x14ac:dyDescent="0.3">
      <c r="A99" s="444" t="s">
        <v>429</v>
      </c>
      <c r="B99" t="s">
        <v>1858</v>
      </c>
      <c r="C99">
        <v>1.48</v>
      </c>
    </row>
    <row r="100" spans="1:3" x14ac:dyDescent="0.3">
      <c r="A100" s="444" t="s">
        <v>36</v>
      </c>
      <c r="B100" t="s">
        <v>1533</v>
      </c>
      <c r="C100">
        <v>2.8523999999999998</v>
      </c>
    </row>
    <row r="101" spans="1:3" x14ac:dyDescent="0.3">
      <c r="A101" s="444" t="s">
        <v>433</v>
      </c>
      <c r="B101" t="s">
        <v>1706</v>
      </c>
    </row>
    <row r="102" spans="1:3" x14ac:dyDescent="0.3">
      <c r="A102" s="444" t="s">
        <v>435</v>
      </c>
      <c r="B102" t="s">
        <v>1534</v>
      </c>
      <c r="C102">
        <v>3.1415999999999999</v>
      </c>
    </row>
    <row r="103" spans="1:3" x14ac:dyDescent="0.3">
      <c r="A103" s="444" t="s">
        <v>437</v>
      </c>
      <c r="B103" t="s">
        <v>1535</v>
      </c>
      <c r="C103">
        <v>1.73</v>
      </c>
    </row>
    <row r="104" spans="1:3" x14ac:dyDescent="0.3">
      <c r="A104" s="444" t="s">
        <v>439</v>
      </c>
      <c r="B104" t="s">
        <v>1536</v>
      </c>
    </row>
    <row r="105" spans="1:3" x14ac:dyDescent="0.3">
      <c r="A105" s="444" t="s">
        <v>441</v>
      </c>
      <c r="B105" t="s">
        <v>1537</v>
      </c>
      <c r="C105">
        <v>11.170299999999999</v>
      </c>
    </row>
    <row r="106" spans="1:3" x14ac:dyDescent="0.3">
      <c r="A106" s="444" t="s">
        <v>443</v>
      </c>
      <c r="B106" t="s">
        <v>1538</v>
      </c>
      <c r="C106">
        <v>7.524</v>
      </c>
    </row>
    <row r="107" spans="1:3" x14ac:dyDescent="0.3">
      <c r="A107" s="444" t="s">
        <v>445</v>
      </c>
      <c r="B107" t="s">
        <v>1539</v>
      </c>
      <c r="C107">
        <v>3.4000000000000002E-2</v>
      </c>
    </row>
    <row r="108" spans="1:3" x14ac:dyDescent="0.3">
      <c r="A108" s="444" t="s">
        <v>123</v>
      </c>
      <c r="B108" t="s">
        <v>1540</v>
      </c>
      <c r="C108">
        <v>0.78920000000000012</v>
      </c>
    </row>
    <row r="109" spans="1:3" x14ac:dyDescent="0.3">
      <c r="A109" s="444" t="s">
        <v>121</v>
      </c>
      <c r="B109" t="s">
        <v>1541</v>
      </c>
      <c r="C109">
        <v>0.89</v>
      </c>
    </row>
    <row r="110" spans="1:3" x14ac:dyDescent="0.3">
      <c r="A110" s="444" t="s">
        <v>449</v>
      </c>
      <c r="B110" t="s">
        <v>1542</v>
      </c>
    </row>
    <row r="111" spans="1:3" x14ac:dyDescent="0.3">
      <c r="A111" s="444" t="s">
        <v>99</v>
      </c>
      <c r="B111" t="s">
        <v>1543</v>
      </c>
      <c r="C111">
        <v>1.2390000000000001</v>
      </c>
    </row>
    <row r="112" spans="1:3" x14ac:dyDescent="0.3">
      <c r="A112" s="444" t="s">
        <v>451</v>
      </c>
      <c r="B112" t="s">
        <v>1705</v>
      </c>
      <c r="C112">
        <v>3.4124999999999996</v>
      </c>
    </row>
    <row r="113" spans="1:3" x14ac:dyDescent="0.3">
      <c r="A113" s="444" t="s">
        <v>453</v>
      </c>
      <c r="B113" t="s">
        <v>1728</v>
      </c>
    </row>
    <row r="114" spans="1:3" x14ac:dyDescent="0.3">
      <c r="A114" s="444" t="s">
        <v>455</v>
      </c>
      <c r="B114" t="s">
        <v>1544</v>
      </c>
    </row>
    <row r="115" spans="1:3" x14ac:dyDescent="0.3">
      <c r="A115" s="444" t="s">
        <v>459</v>
      </c>
      <c r="B115" t="s">
        <v>1545</v>
      </c>
      <c r="C115">
        <v>0.9425</v>
      </c>
    </row>
    <row r="116" spans="1:3" x14ac:dyDescent="0.3">
      <c r="A116" s="444" t="s">
        <v>460</v>
      </c>
      <c r="B116" t="s">
        <v>1859</v>
      </c>
    </row>
    <row r="117" spans="1:3" x14ac:dyDescent="0.3">
      <c r="A117" s="444" t="s">
        <v>141</v>
      </c>
      <c r="B117" t="s">
        <v>1546</v>
      </c>
      <c r="C117">
        <v>19.492099999999997</v>
      </c>
    </row>
    <row r="118" spans="1:3" x14ac:dyDescent="0.3">
      <c r="A118" s="444" t="s">
        <v>464</v>
      </c>
      <c r="B118" t="s">
        <v>1683</v>
      </c>
      <c r="C118">
        <v>3.1579999999999999</v>
      </c>
    </row>
    <row r="119" spans="1:3" x14ac:dyDescent="0.3">
      <c r="A119" s="444" t="s">
        <v>466</v>
      </c>
      <c r="B119" t="s">
        <v>1547</v>
      </c>
    </row>
    <row r="120" spans="1:3" x14ac:dyDescent="0.3">
      <c r="A120" s="444" t="s">
        <v>125</v>
      </c>
      <c r="B120" t="s">
        <v>1548</v>
      </c>
      <c r="C120">
        <v>45.016900000000014</v>
      </c>
    </row>
    <row r="121" spans="1:3" x14ac:dyDescent="0.3">
      <c r="A121" s="444" t="s">
        <v>127</v>
      </c>
      <c r="B121" t="s">
        <v>1549</v>
      </c>
      <c r="C121">
        <v>10.0928</v>
      </c>
    </row>
    <row r="122" spans="1:3" x14ac:dyDescent="0.3">
      <c r="A122" s="444" t="s">
        <v>470</v>
      </c>
      <c r="B122" t="s">
        <v>1550</v>
      </c>
      <c r="C122">
        <v>15.643400000000002</v>
      </c>
    </row>
    <row r="123" spans="1:3" x14ac:dyDescent="0.3">
      <c r="A123" s="444" t="s">
        <v>102</v>
      </c>
      <c r="B123" t="s">
        <v>1551</v>
      </c>
      <c r="C123">
        <v>2.2799999999999998</v>
      </c>
    </row>
    <row r="124" spans="1:3" x14ac:dyDescent="0.3">
      <c r="A124" s="444" t="s">
        <v>39</v>
      </c>
      <c r="B124" t="s">
        <v>1552</v>
      </c>
      <c r="C124">
        <v>4.2522000000000002</v>
      </c>
    </row>
    <row r="125" spans="1:3" x14ac:dyDescent="0.3">
      <c r="A125" s="444" t="s">
        <v>480</v>
      </c>
      <c r="B125" t="s">
        <v>1553</v>
      </c>
      <c r="C125">
        <v>6.657</v>
      </c>
    </row>
    <row r="126" spans="1:3" x14ac:dyDescent="0.3">
      <c r="A126" s="444" t="s">
        <v>482</v>
      </c>
      <c r="B126" t="s">
        <v>1730</v>
      </c>
    </row>
    <row r="127" spans="1:3" x14ac:dyDescent="0.3">
      <c r="A127" s="444" t="s">
        <v>486</v>
      </c>
      <c r="B127" t="s">
        <v>1554</v>
      </c>
      <c r="C127">
        <v>24.494999999999994</v>
      </c>
    </row>
    <row r="128" spans="1:3" x14ac:dyDescent="0.3">
      <c r="A128" s="444" t="s">
        <v>487</v>
      </c>
      <c r="B128" t="s">
        <v>1555</v>
      </c>
      <c r="C128">
        <v>2.08</v>
      </c>
    </row>
    <row r="129" spans="1:3" x14ac:dyDescent="0.3">
      <c r="A129" s="444" t="s">
        <v>489</v>
      </c>
      <c r="B129" t="s">
        <v>1556</v>
      </c>
      <c r="C129">
        <v>0.69</v>
      </c>
    </row>
    <row r="130" spans="1:3" x14ac:dyDescent="0.3">
      <c r="A130" s="444" t="s">
        <v>129</v>
      </c>
      <c r="B130" t="s">
        <v>1557</v>
      </c>
      <c r="C130">
        <v>73.522999999999996</v>
      </c>
    </row>
    <row r="131" spans="1:3" x14ac:dyDescent="0.3">
      <c r="A131" s="444" t="s">
        <v>131</v>
      </c>
      <c r="B131" t="s">
        <v>1558</v>
      </c>
      <c r="C131">
        <v>43.782699999999998</v>
      </c>
    </row>
    <row r="132" spans="1:3" x14ac:dyDescent="0.3">
      <c r="A132" s="444" t="s">
        <v>492</v>
      </c>
      <c r="B132" t="s">
        <v>1869</v>
      </c>
      <c r="C132">
        <v>2.4</v>
      </c>
    </row>
    <row r="133" spans="1:3" x14ac:dyDescent="0.3">
      <c r="A133" s="444" t="s">
        <v>494</v>
      </c>
      <c r="B133" t="s">
        <v>1918</v>
      </c>
    </row>
    <row r="134" spans="1:3" x14ac:dyDescent="0.3">
      <c r="A134" s="444" t="s">
        <v>496</v>
      </c>
      <c r="B134" t="s">
        <v>1559</v>
      </c>
      <c r="C134">
        <v>13.3316</v>
      </c>
    </row>
    <row r="135" spans="1:3" x14ac:dyDescent="0.3">
      <c r="A135" s="444" t="s">
        <v>498</v>
      </c>
      <c r="B135" t="s">
        <v>1919</v>
      </c>
    </row>
    <row r="136" spans="1:3" x14ac:dyDescent="0.3">
      <c r="A136" s="444" t="s">
        <v>109</v>
      </c>
      <c r="B136" t="s">
        <v>1560</v>
      </c>
      <c r="C136">
        <v>27.195200000000007</v>
      </c>
    </row>
    <row r="137" spans="1:3" x14ac:dyDescent="0.3">
      <c r="A137" s="444" t="s">
        <v>961</v>
      </c>
      <c r="B137" t="s">
        <v>1920</v>
      </c>
      <c r="C137">
        <v>0.7569999999999999</v>
      </c>
    </row>
    <row r="138" spans="1:3" x14ac:dyDescent="0.3">
      <c r="A138" s="444" t="s">
        <v>42</v>
      </c>
      <c r="B138" t="s">
        <v>1561</v>
      </c>
      <c r="C138">
        <v>9.9775999999999989</v>
      </c>
    </row>
    <row r="139" spans="1:3" x14ac:dyDescent="0.3">
      <c r="A139" s="444" t="s">
        <v>501</v>
      </c>
      <c r="B139" t="s">
        <v>1731</v>
      </c>
      <c r="C139">
        <v>4.532</v>
      </c>
    </row>
    <row r="140" spans="1:3" x14ac:dyDescent="0.3">
      <c r="A140" s="444" t="s">
        <v>503</v>
      </c>
      <c r="B140" t="s">
        <v>1921</v>
      </c>
      <c r="C140">
        <v>0.23400000000000001</v>
      </c>
    </row>
    <row r="141" spans="1:3" x14ac:dyDescent="0.3">
      <c r="A141" s="444" t="s">
        <v>505</v>
      </c>
      <c r="B141" t="s">
        <v>1745</v>
      </c>
    </row>
    <row r="142" spans="1:3" x14ac:dyDescent="0.3">
      <c r="A142" s="444" t="s">
        <v>145</v>
      </c>
      <c r="B142" t="s">
        <v>1562</v>
      </c>
      <c r="C142">
        <v>1.6786999999999999</v>
      </c>
    </row>
    <row r="143" spans="1:3" x14ac:dyDescent="0.3">
      <c r="A143" s="444" t="s">
        <v>510</v>
      </c>
      <c r="B143" t="s">
        <v>1563</v>
      </c>
      <c r="C143">
        <v>6.5676000000000005</v>
      </c>
    </row>
    <row r="144" spans="1:3" x14ac:dyDescent="0.3">
      <c r="A144" s="444" t="s">
        <v>512</v>
      </c>
      <c r="B144" t="s">
        <v>1894</v>
      </c>
    </row>
    <row r="145" spans="1:3" x14ac:dyDescent="0.3">
      <c r="A145" s="444" t="s">
        <v>133</v>
      </c>
      <c r="B145" t="s">
        <v>1564</v>
      </c>
      <c r="C145">
        <v>2.2738999999999998</v>
      </c>
    </row>
    <row r="146" spans="1:3" x14ac:dyDescent="0.3">
      <c r="A146" s="444" t="s">
        <v>514</v>
      </c>
      <c r="B146" t="s">
        <v>1565</v>
      </c>
      <c r="C146">
        <v>16.948900000000002</v>
      </c>
    </row>
    <row r="147" spans="1:3" x14ac:dyDescent="0.3">
      <c r="A147" s="444" t="s">
        <v>516</v>
      </c>
      <c r="B147" t="s">
        <v>1922</v>
      </c>
    </row>
    <row r="148" spans="1:3" x14ac:dyDescent="0.3">
      <c r="A148" s="444" t="s">
        <v>113</v>
      </c>
      <c r="B148" t="s">
        <v>1566</v>
      </c>
      <c r="C148">
        <v>12.661600000000002</v>
      </c>
    </row>
    <row r="149" spans="1:3" x14ac:dyDescent="0.3">
      <c r="A149" s="444" t="s">
        <v>518</v>
      </c>
      <c r="B149" t="s">
        <v>1567</v>
      </c>
      <c r="C149">
        <v>9.5250000000000004</v>
      </c>
    </row>
    <row r="150" spans="1:3" x14ac:dyDescent="0.3">
      <c r="A150" s="444" t="s">
        <v>143</v>
      </c>
      <c r="B150" t="s">
        <v>1749</v>
      </c>
    </row>
    <row r="151" spans="1:3" x14ac:dyDescent="0.3">
      <c r="A151" s="444" t="s">
        <v>520</v>
      </c>
      <c r="B151" t="s">
        <v>1746</v>
      </c>
    </row>
    <row r="152" spans="1:3" x14ac:dyDescent="0.3">
      <c r="A152" s="444" t="s">
        <v>522</v>
      </c>
      <c r="B152" t="s">
        <v>1732</v>
      </c>
    </row>
    <row r="153" spans="1:3" x14ac:dyDescent="0.3">
      <c r="A153" s="444" t="s">
        <v>1883</v>
      </c>
      <c r="B153" t="s">
        <v>1895</v>
      </c>
    </row>
    <row r="154" spans="1:3" x14ac:dyDescent="0.3">
      <c r="A154" s="444" t="s">
        <v>524</v>
      </c>
      <c r="B154" t="s">
        <v>1667</v>
      </c>
      <c r="C154">
        <v>12.91</v>
      </c>
    </row>
    <row r="155" spans="1:3" x14ac:dyDescent="0.3">
      <c r="A155" s="444" t="s">
        <v>526</v>
      </c>
      <c r="B155" t="s">
        <v>1665</v>
      </c>
    </row>
    <row r="156" spans="1:3" x14ac:dyDescent="0.3">
      <c r="A156" s="444" t="s">
        <v>528</v>
      </c>
      <c r="B156" t="s">
        <v>1657</v>
      </c>
    </row>
    <row r="157" spans="1:3" x14ac:dyDescent="0.3">
      <c r="A157" s="444" t="s">
        <v>534</v>
      </c>
      <c r="B157" t="s">
        <v>1923</v>
      </c>
    </row>
    <row r="158" spans="1:3" x14ac:dyDescent="0.3">
      <c r="A158" s="444" t="s">
        <v>542</v>
      </c>
      <c r="B158" t="s">
        <v>1924</v>
      </c>
    </row>
    <row r="159" spans="1:3" x14ac:dyDescent="0.3">
      <c r="A159" s="444" t="s">
        <v>546</v>
      </c>
      <c r="B159" t="s">
        <v>1684</v>
      </c>
    </row>
    <row r="160" spans="1:3" x14ac:dyDescent="0.3">
      <c r="A160" s="444" t="s">
        <v>555</v>
      </c>
      <c r="B160" t="s">
        <v>1896</v>
      </c>
    </row>
    <row r="161" spans="1:3" x14ac:dyDescent="0.3">
      <c r="A161" s="444" t="s">
        <v>565</v>
      </c>
      <c r="B161" t="s">
        <v>1897</v>
      </c>
    </row>
    <row r="162" spans="1:3" x14ac:dyDescent="0.3">
      <c r="A162" s="444" t="s">
        <v>569</v>
      </c>
      <c r="B162" t="s">
        <v>1701</v>
      </c>
    </row>
    <row r="163" spans="1:3" x14ac:dyDescent="0.3">
      <c r="A163" s="444" t="s">
        <v>575</v>
      </c>
      <c r="B163" t="s">
        <v>1898</v>
      </c>
    </row>
    <row r="164" spans="1:3" x14ac:dyDescent="0.3">
      <c r="A164" s="444" t="s">
        <v>590</v>
      </c>
      <c r="B164" t="s">
        <v>1899</v>
      </c>
    </row>
    <row r="165" spans="1:3" x14ac:dyDescent="0.3">
      <c r="A165" s="444" t="s">
        <v>594</v>
      </c>
      <c r="B165" t="s">
        <v>1699</v>
      </c>
    </row>
    <row r="166" spans="1:3" x14ac:dyDescent="0.3">
      <c r="A166" s="444" t="s">
        <v>596</v>
      </c>
      <c r="B166" t="s">
        <v>1900</v>
      </c>
    </row>
    <row r="167" spans="1:3" x14ac:dyDescent="0.3">
      <c r="A167" s="444" t="s">
        <v>598</v>
      </c>
      <c r="B167" t="s">
        <v>1925</v>
      </c>
    </row>
    <row r="168" spans="1:3" x14ac:dyDescent="0.3">
      <c r="A168" s="444" t="s">
        <v>605</v>
      </c>
      <c r="B168" t="s">
        <v>1901</v>
      </c>
    </row>
    <row r="169" spans="1:3" x14ac:dyDescent="0.3">
      <c r="A169" s="444" t="s">
        <v>609</v>
      </c>
      <c r="B169" t="s">
        <v>1736</v>
      </c>
    </row>
    <row r="170" spans="1:3" x14ac:dyDescent="0.3">
      <c r="A170" s="444" t="s">
        <v>611</v>
      </c>
      <c r="B170" t="s">
        <v>1926</v>
      </c>
    </row>
    <row r="171" spans="1:3" x14ac:dyDescent="0.3">
      <c r="A171" s="444" t="s">
        <v>637</v>
      </c>
      <c r="B171" t="s">
        <v>1686</v>
      </c>
      <c r="C171">
        <v>6.5787999999999993</v>
      </c>
    </row>
    <row r="172" spans="1:3" x14ac:dyDescent="0.3">
      <c r="A172" s="444" t="s">
        <v>639</v>
      </c>
      <c r="B172" t="s">
        <v>1570</v>
      </c>
      <c r="C172">
        <v>5.5170000000000003</v>
      </c>
    </row>
    <row r="173" spans="1:3" x14ac:dyDescent="0.3">
      <c r="A173" s="444" t="s">
        <v>643</v>
      </c>
      <c r="B173" t="s">
        <v>1571</v>
      </c>
      <c r="C173">
        <v>4.7893999999999997</v>
      </c>
    </row>
    <row r="174" spans="1:3" x14ac:dyDescent="0.3">
      <c r="A174" s="444" t="s">
        <v>645</v>
      </c>
      <c r="B174" t="s">
        <v>1861</v>
      </c>
      <c r="C174">
        <v>4.1370000000000005</v>
      </c>
    </row>
    <row r="175" spans="1:3" x14ac:dyDescent="0.3">
      <c r="A175" s="444" t="s">
        <v>647</v>
      </c>
      <c r="B175" t="s">
        <v>1572</v>
      </c>
      <c r="C175">
        <v>11.457000000000001</v>
      </c>
    </row>
    <row r="176" spans="1:3" x14ac:dyDescent="0.3">
      <c r="A176" s="444" t="s">
        <v>649</v>
      </c>
      <c r="B176" t="s">
        <v>1870</v>
      </c>
    </row>
    <row r="177" spans="1:3" x14ac:dyDescent="0.3">
      <c r="A177" s="444" t="s">
        <v>651</v>
      </c>
      <c r="B177" t="s">
        <v>1573</v>
      </c>
      <c r="C177">
        <v>5.8983999999999996</v>
      </c>
    </row>
    <row r="178" spans="1:3" x14ac:dyDescent="0.3">
      <c r="A178" s="444" t="s">
        <v>653</v>
      </c>
      <c r="B178" t="s">
        <v>1865</v>
      </c>
      <c r="C178">
        <v>2.1280000000000001</v>
      </c>
    </row>
    <row r="179" spans="1:3" x14ac:dyDescent="0.3">
      <c r="A179" s="444" t="s">
        <v>55</v>
      </c>
      <c r="B179" t="s">
        <v>1574</v>
      </c>
      <c r="C179">
        <v>10.597099999999999</v>
      </c>
    </row>
    <row r="180" spans="1:3" x14ac:dyDescent="0.3">
      <c r="A180" s="444" t="s">
        <v>52</v>
      </c>
      <c r="B180" t="s">
        <v>1866</v>
      </c>
    </row>
    <row r="181" spans="1:3" x14ac:dyDescent="0.3">
      <c r="A181" s="444" t="s">
        <v>655</v>
      </c>
      <c r="B181" t="s">
        <v>1754</v>
      </c>
    </row>
    <row r="182" spans="1:3" x14ac:dyDescent="0.3">
      <c r="A182" s="444" t="s">
        <v>661</v>
      </c>
      <c r="B182" t="s">
        <v>1621</v>
      </c>
      <c r="C182">
        <v>4.1196000000000002</v>
      </c>
    </row>
    <row r="183" spans="1:3" x14ac:dyDescent="0.3">
      <c r="A183" s="444" t="s">
        <v>663</v>
      </c>
      <c r="B183" t="s">
        <v>1862</v>
      </c>
    </row>
    <row r="184" spans="1:3" x14ac:dyDescent="0.3">
      <c r="A184" s="444" t="s">
        <v>675</v>
      </c>
      <c r="B184" t="s">
        <v>1688</v>
      </c>
    </row>
    <row r="185" spans="1:3" x14ac:dyDescent="0.3">
      <c r="A185" s="444" t="s">
        <v>677</v>
      </c>
      <c r="B185" t="s">
        <v>1927</v>
      </c>
      <c r="C185">
        <v>1.3340000000000001</v>
      </c>
    </row>
    <row r="186" spans="1:3" x14ac:dyDescent="0.3">
      <c r="A186" s="444" t="s">
        <v>681</v>
      </c>
      <c r="B186" t="s">
        <v>1928</v>
      </c>
      <c r="C186">
        <v>7.1070000000000002</v>
      </c>
    </row>
    <row r="187" spans="1:3" x14ac:dyDescent="0.3">
      <c r="A187" s="444" t="s">
        <v>683</v>
      </c>
      <c r="B187" t="s">
        <v>1734</v>
      </c>
      <c r="C187">
        <v>2.13</v>
      </c>
    </row>
    <row r="188" spans="1:3" x14ac:dyDescent="0.3">
      <c r="A188" s="444" t="s">
        <v>687</v>
      </c>
      <c r="B188" t="s">
        <v>1929</v>
      </c>
    </row>
    <row r="189" spans="1:3" x14ac:dyDescent="0.3">
      <c r="A189" s="444" t="s">
        <v>699</v>
      </c>
      <c r="B189" t="s">
        <v>1576</v>
      </c>
      <c r="C189">
        <v>1.012</v>
      </c>
    </row>
    <row r="190" spans="1:3" x14ac:dyDescent="0.3">
      <c r="A190" s="444" t="s">
        <v>701</v>
      </c>
      <c r="B190" t="s">
        <v>1577</v>
      </c>
      <c r="C190">
        <v>2.0880000000000001</v>
      </c>
    </row>
    <row r="191" spans="1:3" x14ac:dyDescent="0.3">
      <c r="A191" s="444" t="s">
        <v>703</v>
      </c>
      <c r="B191" t="s">
        <v>1578</v>
      </c>
    </row>
    <row r="192" spans="1:3" x14ac:dyDescent="0.3">
      <c r="A192" s="444" t="s">
        <v>119</v>
      </c>
      <c r="B192" t="s">
        <v>1579</v>
      </c>
      <c r="C192">
        <v>0.74099999999999999</v>
      </c>
    </row>
    <row r="193" spans="1:3" x14ac:dyDescent="0.3">
      <c r="A193" s="444" t="s">
        <v>707</v>
      </c>
      <c r="B193" t="s">
        <v>1690</v>
      </c>
    </row>
    <row r="194" spans="1:3" x14ac:dyDescent="0.3">
      <c r="A194" s="444" t="s">
        <v>709</v>
      </c>
      <c r="B194" t="s">
        <v>1580</v>
      </c>
    </row>
    <row r="195" spans="1:3" x14ac:dyDescent="0.3">
      <c r="A195" s="444" t="s">
        <v>715</v>
      </c>
      <c r="B195" t="s">
        <v>1581</v>
      </c>
      <c r="C195">
        <v>2.2939999999999996</v>
      </c>
    </row>
    <row r="196" spans="1:3" x14ac:dyDescent="0.3">
      <c r="A196" s="444" t="s">
        <v>717</v>
      </c>
      <c r="B196" t="s">
        <v>1695</v>
      </c>
    </row>
    <row r="197" spans="1:3" x14ac:dyDescent="0.3">
      <c r="A197" s="444" t="s">
        <v>725</v>
      </c>
      <c r="B197" t="s">
        <v>1692</v>
      </c>
    </row>
    <row r="198" spans="1:3" x14ac:dyDescent="0.3">
      <c r="A198" s="444" t="s">
        <v>733</v>
      </c>
      <c r="B198" t="s">
        <v>1904</v>
      </c>
    </row>
    <row r="199" spans="1:3" x14ac:dyDescent="0.3">
      <c r="A199" s="465" t="s">
        <v>1420</v>
      </c>
      <c r="B199" s="464"/>
      <c r="C199" s="464">
        <v>1152.0648717619836</v>
      </c>
    </row>
    <row r="201" spans="1:3" x14ac:dyDescent="0.3">
      <c r="A201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8957-6864-48F4-9633-A7CACCBE074D}">
  <sheetPr codeName="Planilha42"/>
  <dimension ref="A1:C154"/>
  <sheetViews>
    <sheetView workbookViewId="0">
      <selection activeCell="E10" sqref="E10"/>
    </sheetView>
  </sheetViews>
  <sheetFormatPr defaultRowHeight="14.4" x14ac:dyDescent="0.3"/>
  <cols>
    <col min="1" max="1" width="12.6640625" customWidth="1"/>
    <col min="2" max="2" width="38.88671875" customWidth="1"/>
  </cols>
  <sheetData>
    <row r="1" spans="1:3" x14ac:dyDescent="0.3">
      <c r="A1" s="449" t="s">
        <v>1662</v>
      </c>
      <c r="B1" s="449" t="s">
        <v>1663</v>
      </c>
      <c r="C1" s="449" t="s">
        <v>1881</v>
      </c>
    </row>
    <row r="2" spans="1:3" x14ac:dyDescent="0.3">
      <c r="A2" s="442" t="s">
        <v>181</v>
      </c>
      <c r="B2" s="442"/>
      <c r="C2" s="442" t="s">
        <v>1421</v>
      </c>
    </row>
    <row r="3" spans="1:3" x14ac:dyDescent="0.3">
      <c r="A3" s="444" t="s">
        <v>246</v>
      </c>
      <c r="B3" t="s">
        <v>1470</v>
      </c>
      <c r="C3">
        <v>18.070999999999998</v>
      </c>
    </row>
    <row r="4" spans="1:3" x14ac:dyDescent="0.3">
      <c r="A4" s="444" t="s">
        <v>147</v>
      </c>
      <c r="B4" t="s">
        <v>1471</v>
      </c>
      <c r="C4">
        <v>28.939499999999999</v>
      </c>
    </row>
    <row r="5" spans="1:3" x14ac:dyDescent="0.3">
      <c r="A5" s="444" t="s">
        <v>249</v>
      </c>
      <c r="B5" t="s">
        <v>1472</v>
      </c>
      <c r="C5">
        <v>1.0209999999999999</v>
      </c>
    </row>
    <row r="6" spans="1:3" x14ac:dyDescent="0.3">
      <c r="A6" s="444" t="s">
        <v>49</v>
      </c>
      <c r="B6" t="s">
        <v>1474</v>
      </c>
      <c r="C6">
        <v>1.6</v>
      </c>
    </row>
    <row r="7" spans="1:3" x14ac:dyDescent="0.3">
      <c r="A7" s="444" t="s">
        <v>72</v>
      </c>
      <c r="B7" t="s">
        <v>1475</v>
      </c>
      <c r="C7">
        <v>3.7119999999999997</v>
      </c>
    </row>
    <row r="8" spans="1:3" x14ac:dyDescent="0.3">
      <c r="A8" s="444" t="s">
        <v>256</v>
      </c>
      <c r="B8" t="s">
        <v>1476</v>
      </c>
      <c r="C8">
        <v>4.5246999999999993</v>
      </c>
    </row>
    <row r="9" spans="1:3" x14ac:dyDescent="0.3">
      <c r="A9" s="444" t="s">
        <v>151</v>
      </c>
      <c r="B9" t="s">
        <v>1477</v>
      </c>
      <c r="C9">
        <v>5.9969000000000001</v>
      </c>
    </row>
    <row r="10" spans="1:3" x14ac:dyDescent="0.3">
      <c r="A10" s="444" t="s">
        <v>261</v>
      </c>
      <c r="B10" t="s">
        <v>1478</v>
      </c>
      <c r="C10">
        <v>19.966000000000001</v>
      </c>
    </row>
    <row r="11" spans="1:3" x14ac:dyDescent="0.3">
      <c r="A11" s="444" t="s">
        <v>265</v>
      </c>
      <c r="B11" t="s">
        <v>1479</v>
      </c>
      <c r="C11">
        <v>27.802199999999999</v>
      </c>
    </row>
    <row r="12" spans="1:3" x14ac:dyDescent="0.3">
      <c r="A12" s="444" t="s">
        <v>269</v>
      </c>
      <c r="B12" t="s">
        <v>1480</v>
      </c>
      <c r="C12">
        <v>14.719000000000001</v>
      </c>
    </row>
    <row r="13" spans="1:3" x14ac:dyDescent="0.3">
      <c r="A13" s="444" t="s">
        <v>272</v>
      </c>
      <c r="B13" t="s">
        <v>1481</v>
      </c>
      <c r="C13">
        <v>16.199199999999998</v>
      </c>
    </row>
    <row r="14" spans="1:3" x14ac:dyDescent="0.3">
      <c r="A14" s="444" t="s">
        <v>57</v>
      </c>
      <c r="B14" t="s">
        <v>1482</v>
      </c>
      <c r="C14">
        <v>29.807599999999997</v>
      </c>
    </row>
    <row r="15" spans="1:3" x14ac:dyDescent="0.3">
      <c r="A15" s="444" t="s">
        <v>75</v>
      </c>
      <c r="B15" t="s">
        <v>1483</v>
      </c>
      <c r="C15">
        <v>7.9079999999999995</v>
      </c>
    </row>
    <row r="16" spans="1:3" x14ac:dyDescent="0.3">
      <c r="A16" s="444" t="s">
        <v>29</v>
      </c>
      <c r="B16" t="s">
        <v>1484</v>
      </c>
      <c r="C16">
        <v>6.1927000000000003</v>
      </c>
    </row>
    <row r="17" spans="1:3" x14ac:dyDescent="0.3">
      <c r="A17" s="444" t="s">
        <v>280</v>
      </c>
      <c r="B17" t="s">
        <v>1671</v>
      </c>
      <c r="C17">
        <v>0.17399999999999999</v>
      </c>
    </row>
    <row r="18" spans="1:3" x14ac:dyDescent="0.3">
      <c r="A18" s="444" t="s">
        <v>282</v>
      </c>
      <c r="B18" t="s">
        <v>1485</v>
      </c>
      <c r="C18">
        <v>8.4811999999999994</v>
      </c>
    </row>
    <row r="19" spans="1:3" x14ac:dyDescent="0.3">
      <c r="A19" s="444" t="s">
        <v>284</v>
      </c>
      <c r="B19" t="s">
        <v>1753</v>
      </c>
      <c r="C19">
        <v>0.57999999999999996</v>
      </c>
    </row>
    <row r="20" spans="1:3" x14ac:dyDescent="0.3">
      <c r="A20" s="444" t="s">
        <v>288</v>
      </c>
      <c r="B20" t="s">
        <v>1651</v>
      </c>
    </row>
    <row r="21" spans="1:3" x14ac:dyDescent="0.3">
      <c r="A21" s="444" t="s">
        <v>292</v>
      </c>
      <c r="B21" t="s">
        <v>1486</v>
      </c>
    </row>
    <row r="22" spans="1:3" x14ac:dyDescent="0.3">
      <c r="A22" s="444" t="s">
        <v>155</v>
      </c>
      <c r="B22" t="s">
        <v>1487</v>
      </c>
      <c r="C22">
        <v>10.827</v>
      </c>
    </row>
    <row r="23" spans="1:3" x14ac:dyDescent="0.3">
      <c r="A23" s="444" t="s">
        <v>295</v>
      </c>
      <c r="B23" t="s">
        <v>1488</v>
      </c>
      <c r="C23">
        <v>1.2879999999999998</v>
      </c>
    </row>
    <row r="24" spans="1:3" x14ac:dyDescent="0.3">
      <c r="A24" s="444" t="s">
        <v>299</v>
      </c>
      <c r="B24" t="s">
        <v>1489</v>
      </c>
      <c r="C24">
        <v>2.9819999999999998</v>
      </c>
    </row>
    <row r="25" spans="1:3" x14ac:dyDescent="0.3">
      <c r="A25" s="444" t="s">
        <v>301</v>
      </c>
      <c r="B25" t="s">
        <v>1490</v>
      </c>
      <c r="C25">
        <v>25.54</v>
      </c>
    </row>
    <row r="26" spans="1:3" x14ac:dyDescent="0.3">
      <c r="A26" s="444" t="s">
        <v>303</v>
      </c>
      <c r="B26" t="s">
        <v>1909</v>
      </c>
      <c r="C26">
        <v>5.6012000000000004</v>
      </c>
    </row>
    <row r="27" spans="1:3" x14ac:dyDescent="0.3">
      <c r="A27" s="444" t="s">
        <v>305</v>
      </c>
      <c r="B27" t="s">
        <v>1491</v>
      </c>
      <c r="C27">
        <v>24.679600000000001</v>
      </c>
    </row>
    <row r="28" spans="1:3" x14ac:dyDescent="0.3">
      <c r="A28" s="444" t="s">
        <v>307</v>
      </c>
      <c r="B28" t="s">
        <v>1888</v>
      </c>
      <c r="C28">
        <v>5.4997999999999996</v>
      </c>
    </row>
    <row r="29" spans="1:3" x14ac:dyDescent="0.3">
      <c r="A29" s="444" t="s">
        <v>82</v>
      </c>
      <c r="B29" t="s">
        <v>1602</v>
      </c>
      <c r="C29">
        <v>2.718</v>
      </c>
    </row>
    <row r="30" spans="1:3" x14ac:dyDescent="0.3">
      <c r="A30" s="444" t="s">
        <v>78</v>
      </c>
      <c r="B30" t="s">
        <v>1868</v>
      </c>
      <c r="C30">
        <v>7.4458000000000002</v>
      </c>
    </row>
    <row r="31" spans="1:3" x14ac:dyDescent="0.3">
      <c r="A31" s="444" t="s">
        <v>24</v>
      </c>
      <c r="B31" t="s">
        <v>1492</v>
      </c>
      <c r="C31">
        <v>22.353100000000001</v>
      </c>
    </row>
    <row r="32" spans="1:3" x14ac:dyDescent="0.3">
      <c r="A32" s="444" t="s">
        <v>309</v>
      </c>
      <c r="B32" t="s">
        <v>1930</v>
      </c>
      <c r="C32">
        <v>2.8980000000000001</v>
      </c>
    </row>
    <row r="33" spans="1:3" x14ac:dyDescent="0.3">
      <c r="A33" s="444" t="s">
        <v>311</v>
      </c>
      <c r="B33" t="s">
        <v>1614</v>
      </c>
    </row>
    <row r="34" spans="1:3" x14ac:dyDescent="0.3">
      <c r="A34" s="444" t="s">
        <v>313</v>
      </c>
      <c r="B34" t="s">
        <v>1493</v>
      </c>
      <c r="C34">
        <v>0.4884</v>
      </c>
    </row>
    <row r="35" spans="1:3" x14ac:dyDescent="0.3">
      <c r="A35" s="444" t="s">
        <v>157</v>
      </c>
      <c r="B35" t="s">
        <v>1494</v>
      </c>
      <c r="C35">
        <v>1.502</v>
      </c>
    </row>
    <row r="36" spans="1:3" x14ac:dyDescent="0.3">
      <c r="A36" s="444" t="s">
        <v>316</v>
      </c>
      <c r="B36" t="s">
        <v>1495</v>
      </c>
      <c r="C36">
        <v>1.3344</v>
      </c>
    </row>
    <row r="37" spans="1:3" x14ac:dyDescent="0.3">
      <c r="A37" s="444" t="s">
        <v>320</v>
      </c>
      <c r="B37" t="s">
        <v>1496</v>
      </c>
      <c r="C37">
        <v>12.147600000000001</v>
      </c>
    </row>
    <row r="38" spans="1:3" x14ac:dyDescent="0.3">
      <c r="A38" s="444" t="s">
        <v>324</v>
      </c>
      <c r="B38" t="s">
        <v>1497</v>
      </c>
      <c r="C38">
        <v>25.653399999999998</v>
      </c>
    </row>
    <row r="39" spans="1:3" x14ac:dyDescent="0.3">
      <c r="A39" s="444" t="s">
        <v>60</v>
      </c>
      <c r="B39" t="s">
        <v>1498</v>
      </c>
      <c r="C39">
        <v>37.095000000000006</v>
      </c>
    </row>
    <row r="40" spans="1:3" x14ac:dyDescent="0.3">
      <c r="A40" s="444" t="s">
        <v>84</v>
      </c>
      <c r="B40" t="s">
        <v>1499</v>
      </c>
      <c r="C40">
        <v>7.1283999999999992</v>
      </c>
    </row>
    <row r="41" spans="1:3" x14ac:dyDescent="0.3">
      <c r="A41" s="444" t="s">
        <v>33</v>
      </c>
      <c r="B41" t="s">
        <v>1500</v>
      </c>
      <c r="C41">
        <v>20.283000000000001</v>
      </c>
    </row>
    <row r="42" spans="1:3" x14ac:dyDescent="0.3">
      <c r="A42" s="444" t="s">
        <v>330</v>
      </c>
      <c r="B42" t="s">
        <v>1871</v>
      </c>
      <c r="C42">
        <v>3.0920000000000001</v>
      </c>
    </row>
    <row r="43" spans="1:3" x14ac:dyDescent="0.3">
      <c r="A43" s="444" t="s">
        <v>336</v>
      </c>
      <c r="B43" t="s">
        <v>1502</v>
      </c>
    </row>
    <row r="44" spans="1:3" x14ac:dyDescent="0.3">
      <c r="A44" s="444" t="s">
        <v>338</v>
      </c>
      <c r="B44" t="s">
        <v>1503</v>
      </c>
      <c r="C44">
        <v>20.333799999999997</v>
      </c>
    </row>
    <row r="45" spans="1:3" x14ac:dyDescent="0.3">
      <c r="A45" s="444" t="s">
        <v>344</v>
      </c>
      <c r="B45" t="s">
        <v>1504</v>
      </c>
      <c r="C45">
        <v>25.904600000000002</v>
      </c>
    </row>
    <row r="46" spans="1:3" x14ac:dyDescent="0.3">
      <c r="A46" s="444" t="s">
        <v>348</v>
      </c>
      <c r="B46" t="s">
        <v>1505</v>
      </c>
      <c r="C46">
        <v>13.505099999999999</v>
      </c>
    </row>
    <row r="47" spans="1:3" x14ac:dyDescent="0.3">
      <c r="A47" s="444" t="s">
        <v>352</v>
      </c>
      <c r="B47" t="s">
        <v>1506</v>
      </c>
      <c r="C47">
        <v>14.453000000000001</v>
      </c>
    </row>
    <row r="48" spans="1:3" x14ac:dyDescent="0.3">
      <c r="A48" s="444" t="s">
        <v>88</v>
      </c>
      <c r="B48" t="s">
        <v>1507</v>
      </c>
      <c r="C48">
        <v>12.8842</v>
      </c>
    </row>
    <row r="49" spans="1:3" x14ac:dyDescent="0.3">
      <c r="A49" s="444" t="s">
        <v>67</v>
      </c>
      <c r="B49" t="s">
        <v>1508</v>
      </c>
      <c r="C49">
        <v>19.962200000000003</v>
      </c>
    </row>
    <row r="50" spans="1:3" x14ac:dyDescent="0.3">
      <c r="A50" s="444" t="s">
        <v>358</v>
      </c>
      <c r="B50" t="s">
        <v>1509</v>
      </c>
      <c r="C50">
        <v>8.7480000000000011</v>
      </c>
    </row>
    <row r="51" spans="1:3" x14ac:dyDescent="0.3">
      <c r="A51" s="444" t="s">
        <v>21</v>
      </c>
      <c r="B51" t="s">
        <v>1680</v>
      </c>
      <c r="C51">
        <v>0.23799999999999999</v>
      </c>
    </row>
    <row r="52" spans="1:3" x14ac:dyDescent="0.3">
      <c r="A52" s="444" t="s">
        <v>17</v>
      </c>
      <c r="B52" t="s">
        <v>1512</v>
      </c>
      <c r="C52">
        <v>9.81</v>
      </c>
    </row>
    <row r="53" spans="1:3" x14ac:dyDescent="0.3">
      <c r="A53" s="444" t="s">
        <v>372</v>
      </c>
      <c r="B53" t="s">
        <v>1915</v>
      </c>
      <c r="C53">
        <v>2.552</v>
      </c>
    </row>
    <row r="54" spans="1:3" x14ac:dyDescent="0.3">
      <c r="A54" s="444" t="s">
        <v>389</v>
      </c>
      <c r="B54" t="s">
        <v>1515</v>
      </c>
      <c r="C54">
        <v>34.611999999999995</v>
      </c>
    </row>
    <row r="55" spans="1:3" x14ac:dyDescent="0.3">
      <c r="A55" s="444" t="s">
        <v>391</v>
      </c>
      <c r="B55" t="s">
        <v>1516</v>
      </c>
    </row>
    <row r="56" spans="1:3" x14ac:dyDescent="0.3">
      <c r="A56" s="444" t="s">
        <v>393</v>
      </c>
      <c r="B56" t="s">
        <v>1517</v>
      </c>
      <c r="C56">
        <v>10.795200000000001</v>
      </c>
    </row>
    <row r="57" spans="1:3" x14ac:dyDescent="0.3">
      <c r="A57" s="444" t="s">
        <v>395</v>
      </c>
      <c r="B57" t="s">
        <v>1518</v>
      </c>
      <c r="C57">
        <v>12.348000000000001</v>
      </c>
    </row>
    <row r="58" spans="1:3" x14ac:dyDescent="0.3">
      <c r="A58" s="444" t="s">
        <v>397</v>
      </c>
      <c r="B58" t="s">
        <v>1519</v>
      </c>
      <c r="C58">
        <v>13.902399999999998</v>
      </c>
    </row>
    <row r="59" spans="1:3" x14ac:dyDescent="0.3">
      <c r="A59" s="444" t="s">
        <v>401</v>
      </c>
      <c r="B59" t="s">
        <v>1682</v>
      </c>
      <c r="C59">
        <v>1.002</v>
      </c>
    </row>
    <row r="60" spans="1:3" x14ac:dyDescent="0.3">
      <c r="A60" s="444" t="s">
        <v>405</v>
      </c>
      <c r="B60" t="s">
        <v>1522</v>
      </c>
      <c r="C60">
        <v>3.0124</v>
      </c>
    </row>
    <row r="61" spans="1:3" x14ac:dyDescent="0.3">
      <c r="A61" s="444" t="s">
        <v>407</v>
      </c>
      <c r="B61" t="s">
        <v>1931</v>
      </c>
    </row>
    <row r="62" spans="1:3" x14ac:dyDescent="0.3">
      <c r="A62" s="444" t="s">
        <v>409</v>
      </c>
      <c r="B62" t="s">
        <v>1523</v>
      </c>
      <c r="C62">
        <v>1.3588</v>
      </c>
    </row>
    <row r="63" spans="1:3" x14ac:dyDescent="0.3">
      <c r="A63" s="444" t="s">
        <v>411</v>
      </c>
      <c r="B63" t="s">
        <v>1524</v>
      </c>
      <c r="C63">
        <v>4.3153000000000006</v>
      </c>
    </row>
    <row r="64" spans="1:3" x14ac:dyDescent="0.3">
      <c r="A64" s="444" t="s">
        <v>139</v>
      </c>
      <c r="B64" t="s">
        <v>1525</v>
      </c>
      <c r="C64">
        <v>11.0458</v>
      </c>
    </row>
    <row r="65" spans="1:3" x14ac:dyDescent="0.3">
      <c r="A65" s="444" t="s">
        <v>414</v>
      </c>
      <c r="B65" t="s">
        <v>1526</v>
      </c>
    </row>
    <row r="66" spans="1:3" x14ac:dyDescent="0.3">
      <c r="A66" s="444" t="s">
        <v>418</v>
      </c>
      <c r="B66" t="s">
        <v>1527</v>
      </c>
      <c r="C66">
        <v>0.79</v>
      </c>
    </row>
    <row r="67" spans="1:3" x14ac:dyDescent="0.3">
      <c r="A67" s="444" t="s">
        <v>421</v>
      </c>
      <c r="B67" t="s">
        <v>1528</v>
      </c>
      <c r="C67">
        <v>4.9829999999999997</v>
      </c>
    </row>
    <row r="68" spans="1:3" x14ac:dyDescent="0.3">
      <c r="A68" s="444" t="s">
        <v>115</v>
      </c>
      <c r="B68" t="s">
        <v>1529</v>
      </c>
      <c r="C68">
        <v>11.934000000000001</v>
      </c>
    </row>
    <row r="69" spans="1:3" x14ac:dyDescent="0.3">
      <c r="A69" s="444" t="s">
        <v>117</v>
      </c>
      <c r="B69" t="s">
        <v>1530</v>
      </c>
      <c r="C69">
        <v>10.881</v>
      </c>
    </row>
    <row r="70" spans="1:3" x14ac:dyDescent="0.3">
      <c r="A70" s="444" t="s">
        <v>425</v>
      </c>
      <c r="B70" t="s">
        <v>1531</v>
      </c>
      <c r="C70">
        <v>1.1452</v>
      </c>
    </row>
    <row r="71" spans="1:3" x14ac:dyDescent="0.3">
      <c r="A71" s="444" t="s">
        <v>96</v>
      </c>
      <c r="B71" t="s">
        <v>1532</v>
      </c>
      <c r="C71">
        <v>7.3491999999999997</v>
      </c>
    </row>
    <row r="72" spans="1:3" x14ac:dyDescent="0.3">
      <c r="A72" s="444" t="s">
        <v>427</v>
      </c>
      <c r="B72" t="s">
        <v>1727</v>
      </c>
    </row>
    <row r="73" spans="1:3" x14ac:dyDescent="0.3">
      <c r="A73" s="444" t="s">
        <v>429</v>
      </c>
      <c r="B73" t="s">
        <v>1858</v>
      </c>
    </row>
    <row r="74" spans="1:3" x14ac:dyDescent="0.3">
      <c r="A74" s="444" t="s">
        <v>36</v>
      </c>
      <c r="B74" t="s">
        <v>1533</v>
      </c>
      <c r="C74">
        <v>0.17280000000000001</v>
      </c>
    </row>
    <row r="75" spans="1:3" x14ac:dyDescent="0.3">
      <c r="A75" s="444" t="s">
        <v>437</v>
      </c>
      <c r="B75" t="s">
        <v>1535</v>
      </c>
      <c r="C75">
        <v>2.3742000000000001</v>
      </c>
    </row>
    <row r="76" spans="1:3" x14ac:dyDescent="0.3">
      <c r="A76" s="444" t="s">
        <v>441</v>
      </c>
      <c r="B76" t="s">
        <v>1537</v>
      </c>
      <c r="C76">
        <v>1.9059999999999999</v>
      </c>
    </row>
    <row r="77" spans="1:3" x14ac:dyDescent="0.3">
      <c r="A77" s="444" t="s">
        <v>443</v>
      </c>
      <c r="B77" t="s">
        <v>1538</v>
      </c>
      <c r="C77">
        <v>4.7880000000000003</v>
      </c>
    </row>
    <row r="78" spans="1:3" x14ac:dyDescent="0.3">
      <c r="A78" s="444" t="s">
        <v>445</v>
      </c>
      <c r="B78" t="s">
        <v>1539</v>
      </c>
      <c r="C78">
        <v>4.7769999999999992</v>
      </c>
    </row>
    <row r="79" spans="1:3" x14ac:dyDescent="0.3">
      <c r="A79" s="444" t="s">
        <v>123</v>
      </c>
      <c r="B79" t="s">
        <v>1540</v>
      </c>
      <c r="C79">
        <v>4.6955999999999998</v>
      </c>
    </row>
    <row r="80" spans="1:3" x14ac:dyDescent="0.3">
      <c r="A80" s="444" t="s">
        <v>121</v>
      </c>
      <c r="B80" t="s">
        <v>1541</v>
      </c>
      <c r="C80">
        <v>0.36</v>
      </c>
    </row>
    <row r="81" spans="1:3" x14ac:dyDescent="0.3">
      <c r="A81" s="444" t="s">
        <v>447</v>
      </c>
      <c r="B81" t="s">
        <v>1932</v>
      </c>
    </row>
    <row r="82" spans="1:3" x14ac:dyDescent="0.3">
      <c r="A82" s="444" t="s">
        <v>449</v>
      </c>
      <c r="B82" t="s">
        <v>1542</v>
      </c>
    </row>
    <row r="83" spans="1:3" x14ac:dyDescent="0.3">
      <c r="A83" s="444" t="s">
        <v>99</v>
      </c>
      <c r="B83" t="s">
        <v>1543</v>
      </c>
      <c r="C83">
        <v>1.5799000000000001</v>
      </c>
    </row>
    <row r="84" spans="1:3" x14ac:dyDescent="0.3">
      <c r="A84" s="444" t="s">
        <v>451</v>
      </c>
      <c r="B84" t="s">
        <v>1705</v>
      </c>
      <c r="C84">
        <v>5.2650000000000006</v>
      </c>
    </row>
    <row r="85" spans="1:3" x14ac:dyDescent="0.3">
      <c r="A85" s="444" t="s">
        <v>455</v>
      </c>
      <c r="B85" t="s">
        <v>1544</v>
      </c>
      <c r="C85">
        <v>1.0207999999999999</v>
      </c>
    </row>
    <row r="86" spans="1:3" x14ac:dyDescent="0.3">
      <c r="A86" s="444" t="s">
        <v>459</v>
      </c>
      <c r="B86" t="s">
        <v>1545</v>
      </c>
      <c r="C86">
        <v>0.1305</v>
      </c>
    </row>
    <row r="87" spans="1:3" x14ac:dyDescent="0.3">
      <c r="A87" s="444" t="s">
        <v>460</v>
      </c>
      <c r="B87" t="s">
        <v>1859</v>
      </c>
      <c r="C87">
        <v>1.1425000000000001</v>
      </c>
    </row>
    <row r="88" spans="1:3" x14ac:dyDescent="0.3">
      <c r="A88" s="444" t="s">
        <v>141</v>
      </c>
      <c r="B88" t="s">
        <v>1546</v>
      </c>
      <c r="C88">
        <v>15.599099999999998</v>
      </c>
    </row>
    <row r="89" spans="1:3" x14ac:dyDescent="0.3">
      <c r="A89" s="444" t="s">
        <v>464</v>
      </c>
      <c r="B89" t="s">
        <v>1683</v>
      </c>
      <c r="C89">
        <v>1.9060000000000001</v>
      </c>
    </row>
    <row r="90" spans="1:3" x14ac:dyDescent="0.3">
      <c r="A90" s="444" t="s">
        <v>466</v>
      </c>
      <c r="B90" t="s">
        <v>1547</v>
      </c>
      <c r="C90">
        <v>1.4</v>
      </c>
    </row>
    <row r="91" spans="1:3" x14ac:dyDescent="0.3">
      <c r="A91" s="444" t="s">
        <v>125</v>
      </c>
      <c r="B91" t="s">
        <v>1548</v>
      </c>
      <c r="C91">
        <v>1.4489999999999998</v>
      </c>
    </row>
    <row r="92" spans="1:3" x14ac:dyDescent="0.3">
      <c r="A92" s="444" t="s">
        <v>127</v>
      </c>
      <c r="B92" t="s">
        <v>1549</v>
      </c>
      <c r="C92">
        <v>4.7673999999999994</v>
      </c>
    </row>
    <row r="93" spans="1:3" x14ac:dyDescent="0.3">
      <c r="A93" s="444" t="s">
        <v>470</v>
      </c>
      <c r="B93" t="s">
        <v>1550</v>
      </c>
      <c r="C93">
        <v>8.06</v>
      </c>
    </row>
    <row r="94" spans="1:3" x14ac:dyDescent="0.3">
      <c r="A94" s="444" t="s">
        <v>102</v>
      </c>
      <c r="B94" t="s">
        <v>1551</v>
      </c>
      <c r="C94">
        <v>22.059000000000001</v>
      </c>
    </row>
    <row r="95" spans="1:3" x14ac:dyDescent="0.3">
      <c r="A95" s="444" t="s">
        <v>472</v>
      </c>
      <c r="B95" t="s">
        <v>1867</v>
      </c>
      <c r="C95">
        <v>2.0059999999999998</v>
      </c>
    </row>
    <row r="96" spans="1:3" x14ac:dyDescent="0.3">
      <c r="A96" s="444" t="s">
        <v>39</v>
      </c>
      <c r="B96" t="s">
        <v>1552</v>
      </c>
      <c r="C96">
        <v>8.7135999999999996</v>
      </c>
    </row>
    <row r="97" spans="1:3" x14ac:dyDescent="0.3">
      <c r="A97" s="444" t="s">
        <v>480</v>
      </c>
      <c r="B97" t="s">
        <v>1553</v>
      </c>
      <c r="C97">
        <v>1.2432000000000001</v>
      </c>
    </row>
    <row r="98" spans="1:3" x14ac:dyDescent="0.3">
      <c r="A98" s="444" t="s">
        <v>482</v>
      </c>
      <c r="B98" t="s">
        <v>1730</v>
      </c>
    </row>
    <row r="99" spans="1:3" x14ac:dyDescent="0.3">
      <c r="A99" s="444" t="s">
        <v>486</v>
      </c>
      <c r="B99" t="s">
        <v>1554</v>
      </c>
      <c r="C99">
        <v>8.4864999999999995</v>
      </c>
    </row>
    <row r="100" spans="1:3" x14ac:dyDescent="0.3">
      <c r="A100" s="444" t="s">
        <v>487</v>
      </c>
      <c r="B100" t="s">
        <v>1555</v>
      </c>
      <c r="C100">
        <v>1.52</v>
      </c>
    </row>
    <row r="101" spans="1:3" x14ac:dyDescent="0.3">
      <c r="A101" s="444" t="s">
        <v>489</v>
      </c>
      <c r="B101" t="s">
        <v>1556</v>
      </c>
      <c r="C101">
        <v>0.13800000000000001</v>
      </c>
    </row>
    <row r="102" spans="1:3" x14ac:dyDescent="0.3">
      <c r="A102" s="444" t="s">
        <v>129</v>
      </c>
      <c r="B102" t="s">
        <v>1557</v>
      </c>
      <c r="C102">
        <v>0.91199999999999992</v>
      </c>
    </row>
    <row r="103" spans="1:3" x14ac:dyDescent="0.3">
      <c r="A103" s="444" t="s">
        <v>131</v>
      </c>
      <c r="B103" t="s">
        <v>1558</v>
      </c>
      <c r="C103">
        <v>8.5017999999999994</v>
      </c>
    </row>
    <row r="104" spans="1:3" x14ac:dyDescent="0.3">
      <c r="A104" s="444" t="s">
        <v>492</v>
      </c>
      <c r="B104" t="s">
        <v>1869</v>
      </c>
      <c r="C104">
        <v>6.4589999999999996</v>
      </c>
    </row>
    <row r="105" spans="1:3" x14ac:dyDescent="0.3">
      <c r="A105" s="444" t="s">
        <v>496</v>
      </c>
      <c r="B105" t="s">
        <v>1559</v>
      </c>
      <c r="C105">
        <v>17.047599999999999</v>
      </c>
    </row>
    <row r="106" spans="1:3" x14ac:dyDescent="0.3">
      <c r="A106" s="444" t="s">
        <v>109</v>
      </c>
      <c r="B106" t="s">
        <v>1560</v>
      </c>
      <c r="C106">
        <v>25.097799999999996</v>
      </c>
    </row>
    <row r="107" spans="1:3" x14ac:dyDescent="0.3">
      <c r="A107" s="444" t="s">
        <v>42</v>
      </c>
      <c r="B107" t="s">
        <v>1561</v>
      </c>
      <c r="C107">
        <v>15.773399999999999</v>
      </c>
    </row>
    <row r="108" spans="1:3" x14ac:dyDescent="0.3">
      <c r="A108" s="444" t="s">
        <v>505</v>
      </c>
      <c r="B108" t="s">
        <v>1745</v>
      </c>
    </row>
    <row r="109" spans="1:3" x14ac:dyDescent="0.3">
      <c r="A109" s="444" t="s">
        <v>509</v>
      </c>
      <c r="B109" t="s">
        <v>1562</v>
      </c>
    </row>
    <row r="110" spans="1:3" x14ac:dyDescent="0.3">
      <c r="A110" s="444" t="s">
        <v>145</v>
      </c>
      <c r="B110" t="s">
        <v>1562</v>
      </c>
    </row>
    <row r="111" spans="1:3" x14ac:dyDescent="0.3">
      <c r="A111" s="444" t="s">
        <v>510</v>
      </c>
      <c r="B111" t="s">
        <v>1563</v>
      </c>
      <c r="C111">
        <v>6.0650000000000004</v>
      </c>
    </row>
    <row r="112" spans="1:3" x14ac:dyDescent="0.3">
      <c r="A112" s="444" t="s">
        <v>512</v>
      </c>
      <c r="B112" t="s">
        <v>1894</v>
      </c>
    </row>
    <row r="113" spans="1:3" x14ac:dyDescent="0.3">
      <c r="A113" s="444" t="s">
        <v>133</v>
      </c>
      <c r="B113" t="s">
        <v>1564</v>
      </c>
      <c r="C113">
        <v>0.43199999999999994</v>
      </c>
    </row>
    <row r="114" spans="1:3" x14ac:dyDescent="0.3">
      <c r="A114" s="444" t="s">
        <v>514</v>
      </c>
      <c r="B114" t="s">
        <v>1565</v>
      </c>
      <c r="C114">
        <v>5.0003000000000002</v>
      </c>
    </row>
    <row r="115" spans="1:3" x14ac:dyDescent="0.3">
      <c r="A115" s="444" t="s">
        <v>113</v>
      </c>
      <c r="B115" t="s">
        <v>1566</v>
      </c>
      <c r="C115">
        <v>21.0808</v>
      </c>
    </row>
    <row r="116" spans="1:3" x14ac:dyDescent="0.3">
      <c r="A116" s="444" t="s">
        <v>518</v>
      </c>
      <c r="B116" t="s">
        <v>1567</v>
      </c>
      <c r="C116">
        <v>6.7270000000000012</v>
      </c>
    </row>
    <row r="117" spans="1:3" x14ac:dyDescent="0.3">
      <c r="A117" s="444" t="s">
        <v>143</v>
      </c>
      <c r="B117" t="s">
        <v>1749</v>
      </c>
      <c r="C117">
        <v>0.71320000000000006</v>
      </c>
    </row>
    <row r="118" spans="1:3" x14ac:dyDescent="0.3">
      <c r="A118" s="444" t="s">
        <v>524</v>
      </c>
      <c r="B118" t="s">
        <v>1667</v>
      </c>
      <c r="C118">
        <v>-3.8140000000000001</v>
      </c>
    </row>
    <row r="119" spans="1:3" x14ac:dyDescent="0.3">
      <c r="A119" s="444" t="s">
        <v>526</v>
      </c>
      <c r="B119" t="s">
        <v>1665</v>
      </c>
      <c r="C119">
        <v>0.76200000000000001</v>
      </c>
    </row>
    <row r="120" spans="1:3" x14ac:dyDescent="0.3">
      <c r="A120" s="444" t="s">
        <v>528</v>
      </c>
      <c r="B120" t="s">
        <v>1657</v>
      </c>
    </row>
    <row r="121" spans="1:3" x14ac:dyDescent="0.3">
      <c r="A121" s="444" t="s">
        <v>534</v>
      </c>
      <c r="B121" t="s">
        <v>1923</v>
      </c>
      <c r="C121">
        <v>1.68</v>
      </c>
    </row>
    <row r="122" spans="1:3" x14ac:dyDescent="0.3">
      <c r="A122" s="444" t="s">
        <v>577</v>
      </c>
      <c r="B122" t="s">
        <v>1933</v>
      </c>
      <c r="C122">
        <v>0.3614</v>
      </c>
    </row>
    <row r="123" spans="1:3" x14ac:dyDescent="0.3">
      <c r="A123" s="444" t="s">
        <v>579</v>
      </c>
      <c r="B123" t="s">
        <v>1685</v>
      </c>
    </row>
    <row r="124" spans="1:3" x14ac:dyDescent="0.3">
      <c r="A124" s="444" t="s">
        <v>623</v>
      </c>
      <c r="B124" t="s">
        <v>1934</v>
      </c>
      <c r="C124">
        <v>0.4</v>
      </c>
    </row>
    <row r="125" spans="1:3" x14ac:dyDescent="0.3">
      <c r="A125" s="444" t="s">
        <v>637</v>
      </c>
      <c r="B125" t="s">
        <v>1686</v>
      </c>
      <c r="C125">
        <v>7.1075999999999997</v>
      </c>
    </row>
    <row r="126" spans="1:3" x14ac:dyDescent="0.3">
      <c r="A126" s="444" t="s">
        <v>639</v>
      </c>
      <c r="B126" t="s">
        <v>1570</v>
      </c>
      <c r="C126">
        <v>22.974999999999998</v>
      </c>
    </row>
    <row r="127" spans="1:3" x14ac:dyDescent="0.3">
      <c r="A127" s="444" t="s">
        <v>643</v>
      </c>
      <c r="B127" t="s">
        <v>1571</v>
      </c>
      <c r="C127">
        <v>14.213899999999999</v>
      </c>
    </row>
    <row r="128" spans="1:3" x14ac:dyDescent="0.3">
      <c r="A128" s="444" t="s">
        <v>645</v>
      </c>
      <c r="B128" t="s">
        <v>1861</v>
      </c>
      <c r="C128">
        <v>26.874499999999998</v>
      </c>
    </row>
    <row r="129" spans="1:3" x14ac:dyDescent="0.3">
      <c r="A129" s="444" t="s">
        <v>647</v>
      </c>
      <c r="B129" t="s">
        <v>1572</v>
      </c>
      <c r="C129">
        <v>20.320800000000002</v>
      </c>
    </row>
    <row r="130" spans="1:3" x14ac:dyDescent="0.3">
      <c r="A130" s="444" t="s">
        <v>651</v>
      </c>
      <c r="B130" t="s">
        <v>1573</v>
      </c>
      <c r="C130">
        <v>5.867</v>
      </c>
    </row>
    <row r="131" spans="1:3" x14ac:dyDescent="0.3">
      <c r="A131" s="444" t="s">
        <v>55</v>
      </c>
      <c r="B131" t="s">
        <v>1574</v>
      </c>
      <c r="C131">
        <v>2.6840000000000002</v>
      </c>
    </row>
    <row r="132" spans="1:3" x14ac:dyDescent="0.3">
      <c r="A132" s="444" t="s">
        <v>52</v>
      </c>
      <c r="B132" t="s">
        <v>1866</v>
      </c>
      <c r="C132">
        <v>8.7425000000000015</v>
      </c>
    </row>
    <row r="133" spans="1:3" x14ac:dyDescent="0.3">
      <c r="A133" s="444" t="s">
        <v>655</v>
      </c>
      <c r="B133" t="s">
        <v>1754</v>
      </c>
      <c r="C133">
        <v>0.46140000000000003</v>
      </c>
    </row>
    <row r="134" spans="1:3" x14ac:dyDescent="0.3">
      <c r="A134" s="444" t="s">
        <v>661</v>
      </c>
      <c r="B134" t="s">
        <v>1621</v>
      </c>
      <c r="C134">
        <v>1.1008</v>
      </c>
    </row>
    <row r="135" spans="1:3" x14ac:dyDescent="0.3">
      <c r="A135" s="444" t="s">
        <v>663</v>
      </c>
      <c r="B135" t="s">
        <v>1862</v>
      </c>
      <c r="C135">
        <v>16.172000000000001</v>
      </c>
    </row>
    <row r="136" spans="1:3" x14ac:dyDescent="0.3">
      <c r="A136" s="444" t="s">
        <v>675</v>
      </c>
      <c r="B136" t="s">
        <v>1688</v>
      </c>
    </row>
    <row r="137" spans="1:3" x14ac:dyDescent="0.3">
      <c r="A137" s="444" t="s">
        <v>681</v>
      </c>
      <c r="B137" t="s">
        <v>1928</v>
      </c>
      <c r="C137">
        <v>6.2700000000000006E-2</v>
      </c>
    </row>
    <row r="138" spans="1:3" x14ac:dyDescent="0.3">
      <c r="A138" s="444" t="s">
        <v>683</v>
      </c>
      <c r="B138" t="s">
        <v>1734</v>
      </c>
      <c r="C138">
        <v>0.32</v>
      </c>
    </row>
    <row r="139" spans="1:3" x14ac:dyDescent="0.3">
      <c r="A139" s="444" t="s">
        <v>687</v>
      </c>
      <c r="B139" t="s">
        <v>1929</v>
      </c>
    </row>
    <row r="140" spans="1:3" x14ac:dyDescent="0.3">
      <c r="A140" s="444" t="s">
        <v>691</v>
      </c>
      <c r="B140" t="s">
        <v>1935</v>
      </c>
      <c r="C140">
        <v>0.45</v>
      </c>
    </row>
    <row r="141" spans="1:3" x14ac:dyDescent="0.3">
      <c r="A141" s="444" t="s">
        <v>693</v>
      </c>
      <c r="B141" t="s">
        <v>1936</v>
      </c>
    </row>
    <row r="142" spans="1:3" x14ac:dyDescent="0.3">
      <c r="A142" s="444" t="s">
        <v>699</v>
      </c>
      <c r="B142" t="s">
        <v>1576</v>
      </c>
      <c r="C142">
        <v>2.6319999999999997</v>
      </c>
    </row>
    <row r="143" spans="1:3" x14ac:dyDescent="0.3">
      <c r="A143" s="444" t="s">
        <v>701</v>
      </c>
      <c r="B143" t="s">
        <v>1577</v>
      </c>
      <c r="C143">
        <v>6.8010000000000002</v>
      </c>
    </row>
    <row r="144" spans="1:3" x14ac:dyDescent="0.3">
      <c r="A144" s="444" t="s">
        <v>703</v>
      </c>
      <c r="B144" t="s">
        <v>1578</v>
      </c>
      <c r="C144">
        <v>2.2960000000000003</v>
      </c>
    </row>
    <row r="145" spans="1:3" x14ac:dyDescent="0.3">
      <c r="A145" s="444" t="s">
        <v>119</v>
      </c>
      <c r="B145" t="s">
        <v>1579</v>
      </c>
      <c r="C145">
        <v>3.3465000000000007</v>
      </c>
    </row>
    <row r="146" spans="1:3" x14ac:dyDescent="0.3">
      <c r="A146" s="444" t="s">
        <v>707</v>
      </c>
      <c r="B146" t="s">
        <v>1690</v>
      </c>
      <c r="C146">
        <v>3.6111999999999997</v>
      </c>
    </row>
    <row r="147" spans="1:3" x14ac:dyDescent="0.3">
      <c r="A147" s="444" t="s">
        <v>709</v>
      </c>
      <c r="B147" t="s">
        <v>1580</v>
      </c>
      <c r="C147">
        <v>7.4409999999999998</v>
      </c>
    </row>
    <row r="148" spans="1:3" x14ac:dyDescent="0.3">
      <c r="A148" s="444" t="s">
        <v>715</v>
      </c>
      <c r="B148" t="s">
        <v>1581</v>
      </c>
    </row>
    <row r="149" spans="1:3" x14ac:dyDescent="0.3">
      <c r="A149" s="444" t="s">
        <v>717</v>
      </c>
      <c r="B149" t="s">
        <v>1695</v>
      </c>
    </row>
    <row r="150" spans="1:3" x14ac:dyDescent="0.3">
      <c r="A150" s="444" t="s">
        <v>721</v>
      </c>
      <c r="B150" t="s">
        <v>1694</v>
      </c>
    </row>
    <row r="151" spans="1:3" x14ac:dyDescent="0.3">
      <c r="A151" s="444" t="s">
        <v>723</v>
      </c>
      <c r="B151" t="s">
        <v>1691</v>
      </c>
    </row>
    <row r="152" spans="1:3" x14ac:dyDescent="0.3">
      <c r="A152" s="465" t="s">
        <v>1420</v>
      </c>
      <c r="B152" s="464"/>
      <c r="C152" s="464">
        <v>1046.3561999999993</v>
      </c>
    </row>
    <row r="154" spans="1:3" x14ac:dyDescent="0.3">
      <c r="A154" t="s">
        <v>1672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A8C6-5081-4504-821E-872E9BF7464A}">
  <sheetPr codeName="Planilha43"/>
  <dimension ref="A1:C152"/>
  <sheetViews>
    <sheetView topLeftCell="A130" workbookViewId="0">
      <selection activeCell="F147" sqref="F147"/>
    </sheetView>
  </sheetViews>
  <sheetFormatPr defaultRowHeight="14.4" x14ac:dyDescent="0.3"/>
  <sheetData>
    <row r="1" spans="1:3" x14ac:dyDescent="0.3">
      <c r="A1" s="449" t="s">
        <v>1662</v>
      </c>
      <c r="B1" s="449" t="s">
        <v>1663</v>
      </c>
      <c r="C1" s="449" t="s">
        <v>1882</v>
      </c>
    </row>
    <row r="2" spans="1:3" x14ac:dyDescent="0.3">
      <c r="A2" s="442" t="s">
        <v>181</v>
      </c>
      <c r="B2" s="442"/>
      <c r="C2" s="442" t="s">
        <v>1421</v>
      </c>
    </row>
    <row r="3" spans="1:3" x14ac:dyDescent="0.3">
      <c r="A3" s="444" t="s">
        <v>246</v>
      </c>
      <c r="B3" t="s">
        <v>1470</v>
      </c>
      <c r="C3">
        <v>15.32</v>
      </c>
    </row>
    <row r="4" spans="1:3" x14ac:dyDescent="0.3">
      <c r="A4" s="444" t="s">
        <v>147</v>
      </c>
      <c r="B4" t="s">
        <v>1471</v>
      </c>
      <c r="C4">
        <v>11.972999999999999</v>
      </c>
    </row>
    <row r="5" spans="1:3" x14ac:dyDescent="0.3">
      <c r="A5" s="444" t="s">
        <v>249</v>
      </c>
      <c r="B5" t="s">
        <v>1472</v>
      </c>
      <c r="C5">
        <v>17.238</v>
      </c>
    </row>
    <row r="6" spans="1:3" x14ac:dyDescent="0.3">
      <c r="A6" s="444" t="s">
        <v>49</v>
      </c>
      <c r="B6" t="s">
        <v>1474</v>
      </c>
    </row>
    <row r="7" spans="1:3" x14ac:dyDescent="0.3">
      <c r="A7" s="444" t="s">
        <v>72</v>
      </c>
      <c r="B7" t="s">
        <v>1475</v>
      </c>
      <c r="C7">
        <v>0.81599999999999995</v>
      </c>
    </row>
    <row r="8" spans="1:3" x14ac:dyDescent="0.3">
      <c r="A8" s="444" t="s">
        <v>256</v>
      </c>
      <c r="B8" t="s">
        <v>1476</v>
      </c>
      <c r="C8">
        <v>3.2557</v>
      </c>
    </row>
    <row r="9" spans="1:3" x14ac:dyDescent="0.3">
      <c r="A9" s="444" t="s">
        <v>151</v>
      </c>
      <c r="B9" t="s">
        <v>1477</v>
      </c>
      <c r="C9">
        <v>6.6341000000000001</v>
      </c>
    </row>
    <row r="10" spans="1:3" x14ac:dyDescent="0.3">
      <c r="A10" s="444" t="s">
        <v>261</v>
      </c>
      <c r="B10" t="s">
        <v>1478</v>
      </c>
      <c r="C10">
        <v>8.52</v>
      </c>
    </row>
    <row r="11" spans="1:3" x14ac:dyDescent="0.3">
      <c r="A11" s="444" t="s">
        <v>265</v>
      </c>
      <c r="B11" t="s">
        <v>1479</v>
      </c>
      <c r="C11">
        <v>8.4871999999999996</v>
      </c>
    </row>
    <row r="12" spans="1:3" x14ac:dyDescent="0.3">
      <c r="A12" s="444" t="s">
        <v>269</v>
      </c>
      <c r="B12" t="s">
        <v>1480</v>
      </c>
      <c r="C12">
        <v>35.172999999999995</v>
      </c>
    </row>
    <row r="13" spans="1:3" x14ac:dyDescent="0.3">
      <c r="A13" s="444" t="s">
        <v>272</v>
      </c>
      <c r="B13" t="s">
        <v>1481</v>
      </c>
      <c r="C13">
        <v>12.1753</v>
      </c>
    </row>
    <row r="14" spans="1:3" x14ac:dyDescent="0.3">
      <c r="A14" s="444" t="s">
        <v>57</v>
      </c>
      <c r="B14" t="s">
        <v>1482</v>
      </c>
      <c r="C14">
        <v>25.676600000000004</v>
      </c>
    </row>
    <row r="15" spans="1:3" x14ac:dyDescent="0.3">
      <c r="A15" s="444" t="s">
        <v>75</v>
      </c>
      <c r="B15" t="s">
        <v>1483</v>
      </c>
      <c r="C15">
        <v>6.1219999999999999</v>
      </c>
    </row>
    <row r="16" spans="1:3" x14ac:dyDescent="0.3">
      <c r="A16" s="444" t="s">
        <v>29</v>
      </c>
      <c r="B16" t="s">
        <v>1484</v>
      </c>
      <c r="C16">
        <v>42.119599999999998</v>
      </c>
    </row>
    <row r="17" spans="1:3" x14ac:dyDescent="0.3">
      <c r="A17" s="444" t="s">
        <v>280</v>
      </c>
      <c r="B17" t="s">
        <v>1671</v>
      </c>
      <c r="C17">
        <v>3.024</v>
      </c>
    </row>
    <row r="18" spans="1:3" x14ac:dyDescent="0.3">
      <c r="A18" s="444" t="s">
        <v>282</v>
      </c>
      <c r="B18" t="s">
        <v>1485</v>
      </c>
    </row>
    <row r="19" spans="1:3" x14ac:dyDescent="0.3">
      <c r="A19" s="444" t="s">
        <v>284</v>
      </c>
      <c r="B19" t="s">
        <v>1753</v>
      </c>
    </row>
    <row r="20" spans="1:3" x14ac:dyDescent="0.3">
      <c r="A20" s="444" t="s">
        <v>288</v>
      </c>
      <c r="B20" t="s">
        <v>1651</v>
      </c>
      <c r="C20">
        <v>15.827999999999999</v>
      </c>
    </row>
    <row r="21" spans="1:3" x14ac:dyDescent="0.3">
      <c r="A21" s="444" t="s">
        <v>292</v>
      </c>
      <c r="B21" t="s">
        <v>1486</v>
      </c>
      <c r="C21">
        <v>0.48499999999999999</v>
      </c>
    </row>
    <row r="22" spans="1:3" x14ac:dyDescent="0.3">
      <c r="A22" s="444" t="s">
        <v>155</v>
      </c>
      <c r="B22" t="s">
        <v>1487</v>
      </c>
      <c r="C22">
        <v>4.9079999999999995</v>
      </c>
    </row>
    <row r="23" spans="1:3" x14ac:dyDescent="0.3">
      <c r="A23" s="444" t="s">
        <v>295</v>
      </c>
      <c r="B23" t="s">
        <v>1488</v>
      </c>
      <c r="C23">
        <v>9.7520000000000007</v>
      </c>
    </row>
    <row r="24" spans="1:3" x14ac:dyDescent="0.3">
      <c r="A24" s="444" t="s">
        <v>299</v>
      </c>
      <c r="B24" t="s">
        <v>1489</v>
      </c>
      <c r="C24">
        <v>1.0224</v>
      </c>
    </row>
    <row r="25" spans="1:3" x14ac:dyDescent="0.3">
      <c r="A25" s="444" t="s">
        <v>301</v>
      </c>
      <c r="B25" t="s">
        <v>1490</v>
      </c>
      <c r="C25">
        <v>4.2455999999999996</v>
      </c>
    </row>
    <row r="26" spans="1:3" x14ac:dyDescent="0.3">
      <c r="A26" s="444" t="s">
        <v>303</v>
      </c>
      <c r="B26" t="s">
        <v>1909</v>
      </c>
    </row>
    <row r="27" spans="1:3" x14ac:dyDescent="0.3">
      <c r="A27" s="444" t="s">
        <v>305</v>
      </c>
      <c r="B27" t="s">
        <v>1491</v>
      </c>
    </row>
    <row r="28" spans="1:3" x14ac:dyDescent="0.3">
      <c r="A28" s="444" t="s">
        <v>307</v>
      </c>
      <c r="B28" t="s">
        <v>1888</v>
      </c>
    </row>
    <row r="29" spans="1:3" x14ac:dyDescent="0.3">
      <c r="A29" s="444" t="s">
        <v>82</v>
      </c>
      <c r="B29" t="s">
        <v>1602</v>
      </c>
      <c r="C29">
        <v>1.27</v>
      </c>
    </row>
    <row r="30" spans="1:3" x14ac:dyDescent="0.3">
      <c r="A30" s="444" t="s">
        <v>78</v>
      </c>
      <c r="B30" t="s">
        <v>1868</v>
      </c>
    </row>
    <row r="31" spans="1:3" x14ac:dyDescent="0.3">
      <c r="A31" s="444" t="s">
        <v>24</v>
      </c>
      <c r="B31" t="s">
        <v>1492</v>
      </c>
      <c r="C31">
        <v>3.5861999999999998</v>
      </c>
    </row>
    <row r="32" spans="1:3" x14ac:dyDescent="0.3">
      <c r="A32" s="444" t="s">
        <v>309</v>
      </c>
      <c r="B32" t="s">
        <v>1930</v>
      </c>
    </row>
    <row r="33" spans="1:3" x14ac:dyDescent="0.3">
      <c r="A33" s="444" t="s">
        <v>311</v>
      </c>
      <c r="B33" t="s">
        <v>1614</v>
      </c>
      <c r="C33">
        <v>7.0559999999999992</v>
      </c>
    </row>
    <row r="34" spans="1:3" x14ac:dyDescent="0.3">
      <c r="A34" s="444" t="s">
        <v>313</v>
      </c>
      <c r="B34" t="s">
        <v>1493</v>
      </c>
      <c r="C34">
        <v>0.82100000000000006</v>
      </c>
    </row>
    <row r="35" spans="1:3" x14ac:dyDescent="0.3">
      <c r="A35" s="444" t="s">
        <v>157</v>
      </c>
      <c r="B35" t="s">
        <v>1494</v>
      </c>
      <c r="C35">
        <v>20.344899999999999</v>
      </c>
    </row>
    <row r="36" spans="1:3" x14ac:dyDescent="0.3">
      <c r="A36" s="444" t="s">
        <v>316</v>
      </c>
      <c r="B36" t="s">
        <v>1495</v>
      </c>
      <c r="C36">
        <v>19.206600000000002</v>
      </c>
    </row>
    <row r="37" spans="1:3" x14ac:dyDescent="0.3">
      <c r="A37" s="444" t="s">
        <v>320</v>
      </c>
      <c r="B37" t="s">
        <v>1496</v>
      </c>
      <c r="C37">
        <v>19.2088</v>
      </c>
    </row>
    <row r="38" spans="1:3" x14ac:dyDescent="0.3">
      <c r="A38" s="444" t="s">
        <v>324</v>
      </c>
      <c r="B38" t="s">
        <v>1497</v>
      </c>
      <c r="C38">
        <v>40.769199999999998</v>
      </c>
    </row>
    <row r="39" spans="1:3" x14ac:dyDescent="0.3">
      <c r="A39" s="444" t="s">
        <v>60</v>
      </c>
      <c r="B39" t="s">
        <v>1498</v>
      </c>
      <c r="C39">
        <v>12.635999999999997</v>
      </c>
    </row>
    <row r="40" spans="1:3" x14ac:dyDescent="0.3">
      <c r="A40" s="444" t="s">
        <v>84</v>
      </c>
      <c r="B40" t="s">
        <v>1499</v>
      </c>
      <c r="C40">
        <v>12.0977</v>
      </c>
    </row>
    <row r="41" spans="1:3" x14ac:dyDescent="0.3">
      <c r="A41" s="444" t="s">
        <v>33</v>
      </c>
      <c r="B41" t="s">
        <v>1500</v>
      </c>
      <c r="C41">
        <v>14.138800000000002</v>
      </c>
    </row>
    <row r="42" spans="1:3" x14ac:dyDescent="0.3">
      <c r="A42" s="444" t="s">
        <v>330</v>
      </c>
      <c r="B42" t="s">
        <v>1871</v>
      </c>
    </row>
    <row r="43" spans="1:3" x14ac:dyDescent="0.3">
      <c r="A43" s="444" t="s">
        <v>336</v>
      </c>
      <c r="B43" t="s">
        <v>1502</v>
      </c>
      <c r="C43">
        <v>1.4500000000000001E-2</v>
      </c>
    </row>
    <row r="44" spans="1:3" x14ac:dyDescent="0.3">
      <c r="A44" s="444" t="s">
        <v>338</v>
      </c>
      <c r="B44" t="s">
        <v>1503</v>
      </c>
      <c r="C44">
        <v>8.2602000000000011</v>
      </c>
    </row>
    <row r="45" spans="1:3" x14ac:dyDescent="0.3">
      <c r="A45" s="444" t="s">
        <v>344</v>
      </c>
      <c r="B45" t="s">
        <v>1504</v>
      </c>
      <c r="C45">
        <v>9.5838999999999999</v>
      </c>
    </row>
    <row r="46" spans="1:3" x14ac:dyDescent="0.3">
      <c r="A46" s="444" t="s">
        <v>348</v>
      </c>
      <c r="B46" t="s">
        <v>1505</v>
      </c>
      <c r="C46">
        <v>29.483899999999998</v>
      </c>
    </row>
    <row r="47" spans="1:3" x14ac:dyDescent="0.3">
      <c r="A47" s="444" t="s">
        <v>352</v>
      </c>
      <c r="B47" t="s">
        <v>1506</v>
      </c>
      <c r="C47">
        <v>22.050000000000004</v>
      </c>
    </row>
    <row r="48" spans="1:3" x14ac:dyDescent="0.3">
      <c r="A48" s="444" t="s">
        <v>88</v>
      </c>
      <c r="B48" t="s">
        <v>1507</v>
      </c>
      <c r="C48">
        <v>7.5074999999999994</v>
      </c>
    </row>
    <row r="49" spans="1:3" x14ac:dyDescent="0.3">
      <c r="A49" s="444" t="s">
        <v>67</v>
      </c>
      <c r="B49" t="s">
        <v>1508</v>
      </c>
      <c r="C49">
        <v>26.043000000000003</v>
      </c>
    </row>
    <row r="50" spans="1:3" x14ac:dyDescent="0.3">
      <c r="A50" s="444" t="s">
        <v>358</v>
      </c>
      <c r="B50" t="s">
        <v>1509</v>
      </c>
      <c r="C50">
        <v>4.0035000000000007</v>
      </c>
    </row>
    <row r="51" spans="1:3" x14ac:dyDescent="0.3">
      <c r="A51" s="444" t="s">
        <v>21</v>
      </c>
      <c r="B51" t="s">
        <v>1680</v>
      </c>
    </row>
    <row r="52" spans="1:3" x14ac:dyDescent="0.3">
      <c r="A52" s="444" t="s">
        <v>17</v>
      </c>
      <c r="B52" t="s">
        <v>1512</v>
      </c>
      <c r="C52">
        <v>28.454000000000001</v>
      </c>
    </row>
    <row r="53" spans="1:3" x14ac:dyDescent="0.3">
      <c r="A53" s="444" t="s">
        <v>372</v>
      </c>
      <c r="B53" t="s">
        <v>1915</v>
      </c>
    </row>
    <row r="54" spans="1:3" x14ac:dyDescent="0.3">
      <c r="A54" s="444" t="s">
        <v>389</v>
      </c>
      <c r="B54" t="s">
        <v>1515</v>
      </c>
    </row>
    <row r="55" spans="1:3" x14ac:dyDescent="0.3">
      <c r="A55" s="444" t="s">
        <v>391</v>
      </c>
      <c r="B55" t="s">
        <v>1516</v>
      </c>
      <c r="C55">
        <v>7.5840000000000014</v>
      </c>
    </row>
    <row r="56" spans="1:3" x14ac:dyDescent="0.3">
      <c r="A56" s="444" t="s">
        <v>393</v>
      </c>
      <c r="B56" t="s">
        <v>1517</v>
      </c>
      <c r="C56">
        <v>6.38</v>
      </c>
    </row>
    <row r="57" spans="1:3" x14ac:dyDescent="0.3">
      <c r="A57" s="444" t="s">
        <v>395</v>
      </c>
      <c r="B57" t="s">
        <v>1518</v>
      </c>
      <c r="C57">
        <v>11.725</v>
      </c>
    </row>
    <row r="58" spans="1:3" x14ac:dyDescent="0.3">
      <c r="A58" s="444" t="s">
        <v>397</v>
      </c>
      <c r="B58" t="s">
        <v>1519</v>
      </c>
      <c r="C58">
        <v>1.175</v>
      </c>
    </row>
    <row r="59" spans="1:3" x14ac:dyDescent="0.3">
      <c r="A59" s="444" t="s">
        <v>401</v>
      </c>
      <c r="B59" t="s">
        <v>1682</v>
      </c>
      <c r="C59">
        <v>3.9929999999999999</v>
      </c>
    </row>
    <row r="60" spans="1:3" x14ac:dyDescent="0.3">
      <c r="A60" s="444" t="s">
        <v>405</v>
      </c>
      <c r="B60" t="s">
        <v>1522</v>
      </c>
      <c r="C60">
        <v>3.0508000000000002</v>
      </c>
    </row>
    <row r="61" spans="1:3" x14ac:dyDescent="0.3">
      <c r="A61" s="444" t="s">
        <v>407</v>
      </c>
      <c r="B61" t="s">
        <v>1931</v>
      </c>
      <c r="C61">
        <v>0.81200000000000006</v>
      </c>
    </row>
    <row r="62" spans="1:3" x14ac:dyDescent="0.3">
      <c r="A62" s="444" t="s">
        <v>409</v>
      </c>
      <c r="B62" t="s">
        <v>1523</v>
      </c>
      <c r="C62">
        <v>4.8194003844911144</v>
      </c>
    </row>
    <row r="63" spans="1:3" x14ac:dyDescent="0.3">
      <c r="A63" s="444" t="s">
        <v>411</v>
      </c>
      <c r="B63" t="s">
        <v>1524</v>
      </c>
      <c r="C63">
        <v>16.526199999999999</v>
      </c>
    </row>
    <row r="64" spans="1:3" x14ac:dyDescent="0.3">
      <c r="A64" s="444" t="s">
        <v>139</v>
      </c>
      <c r="B64" t="s">
        <v>1525</v>
      </c>
      <c r="C64">
        <v>4.4007000000000005</v>
      </c>
    </row>
    <row r="65" spans="1:3" x14ac:dyDescent="0.3">
      <c r="A65" s="444" t="s">
        <v>414</v>
      </c>
      <c r="B65" t="s">
        <v>1526</v>
      </c>
      <c r="C65">
        <v>5.1627999999999998</v>
      </c>
    </row>
    <row r="66" spans="1:3" x14ac:dyDescent="0.3">
      <c r="A66" s="444" t="s">
        <v>418</v>
      </c>
      <c r="B66" t="s">
        <v>1527</v>
      </c>
      <c r="C66">
        <v>2.0975999999999999</v>
      </c>
    </row>
    <row r="67" spans="1:3" x14ac:dyDescent="0.3">
      <c r="A67" s="444" t="s">
        <v>421</v>
      </c>
      <c r="B67" t="s">
        <v>1528</v>
      </c>
    </row>
    <row r="68" spans="1:3" x14ac:dyDescent="0.3">
      <c r="A68" s="444" t="s">
        <v>115</v>
      </c>
      <c r="B68" t="s">
        <v>1529</v>
      </c>
      <c r="C68">
        <v>5.5470000000000006</v>
      </c>
    </row>
    <row r="69" spans="1:3" x14ac:dyDescent="0.3">
      <c r="A69" s="444" t="s">
        <v>117</v>
      </c>
      <c r="B69" t="s">
        <v>1530</v>
      </c>
      <c r="C69">
        <v>3.8129999999999997</v>
      </c>
    </row>
    <row r="70" spans="1:3" x14ac:dyDescent="0.3">
      <c r="A70" s="444" t="s">
        <v>425</v>
      </c>
      <c r="B70" t="s">
        <v>1531</v>
      </c>
      <c r="C70">
        <v>-1.9198999999999997</v>
      </c>
    </row>
    <row r="71" spans="1:3" x14ac:dyDescent="0.3">
      <c r="A71" s="444" t="s">
        <v>96</v>
      </c>
      <c r="B71" t="s">
        <v>1532</v>
      </c>
      <c r="C71">
        <v>0.15959999999999999</v>
      </c>
    </row>
    <row r="72" spans="1:3" x14ac:dyDescent="0.3">
      <c r="A72" s="444" t="s">
        <v>427</v>
      </c>
      <c r="B72" t="s">
        <v>1727</v>
      </c>
      <c r="C72">
        <v>3.2351000000000001</v>
      </c>
    </row>
    <row r="73" spans="1:3" x14ac:dyDescent="0.3">
      <c r="A73" s="444" t="s">
        <v>429</v>
      </c>
      <c r="B73" t="s">
        <v>1858</v>
      </c>
      <c r="C73">
        <v>3.6</v>
      </c>
    </row>
    <row r="74" spans="1:3" x14ac:dyDescent="0.3">
      <c r="A74" s="444" t="s">
        <v>36</v>
      </c>
      <c r="B74" t="s">
        <v>1533</v>
      </c>
      <c r="C74">
        <v>7.2120000000000006</v>
      </c>
    </row>
    <row r="75" spans="1:3" x14ac:dyDescent="0.3">
      <c r="A75" s="444" t="s">
        <v>437</v>
      </c>
      <c r="B75" t="s">
        <v>1535</v>
      </c>
      <c r="C75">
        <v>6.266700000000001</v>
      </c>
    </row>
    <row r="76" spans="1:3" x14ac:dyDescent="0.3">
      <c r="A76" s="444" t="s">
        <v>441</v>
      </c>
      <c r="B76" t="s">
        <v>1537</v>
      </c>
      <c r="C76">
        <v>2.0339999999999998</v>
      </c>
    </row>
    <row r="77" spans="1:3" x14ac:dyDescent="0.3">
      <c r="A77" s="444" t="s">
        <v>443</v>
      </c>
      <c r="B77" t="s">
        <v>1538</v>
      </c>
      <c r="C77">
        <v>3.7544</v>
      </c>
    </row>
    <row r="78" spans="1:3" x14ac:dyDescent="0.3">
      <c r="A78" s="444" t="s">
        <v>445</v>
      </c>
      <c r="B78" t="s">
        <v>1539</v>
      </c>
      <c r="C78">
        <v>2.6859999999999999</v>
      </c>
    </row>
    <row r="79" spans="1:3" x14ac:dyDescent="0.3">
      <c r="A79" s="444" t="s">
        <v>123</v>
      </c>
      <c r="B79" t="s">
        <v>1540</v>
      </c>
      <c r="C79">
        <v>3.8170000000000002</v>
      </c>
    </row>
    <row r="80" spans="1:3" x14ac:dyDescent="0.3">
      <c r="A80" s="444" t="s">
        <v>121</v>
      </c>
      <c r="B80" t="s">
        <v>1541</v>
      </c>
      <c r="C80">
        <v>1.1160000000000001</v>
      </c>
    </row>
    <row r="81" spans="1:3" x14ac:dyDescent="0.3">
      <c r="A81" s="444" t="s">
        <v>447</v>
      </c>
      <c r="B81" t="s">
        <v>1932</v>
      </c>
      <c r="C81">
        <v>8.9200000000000002E-2</v>
      </c>
    </row>
    <row r="82" spans="1:3" x14ac:dyDescent="0.3">
      <c r="A82" s="444" t="s">
        <v>449</v>
      </c>
      <c r="B82" t="s">
        <v>1542</v>
      </c>
      <c r="C82">
        <v>-3.6150000000000002</v>
      </c>
    </row>
    <row r="83" spans="1:3" x14ac:dyDescent="0.3">
      <c r="A83" s="444" t="s">
        <v>99</v>
      </c>
      <c r="B83" t="s">
        <v>1543</v>
      </c>
    </row>
    <row r="84" spans="1:3" x14ac:dyDescent="0.3">
      <c r="A84" s="444" t="s">
        <v>451</v>
      </c>
      <c r="B84" t="s">
        <v>1705</v>
      </c>
    </row>
    <row r="85" spans="1:3" x14ac:dyDescent="0.3">
      <c r="A85" s="444" t="s">
        <v>455</v>
      </c>
      <c r="B85" t="s">
        <v>1544</v>
      </c>
      <c r="C85">
        <v>3.5457999999999998</v>
      </c>
    </row>
    <row r="86" spans="1:3" x14ac:dyDescent="0.3">
      <c r="A86" s="444" t="s">
        <v>459</v>
      </c>
      <c r="B86" t="s">
        <v>1545</v>
      </c>
    </row>
    <row r="87" spans="1:3" x14ac:dyDescent="0.3">
      <c r="A87" s="444" t="s">
        <v>460</v>
      </c>
      <c r="B87" t="s">
        <v>1859</v>
      </c>
    </row>
    <row r="88" spans="1:3" x14ac:dyDescent="0.3">
      <c r="A88" s="444" t="s">
        <v>141</v>
      </c>
      <c r="B88" t="s">
        <v>1546</v>
      </c>
      <c r="C88">
        <v>15.1494</v>
      </c>
    </row>
    <row r="89" spans="1:3" x14ac:dyDescent="0.3">
      <c r="A89" s="444" t="s">
        <v>464</v>
      </c>
      <c r="B89" t="s">
        <v>1683</v>
      </c>
      <c r="C89">
        <v>0.9</v>
      </c>
    </row>
    <row r="90" spans="1:3" x14ac:dyDescent="0.3">
      <c r="A90" s="444" t="s">
        <v>466</v>
      </c>
      <c r="B90" t="s">
        <v>1547</v>
      </c>
      <c r="C90">
        <v>4.4000000000000004</v>
      </c>
    </row>
    <row r="91" spans="1:3" x14ac:dyDescent="0.3">
      <c r="A91" s="444" t="s">
        <v>125</v>
      </c>
      <c r="B91" t="s">
        <v>1548</v>
      </c>
      <c r="C91">
        <v>6.67</v>
      </c>
    </row>
    <row r="92" spans="1:3" x14ac:dyDescent="0.3">
      <c r="A92" s="444" t="s">
        <v>127</v>
      </c>
      <c r="B92" t="s">
        <v>1549</v>
      </c>
      <c r="C92">
        <v>12.552799999999998</v>
      </c>
    </row>
    <row r="93" spans="1:3" x14ac:dyDescent="0.3">
      <c r="A93" s="444" t="s">
        <v>470</v>
      </c>
      <c r="B93" t="s">
        <v>1550</v>
      </c>
      <c r="C93">
        <v>4.8688000000000002</v>
      </c>
    </row>
    <row r="94" spans="1:3" x14ac:dyDescent="0.3">
      <c r="A94" s="444" t="s">
        <v>102</v>
      </c>
      <c r="B94" t="s">
        <v>1551</v>
      </c>
      <c r="C94">
        <v>14.912000000000001</v>
      </c>
    </row>
    <row r="95" spans="1:3" x14ac:dyDescent="0.3">
      <c r="A95" s="444" t="s">
        <v>472</v>
      </c>
      <c r="B95" t="s">
        <v>1867</v>
      </c>
    </row>
    <row r="96" spans="1:3" x14ac:dyDescent="0.3">
      <c r="A96" s="444" t="s">
        <v>39</v>
      </c>
      <c r="B96" t="s">
        <v>1552</v>
      </c>
      <c r="C96">
        <v>12.357399999999998</v>
      </c>
    </row>
    <row r="97" spans="1:3" x14ac:dyDescent="0.3">
      <c r="A97" s="444" t="s">
        <v>480</v>
      </c>
      <c r="B97" t="s">
        <v>1553</v>
      </c>
      <c r="C97">
        <v>5.0099</v>
      </c>
    </row>
    <row r="98" spans="1:3" x14ac:dyDescent="0.3">
      <c r="A98" s="444" t="s">
        <v>482</v>
      </c>
      <c r="B98" t="s">
        <v>1730</v>
      </c>
      <c r="C98">
        <v>0.308</v>
      </c>
    </row>
    <row r="99" spans="1:3" x14ac:dyDescent="0.3">
      <c r="A99" s="444" t="s">
        <v>486</v>
      </c>
      <c r="B99" t="s">
        <v>1554</v>
      </c>
      <c r="C99">
        <v>27.145999999999997</v>
      </c>
    </row>
    <row r="100" spans="1:3" x14ac:dyDescent="0.3">
      <c r="A100" s="444" t="s">
        <v>487</v>
      </c>
      <c r="B100" t="s">
        <v>1555</v>
      </c>
    </row>
    <row r="101" spans="1:3" x14ac:dyDescent="0.3">
      <c r="A101" s="444" t="s">
        <v>489</v>
      </c>
      <c r="B101" t="s">
        <v>1556</v>
      </c>
      <c r="C101">
        <v>2.3355999999999999</v>
      </c>
    </row>
    <row r="102" spans="1:3" x14ac:dyDescent="0.3">
      <c r="A102" s="444" t="s">
        <v>129</v>
      </c>
      <c r="B102" t="s">
        <v>1557</v>
      </c>
      <c r="C102">
        <v>14.885999999999999</v>
      </c>
    </row>
    <row r="103" spans="1:3" x14ac:dyDescent="0.3">
      <c r="A103" s="444" t="s">
        <v>131</v>
      </c>
      <c r="B103" t="s">
        <v>1558</v>
      </c>
      <c r="C103">
        <v>20.122799999999998</v>
      </c>
    </row>
    <row r="104" spans="1:3" x14ac:dyDescent="0.3">
      <c r="A104" s="444" t="s">
        <v>492</v>
      </c>
      <c r="B104" t="s">
        <v>1869</v>
      </c>
    </row>
    <row r="105" spans="1:3" x14ac:dyDescent="0.3">
      <c r="A105" s="444" t="s">
        <v>496</v>
      </c>
      <c r="B105" t="s">
        <v>1559</v>
      </c>
      <c r="C105">
        <v>22.892199999999999</v>
      </c>
    </row>
    <row r="106" spans="1:3" x14ac:dyDescent="0.3">
      <c r="A106" s="444" t="s">
        <v>109</v>
      </c>
      <c r="B106" t="s">
        <v>1560</v>
      </c>
      <c r="C106">
        <v>65.216200000000001</v>
      </c>
    </row>
    <row r="107" spans="1:3" x14ac:dyDescent="0.3">
      <c r="A107" s="444" t="s">
        <v>42</v>
      </c>
      <c r="B107" t="s">
        <v>1561</v>
      </c>
      <c r="C107">
        <v>11.256</v>
      </c>
    </row>
    <row r="108" spans="1:3" x14ac:dyDescent="0.3">
      <c r="A108" s="444" t="s">
        <v>505</v>
      </c>
      <c r="B108" t="s">
        <v>1745</v>
      </c>
      <c r="C108">
        <v>3.4000000000000002E-2</v>
      </c>
    </row>
    <row r="109" spans="1:3" x14ac:dyDescent="0.3">
      <c r="A109" s="444" t="s">
        <v>509</v>
      </c>
      <c r="B109" t="s">
        <v>1562</v>
      </c>
      <c r="C109">
        <v>1.9342999999999999</v>
      </c>
    </row>
    <row r="110" spans="1:3" x14ac:dyDescent="0.3">
      <c r="A110" s="444" t="s">
        <v>145</v>
      </c>
      <c r="B110" t="s">
        <v>1562</v>
      </c>
      <c r="C110">
        <v>0.1236</v>
      </c>
    </row>
    <row r="111" spans="1:3" x14ac:dyDescent="0.3">
      <c r="A111" s="444" t="s">
        <v>510</v>
      </c>
      <c r="B111" t="s">
        <v>1563</v>
      </c>
      <c r="C111">
        <v>8.7346000000000004</v>
      </c>
    </row>
    <row r="112" spans="1:3" x14ac:dyDescent="0.3">
      <c r="A112" s="444" t="s">
        <v>512</v>
      </c>
      <c r="B112" t="s">
        <v>1894</v>
      </c>
      <c r="C112">
        <v>0.83599999999999997</v>
      </c>
    </row>
    <row r="113" spans="1:3" x14ac:dyDescent="0.3">
      <c r="A113" s="444" t="s">
        <v>133</v>
      </c>
      <c r="B113" t="s">
        <v>1564</v>
      </c>
      <c r="C113">
        <v>0.21599999999999997</v>
      </c>
    </row>
    <row r="114" spans="1:3" x14ac:dyDescent="0.3">
      <c r="A114" s="444" t="s">
        <v>514</v>
      </c>
      <c r="B114" t="s">
        <v>1565</v>
      </c>
      <c r="C114">
        <v>4.8901000000000003</v>
      </c>
    </row>
    <row r="115" spans="1:3" x14ac:dyDescent="0.3">
      <c r="A115" s="444" t="s">
        <v>113</v>
      </c>
      <c r="B115" t="s">
        <v>1566</v>
      </c>
      <c r="C115">
        <v>35.509399999999999</v>
      </c>
    </row>
    <row r="116" spans="1:3" x14ac:dyDescent="0.3">
      <c r="A116" s="444" t="s">
        <v>518</v>
      </c>
      <c r="B116" t="s">
        <v>1567</v>
      </c>
      <c r="C116">
        <v>2.6035000000000004</v>
      </c>
    </row>
    <row r="117" spans="1:3" x14ac:dyDescent="0.3">
      <c r="A117" s="444" t="s">
        <v>143</v>
      </c>
      <c r="B117" t="s">
        <v>1749</v>
      </c>
      <c r="C117">
        <v>0.3397</v>
      </c>
    </row>
    <row r="118" spans="1:3" x14ac:dyDescent="0.3">
      <c r="A118" s="444" t="s">
        <v>524</v>
      </c>
      <c r="B118" t="s">
        <v>1667</v>
      </c>
    </row>
    <row r="119" spans="1:3" x14ac:dyDescent="0.3">
      <c r="A119" s="444" t="s">
        <v>526</v>
      </c>
      <c r="B119" t="s">
        <v>1665</v>
      </c>
    </row>
    <row r="120" spans="1:3" x14ac:dyDescent="0.3">
      <c r="A120" s="444" t="s">
        <v>528</v>
      </c>
      <c r="B120" t="s">
        <v>1657</v>
      </c>
      <c r="C120">
        <v>-1.48</v>
      </c>
    </row>
    <row r="121" spans="1:3" x14ac:dyDescent="0.3">
      <c r="A121" s="444" t="s">
        <v>534</v>
      </c>
      <c r="B121" t="s">
        <v>1923</v>
      </c>
    </row>
    <row r="122" spans="1:3" x14ac:dyDescent="0.3">
      <c r="A122" s="444" t="s">
        <v>577</v>
      </c>
      <c r="B122" t="s">
        <v>1933</v>
      </c>
    </row>
    <row r="123" spans="1:3" x14ac:dyDescent="0.3">
      <c r="A123" s="444" t="s">
        <v>579</v>
      </c>
      <c r="B123" t="s">
        <v>1685</v>
      </c>
      <c r="C123">
        <v>3.15</v>
      </c>
    </row>
    <row r="124" spans="1:3" x14ac:dyDescent="0.3">
      <c r="A124" s="444" t="s">
        <v>623</v>
      </c>
      <c r="B124" t="s">
        <v>1934</v>
      </c>
    </row>
    <row r="125" spans="1:3" x14ac:dyDescent="0.3">
      <c r="A125" s="444" t="s">
        <v>637</v>
      </c>
      <c r="B125" t="s">
        <v>1686</v>
      </c>
      <c r="C125">
        <v>4.4770000000000003</v>
      </c>
    </row>
    <row r="126" spans="1:3" x14ac:dyDescent="0.3">
      <c r="A126" s="444" t="s">
        <v>639</v>
      </c>
      <c r="B126" t="s">
        <v>1570</v>
      </c>
      <c r="C126">
        <v>59.698999999999998</v>
      </c>
    </row>
    <row r="127" spans="1:3" x14ac:dyDescent="0.3">
      <c r="A127" s="444" t="s">
        <v>643</v>
      </c>
      <c r="B127" t="s">
        <v>1571</v>
      </c>
      <c r="C127">
        <v>7.48</v>
      </c>
    </row>
    <row r="128" spans="1:3" x14ac:dyDescent="0.3">
      <c r="A128" s="444" t="s">
        <v>645</v>
      </c>
      <c r="B128" t="s">
        <v>1861</v>
      </c>
      <c r="C128">
        <v>20.891400000000001</v>
      </c>
    </row>
    <row r="129" spans="1:3" x14ac:dyDescent="0.3">
      <c r="A129" s="444" t="s">
        <v>647</v>
      </c>
      <c r="B129" t="s">
        <v>1572</v>
      </c>
      <c r="C129">
        <v>6.6714000000000002</v>
      </c>
    </row>
    <row r="130" spans="1:3" x14ac:dyDescent="0.3">
      <c r="A130" s="444" t="s">
        <v>651</v>
      </c>
      <c r="B130" t="s">
        <v>1573</v>
      </c>
      <c r="C130">
        <v>2.2599999999999998</v>
      </c>
    </row>
    <row r="131" spans="1:3" x14ac:dyDescent="0.3">
      <c r="A131" s="444" t="s">
        <v>55</v>
      </c>
      <c r="B131" t="s">
        <v>1574</v>
      </c>
      <c r="C131">
        <v>1.002</v>
      </c>
    </row>
    <row r="132" spans="1:3" x14ac:dyDescent="0.3">
      <c r="A132" s="444" t="s">
        <v>52</v>
      </c>
      <c r="B132" t="s">
        <v>1866</v>
      </c>
    </row>
    <row r="133" spans="1:3" x14ac:dyDescent="0.3">
      <c r="A133" s="444" t="s">
        <v>655</v>
      </c>
      <c r="B133" t="s">
        <v>1754</v>
      </c>
    </row>
    <row r="134" spans="1:3" x14ac:dyDescent="0.3">
      <c r="A134" s="444" t="s">
        <v>661</v>
      </c>
      <c r="B134" t="s">
        <v>1621</v>
      </c>
      <c r="C134">
        <v>1.8231999999999999</v>
      </c>
    </row>
    <row r="135" spans="1:3" x14ac:dyDescent="0.3">
      <c r="A135" s="444" t="s">
        <v>663</v>
      </c>
      <c r="B135" t="s">
        <v>1862</v>
      </c>
    </row>
    <row r="136" spans="1:3" x14ac:dyDescent="0.3">
      <c r="A136" s="444" t="s">
        <v>675</v>
      </c>
      <c r="B136" t="s">
        <v>1688</v>
      </c>
      <c r="C136">
        <v>0.33500000000000002</v>
      </c>
    </row>
    <row r="137" spans="1:3" x14ac:dyDescent="0.3">
      <c r="A137" s="444" t="s">
        <v>681</v>
      </c>
      <c r="B137" t="s">
        <v>1928</v>
      </c>
      <c r="C137">
        <v>-6.2700000000000006E-2</v>
      </c>
    </row>
    <row r="138" spans="1:3" x14ac:dyDescent="0.3">
      <c r="A138" s="444" t="s">
        <v>683</v>
      </c>
      <c r="B138" t="s">
        <v>1734</v>
      </c>
      <c r="C138">
        <v>1.706</v>
      </c>
    </row>
    <row r="139" spans="1:3" x14ac:dyDescent="0.3">
      <c r="A139" s="444" t="s">
        <v>687</v>
      </c>
      <c r="B139" t="s">
        <v>1929</v>
      </c>
      <c r="C139">
        <v>0.46800000000000003</v>
      </c>
    </row>
    <row r="140" spans="1:3" x14ac:dyDescent="0.3">
      <c r="A140" s="444" t="s">
        <v>691</v>
      </c>
      <c r="B140" t="s">
        <v>1935</v>
      </c>
    </row>
    <row r="141" spans="1:3" x14ac:dyDescent="0.3">
      <c r="A141" s="444" t="s">
        <v>693</v>
      </c>
      <c r="B141" t="s">
        <v>1936</v>
      </c>
      <c r="C141">
        <v>0.24299999999999999</v>
      </c>
    </row>
    <row r="142" spans="1:3" x14ac:dyDescent="0.3">
      <c r="A142" s="444" t="s">
        <v>699</v>
      </c>
      <c r="B142" t="s">
        <v>1576</v>
      </c>
      <c r="C142">
        <v>1.9049999999999998</v>
      </c>
    </row>
    <row r="143" spans="1:3" x14ac:dyDescent="0.3">
      <c r="A143" s="444" t="s">
        <v>701</v>
      </c>
      <c r="B143" t="s">
        <v>1577</v>
      </c>
      <c r="C143">
        <v>0.27</v>
      </c>
    </row>
    <row r="144" spans="1:3" x14ac:dyDescent="0.3">
      <c r="A144" s="444" t="s">
        <v>703</v>
      </c>
      <c r="B144" t="s">
        <v>1578</v>
      </c>
      <c r="C144">
        <v>2.7669999999999999</v>
      </c>
    </row>
    <row r="145" spans="1:3" x14ac:dyDescent="0.3">
      <c r="A145" s="444" t="s">
        <v>119</v>
      </c>
      <c r="B145" t="s">
        <v>1579</v>
      </c>
      <c r="C145">
        <v>3.1850000000000001</v>
      </c>
    </row>
    <row r="146" spans="1:3" x14ac:dyDescent="0.3">
      <c r="A146" s="444" t="s">
        <v>707</v>
      </c>
      <c r="B146" t="s">
        <v>1690</v>
      </c>
      <c r="C146">
        <v>3.9567999999999999</v>
      </c>
    </row>
    <row r="147" spans="1:3" x14ac:dyDescent="0.3">
      <c r="A147" s="444" t="s">
        <v>709</v>
      </c>
      <c r="B147" t="s">
        <v>1580</v>
      </c>
      <c r="C147">
        <v>7.5299999999999994</v>
      </c>
    </row>
    <row r="148" spans="1:3" x14ac:dyDescent="0.3">
      <c r="A148" s="444" t="s">
        <v>715</v>
      </c>
      <c r="B148" t="s">
        <v>1581</v>
      </c>
      <c r="C148">
        <v>1.02</v>
      </c>
    </row>
    <row r="149" spans="1:3" x14ac:dyDescent="0.3">
      <c r="A149" s="444" t="s">
        <v>717</v>
      </c>
      <c r="B149" t="s">
        <v>1695</v>
      </c>
      <c r="C149">
        <v>1.7549999999999999</v>
      </c>
    </row>
    <row r="150" spans="1:3" x14ac:dyDescent="0.3">
      <c r="A150" s="444" t="s">
        <v>721</v>
      </c>
      <c r="B150" t="s">
        <v>1694</v>
      </c>
      <c r="C150">
        <v>0.14699999999999999</v>
      </c>
    </row>
    <row r="151" spans="1:3" x14ac:dyDescent="0.3">
      <c r="A151" s="444" t="s">
        <v>723</v>
      </c>
      <c r="B151" t="s">
        <v>1691</v>
      </c>
      <c r="C151">
        <v>0.18099999999999999</v>
      </c>
    </row>
    <row r="152" spans="1:3" x14ac:dyDescent="0.3">
      <c r="A152" s="465" t="s">
        <v>1420</v>
      </c>
      <c r="B152" s="464"/>
      <c r="C152" s="464">
        <v>1055.9630003844902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ECA7-3B5E-4DD7-8DB9-7ABD89C29723}">
  <sheetPr codeName="Planilha44"/>
  <dimension ref="A1:C128"/>
  <sheetViews>
    <sheetView workbookViewId="0">
      <selection activeCell="F15" sqref="F15"/>
    </sheetView>
  </sheetViews>
  <sheetFormatPr defaultColWidth="8.88671875" defaultRowHeight="14.4" x14ac:dyDescent="0.3"/>
  <cols>
    <col min="1" max="1" width="10.33203125" style="468" bestFit="1" customWidth="1"/>
    <col min="2" max="2" width="53.33203125" style="468" bestFit="1" customWidth="1"/>
    <col min="3" max="16384" width="8.88671875" style="468"/>
  </cols>
  <sheetData>
    <row r="1" spans="1:3" x14ac:dyDescent="0.3">
      <c r="A1" s="467" t="s">
        <v>1937</v>
      </c>
      <c r="B1" s="467" t="s">
        <v>1938</v>
      </c>
      <c r="C1" s="492" t="s">
        <v>1420</v>
      </c>
    </row>
    <row r="2" spans="1:3" x14ac:dyDescent="0.3">
      <c r="A2" s="469" t="s">
        <v>181</v>
      </c>
      <c r="B2" s="469"/>
      <c r="C2" s="493" t="s">
        <v>1421</v>
      </c>
    </row>
    <row r="3" spans="1:3" x14ac:dyDescent="0.3">
      <c r="A3" s="470" t="s">
        <v>113</v>
      </c>
      <c r="B3" s="468" t="s">
        <v>761</v>
      </c>
      <c r="C3" s="494">
        <v>46.3934</v>
      </c>
    </row>
    <row r="4" spans="1:3" x14ac:dyDescent="0.3">
      <c r="A4" s="470" t="s">
        <v>57</v>
      </c>
      <c r="B4" s="468" t="s">
        <v>58</v>
      </c>
      <c r="C4" s="494">
        <v>39.912799999999997</v>
      </c>
    </row>
    <row r="5" spans="1:3" x14ac:dyDescent="0.3">
      <c r="A5" s="470" t="s">
        <v>131</v>
      </c>
      <c r="B5" s="468" t="s">
        <v>756</v>
      </c>
      <c r="C5" s="494">
        <v>39.370700508777254</v>
      </c>
    </row>
    <row r="6" spans="1:3" x14ac:dyDescent="0.3">
      <c r="A6" s="470" t="s">
        <v>639</v>
      </c>
      <c r="B6" s="468" t="s">
        <v>763</v>
      </c>
      <c r="C6" s="494">
        <v>39.259</v>
      </c>
    </row>
    <row r="7" spans="1:3" x14ac:dyDescent="0.3">
      <c r="A7" s="470" t="s">
        <v>269</v>
      </c>
      <c r="B7" s="468" t="s">
        <v>264</v>
      </c>
      <c r="C7" s="494">
        <v>35.480399999999996</v>
      </c>
    </row>
    <row r="8" spans="1:3" x14ac:dyDescent="0.3">
      <c r="A8" s="470" t="s">
        <v>151</v>
      </c>
      <c r="B8" s="468" t="s">
        <v>152</v>
      </c>
      <c r="C8" s="494">
        <v>35.1389</v>
      </c>
    </row>
    <row r="9" spans="1:3" x14ac:dyDescent="0.3">
      <c r="A9" s="470" t="s">
        <v>421</v>
      </c>
      <c r="B9" s="468" t="s">
        <v>1433</v>
      </c>
      <c r="C9" s="494">
        <v>33.971199999999996</v>
      </c>
    </row>
    <row r="10" spans="1:3" x14ac:dyDescent="0.3">
      <c r="A10" s="470" t="s">
        <v>147</v>
      </c>
      <c r="B10" s="468" t="s">
        <v>148</v>
      </c>
      <c r="C10" s="494">
        <v>29.494500000000006</v>
      </c>
    </row>
    <row r="11" spans="1:3" x14ac:dyDescent="0.3">
      <c r="A11" s="470" t="s">
        <v>518</v>
      </c>
      <c r="B11" s="468" t="s">
        <v>1459</v>
      </c>
      <c r="C11" s="494">
        <v>28.612500000000001</v>
      </c>
    </row>
    <row r="12" spans="1:3" x14ac:dyDescent="0.3">
      <c r="A12" s="470" t="s">
        <v>352</v>
      </c>
      <c r="B12" s="468" t="s">
        <v>351</v>
      </c>
      <c r="C12" s="494">
        <v>28.462999999999997</v>
      </c>
    </row>
    <row r="13" spans="1:3" x14ac:dyDescent="0.3">
      <c r="A13" s="470" t="s">
        <v>324</v>
      </c>
      <c r="B13" s="468" t="s">
        <v>325</v>
      </c>
      <c r="C13" s="494">
        <v>27.253599999999999</v>
      </c>
    </row>
    <row r="14" spans="1:3" x14ac:dyDescent="0.3">
      <c r="A14" s="470" t="s">
        <v>67</v>
      </c>
      <c r="B14" s="468" t="s">
        <v>68</v>
      </c>
      <c r="C14" s="494">
        <v>26.844800000000003</v>
      </c>
    </row>
    <row r="15" spans="1:3" x14ac:dyDescent="0.3">
      <c r="A15" s="470" t="s">
        <v>395</v>
      </c>
      <c r="B15" s="468" t="s">
        <v>1427</v>
      </c>
      <c r="C15" s="494">
        <v>26.654</v>
      </c>
    </row>
    <row r="16" spans="1:3" x14ac:dyDescent="0.3">
      <c r="A16" s="470" t="s">
        <v>320</v>
      </c>
      <c r="B16" s="468" t="s">
        <v>321</v>
      </c>
      <c r="C16" s="494">
        <v>26.467799999999997</v>
      </c>
    </row>
    <row r="17" spans="1:3" x14ac:dyDescent="0.3">
      <c r="A17" s="470" t="s">
        <v>60</v>
      </c>
      <c r="B17" s="468" t="s">
        <v>61</v>
      </c>
      <c r="C17" s="494">
        <v>25.8</v>
      </c>
    </row>
    <row r="18" spans="1:3" x14ac:dyDescent="0.3">
      <c r="A18" s="470" t="s">
        <v>109</v>
      </c>
      <c r="B18" s="468" t="s">
        <v>758</v>
      </c>
      <c r="C18" s="494">
        <v>21.424999999999997</v>
      </c>
    </row>
    <row r="19" spans="1:3" x14ac:dyDescent="0.3">
      <c r="A19" s="470" t="s">
        <v>125</v>
      </c>
      <c r="B19" s="468" t="s">
        <v>1449</v>
      </c>
      <c r="C19" s="494">
        <v>21.233000000000004</v>
      </c>
    </row>
    <row r="20" spans="1:3" x14ac:dyDescent="0.3">
      <c r="A20" s="470" t="s">
        <v>33</v>
      </c>
      <c r="B20" s="468" t="s">
        <v>34</v>
      </c>
      <c r="C20" s="494">
        <v>20.1616</v>
      </c>
    </row>
    <row r="21" spans="1:3" x14ac:dyDescent="0.3">
      <c r="A21" s="470" t="s">
        <v>261</v>
      </c>
      <c r="B21" s="468" t="s">
        <v>262</v>
      </c>
      <c r="C21" s="494">
        <v>19.213999999999999</v>
      </c>
    </row>
    <row r="22" spans="1:3" x14ac:dyDescent="0.3">
      <c r="A22" s="470" t="s">
        <v>496</v>
      </c>
      <c r="B22" s="468" t="s">
        <v>757</v>
      </c>
      <c r="C22" s="494">
        <v>16.837399999999999</v>
      </c>
    </row>
    <row r="23" spans="1:3" x14ac:dyDescent="0.3">
      <c r="A23" s="470" t="s">
        <v>683</v>
      </c>
      <c r="B23" s="468" t="s">
        <v>684</v>
      </c>
      <c r="C23" s="494">
        <v>16.533799999999999</v>
      </c>
    </row>
    <row r="24" spans="1:3" x14ac:dyDescent="0.3">
      <c r="A24" s="470" t="s">
        <v>510</v>
      </c>
      <c r="B24" s="468" t="s">
        <v>760</v>
      </c>
      <c r="C24" s="494">
        <v>16.500899999999998</v>
      </c>
    </row>
    <row r="25" spans="1:3" x14ac:dyDescent="0.3">
      <c r="A25" s="470" t="s">
        <v>272</v>
      </c>
      <c r="B25" s="468" t="s">
        <v>273</v>
      </c>
      <c r="C25" s="494">
        <v>16.363500000000002</v>
      </c>
    </row>
    <row r="26" spans="1:3" x14ac:dyDescent="0.3">
      <c r="A26" s="470" t="s">
        <v>157</v>
      </c>
      <c r="B26" s="468" t="s">
        <v>158</v>
      </c>
      <c r="C26" s="494">
        <v>15.867100000000001</v>
      </c>
    </row>
    <row r="27" spans="1:3" x14ac:dyDescent="0.3">
      <c r="A27" s="470" t="s">
        <v>102</v>
      </c>
      <c r="B27" s="468" t="s">
        <v>1451</v>
      </c>
      <c r="C27" s="494">
        <v>15.821999999999999</v>
      </c>
    </row>
    <row r="28" spans="1:3" x14ac:dyDescent="0.3">
      <c r="A28" s="470" t="s">
        <v>246</v>
      </c>
      <c r="B28" s="468" t="s">
        <v>738</v>
      </c>
      <c r="C28" s="494">
        <v>15.203999999999999</v>
      </c>
    </row>
    <row r="29" spans="1:3" x14ac:dyDescent="0.3">
      <c r="A29" s="470" t="s">
        <v>338</v>
      </c>
      <c r="B29" s="468" t="s">
        <v>1426</v>
      </c>
      <c r="C29" s="494">
        <v>14.161600000000002</v>
      </c>
    </row>
    <row r="30" spans="1:3" x14ac:dyDescent="0.3">
      <c r="A30" s="470" t="s">
        <v>514</v>
      </c>
      <c r="B30" s="468" t="s">
        <v>1458</v>
      </c>
      <c r="C30" s="494">
        <v>13.863800679414851</v>
      </c>
    </row>
    <row r="31" spans="1:3" x14ac:dyDescent="0.3">
      <c r="A31" s="470" t="s">
        <v>647</v>
      </c>
      <c r="B31" s="468" t="s">
        <v>648</v>
      </c>
      <c r="C31" s="494">
        <v>13.7089</v>
      </c>
    </row>
    <row r="32" spans="1:3" x14ac:dyDescent="0.3">
      <c r="A32" s="470" t="s">
        <v>141</v>
      </c>
      <c r="B32" s="468" t="s">
        <v>753</v>
      </c>
      <c r="C32" s="494">
        <v>13.6088</v>
      </c>
    </row>
    <row r="33" spans="1:3" x14ac:dyDescent="0.3">
      <c r="A33" s="470" t="s">
        <v>139</v>
      </c>
      <c r="B33" s="468" t="s">
        <v>748</v>
      </c>
      <c r="C33" s="494">
        <v>12.668100000000001</v>
      </c>
    </row>
    <row r="34" spans="1:3" x14ac:dyDescent="0.3">
      <c r="A34" s="470" t="s">
        <v>17</v>
      </c>
      <c r="B34" s="468" t="s">
        <v>18</v>
      </c>
      <c r="C34" s="494">
        <v>12.61</v>
      </c>
    </row>
    <row r="35" spans="1:3" x14ac:dyDescent="0.3">
      <c r="A35" s="470" t="s">
        <v>265</v>
      </c>
      <c r="B35" s="468" t="s">
        <v>266</v>
      </c>
      <c r="C35" s="494">
        <v>12.6052</v>
      </c>
    </row>
    <row r="36" spans="1:3" x14ac:dyDescent="0.3">
      <c r="A36" s="470" t="s">
        <v>697</v>
      </c>
      <c r="B36" s="468" t="s">
        <v>861</v>
      </c>
      <c r="C36" s="494">
        <v>12.4838</v>
      </c>
    </row>
    <row r="37" spans="1:3" x14ac:dyDescent="0.3">
      <c r="A37" s="470" t="s">
        <v>49</v>
      </c>
      <c r="B37" s="468" t="s">
        <v>253</v>
      </c>
      <c r="C37" s="494">
        <v>11.324999999999999</v>
      </c>
    </row>
    <row r="38" spans="1:3" x14ac:dyDescent="0.3">
      <c r="A38" s="470" t="s">
        <v>486</v>
      </c>
      <c r="B38" s="468" t="s">
        <v>754</v>
      </c>
      <c r="C38" s="494">
        <v>11.241000000000001</v>
      </c>
    </row>
    <row r="39" spans="1:3" x14ac:dyDescent="0.3">
      <c r="A39" s="470" t="s">
        <v>391</v>
      </c>
      <c r="B39" s="468" t="s">
        <v>744</v>
      </c>
      <c r="C39" s="494">
        <v>10.748999999999999</v>
      </c>
    </row>
    <row r="40" spans="1:3" x14ac:dyDescent="0.3">
      <c r="A40" s="470" t="s">
        <v>393</v>
      </c>
      <c r="B40" s="468" t="s">
        <v>745</v>
      </c>
      <c r="C40" s="494">
        <v>10.481</v>
      </c>
    </row>
    <row r="41" spans="1:3" x14ac:dyDescent="0.3">
      <c r="A41" s="470" t="s">
        <v>117</v>
      </c>
      <c r="B41" s="468" t="s">
        <v>1434</v>
      </c>
      <c r="C41" s="494">
        <v>9.7944003381137001</v>
      </c>
    </row>
    <row r="42" spans="1:3" x14ac:dyDescent="0.3">
      <c r="A42" s="470" t="s">
        <v>411</v>
      </c>
      <c r="B42" s="468" t="s">
        <v>747</v>
      </c>
      <c r="C42" s="494">
        <v>9.4930000000000003</v>
      </c>
    </row>
    <row r="43" spans="1:3" x14ac:dyDescent="0.3">
      <c r="A43" s="470" t="s">
        <v>301</v>
      </c>
      <c r="B43" s="468" t="s">
        <v>302</v>
      </c>
      <c r="C43" s="494">
        <v>9.3797999999999995</v>
      </c>
    </row>
    <row r="44" spans="1:3" x14ac:dyDescent="0.3">
      <c r="A44" s="470" t="s">
        <v>669</v>
      </c>
      <c r="B44" s="468" t="s">
        <v>1939</v>
      </c>
      <c r="C44" s="494">
        <v>9.02</v>
      </c>
    </row>
    <row r="45" spans="1:3" x14ac:dyDescent="0.3">
      <c r="A45" s="470" t="s">
        <v>414</v>
      </c>
      <c r="B45" s="468" t="s">
        <v>1432</v>
      </c>
      <c r="C45" s="494">
        <v>8.9899999999999984</v>
      </c>
    </row>
    <row r="46" spans="1:3" x14ac:dyDescent="0.3">
      <c r="A46" s="470" t="s">
        <v>55</v>
      </c>
      <c r="B46" s="468" t="s">
        <v>56</v>
      </c>
      <c r="C46" s="494">
        <v>8.7714999999999996</v>
      </c>
    </row>
    <row r="47" spans="1:3" x14ac:dyDescent="0.3">
      <c r="A47" s="470" t="s">
        <v>82</v>
      </c>
      <c r="B47" s="468" t="s">
        <v>83</v>
      </c>
      <c r="C47" s="494">
        <v>8.0619999999999994</v>
      </c>
    </row>
    <row r="48" spans="1:3" x14ac:dyDescent="0.3">
      <c r="A48" s="470" t="s">
        <v>84</v>
      </c>
      <c r="B48" s="468" t="s">
        <v>85</v>
      </c>
      <c r="C48" s="494">
        <v>7.7477999999999998</v>
      </c>
    </row>
    <row r="49" spans="1:3" x14ac:dyDescent="0.3">
      <c r="A49" s="470" t="s">
        <v>249</v>
      </c>
      <c r="B49" s="468" t="s">
        <v>250</v>
      </c>
      <c r="C49" s="494">
        <v>7.5529999999999999</v>
      </c>
    </row>
    <row r="50" spans="1:3" x14ac:dyDescent="0.3">
      <c r="A50" s="470" t="s">
        <v>295</v>
      </c>
      <c r="B50" s="468" t="s">
        <v>296</v>
      </c>
      <c r="C50" s="494">
        <v>7.3900000000000006</v>
      </c>
    </row>
    <row r="51" spans="1:3" x14ac:dyDescent="0.3">
      <c r="A51" s="470" t="s">
        <v>282</v>
      </c>
      <c r="B51" s="468" t="s">
        <v>283</v>
      </c>
      <c r="C51" s="494">
        <v>7.2480000000000002</v>
      </c>
    </row>
    <row r="52" spans="1:3" x14ac:dyDescent="0.3">
      <c r="A52" s="470" t="s">
        <v>316</v>
      </c>
      <c r="B52" s="468" t="s">
        <v>317</v>
      </c>
      <c r="C52" s="494">
        <v>7.1724000000000006</v>
      </c>
    </row>
    <row r="53" spans="1:3" x14ac:dyDescent="0.3">
      <c r="A53" s="470" t="s">
        <v>470</v>
      </c>
      <c r="B53" s="468" t="s">
        <v>1450</v>
      </c>
      <c r="C53" s="494">
        <v>7.1579999999999995</v>
      </c>
    </row>
    <row r="54" spans="1:3" x14ac:dyDescent="0.3">
      <c r="A54" s="470" t="s">
        <v>251</v>
      </c>
      <c r="B54" s="468" t="s">
        <v>252</v>
      </c>
      <c r="C54" s="494">
        <v>6.8840000000000003</v>
      </c>
    </row>
    <row r="55" spans="1:3" x14ac:dyDescent="0.3">
      <c r="A55" s="470" t="s">
        <v>75</v>
      </c>
      <c r="B55" s="468" t="s">
        <v>76</v>
      </c>
      <c r="C55" s="494">
        <v>6.1360000000000001</v>
      </c>
    </row>
    <row r="56" spans="1:3" x14ac:dyDescent="0.3">
      <c r="A56" s="470" t="s">
        <v>671</v>
      </c>
      <c r="B56" s="468" t="s">
        <v>672</v>
      </c>
      <c r="C56" s="494">
        <v>6.0250000000000004</v>
      </c>
    </row>
    <row r="57" spans="1:3" x14ac:dyDescent="0.3">
      <c r="A57" s="470" t="s">
        <v>651</v>
      </c>
      <c r="B57" s="468" t="s">
        <v>652</v>
      </c>
      <c r="C57" s="494">
        <v>5.9631999999999996</v>
      </c>
    </row>
    <row r="58" spans="1:3" x14ac:dyDescent="0.3">
      <c r="A58" s="470" t="s">
        <v>637</v>
      </c>
      <c r="B58" s="468" t="s">
        <v>762</v>
      </c>
      <c r="C58" s="494">
        <v>5.7919999999999998</v>
      </c>
    </row>
    <row r="59" spans="1:3" x14ac:dyDescent="0.3">
      <c r="A59" s="470" t="s">
        <v>88</v>
      </c>
      <c r="B59" s="468" t="s">
        <v>89</v>
      </c>
      <c r="C59" s="494">
        <v>5.697000000000001</v>
      </c>
    </row>
    <row r="60" spans="1:3" x14ac:dyDescent="0.3">
      <c r="A60" s="470" t="s">
        <v>129</v>
      </c>
      <c r="B60" s="468" t="s">
        <v>755</v>
      </c>
      <c r="C60" s="494">
        <v>5.694</v>
      </c>
    </row>
    <row r="61" spans="1:3" x14ac:dyDescent="0.3">
      <c r="A61" s="470" t="s">
        <v>492</v>
      </c>
      <c r="B61" s="468" t="s">
        <v>493</v>
      </c>
      <c r="C61" s="494">
        <v>5.58</v>
      </c>
    </row>
    <row r="62" spans="1:3" x14ac:dyDescent="0.3">
      <c r="A62" s="470" t="s">
        <v>96</v>
      </c>
      <c r="B62" s="468" t="s">
        <v>1436</v>
      </c>
      <c r="C62" s="494">
        <v>4.9641999999999999</v>
      </c>
    </row>
    <row r="63" spans="1:3" x14ac:dyDescent="0.3">
      <c r="A63" s="470" t="s">
        <v>115</v>
      </c>
      <c r="B63" s="468" t="s">
        <v>750</v>
      </c>
      <c r="C63" s="494">
        <v>4.9600000000000009</v>
      </c>
    </row>
    <row r="64" spans="1:3" x14ac:dyDescent="0.3">
      <c r="A64" s="470" t="s">
        <v>655</v>
      </c>
      <c r="B64" s="468" t="s">
        <v>1717</v>
      </c>
      <c r="C64" s="494">
        <v>4.7952000000000004</v>
      </c>
    </row>
    <row r="65" spans="1:3" x14ac:dyDescent="0.3">
      <c r="A65" s="470" t="s">
        <v>72</v>
      </c>
      <c r="B65" s="468" t="s">
        <v>73</v>
      </c>
      <c r="C65" s="494">
        <v>4.476</v>
      </c>
    </row>
    <row r="66" spans="1:3" x14ac:dyDescent="0.3">
      <c r="A66" s="470" t="s">
        <v>399</v>
      </c>
      <c r="B66" s="468" t="s">
        <v>1429</v>
      </c>
      <c r="C66" s="494">
        <v>4.4640000000000004</v>
      </c>
    </row>
    <row r="67" spans="1:3" x14ac:dyDescent="0.3">
      <c r="A67" s="470" t="s">
        <v>643</v>
      </c>
      <c r="B67" s="468" t="s">
        <v>644</v>
      </c>
      <c r="C67" s="494">
        <v>4.2639000000000005</v>
      </c>
    </row>
    <row r="68" spans="1:3" x14ac:dyDescent="0.3">
      <c r="A68" s="470" t="s">
        <v>358</v>
      </c>
      <c r="B68" s="468" t="s">
        <v>359</v>
      </c>
      <c r="C68" s="494">
        <v>4.2629999999999999</v>
      </c>
    </row>
    <row r="69" spans="1:3" x14ac:dyDescent="0.3">
      <c r="A69" s="470" t="s">
        <v>121</v>
      </c>
      <c r="B69" s="468" t="s">
        <v>1443</v>
      </c>
      <c r="C69" s="494">
        <v>4.1760000000000002</v>
      </c>
    </row>
    <row r="70" spans="1:3" x14ac:dyDescent="0.3">
      <c r="A70" s="470" t="s">
        <v>127</v>
      </c>
      <c r="B70" s="468" t="s">
        <v>128</v>
      </c>
      <c r="C70" s="494">
        <v>4.0030000000000001</v>
      </c>
    </row>
    <row r="71" spans="1:3" x14ac:dyDescent="0.3">
      <c r="A71" s="470" t="s">
        <v>133</v>
      </c>
      <c r="B71" s="468" t="s">
        <v>1457</v>
      </c>
      <c r="C71" s="494">
        <v>3.9279999999999999</v>
      </c>
    </row>
    <row r="72" spans="1:3" x14ac:dyDescent="0.3">
      <c r="A72" s="470" t="s">
        <v>427</v>
      </c>
      <c r="B72" s="468" t="s">
        <v>1715</v>
      </c>
      <c r="C72" s="494">
        <v>3.8890000000000002</v>
      </c>
    </row>
    <row r="73" spans="1:3" x14ac:dyDescent="0.3">
      <c r="A73" s="470" t="s">
        <v>480</v>
      </c>
      <c r="B73" s="468" t="s">
        <v>1453</v>
      </c>
      <c r="C73" s="494">
        <v>3.8065000000000002</v>
      </c>
    </row>
    <row r="74" spans="1:3" x14ac:dyDescent="0.3">
      <c r="A74" s="470" t="s">
        <v>425</v>
      </c>
      <c r="B74" s="468" t="s">
        <v>1435</v>
      </c>
      <c r="C74" s="494">
        <v>3.7946</v>
      </c>
    </row>
    <row r="75" spans="1:3" x14ac:dyDescent="0.3">
      <c r="A75" s="470" t="s">
        <v>459</v>
      </c>
      <c r="B75" s="468" t="s">
        <v>1447</v>
      </c>
      <c r="C75" s="494">
        <v>3.7847</v>
      </c>
    </row>
    <row r="76" spans="1:3" x14ac:dyDescent="0.3">
      <c r="A76" s="470" t="s">
        <v>155</v>
      </c>
      <c r="B76" s="468" t="s">
        <v>156</v>
      </c>
      <c r="C76" s="494">
        <v>3.758</v>
      </c>
    </row>
    <row r="77" spans="1:3" x14ac:dyDescent="0.3">
      <c r="A77" s="470" t="s">
        <v>717</v>
      </c>
      <c r="B77" s="468" t="s">
        <v>1718</v>
      </c>
      <c r="C77" s="494">
        <v>3.4289999999999998</v>
      </c>
    </row>
    <row r="78" spans="1:3" x14ac:dyDescent="0.3">
      <c r="A78" s="470" t="s">
        <v>348</v>
      </c>
      <c r="B78" s="468" t="s">
        <v>349</v>
      </c>
      <c r="C78" s="494">
        <v>3.3852000000000002</v>
      </c>
    </row>
    <row r="79" spans="1:3" x14ac:dyDescent="0.3">
      <c r="A79" s="470" t="s">
        <v>267</v>
      </c>
      <c r="B79" s="468" t="s">
        <v>1940</v>
      </c>
      <c r="C79" s="494">
        <v>3.3079999999999998</v>
      </c>
    </row>
    <row r="80" spans="1:3" x14ac:dyDescent="0.3">
      <c r="A80" s="470" t="s">
        <v>703</v>
      </c>
      <c r="B80" s="468" t="s">
        <v>1462</v>
      </c>
      <c r="C80" s="494">
        <v>3.1759999999999997</v>
      </c>
    </row>
    <row r="81" spans="1:3" x14ac:dyDescent="0.3">
      <c r="A81" s="470" t="s">
        <v>418</v>
      </c>
      <c r="B81" s="468" t="s">
        <v>749</v>
      </c>
      <c r="C81" s="494">
        <v>3.1497999999999999</v>
      </c>
    </row>
    <row r="82" spans="1:3" x14ac:dyDescent="0.3">
      <c r="A82" s="470" t="s">
        <v>305</v>
      </c>
      <c r="B82" s="468" t="s">
        <v>306</v>
      </c>
      <c r="C82" s="494">
        <v>3.0209999999999999</v>
      </c>
    </row>
    <row r="83" spans="1:3" x14ac:dyDescent="0.3">
      <c r="A83" s="470" t="s">
        <v>256</v>
      </c>
      <c r="B83" s="468" t="s">
        <v>1422</v>
      </c>
      <c r="C83" s="494">
        <v>3.0116000000000001</v>
      </c>
    </row>
    <row r="84" spans="1:3" x14ac:dyDescent="0.3">
      <c r="A84" s="470" t="s">
        <v>344</v>
      </c>
      <c r="B84" s="468" t="s">
        <v>345</v>
      </c>
      <c r="C84" s="494">
        <v>2.9498000000000002</v>
      </c>
    </row>
    <row r="85" spans="1:3" x14ac:dyDescent="0.3">
      <c r="A85" s="470" t="s">
        <v>332</v>
      </c>
      <c r="B85" s="468" t="s">
        <v>333</v>
      </c>
      <c r="C85" s="494">
        <v>2.85</v>
      </c>
    </row>
    <row r="86" spans="1:3" x14ac:dyDescent="0.3">
      <c r="A86" s="470" t="s">
        <v>409</v>
      </c>
      <c r="B86" s="468" t="s">
        <v>746</v>
      </c>
      <c r="C86" s="494">
        <v>2.6856</v>
      </c>
    </row>
    <row r="87" spans="1:3" x14ac:dyDescent="0.3">
      <c r="A87" s="470" t="s">
        <v>92</v>
      </c>
      <c r="B87" s="468" t="s">
        <v>1430</v>
      </c>
      <c r="C87" s="494">
        <v>2.63</v>
      </c>
    </row>
    <row r="88" spans="1:3" x14ac:dyDescent="0.3">
      <c r="A88" s="470" t="s">
        <v>709</v>
      </c>
      <c r="B88" s="468" t="s">
        <v>1464</v>
      </c>
      <c r="C88" s="494">
        <v>2.31</v>
      </c>
    </row>
    <row r="89" spans="1:3" x14ac:dyDescent="0.3">
      <c r="A89" s="470" t="s">
        <v>288</v>
      </c>
      <c r="B89" s="468" t="s">
        <v>289</v>
      </c>
      <c r="C89" s="494">
        <v>2.25</v>
      </c>
    </row>
    <row r="90" spans="1:3" x14ac:dyDescent="0.3">
      <c r="A90" s="470" t="s">
        <v>280</v>
      </c>
      <c r="B90" s="468" t="s">
        <v>281</v>
      </c>
      <c r="C90" s="494">
        <v>2.2040000000000002</v>
      </c>
    </row>
    <row r="91" spans="1:3" x14ac:dyDescent="0.3">
      <c r="A91" s="470" t="s">
        <v>455</v>
      </c>
      <c r="B91" s="468" t="s">
        <v>1446</v>
      </c>
      <c r="C91" s="494">
        <v>2.1046</v>
      </c>
    </row>
    <row r="92" spans="1:3" x14ac:dyDescent="0.3">
      <c r="A92" s="470" t="s">
        <v>487</v>
      </c>
      <c r="B92" s="468" t="s">
        <v>1454</v>
      </c>
      <c r="C92" s="494">
        <v>1.998</v>
      </c>
    </row>
    <row r="93" spans="1:3" x14ac:dyDescent="0.3">
      <c r="A93" s="470" t="s">
        <v>39</v>
      </c>
      <c r="B93" s="468" t="s">
        <v>1452</v>
      </c>
      <c r="C93" s="494">
        <v>1.9153</v>
      </c>
    </row>
    <row r="94" spans="1:3" x14ac:dyDescent="0.3">
      <c r="A94" s="470" t="s">
        <v>445</v>
      </c>
      <c r="B94" s="468" t="s">
        <v>1442</v>
      </c>
      <c r="C94" s="494">
        <v>1.7</v>
      </c>
    </row>
    <row r="95" spans="1:3" x14ac:dyDescent="0.3">
      <c r="A95" s="470" t="s">
        <v>441</v>
      </c>
      <c r="B95" s="468" t="s">
        <v>1441</v>
      </c>
      <c r="C95" s="494">
        <v>1.6462000000000001</v>
      </c>
    </row>
    <row r="96" spans="1:3" x14ac:dyDescent="0.3">
      <c r="A96" s="470" t="s">
        <v>405</v>
      </c>
      <c r="B96" s="468" t="s">
        <v>1431</v>
      </c>
      <c r="C96" s="494">
        <v>1.556</v>
      </c>
    </row>
    <row r="97" spans="1:3" x14ac:dyDescent="0.3">
      <c r="A97" s="470" t="s">
        <v>482</v>
      </c>
      <c r="B97" s="468" t="s">
        <v>1712</v>
      </c>
      <c r="C97" s="494">
        <v>1.5554000000000001</v>
      </c>
    </row>
    <row r="98" spans="1:3" x14ac:dyDescent="0.3">
      <c r="A98" s="470" t="s">
        <v>723</v>
      </c>
      <c r="B98" s="468" t="s">
        <v>724</v>
      </c>
      <c r="C98" s="494">
        <v>1.448</v>
      </c>
    </row>
    <row r="99" spans="1:3" x14ac:dyDescent="0.3">
      <c r="A99" s="470" t="s">
        <v>443</v>
      </c>
      <c r="B99" s="468" t="s">
        <v>751</v>
      </c>
      <c r="C99" s="494">
        <v>1.4136</v>
      </c>
    </row>
    <row r="100" spans="1:3" x14ac:dyDescent="0.3">
      <c r="A100" s="470" t="s">
        <v>649</v>
      </c>
      <c r="B100" s="468" t="s">
        <v>1941</v>
      </c>
      <c r="C100" s="494">
        <v>1.4</v>
      </c>
    </row>
    <row r="101" spans="1:3" x14ac:dyDescent="0.3">
      <c r="A101" s="470" t="s">
        <v>460</v>
      </c>
      <c r="B101" s="468" t="s">
        <v>1942</v>
      </c>
      <c r="C101" s="494">
        <v>1.2584</v>
      </c>
    </row>
    <row r="102" spans="1:3" x14ac:dyDescent="0.3">
      <c r="A102" s="470" t="s">
        <v>42</v>
      </c>
      <c r="B102" s="468" t="s">
        <v>1456</v>
      </c>
      <c r="C102" s="494">
        <v>1.2006000000000001</v>
      </c>
    </row>
    <row r="103" spans="1:3" x14ac:dyDescent="0.3">
      <c r="A103" s="470" t="s">
        <v>451</v>
      </c>
      <c r="B103" s="468" t="s">
        <v>1710</v>
      </c>
      <c r="C103" s="494">
        <v>0.98399999999999999</v>
      </c>
    </row>
    <row r="104" spans="1:3" x14ac:dyDescent="0.3">
      <c r="A104" s="470" t="s">
        <v>437</v>
      </c>
      <c r="B104" s="468" t="s">
        <v>1439</v>
      </c>
      <c r="C104" s="494">
        <v>0.97019999999999995</v>
      </c>
    </row>
    <row r="105" spans="1:3" x14ac:dyDescent="0.3">
      <c r="A105" s="470" t="s">
        <v>407</v>
      </c>
      <c r="B105" s="468" t="s">
        <v>1943</v>
      </c>
      <c r="C105" s="494">
        <v>0.92400000000000004</v>
      </c>
    </row>
    <row r="106" spans="1:3" x14ac:dyDescent="0.3">
      <c r="A106" s="470" t="s">
        <v>311</v>
      </c>
      <c r="B106" s="468" t="s">
        <v>312</v>
      </c>
      <c r="C106" s="494">
        <v>0.9</v>
      </c>
    </row>
    <row r="107" spans="1:3" x14ac:dyDescent="0.3">
      <c r="A107" s="470" t="s">
        <v>143</v>
      </c>
      <c r="B107" s="468" t="s">
        <v>1851</v>
      </c>
      <c r="C107" s="494">
        <v>0.86449999999999994</v>
      </c>
    </row>
    <row r="108" spans="1:3" x14ac:dyDescent="0.3">
      <c r="A108" s="470" t="s">
        <v>715</v>
      </c>
      <c r="B108" s="468" t="s">
        <v>1465</v>
      </c>
      <c r="C108" s="494">
        <v>0.85680000000000001</v>
      </c>
    </row>
    <row r="109" spans="1:3" x14ac:dyDescent="0.3">
      <c r="A109" s="470" t="s">
        <v>512</v>
      </c>
      <c r="B109" s="468" t="s">
        <v>1944</v>
      </c>
      <c r="C109" s="494">
        <v>0.84</v>
      </c>
    </row>
    <row r="110" spans="1:3" x14ac:dyDescent="0.3">
      <c r="A110" s="470" t="s">
        <v>701</v>
      </c>
      <c r="B110" s="468" t="s">
        <v>1461</v>
      </c>
      <c r="C110" s="494">
        <v>0.81</v>
      </c>
    </row>
    <row r="111" spans="1:3" x14ac:dyDescent="0.3">
      <c r="A111" s="470" t="s">
        <v>447</v>
      </c>
      <c r="B111" s="468" t="s">
        <v>1945</v>
      </c>
      <c r="C111" s="494">
        <v>0.78049999999999997</v>
      </c>
    </row>
    <row r="112" spans="1:3" x14ac:dyDescent="0.3">
      <c r="A112" s="470" t="s">
        <v>699</v>
      </c>
      <c r="B112" s="468" t="s">
        <v>1460</v>
      </c>
      <c r="C112" s="494">
        <v>0.75900000000000001</v>
      </c>
    </row>
    <row r="113" spans="1:3" x14ac:dyDescent="0.3">
      <c r="A113" s="470" t="s">
        <v>439</v>
      </c>
      <c r="B113" s="468" t="s">
        <v>1440</v>
      </c>
      <c r="C113" s="494">
        <v>0.70199999999999996</v>
      </c>
    </row>
    <row r="114" spans="1:3" x14ac:dyDescent="0.3">
      <c r="A114" s="470" t="s">
        <v>466</v>
      </c>
      <c r="B114" s="468" t="s">
        <v>1448</v>
      </c>
      <c r="C114" s="494">
        <v>0.5</v>
      </c>
    </row>
    <row r="115" spans="1:3" x14ac:dyDescent="0.3">
      <c r="A115" s="470" t="s">
        <v>313</v>
      </c>
      <c r="B115" s="468" t="s">
        <v>1424</v>
      </c>
      <c r="C115" s="494">
        <v>0.39600000000000002</v>
      </c>
    </row>
    <row r="116" spans="1:3" x14ac:dyDescent="0.3">
      <c r="A116" s="470" t="s">
        <v>389</v>
      </c>
      <c r="B116" s="468" t="s">
        <v>743</v>
      </c>
      <c r="C116" s="494">
        <v>0.318</v>
      </c>
    </row>
    <row r="117" spans="1:3" x14ac:dyDescent="0.3">
      <c r="A117" s="470" t="s">
        <v>679</v>
      </c>
      <c r="B117" s="468" t="s">
        <v>680</v>
      </c>
      <c r="C117" s="494">
        <v>0.29799999999999999</v>
      </c>
    </row>
    <row r="118" spans="1:3" x14ac:dyDescent="0.3">
      <c r="A118" s="470" t="s">
        <v>435</v>
      </c>
      <c r="B118" s="468" t="s">
        <v>1438</v>
      </c>
      <c r="C118" s="494">
        <v>0.26950000000000002</v>
      </c>
    </row>
    <row r="119" spans="1:3" x14ac:dyDescent="0.3">
      <c r="A119" s="470" t="s">
        <v>36</v>
      </c>
      <c r="B119" s="468" t="s">
        <v>1437</v>
      </c>
      <c r="C119" s="494">
        <v>0.23039999999999999</v>
      </c>
    </row>
    <row r="120" spans="1:3" x14ac:dyDescent="0.3">
      <c r="A120" s="470" t="s">
        <v>397</v>
      </c>
      <c r="B120" s="468" t="s">
        <v>1428</v>
      </c>
      <c r="C120" s="494">
        <v>0.2</v>
      </c>
    </row>
    <row r="121" spans="1:3" x14ac:dyDescent="0.3">
      <c r="A121" s="470" t="s">
        <v>707</v>
      </c>
      <c r="B121" s="468" t="s">
        <v>1853</v>
      </c>
      <c r="C121" s="494">
        <v>0.2</v>
      </c>
    </row>
    <row r="122" spans="1:3" x14ac:dyDescent="0.3">
      <c r="A122" s="470" t="s">
        <v>145</v>
      </c>
      <c r="B122" s="468" t="s">
        <v>759</v>
      </c>
      <c r="C122" s="494">
        <v>0.1236</v>
      </c>
    </row>
    <row r="123" spans="1:3" x14ac:dyDescent="0.3">
      <c r="A123" s="470" t="s">
        <v>681</v>
      </c>
      <c r="B123" s="468" t="s">
        <v>1946</v>
      </c>
      <c r="C123" s="494">
        <v>8.1000000000000003E-2</v>
      </c>
    </row>
    <row r="124" spans="1:3" x14ac:dyDescent="0.3">
      <c r="A124" s="470" t="s">
        <v>489</v>
      </c>
      <c r="B124" s="468" t="s">
        <v>1455</v>
      </c>
      <c r="C124" s="494">
        <v>7.0000000000000007E-2</v>
      </c>
    </row>
    <row r="125" spans="1:3" x14ac:dyDescent="0.3">
      <c r="A125" s="470" t="s">
        <v>29</v>
      </c>
      <c r="B125" s="468" t="s">
        <v>30</v>
      </c>
      <c r="C125" s="494">
        <v>-18.464199999999998</v>
      </c>
    </row>
    <row r="126" spans="1:3" x14ac:dyDescent="0.3">
      <c r="A126" s="495" t="s">
        <v>1420</v>
      </c>
      <c r="B126" s="494"/>
      <c r="C126" s="494">
        <v>1105.8317015263058</v>
      </c>
    </row>
    <row r="128" spans="1:3" ht="72" x14ac:dyDescent="0.3">
      <c r="A128" s="468" t="s">
        <v>1947</v>
      </c>
      <c r="B128" s="543" t="s">
        <v>1948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5692-6FFE-4EAD-9504-0CAB781C48C6}">
  <sheetPr codeName="Planilha45"/>
  <dimension ref="A1:C139"/>
  <sheetViews>
    <sheetView workbookViewId="0">
      <selection activeCell="L30" sqref="L30"/>
    </sheetView>
  </sheetViews>
  <sheetFormatPr defaultColWidth="8.88671875" defaultRowHeight="14.4" x14ac:dyDescent="0.3"/>
  <cols>
    <col min="1" max="1" width="10.33203125" style="468" bestFit="1" customWidth="1"/>
    <col min="2" max="2" width="53.33203125" style="468" bestFit="1" customWidth="1"/>
    <col min="3" max="16384" width="8.88671875" style="468"/>
  </cols>
  <sheetData>
    <row r="1" spans="1:3" x14ac:dyDescent="0.3">
      <c r="A1" s="467" t="s">
        <v>1937</v>
      </c>
      <c r="B1" s="467" t="s">
        <v>1938</v>
      </c>
      <c r="C1" s="492" t="s">
        <v>1420</v>
      </c>
    </row>
    <row r="2" spans="1:3" x14ac:dyDescent="0.3">
      <c r="A2" s="469" t="s">
        <v>181</v>
      </c>
      <c r="B2" s="469"/>
      <c r="C2" s="493" t="s">
        <v>1421</v>
      </c>
    </row>
    <row r="3" spans="1:3" x14ac:dyDescent="0.3">
      <c r="A3" s="470" t="s">
        <v>324</v>
      </c>
      <c r="B3" s="468" t="s">
        <v>325</v>
      </c>
      <c r="C3" s="494">
        <v>66.574799999999996</v>
      </c>
    </row>
    <row r="4" spans="1:3" x14ac:dyDescent="0.3">
      <c r="A4" s="470" t="s">
        <v>316</v>
      </c>
      <c r="B4" s="468" t="s">
        <v>317</v>
      </c>
      <c r="C4" s="494">
        <v>57.097799999999999</v>
      </c>
    </row>
    <row r="5" spans="1:3" x14ac:dyDescent="0.3">
      <c r="A5" s="470" t="s">
        <v>309</v>
      </c>
      <c r="B5" s="468" t="s">
        <v>1949</v>
      </c>
      <c r="C5" s="494">
        <v>53.355999999999995</v>
      </c>
    </row>
    <row r="6" spans="1:3" x14ac:dyDescent="0.3">
      <c r="A6" s="470" t="s">
        <v>639</v>
      </c>
      <c r="B6" s="468" t="s">
        <v>763</v>
      </c>
      <c r="C6" s="494">
        <v>52.304499999999976</v>
      </c>
    </row>
    <row r="7" spans="1:3" x14ac:dyDescent="0.3">
      <c r="A7" s="470" t="s">
        <v>147</v>
      </c>
      <c r="B7" s="468" t="s">
        <v>148</v>
      </c>
      <c r="C7" s="494">
        <v>50.971000000000004</v>
      </c>
    </row>
    <row r="8" spans="1:3" x14ac:dyDescent="0.3">
      <c r="A8" s="470" t="s">
        <v>518</v>
      </c>
      <c r="B8" s="468" t="s">
        <v>1459</v>
      </c>
      <c r="C8" s="494">
        <v>40.247900000000001</v>
      </c>
    </row>
    <row r="9" spans="1:3" x14ac:dyDescent="0.3">
      <c r="A9" s="470" t="s">
        <v>486</v>
      </c>
      <c r="B9" s="468" t="s">
        <v>754</v>
      </c>
      <c r="C9" s="494">
        <v>36.028500000000001</v>
      </c>
    </row>
    <row r="10" spans="1:3" x14ac:dyDescent="0.3">
      <c r="A10" s="470" t="s">
        <v>109</v>
      </c>
      <c r="B10" s="468" t="s">
        <v>758</v>
      </c>
      <c r="C10" s="494">
        <v>34.391599999999997</v>
      </c>
    </row>
    <row r="11" spans="1:3" x14ac:dyDescent="0.3">
      <c r="A11" s="470" t="s">
        <v>272</v>
      </c>
      <c r="B11" s="468" t="s">
        <v>273</v>
      </c>
      <c r="C11" s="494">
        <v>33.7117</v>
      </c>
    </row>
    <row r="12" spans="1:3" x14ac:dyDescent="0.3">
      <c r="A12" s="470" t="s">
        <v>60</v>
      </c>
      <c r="B12" s="468" t="s">
        <v>61</v>
      </c>
      <c r="C12" s="494">
        <v>33.397999999999996</v>
      </c>
    </row>
    <row r="13" spans="1:3" x14ac:dyDescent="0.3">
      <c r="A13" s="470" t="s">
        <v>647</v>
      </c>
      <c r="B13" s="468" t="s">
        <v>648</v>
      </c>
      <c r="C13" s="494">
        <v>32.3797</v>
      </c>
    </row>
    <row r="14" spans="1:3" x14ac:dyDescent="0.3">
      <c r="A14" s="470" t="s">
        <v>344</v>
      </c>
      <c r="B14" s="468" t="s">
        <v>345</v>
      </c>
      <c r="C14" s="494">
        <v>31.635000000000005</v>
      </c>
    </row>
    <row r="15" spans="1:3" x14ac:dyDescent="0.3">
      <c r="A15" s="470" t="s">
        <v>338</v>
      </c>
      <c r="B15" s="468" t="s">
        <v>1426</v>
      </c>
      <c r="C15" s="494">
        <v>30.847600000000003</v>
      </c>
    </row>
    <row r="16" spans="1:3" x14ac:dyDescent="0.3">
      <c r="A16" s="470" t="s">
        <v>57</v>
      </c>
      <c r="B16" s="468" t="s">
        <v>58</v>
      </c>
      <c r="C16" s="494">
        <v>29.587199999999999</v>
      </c>
    </row>
    <row r="17" spans="1:3" x14ac:dyDescent="0.3">
      <c r="A17" s="470" t="s">
        <v>17</v>
      </c>
      <c r="B17" s="468" t="s">
        <v>18</v>
      </c>
      <c r="C17" s="494">
        <v>29.1097</v>
      </c>
    </row>
    <row r="18" spans="1:3" x14ac:dyDescent="0.3">
      <c r="A18" s="470" t="s">
        <v>352</v>
      </c>
      <c r="B18" s="468" t="s">
        <v>351</v>
      </c>
      <c r="C18" s="494">
        <v>27.899799999999999</v>
      </c>
    </row>
    <row r="19" spans="1:3" x14ac:dyDescent="0.3">
      <c r="A19" s="470" t="s">
        <v>269</v>
      </c>
      <c r="B19" s="468" t="s">
        <v>264</v>
      </c>
      <c r="C19" s="494">
        <v>27.771199999999997</v>
      </c>
    </row>
    <row r="20" spans="1:3" x14ac:dyDescent="0.3">
      <c r="A20" s="470" t="s">
        <v>391</v>
      </c>
      <c r="B20" s="468" t="s">
        <v>744</v>
      </c>
      <c r="C20" s="494">
        <v>25.939</v>
      </c>
    </row>
    <row r="21" spans="1:3" x14ac:dyDescent="0.3">
      <c r="A21" s="470" t="s">
        <v>265</v>
      </c>
      <c r="B21" s="468" t="s">
        <v>266</v>
      </c>
      <c r="C21" s="494">
        <v>24.815000000000001</v>
      </c>
    </row>
    <row r="22" spans="1:3" x14ac:dyDescent="0.3">
      <c r="A22" s="470" t="s">
        <v>320</v>
      </c>
      <c r="B22" s="468" t="s">
        <v>321</v>
      </c>
      <c r="C22" s="494">
        <v>24.475200000000005</v>
      </c>
    </row>
    <row r="23" spans="1:3" x14ac:dyDescent="0.3">
      <c r="A23" s="470" t="s">
        <v>29</v>
      </c>
      <c r="B23" s="468" t="s">
        <v>30</v>
      </c>
      <c r="C23" s="494">
        <v>24.1128</v>
      </c>
    </row>
    <row r="24" spans="1:3" x14ac:dyDescent="0.3">
      <c r="A24" s="470" t="s">
        <v>131</v>
      </c>
      <c r="B24" s="468" t="s">
        <v>756</v>
      </c>
      <c r="C24" s="494">
        <v>24.000699999999998</v>
      </c>
    </row>
    <row r="25" spans="1:3" x14ac:dyDescent="0.3">
      <c r="A25" s="470" t="s">
        <v>514</v>
      </c>
      <c r="B25" s="468" t="s">
        <v>1458</v>
      </c>
      <c r="C25" s="494">
        <v>22.112500000000008</v>
      </c>
    </row>
    <row r="26" spans="1:3" x14ac:dyDescent="0.3">
      <c r="A26" s="470" t="s">
        <v>67</v>
      </c>
      <c r="B26" s="468" t="s">
        <v>68</v>
      </c>
      <c r="C26" s="494">
        <v>21.609200000000001</v>
      </c>
    </row>
    <row r="27" spans="1:3" x14ac:dyDescent="0.3">
      <c r="A27" s="470" t="s">
        <v>510</v>
      </c>
      <c r="B27" s="468" t="s">
        <v>760</v>
      </c>
      <c r="C27" s="494">
        <v>20.511700000000001</v>
      </c>
    </row>
    <row r="28" spans="1:3" x14ac:dyDescent="0.3">
      <c r="A28" s="470" t="s">
        <v>643</v>
      </c>
      <c r="B28" s="468" t="s">
        <v>644</v>
      </c>
      <c r="C28" s="494">
        <v>19.336399999999998</v>
      </c>
    </row>
    <row r="29" spans="1:3" x14ac:dyDescent="0.3">
      <c r="A29" s="470" t="s">
        <v>701</v>
      </c>
      <c r="B29" s="468" t="s">
        <v>1461</v>
      </c>
      <c r="C29" s="494">
        <v>19.287000000000003</v>
      </c>
    </row>
    <row r="30" spans="1:3" x14ac:dyDescent="0.3">
      <c r="A30" s="470" t="s">
        <v>129</v>
      </c>
      <c r="B30" s="468" t="s">
        <v>755</v>
      </c>
      <c r="C30" s="494">
        <v>19.25</v>
      </c>
    </row>
    <row r="31" spans="1:3" x14ac:dyDescent="0.3">
      <c r="A31" s="470" t="s">
        <v>139</v>
      </c>
      <c r="B31" s="468" t="s">
        <v>748</v>
      </c>
      <c r="C31" s="494">
        <v>18.885799999999996</v>
      </c>
    </row>
    <row r="32" spans="1:3" x14ac:dyDescent="0.3">
      <c r="A32" s="470" t="s">
        <v>102</v>
      </c>
      <c r="B32" s="468" t="s">
        <v>1451</v>
      </c>
      <c r="C32" s="494">
        <v>18.099999999999994</v>
      </c>
    </row>
    <row r="33" spans="1:3" x14ac:dyDescent="0.3">
      <c r="A33" s="470" t="s">
        <v>348</v>
      </c>
      <c r="B33" s="468" t="s">
        <v>349</v>
      </c>
      <c r="C33" s="494">
        <v>17.5489</v>
      </c>
    </row>
    <row r="34" spans="1:3" x14ac:dyDescent="0.3">
      <c r="A34" s="470" t="s">
        <v>125</v>
      </c>
      <c r="B34" s="468" t="s">
        <v>1449</v>
      </c>
      <c r="C34" s="494">
        <v>16.930000000000007</v>
      </c>
    </row>
    <row r="35" spans="1:3" x14ac:dyDescent="0.3">
      <c r="A35" s="470" t="s">
        <v>470</v>
      </c>
      <c r="B35" s="468" t="s">
        <v>1450</v>
      </c>
      <c r="C35" s="494">
        <v>16.346599999999999</v>
      </c>
    </row>
    <row r="36" spans="1:3" x14ac:dyDescent="0.3">
      <c r="A36" s="470" t="s">
        <v>151</v>
      </c>
      <c r="B36" s="468" t="s">
        <v>152</v>
      </c>
      <c r="C36" s="494">
        <v>16.304199999999998</v>
      </c>
    </row>
    <row r="37" spans="1:3" x14ac:dyDescent="0.3">
      <c r="A37" s="470" t="s">
        <v>246</v>
      </c>
      <c r="B37" s="468" t="s">
        <v>738</v>
      </c>
      <c r="C37" s="494">
        <v>14.644</v>
      </c>
    </row>
    <row r="38" spans="1:3" x14ac:dyDescent="0.3">
      <c r="A38" s="470" t="s">
        <v>414</v>
      </c>
      <c r="B38" s="468" t="s">
        <v>1432</v>
      </c>
      <c r="C38" s="494">
        <v>14.344000000000001</v>
      </c>
    </row>
    <row r="39" spans="1:3" x14ac:dyDescent="0.3">
      <c r="A39" s="470" t="s">
        <v>256</v>
      </c>
      <c r="B39" s="468" t="s">
        <v>1422</v>
      </c>
      <c r="C39" s="494">
        <v>13.8035</v>
      </c>
    </row>
    <row r="40" spans="1:3" x14ac:dyDescent="0.3">
      <c r="A40" s="470" t="s">
        <v>113</v>
      </c>
      <c r="B40" s="468" t="s">
        <v>761</v>
      </c>
      <c r="C40" s="494">
        <v>13.583800000000002</v>
      </c>
    </row>
    <row r="41" spans="1:3" x14ac:dyDescent="0.3">
      <c r="A41" s="470" t="s">
        <v>55</v>
      </c>
      <c r="B41" s="468" t="s">
        <v>56</v>
      </c>
      <c r="C41" s="494">
        <v>13.5724</v>
      </c>
    </row>
    <row r="42" spans="1:3" x14ac:dyDescent="0.3">
      <c r="A42" s="470" t="s">
        <v>127</v>
      </c>
      <c r="B42" s="468" t="s">
        <v>128</v>
      </c>
      <c r="C42" s="494">
        <v>13.256400000000001</v>
      </c>
    </row>
    <row r="43" spans="1:3" x14ac:dyDescent="0.3">
      <c r="A43" s="470" t="s">
        <v>703</v>
      </c>
      <c r="B43" s="468" t="s">
        <v>1462</v>
      </c>
      <c r="C43" s="494">
        <v>12.196</v>
      </c>
    </row>
    <row r="44" spans="1:3" x14ac:dyDescent="0.3">
      <c r="A44" s="470" t="s">
        <v>115</v>
      </c>
      <c r="B44" s="468" t="s">
        <v>750</v>
      </c>
      <c r="C44" s="494">
        <v>12.072000000000003</v>
      </c>
    </row>
    <row r="45" spans="1:3" x14ac:dyDescent="0.3">
      <c r="A45" s="470" t="s">
        <v>117</v>
      </c>
      <c r="B45" s="468" t="s">
        <v>1434</v>
      </c>
      <c r="C45" s="494">
        <v>12.018000000000001</v>
      </c>
    </row>
    <row r="46" spans="1:3" x14ac:dyDescent="0.3">
      <c r="A46" s="470" t="s">
        <v>249</v>
      </c>
      <c r="B46" s="468" t="s">
        <v>250</v>
      </c>
      <c r="C46" s="494">
        <v>11.298</v>
      </c>
    </row>
    <row r="47" spans="1:3" x14ac:dyDescent="0.3">
      <c r="A47" s="470" t="s">
        <v>39</v>
      </c>
      <c r="B47" s="468" t="s">
        <v>1452</v>
      </c>
      <c r="C47" s="494">
        <v>11.19</v>
      </c>
    </row>
    <row r="48" spans="1:3" x14ac:dyDescent="0.3">
      <c r="A48" s="470" t="s">
        <v>133</v>
      </c>
      <c r="B48" s="468" t="s">
        <v>1457</v>
      </c>
      <c r="C48" s="494">
        <v>10.802</v>
      </c>
    </row>
    <row r="49" spans="1:3" x14ac:dyDescent="0.3">
      <c r="A49" s="470" t="s">
        <v>75</v>
      </c>
      <c r="B49" s="468" t="s">
        <v>76</v>
      </c>
      <c r="C49" s="494">
        <v>10.634</v>
      </c>
    </row>
    <row r="50" spans="1:3" x14ac:dyDescent="0.3">
      <c r="A50" s="470" t="s">
        <v>280</v>
      </c>
      <c r="B50" s="468" t="s">
        <v>281</v>
      </c>
      <c r="C50" s="494">
        <v>10.148</v>
      </c>
    </row>
    <row r="51" spans="1:3" x14ac:dyDescent="0.3">
      <c r="A51" s="470" t="s">
        <v>141</v>
      </c>
      <c r="B51" s="468" t="s">
        <v>753</v>
      </c>
      <c r="C51" s="494">
        <v>9.8010999999999999</v>
      </c>
    </row>
    <row r="52" spans="1:3" x14ac:dyDescent="0.3">
      <c r="A52" s="470" t="s">
        <v>261</v>
      </c>
      <c r="B52" s="468" t="s">
        <v>262</v>
      </c>
      <c r="C52" s="494">
        <v>9.4170000000000016</v>
      </c>
    </row>
    <row r="53" spans="1:3" x14ac:dyDescent="0.3">
      <c r="A53" s="470" t="s">
        <v>687</v>
      </c>
      <c r="B53" s="468" t="s">
        <v>843</v>
      </c>
      <c r="C53" s="494">
        <v>9.2200000000000006</v>
      </c>
    </row>
    <row r="54" spans="1:3" x14ac:dyDescent="0.3">
      <c r="A54" s="470" t="s">
        <v>397</v>
      </c>
      <c r="B54" s="468" t="s">
        <v>1428</v>
      </c>
      <c r="C54" s="494">
        <v>9.2149999999999999</v>
      </c>
    </row>
    <row r="55" spans="1:3" x14ac:dyDescent="0.3">
      <c r="A55" s="470" t="s">
        <v>651</v>
      </c>
      <c r="B55" s="468" t="s">
        <v>652</v>
      </c>
      <c r="C55" s="494">
        <v>8.6288</v>
      </c>
    </row>
    <row r="56" spans="1:3" x14ac:dyDescent="0.3">
      <c r="A56" s="470" t="s">
        <v>395</v>
      </c>
      <c r="B56" s="468" t="s">
        <v>1427</v>
      </c>
      <c r="C56" s="494">
        <v>8.4759999999999991</v>
      </c>
    </row>
    <row r="57" spans="1:3" x14ac:dyDescent="0.3">
      <c r="A57" s="470" t="s">
        <v>411</v>
      </c>
      <c r="B57" s="468" t="s">
        <v>747</v>
      </c>
      <c r="C57" s="494">
        <v>8.4097000000000008</v>
      </c>
    </row>
    <row r="58" spans="1:3" x14ac:dyDescent="0.3">
      <c r="A58" s="470" t="s">
        <v>157</v>
      </c>
      <c r="B58" s="468" t="s">
        <v>158</v>
      </c>
      <c r="C58" s="494">
        <v>8.1112000000000002</v>
      </c>
    </row>
    <row r="59" spans="1:3" x14ac:dyDescent="0.3">
      <c r="A59" s="470" t="s">
        <v>697</v>
      </c>
      <c r="B59" s="468" t="s">
        <v>861</v>
      </c>
      <c r="C59" s="494">
        <v>7.5110000000000001</v>
      </c>
    </row>
    <row r="60" spans="1:3" x14ac:dyDescent="0.3">
      <c r="A60" s="470" t="s">
        <v>427</v>
      </c>
      <c r="B60" s="468" t="s">
        <v>1715</v>
      </c>
      <c r="C60" s="494">
        <v>7.3352000000000004</v>
      </c>
    </row>
    <row r="61" spans="1:3" x14ac:dyDescent="0.3">
      <c r="A61" s="470" t="s">
        <v>52</v>
      </c>
      <c r="B61" s="468" t="s">
        <v>1950</v>
      </c>
      <c r="C61" s="494">
        <v>7.2420000000000009</v>
      </c>
    </row>
    <row r="62" spans="1:3" x14ac:dyDescent="0.3">
      <c r="A62" s="470" t="s">
        <v>455</v>
      </c>
      <c r="B62" s="468" t="s">
        <v>1446</v>
      </c>
      <c r="C62" s="494">
        <v>7.1943999999999999</v>
      </c>
    </row>
    <row r="63" spans="1:3" x14ac:dyDescent="0.3">
      <c r="A63" s="470" t="s">
        <v>155</v>
      </c>
      <c r="B63" s="468" t="s">
        <v>156</v>
      </c>
      <c r="C63" s="494">
        <v>6.6780000000000008</v>
      </c>
    </row>
    <row r="64" spans="1:3" x14ac:dyDescent="0.3">
      <c r="A64" s="470" t="s">
        <v>251</v>
      </c>
      <c r="B64" s="468" t="s">
        <v>252</v>
      </c>
      <c r="C64" s="494">
        <v>6.5129999999999999</v>
      </c>
    </row>
    <row r="65" spans="1:3" x14ac:dyDescent="0.3">
      <c r="A65" s="470" t="s">
        <v>282</v>
      </c>
      <c r="B65" s="468" t="s">
        <v>283</v>
      </c>
      <c r="C65" s="494">
        <v>6.47</v>
      </c>
    </row>
    <row r="66" spans="1:3" x14ac:dyDescent="0.3">
      <c r="A66" s="470" t="s">
        <v>49</v>
      </c>
      <c r="B66" s="468" t="s">
        <v>253</v>
      </c>
      <c r="C66" s="494">
        <v>6.14</v>
      </c>
    </row>
    <row r="67" spans="1:3" x14ac:dyDescent="0.3">
      <c r="A67" s="470" t="s">
        <v>431</v>
      </c>
      <c r="B67" s="468" t="s">
        <v>1951</v>
      </c>
      <c r="C67" s="494">
        <v>6.024</v>
      </c>
    </row>
    <row r="68" spans="1:3" x14ac:dyDescent="0.3">
      <c r="A68" s="470" t="s">
        <v>496</v>
      </c>
      <c r="B68" s="468" t="s">
        <v>757</v>
      </c>
      <c r="C68" s="494">
        <v>5.6592000000000002</v>
      </c>
    </row>
    <row r="69" spans="1:3" x14ac:dyDescent="0.3">
      <c r="A69" s="470" t="s">
        <v>709</v>
      </c>
      <c r="B69" s="468" t="s">
        <v>1464</v>
      </c>
      <c r="C69" s="494">
        <v>5.38</v>
      </c>
    </row>
    <row r="70" spans="1:3" x14ac:dyDescent="0.3">
      <c r="A70" s="470" t="s">
        <v>123</v>
      </c>
      <c r="B70" s="468" t="s">
        <v>752</v>
      </c>
      <c r="C70" s="494">
        <v>5.2096</v>
      </c>
    </row>
    <row r="71" spans="1:3" x14ac:dyDescent="0.3">
      <c r="A71" s="470" t="s">
        <v>96</v>
      </c>
      <c r="B71" s="468" t="s">
        <v>1436</v>
      </c>
      <c r="C71" s="494">
        <v>4.9775999999999998</v>
      </c>
    </row>
    <row r="72" spans="1:3" x14ac:dyDescent="0.3">
      <c r="A72" s="470" t="s">
        <v>645</v>
      </c>
      <c r="B72" s="468" t="s">
        <v>1952</v>
      </c>
      <c r="C72" s="494">
        <v>4.8570000000000002</v>
      </c>
    </row>
    <row r="73" spans="1:3" x14ac:dyDescent="0.3">
      <c r="A73" s="470" t="s">
        <v>393</v>
      </c>
      <c r="B73" s="468" t="s">
        <v>745</v>
      </c>
      <c r="C73" s="494">
        <v>4.8499999999999996</v>
      </c>
    </row>
    <row r="74" spans="1:3" x14ac:dyDescent="0.3">
      <c r="A74" s="470" t="s">
        <v>649</v>
      </c>
      <c r="B74" s="468" t="s">
        <v>1941</v>
      </c>
      <c r="C74" s="494">
        <v>4.76</v>
      </c>
    </row>
    <row r="75" spans="1:3" x14ac:dyDescent="0.3">
      <c r="A75" s="470" t="s">
        <v>313</v>
      </c>
      <c r="B75" s="468" t="s">
        <v>1424</v>
      </c>
      <c r="C75" s="494">
        <v>4.7009999999999996</v>
      </c>
    </row>
    <row r="76" spans="1:3" x14ac:dyDescent="0.3">
      <c r="A76" s="470" t="s">
        <v>295</v>
      </c>
      <c r="B76" s="468" t="s">
        <v>296</v>
      </c>
      <c r="C76" s="494">
        <v>4.4740000000000002</v>
      </c>
    </row>
    <row r="77" spans="1:3" x14ac:dyDescent="0.3">
      <c r="A77" s="470" t="s">
        <v>42</v>
      </c>
      <c r="B77" s="468" t="s">
        <v>1456</v>
      </c>
      <c r="C77" s="494">
        <v>4.3146999999999993</v>
      </c>
    </row>
    <row r="78" spans="1:3" x14ac:dyDescent="0.3">
      <c r="A78" s="470" t="s">
        <v>401</v>
      </c>
      <c r="B78" s="468" t="s">
        <v>1709</v>
      </c>
      <c r="C78" s="494">
        <v>4.008</v>
      </c>
    </row>
    <row r="79" spans="1:3" x14ac:dyDescent="0.3">
      <c r="A79" s="470" t="s">
        <v>418</v>
      </c>
      <c r="B79" s="468" t="s">
        <v>749</v>
      </c>
      <c r="C79" s="494">
        <v>3.8069999999999995</v>
      </c>
    </row>
    <row r="80" spans="1:3" x14ac:dyDescent="0.3">
      <c r="A80" s="470" t="s">
        <v>699</v>
      </c>
      <c r="B80" s="468" t="s">
        <v>1460</v>
      </c>
      <c r="C80" s="494">
        <v>3.8065000000000007</v>
      </c>
    </row>
    <row r="81" spans="1:3" x14ac:dyDescent="0.3">
      <c r="A81" s="470" t="s">
        <v>520</v>
      </c>
      <c r="B81" s="468" t="s">
        <v>1953</v>
      </c>
      <c r="C81" s="494">
        <v>3.7800000000000002</v>
      </c>
    </row>
    <row r="82" spans="1:3" x14ac:dyDescent="0.3">
      <c r="A82" s="470" t="s">
        <v>82</v>
      </c>
      <c r="B82" s="468" t="s">
        <v>83</v>
      </c>
      <c r="C82" s="494">
        <v>3.7219999999999995</v>
      </c>
    </row>
    <row r="83" spans="1:3" x14ac:dyDescent="0.3">
      <c r="A83" s="470" t="s">
        <v>489</v>
      </c>
      <c r="B83" s="468" t="s">
        <v>1455</v>
      </c>
      <c r="C83" s="494">
        <v>3.6340000000000003</v>
      </c>
    </row>
    <row r="84" spans="1:3" x14ac:dyDescent="0.3">
      <c r="A84" s="470" t="s">
        <v>92</v>
      </c>
      <c r="B84" s="468" t="s">
        <v>1430</v>
      </c>
      <c r="C84" s="494">
        <v>3.4929999999999999</v>
      </c>
    </row>
    <row r="85" spans="1:3" x14ac:dyDescent="0.3">
      <c r="A85" s="470" t="s">
        <v>459</v>
      </c>
      <c r="B85" s="468" t="s">
        <v>1447</v>
      </c>
      <c r="C85" s="494">
        <v>3.3504999999999998</v>
      </c>
    </row>
    <row r="86" spans="1:3" x14ac:dyDescent="0.3">
      <c r="A86" s="470" t="s">
        <v>723</v>
      </c>
      <c r="B86" s="468" t="s">
        <v>724</v>
      </c>
      <c r="C86" s="494">
        <v>3.226</v>
      </c>
    </row>
    <row r="87" spans="1:3" x14ac:dyDescent="0.3">
      <c r="A87" s="470" t="s">
        <v>358</v>
      </c>
      <c r="B87" s="468" t="s">
        <v>359</v>
      </c>
      <c r="C87" s="494">
        <v>2.8420000000000001</v>
      </c>
    </row>
    <row r="88" spans="1:3" x14ac:dyDescent="0.3">
      <c r="A88" s="470" t="s">
        <v>121</v>
      </c>
      <c r="B88" s="468" t="s">
        <v>1443</v>
      </c>
      <c r="C88" s="494">
        <v>2.84</v>
      </c>
    </row>
    <row r="89" spans="1:3" x14ac:dyDescent="0.3">
      <c r="A89" s="470" t="s">
        <v>460</v>
      </c>
      <c r="B89" s="468" t="s">
        <v>1942</v>
      </c>
      <c r="C89" s="494">
        <v>2.6741000000000001</v>
      </c>
    </row>
    <row r="90" spans="1:3" x14ac:dyDescent="0.3">
      <c r="A90" s="470" t="s">
        <v>480</v>
      </c>
      <c r="B90" s="468" t="s">
        <v>1453</v>
      </c>
      <c r="C90" s="494">
        <v>2.6234999999999999</v>
      </c>
    </row>
    <row r="91" spans="1:3" x14ac:dyDescent="0.3">
      <c r="A91" s="470" t="s">
        <v>421</v>
      </c>
      <c r="B91" s="468" t="s">
        <v>1433</v>
      </c>
      <c r="C91" s="494">
        <v>2.4820000000000002</v>
      </c>
    </row>
    <row r="92" spans="1:3" x14ac:dyDescent="0.3">
      <c r="A92" s="470" t="s">
        <v>88</v>
      </c>
      <c r="B92" s="468" t="s">
        <v>89</v>
      </c>
      <c r="C92" s="494">
        <v>2.464</v>
      </c>
    </row>
    <row r="93" spans="1:3" x14ac:dyDescent="0.3">
      <c r="A93" s="470" t="s">
        <v>429</v>
      </c>
      <c r="B93" s="468" t="s">
        <v>430</v>
      </c>
      <c r="C93" s="494">
        <v>2.36</v>
      </c>
    </row>
    <row r="94" spans="1:3" x14ac:dyDescent="0.3">
      <c r="A94" s="470" t="s">
        <v>24</v>
      </c>
      <c r="B94" s="468" t="s">
        <v>25</v>
      </c>
      <c r="C94" s="494">
        <v>2.2934999999999999</v>
      </c>
    </row>
    <row r="95" spans="1:3" x14ac:dyDescent="0.3">
      <c r="A95" s="470" t="s">
        <v>119</v>
      </c>
      <c r="B95" s="468" t="s">
        <v>1463</v>
      </c>
      <c r="C95" s="494">
        <v>2.2610000000000001</v>
      </c>
    </row>
    <row r="96" spans="1:3" x14ac:dyDescent="0.3">
      <c r="A96" s="470" t="s">
        <v>267</v>
      </c>
      <c r="B96" s="468" t="s">
        <v>1940</v>
      </c>
      <c r="C96" s="494">
        <v>2.2400000000000002</v>
      </c>
    </row>
    <row r="97" spans="1:3" x14ac:dyDescent="0.3">
      <c r="A97" s="470" t="s">
        <v>793</v>
      </c>
      <c r="B97" s="468" t="s">
        <v>794</v>
      </c>
      <c r="C97" s="494">
        <v>2.2149999999999999</v>
      </c>
    </row>
    <row r="98" spans="1:3" x14ac:dyDescent="0.3">
      <c r="A98" s="470" t="s">
        <v>466</v>
      </c>
      <c r="B98" s="468" t="s">
        <v>1448</v>
      </c>
      <c r="C98" s="494">
        <v>1.9799999999999998</v>
      </c>
    </row>
    <row r="99" spans="1:3" x14ac:dyDescent="0.3">
      <c r="A99" s="470" t="s">
        <v>143</v>
      </c>
      <c r="B99" s="468" t="s">
        <v>1851</v>
      </c>
      <c r="C99" s="494">
        <v>1.9139999999999999</v>
      </c>
    </row>
    <row r="100" spans="1:3" x14ac:dyDescent="0.3">
      <c r="A100" s="470" t="s">
        <v>33</v>
      </c>
      <c r="B100" s="468" t="s">
        <v>34</v>
      </c>
      <c r="C100" s="494">
        <v>1.8415999999999999</v>
      </c>
    </row>
    <row r="101" spans="1:3" x14ac:dyDescent="0.3">
      <c r="A101" s="470" t="s">
        <v>425</v>
      </c>
      <c r="B101" s="468" t="s">
        <v>1435</v>
      </c>
      <c r="C101" s="494">
        <v>1.8357999999999999</v>
      </c>
    </row>
    <row r="102" spans="1:3" x14ac:dyDescent="0.3">
      <c r="A102" s="470" t="s">
        <v>407</v>
      </c>
      <c r="B102" s="468" t="s">
        <v>1943</v>
      </c>
      <c r="C102" s="494">
        <v>1.724</v>
      </c>
    </row>
    <row r="103" spans="1:3" x14ac:dyDescent="0.3">
      <c r="A103" s="470" t="s">
        <v>286</v>
      </c>
      <c r="B103" s="468" t="s">
        <v>287</v>
      </c>
      <c r="C103" s="494">
        <v>1.7172000000000001</v>
      </c>
    </row>
    <row r="104" spans="1:3" x14ac:dyDescent="0.3">
      <c r="A104" s="470" t="s">
        <v>409</v>
      </c>
      <c r="B104" s="468" t="s">
        <v>746</v>
      </c>
      <c r="C104" s="494">
        <v>1.6897999999999997</v>
      </c>
    </row>
    <row r="105" spans="1:3" x14ac:dyDescent="0.3">
      <c r="A105" s="470" t="s">
        <v>667</v>
      </c>
      <c r="B105" s="468" t="s">
        <v>1954</v>
      </c>
      <c r="C105" s="494">
        <v>1.5179999999999998</v>
      </c>
    </row>
    <row r="106" spans="1:3" x14ac:dyDescent="0.3">
      <c r="A106" s="470" t="s">
        <v>669</v>
      </c>
      <c r="B106" s="468" t="s">
        <v>1939</v>
      </c>
      <c r="C106" s="494">
        <v>1.506</v>
      </c>
    </row>
    <row r="107" spans="1:3" x14ac:dyDescent="0.3">
      <c r="A107" s="470" t="s">
        <v>522</v>
      </c>
      <c r="B107" s="468" t="s">
        <v>1852</v>
      </c>
      <c r="C107" s="494">
        <v>1.48</v>
      </c>
    </row>
    <row r="108" spans="1:3" x14ac:dyDescent="0.3">
      <c r="A108" s="470" t="s">
        <v>441</v>
      </c>
      <c r="B108" s="468" t="s">
        <v>1441</v>
      </c>
      <c r="C108" s="494">
        <v>1.4460000000000002</v>
      </c>
    </row>
    <row r="109" spans="1:3" x14ac:dyDescent="0.3">
      <c r="A109" s="470" t="s">
        <v>487</v>
      </c>
      <c r="B109" s="468" t="s">
        <v>1454</v>
      </c>
      <c r="C109" s="494">
        <v>1.2991999999999999</v>
      </c>
    </row>
    <row r="110" spans="1:3" x14ac:dyDescent="0.3">
      <c r="A110" s="470" t="s">
        <v>36</v>
      </c>
      <c r="B110" s="468" t="s">
        <v>1437</v>
      </c>
      <c r="C110" s="494">
        <v>1.1439999999999999</v>
      </c>
    </row>
    <row r="111" spans="1:3" x14ac:dyDescent="0.3">
      <c r="A111" s="470" t="s">
        <v>99</v>
      </c>
      <c r="B111" s="468" t="s">
        <v>1445</v>
      </c>
      <c r="C111" s="494">
        <v>1.1136999999999999</v>
      </c>
    </row>
    <row r="112" spans="1:3" x14ac:dyDescent="0.3">
      <c r="A112" s="470" t="s">
        <v>399</v>
      </c>
      <c r="B112" s="468" t="s">
        <v>1429</v>
      </c>
      <c r="C112" s="494">
        <v>1</v>
      </c>
    </row>
    <row r="113" spans="1:3" x14ac:dyDescent="0.3">
      <c r="A113" s="470" t="s">
        <v>571</v>
      </c>
      <c r="B113" s="468" t="s">
        <v>572</v>
      </c>
      <c r="C113" s="494">
        <v>0.98199999999999998</v>
      </c>
    </row>
    <row r="114" spans="1:3" x14ac:dyDescent="0.3">
      <c r="A114" s="470" t="s">
        <v>299</v>
      </c>
      <c r="B114" s="468" t="s">
        <v>300</v>
      </c>
      <c r="C114" s="494">
        <v>0.9798</v>
      </c>
    </row>
    <row r="115" spans="1:3" x14ac:dyDescent="0.3">
      <c r="A115" s="470" t="s">
        <v>512</v>
      </c>
      <c r="B115" s="468" t="s">
        <v>1944</v>
      </c>
      <c r="C115" s="494">
        <v>0.88400000000000001</v>
      </c>
    </row>
    <row r="116" spans="1:3" x14ac:dyDescent="0.3">
      <c r="A116" s="470" t="s">
        <v>451</v>
      </c>
      <c r="B116" s="468" t="s">
        <v>1710</v>
      </c>
      <c r="C116" s="494">
        <v>0.87749999999999995</v>
      </c>
    </row>
    <row r="117" spans="1:3" x14ac:dyDescent="0.3">
      <c r="A117" s="470" t="s">
        <v>84</v>
      </c>
      <c r="B117" s="468" t="s">
        <v>85</v>
      </c>
      <c r="C117" s="494">
        <v>0.83760000000000001</v>
      </c>
    </row>
    <row r="118" spans="1:3" x14ac:dyDescent="0.3">
      <c r="A118" s="470" t="s">
        <v>292</v>
      </c>
      <c r="B118" s="468" t="s">
        <v>1423</v>
      </c>
      <c r="C118" s="494">
        <v>0.8145</v>
      </c>
    </row>
    <row r="119" spans="1:3" x14ac:dyDescent="0.3">
      <c r="A119" s="470" t="s">
        <v>693</v>
      </c>
      <c r="B119" s="468" t="s">
        <v>856</v>
      </c>
      <c r="C119" s="494">
        <v>0.81</v>
      </c>
    </row>
    <row r="120" spans="1:3" x14ac:dyDescent="0.3">
      <c r="A120" s="470" t="s">
        <v>579</v>
      </c>
      <c r="B120" s="468" t="s">
        <v>580</v>
      </c>
      <c r="C120" s="494">
        <v>0.66</v>
      </c>
    </row>
    <row r="121" spans="1:3" x14ac:dyDescent="0.3">
      <c r="A121" s="470" t="s">
        <v>715</v>
      </c>
      <c r="B121" s="468" t="s">
        <v>1465</v>
      </c>
      <c r="C121" s="494">
        <v>0.64080000000000004</v>
      </c>
    </row>
    <row r="122" spans="1:3" x14ac:dyDescent="0.3">
      <c r="A122" s="470" t="s">
        <v>675</v>
      </c>
      <c r="B122" s="468" t="s">
        <v>676</v>
      </c>
      <c r="C122" s="494">
        <v>0.63839999999999997</v>
      </c>
    </row>
    <row r="123" spans="1:3" x14ac:dyDescent="0.3">
      <c r="A123" s="470" t="s">
        <v>437</v>
      </c>
      <c r="B123" s="468" t="s">
        <v>1439</v>
      </c>
      <c r="C123" s="494">
        <v>0.54449999999999998</v>
      </c>
    </row>
    <row r="124" spans="1:3" x14ac:dyDescent="0.3">
      <c r="A124" s="470" t="s">
        <v>671</v>
      </c>
      <c r="B124" s="468" t="s">
        <v>672</v>
      </c>
      <c r="C124" s="494">
        <v>0.40970000000000001</v>
      </c>
    </row>
    <row r="125" spans="1:3" x14ac:dyDescent="0.3">
      <c r="A125" s="470" t="s">
        <v>72</v>
      </c>
      <c r="B125" s="468" t="s">
        <v>73</v>
      </c>
      <c r="C125" s="494">
        <v>0.40799999999999997</v>
      </c>
    </row>
    <row r="126" spans="1:3" x14ac:dyDescent="0.3">
      <c r="A126" s="470" t="s">
        <v>505</v>
      </c>
      <c r="B126" s="468" t="s">
        <v>1955</v>
      </c>
      <c r="C126" s="494">
        <v>0.4</v>
      </c>
    </row>
    <row r="127" spans="1:3" x14ac:dyDescent="0.3">
      <c r="A127" s="470" t="s">
        <v>305</v>
      </c>
      <c r="B127" s="468" t="s">
        <v>306</v>
      </c>
      <c r="C127" s="494">
        <v>0.36240000000000006</v>
      </c>
    </row>
    <row r="128" spans="1:3" x14ac:dyDescent="0.3">
      <c r="A128" s="470" t="s">
        <v>301</v>
      </c>
      <c r="B128" s="468" t="s">
        <v>302</v>
      </c>
      <c r="C128" s="494">
        <v>0.35880000000000001</v>
      </c>
    </row>
    <row r="129" spans="1:3" x14ac:dyDescent="0.3">
      <c r="A129" s="470" t="s">
        <v>679</v>
      </c>
      <c r="B129" s="468" t="s">
        <v>680</v>
      </c>
      <c r="C129" s="494">
        <v>0.27</v>
      </c>
    </row>
    <row r="130" spans="1:3" x14ac:dyDescent="0.3">
      <c r="A130" s="470" t="s">
        <v>332</v>
      </c>
      <c r="B130" s="468" t="s">
        <v>333</v>
      </c>
      <c r="C130" s="494">
        <v>0.254</v>
      </c>
    </row>
    <row r="131" spans="1:3" x14ac:dyDescent="0.3">
      <c r="A131" s="470" t="s">
        <v>492</v>
      </c>
      <c r="B131" s="468" t="s">
        <v>493</v>
      </c>
      <c r="C131" s="494">
        <v>0.24</v>
      </c>
    </row>
    <row r="132" spans="1:3" x14ac:dyDescent="0.3">
      <c r="A132" s="470" t="s">
        <v>336</v>
      </c>
      <c r="B132" s="468" t="s">
        <v>1425</v>
      </c>
      <c r="C132" s="494">
        <v>0.14499999999999999</v>
      </c>
    </row>
    <row r="133" spans="1:3" x14ac:dyDescent="0.3">
      <c r="A133" s="470" t="s">
        <v>637</v>
      </c>
      <c r="B133" s="468" t="s">
        <v>762</v>
      </c>
      <c r="C133" s="494">
        <v>6.7199999999999996E-2</v>
      </c>
    </row>
    <row r="134" spans="1:3" x14ac:dyDescent="0.3">
      <c r="A134" s="470" t="s">
        <v>453</v>
      </c>
      <c r="B134" s="468" t="s">
        <v>1716</v>
      </c>
      <c r="C134" s="494">
        <v>1.78E-2</v>
      </c>
    </row>
    <row r="135" spans="1:3" x14ac:dyDescent="0.3">
      <c r="A135" s="470" t="s">
        <v>681</v>
      </c>
      <c r="B135" s="468" t="s">
        <v>1946</v>
      </c>
      <c r="C135" s="494">
        <v>-8.1000000000000003E-2</v>
      </c>
    </row>
    <row r="136" spans="1:3" x14ac:dyDescent="0.3">
      <c r="A136" s="470" t="s">
        <v>311</v>
      </c>
      <c r="B136" s="468" t="s">
        <v>312</v>
      </c>
      <c r="C136" s="494">
        <v>-0.71599999999999997</v>
      </c>
    </row>
    <row r="137" spans="1:3" x14ac:dyDescent="0.3">
      <c r="A137" s="495" t="s">
        <v>1420</v>
      </c>
      <c r="B137" s="494"/>
      <c r="C137" s="494">
        <v>1466.1449999999993</v>
      </c>
    </row>
    <row r="139" spans="1:3" ht="72" x14ac:dyDescent="0.3">
      <c r="A139" s="468" t="s">
        <v>1947</v>
      </c>
      <c r="B139" s="543" t="s">
        <v>1956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55F9-5AF7-4BD8-B8BD-F4C60D834594}">
  <sheetPr codeName="Planilha46"/>
  <dimension ref="A1:D146"/>
  <sheetViews>
    <sheetView workbookViewId="0">
      <selection activeCell="B22" sqref="B22"/>
    </sheetView>
  </sheetViews>
  <sheetFormatPr defaultColWidth="8.88671875" defaultRowHeight="14.4" x14ac:dyDescent="0.3"/>
  <cols>
    <col min="1" max="1" width="9.5546875" style="468" customWidth="1"/>
    <col min="2" max="2" width="53.33203125" style="468" bestFit="1" customWidth="1"/>
    <col min="3" max="16384" width="8.88671875" style="468"/>
  </cols>
  <sheetData>
    <row r="1" spans="1:4" x14ac:dyDescent="0.3">
      <c r="A1" s="467" t="s">
        <v>1957</v>
      </c>
      <c r="B1" s="467" t="s">
        <v>1958</v>
      </c>
      <c r="C1" s="467" t="s">
        <v>1959</v>
      </c>
      <c r="D1" s="492" t="s">
        <v>1420</v>
      </c>
    </row>
    <row r="2" spans="1:4" x14ac:dyDescent="0.3">
      <c r="A2" s="469" t="s">
        <v>181</v>
      </c>
      <c r="B2" s="469"/>
      <c r="C2" s="469" t="s">
        <v>1421</v>
      </c>
      <c r="D2" s="493" t="s">
        <v>1421</v>
      </c>
    </row>
    <row r="3" spans="1:4" x14ac:dyDescent="0.3">
      <c r="A3" s="470" t="s">
        <v>725</v>
      </c>
      <c r="B3" s="468" t="s">
        <v>726</v>
      </c>
      <c r="C3" s="468">
        <v>1.742</v>
      </c>
      <c r="D3" s="494">
        <v>1.742</v>
      </c>
    </row>
    <row r="4" spans="1:4" x14ac:dyDescent="0.3">
      <c r="A4" s="470" t="s">
        <v>723</v>
      </c>
      <c r="B4" s="468" t="s">
        <v>724</v>
      </c>
      <c r="C4" s="468">
        <v>3.62</v>
      </c>
      <c r="D4" s="494">
        <v>3.62</v>
      </c>
    </row>
    <row r="5" spans="1:4" x14ac:dyDescent="0.3">
      <c r="A5" s="470" t="s">
        <v>721</v>
      </c>
      <c r="B5" s="468" t="s">
        <v>722</v>
      </c>
      <c r="C5" s="468">
        <v>4.41E-2</v>
      </c>
      <c r="D5" s="494">
        <v>4.41E-2</v>
      </c>
    </row>
    <row r="6" spans="1:4" x14ac:dyDescent="0.3">
      <c r="A6" s="470" t="s">
        <v>715</v>
      </c>
      <c r="B6" s="468" t="s">
        <v>1465</v>
      </c>
      <c r="C6" s="468">
        <v>3.0568</v>
      </c>
      <c r="D6" s="494">
        <v>3.0568</v>
      </c>
    </row>
    <row r="7" spans="1:4" x14ac:dyDescent="0.3">
      <c r="A7" s="470" t="s">
        <v>711</v>
      </c>
      <c r="B7" s="468" t="s">
        <v>1960</v>
      </c>
      <c r="C7" s="468">
        <v>2.2750000000000004</v>
      </c>
      <c r="D7" s="494">
        <v>2.2750000000000004</v>
      </c>
    </row>
    <row r="8" spans="1:4" x14ac:dyDescent="0.3">
      <c r="A8" s="470" t="s">
        <v>709</v>
      </c>
      <c r="B8" s="468" t="s">
        <v>1464</v>
      </c>
      <c r="C8" s="468">
        <v>8.1430000000000007</v>
      </c>
      <c r="D8" s="494">
        <v>8.1430000000000007</v>
      </c>
    </row>
    <row r="9" spans="1:4" x14ac:dyDescent="0.3">
      <c r="A9" s="470" t="s">
        <v>707</v>
      </c>
      <c r="B9" s="468" t="s">
        <v>1853</v>
      </c>
      <c r="C9" s="468">
        <v>1.99</v>
      </c>
      <c r="D9" s="494">
        <v>1.99</v>
      </c>
    </row>
    <row r="10" spans="1:4" x14ac:dyDescent="0.3">
      <c r="A10" s="470" t="s">
        <v>119</v>
      </c>
      <c r="B10" s="468" t="s">
        <v>1463</v>
      </c>
      <c r="C10" s="468">
        <v>12.0755</v>
      </c>
      <c r="D10" s="494">
        <v>12.0755</v>
      </c>
    </row>
    <row r="11" spans="1:4" x14ac:dyDescent="0.3">
      <c r="A11" s="470" t="s">
        <v>703</v>
      </c>
      <c r="B11" s="468" t="s">
        <v>1462</v>
      </c>
      <c r="C11" s="468">
        <v>11.385999999999999</v>
      </c>
      <c r="D11" s="494">
        <v>11.385999999999999</v>
      </c>
    </row>
    <row r="12" spans="1:4" x14ac:dyDescent="0.3">
      <c r="A12" s="470" t="s">
        <v>701</v>
      </c>
      <c r="B12" s="468" t="s">
        <v>1461</v>
      </c>
      <c r="C12" s="468">
        <v>10.246</v>
      </c>
      <c r="D12" s="494">
        <v>10.246</v>
      </c>
    </row>
    <row r="13" spans="1:4" x14ac:dyDescent="0.3">
      <c r="A13" s="470" t="s">
        <v>699</v>
      </c>
      <c r="B13" s="468" t="s">
        <v>1460</v>
      </c>
      <c r="C13" s="468">
        <v>4.9189999999999996</v>
      </c>
      <c r="D13" s="494">
        <v>4.9189999999999996</v>
      </c>
    </row>
    <row r="14" spans="1:4" x14ac:dyDescent="0.3">
      <c r="A14" s="470" t="s">
        <v>697</v>
      </c>
      <c r="B14" s="468" t="s">
        <v>861</v>
      </c>
      <c r="C14" s="468">
        <v>0.25900000000000001</v>
      </c>
      <c r="D14" s="494">
        <v>0.25900000000000001</v>
      </c>
    </row>
    <row r="15" spans="1:4" x14ac:dyDescent="0.3">
      <c r="A15" s="470" t="s">
        <v>693</v>
      </c>
      <c r="B15" s="468" t="s">
        <v>856</v>
      </c>
      <c r="C15" s="468">
        <v>0.60750000000000004</v>
      </c>
      <c r="D15" s="494">
        <v>0.60750000000000004</v>
      </c>
    </row>
    <row r="16" spans="1:4" x14ac:dyDescent="0.3">
      <c r="A16" s="470" t="s">
        <v>687</v>
      </c>
      <c r="B16" s="468" t="s">
        <v>843</v>
      </c>
      <c r="C16" s="468">
        <v>0.87590000000000001</v>
      </c>
      <c r="D16" s="494">
        <v>0.87590000000000001</v>
      </c>
    </row>
    <row r="17" spans="1:4" x14ac:dyDescent="0.3">
      <c r="A17" s="470" t="s">
        <v>681</v>
      </c>
      <c r="B17" s="468" t="s">
        <v>1946</v>
      </c>
      <c r="C17" s="468">
        <v>6.3E-2</v>
      </c>
      <c r="D17" s="494">
        <v>6.3E-2</v>
      </c>
    </row>
    <row r="18" spans="1:4" x14ac:dyDescent="0.3">
      <c r="A18" s="470" t="s">
        <v>679</v>
      </c>
      <c r="B18" s="468" t="s">
        <v>680</v>
      </c>
      <c r="C18" s="468">
        <v>2.46</v>
      </c>
      <c r="D18" s="494">
        <v>2.46</v>
      </c>
    </row>
    <row r="19" spans="1:4" x14ac:dyDescent="0.3">
      <c r="A19" s="470" t="s">
        <v>675</v>
      </c>
      <c r="B19" s="468" t="s">
        <v>676</v>
      </c>
      <c r="C19" s="468">
        <v>7.1820000000000004</v>
      </c>
      <c r="D19" s="494">
        <v>7.1820000000000004</v>
      </c>
    </row>
    <row r="20" spans="1:4" x14ac:dyDescent="0.3">
      <c r="A20" s="470" t="s">
        <v>669</v>
      </c>
      <c r="B20" s="468" t="s">
        <v>1939</v>
      </c>
      <c r="C20" s="468">
        <v>11.023999999999999</v>
      </c>
      <c r="D20" s="494">
        <v>11.023999999999999</v>
      </c>
    </row>
    <row r="21" spans="1:4" x14ac:dyDescent="0.3">
      <c r="A21" s="470" t="s">
        <v>661</v>
      </c>
      <c r="B21" s="468" t="s">
        <v>662</v>
      </c>
      <c r="C21" s="468">
        <v>3.7039999999999997</v>
      </c>
      <c r="D21" s="494">
        <v>3.7039999999999997</v>
      </c>
    </row>
    <row r="22" spans="1:4" x14ac:dyDescent="0.3">
      <c r="A22" s="470" t="s">
        <v>657</v>
      </c>
      <c r="B22" s="468" t="s">
        <v>658</v>
      </c>
      <c r="C22" s="468">
        <v>4.5126999999999997</v>
      </c>
      <c r="D22" s="494">
        <v>4.5126999999999997</v>
      </c>
    </row>
    <row r="23" spans="1:4" x14ac:dyDescent="0.3">
      <c r="A23" s="470" t="s">
        <v>52</v>
      </c>
      <c r="B23" s="468" t="s">
        <v>1950</v>
      </c>
      <c r="C23" s="468">
        <v>0.33200000000000002</v>
      </c>
      <c r="D23" s="494">
        <v>0.33200000000000002</v>
      </c>
    </row>
    <row r="24" spans="1:4" x14ac:dyDescent="0.3">
      <c r="A24" s="470" t="s">
        <v>55</v>
      </c>
      <c r="B24" s="468" t="s">
        <v>56</v>
      </c>
      <c r="C24" s="468">
        <v>5.2298</v>
      </c>
      <c r="D24" s="494">
        <v>5.2298</v>
      </c>
    </row>
    <row r="25" spans="1:4" x14ac:dyDescent="0.3">
      <c r="A25" s="470" t="s">
        <v>653</v>
      </c>
      <c r="B25" s="468" t="s">
        <v>1961</v>
      </c>
      <c r="C25" s="468">
        <v>2.0739999999999998</v>
      </c>
      <c r="D25" s="494">
        <v>2.0739999999999998</v>
      </c>
    </row>
    <row r="26" spans="1:4" x14ac:dyDescent="0.3">
      <c r="A26" s="470" t="s">
        <v>651</v>
      </c>
      <c r="B26" s="468" t="s">
        <v>652</v>
      </c>
      <c r="C26" s="468">
        <v>2.6850000000000001</v>
      </c>
      <c r="D26" s="494">
        <v>2.6850000000000001</v>
      </c>
    </row>
    <row r="27" spans="1:4" x14ac:dyDescent="0.3">
      <c r="A27" s="470" t="s">
        <v>649</v>
      </c>
      <c r="B27" s="468" t="s">
        <v>1941</v>
      </c>
      <c r="C27" s="468">
        <v>1.7136</v>
      </c>
      <c r="D27" s="494">
        <v>1.7136</v>
      </c>
    </row>
    <row r="28" spans="1:4" x14ac:dyDescent="0.3">
      <c r="A28" s="470" t="s">
        <v>647</v>
      </c>
      <c r="B28" s="468" t="s">
        <v>648</v>
      </c>
      <c r="C28" s="468">
        <v>29.971900000000002</v>
      </c>
      <c r="D28" s="494">
        <v>29.971900000000002</v>
      </c>
    </row>
    <row r="29" spans="1:4" x14ac:dyDescent="0.3">
      <c r="A29" s="470" t="s">
        <v>645</v>
      </c>
      <c r="B29" s="468" t="s">
        <v>1952</v>
      </c>
      <c r="C29" s="468">
        <v>1.8</v>
      </c>
      <c r="D29" s="494">
        <v>1.8</v>
      </c>
    </row>
    <row r="30" spans="1:4" x14ac:dyDescent="0.3">
      <c r="A30" s="470" t="s">
        <v>643</v>
      </c>
      <c r="B30" s="468" t="s">
        <v>644</v>
      </c>
      <c r="C30" s="468">
        <v>11.347799999999999</v>
      </c>
      <c r="D30" s="494">
        <v>11.347799999999999</v>
      </c>
    </row>
    <row r="31" spans="1:4" x14ac:dyDescent="0.3">
      <c r="A31" s="470" t="s">
        <v>639</v>
      </c>
      <c r="B31" s="468" t="s">
        <v>763</v>
      </c>
      <c r="C31" s="468">
        <v>22.997500000000006</v>
      </c>
      <c r="D31" s="494">
        <v>22.997500000000006</v>
      </c>
    </row>
    <row r="32" spans="1:4" x14ac:dyDescent="0.3">
      <c r="A32" s="470" t="s">
        <v>637</v>
      </c>
      <c r="B32" s="468" t="s">
        <v>762</v>
      </c>
      <c r="C32" s="468">
        <v>13.446199999999999</v>
      </c>
      <c r="D32" s="494">
        <v>13.446199999999999</v>
      </c>
    </row>
    <row r="33" spans="1:4" x14ac:dyDescent="0.3">
      <c r="A33" s="470" t="s">
        <v>522</v>
      </c>
      <c r="B33" s="468" t="s">
        <v>1852</v>
      </c>
      <c r="C33" s="468">
        <v>1.1100000000000001</v>
      </c>
      <c r="D33" s="494">
        <v>1.1100000000000001</v>
      </c>
    </row>
    <row r="34" spans="1:4" x14ac:dyDescent="0.3">
      <c r="A34" s="470" t="s">
        <v>518</v>
      </c>
      <c r="B34" s="468" t="s">
        <v>1459</v>
      </c>
      <c r="C34" s="468">
        <v>6.4835000000000003</v>
      </c>
      <c r="D34" s="494">
        <v>6.4835000000000003</v>
      </c>
    </row>
    <row r="35" spans="1:4" x14ac:dyDescent="0.3">
      <c r="A35" s="470" t="s">
        <v>1084</v>
      </c>
      <c r="B35" s="468" t="s">
        <v>1962</v>
      </c>
      <c r="C35" s="468">
        <v>0.57599999999999996</v>
      </c>
      <c r="D35" s="494">
        <v>0.57599999999999996</v>
      </c>
    </row>
    <row r="36" spans="1:4" x14ac:dyDescent="0.3">
      <c r="A36" s="470" t="s">
        <v>113</v>
      </c>
      <c r="B36" s="468" t="s">
        <v>761</v>
      </c>
      <c r="C36" s="468">
        <v>38.531500000000008</v>
      </c>
      <c r="D36" s="494">
        <v>38.531500000000008</v>
      </c>
    </row>
    <row r="37" spans="1:4" x14ac:dyDescent="0.3">
      <c r="A37" s="470" t="s">
        <v>514</v>
      </c>
      <c r="B37" s="468" t="s">
        <v>1458</v>
      </c>
      <c r="C37" s="468">
        <v>12.668600000000001</v>
      </c>
      <c r="D37" s="494">
        <v>12.668600000000001</v>
      </c>
    </row>
    <row r="38" spans="1:4" x14ac:dyDescent="0.3">
      <c r="A38" s="470" t="s">
        <v>133</v>
      </c>
      <c r="B38" s="468" t="s">
        <v>1457</v>
      </c>
      <c r="C38" s="468">
        <v>17.639499999999998</v>
      </c>
      <c r="D38" s="494">
        <v>17.639499999999998</v>
      </c>
    </row>
    <row r="39" spans="1:4" x14ac:dyDescent="0.3">
      <c r="A39" s="470" t="s">
        <v>512</v>
      </c>
      <c r="B39" s="468" t="s">
        <v>1944</v>
      </c>
      <c r="C39" s="468">
        <v>0.80100000000000005</v>
      </c>
      <c r="D39" s="494">
        <v>0.80100000000000005</v>
      </c>
    </row>
    <row r="40" spans="1:4" x14ac:dyDescent="0.3">
      <c r="A40" s="470" t="s">
        <v>510</v>
      </c>
      <c r="B40" s="468" t="s">
        <v>760</v>
      </c>
      <c r="C40" s="468">
        <v>5.1870000000000003</v>
      </c>
      <c r="D40" s="494">
        <v>5.1870000000000003</v>
      </c>
    </row>
    <row r="41" spans="1:4" x14ac:dyDescent="0.3">
      <c r="A41" s="470" t="s">
        <v>145</v>
      </c>
      <c r="B41" s="468" t="s">
        <v>759</v>
      </c>
      <c r="C41" s="468">
        <v>9.6145999999999994</v>
      </c>
      <c r="D41" s="494">
        <v>9.6145999999999994</v>
      </c>
    </row>
    <row r="42" spans="1:4" x14ac:dyDescent="0.3">
      <c r="A42" s="470" t="s">
        <v>501</v>
      </c>
      <c r="B42" s="468" t="s">
        <v>502</v>
      </c>
      <c r="C42" s="468">
        <v>0.27300000000000002</v>
      </c>
      <c r="D42" s="494">
        <v>0.27300000000000002</v>
      </c>
    </row>
    <row r="43" spans="1:4" x14ac:dyDescent="0.3">
      <c r="A43" s="470" t="s">
        <v>42</v>
      </c>
      <c r="B43" s="468" t="s">
        <v>1456</v>
      </c>
      <c r="C43" s="468">
        <v>8.2202000000000002</v>
      </c>
      <c r="D43" s="494">
        <v>8.2202000000000002</v>
      </c>
    </row>
    <row r="44" spans="1:4" x14ac:dyDescent="0.3">
      <c r="A44" s="470" t="s">
        <v>109</v>
      </c>
      <c r="B44" s="468" t="s">
        <v>758</v>
      </c>
      <c r="C44" s="468">
        <v>51.745800000000003</v>
      </c>
      <c r="D44" s="494">
        <v>51.745800000000003</v>
      </c>
    </row>
    <row r="45" spans="1:4" x14ac:dyDescent="0.3">
      <c r="A45" s="470" t="s">
        <v>496</v>
      </c>
      <c r="B45" s="468" t="s">
        <v>757</v>
      </c>
      <c r="C45" s="468">
        <v>32.8596</v>
      </c>
      <c r="D45" s="494">
        <v>32.8596</v>
      </c>
    </row>
    <row r="46" spans="1:4" x14ac:dyDescent="0.3">
      <c r="A46" s="470" t="s">
        <v>492</v>
      </c>
      <c r="B46" s="468" t="s">
        <v>493</v>
      </c>
      <c r="C46" s="468">
        <v>0.432</v>
      </c>
      <c r="D46" s="494">
        <v>0.432</v>
      </c>
    </row>
    <row r="47" spans="1:4" x14ac:dyDescent="0.3">
      <c r="A47" s="470" t="s">
        <v>131</v>
      </c>
      <c r="B47" s="468" t="s">
        <v>756</v>
      </c>
      <c r="C47" s="468">
        <v>26.252700000000004</v>
      </c>
      <c r="D47" s="494">
        <v>26.252700000000004</v>
      </c>
    </row>
    <row r="48" spans="1:4" x14ac:dyDescent="0.3">
      <c r="A48" s="470" t="s">
        <v>129</v>
      </c>
      <c r="B48" s="468" t="s">
        <v>755</v>
      </c>
      <c r="C48" s="468">
        <v>46.071999999999996</v>
      </c>
      <c r="D48" s="494">
        <v>46.071999999999996</v>
      </c>
    </row>
    <row r="49" spans="1:4" x14ac:dyDescent="0.3">
      <c r="A49" s="470" t="s">
        <v>487</v>
      </c>
      <c r="B49" s="468" t="s">
        <v>1454</v>
      </c>
      <c r="C49" s="468">
        <v>1.8404</v>
      </c>
      <c r="D49" s="494">
        <v>1.8404</v>
      </c>
    </row>
    <row r="50" spans="1:4" x14ac:dyDescent="0.3">
      <c r="A50" s="470" t="s">
        <v>486</v>
      </c>
      <c r="B50" s="468" t="s">
        <v>754</v>
      </c>
      <c r="C50" s="468">
        <v>46.673500000000004</v>
      </c>
      <c r="D50" s="494">
        <v>46.673500000000004</v>
      </c>
    </row>
    <row r="51" spans="1:4" x14ac:dyDescent="0.3">
      <c r="A51" s="470" t="s">
        <v>482</v>
      </c>
      <c r="B51" s="468" t="s">
        <v>1712</v>
      </c>
      <c r="C51" s="468">
        <v>1.617</v>
      </c>
      <c r="D51" s="494">
        <v>1.617</v>
      </c>
    </row>
    <row r="52" spans="1:4" x14ac:dyDescent="0.3">
      <c r="A52" s="470" t="s">
        <v>480</v>
      </c>
      <c r="B52" s="468" t="s">
        <v>1453</v>
      </c>
      <c r="C52" s="468">
        <v>10.5936</v>
      </c>
      <c r="D52" s="494">
        <v>10.5936</v>
      </c>
    </row>
    <row r="53" spans="1:4" x14ac:dyDescent="0.3">
      <c r="A53" s="470" t="s">
        <v>39</v>
      </c>
      <c r="B53" s="468" t="s">
        <v>1452</v>
      </c>
      <c r="C53" s="468">
        <v>4.8277999999999999</v>
      </c>
      <c r="D53" s="494">
        <v>4.8277999999999999</v>
      </c>
    </row>
    <row r="54" spans="1:4" x14ac:dyDescent="0.3">
      <c r="A54" s="470" t="s">
        <v>102</v>
      </c>
      <c r="B54" s="468" t="s">
        <v>1451</v>
      </c>
      <c r="C54" s="468">
        <v>10.762</v>
      </c>
      <c r="D54" s="494">
        <v>10.762</v>
      </c>
    </row>
    <row r="55" spans="1:4" x14ac:dyDescent="0.3">
      <c r="A55" s="470" t="s">
        <v>470</v>
      </c>
      <c r="B55" s="468" t="s">
        <v>1450</v>
      </c>
      <c r="C55" s="468">
        <v>5.4992000000000001</v>
      </c>
      <c r="D55" s="494">
        <v>5.4992000000000001</v>
      </c>
    </row>
    <row r="56" spans="1:4" x14ac:dyDescent="0.3">
      <c r="A56" s="470" t="s">
        <v>127</v>
      </c>
      <c r="B56" s="468" t="s">
        <v>128</v>
      </c>
      <c r="C56" s="468">
        <v>7.3765999999999998</v>
      </c>
      <c r="D56" s="494">
        <v>7.3765999999999998</v>
      </c>
    </row>
    <row r="57" spans="1:4" x14ac:dyDescent="0.3">
      <c r="A57" s="470" t="s">
        <v>125</v>
      </c>
      <c r="B57" s="468" t="s">
        <v>1449</v>
      </c>
      <c r="C57" s="468">
        <v>30.662999999999997</v>
      </c>
      <c r="D57" s="494">
        <v>30.662999999999997</v>
      </c>
    </row>
    <row r="58" spans="1:4" x14ac:dyDescent="0.3">
      <c r="A58" s="470" t="s">
        <v>466</v>
      </c>
      <c r="B58" s="468" t="s">
        <v>1448</v>
      </c>
      <c r="C58" s="468">
        <v>2.0139999999999998</v>
      </c>
      <c r="D58" s="494">
        <v>2.0139999999999998</v>
      </c>
    </row>
    <row r="59" spans="1:4" x14ac:dyDescent="0.3">
      <c r="A59" s="470" t="s">
        <v>464</v>
      </c>
      <c r="B59" s="468" t="s">
        <v>1711</v>
      </c>
      <c r="C59" s="468">
        <v>0.432</v>
      </c>
      <c r="D59" s="494">
        <v>0.432</v>
      </c>
    </row>
    <row r="60" spans="1:4" x14ac:dyDescent="0.3">
      <c r="A60" s="470" t="s">
        <v>141</v>
      </c>
      <c r="B60" s="468" t="s">
        <v>753</v>
      </c>
      <c r="C60" s="468">
        <v>33.075499999999998</v>
      </c>
      <c r="D60" s="494">
        <v>33.075499999999998</v>
      </c>
    </row>
    <row r="61" spans="1:4" x14ac:dyDescent="0.3">
      <c r="A61" s="470" t="s">
        <v>460</v>
      </c>
      <c r="B61" s="468" t="s">
        <v>1942</v>
      </c>
      <c r="C61" s="468">
        <v>0.84</v>
      </c>
      <c r="D61" s="494">
        <v>0.84</v>
      </c>
    </row>
    <row r="62" spans="1:4" x14ac:dyDescent="0.3">
      <c r="A62" s="470" t="s">
        <v>459</v>
      </c>
      <c r="B62" s="468" t="s">
        <v>1447</v>
      </c>
      <c r="C62" s="468">
        <v>17.6465</v>
      </c>
      <c r="D62" s="494">
        <v>17.6465</v>
      </c>
    </row>
    <row r="63" spans="1:4" x14ac:dyDescent="0.3">
      <c r="A63" s="470" t="s">
        <v>455</v>
      </c>
      <c r="B63" s="468" t="s">
        <v>1446</v>
      </c>
      <c r="C63" s="468">
        <v>1.2627999999999999</v>
      </c>
      <c r="D63" s="494">
        <v>1.2627999999999999</v>
      </c>
    </row>
    <row r="64" spans="1:4" x14ac:dyDescent="0.3">
      <c r="A64" s="470" t="s">
        <v>453</v>
      </c>
      <c r="B64" s="468" t="s">
        <v>1716</v>
      </c>
      <c r="C64" s="468">
        <v>0.44500000000000001</v>
      </c>
      <c r="D64" s="494">
        <v>0.44500000000000001</v>
      </c>
    </row>
    <row r="65" spans="1:4" x14ac:dyDescent="0.3">
      <c r="A65" s="470" t="s">
        <v>449</v>
      </c>
      <c r="B65" s="468" t="s">
        <v>1444</v>
      </c>
      <c r="C65" s="468">
        <v>5.1569000000000003</v>
      </c>
      <c r="D65" s="494">
        <v>5.1569000000000003</v>
      </c>
    </row>
    <row r="66" spans="1:4" x14ac:dyDescent="0.3">
      <c r="A66" s="470" t="s">
        <v>121</v>
      </c>
      <c r="B66" s="468" t="s">
        <v>1443</v>
      </c>
      <c r="C66" s="468">
        <v>3.1139999999999999</v>
      </c>
      <c r="D66" s="494">
        <v>3.1139999999999999</v>
      </c>
    </row>
    <row r="67" spans="1:4" x14ac:dyDescent="0.3">
      <c r="A67" s="470" t="s">
        <v>123</v>
      </c>
      <c r="B67" s="468" t="s">
        <v>752</v>
      </c>
      <c r="C67" s="468">
        <v>8.5101999999999993</v>
      </c>
      <c r="D67" s="494">
        <v>8.5101999999999993</v>
      </c>
    </row>
    <row r="68" spans="1:4" x14ac:dyDescent="0.3">
      <c r="A68" s="470" t="s">
        <v>443</v>
      </c>
      <c r="B68" s="468" t="s">
        <v>751</v>
      </c>
      <c r="C68" s="468">
        <v>0.22800000000000001</v>
      </c>
      <c r="D68" s="494">
        <v>0.22800000000000001</v>
      </c>
    </row>
    <row r="69" spans="1:4" x14ac:dyDescent="0.3">
      <c r="A69" s="470" t="s">
        <v>441</v>
      </c>
      <c r="B69" s="468" t="s">
        <v>1441</v>
      </c>
      <c r="C69" s="468">
        <v>5.1038000000000006</v>
      </c>
      <c r="D69" s="494">
        <v>5.1038000000000006</v>
      </c>
    </row>
    <row r="70" spans="1:4" x14ac:dyDescent="0.3">
      <c r="A70" s="470" t="s">
        <v>437</v>
      </c>
      <c r="B70" s="468" t="s">
        <v>1439</v>
      </c>
      <c r="C70" s="468">
        <v>0.95340000000000003</v>
      </c>
      <c r="D70" s="494">
        <v>0.95340000000000003</v>
      </c>
    </row>
    <row r="71" spans="1:4" x14ac:dyDescent="0.3">
      <c r="A71" s="470" t="s">
        <v>36</v>
      </c>
      <c r="B71" s="468" t="s">
        <v>1437</v>
      </c>
      <c r="C71" s="468">
        <v>15.270799999999999</v>
      </c>
      <c r="D71" s="494">
        <v>15.270799999999999</v>
      </c>
    </row>
    <row r="72" spans="1:4" x14ac:dyDescent="0.3">
      <c r="A72" s="470" t="s">
        <v>429</v>
      </c>
      <c r="B72" s="468" t="s">
        <v>430</v>
      </c>
      <c r="C72" s="468">
        <v>4.92</v>
      </c>
      <c r="D72" s="494">
        <v>4.92</v>
      </c>
    </row>
    <row r="73" spans="1:4" x14ac:dyDescent="0.3">
      <c r="A73" s="470" t="s">
        <v>427</v>
      </c>
      <c r="B73" s="468" t="s">
        <v>1715</v>
      </c>
      <c r="C73" s="468">
        <v>3.4081000000000001</v>
      </c>
      <c r="D73" s="494">
        <v>3.4081000000000001</v>
      </c>
    </row>
    <row r="74" spans="1:4" x14ac:dyDescent="0.3">
      <c r="A74" s="470" t="s">
        <v>96</v>
      </c>
      <c r="B74" s="468" t="s">
        <v>1436</v>
      </c>
      <c r="C74" s="468">
        <v>2.508</v>
      </c>
      <c r="D74" s="494">
        <v>2.508</v>
      </c>
    </row>
    <row r="75" spans="1:4" x14ac:dyDescent="0.3">
      <c r="A75" s="470" t="s">
        <v>425</v>
      </c>
      <c r="B75" s="468" t="s">
        <v>1435</v>
      </c>
      <c r="C75" s="468">
        <v>8.1758000000000006</v>
      </c>
      <c r="D75" s="494">
        <v>8.1758000000000006</v>
      </c>
    </row>
    <row r="76" spans="1:4" x14ac:dyDescent="0.3">
      <c r="A76" s="470" t="s">
        <v>117</v>
      </c>
      <c r="B76" s="468" t="s">
        <v>1434</v>
      </c>
      <c r="C76" s="468">
        <v>1.7734000000000001</v>
      </c>
      <c r="D76" s="494">
        <v>1.7734000000000001</v>
      </c>
    </row>
    <row r="77" spans="1:4" x14ac:dyDescent="0.3">
      <c r="A77" s="470" t="s">
        <v>115</v>
      </c>
      <c r="B77" s="468" t="s">
        <v>750</v>
      </c>
      <c r="C77" s="468">
        <v>13.346000000000002</v>
      </c>
      <c r="D77" s="494">
        <v>13.346000000000002</v>
      </c>
    </row>
    <row r="78" spans="1:4" x14ac:dyDescent="0.3">
      <c r="A78" s="470" t="s">
        <v>421</v>
      </c>
      <c r="B78" s="468" t="s">
        <v>1433</v>
      </c>
      <c r="C78" s="468">
        <v>2.4949999999999992</v>
      </c>
      <c r="D78" s="494">
        <v>2.4949999999999992</v>
      </c>
    </row>
    <row r="79" spans="1:4" x14ac:dyDescent="0.3">
      <c r="A79" s="470" t="s">
        <v>418</v>
      </c>
      <c r="B79" s="468" t="s">
        <v>749</v>
      </c>
      <c r="C79" s="468">
        <v>7.1616</v>
      </c>
      <c r="D79" s="494">
        <v>7.1616</v>
      </c>
    </row>
    <row r="80" spans="1:4" x14ac:dyDescent="0.3">
      <c r="A80" s="470" t="s">
        <v>414</v>
      </c>
      <c r="B80" s="468" t="s">
        <v>1432</v>
      </c>
      <c r="C80" s="468">
        <v>15.196000000000002</v>
      </c>
      <c r="D80" s="494">
        <v>15.196000000000002</v>
      </c>
    </row>
    <row r="81" spans="1:4" x14ac:dyDescent="0.3">
      <c r="A81" s="470" t="s">
        <v>139</v>
      </c>
      <c r="B81" s="468" t="s">
        <v>748</v>
      </c>
      <c r="C81" s="468">
        <v>21.719000000000001</v>
      </c>
      <c r="D81" s="494">
        <v>21.719000000000001</v>
      </c>
    </row>
    <row r="82" spans="1:4" x14ac:dyDescent="0.3">
      <c r="A82" s="470" t="s">
        <v>411</v>
      </c>
      <c r="B82" s="468" t="s">
        <v>747</v>
      </c>
      <c r="C82" s="468">
        <v>12.235499999999998</v>
      </c>
      <c r="D82" s="494">
        <v>12.235499999999998</v>
      </c>
    </row>
    <row r="83" spans="1:4" x14ac:dyDescent="0.3">
      <c r="A83" s="470" t="s">
        <v>409</v>
      </c>
      <c r="B83" s="468" t="s">
        <v>746</v>
      </c>
      <c r="C83" s="468">
        <v>16.304600000000004</v>
      </c>
      <c r="D83" s="494">
        <v>16.304600000000004</v>
      </c>
    </row>
    <row r="84" spans="1:4" x14ac:dyDescent="0.3">
      <c r="A84" s="470" t="s">
        <v>407</v>
      </c>
      <c r="B84" s="468" t="s">
        <v>1943</v>
      </c>
      <c r="C84" s="468">
        <v>0.5</v>
      </c>
      <c r="D84" s="494">
        <v>0.5</v>
      </c>
    </row>
    <row r="85" spans="1:4" x14ac:dyDescent="0.3">
      <c r="A85" s="470" t="s">
        <v>405</v>
      </c>
      <c r="B85" s="468" t="s">
        <v>1431</v>
      </c>
      <c r="C85" s="468">
        <v>5.3918000000000008</v>
      </c>
      <c r="D85" s="494">
        <v>5.3918000000000008</v>
      </c>
    </row>
    <row r="86" spans="1:4" x14ac:dyDescent="0.3">
      <c r="A86" s="470" t="s">
        <v>92</v>
      </c>
      <c r="B86" s="468" t="s">
        <v>1430</v>
      </c>
      <c r="C86" s="468">
        <v>3.44</v>
      </c>
      <c r="D86" s="494">
        <v>3.44</v>
      </c>
    </row>
    <row r="87" spans="1:4" x14ac:dyDescent="0.3">
      <c r="A87" s="470" t="s">
        <v>401</v>
      </c>
      <c r="B87" s="468" t="s">
        <v>1709</v>
      </c>
      <c r="C87" s="468">
        <v>2.0760000000000001</v>
      </c>
      <c r="D87" s="494">
        <v>2.0760000000000001</v>
      </c>
    </row>
    <row r="88" spans="1:4" x14ac:dyDescent="0.3">
      <c r="A88" s="470" t="s">
        <v>399</v>
      </c>
      <c r="B88" s="468" t="s">
        <v>1429</v>
      </c>
      <c r="C88" s="468">
        <v>6.0399999999999991</v>
      </c>
      <c r="D88" s="494">
        <v>6.0399999999999991</v>
      </c>
    </row>
    <row r="89" spans="1:4" x14ac:dyDescent="0.3">
      <c r="A89" s="470" t="s">
        <v>397</v>
      </c>
      <c r="B89" s="468" t="s">
        <v>1428</v>
      </c>
      <c r="C89" s="468">
        <v>9.7303999999999995</v>
      </c>
      <c r="D89" s="494">
        <v>9.7303999999999995</v>
      </c>
    </row>
    <row r="90" spans="1:4" x14ac:dyDescent="0.3">
      <c r="A90" s="470" t="s">
        <v>395</v>
      </c>
      <c r="B90" s="468" t="s">
        <v>1427</v>
      </c>
      <c r="C90" s="468">
        <v>28.140999999999998</v>
      </c>
      <c r="D90" s="494">
        <v>28.140999999999998</v>
      </c>
    </row>
    <row r="91" spans="1:4" x14ac:dyDescent="0.3">
      <c r="A91" s="470" t="s">
        <v>393</v>
      </c>
      <c r="B91" s="468" t="s">
        <v>745</v>
      </c>
      <c r="C91" s="468">
        <v>22.520999999999997</v>
      </c>
      <c r="D91" s="494">
        <v>22.520999999999997</v>
      </c>
    </row>
    <row r="92" spans="1:4" x14ac:dyDescent="0.3">
      <c r="A92" s="470" t="s">
        <v>391</v>
      </c>
      <c r="B92" s="468" t="s">
        <v>744</v>
      </c>
      <c r="C92" s="468">
        <v>29.862000000000002</v>
      </c>
      <c r="D92" s="494">
        <v>29.862000000000002</v>
      </c>
    </row>
    <row r="93" spans="1:4" x14ac:dyDescent="0.3">
      <c r="A93" s="470" t="s">
        <v>389</v>
      </c>
      <c r="B93" s="468" t="s">
        <v>743</v>
      </c>
      <c r="C93" s="468">
        <v>41.533999999999999</v>
      </c>
      <c r="D93" s="494">
        <v>41.533999999999999</v>
      </c>
    </row>
    <row r="94" spans="1:4" x14ac:dyDescent="0.3">
      <c r="A94" s="470" t="s">
        <v>379</v>
      </c>
      <c r="B94" s="468" t="s">
        <v>380</v>
      </c>
      <c r="C94" s="468">
        <v>0.12</v>
      </c>
      <c r="D94" s="494">
        <v>0.12</v>
      </c>
    </row>
    <row r="95" spans="1:4" x14ac:dyDescent="0.3">
      <c r="A95" s="470" t="s">
        <v>1963</v>
      </c>
      <c r="B95" s="468" t="s">
        <v>1964</v>
      </c>
      <c r="C95" s="468">
        <v>6.5000000000000002E-2</v>
      </c>
      <c r="D95" s="494">
        <v>6.5000000000000002E-2</v>
      </c>
    </row>
    <row r="96" spans="1:4" x14ac:dyDescent="0.3">
      <c r="A96" s="470" t="s">
        <v>1965</v>
      </c>
      <c r="B96" s="468" t="s">
        <v>1966</v>
      </c>
      <c r="C96" s="468">
        <v>3.35</v>
      </c>
      <c r="D96" s="494">
        <v>3.35</v>
      </c>
    </row>
    <row r="97" spans="1:4" x14ac:dyDescent="0.3">
      <c r="A97" s="470" t="s">
        <v>17</v>
      </c>
      <c r="B97" s="468" t="s">
        <v>18</v>
      </c>
      <c r="C97" s="468">
        <v>10.6312</v>
      </c>
      <c r="D97" s="494">
        <v>10.6312</v>
      </c>
    </row>
    <row r="98" spans="1:4" x14ac:dyDescent="0.3">
      <c r="A98" s="470" t="s">
        <v>741</v>
      </c>
      <c r="B98" s="468" t="s">
        <v>742</v>
      </c>
      <c r="C98" s="468">
        <v>4.6340000000000003</v>
      </c>
      <c r="D98" s="494">
        <v>4.6340000000000003</v>
      </c>
    </row>
    <row r="99" spans="1:4" x14ac:dyDescent="0.3">
      <c r="A99" s="470" t="s">
        <v>358</v>
      </c>
      <c r="B99" s="468" t="s">
        <v>359</v>
      </c>
      <c r="C99" s="468">
        <v>2.9933999999999998</v>
      </c>
      <c r="D99" s="494">
        <v>2.9933999999999998</v>
      </c>
    </row>
    <row r="100" spans="1:4" x14ac:dyDescent="0.3">
      <c r="A100" s="470" t="s">
        <v>67</v>
      </c>
      <c r="B100" s="468" t="s">
        <v>68</v>
      </c>
      <c r="C100" s="468">
        <v>14.522199999999998</v>
      </c>
      <c r="D100" s="494">
        <v>14.522199999999998</v>
      </c>
    </row>
    <row r="101" spans="1:4" x14ac:dyDescent="0.3">
      <c r="A101" s="470" t="s">
        <v>88</v>
      </c>
      <c r="B101" s="468" t="s">
        <v>89</v>
      </c>
      <c r="C101" s="468">
        <v>16.063500000000001</v>
      </c>
      <c r="D101" s="494">
        <v>16.063500000000001</v>
      </c>
    </row>
    <row r="102" spans="1:4" x14ac:dyDescent="0.3">
      <c r="A102" s="470" t="s">
        <v>352</v>
      </c>
      <c r="B102" s="468" t="s">
        <v>351</v>
      </c>
      <c r="C102" s="468">
        <v>17.959400000000002</v>
      </c>
      <c r="D102" s="494">
        <v>17.959400000000002</v>
      </c>
    </row>
    <row r="103" spans="1:4" x14ac:dyDescent="0.3">
      <c r="A103" s="470" t="s">
        <v>348</v>
      </c>
      <c r="B103" s="468" t="s">
        <v>349</v>
      </c>
      <c r="C103" s="468">
        <v>14.107300000000004</v>
      </c>
      <c r="D103" s="494">
        <v>14.107300000000004</v>
      </c>
    </row>
    <row r="104" spans="1:4" x14ac:dyDescent="0.3">
      <c r="A104" s="470" t="s">
        <v>344</v>
      </c>
      <c r="B104" s="468" t="s">
        <v>345</v>
      </c>
      <c r="C104" s="468">
        <v>16.690899999999999</v>
      </c>
      <c r="D104" s="494">
        <v>16.690899999999999</v>
      </c>
    </row>
    <row r="105" spans="1:4" x14ac:dyDescent="0.3">
      <c r="A105" s="470" t="s">
        <v>338</v>
      </c>
      <c r="B105" s="468" t="s">
        <v>1426</v>
      </c>
      <c r="C105" s="468">
        <v>8.5397999999999996</v>
      </c>
      <c r="D105" s="494">
        <v>8.5397999999999996</v>
      </c>
    </row>
    <row r="106" spans="1:4" x14ac:dyDescent="0.3">
      <c r="A106" s="470" t="s">
        <v>336</v>
      </c>
      <c r="B106" s="468" t="s">
        <v>1425</v>
      </c>
      <c r="C106" s="468">
        <v>2.8480000000000003</v>
      </c>
      <c r="D106" s="494">
        <v>2.8480000000000003</v>
      </c>
    </row>
    <row r="107" spans="1:4" x14ac:dyDescent="0.3">
      <c r="A107" s="470" t="s">
        <v>33</v>
      </c>
      <c r="B107" s="468" t="s">
        <v>34</v>
      </c>
      <c r="C107" s="468">
        <v>10.918200000000001</v>
      </c>
      <c r="D107" s="494">
        <v>10.918200000000001</v>
      </c>
    </row>
    <row r="108" spans="1:4" x14ac:dyDescent="0.3">
      <c r="A108" s="470" t="s">
        <v>84</v>
      </c>
      <c r="B108" s="468" t="s">
        <v>85</v>
      </c>
      <c r="C108" s="468">
        <v>11.4862</v>
      </c>
      <c r="D108" s="494">
        <v>11.4862</v>
      </c>
    </row>
    <row r="109" spans="1:4" x14ac:dyDescent="0.3">
      <c r="A109" s="470" t="s">
        <v>60</v>
      </c>
      <c r="B109" s="468" t="s">
        <v>61</v>
      </c>
      <c r="C109" s="468">
        <v>24.333200000000005</v>
      </c>
      <c r="D109" s="494">
        <v>24.333200000000005</v>
      </c>
    </row>
    <row r="110" spans="1:4" x14ac:dyDescent="0.3">
      <c r="A110" s="470" t="s">
        <v>324</v>
      </c>
      <c r="B110" s="468" t="s">
        <v>325</v>
      </c>
      <c r="C110" s="468">
        <v>39.189099999999996</v>
      </c>
      <c r="D110" s="494">
        <v>39.189099999999996</v>
      </c>
    </row>
    <row r="111" spans="1:4" x14ac:dyDescent="0.3">
      <c r="A111" s="470" t="s">
        <v>320</v>
      </c>
      <c r="B111" s="468" t="s">
        <v>321</v>
      </c>
      <c r="C111" s="468">
        <v>34.659199999999991</v>
      </c>
      <c r="D111" s="494">
        <v>34.659199999999991</v>
      </c>
    </row>
    <row r="112" spans="1:4" x14ac:dyDescent="0.3">
      <c r="A112" s="470" t="s">
        <v>316</v>
      </c>
      <c r="B112" s="468" t="s">
        <v>317</v>
      </c>
      <c r="C112" s="468">
        <v>21.238599999999998</v>
      </c>
      <c r="D112" s="494">
        <v>21.238599999999998</v>
      </c>
    </row>
    <row r="113" spans="1:4" x14ac:dyDescent="0.3">
      <c r="A113" s="470" t="s">
        <v>157</v>
      </c>
      <c r="B113" s="468" t="s">
        <v>158</v>
      </c>
      <c r="C113" s="468">
        <v>10.529199999999999</v>
      </c>
      <c r="D113" s="494">
        <v>10.529199999999999</v>
      </c>
    </row>
    <row r="114" spans="1:4" x14ac:dyDescent="0.3">
      <c r="A114" s="470" t="s">
        <v>313</v>
      </c>
      <c r="B114" s="468" t="s">
        <v>1424</v>
      </c>
      <c r="C114" s="468">
        <v>0.83800000000000008</v>
      </c>
      <c r="D114" s="494">
        <v>0.83800000000000008</v>
      </c>
    </row>
    <row r="115" spans="1:4" x14ac:dyDescent="0.3">
      <c r="A115" s="470" t="s">
        <v>1967</v>
      </c>
      <c r="B115" s="468" t="s">
        <v>1968</v>
      </c>
      <c r="C115" s="468">
        <v>5.4720000000000004</v>
      </c>
      <c r="D115" s="494">
        <v>5.4720000000000004</v>
      </c>
    </row>
    <row r="116" spans="1:4" x14ac:dyDescent="0.3">
      <c r="A116" s="470" t="s">
        <v>311</v>
      </c>
      <c r="B116" s="468" t="s">
        <v>312</v>
      </c>
      <c r="C116" s="468">
        <v>0.82799999999999996</v>
      </c>
      <c r="D116" s="494">
        <v>0.82799999999999996</v>
      </c>
    </row>
    <row r="117" spans="1:4" x14ac:dyDescent="0.3">
      <c r="A117" s="470" t="s">
        <v>24</v>
      </c>
      <c r="B117" s="468" t="s">
        <v>25</v>
      </c>
      <c r="C117" s="468">
        <v>8.0343999999999998</v>
      </c>
      <c r="D117" s="494">
        <v>8.0343999999999998</v>
      </c>
    </row>
    <row r="118" spans="1:4" x14ac:dyDescent="0.3">
      <c r="A118" s="470" t="s">
        <v>82</v>
      </c>
      <c r="B118" s="468" t="s">
        <v>83</v>
      </c>
      <c r="C118" s="468">
        <v>2.1859999999999999</v>
      </c>
      <c r="D118" s="494">
        <v>2.1859999999999999</v>
      </c>
    </row>
    <row r="119" spans="1:4" x14ac:dyDescent="0.3">
      <c r="A119" s="470" t="s">
        <v>305</v>
      </c>
      <c r="B119" s="468" t="s">
        <v>306</v>
      </c>
      <c r="C119" s="468">
        <v>8.0147999999999993</v>
      </c>
      <c r="D119" s="494">
        <v>8.0147999999999993</v>
      </c>
    </row>
    <row r="120" spans="1:4" x14ac:dyDescent="0.3">
      <c r="A120" s="470" t="s">
        <v>301</v>
      </c>
      <c r="B120" s="468" t="s">
        <v>302</v>
      </c>
      <c r="C120" s="468">
        <v>12.281700000000001</v>
      </c>
      <c r="D120" s="494">
        <v>12.281700000000001</v>
      </c>
    </row>
    <row r="121" spans="1:4" x14ac:dyDescent="0.3">
      <c r="A121" s="470" t="s">
        <v>299</v>
      </c>
      <c r="B121" s="468" t="s">
        <v>300</v>
      </c>
      <c r="C121" s="468">
        <v>7.4028</v>
      </c>
      <c r="D121" s="494">
        <v>7.4028</v>
      </c>
    </row>
    <row r="122" spans="1:4" x14ac:dyDescent="0.3">
      <c r="A122" s="470" t="s">
        <v>295</v>
      </c>
      <c r="B122" s="468" t="s">
        <v>296</v>
      </c>
      <c r="C122" s="468">
        <v>5.6059999999999999</v>
      </c>
      <c r="D122" s="494">
        <v>5.6059999999999999</v>
      </c>
    </row>
    <row r="123" spans="1:4" x14ac:dyDescent="0.3">
      <c r="A123" s="470" t="s">
        <v>155</v>
      </c>
      <c r="B123" s="468" t="s">
        <v>156</v>
      </c>
      <c r="C123" s="468">
        <v>10.568</v>
      </c>
      <c r="D123" s="494">
        <v>10.568</v>
      </c>
    </row>
    <row r="124" spans="1:4" x14ac:dyDescent="0.3">
      <c r="A124" s="470" t="s">
        <v>292</v>
      </c>
      <c r="B124" s="468" t="s">
        <v>1423</v>
      </c>
      <c r="C124" s="468">
        <v>0.29099999999999998</v>
      </c>
      <c r="D124" s="494">
        <v>0.29099999999999998</v>
      </c>
    </row>
    <row r="125" spans="1:4" x14ac:dyDescent="0.3">
      <c r="A125" s="470" t="s">
        <v>1969</v>
      </c>
      <c r="B125" s="468" t="s">
        <v>1970</v>
      </c>
      <c r="C125" s="468">
        <v>0.93</v>
      </c>
      <c r="D125" s="494">
        <v>0.93</v>
      </c>
    </row>
    <row r="126" spans="1:4" x14ac:dyDescent="0.3">
      <c r="A126" s="470" t="s">
        <v>288</v>
      </c>
      <c r="B126" s="468" t="s">
        <v>289</v>
      </c>
      <c r="C126" s="468">
        <v>2.6459999999999999</v>
      </c>
      <c r="D126" s="494">
        <v>2.6459999999999999</v>
      </c>
    </row>
    <row r="127" spans="1:4" x14ac:dyDescent="0.3">
      <c r="A127" s="470" t="s">
        <v>280</v>
      </c>
      <c r="B127" s="468" t="s">
        <v>281</v>
      </c>
      <c r="C127" s="468">
        <v>6.0119999999999996</v>
      </c>
      <c r="D127" s="494">
        <v>6.0119999999999996</v>
      </c>
    </row>
    <row r="128" spans="1:4" x14ac:dyDescent="0.3">
      <c r="A128" s="470" t="s">
        <v>29</v>
      </c>
      <c r="B128" s="468" t="s">
        <v>30</v>
      </c>
      <c r="C128" s="468">
        <v>35.846799999999995</v>
      </c>
      <c r="D128" s="494">
        <v>35.846799999999995</v>
      </c>
    </row>
    <row r="129" spans="1:4" x14ac:dyDescent="0.3">
      <c r="A129" s="470" t="s">
        <v>75</v>
      </c>
      <c r="B129" s="468" t="s">
        <v>76</v>
      </c>
      <c r="C129" s="468">
        <v>3.42</v>
      </c>
      <c r="D129" s="494">
        <v>3.42</v>
      </c>
    </row>
    <row r="130" spans="1:4" x14ac:dyDescent="0.3">
      <c r="A130" s="470" t="s">
        <v>276</v>
      </c>
      <c r="B130" s="468" t="s">
        <v>1971</v>
      </c>
      <c r="C130" s="468">
        <v>0.72360000000000002</v>
      </c>
      <c r="D130" s="494">
        <v>0.72360000000000002</v>
      </c>
    </row>
    <row r="131" spans="1:4" x14ac:dyDescent="0.3">
      <c r="A131" s="470" t="s">
        <v>57</v>
      </c>
      <c r="B131" s="468" t="s">
        <v>58</v>
      </c>
      <c r="C131" s="468">
        <v>34.246000000000002</v>
      </c>
      <c r="D131" s="494">
        <v>34.246000000000002</v>
      </c>
    </row>
    <row r="132" spans="1:4" x14ac:dyDescent="0.3">
      <c r="A132" s="470" t="s">
        <v>272</v>
      </c>
      <c r="B132" s="468" t="s">
        <v>273</v>
      </c>
      <c r="C132" s="468">
        <v>6.0747</v>
      </c>
      <c r="D132" s="494">
        <v>6.0747</v>
      </c>
    </row>
    <row r="133" spans="1:4" x14ac:dyDescent="0.3">
      <c r="A133" s="470" t="s">
        <v>269</v>
      </c>
      <c r="B133" s="468" t="s">
        <v>264</v>
      </c>
      <c r="C133" s="468">
        <v>32.857999999999997</v>
      </c>
      <c r="D133" s="494">
        <v>32.857999999999997</v>
      </c>
    </row>
    <row r="134" spans="1:4" x14ac:dyDescent="0.3">
      <c r="A134" s="470" t="s">
        <v>265</v>
      </c>
      <c r="B134" s="468" t="s">
        <v>266</v>
      </c>
      <c r="C134" s="468">
        <v>57.258400000000002</v>
      </c>
      <c r="D134" s="494">
        <v>57.258400000000002</v>
      </c>
    </row>
    <row r="135" spans="1:4" x14ac:dyDescent="0.3">
      <c r="A135" s="470" t="s">
        <v>261</v>
      </c>
      <c r="B135" s="468" t="s">
        <v>262</v>
      </c>
      <c r="C135" s="468">
        <v>14.4573</v>
      </c>
      <c r="D135" s="494">
        <v>14.4573</v>
      </c>
    </row>
    <row r="136" spans="1:4" x14ac:dyDescent="0.3">
      <c r="A136" s="470" t="s">
        <v>151</v>
      </c>
      <c r="B136" s="468" t="s">
        <v>152</v>
      </c>
      <c r="C136" s="468">
        <v>36.304999999999986</v>
      </c>
      <c r="D136" s="494">
        <v>36.304999999999986</v>
      </c>
    </row>
    <row r="137" spans="1:4" x14ac:dyDescent="0.3">
      <c r="A137" s="470" t="s">
        <v>256</v>
      </c>
      <c r="B137" s="468" t="s">
        <v>1422</v>
      </c>
      <c r="C137" s="468">
        <v>8.7864000000000004</v>
      </c>
      <c r="D137" s="494">
        <v>8.7864000000000004</v>
      </c>
    </row>
    <row r="138" spans="1:4" x14ac:dyDescent="0.3">
      <c r="A138" s="470" t="s">
        <v>72</v>
      </c>
      <c r="B138" s="468" t="s">
        <v>73</v>
      </c>
      <c r="C138" s="468">
        <v>14.03</v>
      </c>
      <c r="D138" s="494">
        <v>14.03</v>
      </c>
    </row>
    <row r="139" spans="1:4" x14ac:dyDescent="0.3">
      <c r="A139" s="470" t="s">
        <v>49</v>
      </c>
      <c r="B139" s="468" t="s">
        <v>253</v>
      </c>
      <c r="C139" s="468">
        <v>2.6900000000000004</v>
      </c>
      <c r="D139" s="494">
        <v>2.6900000000000004</v>
      </c>
    </row>
    <row r="140" spans="1:4" x14ac:dyDescent="0.3">
      <c r="A140" s="470" t="s">
        <v>251</v>
      </c>
      <c r="B140" s="468" t="s">
        <v>252</v>
      </c>
      <c r="C140" s="468">
        <v>10.717000000000001</v>
      </c>
      <c r="D140" s="494">
        <v>10.717000000000001</v>
      </c>
    </row>
    <row r="141" spans="1:4" x14ac:dyDescent="0.3">
      <c r="A141" s="470" t="s">
        <v>249</v>
      </c>
      <c r="B141" s="468" t="s">
        <v>250</v>
      </c>
      <c r="C141" s="468">
        <v>14.858799999999999</v>
      </c>
      <c r="D141" s="494">
        <v>14.858799999999999</v>
      </c>
    </row>
    <row r="142" spans="1:4" x14ac:dyDescent="0.3">
      <c r="A142" s="470" t="s">
        <v>147</v>
      </c>
      <c r="B142" s="468" t="s">
        <v>148</v>
      </c>
      <c r="C142" s="468">
        <v>108.809</v>
      </c>
      <c r="D142" s="494">
        <v>108.809</v>
      </c>
    </row>
    <row r="143" spans="1:4" x14ac:dyDescent="0.3">
      <c r="A143" s="470" t="s">
        <v>246</v>
      </c>
      <c r="B143" s="468" t="s">
        <v>738</v>
      </c>
      <c r="C143" s="468">
        <v>36.637000000000008</v>
      </c>
      <c r="D143" s="494">
        <v>36.637000000000008</v>
      </c>
    </row>
    <row r="144" spans="1:4" x14ac:dyDescent="0.3">
      <c r="A144" s="495" t="s">
        <v>1420</v>
      </c>
      <c r="B144" s="494"/>
      <c r="C144" s="494">
        <v>1666.3426000000004</v>
      </c>
      <c r="D144" s="494">
        <v>1666.3426000000004</v>
      </c>
    </row>
    <row r="146" spans="1:2" ht="72" x14ac:dyDescent="0.3">
      <c r="A146" s="468" t="s">
        <v>1947</v>
      </c>
      <c r="B146" s="543" t="s">
        <v>1972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C04A-AC1A-4410-83D5-5E4EE6E3086A}">
  <dimension ref="A1:D154"/>
  <sheetViews>
    <sheetView workbookViewId="0">
      <selection activeCell="I19" sqref="I19"/>
    </sheetView>
  </sheetViews>
  <sheetFormatPr defaultColWidth="8.88671875" defaultRowHeight="14.4" x14ac:dyDescent="0.3"/>
  <cols>
    <col min="1" max="1" width="11.109375" style="468" customWidth="1"/>
    <col min="2" max="2" width="53.88671875" style="468" bestFit="1" customWidth="1"/>
    <col min="3" max="5" width="8.88671875" style="468"/>
    <col min="6" max="6" width="19.109375" style="468" customWidth="1"/>
    <col min="7" max="16384" width="8.88671875" style="468"/>
  </cols>
  <sheetData>
    <row r="1" spans="1:4" x14ac:dyDescent="0.3">
      <c r="A1" s="467" t="s">
        <v>1973</v>
      </c>
      <c r="B1" s="467" t="s">
        <v>1974</v>
      </c>
      <c r="C1" s="467" t="s">
        <v>1708</v>
      </c>
      <c r="D1" s="492" t="s">
        <v>1420</v>
      </c>
    </row>
    <row r="2" spans="1:4" x14ac:dyDescent="0.3">
      <c r="A2" s="469" t="s">
        <v>181</v>
      </c>
      <c r="B2" s="469"/>
      <c r="C2" s="469" t="s">
        <v>1421</v>
      </c>
      <c r="D2" s="493" t="s">
        <v>1421</v>
      </c>
    </row>
    <row r="3" spans="1:4" x14ac:dyDescent="0.3">
      <c r="A3" s="468" t="s">
        <v>17</v>
      </c>
      <c r="B3" s="468" t="s">
        <v>18</v>
      </c>
      <c r="C3" s="468">
        <v>104.74609999999998</v>
      </c>
      <c r="D3" s="494">
        <v>104.74609999999998</v>
      </c>
    </row>
    <row r="4" spans="1:4" x14ac:dyDescent="0.3">
      <c r="A4" s="468" t="s">
        <v>324</v>
      </c>
      <c r="B4" s="468" t="s">
        <v>325</v>
      </c>
      <c r="C4" s="468">
        <v>72.485199999999992</v>
      </c>
      <c r="D4" s="494">
        <v>72.485199999999992</v>
      </c>
    </row>
    <row r="5" spans="1:4" x14ac:dyDescent="0.3">
      <c r="A5" s="468" t="s">
        <v>639</v>
      </c>
      <c r="B5" s="468" t="s">
        <v>763</v>
      </c>
      <c r="C5" s="468">
        <v>65.884999999999991</v>
      </c>
      <c r="D5" s="494">
        <v>65.884999999999991</v>
      </c>
    </row>
    <row r="6" spans="1:4" x14ac:dyDescent="0.3">
      <c r="A6" s="468" t="s">
        <v>57</v>
      </c>
      <c r="B6" s="468" t="s">
        <v>58</v>
      </c>
      <c r="C6" s="468">
        <v>47.202599999999997</v>
      </c>
      <c r="D6" s="494">
        <v>47.202599999999997</v>
      </c>
    </row>
    <row r="7" spans="1:4" x14ac:dyDescent="0.3">
      <c r="A7" s="468" t="s">
        <v>486</v>
      </c>
      <c r="B7" s="468" t="s">
        <v>754</v>
      </c>
      <c r="C7" s="468">
        <v>46.172999999999995</v>
      </c>
      <c r="D7" s="494">
        <v>46.172999999999995</v>
      </c>
    </row>
    <row r="8" spans="1:4" x14ac:dyDescent="0.3">
      <c r="A8" s="468" t="s">
        <v>496</v>
      </c>
      <c r="B8" s="468" t="s">
        <v>757</v>
      </c>
      <c r="C8" s="468">
        <v>43.223599999999998</v>
      </c>
      <c r="D8" s="494">
        <v>43.223599999999998</v>
      </c>
    </row>
    <row r="9" spans="1:4" x14ac:dyDescent="0.3">
      <c r="A9" s="468" t="s">
        <v>109</v>
      </c>
      <c r="B9" s="468" t="s">
        <v>758</v>
      </c>
      <c r="C9" s="468">
        <v>39.194199999999995</v>
      </c>
      <c r="D9" s="494">
        <v>39.194199999999995</v>
      </c>
    </row>
    <row r="10" spans="1:4" x14ac:dyDescent="0.3">
      <c r="A10" s="468" t="s">
        <v>157</v>
      </c>
      <c r="B10" s="468" t="s">
        <v>158</v>
      </c>
      <c r="C10" s="468">
        <v>35.667599999999993</v>
      </c>
      <c r="D10" s="494">
        <v>35.667599999999993</v>
      </c>
    </row>
    <row r="11" spans="1:4" x14ac:dyDescent="0.3">
      <c r="A11" s="468" t="s">
        <v>139</v>
      </c>
      <c r="B11" s="468" t="s">
        <v>748</v>
      </c>
      <c r="C11" s="468">
        <v>35.392900000000004</v>
      </c>
      <c r="D11" s="494">
        <v>35.392900000000004</v>
      </c>
    </row>
    <row r="12" spans="1:4" x14ac:dyDescent="0.3">
      <c r="A12" s="468" t="s">
        <v>33</v>
      </c>
      <c r="B12" s="468" t="s">
        <v>34</v>
      </c>
      <c r="C12" s="468">
        <v>34.500999999999991</v>
      </c>
      <c r="D12" s="494">
        <v>34.500999999999991</v>
      </c>
    </row>
    <row r="13" spans="1:4" x14ac:dyDescent="0.3">
      <c r="A13" s="468" t="s">
        <v>113</v>
      </c>
      <c r="B13" s="468" t="s">
        <v>761</v>
      </c>
      <c r="C13" s="468">
        <v>33.6312</v>
      </c>
      <c r="D13" s="494">
        <v>33.6312</v>
      </c>
    </row>
    <row r="14" spans="1:4" x14ac:dyDescent="0.3">
      <c r="A14" s="468" t="s">
        <v>316</v>
      </c>
      <c r="B14" s="468" t="s">
        <v>317</v>
      </c>
      <c r="C14" s="468">
        <v>32.429400000000001</v>
      </c>
      <c r="D14" s="494">
        <v>32.429400000000001</v>
      </c>
    </row>
    <row r="15" spans="1:4" x14ac:dyDescent="0.3">
      <c r="A15" s="468" t="s">
        <v>141</v>
      </c>
      <c r="B15" s="468" t="s">
        <v>753</v>
      </c>
      <c r="C15" s="468">
        <v>32.128399999999999</v>
      </c>
      <c r="D15" s="494">
        <v>32.128399999999999</v>
      </c>
    </row>
    <row r="16" spans="1:4" x14ac:dyDescent="0.3">
      <c r="A16" s="468" t="s">
        <v>151</v>
      </c>
      <c r="B16" s="468" t="s">
        <v>152</v>
      </c>
      <c r="C16" s="468">
        <v>32.100299999999997</v>
      </c>
      <c r="D16" s="494">
        <v>32.100299999999997</v>
      </c>
    </row>
    <row r="17" spans="1:4" x14ac:dyDescent="0.3">
      <c r="A17" s="468" t="s">
        <v>67</v>
      </c>
      <c r="B17" s="468" t="s">
        <v>68</v>
      </c>
      <c r="C17" s="468">
        <v>31.483000000000001</v>
      </c>
      <c r="D17" s="494">
        <v>31.483000000000001</v>
      </c>
    </row>
    <row r="18" spans="1:4" x14ac:dyDescent="0.3">
      <c r="A18" s="468" t="s">
        <v>147</v>
      </c>
      <c r="B18" s="468" t="s">
        <v>148</v>
      </c>
      <c r="C18" s="468">
        <v>30.456499999999998</v>
      </c>
      <c r="D18" s="494">
        <v>30.456499999999998</v>
      </c>
    </row>
    <row r="19" spans="1:4" x14ac:dyDescent="0.3">
      <c r="A19" s="468" t="s">
        <v>131</v>
      </c>
      <c r="B19" s="468" t="s">
        <v>756</v>
      </c>
      <c r="C19" s="468">
        <v>28.754099999999998</v>
      </c>
      <c r="D19" s="494">
        <v>28.754099999999998</v>
      </c>
    </row>
    <row r="20" spans="1:4" x14ac:dyDescent="0.3">
      <c r="A20" s="468" t="s">
        <v>352</v>
      </c>
      <c r="B20" s="468" t="s">
        <v>351</v>
      </c>
      <c r="C20" s="468">
        <v>28.34</v>
      </c>
      <c r="D20" s="494">
        <v>28.34</v>
      </c>
    </row>
    <row r="21" spans="1:4" x14ac:dyDescent="0.3">
      <c r="A21" s="468" t="s">
        <v>129</v>
      </c>
      <c r="B21" s="468" t="s">
        <v>755</v>
      </c>
      <c r="C21" s="468">
        <v>27.622</v>
      </c>
      <c r="D21" s="494">
        <v>27.622</v>
      </c>
    </row>
    <row r="22" spans="1:4" x14ac:dyDescent="0.3">
      <c r="A22" s="468" t="s">
        <v>701</v>
      </c>
      <c r="B22" s="468" t="s">
        <v>1461</v>
      </c>
      <c r="C22" s="468">
        <v>26.494</v>
      </c>
      <c r="D22" s="494">
        <v>26.494</v>
      </c>
    </row>
    <row r="23" spans="1:4" x14ac:dyDescent="0.3">
      <c r="A23" s="468" t="s">
        <v>414</v>
      </c>
      <c r="B23" s="468" t="s">
        <v>1432</v>
      </c>
      <c r="C23" s="468">
        <v>26.380800000000001</v>
      </c>
      <c r="D23" s="494">
        <v>26.380800000000001</v>
      </c>
    </row>
    <row r="24" spans="1:4" x14ac:dyDescent="0.3">
      <c r="A24" s="468" t="s">
        <v>88</v>
      </c>
      <c r="B24" s="468" t="s">
        <v>89</v>
      </c>
      <c r="C24" s="468">
        <v>24.0105</v>
      </c>
      <c r="D24" s="494">
        <v>24.0105</v>
      </c>
    </row>
    <row r="25" spans="1:4" x14ac:dyDescent="0.3">
      <c r="A25" s="468" t="s">
        <v>261</v>
      </c>
      <c r="B25" s="468" t="s">
        <v>262</v>
      </c>
      <c r="C25" s="468">
        <v>23.802</v>
      </c>
      <c r="D25" s="494">
        <v>23.802</v>
      </c>
    </row>
    <row r="26" spans="1:4" x14ac:dyDescent="0.3">
      <c r="A26" s="468" t="s">
        <v>75</v>
      </c>
      <c r="B26" s="468" t="s">
        <v>76</v>
      </c>
      <c r="C26" s="468">
        <v>23.462</v>
      </c>
      <c r="D26" s="494">
        <v>23.462</v>
      </c>
    </row>
    <row r="27" spans="1:4" x14ac:dyDescent="0.3">
      <c r="A27" s="468" t="s">
        <v>344</v>
      </c>
      <c r="B27" s="468" t="s">
        <v>345</v>
      </c>
      <c r="C27" s="468">
        <v>23.406300000000002</v>
      </c>
      <c r="D27" s="494">
        <v>23.406300000000002</v>
      </c>
    </row>
    <row r="28" spans="1:4" x14ac:dyDescent="0.3">
      <c r="A28" s="468" t="s">
        <v>391</v>
      </c>
      <c r="B28" s="468" t="s">
        <v>744</v>
      </c>
      <c r="C28" s="468">
        <v>23.331600000000002</v>
      </c>
      <c r="D28" s="494">
        <v>23.331600000000002</v>
      </c>
    </row>
    <row r="29" spans="1:4" x14ac:dyDescent="0.3">
      <c r="A29" s="468" t="s">
        <v>269</v>
      </c>
      <c r="B29" s="468" t="s">
        <v>264</v>
      </c>
      <c r="C29" s="468">
        <v>23.314799999999998</v>
      </c>
      <c r="D29" s="494">
        <v>23.314799999999998</v>
      </c>
    </row>
    <row r="30" spans="1:4" x14ac:dyDescent="0.3">
      <c r="A30" s="468" t="s">
        <v>411</v>
      </c>
      <c r="B30" s="468" t="s">
        <v>747</v>
      </c>
      <c r="C30" s="468">
        <v>22.036099999999998</v>
      </c>
      <c r="D30" s="494">
        <v>22.036099999999998</v>
      </c>
    </row>
    <row r="31" spans="1:4" x14ac:dyDescent="0.3">
      <c r="A31" s="468" t="s">
        <v>510</v>
      </c>
      <c r="B31" s="468" t="s">
        <v>760</v>
      </c>
      <c r="C31" s="468">
        <v>21.675599999999999</v>
      </c>
      <c r="D31" s="494">
        <v>21.675599999999999</v>
      </c>
    </row>
    <row r="32" spans="1:4" x14ac:dyDescent="0.3">
      <c r="A32" s="468" t="s">
        <v>60</v>
      </c>
      <c r="B32" s="468" t="s">
        <v>61</v>
      </c>
      <c r="C32" s="468">
        <v>21.484000000000002</v>
      </c>
      <c r="D32" s="494">
        <v>21.484000000000002</v>
      </c>
    </row>
    <row r="33" spans="1:4" x14ac:dyDescent="0.3">
      <c r="A33" s="468" t="s">
        <v>320</v>
      </c>
      <c r="B33" s="468" t="s">
        <v>321</v>
      </c>
      <c r="C33" s="468">
        <v>21.471</v>
      </c>
      <c r="D33" s="494">
        <v>21.471</v>
      </c>
    </row>
    <row r="34" spans="1:4" x14ac:dyDescent="0.3">
      <c r="A34" s="468" t="s">
        <v>338</v>
      </c>
      <c r="B34" s="468" t="s">
        <v>1426</v>
      </c>
      <c r="C34" s="468">
        <v>21.402799999999999</v>
      </c>
      <c r="D34" s="494">
        <v>21.402799999999999</v>
      </c>
    </row>
    <row r="35" spans="1:4" x14ac:dyDescent="0.3">
      <c r="A35" s="468" t="s">
        <v>123</v>
      </c>
      <c r="B35" s="468" t="s">
        <v>752</v>
      </c>
      <c r="C35" s="468">
        <v>21.007999999999999</v>
      </c>
      <c r="D35" s="494">
        <v>21.007999999999999</v>
      </c>
    </row>
    <row r="36" spans="1:4" x14ac:dyDescent="0.3">
      <c r="A36" s="468" t="s">
        <v>265</v>
      </c>
      <c r="B36" s="468" t="s">
        <v>266</v>
      </c>
      <c r="C36" s="468">
        <v>20.743000000000002</v>
      </c>
      <c r="D36" s="494">
        <v>20.743000000000002</v>
      </c>
    </row>
    <row r="37" spans="1:4" x14ac:dyDescent="0.3">
      <c r="A37" s="468" t="s">
        <v>272</v>
      </c>
      <c r="B37" s="468" t="s">
        <v>273</v>
      </c>
      <c r="C37" s="468">
        <v>20.480700000000002</v>
      </c>
      <c r="D37" s="494">
        <v>20.480700000000002</v>
      </c>
    </row>
    <row r="38" spans="1:4" x14ac:dyDescent="0.3">
      <c r="A38" s="468" t="s">
        <v>102</v>
      </c>
      <c r="B38" s="468" t="s">
        <v>1451</v>
      </c>
      <c r="C38" s="468">
        <v>18.951999999999998</v>
      </c>
      <c r="D38" s="494">
        <v>18.951999999999998</v>
      </c>
    </row>
    <row r="39" spans="1:4" x14ac:dyDescent="0.3">
      <c r="A39" s="468" t="s">
        <v>393</v>
      </c>
      <c r="B39" s="468" t="s">
        <v>745</v>
      </c>
      <c r="C39" s="468">
        <v>18.142000000000003</v>
      </c>
      <c r="D39" s="494">
        <v>18.142000000000003</v>
      </c>
    </row>
    <row r="40" spans="1:4" x14ac:dyDescent="0.3">
      <c r="A40" s="468" t="s">
        <v>29</v>
      </c>
      <c r="B40" s="468" t="s">
        <v>30</v>
      </c>
      <c r="C40" s="468">
        <v>17.3264</v>
      </c>
      <c r="D40" s="494">
        <v>17.3264</v>
      </c>
    </row>
    <row r="41" spans="1:4" x14ac:dyDescent="0.3">
      <c r="A41" s="468" t="s">
        <v>127</v>
      </c>
      <c r="B41" s="468" t="s">
        <v>128</v>
      </c>
      <c r="C41" s="468">
        <v>17.231399999999997</v>
      </c>
      <c r="D41" s="494">
        <v>17.231399999999997</v>
      </c>
    </row>
    <row r="42" spans="1:4" x14ac:dyDescent="0.3">
      <c r="A42" s="468" t="s">
        <v>741</v>
      </c>
      <c r="B42" s="468" t="s">
        <v>742</v>
      </c>
      <c r="C42" s="468">
        <v>16.631999999999998</v>
      </c>
      <c r="D42" s="494">
        <v>16.631999999999998</v>
      </c>
    </row>
    <row r="43" spans="1:4" x14ac:dyDescent="0.3">
      <c r="A43" s="468" t="s">
        <v>115</v>
      </c>
      <c r="B43" s="468" t="s">
        <v>750</v>
      </c>
      <c r="C43" s="468">
        <v>16.564999999999998</v>
      </c>
      <c r="D43" s="494">
        <v>16.564999999999998</v>
      </c>
    </row>
    <row r="44" spans="1:4" x14ac:dyDescent="0.3">
      <c r="A44" s="468" t="s">
        <v>155</v>
      </c>
      <c r="B44" s="468" t="s">
        <v>156</v>
      </c>
      <c r="C44" s="468">
        <v>16.555999999999997</v>
      </c>
      <c r="D44" s="494">
        <v>16.555999999999997</v>
      </c>
    </row>
    <row r="45" spans="1:4" x14ac:dyDescent="0.3">
      <c r="A45" s="468" t="s">
        <v>246</v>
      </c>
      <c r="B45" s="468" t="s">
        <v>738</v>
      </c>
      <c r="C45" s="468">
        <v>16.420000000000002</v>
      </c>
      <c r="D45" s="494">
        <v>16.420000000000002</v>
      </c>
    </row>
    <row r="46" spans="1:4" x14ac:dyDescent="0.3">
      <c r="A46" s="468" t="s">
        <v>647</v>
      </c>
      <c r="B46" s="468" t="s">
        <v>648</v>
      </c>
      <c r="C46" s="468">
        <v>15.168299999999997</v>
      </c>
      <c r="D46" s="494">
        <v>15.168299999999997</v>
      </c>
    </row>
    <row r="47" spans="1:4" x14ac:dyDescent="0.3">
      <c r="A47" s="468" t="s">
        <v>443</v>
      </c>
      <c r="B47" s="468" t="s">
        <v>751</v>
      </c>
      <c r="C47" s="468">
        <v>13.611599999999999</v>
      </c>
      <c r="D47" s="494">
        <v>13.611599999999999</v>
      </c>
    </row>
    <row r="48" spans="1:4" x14ac:dyDescent="0.3">
      <c r="A48" s="468" t="s">
        <v>387</v>
      </c>
      <c r="B48" s="468" t="s">
        <v>388</v>
      </c>
      <c r="C48" s="468">
        <v>13.155800000000001</v>
      </c>
      <c r="D48" s="494">
        <v>13.155800000000001</v>
      </c>
    </row>
    <row r="49" spans="1:4" x14ac:dyDescent="0.3">
      <c r="A49" s="468" t="s">
        <v>117</v>
      </c>
      <c r="B49" s="468" t="s">
        <v>1434</v>
      </c>
      <c r="C49" s="468">
        <v>13.146699999999997</v>
      </c>
      <c r="D49" s="494">
        <v>13.146699999999997</v>
      </c>
    </row>
    <row r="50" spans="1:4" x14ac:dyDescent="0.3">
      <c r="A50" s="468" t="s">
        <v>348</v>
      </c>
      <c r="B50" s="468" t="s">
        <v>349</v>
      </c>
      <c r="C50" s="468">
        <v>12.949399999999999</v>
      </c>
      <c r="D50" s="494">
        <v>12.949399999999999</v>
      </c>
    </row>
    <row r="51" spans="1:4" x14ac:dyDescent="0.3">
      <c r="A51" s="468" t="s">
        <v>24</v>
      </c>
      <c r="B51" s="468" t="s">
        <v>25</v>
      </c>
      <c r="C51" s="468">
        <v>12.8436</v>
      </c>
      <c r="D51" s="494">
        <v>12.8436</v>
      </c>
    </row>
    <row r="52" spans="1:4" x14ac:dyDescent="0.3">
      <c r="A52" s="468" t="s">
        <v>55</v>
      </c>
      <c r="B52" s="468" t="s">
        <v>56</v>
      </c>
      <c r="C52" s="468">
        <v>12.081099999999999</v>
      </c>
      <c r="D52" s="494">
        <v>12.081099999999999</v>
      </c>
    </row>
    <row r="53" spans="1:4" x14ac:dyDescent="0.3">
      <c r="A53" s="468" t="s">
        <v>84</v>
      </c>
      <c r="B53" s="468" t="s">
        <v>85</v>
      </c>
      <c r="C53" s="468">
        <v>11.4779</v>
      </c>
      <c r="D53" s="494">
        <v>11.4779</v>
      </c>
    </row>
    <row r="54" spans="1:4" x14ac:dyDescent="0.3">
      <c r="A54" s="468" t="s">
        <v>301</v>
      </c>
      <c r="B54" s="468" t="s">
        <v>302</v>
      </c>
      <c r="C54" s="468">
        <v>11.303599999999998</v>
      </c>
      <c r="D54" s="494">
        <v>11.303599999999998</v>
      </c>
    </row>
    <row r="55" spans="1:4" x14ac:dyDescent="0.3">
      <c r="A55" s="468" t="s">
        <v>358</v>
      </c>
      <c r="B55" s="468" t="s">
        <v>359</v>
      </c>
      <c r="C55" s="468">
        <v>11.012</v>
      </c>
      <c r="D55" s="494">
        <v>11.012</v>
      </c>
    </row>
    <row r="56" spans="1:4" x14ac:dyDescent="0.3">
      <c r="A56" s="468" t="s">
        <v>685</v>
      </c>
      <c r="B56" s="468" t="s">
        <v>686</v>
      </c>
      <c r="C56" s="468">
        <v>10.848000000000001</v>
      </c>
      <c r="D56" s="494">
        <v>10.848000000000001</v>
      </c>
    </row>
    <row r="57" spans="1:4" x14ac:dyDescent="0.3">
      <c r="A57" s="468" t="s">
        <v>421</v>
      </c>
      <c r="B57" s="468" t="s">
        <v>1433</v>
      </c>
      <c r="C57" s="468">
        <v>10.7072</v>
      </c>
      <c r="D57" s="494">
        <v>10.7072</v>
      </c>
    </row>
    <row r="58" spans="1:4" x14ac:dyDescent="0.3">
      <c r="A58" s="468" t="s">
        <v>651</v>
      </c>
      <c r="B58" s="468" t="s">
        <v>652</v>
      </c>
      <c r="C58" s="468">
        <v>10.4366</v>
      </c>
      <c r="D58" s="494">
        <v>10.4366</v>
      </c>
    </row>
    <row r="59" spans="1:4" x14ac:dyDescent="0.3">
      <c r="A59" s="468" t="s">
        <v>470</v>
      </c>
      <c r="B59" s="468" t="s">
        <v>1450</v>
      </c>
      <c r="C59" s="468">
        <v>10.327200000000001</v>
      </c>
      <c r="D59" s="494">
        <v>10.327200000000001</v>
      </c>
    </row>
    <row r="60" spans="1:4" x14ac:dyDescent="0.3">
      <c r="A60" s="468" t="s">
        <v>518</v>
      </c>
      <c r="B60" s="468" t="s">
        <v>1459</v>
      </c>
      <c r="C60" s="468">
        <v>10.039300000000001</v>
      </c>
      <c r="D60" s="494">
        <v>10.039300000000001</v>
      </c>
    </row>
    <row r="61" spans="1:4" x14ac:dyDescent="0.3">
      <c r="A61" s="468" t="s">
        <v>653</v>
      </c>
      <c r="B61" s="468" t="s">
        <v>654</v>
      </c>
      <c r="C61" s="468">
        <v>9.8520000000000003</v>
      </c>
      <c r="D61" s="494">
        <v>9.8520000000000003</v>
      </c>
    </row>
    <row r="62" spans="1:4" x14ac:dyDescent="0.3">
      <c r="A62" s="468" t="s">
        <v>249</v>
      </c>
      <c r="B62" s="468" t="s">
        <v>250</v>
      </c>
      <c r="C62" s="468">
        <v>9.2639999999999993</v>
      </c>
      <c r="D62" s="494">
        <v>9.2639999999999993</v>
      </c>
    </row>
    <row r="63" spans="1:4" x14ac:dyDescent="0.3">
      <c r="A63" s="468" t="s">
        <v>492</v>
      </c>
      <c r="B63" s="468" t="s">
        <v>493</v>
      </c>
      <c r="C63" s="468">
        <v>9.1149999999999984</v>
      </c>
      <c r="D63" s="494">
        <v>9.1149999999999984</v>
      </c>
    </row>
    <row r="64" spans="1:4" x14ac:dyDescent="0.3">
      <c r="A64" s="468" t="s">
        <v>286</v>
      </c>
      <c r="B64" s="468" t="s">
        <v>287</v>
      </c>
      <c r="C64" s="468">
        <v>9.0500000000000007</v>
      </c>
      <c r="D64" s="494">
        <v>9.0500000000000007</v>
      </c>
    </row>
    <row r="65" spans="1:4" x14ac:dyDescent="0.3">
      <c r="A65" s="468" t="s">
        <v>72</v>
      </c>
      <c r="B65" s="468" t="s">
        <v>73</v>
      </c>
      <c r="C65" s="468">
        <v>8.9980000000000011</v>
      </c>
      <c r="D65" s="494">
        <v>8.9980000000000011</v>
      </c>
    </row>
    <row r="66" spans="1:4" x14ac:dyDescent="0.3">
      <c r="A66" s="468" t="s">
        <v>125</v>
      </c>
      <c r="B66" s="468" t="s">
        <v>1449</v>
      </c>
      <c r="C66" s="468">
        <v>8.8620000000000001</v>
      </c>
      <c r="D66" s="494">
        <v>8.8620000000000001</v>
      </c>
    </row>
    <row r="67" spans="1:4" x14ac:dyDescent="0.3">
      <c r="A67" s="468" t="s">
        <v>305</v>
      </c>
      <c r="B67" s="468" t="s">
        <v>306</v>
      </c>
      <c r="C67" s="468">
        <v>8.3209999999999997</v>
      </c>
      <c r="D67" s="494">
        <v>8.3209999999999997</v>
      </c>
    </row>
    <row r="68" spans="1:4" x14ac:dyDescent="0.3">
      <c r="A68" s="468" t="s">
        <v>39</v>
      </c>
      <c r="B68" s="468" t="s">
        <v>1452</v>
      </c>
      <c r="C68" s="468">
        <v>8.3208000000000002</v>
      </c>
      <c r="D68" s="494">
        <v>8.3208000000000002</v>
      </c>
    </row>
    <row r="69" spans="1:4" x14ac:dyDescent="0.3">
      <c r="A69" s="468" t="s">
        <v>42</v>
      </c>
      <c r="B69" s="468" t="s">
        <v>1456</v>
      </c>
      <c r="C69" s="468">
        <v>8.3155999999999999</v>
      </c>
      <c r="D69" s="494">
        <v>8.3155999999999999</v>
      </c>
    </row>
    <row r="70" spans="1:4" x14ac:dyDescent="0.3">
      <c r="A70" s="468" t="s">
        <v>389</v>
      </c>
      <c r="B70" s="468" t="s">
        <v>743</v>
      </c>
      <c r="C70" s="468">
        <v>7.0209999999999999</v>
      </c>
      <c r="D70" s="494">
        <v>7.0209999999999999</v>
      </c>
    </row>
    <row r="71" spans="1:4" x14ac:dyDescent="0.3">
      <c r="A71" s="468" t="s">
        <v>395</v>
      </c>
      <c r="B71" s="468" t="s">
        <v>1427</v>
      </c>
      <c r="C71" s="468">
        <v>6.911999999999999</v>
      </c>
      <c r="D71" s="494">
        <v>6.911999999999999</v>
      </c>
    </row>
    <row r="72" spans="1:4" x14ac:dyDescent="0.3">
      <c r="A72" s="468" t="s">
        <v>729</v>
      </c>
      <c r="B72" s="468" t="s">
        <v>730</v>
      </c>
      <c r="C72" s="468">
        <v>6.9</v>
      </c>
      <c r="D72" s="494">
        <v>6.9</v>
      </c>
    </row>
    <row r="73" spans="1:4" x14ac:dyDescent="0.3">
      <c r="A73" s="468" t="s">
        <v>709</v>
      </c>
      <c r="B73" s="468" t="s">
        <v>1464</v>
      </c>
      <c r="C73" s="468">
        <v>6.8100000000000005</v>
      </c>
      <c r="D73" s="494">
        <v>6.8100000000000005</v>
      </c>
    </row>
    <row r="74" spans="1:4" x14ac:dyDescent="0.3">
      <c r="A74" s="468" t="s">
        <v>96</v>
      </c>
      <c r="B74" s="468" t="s">
        <v>1436</v>
      </c>
      <c r="C74" s="468">
        <v>6.5206</v>
      </c>
      <c r="D74" s="494">
        <v>6.5206</v>
      </c>
    </row>
    <row r="75" spans="1:4" x14ac:dyDescent="0.3">
      <c r="A75" s="468" t="s">
        <v>409</v>
      </c>
      <c r="B75" s="468" t="s">
        <v>746</v>
      </c>
      <c r="C75" s="468">
        <v>6.347100000000002</v>
      </c>
      <c r="D75" s="494">
        <v>6.347100000000002</v>
      </c>
    </row>
    <row r="76" spans="1:4" x14ac:dyDescent="0.3">
      <c r="A76" s="468" t="s">
        <v>455</v>
      </c>
      <c r="B76" s="468" t="s">
        <v>1446</v>
      </c>
      <c r="C76" s="468">
        <v>6.190599999999999</v>
      </c>
      <c r="D76" s="494">
        <v>6.190599999999999</v>
      </c>
    </row>
    <row r="77" spans="1:4" x14ac:dyDescent="0.3">
      <c r="A77" s="468" t="s">
        <v>288</v>
      </c>
      <c r="B77" s="468" t="s">
        <v>289</v>
      </c>
      <c r="C77" s="468">
        <v>5.7510000000000003</v>
      </c>
      <c r="D77" s="494">
        <v>5.7510000000000003</v>
      </c>
    </row>
    <row r="78" spans="1:4" x14ac:dyDescent="0.3">
      <c r="A78" s="468" t="s">
        <v>397</v>
      </c>
      <c r="B78" s="468" t="s">
        <v>1428</v>
      </c>
      <c r="C78" s="468">
        <v>5.5031999999999996</v>
      </c>
      <c r="D78" s="494">
        <v>5.5031999999999996</v>
      </c>
    </row>
    <row r="79" spans="1:4" x14ac:dyDescent="0.3">
      <c r="A79" s="468" t="s">
        <v>459</v>
      </c>
      <c r="B79" s="468" t="s">
        <v>1447</v>
      </c>
      <c r="C79" s="468">
        <v>5.0170000000000003</v>
      </c>
      <c r="D79" s="494">
        <v>5.0170000000000003</v>
      </c>
    </row>
    <row r="80" spans="1:4" x14ac:dyDescent="0.3">
      <c r="A80" s="468" t="s">
        <v>707</v>
      </c>
      <c r="B80" s="468" t="s">
        <v>1853</v>
      </c>
      <c r="C80" s="468">
        <v>4.9979999999999993</v>
      </c>
      <c r="D80" s="494">
        <v>4.9979999999999993</v>
      </c>
    </row>
    <row r="81" spans="1:4" x14ac:dyDescent="0.3">
      <c r="A81" s="468" t="s">
        <v>683</v>
      </c>
      <c r="B81" s="468" t="s">
        <v>684</v>
      </c>
      <c r="C81" s="468">
        <v>4.8327999999999998</v>
      </c>
      <c r="D81" s="494">
        <v>4.8327999999999998</v>
      </c>
    </row>
    <row r="82" spans="1:4" x14ac:dyDescent="0.3">
      <c r="A82" s="468" t="s">
        <v>441</v>
      </c>
      <c r="B82" s="468" t="s">
        <v>1441</v>
      </c>
      <c r="C82" s="468">
        <v>4.6640999999999995</v>
      </c>
      <c r="D82" s="494">
        <v>4.6640999999999995</v>
      </c>
    </row>
    <row r="83" spans="1:4" x14ac:dyDescent="0.3">
      <c r="A83" s="468" t="s">
        <v>522</v>
      </c>
      <c r="B83" s="468" t="s">
        <v>1852</v>
      </c>
      <c r="C83" s="468">
        <v>4.625</v>
      </c>
      <c r="D83" s="494">
        <v>4.625</v>
      </c>
    </row>
    <row r="84" spans="1:4" x14ac:dyDescent="0.3">
      <c r="A84" s="468" t="s">
        <v>405</v>
      </c>
      <c r="B84" s="468" t="s">
        <v>1431</v>
      </c>
      <c r="C84" s="468">
        <v>4.4965999999999999</v>
      </c>
      <c r="D84" s="494">
        <v>4.4965999999999999</v>
      </c>
    </row>
    <row r="85" spans="1:4" x14ac:dyDescent="0.3">
      <c r="A85" s="468" t="s">
        <v>480</v>
      </c>
      <c r="B85" s="468" t="s">
        <v>1453</v>
      </c>
      <c r="C85" s="468">
        <v>4.3296999999999999</v>
      </c>
      <c r="D85" s="494">
        <v>4.3296999999999999</v>
      </c>
    </row>
    <row r="86" spans="1:4" x14ac:dyDescent="0.3">
      <c r="A86" s="468" t="s">
        <v>36</v>
      </c>
      <c r="B86" s="468" t="s">
        <v>1437</v>
      </c>
      <c r="C86" s="468">
        <v>4.0507999999999997</v>
      </c>
      <c r="D86" s="494">
        <v>4.0507999999999997</v>
      </c>
    </row>
    <row r="87" spans="1:4" x14ac:dyDescent="0.3">
      <c r="A87" s="468" t="s">
        <v>251</v>
      </c>
      <c r="B87" s="468" t="s">
        <v>252</v>
      </c>
      <c r="C87" s="468">
        <v>3.9180000000000001</v>
      </c>
      <c r="D87" s="494">
        <v>3.9180000000000001</v>
      </c>
    </row>
    <row r="88" spans="1:4" x14ac:dyDescent="0.3">
      <c r="A88" s="468" t="s">
        <v>739</v>
      </c>
      <c r="B88" s="468" t="s">
        <v>740</v>
      </c>
      <c r="C88" s="468">
        <v>3.78</v>
      </c>
      <c r="D88" s="494">
        <v>3.78</v>
      </c>
    </row>
    <row r="89" spans="1:4" x14ac:dyDescent="0.3">
      <c r="A89" s="468" t="s">
        <v>49</v>
      </c>
      <c r="B89" s="468" t="s">
        <v>253</v>
      </c>
      <c r="C89" s="468">
        <v>3.476</v>
      </c>
      <c r="D89" s="494">
        <v>3.476</v>
      </c>
    </row>
    <row r="90" spans="1:4" x14ac:dyDescent="0.3">
      <c r="A90" s="468" t="s">
        <v>295</v>
      </c>
      <c r="B90" s="468" t="s">
        <v>296</v>
      </c>
      <c r="C90" s="468">
        <v>3.4020000000000001</v>
      </c>
      <c r="D90" s="494">
        <v>3.4020000000000001</v>
      </c>
    </row>
    <row r="91" spans="1:4" x14ac:dyDescent="0.3">
      <c r="A91" s="468" t="s">
        <v>256</v>
      </c>
      <c r="B91" s="468" t="s">
        <v>1422</v>
      </c>
      <c r="C91" s="468">
        <v>3.3620000000000005</v>
      </c>
      <c r="D91" s="494">
        <v>3.3620000000000005</v>
      </c>
    </row>
    <row r="92" spans="1:4" x14ac:dyDescent="0.3">
      <c r="A92" s="468" t="s">
        <v>514</v>
      </c>
      <c r="B92" s="468" t="s">
        <v>1458</v>
      </c>
      <c r="C92" s="468">
        <v>3.3374999999999999</v>
      </c>
      <c r="D92" s="494">
        <v>3.3374999999999999</v>
      </c>
    </row>
    <row r="93" spans="1:4" x14ac:dyDescent="0.3">
      <c r="A93" s="468" t="s">
        <v>63</v>
      </c>
      <c r="B93" s="468" t="s">
        <v>64</v>
      </c>
      <c r="C93" s="468">
        <v>3.3334000000000001</v>
      </c>
      <c r="D93" s="494">
        <v>3.3334000000000001</v>
      </c>
    </row>
    <row r="94" spans="1:4" x14ac:dyDescent="0.3">
      <c r="A94" s="468" t="s">
        <v>528</v>
      </c>
      <c r="B94" s="468" t="s">
        <v>529</v>
      </c>
      <c r="C94" s="468">
        <v>3.3049999999999997</v>
      </c>
      <c r="D94" s="494">
        <v>3.3049999999999997</v>
      </c>
    </row>
    <row r="95" spans="1:4" x14ac:dyDescent="0.3">
      <c r="A95" s="468" t="s">
        <v>330</v>
      </c>
      <c r="B95" s="468" t="s">
        <v>331</v>
      </c>
      <c r="C95" s="468">
        <v>3.2350000000000003</v>
      </c>
      <c r="D95" s="494">
        <v>3.2350000000000003</v>
      </c>
    </row>
    <row r="96" spans="1:4" x14ac:dyDescent="0.3">
      <c r="A96" s="468" t="s">
        <v>655</v>
      </c>
      <c r="B96" s="468" t="s">
        <v>1717</v>
      </c>
      <c r="C96" s="468">
        <v>3.0760000000000001</v>
      </c>
      <c r="D96" s="494">
        <v>3.0760000000000001</v>
      </c>
    </row>
    <row r="97" spans="1:4" x14ac:dyDescent="0.3">
      <c r="A97" s="468" t="s">
        <v>336</v>
      </c>
      <c r="B97" s="468" t="s">
        <v>1425</v>
      </c>
      <c r="C97" s="468">
        <v>3.06</v>
      </c>
      <c r="D97" s="494">
        <v>3.06</v>
      </c>
    </row>
    <row r="98" spans="1:4" x14ac:dyDescent="0.3">
      <c r="A98" s="468" t="s">
        <v>379</v>
      </c>
      <c r="B98" s="468" t="s">
        <v>380</v>
      </c>
      <c r="C98" s="468">
        <v>2.9939</v>
      </c>
      <c r="D98" s="494">
        <v>2.9939</v>
      </c>
    </row>
    <row r="99" spans="1:4" x14ac:dyDescent="0.3">
      <c r="A99" s="468" t="s">
        <v>121</v>
      </c>
      <c r="B99" s="468" t="s">
        <v>1443</v>
      </c>
      <c r="C99" s="468">
        <v>2.988</v>
      </c>
      <c r="D99" s="494">
        <v>2.988</v>
      </c>
    </row>
    <row r="100" spans="1:4" x14ac:dyDescent="0.3">
      <c r="A100" s="468" t="s">
        <v>119</v>
      </c>
      <c r="B100" s="468" t="s">
        <v>1463</v>
      </c>
      <c r="C100" s="468">
        <v>2.9480000000000004</v>
      </c>
      <c r="D100" s="494">
        <v>2.9480000000000004</v>
      </c>
    </row>
    <row r="101" spans="1:4" x14ac:dyDescent="0.3">
      <c r="A101" s="468" t="s">
        <v>489</v>
      </c>
      <c r="B101" s="468" t="s">
        <v>1455</v>
      </c>
      <c r="C101" s="468">
        <v>2.875</v>
      </c>
      <c r="D101" s="494">
        <v>2.875</v>
      </c>
    </row>
    <row r="102" spans="1:4" x14ac:dyDescent="0.3">
      <c r="A102" s="468" t="s">
        <v>669</v>
      </c>
      <c r="B102" s="468" t="s">
        <v>1939</v>
      </c>
      <c r="C102" s="468">
        <v>2.7675000000000001</v>
      </c>
      <c r="D102" s="494">
        <v>2.7675000000000001</v>
      </c>
    </row>
    <row r="103" spans="1:4" x14ac:dyDescent="0.3">
      <c r="A103" s="468" t="s">
        <v>149</v>
      </c>
      <c r="B103" s="468" t="s">
        <v>1975</v>
      </c>
      <c r="C103" s="468">
        <v>2.7</v>
      </c>
      <c r="D103" s="494">
        <v>2.7</v>
      </c>
    </row>
    <row r="104" spans="1:4" x14ac:dyDescent="0.3">
      <c r="A104" s="468" t="s">
        <v>643</v>
      </c>
      <c r="B104" s="468" t="s">
        <v>644</v>
      </c>
      <c r="C104" s="468">
        <v>2.6059999999999999</v>
      </c>
      <c r="D104" s="494">
        <v>2.6059999999999999</v>
      </c>
    </row>
    <row r="105" spans="1:4" x14ac:dyDescent="0.3">
      <c r="A105" s="468" t="s">
        <v>299</v>
      </c>
      <c r="B105" s="468" t="s">
        <v>300</v>
      </c>
      <c r="C105" s="468">
        <v>2.5772999999999997</v>
      </c>
      <c r="D105" s="494">
        <v>2.5772999999999997</v>
      </c>
    </row>
    <row r="106" spans="1:4" x14ac:dyDescent="0.3">
      <c r="A106" s="468" t="s">
        <v>679</v>
      </c>
      <c r="B106" s="468" t="s">
        <v>680</v>
      </c>
      <c r="C106" s="468">
        <v>2.5499999999999998</v>
      </c>
      <c r="D106" s="494">
        <v>2.5499999999999998</v>
      </c>
    </row>
    <row r="107" spans="1:4" x14ac:dyDescent="0.3">
      <c r="A107" s="468" t="s">
        <v>407</v>
      </c>
      <c r="B107" s="468" t="s">
        <v>1943</v>
      </c>
      <c r="C107" s="468">
        <v>2.5460000000000003</v>
      </c>
      <c r="D107" s="494">
        <v>2.5460000000000003</v>
      </c>
    </row>
    <row r="108" spans="1:4" x14ac:dyDescent="0.3">
      <c r="A108" s="468" t="s">
        <v>520</v>
      </c>
      <c r="B108" s="468" t="s">
        <v>1953</v>
      </c>
      <c r="C108" s="468">
        <v>2.536</v>
      </c>
      <c r="D108" s="494">
        <v>2.536</v>
      </c>
    </row>
    <row r="109" spans="1:4" x14ac:dyDescent="0.3">
      <c r="A109" s="468" t="s">
        <v>466</v>
      </c>
      <c r="B109" s="468" t="s">
        <v>1448</v>
      </c>
      <c r="C109" s="468">
        <v>2.4700000000000002</v>
      </c>
      <c r="D109" s="494">
        <v>2.4700000000000002</v>
      </c>
    </row>
    <row r="110" spans="1:4" x14ac:dyDescent="0.3">
      <c r="A110" s="468" t="s">
        <v>482</v>
      </c>
      <c r="B110" s="468" t="s">
        <v>1712</v>
      </c>
      <c r="C110" s="468">
        <v>2.4140000000000001</v>
      </c>
      <c r="D110" s="494">
        <v>2.4140000000000001</v>
      </c>
    </row>
    <row r="111" spans="1:4" x14ac:dyDescent="0.3">
      <c r="A111" s="468" t="s">
        <v>418</v>
      </c>
      <c r="B111" s="468" t="s">
        <v>749</v>
      </c>
      <c r="C111" s="468">
        <v>2.278</v>
      </c>
      <c r="D111" s="494">
        <v>2.278</v>
      </c>
    </row>
    <row r="112" spans="1:4" x14ac:dyDescent="0.3">
      <c r="A112" s="468" t="s">
        <v>637</v>
      </c>
      <c r="B112" s="468" t="s">
        <v>762</v>
      </c>
      <c r="C112" s="468">
        <v>2.2200000000000002</v>
      </c>
      <c r="D112" s="494">
        <v>2.2200000000000002</v>
      </c>
    </row>
    <row r="113" spans="1:4" x14ac:dyDescent="0.3">
      <c r="A113" s="468" t="s">
        <v>313</v>
      </c>
      <c r="B113" s="468" t="s">
        <v>1424</v>
      </c>
      <c r="C113" s="468">
        <v>2.1189999999999998</v>
      </c>
      <c r="D113" s="494">
        <v>2.1189999999999998</v>
      </c>
    </row>
    <row r="114" spans="1:4" x14ac:dyDescent="0.3">
      <c r="A114" s="468" t="s">
        <v>715</v>
      </c>
      <c r="B114" s="468" t="s">
        <v>1465</v>
      </c>
      <c r="C114" s="468">
        <v>2.0150000000000001</v>
      </c>
      <c r="D114" s="494">
        <v>2.0150000000000001</v>
      </c>
    </row>
    <row r="115" spans="1:4" x14ac:dyDescent="0.3">
      <c r="A115" s="468" t="s">
        <v>429</v>
      </c>
      <c r="B115" s="468" t="s">
        <v>430</v>
      </c>
      <c r="C115" s="468">
        <v>1.9</v>
      </c>
      <c r="D115" s="494">
        <v>1.9</v>
      </c>
    </row>
    <row r="116" spans="1:4" x14ac:dyDescent="0.3">
      <c r="A116" s="468" t="s">
        <v>512</v>
      </c>
      <c r="B116" s="468" t="s">
        <v>1976</v>
      </c>
      <c r="C116" s="468">
        <v>1.6779999999999999</v>
      </c>
      <c r="D116" s="494">
        <v>1.6779999999999999</v>
      </c>
    </row>
    <row r="117" spans="1:4" x14ac:dyDescent="0.3">
      <c r="A117" s="468" t="s">
        <v>425</v>
      </c>
      <c r="B117" s="468" t="s">
        <v>1435</v>
      </c>
      <c r="C117" s="468">
        <v>1.4981</v>
      </c>
      <c r="D117" s="494">
        <v>1.4981</v>
      </c>
    </row>
    <row r="118" spans="1:4" x14ac:dyDescent="0.3">
      <c r="A118" s="468" t="s">
        <v>145</v>
      </c>
      <c r="B118" s="468" t="s">
        <v>759</v>
      </c>
      <c r="C118" s="468">
        <v>1.4427000000000003</v>
      </c>
      <c r="D118" s="494">
        <v>1.4427000000000003</v>
      </c>
    </row>
    <row r="119" spans="1:4" x14ac:dyDescent="0.3">
      <c r="A119" s="468" t="s">
        <v>703</v>
      </c>
      <c r="B119" s="468" t="s">
        <v>1462</v>
      </c>
      <c r="C119" s="468">
        <v>1.2250000000000001</v>
      </c>
      <c r="D119" s="494">
        <v>1.2250000000000001</v>
      </c>
    </row>
    <row r="120" spans="1:4" x14ac:dyDescent="0.3">
      <c r="A120" s="468" t="s">
        <v>627</v>
      </c>
      <c r="B120" s="468" t="s">
        <v>628</v>
      </c>
      <c r="C120" s="468">
        <v>1.1339999999999999</v>
      </c>
      <c r="D120" s="494">
        <v>1.1339999999999999</v>
      </c>
    </row>
    <row r="121" spans="1:4" x14ac:dyDescent="0.3">
      <c r="A121" s="468" t="s">
        <v>487</v>
      </c>
      <c r="B121" s="468" t="s">
        <v>1454</v>
      </c>
      <c r="C121" s="468">
        <v>1.1013999999999999</v>
      </c>
      <c r="D121" s="494">
        <v>1.1013999999999999</v>
      </c>
    </row>
    <row r="122" spans="1:4" x14ac:dyDescent="0.3">
      <c r="A122" s="468" t="s">
        <v>276</v>
      </c>
      <c r="B122" s="468" t="s">
        <v>277</v>
      </c>
      <c r="C122" s="468">
        <v>1.0919999999999999</v>
      </c>
      <c r="D122" s="494">
        <v>1.0919999999999999</v>
      </c>
    </row>
    <row r="123" spans="1:4" x14ac:dyDescent="0.3">
      <c r="A123" s="468" t="s">
        <v>439</v>
      </c>
      <c r="B123" s="468" t="s">
        <v>1440</v>
      </c>
      <c r="C123" s="468">
        <v>1.0529999999999999</v>
      </c>
      <c r="D123" s="494">
        <v>1.0529999999999999</v>
      </c>
    </row>
    <row r="124" spans="1:4" x14ac:dyDescent="0.3">
      <c r="A124" s="468" t="s">
        <v>695</v>
      </c>
      <c r="B124" s="468" t="s">
        <v>1977</v>
      </c>
      <c r="C124" s="468">
        <v>1.0386</v>
      </c>
      <c r="D124" s="494">
        <v>1.0386</v>
      </c>
    </row>
    <row r="125" spans="1:4" x14ac:dyDescent="0.3">
      <c r="A125" s="468" t="s">
        <v>82</v>
      </c>
      <c r="B125" s="468" t="s">
        <v>83</v>
      </c>
      <c r="C125" s="468">
        <v>1.03</v>
      </c>
      <c r="D125" s="494">
        <v>1.03</v>
      </c>
    </row>
    <row r="126" spans="1:4" x14ac:dyDescent="0.3">
      <c r="A126" s="468" t="s">
        <v>693</v>
      </c>
      <c r="B126" s="468" t="s">
        <v>856</v>
      </c>
      <c r="C126" s="468">
        <v>1.0125</v>
      </c>
      <c r="D126" s="494">
        <v>1.0125</v>
      </c>
    </row>
    <row r="127" spans="1:4" x14ac:dyDescent="0.3">
      <c r="A127" s="468" t="s">
        <v>399</v>
      </c>
      <c r="B127" s="468" t="s">
        <v>1429</v>
      </c>
      <c r="C127" s="468">
        <v>1.004</v>
      </c>
      <c r="D127" s="494">
        <v>1.004</v>
      </c>
    </row>
    <row r="128" spans="1:4" x14ac:dyDescent="0.3">
      <c r="A128" s="468" t="s">
        <v>401</v>
      </c>
      <c r="B128" s="468" t="s">
        <v>1709</v>
      </c>
      <c r="C128" s="468">
        <v>1</v>
      </c>
      <c r="D128" s="494">
        <v>1</v>
      </c>
    </row>
    <row r="129" spans="1:4" x14ac:dyDescent="0.3">
      <c r="A129" s="468" t="s">
        <v>661</v>
      </c>
      <c r="B129" s="468" t="s">
        <v>662</v>
      </c>
      <c r="C129" s="468">
        <v>0.995</v>
      </c>
      <c r="D129" s="494">
        <v>0.995</v>
      </c>
    </row>
    <row r="130" spans="1:4" x14ac:dyDescent="0.3">
      <c r="A130" s="468" t="s">
        <v>727</v>
      </c>
      <c r="B130" s="468" t="s">
        <v>728</v>
      </c>
      <c r="C130" s="468">
        <v>0.99199999999999999</v>
      </c>
      <c r="D130" s="494">
        <v>0.99199999999999999</v>
      </c>
    </row>
    <row r="131" spans="1:4" x14ac:dyDescent="0.3">
      <c r="A131" s="468" t="s">
        <v>427</v>
      </c>
      <c r="B131" s="468" t="s">
        <v>1715</v>
      </c>
      <c r="C131" s="468">
        <v>0.88229999999999997</v>
      </c>
      <c r="D131" s="494">
        <v>0.88229999999999997</v>
      </c>
    </row>
    <row r="132" spans="1:4" x14ac:dyDescent="0.3">
      <c r="A132" s="468" t="s">
        <v>99</v>
      </c>
      <c r="B132" s="468" t="s">
        <v>1445</v>
      </c>
      <c r="C132" s="468">
        <v>0.77700000000000002</v>
      </c>
      <c r="D132" s="494">
        <v>0.77700000000000002</v>
      </c>
    </row>
    <row r="133" spans="1:4" x14ac:dyDescent="0.3">
      <c r="A133" s="468" t="s">
        <v>663</v>
      </c>
      <c r="B133" s="468" t="s">
        <v>664</v>
      </c>
      <c r="C133" s="468">
        <v>0.76200000000000001</v>
      </c>
      <c r="D133" s="494">
        <v>0.76200000000000001</v>
      </c>
    </row>
    <row r="134" spans="1:4" x14ac:dyDescent="0.3">
      <c r="A134" s="468" t="s">
        <v>719</v>
      </c>
      <c r="B134" s="468" t="s">
        <v>720</v>
      </c>
      <c r="C134" s="468">
        <v>0.68</v>
      </c>
      <c r="D134" s="494">
        <v>0.68</v>
      </c>
    </row>
    <row r="135" spans="1:4" x14ac:dyDescent="0.3">
      <c r="A135" s="468" t="s">
        <v>92</v>
      </c>
      <c r="B135" s="468" t="s">
        <v>1430</v>
      </c>
      <c r="C135" s="468">
        <v>0.67199999999999993</v>
      </c>
      <c r="D135" s="494">
        <v>0.67199999999999993</v>
      </c>
    </row>
    <row r="136" spans="1:4" x14ac:dyDescent="0.3">
      <c r="A136" s="468" t="s">
        <v>292</v>
      </c>
      <c r="B136" s="468" t="s">
        <v>1423</v>
      </c>
      <c r="C136" s="468">
        <v>0.57499999999999996</v>
      </c>
      <c r="D136" s="494">
        <v>0.57499999999999996</v>
      </c>
    </row>
    <row r="137" spans="1:4" x14ac:dyDescent="0.3">
      <c r="A137" s="468" t="s">
        <v>445</v>
      </c>
      <c r="B137" s="468" t="s">
        <v>1442</v>
      </c>
      <c r="C137" s="468">
        <v>0.52700000000000002</v>
      </c>
      <c r="D137" s="494">
        <v>0.52700000000000002</v>
      </c>
    </row>
    <row r="138" spans="1:4" x14ac:dyDescent="0.3">
      <c r="A138" s="468" t="s">
        <v>52</v>
      </c>
      <c r="B138" s="468" t="s">
        <v>53</v>
      </c>
      <c r="C138" s="468">
        <v>0.52600000000000002</v>
      </c>
      <c r="D138" s="494">
        <v>0.52600000000000002</v>
      </c>
    </row>
    <row r="139" spans="1:4" x14ac:dyDescent="0.3">
      <c r="A139" s="468" t="s">
        <v>307</v>
      </c>
      <c r="B139" s="468" t="s">
        <v>308</v>
      </c>
      <c r="C139" s="468">
        <v>0.49199999999999999</v>
      </c>
      <c r="D139" s="494">
        <v>0.49199999999999999</v>
      </c>
    </row>
    <row r="140" spans="1:4" x14ac:dyDescent="0.3">
      <c r="A140" s="468" t="s">
        <v>435</v>
      </c>
      <c r="B140" s="468" t="s">
        <v>1438</v>
      </c>
      <c r="C140" s="468">
        <v>0.4466</v>
      </c>
      <c r="D140" s="494">
        <v>0.4466</v>
      </c>
    </row>
    <row r="141" spans="1:4" x14ac:dyDescent="0.3">
      <c r="A141" s="468" t="s">
        <v>133</v>
      </c>
      <c r="B141" s="468" t="s">
        <v>1457</v>
      </c>
      <c r="C141" s="468">
        <v>0.44</v>
      </c>
      <c r="D141" s="494">
        <v>0.44</v>
      </c>
    </row>
    <row r="142" spans="1:4" x14ac:dyDescent="0.3">
      <c r="A142" s="468" t="s">
        <v>332</v>
      </c>
      <c r="B142" s="468" t="s">
        <v>333</v>
      </c>
      <c r="C142" s="468">
        <v>0.42299999999999999</v>
      </c>
      <c r="D142" s="494">
        <v>0.42299999999999999</v>
      </c>
    </row>
    <row r="143" spans="1:4" x14ac:dyDescent="0.3">
      <c r="A143" s="468" t="s">
        <v>731</v>
      </c>
      <c r="B143" s="468" t="s">
        <v>732</v>
      </c>
      <c r="C143" s="468">
        <v>0.38400000000000001</v>
      </c>
      <c r="D143" s="494">
        <v>0.38400000000000001</v>
      </c>
    </row>
    <row r="144" spans="1:4" x14ac:dyDescent="0.3">
      <c r="A144" s="468" t="s">
        <v>370</v>
      </c>
      <c r="B144" s="468" t="s">
        <v>371</v>
      </c>
      <c r="C144" s="468">
        <v>0.375</v>
      </c>
      <c r="D144" s="494">
        <v>0.375</v>
      </c>
    </row>
    <row r="145" spans="1:4" x14ac:dyDescent="0.3">
      <c r="A145" s="468" t="s">
        <v>1969</v>
      </c>
      <c r="B145" s="468" t="s">
        <v>1970</v>
      </c>
      <c r="C145" s="468">
        <v>0.33600000000000002</v>
      </c>
      <c r="D145" s="494">
        <v>0.33600000000000002</v>
      </c>
    </row>
    <row r="146" spans="1:4" x14ac:dyDescent="0.3">
      <c r="A146" s="468" t="s">
        <v>451</v>
      </c>
      <c r="B146" s="468" t="s">
        <v>1710</v>
      </c>
      <c r="C146" s="468">
        <v>0.32500000000000001</v>
      </c>
      <c r="D146" s="494">
        <v>0.32500000000000001</v>
      </c>
    </row>
    <row r="147" spans="1:4" x14ac:dyDescent="0.3">
      <c r="A147" s="468" t="s">
        <v>437</v>
      </c>
      <c r="B147" s="468" t="s">
        <v>1439</v>
      </c>
      <c r="C147" s="468">
        <v>0.19800000000000001</v>
      </c>
      <c r="D147" s="494">
        <v>0.19800000000000001</v>
      </c>
    </row>
    <row r="148" spans="1:4" x14ac:dyDescent="0.3">
      <c r="A148" s="468" t="s">
        <v>596</v>
      </c>
      <c r="B148" s="468" t="s">
        <v>1978</v>
      </c>
      <c r="C148" s="468">
        <v>0.10299999999999999</v>
      </c>
      <c r="D148" s="494">
        <v>0.10299999999999999</v>
      </c>
    </row>
    <row r="149" spans="1:4" x14ac:dyDescent="0.3">
      <c r="A149" s="468" t="s">
        <v>671</v>
      </c>
      <c r="B149" s="468" t="s">
        <v>672</v>
      </c>
      <c r="C149" s="468">
        <v>9.64E-2</v>
      </c>
      <c r="D149" s="494">
        <v>9.64E-2</v>
      </c>
    </row>
    <row r="150" spans="1:4" x14ac:dyDescent="0.3">
      <c r="A150" s="468" t="s">
        <v>697</v>
      </c>
      <c r="B150" s="468" t="s">
        <v>861</v>
      </c>
      <c r="C150" s="468">
        <v>5.1799999999999999E-2</v>
      </c>
      <c r="D150" s="494">
        <v>5.1799999999999999E-2</v>
      </c>
    </row>
    <row r="151" spans="1:4" x14ac:dyDescent="0.3">
      <c r="A151" s="468" t="s">
        <v>383</v>
      </c>
      <c r="B151" s="468" t="s">
        <v>384</v>
      </c>
      <c r="C151" s="468">
        <v>4.9500000000000002E-2</v>
      </c>
      <c r="D151" s="494">
        <v>4.9500000000000002E-2</v>
      </c>
    </row>
    <row r="152" spans="1:4" x14ac:dyDescent="0.3">
      <c r="A152" s="495" t="s">
        <v>1420</v>
      </c>
      <c r="B152" s="494"/>
      <c r="C152" s="494">
        <v>1767.1268000000002</v>
      </c>
      <c r="D152" s="494">
        <v>1767.1268000000002</v>
      </c>
    </row>
    <row r="154" spans="1:4" ht="72" x14ac:dyDescent="0.3">
      <c r="A154" s="468" t="s">
        <v>1979</v>
      </c>
      <c r="B154" s="543" t="s">
        <v>1980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71B8-E5DE-455A-AA2B-C017D8FEC4BD}">
  <dimension ref="A1:D146"/>
  <sheetViews>
    <sheetView workbookViewId="0">
      <selection activeCell="E26" sqref="E26"/>
    </sheetView>
  </sheetViews>
  <sheetFormatPr defaultColWidth="8.88671875" defaultRowHeight="14.4" x14ac:dyDescent="0.3"/>
  <cols>
    <col min="1" max="1" width="10.33203125" style="468" bestFit="1" customWidth="1"/>
    <col min="2" max="2" width="53" style="468" bestFit="1" customWidth="1"/>
    <col min="3" max="16384" width="8.88671875" style="468"/>
  </cols>
  <sheetData>
    <row r="1" spans="1:4" x14ac:dyDescent="0.3">
      <c r="A1" s="467" t="s">
        <v>1957</v>
      </c>
      <c r="B1" s="467" t="s">
        <v>1958</v>
      </c>
      <c r="C1" s="467" t="s">
        <v>1714</v>
      </c>
      <c r="D1" s="492" t="s">
        <v>1420</v>
      </c>
    </row>
    <row r="2" spans="1:4" x14ac:dyDescent="0.3">
      <c r="A2" s="469" t="s">
        <v>181</v>
      </c>
      <c r="B2" s="469"/>
      <c r="C2" s="469" t="s">
        <v>1421</v>
      </c>
      <c r="D2" s="493" t="s">
        <v>1421</v>
      </c>
    </row>
    <row r="3" spans="1:4" x14ac:dyDescent="0.3">
      <c r="A3" s="470" t="s">
        <v>645</v>
      </c>
      <c r="B3" s="468" t="s">
        <v>1952</v>
      </c>
      <c r="C3" s="468">
        <v>94.953000000000017</v>
      </c>
      <c r="D3" s="494">
        <v>94.953000000000017</v>
      </c>
    </row>
    <row r="4" spans="1:4" x14ac:dyDescent="0.3">
      <c r="A4" s="470" t="s">
        <v>269</v>
      </c>
      <c r="B4" s="468" t="s">
        <v>264</v>
      </c>
      <c r="C4" s="468">
        <v>58.367099999999986</v>
      </c>
      <c r="D4" s="494">
        <v>58.367099999999986</v>
      </c>
    </row>
    <row r="5" spans="1:4" x14ac:dyDescent="0.3">
      <c r="A5" s="470" t="s">
        <v>673</v>
      </c>
      <c r="B5" s="468" t="s">
        <v>1981</v>
      </c>
      <c r="C5" s="468">
        <v>56.765999999999991</v>
      </c>
      <c r="D5" s="494">
        <v>56.765999999999991</v>
      </c>
    </row>
    <row r="6" spans="1:4" x14ac:dyDescent="0.3">
      <c r="A6" s="470" t="s">
        <v>17</v>
      </c>
      <c r="B6" s="468" t="s">
        <v>18</v>
      </c>
      <c r="C6" s="468">
        <v>46.499599999999994</v>
      </c>
      <c r="D6" s="494">
        <v>46.499599999999994</v>
      </c>
    </row>
    <row r="7" spans="1:4" x14ac:dyDescent="0.3">
      <c r="A7" s="470" t="s">
        <v>129</v>
      </c>
      <c r="B7" s="468" t="s">
        <v>755</v>
      </c>
      <c r="C7" s="468">
        <v>43.677999999999997</v>
      </c>
      <c r="D7" s="494">
        <v>43.677999999999997</v>
      </c>
    </row>
    <row r="8" spans="1:4" x14ac:dyDescent="0.3">
      <c r="A8" s="470" t="s">
        <v>391</v>
      </c>
      <c r="B8" s="468" t="s">
        <v>744</v>
      </c>
      <c r="C8" s="468">
        <v>43.122</v>
      </c>
      <c r="D8" s="494">
        <v>43.122</v>
      </c>
    </row>
    <row r="9" spans="1:4" x14ac:dyDescent="0.3">
      <c r="A9" s="470" t="s">
        <v>639</v>
      </c>
      <c r="B9" s="468" t="s">
        <v>763</v>
      </c>
      <c r="C9" s="468">
        <v>39.724000000000004</v>
      </c>
      <c r="D9" s="494">
        <v>39.724000000000004</v>
      </c>
    </row>
    <row r="10" spans="1:4" x14ac:dyDescent="0.3">
      <c r="A10" s="470" t="s">
        <v>647</v>
      </c>
      <c r="B10" s="468" t="s">
        <v>648</v>
      </c>
      <c r="C10" s="468">
        <v>39.449900000000007</v>
      </c>
      <c r="D10" s="494">
        <v>39.449900000000007</v>
      </c>
    </row>
    <row r="11" spans="1:4" x14ac:dyDescent="0.3">
      <c r="A11" s="470" t="s">
        <v>147</v>
      </c>
      <c r="B11" s="468" t="s">
        <v>148</v>
      </c>
      <c r="C11" s="468">
        <v>38.023499999999999</v>
      </c>
      <c r="D11" s="494">
        <v>38.023499999999999</v>
      </c>
    </row>
    <row r="12" spans="1:4" x14ac:dyDescent="0.3">
      <c r="A12" s="470" t="s">
        <v>151</v>
      </c>
      <c r="B12" s="468" t="s">
        <v>152</v>
      </c>
      <c r="C12" s="468">
        <v>34.719799999999999</v>
      </c>
      <c r="D12" s="494">
        <v>34.719799999999999</v>
      </c>
    </row>
    <row r="13" spans="1:4" x14ac:dyDescent="0.3">
      <c r="A13" s="470" t="s">
        <v>348</v>
      </c>
      <c r="B13" s="468" t="s">
        <v>349</v>
      </c>
      <c r="C13" s="468">
        <v>33.891899999999993</v>
      </c>
      <c r="D13" s="494">
        <v>33.891899999999993</v>
      </c>
    </row>
    <row r="14" spans="1:4" x14ac:dyDescent="0.3">
      <c r="A14" s="470" t="s">
        <v>496</v>
      </c>
      <c r="B14" s="468" t="s">
        <v>757</v>
      </c>
      <c r="C14" s="468">
        <v>32.736999999999995</v>
      </c>
      <c r="D14" s="494">
        <v>32.736999999999995</v>
      </c>
    </row>
    <row r="15" spans="1:4" x14ac:dyDescent="0.3">
      <c r="A15" s="470" t="s">
        <v>57</v>
      </c>
      <c r="B15" s="468" t="s">
        <v>58</v>
      </c>
      <c r="C15" s="468">
        <v>27.375199999999996</v>
      </c>
      <c r="D15" s="494">
        <v>27.375199999999996</v>
      </c>
    </row>
    <row r="16" spans="1:4" x14ac:dyDescent="0.3">
      <c r="A16" s="470" t="s">
        <v>344</v>
      </c>
      <c r="B16" s="468" t="s">
        <v>345</v>
      </c>
      <c r="C16" s="468">
        <v>27.302099999999996</v>
      </c>
      <c r="D16" s="494">
        <v>27.302099999999996</v>
      </c>
    </row>
    <row r="17" spans="1:4" x14ac:dyDescent="0.3">
      <c r="A17" s="470" t="s">
        <v>265</v>
      </c>
      <c r="B17" s="468" t="s">
        <v>266</v>
      </c>
      <c r="C17" s="468">
        <v>25.659400000000002</v>
      </c>
      <c r="D17" s="494">
        <v>25.659400000000002</v>
      </c>
    </row>
    <row r="18" spans="1:4" x14ac:dyDescent="0.3">
      <c r="A18" s="470" t="s">
        <v>272</v>
      </c>
      <c r="B18" s="468" t="s">
        <v>273</v>
      </c>
      <c r="C18" s="468">
        <v>25.591799999999999</v>
      </c>
      <c r="D18" s="494">
        <v>25.591799999999999</v>
      </c>
    </row>
    <row r="19" spans="1:4" x14ac:dyDescent="0.3">
      <c r="A19" s="470" t="s">
        <v>33</v>
      </c>
      <c r="B19" s="468" t="s">
        <v>34</v>
      </c>
      <c r="C19" s="468">
        <v>24.6938</v>
      </c>
      <c r="D19" s="494">
        <v>24.6938</v>
      </c>
    </row>
    <row r="20" spans="1:4" x14ac:dyDescent="0.3">
      <c r="A20" s="470" t="s">
        <v>486</v>
      </c>
      <c r="B20" s="468" t="s">
        <v>754</v>
      </c>
      <c r="C20" s="468">
        <v>24.460500000000007</v>
      </c>
      <c r="D20" s="494">
        <v>24.460500000000007</v>
      </c>
    </row>
    <row r="21" spans="1:4" x14ac:dyDescent="0.3">
      <c r="A21" s="470" t="s">
        <v>125</v>
      </c>
      <c r="B21" s="468" t="s">
        <v>1449</v>
      </c>
      <c r="C21" s="468">
        <v>22.815000000000001</v>
      </c>
      <c r="D21" s="494">
        <v>22.815000000000001</v>
      </c>
    </row>
    <row r="22" spans="1:4" x14ac:dyDescent="0.3">
      <c r="A22" s="470" t="s">
        <v>261</v>
      </c>
      <c r="B22" s="468" t="s">
        <v>262</v>
      </c>
      <c r="C22" s="468">
        <v>22.741400000000002</v>
      </c>
      <c r="D22" s="494">
        <v>22.741400000000002</v>
      </c>
    </row>
    <row r="23" spans="1:4" x14ac:dyDescent="0.3">
      <c r="A23" s="470" t="s">
        <v>60</v>
      </c>
      <c r="B23" s="468" t="s">
        <v>61</v>
      </c>
      <c r="C23" s="468">
        <v>21.968</v>
      </c>
      <c r="D23" s="494">
        <v>21.968</v>
      </c>
    </row>
    <row r="24" spans="1:4" x14ac:dyDescent="0.3">
      <c r="A24" s="470" t="s">
        <v>127</v>
      </c>
      <c r="B24" s="468" t="s">
        <v>128</v>
      </c>
      <c r="C24" s="468">
        <v>21.946200000000001</v>
      </c>
      <c r="D24" s="494">
        <v>21.946200000000001</v>
      </c>
    </row>
    <row r="25" spans="1:4" x14ac:dyDescent="0.3">
      <c r="A25" s="470" t="s">
        <v>389</v>
      </c>
      <c r="B25" s="468" t="s">
        <v>743</v>
      </c>
      <c r="C25" s="468">
        <v>21.137999999999998</v>
      </c>
      <c r="D25" s="494">
        <v>21.137999999999998</v>
      </c>
    </row>
    <row r="26" spans="1:4" x14ac:dyDescent="0.3">
      <c r="A26" s="470" t="s">
        <v>84</v>
      </c>
      <c r="B26" s="468" t="s">
        <v>85</v>
      </c>
      <c r="C26" s="468">
        <v>21.043099999999999</v>
      </c>
      <c r="D26" s="494">
        <v>21.043099999999999</v>
      </c>
    </row>
    <row r="27" spans="1:4" x14ac:dyDescent="0.3">
      <c r="A27" s="470" t="s">
        <v>514</v>
      </c>
      <c r="B27" s="468" t="s">
        <v>1458</v>
      </c>
      <c r="C27" s="468">
        <v>20.913300000000003</v>
      </c>
      <c r="D27" s="494">
        <v>20.913300000000003</v>
      </c>
    </row>
    <row r="28" spans="1:4" x14ac:dyDescent="0.3">
      <c r="A28" s="470" t="s">
        <v>320</v>
      </c>
      <c r="B28" s="468" t="s">
        <v>321</v>
      </c>
      <c r="C28" s="468">
        <v>20.526599999999998</v>
      </c>
      <c r="D28" s="494">
        <v>20.526599999999998</v>
      </c>
    </row>
    <row r="29" spans="1:4" x14ac:dyDescent="0.3">
      <c r="A29" s="470" t="s">
        <v>131</v>
      </c>
      <c r="B29" s="468" t="s">
        <v>756</v>
      </c>
      <c r="C29" s="468">
        <v>20.508900000000001</v>
      </c>
      <c r="D29" s="494">
        <v>20.508900000000001</v>
      </c>
    </row>
    <row r="30" spans="1:4" x14ac:dyDescent="0.3">
      <c r="A30" s="470" t="s">
        <v>249</v>
      </c>
      <c r="B30" s="468" t="s">
        <v>250</v>
      </c>
      <c r="C30" s="468">
        <v>20.483000000000001</v>
      </c>
      <c r="D30" s="494">
        <v>20.483000000000001</v>
      </c>
    </row>
    <row r="31" spans="1:4" x14ac:dyDescent="0.3">
      <c r="A31" s="470" t="s">
        <v>358</v>
      </c>
      <c r="B31" s="468" t="s">
        <v>359</v>
      </c>
      <c r="C31" s="468">
        <v>20.060599999999997</v>
      </c>
      <c r="D31" s="494">
        <v>20.060599999999997</v>
      </c>
    </row>
    <row r="32" spans="1:4" x14ac:dyDescent="0.3">
      <c r="A32" s="470" t="s">
        <v>115</v>
      </c>
      <c r="B32" s="468" t="s">
        <v>750</v>
      </c>
      <c r="C32" s="468">
        <v>19.817000000000004</v>
      </c>
      <c r="D32" s="494">
        <v>19.817000000000004</v>
      </c>
    </row>
    <row r="33" spans="1:4" x14ac:dyDescent="0.3">
      <c r="A33" s="470" t="s">
        <v>299</v>
      </c>
      <c r="B33" s="468" t="s">
        <v>300</v>
      </c>
      <c r="C33" s="468">
        <v>19.759099999999997</v>
      </c>
      <c r="D33" s="494">
        <v>19.759099999999997</v>
      </c>
    </row>
    <row r="34" spans="1:4" x14ac:dyDescent="0.3">
      <c r="A34" s="470" t="s">
        <v>316</v>
      </c>
      <c r="B34" s="468" t="s">
        <v>317</v>
      </c>
      <c r="C34" s="468">
        <v>19.577000000000002</v>
      </c>
      <c r="D34" s="494">
        <v>19.577000000000002</v>
      </c>
    </row>
    <row r="35" spans="1:4" x14ac:dyDescent="0.3">
      <c r="A35" s="470" t="s">
        <v>372</v>
      </c>
      <c r="B35" s="468" t="s">
        <v>1982</v>
      </c>
      <c r="C35" s="468">
        <v>17.28</v>
      </c>
      <c r="D35" s="494">
        <v>17.28</v>
      </c>
    </row>
    <row r="36" spans="1:4" x14ac:dyDescent="0.3">
      <c r="A36" s="470" t="s">
        <v>139</v>
      </c>
      <c r="B36" s="468" t="s">
        <v>748</v>
      </c>
      <c r="C36" s="468">
        <v>16.6907</v>
      </c>
      <c r="D36" s="494">
        <v>16.6907</v>
      </c>
    </row>
    <row r="37" spans="1:4" x14ac:dyDescent="0.3">
      <c r="A37" s="470" t="s">
        <v>324</v>
      </c>
      <c r="B37" s="468" t="s">
        <v>325</v>
      </c>
      <c r="C37" s="468">
        <v>16.635100000000001</v>
      </c>
      <c r="D37" s="494">
        <v>16.635100000000001</v>
      </c>
    </row>
    <row r="38" spans="1:4" x14ac:dyDescent="0.3">
      <c r="A38" s="470" t="s">
        <v>157</v>
      </c>
      <c r="B38" s="468" t="s">
        <v>158</v>
      </c>
      <c r="C38" s="468">
        <v>16.245500000000003</v>
      </c>
      <c r="D38" s="494">
        <v>16.245500000000003</v>
      </c>
    </row>
    <row r="39" spans="1:4" x14ac:dyDescent="0.3">
      <c r="A39" s="470" t="s">
        <v>133</v>
      </c>
      <c r="B39" s="468" t="s">
        <v>1457</v>
      </c>
      <c r="C39" s="468">
        <v>16.042000000000002</v>
      </c>
      <c r="D39" s="494">
        <v>16.042000000000002</v>
      </c>
    </row>
    <row r="40" spans="1:4" x14ac:dyDescent="0.3">
      <c r="A40" s="470" t="s">
        <v>449</v>
      </c>
      <c r="B40" s="468" t="s">
        <v>1444</v>
      </c>
      <c r="C40" s="468">
        <v>15.3758</v>
      </c>
      <c r="D40" s="494">
        <v>15.3758</v>
      </c>
    </row>
    <row r="41" spans="1:4" x14ac:dyDescent="0.3">
      <c r="A41" s="470" t="s">
        <v>470</v>
      </c>
      <c r="B41" s="468" t="s">
        <v>1450</v>
      </c>
      <c r="C41" s="468">
        <v>15.068800000000001</v>
      </c>
      <c r="D41" s="494">
        <v>15.068800000000001</v>
      </c>
    </row>
    <row r="42" spans="1:4" x14ac:dyDescent="0.3">
      <c r="A42" s="470" t="s">
        <v>117</v>
      </c>
      <c r="B42" s="468" t="s">
        <v>1434</v>
      </c>
      <c r="C42" s="468">
        <v>14.974599999999999</v>
      </c>
      <c r="D42" s="494">
        <v>14.974599999999999</v>
      </c>
    </row>
    <row r="43" spans="1:4" x14ac:dyDescent="0.3">
      <c r="A43" s="470" t="s">
        <v>141</v>
      </c>
      <c r="B43" s="468" t="s">
        <v>753</v>
      </c>
      <c r="C43" s="468">
        <v>14.019399999999996</v>
      </c>
      <c r="D43" s="494">
        <v>14.019399999999996</v>
      </c>
    </row>
    <row r="44" spans="1:4" x14ac:dyDescent="0.3">
      <c r="A44" s="470" t="s">
        <v>155</v>
      </c>
      <c r="B44" s="468" t="s">
        <v>156</v>
      </c>
      <c r="C44" s="468">
        <v>13.912000000000001</v>
      </c>
      <c r="D44" s="494">
        <v>13.912000000000001</v>
      </c>
    </row>
    <row r="45" spans="1:4" x14ac:dyDescent="0.3">
      <c r="A45" s="470" t="s">
        <v>352</v>
      </c>
      <c r="B45" s="468" t="s">
        <v>351</v>
      </c>
      <c r="C45" s="468">
        <v>13.753000000000002</v>
      </c>
      <c r="D45" s="494">
        <v>13.753000000000002</v>
      </c>
    </row>
    <row r="46" spans="1:4" x14ac:dyDescent="0.3">
      <c r="A46" s="470" t="s">
        <v>418</v>
      </c>
      <c r="B46" s="468" t="s">
        <v>749</v>
      </c>
      <c r="C46" s="468">
        <v>13.392200000000001</v>
      </c>
      <c r="D46" s="494">
        <v>13.392200000000001</v>
      </c>
    </row>
    <row r="47" spans="1:4" x14ac:dyDescent="0.3">
      <c r="A47" s="470" t="s">
        <v>113</v>
      </c>
      <c r="B47" s="468" t="s">
        <v>761</v>
      </c>
      <c r="C47" s="468">
        <v>13.043199999999999</v>
      </c>
      <c r="D47" s="494">
        <v>13.043199999999999</v>
      </c>
    </row>
    <row r="48" spans="1:4" x14ac:dyDescent="0.3">
      <c r="A48" s="470" t="s">
        <v>282</v>
      </c>
      <c r="B48" s="468" t="s">
        <v>283</v>
      </c>
      <c r="C48" s="468">
        <v>12.839</v>
      </c>
      <c r="D48" s="494">
        <v>12.839</v>
      </c>
    </row>
    <row r="49" spans="1:4" x14ac:dyDescent="0.3">
      <c r="A49" s="470" t="s">
        <v>651</v>
      </c>
      <c r="B49" s="468" t="s">
        <v>652</v>
      </c>
      <c r="C49" s="468">
        <v>12.706799999999999</v>
      </c>
      <c r="D49" s="494">
        <v>12.706799999999999</v>
      </c>
    </row>
    <row r="50" spans="1:4" x14ac:dyDescent="0.3">
      <c r="A50" s="470" t="s">
        <v>301</v>
      </c>
      <c r="B50" s="468" t="s">
        <v>302</v>
      </c>
      <c r="C50" s="468">
        <v>11.630799999999999</v>
      </c>
      <c r="D50" s="494">
        <v>11.630799999999999</v>
      </c>
    </row>
    <row r="51" spans="1:4" x14ac:dyDescent="0.3">
      <c r="A51" s="470" t="s">
        <v>290</v>
      </c>
      <c r="B51" s="468" t="s">
        <v>291</v>
      </c>
      <c r="C51" s="468">
        <v>11.210999999999999</v>
      </c>
      <c r="D51" s="494">
        <v>11.210999999999999</v>
      </c>
    </row>
    <row r="52" spans="1:4" x14ac:dyDescent="0.3">
      <c r="A52" s="470" t="s">
        <v>109</v>
      </c>
      <c r="B52" s="468" t="s">
        <v>758</v>
      </c>
      <c r="C52" s="468">
        <v>11.164</v>
      </c>
      <c r="D52" s="494">
        <v>11.164</v>
      </c>
    </row>
    <row r="53" spans="1:4" x14ac:dyDescent="0.3">
      <c r="A53" s="470" t="s">
        <v>102</v>
      </c>
      <c r="B53" s="468" t="s">
        <v>1451</v>
      </c>
      <c r="C53" s="468">
        <v>11.135999999999999</v>
      </c>
      <c r="D53" s="494">
        <v>11.135999999999999</v>
      </c>
    </row>
    <row r="54" spans="1:4" x14ac:dyDescent="0.3">
      <c r="A54" s="470" t="s">
        <v>518</v>
      </c>
      <c r="B54" s="468" t="s">
        <v>1459</v>
      </c>
      <c r="C54" s="468">
        <v>10.058999999999999</v>
      </c>
      <c r="D54" s="494">
        <v>10.058999999999999</v>
      </c>
    </row>
    <row r="55" spans="1:4" x14ac:dyDescent="0.3">
      <c r="A55" s="470" t="s">
        <v>360</v>
      </c>
      <c r="B55" s="468" t="s">
        <v>361</v>
      </c>
      <c r="C55" s="468">
        <v>9.5879999999999992</v>
      </c>
      <c r="D55" s="494">
        <v>9.5879999999999992</v>
      </c>
    </row>
    <row r="56" spans="1:4" x14ac:dyDescent="0.3">
      <c r="A56" s="470" t="s">
        <v>649</v>
      </c>
      <c r="B56" s="468" t="s">
        <v>1941</v>
      </c>
      <c r="C56" s="468">
        <v>9.4497999999999998</v>
      </c>
      <c r="D56" s="494">
        <v>9.4497999999999998</v>
      </c>
    </row>
    <row r="57" spans="1:4" x14ac:dyDescent="0.3">
      <c r="A57" s="470" t="s">
        <v>1983</v>
      </c>
      <c r="B57" s="468" t="s">
        <v>1984</v>
      </c>
      <c r="C57" s="468">
        <v>9.2080000000000002</v>
      </c>
      <c r="D57" s="494">
        <v>9.2080000000000002</v>
      </c>
    </row>
    <row r="58" spans="1:4" x14ac:dyDescent="0.3">
      <c r="A58" s="470" t="s">
        <v>393</v>
      </c>
      <c r="B58" s="468" t="s">
        <v>745</v>
      </c>
      <c r="C58" s="468">
        <v>9.0212999999999983</v>
      </c>
      <c r="D58" s="494">
        <v>9.0212999999999983</v>
      </c>
    </row>
    <row r="59" spans="1:4" x14ac:dyDescent="0.3">
      <c r="A59" s="470" t="s">
        <v>409</v>
      </c>
      <c r="B59" s="468" t="s">
        <v>746</v>
      </c>
      <c r="C59" s="468">
        <v>8.9725999999999999</v>
      </c>
      <c r="D59" s="494">
        <v>8.9725999999999999</v>
      </c>
    </row>
    <row r="60" spans="1:4" x14ac:dyDescent="0.3">
      <c r="A60" s="470" t="s">
        <v>270</v>
      </c>
      <c r="B60" s="468" t="s">
        <v>1985</v>
      </c>
      <c r="C60" s="468">
        <v>8.7539999999999996</v>
      </c>
      <c r="D60" s="494">
        <v>8.7539999999999996</v>
      </c>
    </row>
    <row r="61" spans="1:4" x14ac:dyDescent="0.3">
      <c r="A61" s="470" t="s">
        <v>421</v>
      </c>
      <c r="B61" s="468" t="s">
        <v>1433</v>
      </c>
      <c r="C61" s="468">
        <v>8.3106000000000009</v>
      </c>
      <c r="D61" s="494">
        <v>8.3106000000000009</v>
      </c>
    </row>
    <row r="62" spans="1:4" x14ac:dyDescent="0.3">
      <c r="A62" s="470" t="s">
        <v>288</v>
      </c>
      <c r="B62" s="468" t="s">
        <v>289</v>
      </c>
      <c r="C62" s="468">
        <v>8.0879999999999992</v>
      </c>
      <c r="D62" s="494">
        <v>8.0879999999999992</v>
      </c>
    </row>
    <row r="63" spans="1:4" x14ac:dyDescent="0.3">
      <c r="A63" s="470" t="s">
        <v>701</v>
      </c>
      <c r="B63" s="468" t="s">
        <v>1461</v>
      </c>
      <c r="C63" s="468">
        <v>7.8834999999999997</v>
      </c>
      <c r="D63" s="494">
        <v>7.8834999999999997</v>
      </c>
    </row>
    <row r="64" spans="1:4" x14ac:dyDescent="0.3">
      <c r="A64" s="470" t="s">
        <v>305</v>
      </c>
      <c r="B64" s="468" t="s">
        <v>306</v>
      </c>
      <c r="C64" s="468">
        <v>7.5776000000000003</v>
      </c>
      <c r="D64" s="494">
        <v>7.5776000000000003</v>
      </c>
    </row>
    <row r="65" spans="1:4" x14ac:dyDescent="0.3">
      <c r="A65" s="470" t="s">
        <v>280</v>
      </c>
      <c r="B65" s="468" t="s">
        <v>281</v>
      </c>
      <c r="C65" s="468">
        <v>7.33</v>
      </c>
      <c r="D65" s="494">
        <v>7.33</v>
      </c>
    </row>
    <row r="66" spans="1:4" x14ac:dyDescent="0.3">
      <c r="A66" s="470" t="s">
        <v>427</v>
      </c>
      <c r="B66" s="468" t="s">
        <v>1715</v>
      </c>
      <c r="C66" s="468">
        <v>6.9792000000000005</v>
      </c>
      <c r="D66" s="494">
        <v>6.9792000000000005</v>
      </c>
    </row>
    <row r="67" spans="1:4" x14ac:dyDescent="0.3">
      <c r="A67" s="470" t="s">
        <v>311</v>
      </c>
      <c r="B67" s="468" t="s">
        <v>312</v>
      </c>
      <c r="C67" s="468">
        <v>6.94</v>
      </c>
      <c r="D67" s="494">
        <v>6.94</v>
      </c>
    </row>
    <row r="68" spans="1:4" x14ac:dyDescent="0.3">
      <c r="A68" s="470" t="s">
        <v>637</v>
      </c>
      <c r="B68" s="468" t="s">
        <v>762</v>
      </c>
      <c r="C68" s="468">
        <v>5.9492000000000003</v>
      </c>
      <c r="D68" s="494">
        <v>5.9492000000000003</v>
      </c>
    </row>
    <row r="69" spans="1:4" x14ac:dyDescent="0.3">
      <c r="A69" s="470" t="s">
        <v>445</v>
      </c>
      <c r="B69" s="468" t="s">
        <v>1442</v>
      </c>
      <c r="C69" s="468">
        <v>5.7460000000000004</v>
      </c>
      <c r="D69" s="494">
        <v>5.7460000000000004</v>
      </c>
    </row>
    <row r="70" spans="1:4" x14ac:dyDescent="0.3">
      <c r="A70" s="470" t="s">
        <v>21</v>
      </c>
      <c r="B70" s="468" t="s">
        <v>22</v>
      </c>
      <c r="C70" s="468">
        <v>5.6524999999999999</v>
      </c>
      <c r="D70" s="494">
        <v>5.6524999999999999</v>
      </c>
    </row>
    <row r="71" spans="1:4" x14ac:dyDescent="0.3">
      <c r="A71" s="470" t="s">
        <v>88</v>
      </c>
      <c r="B71" s="468" t="s">
        <v>89</v>
      </c>
      <c r="C71" s="468">
        <v>5.4154999999999998</v>
      </c>
      <c r="D71" s="494">
        <v>5.4154999999999998</v>
      </c>
    </row>
    <row r="72" spans="1:4" x14ac:dyDescent="0.3">
      <c r="A72" s="470" t="s">
        <v>679</v>
      </c>
      <c r="B72" s="468" t="s">
        <v>680</v>
      </c>
      <c r="C72" s="468">
        <v>5.4</v>
      </c>
      <c r="D72" s="494">
        <v>5.4</v>
      </c>
    </row>
    <row r="73" spans="1:4" x14ac:dyDescent="0.3">
      <c r="A73" s="470" t="s">
        <v>338</v>
      </c>
      <c r="B73" s="468" t="s">
        <v>1426</v>
      </c>
      <c r="C73" s="468">
        <v>5.3828000000000005</v>
      </c>
      <c r="D73" s="494">
        <v>5.3828000000000005</v>
      </c>
    </row>
    <row r="74" spans="1:4" x14ac:dyDescent="0.3">
      <c r="A74" s="470" t="s">
        <v>397</v>
      </c>
      <c r="B74" s="468" t="s">
        <v>1428</v>
      </c>
      <c r="C74" s="468">
        <v>5.2325999999999997</v>
      </c>
      <c r="D74" s="494">
        <v>5.2325999999999997</v>
      </c>
    </row>
    <row r="75" spans="1:4" x14ac:dyDescent="0.3">
      <c r="A75" s="470" t="s">
        <v>643</v>
      </c>
      <c r="B75" s="468" t="s">
        <v>644</v>
      </c>
      <c r="C75" s="468">
        <v>5.0442999999999998</v>
      </c>
      <c r="D75" s="494">
        <v>5.0442999999999998</v>
      </c>
    </row>
    <row r="76" spans="1:4" x14ac:dyDescent="0.3">
      <c r="A76" s="470" t="s">
        <v>395</v>
      </c>
      <c r="B76" s="468" t="s">
        <v>1427</v>
      </c>
      <c r="C76" s="468">
        <v>5</v>
      </c>
      <c r="D76" s="494">
        <v>5</v>
      </c>
    </row>
    <row r="77" spans="1:4" x14ac:dyDescent="0.3">
      <c r="A77" s="470" t="s">
        <v>251</v>
      </c>
      <c r="B77" s="468" t="s">
        <v>252</v>
      </c>
      <c r="C77" s="468">
        <v>4.8450000000000006</v>
      </c>
      <c r="D77" s="494">
        <v>4.8450000000000006</v>
      </c>
    </row>
    <row r="78" spans="1:4" x14ac:dyDescent="0.3">
      <c r="A78" s="470" t="s">
        <v>379</v>
      </c>
      <c r="B78" s="468" t="s">
        <v>380</v>
      </c>
      <c r="C78" s="468">
        <v>4.8049999999999997</v>
      </c>
      <c r="D78" s="494">
        <v>4.8049999999999997</v>
      </c>
    </row>
    <row r="79" spans="1:4" x14ac:dyDescent="0.3">
      <c r="A79" s="470" t="s">
        <v>119</v>
      </c>
      <c r="B79" s="468" t="s">
        <v>1463</v>
      </c>
      <c r="C79" s="468">
        <v>4.1709999999999994</v>
      </c>
      <c r="D79" s="494">
        <v>4.1709999999999994</v>
      </c>
    </row>
    <row r="80" spans="1:4" x14ac:dyDescent="0.3">
      <c r="A80" s="470" t="s">
        <v>489</v>
      </c>
      <c r="B80" s="468" t="s">
        <v>1455</v>
      </c>
      <c r="C80" s="468">
        <v>4.1399999999999997</v>
      </c>
      <c r="D80" s="494">
        <v>4.1399999999999997</v>
      </c>
    </row>
    <row r="81" spans="1:4" x14ac:dyDescent="0.3">
      <c r="A81" s="470" t="s">
        <v>246</v>
      </c>
      <c r="B81" s="468" t="s">
        <v>738</v>
      </c>
      <c r="C81" s="468">
        <v>4.0629999999999997</v>
      </c>
      <c r="D81" s="494">
        <v>4.0629999999999997</v>
      </c>
    </row>
    <row r="82" spans="1:4" x14ac:dyDescent="0.3">
      <c r="A82" s="470" t="s">
        <v>492</v>
      </c>
      <c r="B82" s="468" t="s">
        <v>493</v>
      </c>
      <c r="C82" s="468">
        <v>4.0549999999999997</v>
      </c>
      <c r="D82" s="494">
        <v>4.0549999999999997</v>
      </c>
    </row>
    <row r="83" spans="1:4" x14ac:dyDescent="0.3">
      <c r="A83" s="470" t="s">
        <v>67</v>
      </c>
      <c r="B83" s="468" t="s">
        <v>68</v>
      </c>
      <c r="C83" s="468">
        <v>3.9022000000000006</v>
      </c>
      <c r="D83" s="494">
        <v>3.9022000000000006</v>
      </c>
    </row>
    <row r="84" spans="1:4" x14ac:dyDescent="0.3">
      <c r="A84" s="470" t="s">
        <v>480</v>
      </c>
      <c r="B84" s="468" t="s">
        <v>1453</v>
      </c>
      <c r="C84" s="468">
        <v>3.8876999999999997</v>
      </c>
      <c r="D84" s="494">
        <v>3.8876999999999997</v>
      </c>
    </row>
    <row r="85" spans="1:4" x14ac:dyDescent="0.3">
      <c r="A85" s="470" t="s">
        <v>520</v>
      </c>
      <c r="B85" s="468" t="s">
        <v>1953</v>
      </c>
      <c r="C85" s="468">
        <v>3.87</v>
      </c>
      <c r="D85" s="494">
        <v>3.87</v>
      </c>
    </row>
    <row r="86" spans="1:4" x14ac:dyDescent="0.3">
      <c r="A86" s="470" t="s">
        <v>505</v>
      </c>
      <c r="B86" s="468" t="s">
        <v>1955</v>
      </c>
      <c r="C86" s="468">
        <v>3.74</v>
      </c>
      <c r="D86" s="494">
        <v>3.74</v>
      </c>
    </row>
    <row r="87" spans="1:4" x14ac:dyDescent="0.3">
      <c r="A87" s="470" t="s">
        <v>96</v>
      </c>
      <c r="B87" s="468" t="s">
        <v>1436</v>
      </c>
      <c r="C87" s="468">
        <v>3.6959999999999997</v>
      </c>
      <c r="D87" s="494">
        <v>3.6959999999999997</v>
      </c>
    </row>
    <row r="88" spans="1:4" x14ac:dyDescent="0.3">
      <c r="A88" s="470" t="s">
        <v>121</v>
      </c>
      <c r="B88" s="468" t="s">
        <v>1443</v>
      </c>
      <c r="C88" s="468">
        <v>3.5409999999999999</v>
      </c>
      <c r="D88" s="494">
        <v>3.5409999999999999</v>
      </c>
    </row>
    <row r="89" spans="1:4" x14ac:dyDescent="0.3">
      <c r="A89" s="470" t="s">
        <v>405</v>
      </c>
      <c r="B89" s="468" t="s">
        <v>1431</v>
      </c>
      <c r="C89" s="468">
        <v>3.3542000000000001</v>
      </c>
      <c r="D89" s="494">
        <v>3.3542000000000001</v>
      </c>
    </row>
    <row r="90" spans="1:4" x14ac:dyDescent="0.3">
      <c r="A90" s="470" t="s">
        <v>707</v>
      </c>
      <c r="B90" s="468" t="s">
        <v>1853</v>
      </c>
      <c r="C90" s="468">
        <v>3.3481999999999998</v>
      </c>
      <c r="D90" s="494">
        <v>3.3481999999999998</v>
      </c>
    </row>
    <row r="91" spans="1:4" x14ac:dyDescent="0.3">
      <c r="A91" s="470" t="s">
        <v>295</v>
      </c>
      <c r="B91" s="468" t="s">
        <v>296</v>
      </c>
      <c r="C91" s="468">
        <v>3.3</v>
      </c>
      <c r="D91" s="494">
        <v>3.3</v>
      </c>
    </row>
    <row r="92" spans="1:4" x14ac:dyDescent="0.3">
      <c r="A92" s="470" t="s">
        <v>661</v>
      </c>
      <c r="B92" s="468" t="s">
        <v>662</v>
      </c>
      <c r="C92" s="468">
        <v>3.1272000000000002</v>
      </c>
      <c r="D92" s="494">
        <v>3.1272000000000002</v>
      </c>
    </row>
    <row r="93" spans="1:4" x14ac:dyDescent="0.3">
      <c r="A93" s="470" t="s">
        <v>655</v>
      </c>
      <c r="B93" s="468" t="s">
        <v>1717</v>
      </c>
      <c r="C93" s="468">
        <v>3.0878000000000001</v>
      </c>
      <c r="D93" s="494">
        <v>3.0878000000000001</v>
      </c>
    </row>
    <row r="94" spans="1:4" x14ac:dyDescent="0.3">
      <c r="A94" s="470" t="s">
        <v>411</v>
      </c>
      <c r="B94" s="468" t="s">
        <v>747</v>
      </c>
      <c r="C94" s="468">
        <v>3.0369999999999999</v>
      </c>
      <c r="D94" s="494">
        <v>3.0369999999999999</v>
      </c>
    </row>
    <row r="95" spans="1:4" x14ac:dyDescent="0.3">
      <c r="A95" s="470" t="s">
        <v>437</v>
      </c>
      <c r="B95" s="468" t="s">
        <v>1439</v>
      </c>
      <c r="C95" s="468">
        <v>2.9699999999999998</v>
      </c>
      <c r="D95" s="494">
        <v>2.9699999999999998</v>
      </c>
    </row>
    <row r="96" spans="1:4" x14ac:dyDescent="0.3">
      <c r="A96" s="470" t="s">
        <v>145</v>
      </c>
      <c r="B96" s="468" t="s">
        <v>759</v>
      </c>
      <c r="C96" s="468">
        <v>2.9663999999999997</v>
      </c>
      <c r="D96" s="494">
        <v>2.9663999999999997</v>
      </c>
    </row>
    <row r="97" spans="1:4" x14ac:dyDescent="0.3">
      <c r="A97" s="470" t="s">
        <v>256</v>
      </c>
      <c r="B97" s="468" t="s">
        <v>1422</v>
      </c>
      <c r="C97" s="468">
        <v>2.8025999999999995</v>
      </c>
      <c r="D97" s="494">
        <v>2.8025999999999995</v>
      </c>
    </row>
    <row r="98" spans="1:4" x14ac:dyDescent="0.3">
      <c r="A98" s="470" t="s">
        <v>455</v>
      </c>
      <c r="B98" s="468" t="s">
        <v>1446</v>
      </c>
      <c r="C98" s="468">
        <v>2.5722</v>
      </c>
      <c r="D98" s="494">
        <v>2.5722</v>
      </c>
    </row>
    <row r="99" spans="1:4" x14ac:dyDescent="0.3">
      <c r="A99" s="470" t="s">
        <v>414</v>
      </c>
      <c r="B99" s="468" t="s">
        <v>1432</v>
      </c>
      <c r="C99" s="468">
        <v>2.4281999999999995</v>
      </c>
      <c r="D99" s="494">
        <v>2.4281999999999995</v>
      </c>
    </row>
    <row r="100" spans="1:4" x14ac:dyDescent="0.3">
      <c r="A100" s="470" t="s">
        <v>55</v>
      </c>
      <c r="B100" s="468" t="s">
        <v>56</v>
      </c>
      <c r="C100" s="468">
        <v>2.4012000000000002</v>
      </c>
      <c r="D100" s="494">
        <v>2.4012000000000002</v>
      </c>
    </row>
    <row r="101" spans="1:4" x14ac:dyDescent="0.3">
      <c r="A101" s="470" t="s">
        <v>510</v>
      </c>
      <c r="B101" s="468" t="s">
        <v>760</v>
      </c>
      <c r="C101" s="468">
        <v>2.3719999999999999</v>
      </c>
      <c r="D101" s="494">
        <v>2.3719999999999999</v>
      </c>
    </row>
    <row r="102" spans="1:4" x14ac:dyDescent="0.3">
      <c r="A102" s="470" t="s">
        <v>466</v>
      </c>
      <c r="B102" s="468" t="s">
        <v>1448</v>
      </c>
      <c r="C102" s="468">
        <v>2.2999999999999998</v>
      </c>
      <c r="D102" s="494">
        <v>2.2999999999999998</v>
      </c>
    </row>
    <row r="103" spans="1:4" x14ac:dyDescent="0.3">
      <c r="A103" s="470" t="s">
        <v>82</v>
      </c>
      <c r="B103" s="468" t="s">
        <v>83</v>
      </c>
      <c r="C103" s="468">
        <v>2.2040000000000002</v>
      </c>
      <c r="D103" s="494">
        <v>2.2040000000000002</v>
      </c>
    </row>
    <row r="104" spans="1:4" x14ac:dyDescent="0.3">
      <c r="A104" s="470" t="s">
        <v>1969</v>
      </c>
      <c r="B104" s="468" t="s">
        <v>1970</v>
      </c>
      <c r="C104" s="468">
        <v>2.15</v>
      </c>
      <c r="D104" s="494">
        <v>2.15</v>
      </c>
    </row>
    <row r="105" spans="1:4" x14ac:dyDescent="0.3">
      <c r="A105" s="470" t="s">
        <v>75</v>
      </c>
      <c r="B105" s="468" t="s">
        <v>76</v>
      </c>
      <c r="C105" s="468">
        <v>2.0099999999999998</v>
      </c>
      <c r="D105" s="494">
        <v>2.0099999999999998</v>
      </c>
    </row>
    <row r="106" spans="1:4" x14ac:dyDescent="0.3">
      <c r="A106" s="470" t="s">
        <v>29</v>
      </c>
      <c r="B106" s="468" t="s">
        <v>30</v>
      </c>
      <c r="C106" s="468">
        <v>1.9314</v>
      </c>
      <c r="D106" s="494">
        <v>1.9314</v>
      </c>
    </row>
    <row r="107" spans="1:4" x14ac:dyDescent="0.3">
      <c r="A107" s="470" t="s">
        <v>441</v>
      </c>
      <c r="B107" s="468" t="s">
        <v>1441</v>
      </c>
      <c r="C107" s="468">
        <v>1.9119999999999999</v>
      </c>
      <c r="D107" s="494">
        <v>1.9119999999999999</v>
      </c>
    </row>
    <row r="108" spans="1:4" x14ac:dyDescent="0.3">
      <c r="A108" s="470" t="s">
        <v>739</v>
      </c>
      <c r="B108" s="468" t="s">
        <v>740</v>
      </c>
      <c r="C108" s="468">
        <v>1.782</v>
      </c>
      <c r="D108" s="494">
        <v>1.782</v>
      </c>
    </row>
    <row r="109" spans="1:4" x14ac:dyDescent="0.3">
      <c r="A109" s="470" t="s">
        <v>709</v>
      </c>
      <c r="B109" s="468" t="s">
        <v>1464</v>
      </c>
      <c r="C109" s="468">
        <v>1.738</v>
      </c>
      <c r="D109" s="494">
        <v>1.738</v>
      </c>
    </row>
    <row r="110" spans="1:4" x14ac:dyDescent="0.3">
      <c r="A110" s="470" t="s">
        <v>464</v>
      </c>
      <c r="B110" s="468" t="s">
        <v>1711</v>
      </c>
      <c r="C110" s="468">
        <v>1.494</v>
      </c>
      <c r="D110" s="494">
        <v>1.494</v>
      </c>
    </row>
    <row r="111" spans="1:4" x14ac:dyDescent="0.3">
      <c r="A111" s="470" t="s">
        <v>99</v>
      </c>
      <c r="B111" s="468" t="s">
        <v>1445</v>
      </c>
      <c r="C111" s="468">
        <v>1.4763000000000002</v>
      </c>
      <c r="D111" s="494">
        <v>1.4763000000000002</v>
      </c>
    </row>
    <row r="112" spans="1:4" x14ac:dyDescent="0.3">
      <c r="A112" s="470" t="s">
        <v>49</v>
      </c>
      <c r="B112" s="468" t="s">
        <v>253</v>
      </c>
      <c r="C112" s="468">
        <v>1.4550000000000001</v>
      </c>
      <c r="D112" s="494">
        <v>1.4550000000000001</v>
      </c>
    </row>
    <row r="113" spans="1:4" x14ac:dyDescent="0.3">
      <c r="A113" s="470" t="s">
        <v>332</v>
      </c>
      <c r="B113" s="468" t="s">
        <v>333</v>
      </c>
      <c r="C113" s="468">
        <v>1.4513999999999998</v>
      </c>
      <c r="D113" s="494">
        <v>1.4513999999999998</v>
      </c>
    </row>
    <row r="114" spans="1:4" x14ac:dyDescent="0.3">
      <c r="A114" s="470" t="s">
        <v>439</v>
      </c>
      <c r="B114" s="468" t="s">
        <v>1440</v>
      </c>
      <c r="C114" s="468">
        <v>1.4240000000000002</v>
      </c>
      <c r="D114" s="494">
        <v>1.4240000000000002</v>
      </c>
    </row>
    <row r="115" spans="1:4" x14ac:dyDescent="0.3">
      <c r="A115" s="470" t="s">
        <v>72</v>
      </c>
      <c r="B115" s="468" t="s">
        <v>73</v>
      </c>
      <c r="C115" s="468">
        <v>1.3479999999999999</v>
      </c>
      <c r="D115" s="494">
        <v>1.3479999999999999</v>
      </c>
    </row>
    <row r="116" spans="1:4" x14ac:dyDescent="0.3">
      <c r="A116" s="470" t="s">
        <v>36</v>
      </c>
      <c r="B116" s="468" t="s">
        <v>1437</v>
      </c>
      <c r="C116" s="468">
        <v>1.3396000000000001</v>
      </c>
      <c r="D116" s="494">
        <v>1.3396000000000001</v>
      </c>
    </row>
    <row r="117" spans="1:4" x14ac:dyDescent="0.3">
      <c r="A117" s="470" t="s">
        <v>447</v>
      </c>
      <c r="B117" s="468" t="s">
        <v>1945</v>
      </c>
      <c r="C117" s="468">
        <v>1.3380000000000001</v>
      </c>
      <c r="D117" s="494">
        <v>1.3380000000000001</v>
      </c>
    </row>
    <row r="118" spans="1:4" x14ac:dyDescent="0.3">
      <c r="A118" s="470" t="s">
        <v>399</v>
      </c>
      <c r="B118" s="468" t="s">
        <v>1429</v>
      </c>
      <c r="C118" s="468">
        <v>1.31</v>
      </c>
      <c r="D118" s="494">
        <v>1.31</v>
      </c>
    </row>
    <row r="119" spans="1:4" x14ac:dyDescent="0.3">
      <c r="A119" s="470" t="s">
        <v>39</v>
      </c>
      <c r="B119" s="468" t="s">
        <v>1452</v>
      </c>
      <c r="C119" s="468">
        <v>1.2833000000000001</v>
      </c>
      <c r="D119" s="494">
        <v>1.2833000000000001</v>
      </c>
    </row>
    <row r="120" spans="1:4" x14ac:dyDescent="0.3">
      <c r="A120" s="470" t="s">
        <v>503</v>
      </c>
      <c r="B120" s="468" t="s">
        <v>1986</v>
      </c>
      <c r="C120" s="468">
        <v>1.17</v>
      </c>
      <c r="D120" s="494">
        <v>1.17</v>
      </c>
    </row>
    <row r="121" spans="1:4" x14ac:dyDescent="0.3">
      <c r="A121" s="470" t="s">
        <v>1084</v>
      </c>
      <c r="B121" s="468" t="s">
        <v>1962</v>
      </c>
      <c r="C121" s="468">
        <v>1.008</v>
      </c>
      <c r="D121" s="494">
        <v>1.008</v>
      </c>
    </row>
    <row r="122" spans="1:4" x14ac:dyDescent="0.3">
      <c r="A122" s="470" t="s">
        <v>401</v>
      </c>
      <c r="B122" s="468" t="s">
        <v>1709</v>
      </c>
      <c r="C122" s="468">
        <v>1.006</v>
      </c>
      <c r="D122" s="494">
        <v>1.006</v>
      </c>
    </row>
    <row r="123" spans="1:4" x14ac:dyDescent="0.3">
      <c r="A123" s="470" t="s">
        <v>953</v>
      </c>
      <c r="B123" s="468" t="s">
        <v>954</v>
      </c>
      <c r="C123" s="468">
        <v>1.0016</v>
      </c>
      <c r="D123" s="494">
        <v>1.0016</v>
      </c>
    </row>
    <row r="124" spans="1:4" x14ac:dyDescent="0.3">
      <c r="A124" s="470" t="s">
        <v>1967</v>
      </c>
      <c r="B124" s="468" t="s">
        <v>1968</v>
      </c>
      <c r="C124" s="468">
        <v>0.96</v>
      </c>
      <c r="D124" s="494">
        <v>0.96</v>
      </c>
    </row>
    <row r="125" spans="1:4" x14ac:dyDescent="0.3">
      <c r="A125" s="470" t="s">
        <v>703</v>
      </c>
      <c r="B125" s="468" t="s">
        <v>1462</v>
      </c>
      <c r="C125" s="468">
        <v>0.88200000000000001</v>
      </c>
      <c r="D125" s="494">
        <v>0.88200000000000001</v>
      </c>
    </row>
    <row r="126" spans="1:4" x14ac:dyDescent="0.3">
      <c r="A126" s="470" t="s">
        <v>292</v>
      </c>
      <c r="B126" s="468" t="s">
        <v>1423</v>
      </c>
      <c r="C126" s="468">
        <v>0.85099999999999998</v>
      </c>
      <c r="D126" s="494">
        <v>0.85099999999999998</v>
      </c>
    </row>
    <row r="127" spans="1:4" x14ac:dyDescent="0.3">
      <c r="A127" s="470" t="s">
        <v>429</v>
      </c>
      <c r="B127" s="468" t="s">
        <v>430</v>
      </c>
      <c r="C127" s="468">
        <v>0.84</v>
      </c>
      <c r="D127" s="494">
        <v>0.84</v>
      </c>
    </row>
    <row r="128" spans="1:4" x14ac:dyDescent="0.3">
      <c r="A128" s="470" t="s">
        <v>487</v>
      </c>
      <c r="B128" s="468" t="s">
        <v>1454</v>
      </c>
      <c r="C128" s="468">
        <v>0.74399999999999999</v>
      </c>
      <c r="D128" s="494">
        <v>0.74399999999999999</v>
      </c>
    </row>
    <row r="129" spans="1:4" x14ac:dyDescent="0.3">
      <c r="A129" s="470" t="s">
        <v>425</v>
      </c>
      <c r="B129" s="468" t="s">
        <v>1435</v>
      </c>
      <c r="C129" s="468">
        <v>0.43</v>
      </c>
      <c r="D129" s="494">
        <v>0.43</v>
      </c>
    </row>
    <row r="130" spans="1:4" x14ac:dyDescent="0.3">
      <c r="A130" s="470" t="s">
        <v>713</v>
      </c>
      <c r="B130" s="468" t="s">
        <v>1987</v>
      </c>
      <c r="C130" s="468">
        <v>0.3306</v>
      </c>
      <c r="D130" s="494">
        <v>0.3306</v>
      </c>
    </row>
    <row r="131" spans="1:4" x14ac:dyDescent="0.3">
      <c r="A131" s="470" t="s">
        <v>528</v>
      </c>
      <c r="B131" s="468" t="s">
        <v>529</v>
      </c>
      <c r="C131" s="468">
        <v>0.32940000000000003</v>
      </c>
      <c r="D131" s="494">
        <v>0.32940000000000003</v>
      </c>
    </row>
    <row r="132" spans="1:4" x14ac:dyDescent="0.3">
      <c r="A132" s="470" t="s">
        <v>691</v>
      </c>
      <c r="B132" s="468" t="s">
        <v>1988</v>
      </c>
      <c r="C132" s="468">
        <v>0.312</v>
      </c>
      <c r="D132" s="494">
        <v>0.312</v>
      </c>
    </row>
    <row r="133" spans="1:4" x14ac:dyDescent="0.3">
      <c r="A133" s="470" t="s">
        <v>459</v>
      </c>
      <c r="B133" s="468" t="s">
        <v>1447</v>
      </c>
      <c r="C133" s="468">
        <v>0.30449999999999999</v>
      </c>
      <c r="D133" s="494">
        <v>0.30449999999999999</v>
      </c>
    </row>
    <row r="134" spans="1:4" x14ac:dyDescent="0.3">
      <c r="A134" s="470" t="s">
        <v>336</v>
      </c>
      <c r="B134" s="468" t="s">
        <v>1425</v>
      </c>
      <c r="C134" s="468">
        <v>0.22439999999999999</v>
      </c>
      <c r="D134" s="494">
        <v>0.22439999999999999</v>
      </c>
    </row>
    <row r="135" spans="1:4" x14ac:dyDescent="0.3">
      <c r="A135" s="470" t="s">
        <v>482</v>
      </c>
      <c r="B135" s="468" t="s">
        <v>1712</v>
      </c>
      <c r="C135" s="468">
        <v>0.20019999999999999</v>
      </c>
      <c r="D135" s="494">
        <v>0.20019999999999999</v>
      </c>
    </row>
    <row r="136" spans="1:4" x14ac:dyDescent="0.3">
      <c r="A136" s="470" t="s">
        <v>92</v>
      </c>
      <c r="B136" s="468" t="s">
        <v>1430</v>
      </c>
      <c r="C136" s="468">
        <v>0.192</v>
      </c>
      <c r="D136" s="494">
        <v>0.192</v>
      </c>
    </row>
    <row r="137" spans="1:4" x14ac:dyDescent="0.3">
      <c r="A137" s="470" t="s">
        <v>501</v>
      </c>
      <c r="B137" s="468" t="s">
        <v>502</v>
      </c>
      <c r="C137" s="468">
        <v>0.18540000000000001</v>
      </c>
      <c r="D137" s="494">
        <v>0.18540000000000001</v>
      </c>
    </row>
    <row r="138" spans="1:4" x14ac:dyDescent="0.3">
      <c r="A138" s="470" t="s">
        <v>657</v>
      </c>
      <c r="B138" s="468" t="s">
        <v>658</v>
      </c>
      <c r="C138" s="468">
        <v>0.1585</v>
      </c>
      <c r="D138" s="494">
        <v>0.1585</v>
      </c>
    </row>
    <row r="139" spans="1:4" x14ac:dyDescent="0.3">
      <c r="A139" s="470" t="s">
        <v>42</v>
      </c>
      <c r="B139" s="468" t="s">
        <v>1456</v>
      </c>
      <c r="C139" s="468">
        <v>0.1242</v>
      </c>
      <c r="D139" s="494">
        <v>0.1242</v>
      </c>
    </row>
    <row r="140" spans="1:4" x14ac:dyDescent="0.3">
      <c r="A140" s="470" t="s">
        <v>522</v>
      </c>
      <c r="B140" s="468" t="s">
        <v>1852</v>
      </c>
      <c r="C140" s="468">
        <v>8.1000000000000003E-2</v>
      </c>
      <c r="D140" s="494">
        <v>8.1000000000000003E-2</v>
      </c>
    </row>
    <row r="141" spans="1:4" x14ac:dyDescent="0.3">
      <c r="A141" s="470" t="s">
        <v>711</v>
      </c>
      <c r="B141" s="468" t="s">
        <v>1960</v>
      </c>
      <c r="C141" s="468">
        <v>6.5000000000000002E-2</v>
      </c>
      <c r="D141" s="494">
        <v>6.5000000000000002E-2</v>
      </c>
    </row>
    <row r="142" spans="1:4" x14ac:dyDescent="0.3">
      <c r="A142" s="470" t="s">
        <v>669</v>
      </c>
      <c r="B142" s="468" t="s">
        <v>1939</v>
      </c>
      <c r="C142" s="468">
        <v>-1.2710000000000001</v>
      </c>
      <c r="D142" s="494">
        <v>-1.2710000000000001</v>
      </c>
    </row>
    <row r="143" spans="1:4" x14ac:dyDescent="0.3">
      <c r="A143" s="470" t="s">
        <v>729</v>
      </c>
      <c r="B143" s="468" t="s">
        <v>730</v>
      </c>
      <c r="C143" s="468">
        <v>-3.45</v>
      </c>
      <c r="D143" s="494">
        <v>-3.45</v>
      </c>
    </row>
    <row r="144" spans="1:4" x14ac:dyDescent="0.3">
      <c r="A144" s="495" t="s">
        <v>1420</v>
      </c>
      <c r="B144" s="494"/>
      <c r="C144" s="494">
        <v>1567.5249000000008</v>
      </c>
      <c r="D144" s="494">
        <v>1567.5249000000008</v>
      </c>
    </row>
    <row r="146" spans="1:2" ht="72" x14ac:dyDescent="0.3">
      <c r="A146" s="468" t="s">
        <v>1947</v>
      </c>
      <c r="B146" s="543" t="s">
        <v>1989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2942F1796FC44EBEC94A4AF4AD0416" ma:contentTypeVersion="16" ma:contentTypeDescription="Crie um novo documento." ma:contentTypeScope="" ma:versionID="8253f94e160fb8800307d9e41c4ba1a4">
  <xsd:schema xmlns:xsd="http://www.w3.org/2001/XMLSchema" xmlns:xs="http://www.w3.org/2001/XMLSchema" xmlns:p="http://schemas.microsoft.com/office/2006/metadata/properties" xmlns:ns2="c7d00454-a9ab-403e-9cd7-d832607166a8" xmlns:ns3="b6df9a54-876e-4b9c-822f-d1470c5a50dc" targetNamespace="http://schemas.microsoft.com/office/2006/metadata/properties" ma:root="true" ma:fieldsID="3cdc4bf96446a01222220ab1c0e03432" ns2:_="" ns3:_="">
    <xsd:import namespace="c7d00454-a9ab-403e-9cd7-d832607166a8"/>
    <xsd:import namespace="b6df9a54-876e-4b9c-822f-d1470c5a5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00454-a9ab-403e-9cd7-d83260716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4110e3-a12b-4da1-bb47-95c4bbe29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f9a54-876e-4b9c-822f-d1470c5a50d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6ab5a39-0905-40c6-aa2e-b7d6059abfa4}" ma:internalName="TaxCatchAll" ma:showField="CatchAllData" ma:web="b6df9a54-876e-4b9c-822f-d1470c5a50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df9a54-876e-4b9c-822f-d1470c5a50dc" xsi:nil="true"/>
    <lcf76f155ced4ddcb4097134ff3c332f xmlns="c7d00454-a9ab-403e-9cd7-d832607166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B3602B-043E-45CF-9303-44E9AA5CF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00454-a9ab-403e-9cd7-d832607166a8"/>
    <ds:schemaRef ds:uri="b6df9a54-876e-4b9c-822f-d1470c5a5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701A4-69F1-4B7F-ABA3-2F404B66C9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CA6E3-CF41-40DE-960C-B71A004A4EBA}">
  <ds:schemaRefs>
    <ds:schemaRef ds:uri="http://purl.org/dc/elements/1.1/"/>
    <ds:schemaRef ds:uri="http://purl.org/dc/dcmitype/"/>
    <ds:schemaRef ds:uri="http://purl.org/dc/terms/"/>
    <ds:schemaRef ds:uri="c7d00454-a9ab-403e-9cd7-d832607166a8"/>
    <ds:schemaRef ds:uri="http://www.w3.org/XML/1998/namespace"/>
    <ds:schemaRef ds:uri="b6df9a54-876e-4b9c-822f-d1470c5a50dc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60</vt:i4>
      </vt:variant>
    </vt:vector>
  </HeadingPairs>
  <TitlesOfParts>
    <vt:vector size="60" baseType="lpstr">
      <vt:lpstr>Dados Programa</vt:lpstr>
      <vt:lpstr>memoria</vt:lpstr>
      <vt:lpstr>rascunho</vt:lpstr>
      <vt:lpstr>prog im</vt:lpstr>
      <vt:lpstr>Faturamento</vt:lpstr>
      <vt:lpstr>Produtividade</vt:lpstr>
      <vt:lpstr>Ferramental</vt:lpstr>
      <vt:lpstr>Estoque</vt:lpstr>
      <vt:lpstr>MP</vt:lpstr>
      <vt:lpstr>Plan1</vt:lpstr>
      <vt:lpstr>Plan2</vt:lpstr>
      <vt:lpstr>Plan3</vt:lpstr>
      <vt:lpstr>Plan4</vt:lpstr>
      <vt:lpstr>Plan5</vt:lpstr>
      <vt:lpstr>Plan6</vt:lpstr>
      <vt:lpstr>Plan7</vt:lpstr>
      <vt:lpstr>Semama</vt:lpstr>
      <vt:lpstr>fat-06-24</vt:lpstr>
      <vt:lpstr>fat-06-23</vt:lpstr>
      <vt:lpstr>fat-01-23</vt:lpstr>
      <vt:lpstr>fat-02-23</vt:lpstr>
      <vt:lpstr>fat-03-23</vt:lpstr>
      <vt:lpstr>fat-04-23</vt:lpstr>
      <vt:lpstr>fat-05-23</vt:lpstr>
      <vt:lpstr>fat-07-23</vt:lpstr>
      <vt:lpstr>fat-08-23</vt:lpstr>
      <vt:lpstr>fat-04-24</vt:lpstr>
      <vt:lpstr>fat-05-24</vt:lpstr>
      <vt:lpstr>fat-09-24</vt:lpstr>
      <vt:lpstr>fat-09-23</vt:lpstr>
      <vt:lpstr>fat-10-23</vt:lpstr>
      <vt:lpstr>fat-11-23</vt:lpstr>
      <vt:lpstr>fat-12-23</vt:lpstr>
      <vt:lpstr>fat-01-24</vt:lpstr>
      <vt:lpstr>fat-02-24</vt:lpstr>
      <vt:lpstr>fat-03-24</vt:lpstr>
      <vt:lpstr>cod paradas</vt:lpstr>
      <vt:lpstr>fat-07-24</vt:lpstr>
      <vt:lpstr>fat-08-24</vt:lpstr>
      <vt:lpstr>fat-10-24</vt:lpstr>
      <vt:lpstr>Velocidade</vt:lpstr>
      <vt:lpstr>fat-11-24</vt:lpstr>
      <vt:lpstr>fat-12-24</vt:lpstr>
      <vt:lpstr>fat-01-25</vt:lpstr>
      <vt:lpstr>fat-02-25</vt:lpstr>
      <vt:lpstr>fat-03-25</vt:lpstr>
      <vt:lpstr>fat-04-25</vt:lpstr>
      <vt:lpstr>fat-05-25</vt:lpstr>
      <vt:lpstr>fat-06-25</vt:lpstr>
      <vt:lpstr>fat-07-25</vt:lpstr>
      <vt:lpstr>fat-08-25</vt:lpstr>
      <vt:lpstr>fat-09-25</vt:lpstr>
      <vt:lpstr>fat-10-25</vt:lpstr>
      <vt:lpstr>fat-11-25</vt:lpstr>
      <vt:lpstr>fat-12-25</vt:lpstr>
      <vt:lpstr>fat-01-26</vt:lpstr>
      <vt:lpstr>fat-02-26</vt:lpstr>
      <vt:lpstr>fat-03-26</vt:lpstr>
      <vt:lpstr>fat-04-26</vt:lpstr>
      <vt:lpstr>fat-05-26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datauser</dc:creator>
  <cp:keywords/>
  <dc:description/>
  <cp:lastModifiedBy>JOSIANE DA SILVA PEREIRA</cp:lastModifiedBy>
  <cp:revision/>
  <dcterms:created xsi:type="dcterms:W3CDTF">2011-03-22T18:24:48Z</dcterms:created>
  <dcterms:modified xsi:type="dcterms:W3CDTF">2026-06-15T11:48:00Z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0x010100C62942F1796FC44EBEC94A4AF4AD0416</vt:lpwstr>
  </property>
  <property fmtid="{D5CDD505-2E9C-101B-9397-08002B2CF9AE}" pid="3" name="MediaServiceImageTags">
    <vt:lpwstr/>
  </property>
</Properties>
</file>